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240" yWindow="60" windowWidth="13455" windowHeight="7035" tabRatio="896" activeTab="6"/>
  </bookViews>
  <sheets>
    <sheet name="materiaux &amp; MO" sheetId="39" r:id="rId1"/>
    <sheet name="renseignement client" sheetId="14" r:id="rId2"/>
    <sheet name="POSE générale" sheetId="35" r:id="rId3"/>
    <sheet name="plan terrasse" sheetId="1" r:id="rId4"/>
    <sheet name="CALCUL LAMES" sheetId="49" r:id="rId5"/>
    <sheet name="tableau calcul général" sheetId="9" r:id="rId6"/>
    <sheet name="cotes plots double calage" sheetId="57" r:id="rId7"/>
    <sheet name="cotes plots" sheetId="56" r:id="rId8"/>
    <sheet name="plan palier" sheetId="64" r:id="rId9"/>
    <sheet name="tableau calcul PALIER" sheetId="63" r:id="rId10"/>
    <sheet name="POSE palier" sheetId="61" r:id="rId11"/>
    <sheet name="materiaux &amp; MO palier" sheetId="62" r:id="rId12"/>
    <sheet name="escalier claire-voie" sheetId="38" r:id="rId13"/>
    <sheet name="POSE escalier" sheetId="59" r:id="rId14"/>
    <sheet name="materiaux &amp; MO escalier" sheetId="58" r:id="rId15"/>
    <sheet name="BD" sheetId="46" r:id="rId16"/>
    <sheet name="liste bois construction" sheetId="55" r:id="rId17"/>
    <sheet name="plages" sheetId="52" r:id="rId18"/>
    <sheet name="liste lames" sheetId="51" r:id="rId19"/>
    <sheet name="plan quart ellipse" sheetId="33" r:id="rId20"/>
    <sheet name="CALCUL LONG ellipse" sheetId="32" r:id="rId21"/>
    <sheet name="POSE PLOTS" sheetId="36" r:id="rId22"/>
    <sheet name="CALCUL LONG CERCLE" sheetId="31" r:id="rId23"/>
    <sheet name="pose CERCLE" sheetId="28" r:id="rId24"/>
    <sheet name="plan quart de rond" sheetId="25" r:id="rId25"/>
    <sheet name="calculs cercle" sheetId="27" r:id="rId26"/>
  </sheets>
  <definedNames>
    <definedName name="_xlnm._FilterDatabase" localSheetId="15" hidden="1">BD!$A$1:$F$10001</definedName>
    <definedName name="BD" localSheetId="15">OFFSET(BD!$A$2,,,COUNTA(BD!$A:$A)-1,8)</definedName>
    <definedName name="Choix1" localSheetId="15">OFFSET(BD!$N$2,,,COUNTA(BD!$N:$N)-1)</definedName>
    <definedName name="Choix2" localSheetId="15">OFFSET(BD!$O$2,,,COUNTA(BD!$O:$O)-1)</definedName>
    <definedName name="choix3" localSheetId="15">OFFSET(BD!$P$2,,,COUNTA(BD!$P:$P)-1)</definedName>
    <definedName name="choix4" localSheetId="15">OFFSET(BD!$Q$2,,,COUNTA(BD!$Q:$Q)-1)</definedName>
    <definedName name="Choix5" localSheetId="15">OFFSET(BD!$R$2,,,COUNTA(BD!$R:$R)-1)</definedName>
    <definedName name="choix6" localSheetId="15">OFFSET(BD!$S$2,,,COUNTA(BD!$S:$S)-1)</definedName>
    <definedName name="civil" localSheetId="25">'calculs cercle'!$K$8:$K$10</definedName>
    <definedName name="civil" localSheetId="17">plages!$C$1:$C$3</definedName>
    <definedName name="civil">'tableau calcul général'!$AV$8:$AV$10</definedName>
    <definedName name="coté" localSheetId="9">'tableau calcul PALIER'!$AT$22:$AT$23</definedName>
    <definedName name="coté">'tableau calcul général'!$AY$22:$AY$23</definedName>
    <definedName name="couleur" localSheetId="25">'calculs cercle'!$K$19:$K$20</definedName>
    <definedName name="couleur">'tableau calcul général'!$AV$20:$AV$21</definedName>
    <definedName name="cpp">plages!$A$1:$A$253</definedName>
    <definedName name="_xlnm.Criteria" localSheetId="15">BD!$T$1:$V$2</definedName>
    <definedName name="escalier" localSheetId="9">'tableau calcul PALIER'!$AT$19:$AT$20</definedName>
    <definedName name="escalier">'tableau calcul général'!$AY$19:$AY$20</definedName>
    <definedName name="_xlnm.Extract" localSheetId="15">BD!$N$1</definedName>
    <definedName name="liste" localSheetId="25">'calculs cercle'!$K$1:$K$2</definedName>
    <definedName name="liste2" localSheetId="25">'calculs cercle'!$K$1:$K$3</definedName>
    <definedName name="liste2">'tableau calcul général'!$AV$1:$AV$3</definedName>
    <definedName name="liste23" localSheetId="25">'calculs cercle'!$K$1:$K$2</definedName>
    <definedName name="numer" localSheetId="25">'calculs cercle'!$J$1:$J$10</definedName>
    <definedName name="numer">'tableau calcul général'!$AU$1:$AU$10</definedName>
    <definedName name="pose" localSheetId="25">'calculs cercle'!$K$12:$K$13</definedName>
    <definedName name="pose_escalier" localSheetId="9">'tableau calcul PALIER'!$AT$25:$AT$26</definedName>
    <definedName name="pose_escalier">'tableau calcul général'!$AY$25:$AY$26</definedName>
    <definedName name="pose2">'tableau calcul général'!$AV$12:$AV$13</definedName>
    <definedName name="pose3">'tableau calcul général'!$AV$12:$AV$14</definedName>
    <definedName name="pose4">'tableau calcul général'!$AV$12:$AV$15</definedName>
    <definedName name="POURCENT">'tableau calcul général'!$BA$27:$BA$28</definedName>
    <definedName name="sens_escalier" localSheetId="9">'tableau calcul PALIER'!$AY$1:$AY$2</definedName>
    <definedName name="sens_escalier">'tableau calcul général'!$BD$1:$BD$2</definedName>
    <definedName name="sol" localSheetId="25">'calculs cercle'!$K$4:$K$5</definedName>
    <definedName name="support" localSheetId="25">'calculs cercle'!$K$4:$K$6</definedName>
    <definedName name="support">'tableau calcul général'!$AV$4:$AV$6</definedName>
    <definedName name="type" localSheetId="25">'calculs cercle'!$K$16:$K$17</definedName>
    <definedName name="TYPE3">'tableau calcul général'!$AV$24:$AV$27</definedName>
    <definedName name="ville0">plages!$A$2:$A$253</definedName>
    <definedName name="ville1">plages!$B$2:$B$253</definedName>
  </definedNames>
  <calcPr calcId="124519" iterateDelta="1E-4"/>
</workbook>
</file>

<file path=xl/calcChain.xml><?xml version="1.0" encoding="utf-8"?>
<calcChain xmlns="http://schemas.openxmlformats.org/spreadsheetml/2006/main">
  <c r="H44" i="39"/>
  <c r="J61" l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60"/>
  <c r="J59"/>
  <c r="E26" l="1"/>
  <c r="E25"/>
  <c r="E27"/>
  <c r="E29"/>
  <c r="E31"/>
  <c r="E33"/>
  <c r="E24"/>
  <c r="E28"/>
  <c r="E30"/>
  <c r="E32"/>
  <c r="E34"/>
  <c r="H30" l="1"/>
  <c r="H33"/>
  <c r="H25"/>
  <c r="H32"/>
  <c r="H24"/>
  <c r="H27"/>
  <c r="H34"/>
  <c r="H26"/>
  <c r="H29"/>
  <c r="H28"/>
  <c r="H31"/>
  <c r="H47"/>
  <c r="H46"/>
  <c r="H45"/>
  <c r="H40"/>
  <c r="H39"/>
  <c r="B7" i="14" l="1"/>
  <c r="B9" i="39" l="1"/>
  <c r="E37" l="1"/>
  <c r="H37" s="1"/>
  <c r="E35"/>
  <c r="E36"/>
  <c r="H36" s="1"/>
  <c r="E43" l="1"/>
  <c r="H43" s="1"/>
  <c r="E117" l="1"/>
  <c r="E118"/>
  <c r="E114"/>
  <c r="E112"/>
  <c r="E113"/>
  <c r="E110"/>
  <c r="E108"/>
  <c r="E109"/>
  <c r="E106"/>
  <c r="E107"/>
  <c r="E104"/>
  <c r="E105"/>
  <c r="E102"/>
  <c r="E103"/>
  <c r="E101"/>
  <c r="E99"/>
  <c r="E96"/>
  <c r="E97"/>
  <c r="E95"/>
  <c r="E93"/>
  <c r="E94"/>
  <c r="E91"/>
  <c r="E92"/>
  <c r="E89"/>
  <c r="E90"/>
  <c r="E42" l="1"/>
  <c r="H42" s="1"/>
  <c r="E6" l="1"/>
  <c r="E4"/>
  <c r="E2"/>
  <c r="E7"/>
  <c r="E11"/>
  <c r="H107"/>
  <c r="H91"/>
  <c r="H96"/>
  <c r="H105"/>
  <c r="H118"/>
  <c r="H102"/>
  <c r="H101"/>
  <c r="H95"/>
  <c r="H109"/>
  <c r="H93"/>
  <c r="H106"/>
  <c r="H90"/>
  <c r="H103"/>
  <c r="H112"/>
  <c r="H114"/>
  <c r="H89"/>
  <c r="H99"/>
  <c r="H104"/>
  <c r="H113"/>
  <c r="H97"/>
  <c r="H110"/>
  <c r="H94"/>
  <c r="H92"/>
  <c r="E15" l="1"/>
  <c r="E16"/>
  <c r="E17"/>
  <c r="E21"/>
  <c r="E23"/>
  <c r="E270"/>
  <c r="H270" s="1"/>
  <c r="E268"/>
  <c r="H268" s="1"/>
  <c r="E265"/>
  <c r="H265" s="1"/>
  <c r="E257"/>
  <c r="H257" s="1"/>
  <c r="E254"/>
  <c r="H254" s="1"/>
  <c r="E269"/>
  <c r="H269" s="1"/>
  <c r="E264"/>
  <c r="H264" s="1"/>
  <c r="E261"/>
  <c r="H261" s="1"/>
  <c r="E258"/>
  <c r="H258" s="1"/>
  <c r="E253"/>
  <c r="H253" s="1"/>
  <c r="E250"/>
  <c r="H250" s="1"/>
  <c r="E259"/>
  <c r="H259" s="1"/>
  <c r="E271"/>
  <c r="H271" s="1"/>
  <c r="E266"/>
  <c r="H266" s="1"/>
  <c r="E263"/>
  <c r="H263" s="1"/>
  <c r="E260"/>
  <c r="H260" s="1"/>
  <c r="E255"/>
  <c r="H255" s="1"/>
  <c r="E252"/>
  <c r="H252" s="1"/>
  <c r="E13"/>
  <c r="H35"/>
  <c r="E262"/>
  <c r="H262" s="1"/>
  <c r="H13" l="1"/>
  <c r="E251"/>
  <c r="H251" s="1"/>
  <c r="E3"/>
  <c r="E12" l="1"/>
  <c r="E111"/>
  <c r="H111" s="1"/>
  <c r="E115"/>
  <c r="H115" s="1"/>
  <c r="E9"/>
  <c r="E10"/>
  <c r="E5"/>
  <c r="H3"/>
  <c r="H2"/>
  <c r="H11"/>
  <c r="E100"/>
  <c r="H100" s="1"/>
  <c r="E116"/>
  <c r="H116" s="1"/>
  <c r="E98"/>
  <c r="H98" s="1"/>
  <c r="I4"/>
  <c r="H117"/>
  <c r="H108"/>
  <c r="E256" l="1"/>
  <c r="H256" s="1"/>
  <c r="E267"/>
  <c r="H267" s="1"/>
  <c r="H10"/>
  <c r="H6"/>
  <c r="H12"/>
  <c r="H7"/>
  <c r="H5"/>
  <c r="H9"/>
  <c r="B10"/>
  <c r="E22"/>
  <c r="H23"/>
  <c r="E19"/>
  <c r="E14"/>
  <c r="E18"/>
  <c r="E20"/>
  <c r="H22" l="1"/>
  <c r="H18"/>
  <c r="H14"/>
  <c r="H19"/>
  <c r="H16"/>
  <c r="E38"/>
  <c r="H38" l="1"/>
  <c r="H15"/>
  <c r="H20"/>
  <c r="H17"/>
  <c r="H21"/>
  <c r="E119" l="1"/>
  <c r="E123"/>
  <c r="E127"/>
  <c r="E135"/>
  <c r="E143"/>
  <c r="E164"/>
  <c r="E172"/>
  <c r="E184"/>
  <c r="E196"/>
  <c r="E208"/>
  <c r="E220"/>
  <c r="E232"/>
  <c r="E244"/>
  <c r="E231"/>
  <c r="E243"/>
  <c r="E122"/>
  <c r="E126"/>
  <c r="E130"/>
  <c r="E134"/>
  <c r="E138"/>
  <c r="E142"/>
  <c r="E146"/>
  <c r="E159"/>
  <c r="E163"/>
  <c r="E167"/>
  <c r="E171"/>
  <c r="E175"/>
  <c r="E179"/>
  <c r="E183"/>
  <c r="E187"/>
  <c r="E191"/>
  <c r="E195"/>
  <c r="E199"/>
  <c r="E203"/>
  <c r="E207"/>
  <c r="E211"/>
  <c r="E215"/>
  <c r="E219"/>
  <c r="E227"/>
  <c r="E239"/>
  <c r="E121"/>
  <c r="E125"/>
  <c r="E129"/>
  <c r="E133"/>
  <c r="E137"/>
  <c r="E141"/>
  <c r="E145"/>
  <c r="E158"/>
  <c r="E162"/>
  <c r="E166"/>
  <c r="E170"/>
  <c r="E174"/>
  <c r="E178"/>
  <c r="E182"/>
  <c r="E186"/>
  <c r="E190"/>
  <c r="E194"/>
  <c r="E198"/>
  <c r="E202"/>
  <c r="E206"/>
  <c r="E210"/>
  <c r="E214"/>
  <c r="E218"/>
  <c r="E222"/>
  <c r="E226"/>
  <c r="E230"/>
  <c r="E234"/>
  <c r="E238"/>
  <c r="E242"/>
  <c r="E246"/>
  <c r="E120"/>
  <c r="E124"/>
  <c r="E128"/>
  <c r="E132"/>
  <c r="E136"/>
  <c r="E140"/>
  <c r="E144"/>
  <c r="E157"/>
  <c r="E161"/>
  <c r="E165"/>
  <c r="E169"/>
  <c r="E173"/>
  <c r="E177"/>
  <c r="E181"/>
  <c r="E185"/>
  <c r="E189"/>
  <c r="E193"/>
  <c r="E197"/>
  <c r="E201"/>
  <c r="E205"/>
  <c r="E209"/>
  <c r="E213"/>
  <c r="E217"/>
  <c r="E221"/>
  <c r="E225"/>
  <c r="E229"/>
  <c r="E233"/>
  <c r="E237"/>
  <c r="E241"/>
  <c r="E245"/>
  <c r="E249"/>
  <c r="E131"/>
  <c r="E139"/>
  <c r="E147"/>
  <c r="E160"/>
  <c r="E168"/>
  <c r="E176"/>
  <c r="E180"/>
  <c r="E188"/>
  <c r="E192"/>
  <c r="E200"/>
  <c r="E204"/>
  <c r="E212"/>
  <c r="E216"/>
  <c r="E224"/>
  <c r="E228"/>
  <c r="E236"/>
  <c r="E240"/>
  <c r="E248"/>
  <c r="E223"/>
  <c r="E235"/>
  <c r="E247"/>
  <c r="E85"/>
  <c r="E81"/>
  <c r="E77"/>
  <c r="E73"/>
  <c r="E69"/>
  <c r="E65"/>
  <c r="E56"/>
  <c r="E52"/>
  <c r="E48"/>
  <c r="E88"/>
  <c r="E80"/>
  <c r="E86"/>
  <c r="E82"/>
  <c r="E74"/>
  <c r="E70"/>
  <c r="E66"/>
  <c r="E62"/>
  <c r="E49"/>
  <c r="E84"/>
  <c r="E68"/>
  <c r="E51"/>
  <c r="E87"/>
  <c r="E79"/>
  <c r="E75"/>
  <c r="E71"/>
  <c r="E67"/>
  <c r="E54"/>
  <c r="E50"/>
  <c r="H54" l="1"/>
  <c r="H79"/>
  <c r="H51"/>
  <c r="H62"/>
  <c r="H82"/>
  <c r="H48"/>
  <c r="H69"/>
  <c r="H85"/>
  <c r="H235"/>
  <c r="H236"/>
  <c r="H212"/>
  <c r="H188"/>
  <c r="H160"/>
  <c r="H249"/>
  <c r="H233"/>
  <c r="H217"/>
  <c r="H201"/>
  <c r="H185"/>
  <c r="H169"/>
  <c r="H144"/>
  <c r="H128"/>
  <c r="H242"/>
  <c r="H226"/>
  <c r="H210"/>
  <c r="H194"/>
  <c r="H178"/>
  <c r="H162"/>
  <c r="H137"/>
  <c r="H121"/>
  <c r="H215"/>
  <c r="H199"/>
  <c r="H183"/>
  <c r="H167"/>
  <c r="H142"/>
  <c r="H126"/>
  <c r="H244"/>
  <c r="H196"/>
  <c r="H143"/>
  <c r="H119"/>
  <c r="H50"/>
  <c r="H75"/>
  <c r="H49"/>
  <c r="H74"/>
  <c r="H88"/>
  <c r="H65"/>
  <c r="H81"/>
  <c r="H247"/>
  <c r="H240"/>
  <c r="H216"/>
  <c r="H192"/>
  <c r="H168"/>
  <c r="H131"/>
  <c r="H237"/>
  <c r="H221"/>
  <c r="H205"/>
  <c r="H189"/>
  <c r="H173"/>
  <c r="H157"/>
  <c r="H132"/>
  <c r="H246"/>
  <c r="H230"/>
  <c r="H214"/>
  <c r="H198"/>
  <c r="H182"/>
  <c r="H166"/>
  <c r="H125"/>
  <c r="H219"/>
  <c r="H203"/>
  <c r="H187"/>
  <c r="H171"/>
  <c r="H146"/>
  <c r="H130"/>
  <c r="H231"/>
  <c r="H208"/>
  <c r="H123"/>
  <c r="H71"/>
  <c r="H84"/>
  <c r="H70"/>
  <c r="H80"/>
  <c r="H56"/>
  <c r="H77"/>
  <c r="H248"/>
  <c r="H224"/>
  <c r="H200"/>
  <c r="H176"/>
  <c r="H139"/>
  <c r="H241"/>
  <c r="H225"/>
  <c r="H209"/>
  <c r="H193"/>
  <c r="H177"/>
  <c r="H161"/>
  <c r="H136"/>
  <c r="H120"/>
  <c r="H234"/>
  <c r="H218"/>
  <c r="H202"/>
  <c r="H186"/>
  <c r="H170"/>
  <c r="H145"/>
  <c r="H129"/>
  <c r="H227"/>
  <c r="H207"/>
  <c r="H191"/>
  <c r="H175"/>
  <c r="H159"/>
  <c r="H134"/>
  <c r="H243"/>
  <c r="H220"/>
  <c r="H172"/>
  <c r="H127"/>
  <c r="H67"/>
  <c r="H87"/>
  <c r="H68"/>
  <c r="H66"/>
  <c r="H86"/>
  <c r="H52"/>
  <c r="H73"/>
  <c r="H223"/>
  <c r="H228"/>
  <c r="H204"/>
  <c r="H180"/>
  <c r="H147"/>
  <c r="H245"/>
  <c r="H229"/>
  <c r="H213"/>
  <c r="H197"/>
  <c r="H181"/>
  <c r="H165"/>
  <c r="H140"/>
  <c r="H124"/>
  <c r="H238"/>
  <c r="H222"/>
  <c r="H206"/>
  <c r="H190"/>
  <c r="H174"/>
  <c r="H158"/>
  <c r="H239"/>
  <c r="H211"/>
  <c r="H195"/>
  <c r="H179"/>
  <c r="H163"/>
  <c r="H138"/>
  <c r="H122"/>
  <c r="H232"/>
  <c r="H184"/>
  <c r="H135"/>
  <c r="E152"/>
  <c r="E156"/>
  <c r="E63"/>
  <c r="E60"/>
  <c r="E64"/>
  <c r="E59"/>
  <c r="E149"/>
  <c r="E55"/>
  <c r="E153"/>
  <c r="E83"/>
  <c r="E76"/>
  <c r="E57"/>
  <c r="E150"/>
  <c r="E155"/>
  <c r="E61"/>
  <c r="E58"/>
  <c r="E151"/>
  <c r="E78"/>
  <c r="E72"/>
  <c r="E53"/>
  <c r="E148"/>
  <c r="E154"/>
  <c r="H133"/>
  <c r="H141"/>
  <c r="H164"/>
  <c r="H155" l="1"/>
  <c r="H83"/>
  <c r="H59"/>
  <c r="H154"/>
  <c r="H58"/>
  <c r="H76"/>
  <c r="H149"/>
  <c r="H63"/>
  <c r="H57"/>
  <c r="H60"/>
  <c r="H53"/>
  <c r="H78"/>
  <c r="H55"/>
  <c r="H72"/>
  <c r="H61"/>
  <c r="H150"/>
  <c r="H153"/>
  <c r="H64"/>
  <c r="H152"/>
  <c r="H156"/>
  <c r="E8"/>
  <c r="H148"/>
  <c r="H151"/>
  <c r="A2" l="1"/>
  <c r="A3"/>
  <c r="A78"/>
  <c r="A156"/>
  <c r="A59"/>
  <c r="A153"/>
  <c r="A64"/>
  <c r="A150"/>
  <c r="A23"/>
  <c r="A36"/>
  <c r="A101"/>
  <c r="A25"/>
  <c r="A13"/>
  <c r="A4"/>
  <c r="A30"/>
  <c r="A33"/>
  <c r="A41"/>
  <c r="A21"/>
  <c r="A115"/>
  <c r="A26"/>
  <c r="A109"/>
  <c r="A47"/>
  <c r="A117"/>
  <c r="A44"/>
  <c r="A28"/>
  <c r="A15"/>
  <c r="A10"/>
  <c r="A108"/>
  <c r="A102"/>
  <c r="A40"/>
  <c r="A118"/>
  <c r="A5"/>
  <c r="A99"/>
  <c r="A104"/>
  <c r="A95"/>
  <c r="A12"/>
  <c r="A111"/>
  <c r="A46"/>
  <c r="A9"/>
  <c r="A114"/>
  <c r="A97"/>
  <c r="A14"/>
  <c r="A20"/>
  <c r="A87"/>
  <c r="A204"/>
  <c r="A122"/>
  <c r="A82"/>
  <c r="A142"/>
  <c r="A49"/>
  <c r="A187"/>
  <c r="A71"/>
  <c r="A145"/>
  <c r="A243"/>
  <c r="A238"/>
  <c r="A211"/>
  <c r="A201"/>
  <c r="A194"/>
  <c r="A75"/>
  <c r="A65"/>
  <c r="A173"/>
  <c r="A230"/>
  <c r="A130"/>
  <c r="A123"/>
  <c r="A241"/>
  <c r="A177"/>
  <c r="A207"/>
  <c r="A134"/>
  <c r="A223"/>
  <c r="A147"/>
  <c r="A190"/>
  <c r="A239"/>
  <c r="A51"/>
  <c r="A69"/>
  <c r="A144"/>
  <c r="A210"/>
  <c r="A244"/>
  <c r="A249"/>
  <c r="A240"/>
  <c r="A131"/>
  <c r="A182"/>
  <c r="A219"/>
  <c r="A70"/>
  <c r="A248"/>
  <c r="A120"/>
  <c r="A186"/>
  <c r="A172"/>
  <c r="A68"/>
  <c r="A213"/>
  <c r="A140"/>
  <c r="A179"/>
  <c r="A232"/>
  <c r="A236"/>
  <c r="A233"/>
  <c r="A162"/>
  <c r="A199"/>
  <c r="A29"/>
  <c r="A74"/>
  <c r="A205"/>
  <c r="A132"/>
  <c r="A171"/>
  <c r="A208"/>
  <c r="A176"/>
  <c r="A209"/>
  <c r="A175"/>
  <c r="A220"/>
  <c r="A222"/>
  <c r="A195"/>
  <c r="A160"/>
  <c r="A242"/>
  <c r="A32"/>
  <c r="A81"/>
  <c r="A141"/>
  <c r="A231"/>
  <c r="A218"/>
  <c r="A191"/>
  <c r="A181"/>
  <c r="A174"/>
  <c r="A188"/>
  <c r="A128"/>
  <c r="A154"/>
  <c r="A152"/>
  <c r="A149"/>
  <c r="A61" l="1"/>
  <c r="A121"/>
  <c r="A138"/>
  <c r="A67"/>
  <c r="A56"/>
  <c r="A221"/>
  <c r="A215"/>
  <c r="A54"/>
  <c r="A52"/>
  <c r="A202"/>
  <c r="A84"/>
  <c r="A198"/>
  <c r="A247"/>
  <c r="A126"/>
  <c r="A169"/>
  <c r="A79"/>
  <c r="A206"/>
  <c r="A73"/>
  <c r="A227"/>
  <c r="A139"/>
  <c r="A146"/>
  <c r="A189"/>
  <c r="A50"/>
  <c r="A137"/>
  <c r="A212"/>
  <c r="A163"/>
  <c r="A197"/>
  <c r="A127"/>
  <c r="A234"/>
  <c r="A80"/>
  <c r="A166"/>
  <c r="A216"/>
  <c r="A167"/>
  <c r="A135"/>
  <c r="A86"/>
  <c r="A200"/>
  <c r="A192"/>
  <c r="A185"/>
  <c r="A165"/>
  <c r="A19"/>
  <c r="A22"/>
  <c r="A105"/>
  <c r="A106"/>
  <c r="A113"/>
  <c r="A94"/>
  <c r="A17"/>
  <c r="A43"/>
  <c r="A38"/>
  <c r="A116"/>
  <c r="A24"/>
  <c r="A91"/>
  <c r="A110"/>
  <c r="A6"/>
  <c r="A39"/>
  <c r="A112"/>
  <c r="A31"/>
  <c r="A27"/>
  <c r="A53"/>
  <c r="A76"/>
  <c r="A58"/>
  <c r="A155"/>
  <c r="A60"/>
  <c r="A57"/>
  <c r="A83"/>
  <c r="A151"/>
  <c r="A55"/>
  <c r="A196"/>
  <c r="A62"/>
  <c r="A228"/>
  <c r="A225"/>
  <c r="A214"/>
  <c r="A143"/>
  <c r="A235"/>
  <c r="A229"/>
  <c r="A129"/>
  <c r="A77"/>
  <c r="A125"/>
  <c r="A168"/>
  <c r="A119"/>
  <c r="A226"/>
  <c r="A48"/>
  <c r="A133"/>
  <c r="A180"/>
  <c r="A159"/>
  <c r="A193"/>
  <c r="A164"/>
  <c r="A246"/>
  <c r="A88"/>
  <c r="A183"/>
  <c r="A217"/>
  <c r="A184"/>
  <c r="A124"/>
  <c r="A66"/>
  <c r="A170"/>
  <c r="A224"/>
  <c r="A203"/>
  <c r="A237"/>
  <c r="A7"/>
  <c r="A85"/>
  <c r="A245"/>
  <c r="A161"/>
  <c r="A157"/>
  <c r="A178"/>
  <c r="A158"/>
  <c r="A136"/>
  <c r="A18"/>
  <c r="A93"/>
  <c r="A37"/>
  <c r="A90"/>
  <c r="A16"/>
  <c r="A89"/>
  <c r="A107"/>
  <c r="A98"/>
  <c r="A92"/>
  <c r="A45"/>
  <c r="A96"/>
  <c r="A100"/>
  <c r="A35"/>
  <c r="A42"/>
  <c r="A34"/>
  <c r="A11"/>
  <c r="A103"/>
  <c r="A8"/>
  <c r="A148"/>
  <c r="A72"/>
  <c r="A63"/>
  <c r="H8"/>
  <c r="H4"/>
  <c r="Q6" l="1"/>
  <c r="R96"/>
  <c r="O6"/>
  <c r="K4"/>
  <c r="R237"/>
  <c r="M17"/>
  <c r="K11"/>
  <c r="Q3"/>
  <c r="N98"/>
  <c r="L31"/>
  <c r="Q186"/>
  <c r="L6"/>
  <c r="R6"/>
  <c r="N6"/>
  <c r="O190"/>
  <c r="K6"/>
  <c r="M6"/>
  <c r="Q91"/>
  <c r="N248"/>
  <c r="K196"/>
  <c r="R103"/>
  <c r="M122"/>
  <c r="R80"/>
  <c r="L130"/>
  <c r="K213"/>
  <c r="O177"/>
  <c r="M171"/>
  <c r="L248"/>
  <c r="Q36"/>
  <c r="Q199"/>
  <c r="R119"/>
  <c r="R92"/>
  <c r="Q170"/>
  <c r="R219"/>
  <c r="M181"/>
  <c r="Q14"/>
  <c r="O94"/>
  <c r="K188"/>
  <c r="N141"/>
  <c r="K210"/>
  <c r="O76"/>
  <c r="M59"/>
  <c r="M201"/>
  <c r="O200"/>
  <c r="K183"/>
  <c r="L222"/>
  <c r="L170"/>
  <c r="N33"/>
  <c r="N206"/>
  <c r="R188"/>
  <c r="R242"/>
  <c r="O119"/>
  <c r="K82"/>
  <c r="K133"/>
  <c r="K207"/>
  <c r="K244"/>
  <c r="K37"/>
  <c r="O60"/>
  <c r="R23"/>
  <c r="Q144"/>
  <c r="L53"/>
  <c r="Q125"/>
  <c r="Q97"/>
  <c r="L24"/>
  <c r="M169"/>
  <c r="M33"/>
  <c r="M156"/>
  <c r="Q11"/>
  <c r="L214"/>
  <c r="R82"/>
  <c r="Q181"/>
  <c r="Q117"/>
  <c r="L164"/>
  <c r="O181"/>
  <c r="L237"/>
  <c r="R94"/>
  <c r="L90"/>
  <c r="R118"/>
  <c r="K78"/>
  <c r="K87"/>
  <c r="Q75"/>
  <c r="M72"/>
  <c r="L26"/>
  <c r="M94"/>
  <c r="R122"/>
  <c r="N97"/>
  <c r="N205"/>
  <c r="N34"/>
  <c r="N162"/>
  <c r="R90"/>
  <c r="O44"/>
  <c r="O159"/>
  <c r="R180"/>
  <c r="K42"/>
  <c r="K39"/>
  <c r="K111"/>
  <c r="K150"/>
  <c r="Q238"/>
  <c r="R222"/>
  <c r="O75"/>
  <c r="Q122"/>
  <c r="R34"/>
  <c r="O15"/>
  <c r="Q8"/>
  <c r="M212"/>
  <c r="M249"/>
  <c r="O14"/>
  <c r="O139"/>
  <c r="L134"/>
  <c r="R174"/>
  <c r="R91"/>
  <c r="L157"/>
  <c r="O204"/>
  <c r="K185"/>
  <c r="L209"/>
  <c r="Q42"/>
  <c r="K177"/>
  <c r="O191"/>
  <c r="Q198"/>
  <c r="M5"/>
  <c r="M182"/>
  <c r="N13"/>
  <c r="N119"/>
  <c r="N225"/>
  <c r="N78"/>
  <c r="N184"/>
  <c r="Q206"/>
  <c r="O172"/>
  <c r="L116"/>
  <c r="K130"/>
  <c r="K173"/>
  <c r="K100"/>
  <c r="K187"/>
  <c r="K56"/>
  <c r="L193"/>
  <c r="O147"/>
  <c r="Q220"/>
  <c r="Q194"/>
  <c r="L137"/>
  <c r="L82"/>
  <c r="L15"/>
  <c r="M56"/>
  <c r="M141"/>
  <c r="M218"/>
  <c r="M144"/>
  <c r="L16"/>
  <c r="O20"/>
  <c r="Q115"/>
  <c r="O61"/>
  <c r="O86"/>
  <c r="L163"/>
  <c r="Q161"/>
  <c r="R98"/>
  <c r="K227"/>
  <c r="L183"/>
  <c r="Q68"/>
  <c r="L238"/>
  <c r="K35"/>
  <c r="O174"/>
  <c r="M82"/>
  <c r="O42"/>
  <c r="R205"/>
  <c r="L136"/>
  <c r="N55"/>
  <c r="N183"/>
  <c r="N14"/>
  <c r="N120"/>
  <c r="N226"/>
  <c r="Q203"/>
  <c r="Q177"/>
  <c r="R32"/>
  <c r="L72"/>
  <c r="K170"/>
  <c r="K41"/>
  <c r="K85"/>
  <c r="K20"/>
  <c r="K112"/>
  <c r="K195"/>
  <c r="K105"/>
  <c r="Q152"/>
  <c r="L218"/>
  <c r="L219"/>
  <c r="R129"/>
  <c r="Q230"/>
  <c r="R26"/>
  <c r="O184"/>
  <c r="R17"/>
  <c r="M221"/>
  <c r="M134"/>
  <c r="M115"/>
  <c r="M93"/>
  <c r="M135"/>
  <c r="Q16"/>
  <c r="M51"/>
  <c r="R78"/>
  <c r="L246"/>
  <c r="R194"/>
  <c r="Q79"/>
  <c r="L190"/>
  <c r="R220"/>
  <c r="O221"/>
  <c r="L38"/>
  <c r="Q185"/>
  <c r="L84"/>
  <c r="O45"/>
  <c r="O35"/>
  <c r="Q58"/>
  <c r="K238"/>
  <c r="K135"/>
  <c r="Q132"/>
  <c r="L56"/>
  <c r="M44"/>
  <c r="Q126"/>
  <c r="M146"/>
  <c r="R192"/>
  <c r="N77"/>
  <c r="N161"/>
  <c r="N247"/>
  <c r="N56"/>
  <c r="N142"/>
  <c r="N244"/>
  <c r="N236"/>
  <c r="N228"/>
  <c r="N220"/>
  <c r="N212"/>
  <c r="N204"/>
  <c r="N196"/>
  <c r="N188"/>
  <c r="N180"/>
  <c r="N172"/>
  <c r="N164"/>
  <c r="N156"/>
  <c r="N148"/>
  <c r="N140"/>
  <c r="N132"/>
  <c r="N124"/>
  <c r="N116"/>
  <c r="N108"/>
  <c r="N100"/>
  <c r="N92"/>
  <c r="N84"/>
  <c r="N76"/>
  <c r="N68"/>
  <c r="N60"/>
  <c r="N52"/>
  <c r="N44"/>
  <c r="N36"/>
  <c r="N28"/>
  <c r="N20"/>
  <c r="N12"/>
  <c r="N4"/>
  <c r="N243"/>
  <c r="N235"/>
  <c r="N227"/>
  <c r="N219"/>
  <c r="N211"/>
  <c r="N203"/>
  <c r="N195"/>
  <c r="N187"/>
  <c r="N179"/>
  <c r="N171"/>
  <c r="N163"/>
  <c r="N155"/>
  <c r="N147"/>
  <c r="N139"/>
  <c r="N131"/>
  <c r="N123"/>
  <c r="N115"/>
  <c r="N107"/>
  <c r="N99"/>
  <c r="N91"/>
  <c r="N83"/>
  <c r="N75"/>
  <c r="N67"/>
  <c r="N59"/>
  <c r="N51"/>
  <c r="N43"/>
  <c r="N35"/>
  <c r="N27"/>
  <c r="N19"/>
  <c r="N11"/>
  <c r="N3"/>
  <c r="O102"/>
  <c r="M170"/>
  <c r="M80"/>
  <c r="L235"/>
  <c r="K204"/>
  <c r="M229"/>
  <c r="L227"/>
  <c r="L182"/>
  <c r="O249"/>
  <c r="M49"/>
  <c r="M85"/>
  <c r="M104"/>
  <c r="L233"/>
  <c r="O162"/>
  <c r="L156"/>
  <c r="L125"/>
  <c r="L167"/>
  <c r="K8"/>
  <c r="M152"/>
  <c r="M176"/>
  <c r="M110"/>
  <c r="O3"/>
  <c r="Q19"/>
  <c r="R7"/>
  <c r="R223"/>
  <c r="L34"/>
  <c r="L198"/>
  <c r="R8"/>
  <c r="Q165"/>
  <c r="Q109"/>
  <c r="R165"/>
  <c r="O108"/>
  <c r="L192"/>
  <c r="L79"/>
  <c r="K215"/>
  <c r="M246"/>
  <c r="M73"/>
  <c r="M55"/>
  <c r="M241"/>
  <c r="M196"/>
  <c r="M148"/>
  <c r="M211"/>
  <c r="M77"/>
  <c r="L13"/>
  <c r="M27"/>
  <c r="Q24"/>
  <c r="R62"/>
  <c r="R108"/>
  <c r="O203"/>
  <c r="Q112"/>
  <c r="O96"/>
  <c r="O192"/>
  <c r="L102"/>
  <c r="O138"/>
  <c r="Q27"/>
  <c r="Q202"/>
  <c r="O78"/>
  <c r="R247"/>
  <c r="O89"/>
  <c r="L204"/>
  <c r="L45"/>
  <c r="R243"/>
  <c r="O202"/>
  <c r="Q98"/>
  <c r="Q105"/>
  <c r="O72"/>
  <c r="K201"/>
  <c r="K139"/>
  <c r="K88"/>
  <c r="K72"/>
  <c r="K171"/>
  <c r="K160"/>
  <c r="K103"/>
  <c r="K231"/>
  <c r="K92"/>
  <c r="K220"/>
  <c r="K81"/>
  <c r="K145"/>
  <c r="K209"/>
  <c r="K33"/>
  <c r="K62"/>
  <c r="K126"/>
  <c r="K190"/>
  <c r="O52"/>
  <c r="O153"/>
  <c r="R79"/>
  <c r="L70"/>
  <c r="R14"/>
  <c r="R89"/>
  <c r="L205"/>
  <c r="O134"/>
  <c r="P134" s="1"/>
  <c r="L154"/>
  <c r="Q209"/>
  <c r="R235"/>
  <c r="O148"/>
  <c r="O241"/>
  <c r="O47"/>
  <c r="Q120"/>
  <c r="R200"/>
  <c r="L168"/>
  <c r="Q248"/>
  <c r="L113"/>
  <c r="R164"/>
  <c r="O137"/>
  <c r="Q201"/>
  <c r="L89"/>
  <c r="Q234"/>
  <c r="R41"/>
  <c r="R157"/>
  <c r="L165"/>
  <c r="Q239"/>
  <c r="L197"/>
  <c r="O84"/>
  <c r="L40"/>
  <c r="R234"/>
  <c r="R135"/>
  <c r="L124"/>
  <c r="L231"/>
  <c r="O168"/>
  <c r="R227"/>
  <c r="R110"/>
  <c r="Q145"/>
  <c r="L103"/>
  <c r="L42"/>
  <c r="O115"/>
  <c r="R184"/>
  <c r="K216"/>
  <c r="K203"/>
  <c r="K119"/>
  <c r="K108"/>
  <c r="K89"/>
  <c r="K217"/>
  <c r="K70"/>
  <c r="K198"/>
  <c r="Q155"/>
  <c r="L99"/>
  <c r="R185"/>
  <c r="Q82"/>
  <c r="Q235"/>
  <c r="Q137"/>
  <c r="L58"/>
  <c r="R232"/>
  <c r="O51"/>
  <c r="L208"/>
  <c r="Q249"/>
  <c r="L35"/>
  <c r="R210"/>
  <c r="O234"/>
  <c r="L145"/>
  <c r="O150"/>
  <c r="Q168"/>
  <c r="O239"/>
  <c r="R102"/>
  <c r="Q29"/>
  <c r="L126"/>
  <c r="L28"/>
  <c r="Q71"/>
  <c r="R48"/>
  <c r="O117"/>
  <c r="R190"/>
  <c r="Q135"/>
  <c r="R197"/>
  <c r="O208"/>
  <c r="R127"/>
  <c r="O244"/>
  <c r="R170"/>
  <c r="Q134"/>
  <c r="L242"/>
  <c r="R104"/>
  <c r="L27"/>
  <c r="O123"/>
  <c r="O46"/>
  <c r="R74"/>
  <c r="L220"/>
  <c r="Q224"/>
  <c r="Q94"/>
  <c r="O185"/>
  <c r="Q236"/>
  <c r="R100"/>
  <c r="O32"/>
  <c r="Q128"/>
  <c r="Q43"/>
  <c r="R70"/>
  <c r="L188"/>
  <c r="Q192"/>
  <c r="Q33"/>
  <c r="Q47"/>
  <c r="L94"/>
  <c r="R76"/>
  <c r="Q154"/>
  <c r="Q214"/>
  <c r="R87"/>
  <c r="O219"/>
  <c r="L247"/>
  <c r="N240"/>
  <c r="N230"/>
  <c r="N218"/>
  <c r="N208"/>
  <c r="N198"/>
  <c r="N186"/>
  <c r="N176"/>
  <c r="N166"/>
  <c r="N154"/>
  <c r="N144"/>
  <c r="N134"/>
  <c r="N122"/>
  <c r="N112"/>
  <c r="N102"/>
  <c r="N90"/>
  <c r="N80"/>
  <c r="N70"/>
  <c r="N58"/>
  <c r="N48"/>
  <c r="N38"/>
  <c r="N26"/>
  <c r="N16"/>
  <c r="N241"/>
  <c r="N231"/>
  <c r="N221"/>
  <c r="N209"/>
  <c r="N199"/>
  <c r="N189"/>
  <c r="N177"/>
  <c r="N167"/>
  <c r="N157"/>
  <c r="N145"/>
  <c r="N135"/>
  <c r="N125"/>
  <c r="N113"/>
  <c r="N103"/>
  <c r="N93"/>
  <c r="N81"/>
  <c r="N71"/>
  <c r="N61"/>
  <c r="N49"/>
  <c r="N39"/>
  <c r="N29"/>
  <c r="N17"/>
  <c r="N7"/>
  <c r="L11"/>
  <c r="O23"/>
  <c r="Q7"/>
  <c r="O179"/>
  <c r="M91"/>
  <c r="L144"/>
  <c r="R85"/>
  <c r="M105"/>
  <c r="O11"/>
  <c r="R176"/>
  <c r="L85"/>
  <c r="R130"/>
  <c r="Q40"/>
  <c r="M19"/>
  <c r="M161"/>
  <c r="M203"/>
  <c r="L14"/>
  <c r="M35"/>
  <c r="O39"/>
  <c r="R231"/>
  <c r="R68"/>
  <c r="L107"/>
  <c r="L185"/>
  <c r="R40"/>
  <c r="Q245"/>
  <c r="O26"/>
  <c r="M11"/>
  <c r="M242"/>
  <c r="M15"/>
  <c r="M220"/>
  <c r="M92"/>
  <c r="Q5"/>
  <c r="M240"/>
  <c r="O25"/>
  <c r="R5"/>
  <c r="L118"/>
  <c r="L48"/>
  <c r="O104"/>
  <c r="O227"/>
  <c r="R153"/>
  <c r="O125"/>
  <c r="R239"/>
  <c r="Q130"/>
  <c r="Q232"/>
  <c r="Q208"/>
  <c r="Q88"/>
  <c r="O188"/>
  <c r="R24"/>
  <c r="L110"/>
  <c r="L98"/>
  <c r="K76"/>
  <c r="K131"/>
  <c r="K200"/>
  <c r="K32"/>
  <c r="K71"/>
  <c r="K29"/>
  <c r="K156"/>
  <c r="K65"/>
  <c r="K161"/>
  <c r="K241"/>
  <c r="K46"/>
  <c r="K142"/>
  <c r="K222"/>
  <c r="R159"/>
  <c r="O233"/>
  <c r="R236"/>
  <c r="O217"/>
  <c r="Q183"/>
  <c r="R117"/>
  <c r="O126"/>
  <c r="R171"/>
  <c r="Q121"/>
  <c r="L92"/>
  <c r="L142"/>
  <c r="L232"/>
  <c r="R35"/>
  <c r="Q217"/>
  <c r="Q81"/>
  <c r="O195"/>
  <c r="O127"/>
  <c r="L67"/>
  <c r="Q150"/>
  <c r="Q200"/>
  <c r="O218"/>
  <c r="Q123"/>
  <c r="Q156"/>
  <c r="L80"/>
  <c r="R53"/>
  <c r="O230"/>
  <c r="O207"/>
  <c r="R142"/>
  <c r="L135"/>
  <c r="Q62"/>
  <c r="O98"/>
  <c r="R248"/>
  <c r="K136"/>
  <c r="K53"/>
  <c r="K172"/>
  <c r="K153"/>
  <c r="K38"/>
  <c r="K230"/>
  <c r="Q158"/>
  <c r="R178"/>
  <c r="R124"/>
  <c r="R203"/>
  <c r="Q78"/>
  <c r="O16"/>
  <c r="R140"/>
  <c r="R156"/>
  <c r="Q77"/>
  <c r="R217"/>
  <c r="Q34"/>
  <c r="Q64"/>
  <c r="L241"/>
  <c r="R158"/>
  <c r="O73"/>
  <c r="R216"/>
  <c r="L61"/>
  <c r="R64"/>
  <c r="L160"/>
  <c r="O114"/>
  <c r="O187"/>
  <c r="O246"/>
  <c r="Q93"/>
  <c r="O69"/>
  <c r="Q241"/>
  <c r="R162"/>
  <c r="Q70"/>
  <c r="R224"/>
  <c r="R42"/>
  <c r="L133"/>
  <c r="Q237"/>
  <c r="R77"/>
  <c r="L194"/>
  <c r="L139"/>
  <c r="O90"/>
  <c r="L65"/>
  <c r="Q146"/>
  <c r="R152"/>
  <c r="R13"/>
  <c r="L69"/>
  <c r="R60"/>
  <c r="R121"/>
  <c r="O130"/>
  <c r="R245"/>
  <c r="O77"/>
  <c r="Q222"/>
  <c r="O88"/>
  <c r="R28"/>
  <c r="Q195"/>
  <c r="R146"/>
  <c r="L115"/>
  <c r="Q95"/>
  <c r="O29"/>
  <c r="R50"/>
  <c r="R214"/>
  <c r="R221"/>
  <c r="Q216"/>
  <c r="O113"/>
  <c r="O176"/>
  <c r="R138"/>
  <c r="O112"/>
  <c r="Q99"/>
  <c r="Q26"/>
  <c r="R46"/>
  <c r="R166"/>
  <c r="R173"/>
  <c r="R10"/>
  <c r="L23"/>
  <c r="M87"/>
  <c r="Q15"/>
  <c r="M180"/>
  <c r="L25"/>
  <c r="Q22"/>
  <c r="M121"/>
  <c r="M31"/>
  <c r="L17"/>
  <c r="M50"/>
  <c r="M208"/>
  <c r="M222"/>
  <c r="M69"/>
  <c r="M84"/>
  <c r="P84" s="1"/>
  <c r="M235"/>
  <c r="O7"/>
  <c r="L7"/>
  <c r="O5"/>
  <c r="M58"/>
  <c r="M136"/>
  <c r="M89"/>
  <c r="M225"/>
  <c r="M234"/>
  <c r="M109"/>
  <c r="M34"/>
  <c r="M67"/>
  <c r="M154"/>
  <c r="M120"/>
  <c r="M157"/>
  <c r="M232"/>
  <c r="M4"/>
  <c r="M111"/>
  <c r="M14"/>
  <c r="M124"/>
  <c r="M10"/>
  <c r="M3"/>
  <c r="M22"/>
  <c r="M247"/>
  <c r="M139"/>
  <c r="P139" s="1"/>
  <c r="M20"/>
  <c r="M168"/>
  <c r="M130"/>
  <c r="M118"/>
  <c r="N242"/>
  <c r="N232"/>
  <c r="N222"/>
  <c r="N210"/>
  <c r="N200"/>
  <c r="N190"/>
  <c r="N178"/>
  <c r="N168"/>
  <c r="N158"/>
  <c r="N146"/>
  <c r="N136"/>
  <c r="N126"/>
  <c r="N114"/>
  <c r="N104"/>
  <c r="N94"/>
  <c r="N82"/>
  <c r="N72"/>
  <c r="N62"/>
  <c r="N50"/>
  <c r="N40"/>
  <c r="N30"/>
  <c r="N18"/>
  <c r="N8"/>
  <c r="N245"/>
  <c r="N233"/>
  <c r="N223"/>
  <c r="N213"/>
  <c r="N201"/>
  <c r="N191"/>
  <c r="N181"/>
  <c r="N169"/>
  <c r="N159"/>
  <c r="N149"/>
  <c r="N137"/>
  <c r="N127"/>
  <c r="N117"/>
  <c r="N105"/>
  <c r="N95"/>
  <c r="N85"/>
  <c r="N73"/>
  <c r="N63"/>
  <c r="N53"/>
  <c r="N41"/>
  <c r="N31"/>
  <c r="N21"/>
  <c r="N9"/>
  <c r="M2"/>
  <c r="R169"/>
  <c r="M243"/>
  <c r="Q197"/>
  <c r="M64"/>
  <c r="L199"/>
  <c r="Q106"/>
  <c r="M228"/>
  <c r="O232"/>
  <c r="O229"/>
  <c r="R58"/>
  <c r="R126"/>
  <c r="K17"/>
  <c r="M46"/>
  <c r="M194"/>
  <c r="Q10"/>
  <c r="L4"/>
  <c r="L81"/>
  <c r="Q83"/>
  <c r="O193"/>
  <c r="L32"/>
  <c r="Q35"/>
  <c r="Q171"/>
  <c r="L148"/>
  <c r="L159"/>
  <c r="K21"/>
  <c r="M162"/>
  <c r="M244"/>
  <c r="M248"/>
  <c r="M117"/>
  <c r="M142"/>
  <c r="M214"/>
  <c r="M113"/>
  <c r="L21"/>
  <c r="O38"/>
  <c r="R141"/>
  <c r="L41"/>
  <c r="L174"/>
  <c r="Q119"/>
  <c r="Q221"/>
  <c r="Q149"/>
  <c r="O154"/>
  <c r="O152"/>
  <c r="O240"/>
  <c r="R72"/>
  <c r="L151"/>
  <c r="R105"/>
  <c r="L62"/>
  <c r="Q215"/>
  <c r="K73"/>
  <c r="K163"/>
  <c r="K243"/>
  <c r="K235"/>
  <c r="K27"/>
  <c r="K199"/>
  <c r="K124"/>
  <c r="K47"/>
  <c r="K129"/>
  <c r="K225"/>
  <c r="K30"/>
  <c r="K110"/>
  <c r="K206"/>
  <c r="O101"/>
  <c r="Q49"/>
  <c r="L138"/>
  <c r="O161"/>
  <c r="O226"/>
  <c r="R143"/>
  <c r="Q102"/>
  <c r="Q212"/>
  <c r="O132"/>
  <c r="L68"/>
  <c r="L101"/>
  <c r="O189"/>
  <c r="O83"/>
  <c r="Q110"/>
  <c r="L39"/>
  <c r="L161"/>
  <c r="O59"/>
  <c r="Q45"/>
  <c r="L108"/>
  <c r="Q163"/>
  <c r="L229"/>
  <c r="L206"/>
  <c r="R186"/>
  <c r="R241"/>
  <c r="L75"/>
  <c r="R233"/>
  <c r="Q228"/>
  <c r="O178"/>
  <c r="O156"/>
  <c r="O41"/>
  <c r="Q84"/>
  <c r="R131"/>
  <c r="K179"/>
  <c r="K192"/>
  <c r="K44"/>
  <c r="K121"/>
  <c r="K55"/>
  <c r="K166"/>
  <c r="R228"/>
  <c r="R49"/>
  <c r="Q142"/>
  <c r="L234"/>
  <c r="L36"/>
  <c r="R115"/>
  <c r="R43"/>
  <c r="R149"/>
  <c r="R151"/>
  <c r="O142"/>
  <c r="Q191"/>
  <c r="O87"/>
  <c r="R116"/>
  <c r="R211"/>
  <c r="L119"/>
  <c r="Q172"/>
  <c r="O50"/>
  <c r="R31"/>
  <c r="Q138"/>
  <c r="O225"/>
  <c r="R144"/>
  <c r="Q229"/>
  <c r="O100"/>
  <c r="R55"/>
  <c r="R97"/>
  <c r="R215"/>
  <c r="O120"/>
  <c r="P120" s="1"/>
  <c r="O167"/>
  <c r="O91"/>
  <c r="R182"/>
  <c r="L195"/>
  <c r="O48"/>
  <c r="Q179"/>
  <c r="O160"/>
  <c r="L50"/>
  <c r="O237"/>
  <c r="L104"/>
  <c r="Q159"/>
  <c r="R12"/>
  <c r="O58"/>
  <c r="R44"/>
  <c r="O133"/>
  <c r="L109"/>
  <c r="R181"/>
  <c r="O224"/>
  <c r="L240"/>
  <c r="L55"/>
  <c r="O245"/>
  <c r="O238"/>
  <c r="R199"/>
  <c r="O136"/>
  <c r="O55"/>
  <c r="L184"/>
  <c r="R15"/>
  <c r="Q162"/>
  <c r="R107"/>
  <c r="L249"/>
  <c r="Q69"/>
  <c r="Q211"/>
  <c r="R191"/>
  <c r="Q133"/>
  <c r="Q60"/>
  <c r="R240"/>
  <c r="Q96"/>
  <c r="O157"/>
  <c r="L176"/>
  <c r="L245"/>
  <c r="L33"/>
  <c r="M179"/>
  <c r="O2"/>
  <c r="M236"/>
  <c r="Q2"/>
  <c r="M83"/>
  <c r="Q25"/>
  <c r="Q21"/>
  <c r="L19"/>
  <c r="L5"/>
  <c r="M213"/>
  <c r="M238"/>
  <c r="O22"/>
  <c r="M177"/>
  <c r="O21"/>
  <c r="L10"/>
  <c r="Q9"/>
  <c r="O9"/>
  <c r="M114"/>
  <c r="M106"/>
  <c r="M128"/>
  <c r="M137"/>
  <c r="M40"/>
  <c r="M43"/>
  <c r="M52"/>
  <c r="P52" s="1"/>
  <c r="M245"/>
  <c r="M233"/>
  <c r="M226"/>
  <c r="M205"/>
  <c r="M129"/>
  <c r="M123"/>
  <c r="M199"/>
  <c r="M39"/>
  <c r="M132"/>
  <c r="M18"/>
  <c r="M12"/>
  <c r="M25"/>
  <c r="M143"/>
  <c r="M23"/>
  <c r="M24"/>
  <c r="M90"/>
  <c r="M30"/>
  <c r="M116"/>
  <c r="M173"/>
  <c r="M207"/>
  <c r="M178"/>
  <c r="M54"/>
  <c r="M227"/>
  <c r="M195"/>
  <c r="Q13"/>
  <c r="M32"/>
  <c r="M198"/>
  <c r="M108"/>
  <c r="M81"/>
  <c r="M192"/>
  <c r="O24"/>
  <c r="M151"/>
  <c r="R33"/>
  <c r="O106"/>
  <c r="Q59"/>
  <c r="O65"/>
  <c r="Q204"/>
  <c r="L122"/>
  <c r="O122"/>
  <c r="O62"/>
  <c r="L60"/>
  <c r="L210"/>
  <c r="L191"/>
  <c r="R218"/>
  <c r="R213"/>
  <c r="R206"/>
  <c r="R52"/>
  <c r="Q30"/>
  <c r="R99"/>
  <c r="R21"/>
  <c r="O71"/>
  <c r="R175"/>
  <c r="O95"/>
  <c r="R136"/>
  <c r="R25"/>
  <c r="L66"/>
  <c r="R183"/>
  <c r="Q37"/>
  <c r="Q57"/>
  <c r="Q169"/>
  <c r="Q103"/>
  <c r="Q89"/>
  <c r="Q55"/>
  <c r="L74"/>
  <c r="R179"/>
  <c r="Q53"/>
  <c r="L181"/>
  <c r="L91"/>
  <c r="O118"/>
  <c r="Q175"/>
  <c r="O57"/>
  <c r="R37"/>
  <c r="Q118"/>
  <c r="O151"/>
  <c r="K22"/>
  <c r="K31"/>
  <c r="K3"/>
  <c r="K120"/>
  <c r="K19"/>
  <c r="K24"/>
  <c r="K211"/>
  <c r="K168"/>
  <c r="K91"/>
  <c r="K219"/>
  <c r="K80"/>
  <c r="K208"/>
  <c r="K63"/>
  <c r="K127"/>
  <c r="K191"/>
  <c r="K13"/>
  <c r="K52"/>
  <c r="K116"/>
  <c r="K180"/>
  <c r="K2"/>
  <c r="K61"/>
  <c r="K93"/>
  <c r="K125"/>
  <c r="K157"/>
  <c r="K189"/>
  <c r="K221"/>
  <c r="K25"/>
  <c r="K26"/>
  <c r="K58"/>
  <c r="K90"/>
  <c r="K122"/>
  <c r="K154"/>
  <c r="K186"/>
  <c r="K218"/>
  <c r="L30"/>
  <c r="L63"/>
  <c r="R75"/>
  <c r="O103"/>
  <c r="R47"/>
  <c r="R209"/>
  <c r="Q48"/>
  <c r="R172"/>
  <c r="L83"/>
  <c r="L140"/>
  <c r="L153"/>
  <c r="L215"/>
  <c r="O210"/>
  <c r="Q73"/>
  <c r="L132"/>
  <c r="O105"/>
  <c r="O111"/>
  <c r="R69"/>
  <c r="O211"/>
  <c r="O182"/>
  <c r="Q180"/>
  <c r="R134"/>
  <c r="Q153"/>
  <c r="R187"/>
  <c r="O173"/>
  <c r="Q107"/>
  <c r="L189"/>
  <c r="O110"/>
  <c r="O213"/>
  <c r="R202"/>
  <c r="L47"/>
  <c r="K226"/>
  <c r="K138"/>
  <c r="K50"/>
  <c r="K229"/>
  <c r="K141"/>
  <c r="K51"/>
  <c r="K132"/>
  <c r="K223"/>
  <c r="K43"/>
  <c r="K5"/>
  <c r="K40"/>
  <c r="K152"/>
  <c r="K240"/>
  <c r="K86"/>
  <c r="R39"/>
  <c r="Q50"/>
  <c r="Q140"/>
  <c r="L52"/>
  <c r="Q176"/>
  <c r="L46"/>
  <c r="O49"/>
  <c r="Q247"/>
  <c r="L150"/>
  <c r="O33"/>
  <c r="L141"/>
  <c r="L59"/>
  <c r="Q226"/>
  <c r="R148"/>
  <c r="R29"/>
  <c r="L22"/>
  <c r="M62"/>
  <c r="M61"/>
  <c r="P61" s="1"/>
  <c r="L8"/>
  <c r="M188"/>
  <c r="M125"/>
  <c r="M217"/>
  <c r="M7"/>
  <c r="M112"/>
  <c r="P112" s="1"/>
  <c r="M53"/>
  <c r="M167"/>
  <c r="M41"/>
  <c r="P41" s="1"/>
  <c r="Q12"/>
  <c r="M45"/>
  <c r="M88"/>
  <c r="M76"/>
  <c r="L211"/>
  <c r="R123"/>
  <c r="O220"/>
  <c r="L120"/>
  <c r="Q157"/>
  <c r="O135"/>
  <c r="R238"/>
  <c r="L243"/>
  <c r="L76"/>
  <c r="R189"/>
  <c r="Q141"/>
  <c r="R225"/>
  <c r="O99"/>
  <c r="O140"/>
  <c r="L213"/>
  <c r="R244"/>
  <c r="O194"/>
  <c r="K249"/>
  <c r="L2"/>
  <c r="O169"/>
  <c r="O31"/>
  <c r="Q225"/>
  <c r="O85"/>
  <c r="R51"/>
  <c r="Q174"/>
  <c r="O236"/>
  <c r="O166"/>
  <c r="K193"/>
  <c r="K167"/>
  <c r="K99"/>
  <c r="R193"/>
  <c r="O97"/>
  <c r="R160"/>
  <c r="R230"/>
  <c r="M215"/>
  <c r="M47"/>
  <c r="O121"/>
  <c r="O165"/>
  <c r="M223"/>
  <c r="O107"/>
  <c r="R54"/>
  <c r="R9"/>
  <c r="N25"/>
  <c r="N69"/>
  <c r="N111"/>
  <c r="N153"/>
  <c r="N197"/>
  <c r="N239"/>
  <c r="N32"/>
  <c r="N74"/>
  <c r="N118"/>
  <c r="N160"/>
  <c r="N202"/>
  <c r="N246"/>
  <c r="L143"/>
  <c r="Q167"/>
  <c r="O223"/>
  <c r="O248"/>
  <c r="Q85"/>
  <c r="O212"/>
  <c r="O196"/>
  <c r="O228"/>
  <c r="Q231"/>
  <c r="R132"/>
  <c r="L100"/>
  <c r="O40"/>
  <c r="L96"/>
  <c r="Q139"/>
  <c r="O27"/>
  <c r="P27" s="1"/>
  <c r="L180"/>
  <c r="L207"/>
  <c r="K234"/>
  <c r="K194"/>
  <c r="K146"/>
  <c r="K106"/>
  <c r="K66"/>
  <c r="K18"/>
  <c r="K237"/>
  <c r="K197"/>
  <c r="K149"/>
  <c r="K109"/>
  <c r="K69"/>
  <c r="K228"/>
  <c r="K148"/>
  <c r="K68"/>
  <c r="K239"/>
  <c r="K159"/>
  <c r="K79"/>
  <c r="K176"/>
  <c r="K16"/>
  <c r="K123"/>
  <c r="K104"/>
  <c r="K83"/>
  <c r="K232"/>
  <c r="K49"/>
  <c r="K12"/>
  <c r="K233"/>
  <c r="Q56"/>
  <c r="R83"/>
  <c r="L127"/>
  <c r="O197"/>
  <c r="Q148"/>
  <c r="Q223"/>
  <c r="L105"/>
  <c r="Q129"/>
  <c r="O34"/>
  <c r="L128"/>
  <c r="R112"/>
  <c r="R67"/>
  <c r="L228"/>
  <c r="L131"/>
  <c r="L57"/>
  <c r="L175"/>
  <c r="L201"/>
  <c r="Q54"/>
  <c r="L87"/>
  <c r="R19"/>
  <c r="R18"/>
  <c r="L236"/>
  <c r="Q213"/>
  <c r="R22"/>
  <c r="R167"/>
  <c r="O155"/>
  <c r="R161"/>
  <c r="R45"/>
  <c r="Q166"/>
  <c r="L216"/>
  <c r="R120"/>
  <c r="Q4"/>
  <c r="M204"/>
  <c r="M145"/>
  <c r="O10"/>
  <c r="M230"/>
  <c r="M96"/>
  <c r="O13"/>
  <c r="M71"/>
  <c r="M202"/>
  <c r="M101"/>
  <c r="M28"/>
  <c r="M60"/>
  <c r="P60" s="1"/>
  <c r="M239"/>
  <c r="M97"/>
  <c r="M9"/>
  <c r="M126"/>
  <c r="M237"/>
  <c r="M193"/>
  <c r="M183"/>
  <c r="M103"/>
  <c r="M149"/>
  <c r="M138"/>
  <c r="P138" s="1"/>
  <c r="M68"/>
  <c r="M147"/>
  <c r="Q17"/>
  <c r="M158"/>
  <c r="M206"/>
  <c r="M99"/>
  <c r="M65"/>
  <c r="M74"/>
  <c r="L18"/>
  <c r="M159"/>
  <c r="R2"/>
  <c r="O209"/>
  <c r="L49"/>
  <c r="L44"/>
  <c r="L226"/>
  <c r="Q31"/>
  <c r="L244"/>
  <c r="Q51"/>
  <c r="Q38"/>
  <c r="O231"/>
  <c r="L129"/>
  <c r="Q41"/>
  <c r="Q151"/>
  <c r="L95"/>
  <c r="R3"/>
  <c r="R145"/>
  <c r="L178"/>
  <c r="R207"/>
  <c r="Q178"/>
  <c r="O109"/>
  <c r="Q44"/>
  <c r="O206"/>
  <c r="L97"/>
  <c r="L230"/>
  <c r="R137"/>
  <c r="O82"/>
  <c r="Q52"/>
  <c r="O198"/>
  <c r="R59"/>
  <c r="R57"/>
  <c r="L78"/>
  <c r="L93"/>
  <c r="L224"/>
  <c r="L223"/>
  <c r="K102"/>
  <c r="K236"/>
  <c r="K75"/>
  <c r="Q136"/>
  <c r="O124"/>
  <c r="L186"/>
  <c r="R226"/>
  <c r="Q65"/>
  <c r="Q207"/>
  <c r="L196"/>
  <c r="O175"/>
  <c r="R63"/>
  <c r="L162"/>
  <c r="O163"/>
  <c r="L111"/>
  <c r="O214"/>
  <c r="L51"/>
  <c r="O28"/>
  <c r="K158"/>
  <c r="K9"/>
  <c r="K97"/>
  <c r="K28"/>
  <c r="K96"/>
  <c r="K7"/>
  <c r="K182"/>
  <c r="Q80"/>
  <c r="R163"/>
  <c r="Q101"/>
  <c r="Q243"/>
  <c r="R36"/>
  <c r="R114"/>
  <c r="Q246"/>
  <c r="M172"/>
  <c r="M185"/>
  <c r="M70"/>
  <c r="M140"/>
  <c r="P140" s="1"/>
  <c r="K118"/>
  <c r="Q242"/>
  <c r="Q233"/>
  <c r="O143"/>
  <c r="M119"/>
  <c r="M219"/>
  <c r="M13"/>
  <c r="R93"/>
  <c r="O141"/>
  <c r="M29"/>
  <c r="R61"/>
  <c r="M184"/>
  <c r="Q92"/>
  <c r="N2"/>
  <c r="N23"/>
  <c r="N45"/>
  <c r="N65"/>
  <c r="N87"/>
  <c r="N109"/>
  <c r="N129"/>
  <c r="N151"/>
  <c r="N173"/>
  <c r="N193"/>
  <c r="N215"/>
  <c r="N237"/>
  <c r="N24"/>
  <c r="N46"/>
  <c r="N66"/>
  <c r="N88"/>
  <c r="N110"/>
  <c r="N130"/>
  <c r="N152"/>
  <c r="N174"/>
  <c r="N194"/>
  <c r="N216"/>
  <c r="N238"/>
  <c r="O164"/>
  <c r="Q244"/>
  <c r="L43"/>
  <c r="R212"/>
  <c r="O242"/>
  <c r="R65"/>
  <c r="Q74"/>
  <c r="R111"/>
  <c r="Q218"/>
  <c r="K178"/>
  <c r="K98"/>
  <c r="K10"/>
  <c r="K181"/>
  <c r="K101"/>
  <c r="K212"/>
  <c r="K36"/>
  <c r="K143"/>
  <c r="K144"/>
  <c r="K59"/>
  <c r="K140"/>
  <c r="R101"/>
  <c r="O79"/>
  <c r="O56"/>
  <c r="Q219"/>
  <c r="L77"/>
  <c r="R229"/>
  <c r="Q227"/>
  <c r="O92"/>
  <c r="O215"/>
  <c r="O171"/>
  <c r="R84"/>
  <c r="R16"/>
  <c r="L172"/>
  <c r="O170"/>
  <c r="L123"/>
  <c r="Q189"/>
  <c r="Q18"/>
  <c r="L3"/>
  <c r="O17"/>
  <c r="M42"/>
  <c r="M66"/>
  <c r="M21"/>
  <c r="M165"/>
  <c r="M231"/>
  <c r="P231" s="1"/>
  <c r="M16"/>
  <c r="M153"/>
  <c r="M191"/>
  <c r="L12"/>
  <c r="M78"/>
  <c r="L9"/>
  <c r="M63"/>
  <c r="O4"/>
  <c r="Q114"/>
  <c r="L155"/>
  <c r="Q205"/>
  <c r="R139"/>
  <c r="R201"/>
  <c r="L203"/>
  <c r="R27"/>
  <c r="R38"/>
  <c r="O222"/>
  <c r="Q67"/>
  <c r="O80"/>
  <c r="R95"/>
  <c r="Q39"/>
  <c r="R20"/>
  <c r="L106"/>
  <c r="O116"/>
  <c r="P116" s="1"/>
  <c r="Q66"/>
  <c r="K247"/>
  <c r="O63"/>
  <c r="Q187"/>
  <c r="O36"/>
  <c r="R73"/>
  <c r="Q124"/>
  <c r="O93"/>
  <c r="O64"/>
  <c r="O53"/>
  <c r="K94"/>
  <c r="K15"/>
  <c r="K107"/>
  <c r="L86"/>
  <c r="O149"/>
  <c r="R155"/>
  <c r="R66"/>
  <c r="M48"/>
  <c r="M186"/>
  <c r="R168"/>
  <c r="R198"/>
  <c r="M197"/>
  <c r="Q131"/>
  <c r="Q20"/>
  <c r="M8"/>
  <c r="N5"/>
  <c r="N47"/>
  <c r="N89"/>
  <c r="N133"/>
  <c r="N175"/>
  <c r="N217"/>
  <c r="N10"/>
  <c r="N54"/>
  <c r="N96"/>
  <c r="N138"/>
  <c r="N182"/>
  <c r="N224"/>
  <c r="R106"/>
  <c r="L202"/>
  <c r="L225"/>
  <c r="O145"/>
  <c r="O43"/>
  <c r="L114"/>
  <c r="Q108"/>
  <c r="L221"/>
  <c r="R249"/>
  <c r="R125"/>
  <c r="Q61"/>
  <c r="Q116"/>
  <c r="O180"/>
  <c r="L71"/>
  <c r="Q184"/>
  <c r="R109"/>
  <c r="K242"/>
  <c r="K202"/>
  <c r="K162"/>
  <c r="K114"/>
  <c r="K74"/>
  <c r="K34"/>
  <c r="K245"/>
  <c r="K205"/>
  <c r="K165"/>
  <c r="K117"/>
  <c r="K77"/>
  <c r="K23"/>
  <c r="K164"/>
  <c r="K84"/>
  <c r="K45"/>
  <c r="K175"/>
  <c r="K95"/>
  <c r="K246"/>
  <c r="K48"/>
  <c r="K155"/>
  <c r="K248"/>
  <c r="K147"/>
  <c r="K67"/>
  <c r="K184"/>
  <c r="K151"/>
  <c r="K169"/>
  <c r="K214"/>
  <c r="Q193"/>
  <c r="R150"/>
  <c r="Q210"/>
  <c r="L64"/>
  <c r="O243"/>
  <c r="O37"/>
  <c r="R86"/>
  <c r="L200"/>
  <c r="R56"/>
  <c r="O146"/>
  <c r="O201"/>
  <c r="P201" s="1"/>
  <c r="R177"/>
  <c r="R88"/>
  <c r="O205"/>
  <c r="Q111"/>
  <c r="O158"/>
  <c r="O128"/>
  <c r="O54"/>
  <c r="O235"/>
  <c r="O74"/>
  <c r="P74" s="1"/>
  <c r="L166"/>
  <c r="Q240"/>
  <c r="Q90"/>
  <c r="L217"/>
  <c r="Q76"/>
  <c r="Q100"/>
  <c r="L212"/>
  <c r="L173"/>
  <c r="Q160"/>
  <c r="R113"/>
  <c r="O18"/>
  <c r="Q23"/>
  <c r="L20"/>
  <c r="O19"/>
  <c r="M150"/>
  <c r="M209"/>
  <c r="O8"/>
  <c r="M163"/>
  <c r="M200"/>
  <c r="M37"/>
  <c r="M102"/>
  <c r="M57"/>
  <c r="M36"/>
  <c r="M210"/>
  <c r="M160"/>
  <c r="M133"/>
  <c r="M86"/>
  <c r="M75"/>
  <c r="P75" s="1"/>
  <c r="M187"/>
  <c r="M155"/>
  <c r="M100"/>
  <c r="M166"/>
  <c r="O12"/>
  <c r="M107"/>
  <c r="P107" s="1"/>
  <c r="M190"/>
  <c r="P190" s="1"/>
  <c r="M189"/>
  <c r="M38"/>
  <c r="M224"/>
  <c r="M26"/>
  <c r="P26" s="1"/>
  <c r="M127"/>
  <c r="R11"/>
  <c r="Q127"/>
  <c r="O70"/>
  <c r="Q86"/>
  <c r="O183"/>
  <c r="L169"/>
  <c r="Q143"/>
  <c r="L73"/>
  <c r="O81"/>
  <c r="Q188"/>
  <c r="L54"/>
  <c r="L239"/>
  <c r="R128"/>
  <c r="L112"/>
  <c r="L37"/>
  <c r="L117"/>
  <c r="R208"/>
  <c r="R154"/>
  <c r="Q164"/>
  <c r="L152"/>
  <c r="L88"/>
  <c r="O199"/>
  <c r="Q32"/>
  <c r="L187"/>
  <c r="Q182"/>
  <c r="R4"/>
  <c r="Q87"/>
  <c r="Q196"/>
  <c r="O67"/>
  <c r="O129"/>
  <c r="R30"/>
  <c r="O131"/>
  <c r="L177"/>
  <c r="Q28"/>
  <c r="K134"/>
  <c r="K57"/>
  <c r="K64"/>
  <c r="L158"/>
  <c r="Q113"/>
  <c r="R195"/>
  <c r="Q147"/>
  <c r="R71"/>
  <c r="O186"/>
  <c r="L121"/>
  <c r="R204"/>
  <c r="Q190"/>
  <c r="O68"/>
  <c r="R147"/>
  <c r="Q46"/>
  <c r="Q173"/>
  <c r="L29"/>
  <c r="R81"/>
  <c r="L146"/>
  <c r="K174"/>
  <c r="K14"/>
  <c r="K113"/>
  <c r="K60"/>
  <c r="K224"/>
  <c r="K115"/>
  <c r="K54"/>
  <c r="R133"/>
  <c r="O30"/>
  <c r="R196"/>
  <c r="O216"/>
  <c r="Q63"/>
  <c r="L171"/>
  <c r="O247"/>
  <c r="M175"/>
  <c r="M95"/>
  <c r="M131"/>
  <c r="M98"/>
  <c r="P98" s="1"/>
  <c r="K137"/>
  <c r="L179"/>
  <c r="R246"/>
  <c r="Q72"/>
  <c r="L149"/>
  <c r="M164"/>
  <c r="M174"/>
  <c r="O66"/>
  <c r="L147"/>
  <c r="M216"/>
  <c r="K128"/>
  <c r="M79"/>
  <c r="O144"/>
  <c r="Q104"/>
  <c r="N15"/>
  <c r="N37"/>
  <c r="N57"/>
  <c r="N79"/>
  <c r="N101"/>
  <c r="N121"/>
  <c r="N143"/>
  <c r="N165"/>
  <c r="N185"/>
  <c r="N207"/>
  <c r="N229"/>
  <c r="N249"/>
  <c r="N22"/>
  <c r="N42"/>
  <c r="N64"/>
  <c r="N86"/>
  <c r="N106"/>
  <c r="N128"/>
  <c r="N150"/>
  <c r="N170"/>
  <c r="N192"/>
  <c r="N214"/>
  <c r="N234"/>
  <c r="P209" l="1"/>
  <c r="P145"/>
  <c r="P242"/>
  <c r="P215"/>
  <c r="P189"/>
  <c r="P240"/>
  <c r="P69"/>
  <c r="P106"/>
  <c r="P135"/>
  <c r="P200"/>
  <c r="P158"/>
  <c r="P154"/>
  <c r="P228"/>
  <c r="P150"/>
  <c r="P235"/>
  <c r="P165"/>
  <c r="P121"/>
  <c r="P188"/>
  <c r="P213"/>
  <c r="P178"/>
  <c r="P113"/>
  <c r="P160"/>
  <c r="P122"/>
  <c r="P59"/>
  <c r="P127"/>
  <c r="P241"/>
  <c r="P152"/>
  <c r="P204"/>
  <c r="P6"/>
  <c r="P8"/>
  <c r="P183"/>
  <c r="P44"/>
  <c r="P136"/>
  <c r="P85"/>
  <c r="P212"/>
  <c r="P169"/>
  <c r="P182"/>
  <c r="P90"/>
  <c r="P89"/>
  <c r="P19"/>
  <c r="P79"/>
  <c r="P68"/>
  <c r="P86"/>
  <c r="P237"/>
  <c r="P239"/>
  <c r="P197"/>
  <c r="P223"/>
  <c r="P99"/>
  <c r="P111"/>
  <c r="P30"/>
  <c r="P143"/>
  <c r="P129"/>
  <c r="P177"/>
  <c r="P83"/>
  <c r="P179"/>
  <c r="P248"/>
  <c r="P64"/>
  <c r="P2"/>
  <c r="P130"/>
  <c r="P67"/>
  <c r="P87"/>
  <c r="P77"/>
  <c r="P207"/>
  <c r="P35"/>
  <c r="P153"/>
  <c r="P78"/>
  <c r="P110"/>
  <c r="P76"/>
  <c r="P144"/>
  <c r="P42"/>
  <c r="P101"/>
  <c r="P45"/>
  <c r="P40"/>
  <c r="P39"/>
  <c r="P161"/>
  <c r="P162"/>
  <c r="P170"/>
  <c r="P221"/>
  <c r="P172"/>
  <c r="P94"/>
  <c r="P119"/>
  <c r="P232"/>
  <c r="P92"/>
  <c r="P149"/>
  <c r="P247"/>
  <c r="P118"/>
  <c r="P229"/>
  <c r="P82"/>
  <c r="P16"/>
  <c r="P186"/>
  <c r="P5"/>
  <c r="P217"/>
  <c r="P211"/>
  <c r="P227"/>
  <c r="P3"/>
  <c r="P218"/>
  <c r="P63"/>
  <c r="P70"/>
  <c r="P50"/>
  <c r="P174"/>
  <c r="P131"/>
  <c r="P224"/>
  <c r="P133"/>
  <c r="P54"/>
  <c r="P21"/>
  <c r="P171"/>
  <c r="P29"/>
  <c r="P219"/>
  <c r="P185"/>
  <c r="P159"/>
  <c r="P147"/>
  <c r="P126"/>
  <c r="P47"/>
  <c r="P49"/>
  <c r="P195"/>
  <c r="P25"/>
  <c r="P128"/>
  <c r="P55"/>
  <c r="P225"/>
  <c r="P244"/>
  <c r="P22"/>
  <c r="P14"/>
  <c r="P157"/>
  <c r="P34"/>
  <c r="P125"/>
  <c r="P15"/>
  <c r="P32"/>
  <c r="P192"/>
  <c r="P196"/>
  <c r="P246"/>
  <c r="P146"/>
  <c r="P115"/>
  <c r="P184"/>
  <c r="P56"/>
  <c r="P191"/>
  <c r="P249"/>
  <c r="P72"/>
  <c r="P181"/>
  <c r="P17"/>
  <c r="P23"/>
  <c r="P175"/>
  <c r="P210"/>
  <c r="P93"/>
  <c r="P18"/>
  <c r="P95"/>
  <c r="P81"/>
  <c r="P187"/>
  <c r="P102"/>
  <c r="P36"/>
  <c r="P66"/>
  <c r="P141"/>
  <c r="P124"/>
  <c r="P9"/>
  <c r="P220"/>
  <c r="P33"/>
  <c r="P173"/>
  <c r="P238"/>
  <c r="P156"/>
  <c r="P132"/>
  <c r="P20"/>
  <c r="P176"/>
  <c r="P73"/>
  <c r="P203"/>
  <c r="P51"/>
  <c r="P148"/>
  <c r="P206"/>
  <c r="P155"/>
  <c r="P166"/>
  <c r="P57"/>
  <c r="P71"/>
  <c r="P43"/>
  <c r="P236"/>
  <c r="P142"/>
  <c r="P194"/>
  <c r="P31"/>
  <c r="P105"/>
  <c r="P208"/>
  <c r="P117"/>
  <c r="P168"/>
  <c r="P151"/>
  <c r="P58"/>
  <c r="P164"/>
  <c r="P12"/>
  <c r="P199"/>
  <c r="P100"/>
  <c r="P226"/>
  <c r="P38"/>
  <c r="P243"/>
  <c r="P222"/>
  <c r="P180"/>
  <c r="P88"/>
  <c r="P202"/>
  <c r="P96"/>
  <c r="P80"/>
  <c r="P28"/>
  <c r="P163"/>
  <c r="P198"/>
  <c r="P109"/>
  <c r="P97"/>
  <c r="P103"/>
  <c r="P62"/>
  <c r="P65"/>
  <c r="P205"/>
  <c r="P48"/>
  <c r="P167"/>
  <c r="P214"/>
  <c r="P193"/>
  <c r="P114"/>
  <c r="P230"/>
  <c r="P233"/>
  <c r="P91"/>
  <c r="P46"/>
  <c r="P234"/>
  <c r="P108"/>
  <c r="P104"/>
  <c r="P216"/>
  <c r="P37"/>
  <c r="P24"/>
  <c r="P7"/>
  <c r="P245"/>
  <c r="P137"/>
  <c r="P13"/>
  <c r="P4"/>
  <c r="P10"/>
  <c r="P53"/>
  <c r="P123"/>
  <c r="P11"/>
</calcChain>
</file>

<file path=xl/comments1.xml><?xml version="1.0" encoding="utf-8"?>
<comments xmlns="http://schemas.openxmlformats.org/spreadsheetml/2006/main">
  <authors>
    <author>gcas</author>
  </authors>
  <commentList>
    <comment ref="N1" authorId="0">
      <text>
        <r>
          <rPr>
            <b/>
            <sz val="9"/>
            <color indexed="81"/>
            <rFont val="Tahoma"/>
            <family val="2"/>
          </rPr>
          <t>gcas:</t>
        </r>
        <r>
          <rPr>
            <sz val="9"/>
            <color indexed="81"/>
            <rFont val="Tahoma"/>
            <family val="2"/>
          </rPr>
          <t xml:space="preserve">
Choix possibles</t>
        </r>
      </text>
    </comment>
    <comment ref="W1" authorId="0">
      <text>
        <r>
          <rPr>
            <b/>
            <sz val="9"/>
            <color indexed="81"/>
            <rFont val="Tahoma"/>
            <family val="2"/>
          </rPr>
          <t>gcas:</t>
        </r>
        <r>
          <rPr>
            <sz val="9"/>
            <color indexed="81"/>
            <rFont val="Tahoma"/>
            <family val="2"/>
          </rPr>
          <t xml:space="preserve">
Choix effectué</t>
        </r>
      </text>
    </comment>
  </commentList>
</comments>
</file>

<file path=xl/sharedStrings.xml><?xml version="1.0" encoding="utf-8"?>
<sst xmlns="http://schemas.openxmlformats.org/spreadsheetml/2006/main" count="360" uniqueCount="273">
  <si>
    <t>U</t>
  </si>
  <si>
    <t>M²</t>
  </si>
  <si>
    <t>Ml</t>
  </si>
  <si>
    <t>M² lames terrasse</t>
  </si>
  <si>
    <t>Commande</t>
  </si>
  <si>
    <t>terre</t>
  </si>
  <si>
    <t>Sabot SIMPSON ailes extérieures SAE 46x102x84 mm</t>
  </si>
  <si>
    <t>Uni.</t>
  </si>
  <si>
    <t>Type de terrasse</t>
  </si>
  <si>
    <t>long.</t>
  </si>
  <si>
    <t>prix uni</t>
  </si>
  <si>
    <t>Total</t>
  </si>
  <si>
    <t>DESIGNATION</t>
  </si>
  <si>
    <t>TRCL 4 Brun</t>
  </si>
  <si>
    <t>POTEAU PIN NORD RGE 90 90</t>
  </si>
  <si>
    <t>type de pose</t>
  </si>
  <si>
    <t>Nbre</t>
  </si>
  <si>
    <t>long. Uni.</t>
  </si>
  <si>
    <t>PANNE PIN NORD RGE 45 145</t>
  </si>
  <si>
    <t>PANNE Trans. PIN NORD RGE 45 145</t>
  </si>
  <si>
    <t>support</t>
  </si>
  <si>
    <t>prix Ml</t>
  </si>
  <si>
    <t>LAMBOURDE PIN NORD RGE 45 70 3000</t>
  </si>
  <si>
    <t>LAMBOURDE PIN NORD RGE 45 70 3300</t>
  </si>
  <si>
    <t>LAMBOURDE PIN NORD RGE 45 70 3600</t>
  </si>
  <si>
    <t>LAMBOURDE PIN NORD RGE 45 70 3900</t>
  </si>
  <si>
    <t>LAMBOURDE PIN NORD RGE 45 70 4200</t>
  </si>
  <si>
    <t>LAMBOURDE PIN NORD RGE 45 70 4500</t>
  </si>
  <si>
    <t>LAMBOURDE PIN NORD RGE 45 70 4800</t>
  </si>
  <si>
    <t>LAMBOURDE PIN NORD RGE 45 70 5100</t>
  </si>
  <si>
    <t>LAMBOURDE PIN NORD RGE 45 70 5400</t>
  </si>
  <si>
    <t>LAMBOURDE PIN NORD RGE 45 70 5700</t>
  </si>
  <si>
    <t>LAMBOURDE PIN NORD RGE 45 70 6000</t>
  </si>
  <si>
    <t>PANNE PIN NORD RGE 45 145 3000</t>
  </si>
  <si>
    <t>PANNE PIN NORD RGE 45 145 3300</t>
  </si>
  <si>
    <t>PANNE PIN NORD RGE 45 145 3600</t>
  </si>
  <si>
    <t>PANNE PIN NORD RGE 45 145 3900</t>
  </si>
  <si>
    <t>PANNE PIN NORD RGE 45 145 4200</t>
  </si>
  <si>
    <t>PANNE PIN NORD RGE 45 145 4500</t>
  </si>
  <si>
    <t>PANNE PIN NORD RGE 45 145 4800</t>
  </si>
  <si>
    <t>PANNE PIN NORD RGE 45 145 5100</t>
  </si>
  <si>
    <t>PANNE PIN NORD RGE 45 145 5400</t>
  </si>
  <si>
    <t>PANNE PIN NORD RGE 45 145 5700</t>
  </si>
  <si>
    <t>PANNE PIN NORD RGE 45 145 6000</t>
  </si>
  <si>
    <t>LISSE PIN NORD RGE 34 95 3000</t>
  </si>
  <si>
    <t>LISSE PIN NORD RGE 34 95 3300</t>
  </si>
  <si>
    <t>LISSE PIN NORD RGE 34 95 3600</t>
  </si>
  <si>
    <t>LISSE PIN NORD RGE 34 95 3900</t>
  </si>
  <si>
    <t>LISSE PIN NORD RGE 34 95 4200</t>
  </si>
  <si>
    <t>LISSE PIN NORD RGE 34 95 4500</t>
  </si>
  <si>
    <t>LISSE PIN NORD RGE 34 95 4800</t>
  </si>
  <si>
    <t>LISSE PIN NORD RGE 34 95 5100</t>
  </si>
  <si>
    <t>LISSE PIN NORD RGE 34 95 5400</t>
  </si>
  <si>
    <t>LISSE PIN NORD RGE 34 95 5700</t>
  </si>
  <si>
    <t>LISSE PIN NORD RGE 34 95 6000</t>
  </si>
  <si>
    <t>POTEAU PIN NORD RGE 90 90 3000</t>
  </si>
  <si>
    <t>POTEAU PIN NORD RGE 190 190 2500</t>
  </si>
  <si>
    <t>POTEAU PIN NORD RGE 190 190 3000</t>
  </si>
  <si>
    <t>long total</t>
  </si>
  <si>
    <t>LAMBOURDE "DOUBLE CALAGE"PIN NORD RGE 45 70</t>
  </si>
  <si>
    <t xml:space="preserve"> lame Massaranduba lisse / rainurée - 21 145 4300</t>
  </si>
  <si>
    <t xml:space="preserve"> lame Massaranduba lisse / rainurée - 21 145 4600</t>
  </si>
  <si>
    <t xml:space="preserve"> lame Massaranduba lisse / rainurée - 21 145 4900</t>
  </si>
  <si>
    <t xml:space="preserve"> lame Mélèze lisse / rainurée - 27 145 2400</t>
  </si>
  <si>
    <t xml:space="preserve"> lame Mélèze lisse / rainurée - 27 145 2700</t>
  </si>
  <si>
    <t xml:space="preserve"> lame Mélèze lisse / rainurée - 27 145 3000</t>
  </si>
  <si>
    <t xml:space="preserve"> lame Mélèze lisse / rainurée - 27 145 3600</t>
  </si>
  <si>
    <t xml:space="preserve"> lame Mélèze lisse / rainurée - 27 145 3900</t>
  </si>
  <si>
    <t xml:space="preserve"> lame Mélèze lisse / rainurée - 27 145 4000</t>
  </si>
  <si>
    <t xml:space="preserve"> lame Mélèze lisse / rainurée - 27 145 4200</t>
  </si>
  <si>
    <t xml:space="preserve"> lame Mélèze lisse / rainurée - 27 145 4500</t>
  </si>
  <si>
    <t xml:space="preserve"> lame PIN NORD RGE 2 faces lisses - TRCL 4 vert - 28 145 3300</t>
  </si>
  <si>
    <t xml:space="preserve"> lame PIN NORD RGE 2 faces lisses - TRCL 4 vert - 28 145 3600</t>
  </si>
  <si>
    <t xml:space="preserve"> lame PIN NORD RGE 2 faces lisses - TRCL 4 vert - 28 145 3900</t>
  </si>
  <si>
    <t xml:space="preserve"> lame PIN NORD RGE 2 faces lisses - TRCL 4 vert - 28 145 4200</t>
  </si>
  <si>
    <t xml:space="preserve"> lame PIN NORD RGE 2 faces lisses - TRCL 4 vert - 28 145 4500</t>
  </si>
  <si>
    <t xml:space="preserve"> lame PIN NORD RGE 2 faces lisses - TRCL 4 vert - 28 145 4800</t>
  </si>
  <si>
    <t xml:space="preserve"> lame PIN NORD RGE 2 faces lisses - TRCL 4 vert - 28 145 5100</t>
  </si>
  <si>
    <t xml:space="preserve"> lame PIN NORD RGE 2 faces lisses - TRCL 4 vert - 28 145 5400</t>
  </si>
  <si>
    <t xml:space="preserve"> lame PIN NORD RGE lisse / rainurée - TRCL 4 vert - 28 145 3600</t>
  </si>
  <si>
    <t xml:space="preserve"> lame PIN NORD RGE lisse / rainurée - TRCL 4 vert - 28 145 4500</t>
  </si>
  <si>
    <t xml:space="preserve"> lame PIN NORD RGE 2 faces lisses - TRCL 4 marron - 28 145 3300</t>
  </si>
  <si>
    <t xml:space="preserve"> lame PIN NORD RGE 2 faces lisses - TRCL 4 marron - 28 145 4200</t>
  </si>
  <si>
    <t xml:space="preserve"> lame PIN NORD RGE 2 faces lisses - TRCL 4 marron - 28 145 4500</t>
  </si>
  <si>
    <t xml:space="preserve"> lame PIN NORD RGE 2 faces lisses - TRCL 4 marron - 28 145 4800</t>
  </si>
  <si>
    <t xml:space="preserve"> lame PIN NORD RGE 2 faces lisses - TRCL 4 marron - 28 145 5100</t>
  </si>
  <si>
    <t xml:space="preserve"> lame PIN NORD RGE lisse / rainurée- TRCL 4 marron - 28 145 3600</t>
  </si>
  <si>
    <t xml:space="preserve"> lame PIN NORD RGE lisse / rainurée- TRCL 4 marron - 28 145 3900</t>
  </si>
  <si>
    <t xml:space="preserve"> lame PIN NORD RGE lisse / rainurée- TRCL 4 marron - 28 145 4200</t>
  </si>
  <si>
    <t xml:space="preserve"> lame PIN NORD RGE lisse / rainurée- TRCL 4 marron - 28 145 4500</t>
  </si>
  <si>
    <t xml:space="preserve"> lame PIN NORD RGE lisse / rainurée- TRCL 4 marron - 28 145 4800</t>
  </si>
  <si>
    <t xml:space="preserve"> lame PIN NORD RGE lisse / rainurée- TRCL 4 marron - 28 145 5100</t>
  </si>
  <si>
    <t>LAME TERRASSE MELEZE 27 135 400 2F lisseS A/B 400</t>
  </si>
  <si>
    <t>LAME TERRASSE MELEZE 27 135 3000 2F lisseS A/B 3000</t>
  </si>
  <si>
    <t xml:space="preserve"> lame PIN NORD RGE raboté- TRCL 4 vert - 22 95 2400</t>
  </si>
  <si>
    <t xml:space="preserve"> lame PIN NORD RGE raboté- TRCL 4 vert - 22 95 3000</t>
  </si>
  <si>
    <t xml:space="preserve"> lame PIN NORD RGE raboté- TRCL 4 vert - 22 95 3300</t>
  </si>
  <si>
    <t xml:space="preserve"> lame PIN NORD RGE raboté- TRCL 4 vert - 22 95 3600</t>
  </si>
  <si>
    <t xml:space="preserve"> lame PIN NORD RGE raboté- TRCL 4 vert - 22 95 3900</t>
  </si>
  <si>
    <t xml:space="preserve"> lame PIN NORD RGE raboté- TRCL 4 vert - 22 95 4200</t>
  </si>
  <si>
    <t xml:space="preserve"> lame PIN NORD RGE raboté- TRCL 4 vert - 22 95 4500</t>
  </si>
  <si>
    <t xml:space="preserve"> lame PIN NORD RGE raboté- TRCL 4 vert - 22 95 4800</t>
  </si>
  <si>
    <t xml:space="preserve"> lame PIN NORD RGE raboté- TRCL 4 vert - 22 95 5100</t>
  </si>
  <si>
    <t xml:space="preserve"> lame PIN NORD RGE raboté- TRCL 4 vert - 22 95 5400</t>
  </si>
  <si>
    <t xml:space="preserve"> lame PIN NORD RGE raboté- TRCL 4 vert - 22 120 2000</t>
  </si>
  <si>
    <t xml:space="preserve"> lame PIN NORD RGE raboté- TRCL 4 vert - 22 120 2100</t>
  </si>
  <si>
    <t xml:space="preserve"> lame PIN NORD RGE raboté- TRCL 4 vert - 22 120 2400</t>
  </si>
  <si>
    <t xml:space="preserve"> lame PIN NORD RGE raboté- TRCL 4 vert - 22 120 2500</t>
  </si>
  <si>
    <t xml:space="preserve"> lame PIN NORD RGE raboté- TRCL 4 vert - 22 120 2700</t>
  </si>
  <si>
    <t xml:space="preserve"> lame PIN NORD RGE raboté- TRCL 4 vert - 22 120 3000</t>
  </si>
  <si>
    <t xml:space="preserve"> lame PIN NORD RGE raboté- TRCL 4 vert - 22 120 3300</t>
  </si>
  <si>
    <t xml:space="preserve"> lame PIN NORD RGE raboté- TRCL 4 vert - 22 120 3600</t>
  </si>
  <si>
    <t xml:space="preserve"> lame PIN NORD RGE raboté- TRCL 4 vert - 22 120 3900</t>
  </si>
  <si>
    <t xml:space="preserve"> lame PIN NORD RGE raboté- TRCL 4 vert - 22 120 4200</t>
  </si>
  <si>
    <t xml:space="preserve"> lame PIN NORD RGE raboté- TRCL 4 vert - 22 120 4500</t>
  </si>
  <si>
    <t xml:space="preserve"> lame PIN NORD RGE raboté- TRCL 4 vert - 22 120 4800</t>
  </si>
  <si>
    <t xml:space="preserve"> lame PIN NORD RGE raboté- TRCL 4 vert - 22 120 5100</t>
  </si>
  <si>
    <t xml:space="preserve"> lame PIN NORD RGE raboté- TRCL 4 vert - 22 120 5400</t>
  </si>
  <si>
    <t xml:space="preserve"> lame PIN NORD RGE raboté- TRCL 4 vert - 22 145 2100</t>
  </si>
  <si>
    <t xml:space="preserve"> lame PIN NORD RGE raboté- TRCL 4 vert - 22 145 2400</t>
  </si>
  <si>
    <t xml:space="preserve"> lame PIN NORD RGE raboté- TRCL 4 vert - 22 145 2700</t>
  </si>
  <si>
    <t xml:space="preserve"> lame PIN NORD RGE raboté- TRCL 4 vert - 22 145 3000</t>
  </si>
  <si>
    <t xml:space="preserve"> lame PIN NORD RGE raboté- TRCL 4 vert - 22 145 3300</t>
  </si>
  <si>
    <t xml:space="preserve"> lame PIN NORD RGE raboté- TRCL 4 vert - 22 145 3600</t>
  </si>
  <si>
    <t xml:space="preserve"> lame PIN NORD RGE raboté- TRCL 4 vert - 22 145 3900</t>
  </si>
  <si>
    <t xml:space="preserve"> lame PIN NORD RGE raboté- TRCL 4 vert - 22 145 4200</t>
  </si>
  <si>
    <t xml:space="preserve"> lame PIN NORD RGE raboté- TRCL 4 vert - 22 145 4500</t>
  </si>
  <si>
    <t xml:space="preserve"> lame PIN NORD RGE raboté- TRCL 4 vert - 22 145 4800</t>
  </si>
  <si>
    <t xml:space="preserve"> lame PIN NORD RGE raboté- TRCL 4 vert - 22 145 5100</t>
  </si>
  <si>
    <t xml:space="preserve"> lame PIN NORD RGE raboté- TRCL 4 vert - 22 145 5400</t>
  </si>
  <si>
    <t xml:space="preserve"> lame PIN NORD RGE raboté- TRCL 4 vert - 22 145 5700</t>
  </si>
  <si>
    <t xml:space="preserve"> lame PIN NORD RGE raboté- TRCL 4 vert - 22 145 6000</t>
  </si>
  <si>
    <t>Bois d'extérieur  - PIN NORD RGE raboté- TRCL 4 vert - 28 120 2100</t>
  </si>
  <si>
    <t>Bois d'extérieur  - PIN NORD RGE raboté- TRCL 4 vert - 28 120 2400</t>
  </si>
  <si>
    <t>Bois d'extérieur  - PIN NORD RGE raboté- TRCL 4 vert - 28 120 2700</t>
  </si>
  <si>
    <t>Bois d'extérieur  - PIN NORD RGE raboté- TRCL 4 vert - 28 120 3000</t>
  </si>
  <si>
    <t>Bois d'extérieur  - PIN NORD RGE raboté- TRCL 4 vert - 28 120 3300</t>
  </si>
  <si>
    <t>Bois d'extérieur  - PIN NORD RGE raboté- TRCL 4 vert - 28 120 3600</t>
  </si>
  <si>
    <t>Bois d'extérieur  - PIN NORD RGE raboté- TRCL 4 vert - 28 120 3900</t>
  </si>
  <si>
    <t>Bois d'extérieur  - PIN NORD RGE raboté- TRCL 4 vert - 28 120 4200</t>
  </si>
  <si>
    <t>Bois d'extérieur  - PIN NORD RGE raboté- TRCL 4 vert - 28 120 4500</t>
  </si>
  <si>
    <t>Bois d'extérieur  - PIN NORD RGE raboté- TRCL 4 vert - 28 120 4800</t>
  </si>
  <si>
    <t>Bois d'extérieur  - PIN NORD RGE raboté- TRCL 4 vert - 28 120 5100</t>
  </si>
  <si>
    <t>Bois d'extérieur  - PIN NORD RGE raboté- TRCL 4 vert - 28 120 5400</t>
  </si>
  <si>
    <t>Bois d'extérieur  - PIN NORD RGE raboté- TRCL 4 vert - 28 120 5700</t>
  </si>
  <si>
    <t>Bois d'extérieur  - PIN NORD RGE raboté- TRCL 4 vert - 28 120 6000</t>
  </si>
  <si>
    <t>Bois d'extérieur  - PIN NORD RGE raboté- TRCL 4 vert - 28 145 2100</t>
  </si>
  <si>
    <t>Bois d'extérieur  - PIN NORD RGE raboté- TRCL 4 vert - 28 145 2400</t>
  </si>
  <si>
    <t>Bois d'extérieur  - PIN NORD RGE raboté- TRCL 4 vert - 28 145 2700</t>
  </si>
  <si>
    <t>Bois d'extérieur  - PIN NORD RGE raboté- TRCL 4 vert - 28 145 3000</t>
  </si>
  <si>
    <t>Bois d'extérieur  - PIN NORD RGE raboté- TRCL 4 vert - 28 145 3300</t>
  </si>
  <si>
    <t>Bois d'extérieur  - PIN NORD RGE raboté- TRCL 4 vert - 28 145 3600</t>
  </si>
  <si>
    <t>Bois d'extérieur  - PIN NORD RGE raboté- TRCL 4 vert - 28 145 3900</t>
  </si>
  <si>
    <t>Bois d'extérieur  - PIN NORD RGE raboté- TRCL 4 vert - 28 145 4200</t>
  </si>
  <si>
    <t>Bois d'extérieur  - PIN NORD RGE raboté- TRCL 4 vert - 28 145 4500</t>
  </si>
  <si>
    <t>Bois d'extérieur  - PIN NORD RGE raboté- TRCL 4 vert - 28 145 4800</t>
  </si>
  <si>
    <t>Bois d'extérieur  - PIN NORD RGE raboté- TRCL 4 vert - 28 145 5100</t>
  </si>
  <si>
    <t>Bois d'extérieur  - PIN NORD RGE raboté- TRCL 4 vert - 28 145 5400</t>
  </si>
  <si>
    <t>Bois d'extérieur  - PIN NORD RGE raboté- TRCL 4 vert - 28 145 5700</t>
  </si>
  <si>
    <t>Bois d'extérieur  - PIN NORD RGE raboté- TRCL 4 vert - 28 145 6000</t>
  </si>
  <si>
    <t>POTEAU PIN NORD RGE 90 90 2400</t>
  </si>
  <si>
    <t>POTEAU PIN NORD RGE 90 90 2500</t>
  </si>
  <si>
    <t>POTEAU PIN NORD RGE 90 90 2700</t>
  </si>
  <si>
    <t>BARDAGE MONTANA SAPIN NORD BLANC 21 132 3900 TRCL 3 VERT</t>
  </si>
  <si>
    <t xml:space="preserve">LAME TERRASSE </t>
  </si>
  <si>
    <t xml:space="preserve">LAMBOURDE </t>
  </si>
  <si>
    <t>CORNIERE D'ANGLE SAPIN TRCL 3 VERT 54 54 3000</t>
  </si>
  <si>
    <t>Pin Traitement Autoclave classe 4</t>
  </si>
  <si>
    <t>LAME CUMARU lisse / rainurée - 21 145 1850</t>
  </si>
  <si>
    <t>LAME CUMARU lisse / rainurée - 21 145 2150</t>
  </si>
  <si>
    <t>LAME CUMARU lisse / rainurée - 21 145 2450</t>
  </si>
  <si>
    <t>LAME CUMARU lisse / rainurée - 21 145 2750</t>
  </si>
  <si>
    <t>LAME CUMARU lisse / rainurée - 21 145 3050</t>
  </si>
  <si>
    <t>LAME CUMARU lisse / rainurée - 21 145 3350</t>
  </si>
  <si>
    <t>LAME CUMARU lisse / rainurée - 21 145 3400</t>
  </si>
  <si>
    <t>LAME CUMARU lisse / rainurée - 21 145 3650</t>
  </si>
  <si>
    <t>LAME CUMARU lisse / rainurée - 21 145 3700</t>
  </si>
  <si>
    <t>LAME CUMARU lisse / rainurée - 21 145 4000</t>
  </si>
  <si>
    <t>LAME CUMARU lisse / rainurée - 21 145 4300</t>
  </si>
  <si>
    <t>LAME CUMARU lisse / rainurée - 21 145 4600</t>
  </si>
  <si>
    <t>LAME CUMARU lisse / rainurée - 21 145 4900</t>
  </si>
  <si>
    <t>LAME CUMARU lisse / rainurée - 21 145 5200</t>
  </si>
  <si>
    <t>LAME CUMARU lisse / rainurée - 21 145 5500</t>
  </si>
  <si>
    <t>LAME CUMARU lisse / rainurée - 21 145 5800</t>
  </si>
  <si>
    <t>LAME CUMARU lisse / rainurée - 21 145 6100</t>
  </si>
  <si>
    <t>LAME IPE lisse / rainurée - 21 145 1550</t>
  </si>
  <si>
    <t>LAME IPE lisse / rainurée - 21 145 1850</t>
  </si>
  <si>
    <t>LAME IPE lisse / rainurée - 21 145 1900</t>
  </si>
  <si>
    <t>LAME IPE lisse / rainurée - 21 145 2150</t>
  </si>
  <si>
    <t>LAME IPE lisse / rainurée - 21 145 2450</t>
  </si>
  <si>
    <t>LAME IPE lisse / rainurée - 21 145 2750</t>
  </si>
  <si>
    <t>LAME IPE lisse / rainurée - 21 145 3050</t>
  </si>
  <si>
    <t>LAME IPE lisse / rainurée - 21 145 3350</t>
  </si>
  <si>
    <t>LAME IPE lisse / rainurée - 21 145 3400</t>
  </si>
  <si>
    <t>LAME IPE lisse / rainurée - 21 145 3650</t>
  </si>
  <si>
    <t>LAME IPE lisse / rainurée - 21 145 3700</t>
  </si>
  <si>
    <t>LAME IPE lisse / rainurée - 21 145 3950</t>
  </si>
  <si>
    <t>LAME IPE lisse / rainurée - 21 145 4000</t>
  </si>
  <si>
    <t>LAME IPE lisse / rainurée - 21 145 4250</t>
  </si>
  <si>
    <t>LAME IPE lisse / rainurée - 21 145 4300</t>
  </si>
  <si>
    <t>LAME IPE lisse / rainurée - 21 145 4600</t>
  </si>
  <si>
    <t>LAME IPE lisse / rainurée - 21 145 4850</t>
  </si>
  <si>
    <t>LAME IPE lisse / rainurée - 21 145 4900</t>
  </si>
  <si>
    <t>LAME IPE lisse / rainurée - 21 145 5150</t>
  </si>
  <si>
    <t>LAME IPE lisse / rainurée - 21 145 5200</t>
  </si>
  <si>
    <t>LAME IPE lisse / rainurée - 21 145 5500</t>
  </si>
  <si>
    <t>LAME IPE lisse / rainurée - 21 145 5800</t>
  </si>
  <si>
    <t>LAME IPE lisse / rainurée - 21 145 6100</t>
  </si>
  <si>
    <t>LAME IPE lisse / rainurée - 21 145 6150</t>
  </si>
  <si>
    <t>LAMBOURDE RABOTE bois exotique - 40 65 1500</t>
  </si>
  <si>
    <t>LAMBOURDE RABOTE bois exotique - 40 65 1850</t>
  </si>
  <si>
    <t>LAMBOURDE RABOTE bois exotique - 40 65 2150</t>
  </si>
  <si>
    <t>LAMBOURDE RABOTE bois exotique - 40 65 2450</t>
  </si>
  <si>
    <t>LAMBOURDE RABOTE bois exotique - 40 65 2650</t>
  </si>
  <si>
    <t>LAMBOURDE RABOTE bois exotique - 40 65 2750</t>
  </si>
  <si>
    <t>LAMBOURDE RABOTE bois exotique - 40 65 3000</t>
  </si>
  <si>
    <t>LAMBOURDE RABOTE bois exotique - 40 65 3050</t>
  </si>
  <si>
    <t>LAMBOURDE RABOTE bois exotique - 40 65 3100</t>
  </si>
  <si>
    <t>LAMBOURDE RABOTE bois exotique - 40 65 3300</t>
  </si>
  <si>
    <t>LAMBOURDE RABOTE bois exotique - 40 65 3350</t>
  </si>
  <si>
    <t>LAMBOURDE RABOTE bois exotique - 40 65 3600</t>
  </si>
  <si>
    <t>LAMBOURDE RABOTE bois exotique - 40 65 3650</t>
  </si>
  <si>
    <t>LAMBOURDE RABOTE bois exotique - 40 65 3700</t>
  </si>
  <si>
    <t>LAMBOURDE RABOTE bois exotique - 40 65 3750</t>
  </si>
  <si>
    <t>LAMBOURDE RABOTE bois exotique - 40 65 3800</t>
  </si>
  <si>
    <t>LAMBOURDE RABOTE bois exotique - 40 65 3900</t>
  </si>
  <si>
    <t>LAMBOURDE RABOTE bois exotique - 40 65 3950</t>
  </si>
  <si>
    <t>LAMBOURDE RABOTE bois exotique - 40 65 4000</t>
  </si>
  <si>
    <t>LAMBOURDE RABOTE bois exotique - 40 65 4200</t>
  </si>
  <si>
    <t>LAMBOURDE RABOTE bois exotique - 40 65 4250</t>
  </si>
  <si>
    <t>LAMBOURDE RABOTE bois exotique - 40 65 4300</t>
  </si>
  <si>
    <t>LAMBOURDE RABOTE bois exotique - 40 65 4550</t>
  </si>
  <si>
    <t>LAMBOURDE RABOTE bois exotique - 40 65 4600</t>
  </si>
  <si>
    <t>LAMBOURDE RABOTE bois exotique - 40 65 4850</t>
  </si>
  <si>
    <t>LAMBOURDE RABOTE bois exotique - 40 65 4900</t>
  </si>
  <si>
    <t>LAMBOURDE RABOTE bois exotique - 40 65 5200</t>
  </si>
  <si>
    <t>LAMBOURDE RABOTE bois exotique - 40 65 5500</t>
  </si>
  <si>
    <t>LAMBOURDE RABOTE bois exotique - 40 65 5800</t>
  </si>
  <si>
    <t>LAMBOURDE RABOTE bois exotique - 40 65 6100</t>
  </si>
  <si>
    <t>LAME RAINUREE  - PIN NORD RGE - TRCL 4 vert - 21 95 3000</t>
  </si>
  <si>
    <t>LAME RAINUREE  - PIN NORD RGE - TRCL 4 vert - 21 95 3600</t>
  </si>
  <si>
    <t>LAME RAINUREE  - PIN NORD RGE - TRCL 4 vert - 21 95 3900</t>
  </si>
  <si>
    <t>LAME RAINUREE  - PIN NORD RGE - TRCL 4 vert - 21 95 4200</t>
  </si>
  <si>
    <t>LAME RAINUREE  - PIN NORD RGE - TRCL 4 vert - 21 95 4500</t>
  </si>
  <si>
    <t>LAME RAINUREE  - PIN NORD RGE - TRCL 4 vert - 28 120 2400</t>
  </si>
  <si>
    <t>LAME RAINUREE  - PIN NORD RGE - TRCL 4 vert - 28 120 3000</t>
  </si>
  <si>
    <t>LAME RAINUREE  - PIN NORD RGE - TRCL 4 vert - 28 120 3300</t>
  </si>
  <si>
    <t>LAME RAINUREE  - PIN NORD RGE - TRCL 4 vert - 28 120 3600</t>
  </si>
  <si>
    <t>LAME RAINUREE  - PIN NORD RGE - TRCL 4 vert - 28 120 3900</t>
  </si>
  <si>
    <t>LAME RAINUREE  - PIN NORD RGE - TRCL 4 vert - 28 120 4000</t>
  </si>
  <si>
    <t>LAME RAINUREE  - PIN NORD RGE - TRCL 4 vert - 28 120 4200</t>
  </si>
  <si>
    <t>LAME RAINUREE  - PIN NORD RGE - TRCL 4 vert - 28 120 4500</t>
  </si>
  <si>
    <t>LAME RAINUREE  - PIN NORD RGE - TRCL 4 vert - 28 120 4800</t>
  </si>
  <si>
    <t>LAME RAINUREE  - PIN NORD RGE - TRCL 4 vert - 28 120 5100</t>
  </si>
  <si>
    <t>LAME RAINUREE  - PIN NORD RGE - TRCL 4 vert - 28 145 2400</t>
  </si>
  <si>
    <t>LAME RAINUREE  - PIN NORD RGE - TRCL 4 vert - 28 145 2700</t>
  </si>
  <si>
    <t>LAME RAINUREE  - PIN NORD RGE - TRCL 4 vert - 28 145 3000</t>
  </si>
  <si>
    <t>LAME RAINUREE  - PIN NORD RGE - TRCL 4 vert - 28 145 3300</t>
  </si>
  <si>
    <t>LAME RAINUREE  - PIN NORD RGE - TRCL 4 vert - 28 145 3600</t>
  </si>
  <si>
    <t>LAME RAINUREE  - PIN NORD RGE - TRCL 4 vert - 28 145 3900</t>
  </si>
  <si>
    <t>LAME RAINUREE  - PIN NORD RGE - TRCL 4 vert - 28 145 4200</t>
  </si>
  <si>
    <t>LAME RAINUREE  - PIN NORD RGE - TRCL 4 vert - 28 145 4500</t>
  </si>
  <si>
    <t>LAME RAINUREE  - PIN NORD RGE - TRCL 4 vert - 28 145 4800</t>
  </si>
  <si>
    <t>LAME RAINUREE  - PIN NORD RGE - TRCL 4 vert - 28 145 5100</t>
  </si>
  <si>
    <t>LAME RAINUREE  - PIN NORD RGE - TRCL 4 vert - 28 145 5400</t>
  </si>
  <si>
    <t>LAME RAINUREE  - PIN NORD RGE - TRCL 4 vert - 28 145 6000</t>
  </si>
  <si>
    <t>LAME RAINUREE  - PIN NORD RGE TRCL 4 marron - 28 145 2400</t>
  </si>
  <si>
    <t>LAME RAINUREE  - PIN NORD RGE TRCL 4 marron - 28 145 3300</t>
  </si>
  <si>
    <t>LAME RAINUREE  - PIN NORD RGE TRCL 4 marron - 28 145 3600</t>
  </si>
  <si>
    <t>LAME RAINUREE  - PIN NORD RGE TRCL 4 marron - 28 145 4800</t>
  </si>
  <si>
    <t>FORFAIT TRANSPORT</t>
  </si>
  <si>
    <t>0</t>
  </si>
  <si>
    <t/>
  </si>
</sst>
</file>

<file path=xl/styles.xml><?xml version="1.0" encoding="utf-8"?>
<styleSheet xmlns="http://schemas.openxmlformats.org/spreadsheetml/2006/main">
  <numFmts count="20">
    <numFmt numFmtId="164" formatCode="_(* #,##0.00_);_(* \(#,##0.00\);_(* &quot;-&quot;??_);_(@_)"/>
    <numFmt numFmtId="165" formatCode="_-* #,##0\ _€_-;\-* #,##0\ _€_-;_-* &quot;-&quot;??\ _€_-;_-@_-"/>
    <numFmt numFmtId="166" formatCode="#,##0.00\ &quot;€&quot;"/>
    <numFmt numFmtId="167" formatCode="0.00&quot; m&quot;"/>
    <numFmt numFmtId="168" formatCode="0.000"/>
    <numFmt numFmtId="170" formatCode="0.0000"/>
    <numFmt numFmtId="171" formatCode="0&quot; m²&quot;"/>
    <numFmt numFmtId="172" formatCode="0.000000"/>
    <numFmt numFmtId="173" formatCode="0.0"/>
    <numFmt numFmtId="174" formatCode="_-* #,##0.000\ _€_-;\-* #,##0.000\ _€_-;_-* &quot;-&quot;??\ _€_-;_-@_-"/>
    <numFmt numFmtId="175" formatCode="0.0&quot; cm&quot;"/>
    <numFmt numFmtId="176" formatCode="0&quot; cm&quot;"/>
    <numFmt numFmtId="177" formatCode="0.00&quot; cm&quot;"/>
    <numFmt numFmtId="178" formatCode="0&quot; Uni.&quot;"/>
    <numFmt numFmtId="179" formatCode="0.00&quot; °&quot;"/>
    <numFmt numFmtId="181" formatCode="\ #"/>
    <numFmt numFmtId="182" formatCode="&quot; &quot;#"/>
    <numFmt numFmtId="183" formatCode="0.000&quot; m&quot;"/>
    <numFmt numFmtId="184" formatCode="0.000&quot; m²&quot;"/>
    <numFmt numFmtId="187" formatCode="0&quot;%&quot;"/>
  </numFmts>
  <fonts count="56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indexed="8"/>
      <name val="Cambria"/>
      <family val="1"/>
    </font>
    <font>
      <sz val="9"/>
      <color indexed="8"/>
      <name val="Calibri"/>
      <family val="2"/>
    </font>
    <font>
      <b/>
      <sz val="2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mbria"/>
      <family val="1"/>
      <scheme val="major"/>
    </font>
    <font>
      <b/>
      <sz val="12"/>
      <color theme="1"/>
      <name val="Verdana"/>
      <family val="2"/>
    </font>
    <font>
      <sz val="11"/>
      <color rgb="FFFF0000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Verdana"/>
      <family val="2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3"/>
      <name val="Cambria"/>
      <family val="1"/>
      <scheme val="major"/>
    </font>
    <font>
      <u/>
      <sz val="14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18"/>
      <color theme="0"/>
      <name val="Cambria"/>
      <family val="1"/>
      <scheme val="major"/>
    </font>
    <font>
      <sz val="16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4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.8000000000000007"/>
      <color theme="1"/>
      <name val="Latoregular"/>
    </font>
    <font>
      <sz val="8.8000000000000007"/>
      <color theme="1"/>
      <name val="Latobold"/>
    </font>
    <font>
      <sz val="8.8000000000000007"/>
      <color rgb="FF000000"/>
      <name val="Latoregular"/>
    </font>
    <font>
      <sz val="8.8000000000000007"/>
      <color rgb="FF000000"/>
      <name val="Latobold"/>
    </font>
    <font>
      <sz val="10"/>
      <color rgb="FF000000"/>
      <name val="Latobold"/>
    </font>
    <font>
      <u/>
      <sz val="11"/>
      <color theme="10"/>
      <name val="Calibri"/>
      <family val="2"/>
    </font>
    <font>
      <sz val="9"/>
      <color theme="1"/>
      <name val="Latoregular"/>
    </font>
    <font>
      <sz val="12"/>
      <color rgb="FF30303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699">
    <xf numFmtId="0" fontId="0" fillId="0" borderId="0"/>
    <xf numFmtId="164" fontId="5" fillId="0" borderId="0" applyFont="0" applyFill="0" applyBorder="0" applyAlignment="0" applyProtection="0"/>
    <xf numFmtId="0" fontId="36" fillId="0" borderId="0"/>
    <xf numFmtId="0" fontId="3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1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4" fontId="12" fillId="0" borderId="0" xfId="0" applyNumberFormat="1" applyFont="1" applyFill="1" applyBorder="1" applyAlignment="1" applyProtection="1">
      <alignment vertical="center"/>
      <protection locked="0"/>
    </xf>
    <xf numFmtId="14" fontId="13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indent="3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/>
    </xf>
    <xf numFmtId="14" fontId="19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20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/>
    <xf numFmtId="0" fontId="21" fillId="0" borderId="0" xfId="0" applyFont="1" applyFill="1" applyBorder="1" applyAlignment="1">
      <alignment vertical="center"/>
    </xf>
    <xf numFmtId="166" fontId="0" fillId="0" borderId="0" xfId="0" applyNumberForma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6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166" fontId="0" fillId="0" borderId="0" xfId="0" applyNumberFormat="1" applyFill="1" applyBorder="1" applyAlignment="1"/>
    <xf numFmtId="2" fontId="0" fillId="0" borderId="0" xfId="0" applyNumberFormat="1" applyFill="1" applyBorder="1"/>
    <xf numFmtId="2" fontId="6" fillId="0" borderId="0" xfId="0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165" fontId="5" fillId="0" borderId="0" xfId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vertical="center"/>
    </xf>
    <xf numFmtId="0" fontId="0" fillId="0" borderId="13" xfId="0" applyFill="1" applyBorder="1"/>
    <xf numFmtId="0" fontId="0" fillId="0" borderId="14" xfId="0" applyFill="1" applyBorder="1"/>
    <xf numFmtId="0" fontId="0" fillId="0" borderId="3" xfId="0" applyFill="1" applyBorder="1"/>
    <xf numFmtId="0" fontId="8" fillId="0" borderId="0" xfId="0" applyFont="1" applyFill="1" applyBorder="1" applyAlignment="1">
      <alignment horizontal="center"/>
    </xf>
    <xf numFmtId="166" fontId="13" fillId="0" borderId="3" xfId="0" applyNumberFormat="1" applyFont="1" applyFill="1" applyBorder="1" applyAlignment="1"/>
    <xf numFmtId="0" fontId="0" fillId="0" borderId="3" xfId="0" applyBorder="1" applyAlignment="1"/>
    <xf numFmtId="2" fontId="0" fillId="0" borderId="0" xfId="0" applyNumberForma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Fill="1"/>
    <xf numFmtId="0" fontId="0" fillId="0" borderId="0" xfId="0"/>
    <xf numFmtId="0" fontId="0" fillId="3" borderId="0" xfId="0" applyFill="1" applyBorder="1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3" borderId="0" xfId="0" applyFill="1" applyBorder="1" applyAlignment="1"/>
    <xf numFmtId="2" fontId="0" fillId="3" borderId="17" xfId="0" applyNumberFormat="1" applyFill="1" applyBorder="1" applyAlignment="1"/>
    <xf numFmtId="0" fontId="7" fillId="3" borderId="0" xfId="0" applyFont="1" applyFill="1" applyAlignment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166" fontId="27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4" borderId="0" xfId="0" applyFill="1"/>
    <xf numFmtId="1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0" fillId="2" borderId="0" xfId="0" applyFill="1"/>
    <xf numFmtId="0" fontId="0" fillId="3" borderId="4" xfId="0" applyFill="1" applyBorder="1" applyAlignment="1"/>
    <xf numFmtId="2" fontId="0" fillId="3" borderId="21" xfId="0" applyNumberFormat="1" applyFill="1" applyBorder="1" applyAlignment="1">
      <alignment horizontal="left"/>
    </xf>
    <xf numFmtId="2" fontId="0" fillId="3" borderId="21" xfId="0" applyNumberFormat="1" applyFill="1" applyBorder="1"/>
    <xf numFmtId="1" fontId="0" fillId="2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left"/>
    </xf>
    <xf numFmtId="0" fontId="0" fillId="3" borderId="0" xfId="0" applyFont="1" applyFill="1" applyAlignment="1"/>
    <xf numFmtId="2" fontId="0" fillId="3" borderId="0" xfId="0" applyNumberFormat="1" applyFont="1" applyFill="1" applyBorder="1"/>
    <xf numFmtId="2" fontId="0" fillId="3" borderId="0" xfId="0" applyNumberFormat="1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0" borderId="0" xfId="0" applyFont="1" applyFill="1"/>
    <xf numFmtId="0" fontId="32" fillId="3" borderId="0" xfId="0" applyFont="1" applyFill="1" applyBorder="1" applyAlignment="1">
      <alignment vertical="center"/>
    </xf>
    <xf numFmtId="0" fontId="32" fillId="3" borderId="0" xfId="0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3" borderId="2" xfId="0" applyFont="1" applyFill="1" applyBorder="1" applyAlignment="1">
      <alignment horizontal="right"/>
    </xf>
    <xf numFmtId="2" fontId="0" fillId="3" borderId="20" xfId="0" applyNumberFormat="1" applyFont="1" applyFill="1" applyBorder="1" applyAlignment="1"/>
    <xf numFmtId="0" fontId="0" fillId="3" borderId="1" xfId="0" applyFont="1" applyFill="1" applyBorder="1"/>
    <xf numFmtId="165" fontId="0" fillId="3" borderId="0" xfId="0" applyNumberFormat="1" applyFont="1" applyFill="1" applyAlignment="1">
      <alignment horizontal="center"/>
    </xf>
    <xf numFmtId="2" fontId="0" fillId="3" borderId="17" xfId="0" applyNumberFormat="1" applyFont="1" applyFill="1" applyBorder="1" applyAlignment="1"/>
    <xf numFmtId="0" fontId="0" fillId="3" borderId="21" xfId="0" applyFont="1" applyFill="1" applyBorder="1"/>
    <xf numFmtId="2" fontId="0" fillId="3" borderId="17" xfId="0" applyNumberFormat="1" applyFont="1" applyFill="1" applyBorder="1"/>
    <xf numFmtId="1" fontId="0" fillId="3" borderId="21" xfId="0" applyNumberFormat="1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164" fontId="0" fillId="3" borderId="17" xfId="1" applyNumberFormat="1" applyFont="1" applyFill="1" applyBorder="1" applyAlignment="1"/>
    <xf numFmtId="164" fontId="0" fillId="3" borderId="9" xfId="1" applyNumberFormat="1" applyFont="1" applyFill="1" applyBorder="1" applyAlignment="1"/>
    <xf numFmtId="0" fontId="0" fillId="3" borderId="11" xfId="0" applyFont="1" applyFill="1" applyBorder="1"/>
    <xf numFmtId="1" fontId="0" fillId="3" borderId="0" xfId="0" applyNumberFormat="1" applyFont="1" applyFill="1" applyBorder="1" applyAlignment="1">
      <alignment horizontal="center"/>
    </xf>
    <xf numFmtId="166" fontId="0" fillId="3" borderId="0" xfId="0" applyNumberFormat="1" applyFont="1" applyFill="1" applyBorder="1"/>
    <xf numFmtId="0" fontId="0" fillId="3" borderId="0" xfId="0" applyFont="1" applyFill="1" applyBorder="1" applyAlignment="1"/>
    <xf numFmtId="0" fontId="0" fillId="3" borderId="0" xfId="0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/>
    <xf numFmtId="1" fontId="0" fillId="3" borderId="0" xfId="0" applyNumberFormat="1" applyFont="1" applyFill="1" applyBorder="1"/>
    <xf numFmtId="166" fontId="0" fillId="3" borderId="0" xfId="0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/>
    <xf numFmtId="0" fontId="0" fillId="3" borderId="15" xfId="0" applyFont="1" applyFill="1" applyBorder="1" applyAlignment="1">
      <alignment horizontal="center"/>
    </xf>
    <xf numFmtId="0" fontId="0" fillId="3" borderId="4" xfId="0" applyFont="1" applyFill="1" applyBorder="1" applyAlignment="1"/>
    <xf numFmtId="1" fontId="0" fillId="3" borderId="17" xfId="0" applyNumberFormat="1" applyFont="1" applyFill="1" applyBorder="1"/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165" fontId="5" fillId="0" borderId="0" xfId="1" applyNumberFormat="1" applyFont="1" applyFill="1" applyBorder="1" applyAlignment="1"/>
    <xf numFmtId="165" fontId="6" fillId="0" borderId="0" xfId="1" applyNumberFormat="1" applyFont="1" applyFill="1" applyBorder="1" applyAlignment="1"/>
    <xf numFmtId="165" fontId="0" fillId="0" borderId="0" xfId="0" applyNumberFormat="1" applyFill="1" applyBorder="1"/>
    <xf numFmtId="2" fontId="0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/>
    <xf numFmtId="2" fontId="0" fillId="3" borderId="0" xfId="1" applyNumberFormat="1" applyFont="1" applyFill="1" applyBorder="1" applyAlignment="1"/>
    <xf numFmtId="0" fontId="0" fillId="3" borderId="10" xfId="0" applyFont="1" applyFill="1" applyBorder="1"/>
    <xf numFmtId="167" fontId="0" fillId="0" borderId="0" xfId="0" applyNumberFormat="1" applyFill="1" applyBorder="1" applyAlignment="1"/>
    <xf numFmtId="2" fontId="0" fillId="0" borderId="0" xfId="0" applyNumberFormat="1" applyFill="1" applyBorder="1" applyProtection="1">
      <protection locked="0"/>
    </xf>
    <xf numFmtId="1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/>
    <xf numFmtId="0" fontId="0" fillId="0" borderId="0" xfId="0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37" fillId="0" borderId="0" xfId="2" applyFont="1" applyFill="1" applyBorder="1" applyAlignment="1" applyProtection="1">
      <alignment horizontal="center" vertical="center"/>
      <protection hidden="1"/>
    </xf>
    <xf numFmtId="0" fontId="37" fillId="0" borderId="0" xfId="2" quotePrefix="1" applyFont="1" applyFill="1" applyBorder="1" applyAlignment="1" applyProtection="1">
      <alignment horizontal="center" vertical="center" wrapText="1"/>
      <protection hidden="1"/>
    </xf>
    <xf numFmtId="0" fontId="37" fillId="0" borderId="0" xfId="2" applyFont="1" applyFill="1" applyBorder="1" applyAlignment="1" applyProtection="1">
      <alignment horizontal="left" vertical="center" indent="1"/>
      <protection hidden="1"/>
    </xf>
    <xf numFmtId="167" fontId="8" fillId="0" borderId="0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0" fontId="7" fillId="0" borderId="0" xfId="0" applyFont="1"/>
    <xf numFmtId="166" fontId="0" fillId="0" borderId="0" xfId="0" applyNumberFormat="1" applyFont="1" applyFill="1" applyBorder="1"/>
    <xf numFmtId="167" fontId="0" fillId="0" borderId="10" xfId="0" applyNumberFormat="1" applyBorder="1"/>
    <xf numFmtId="167" fontId="0" fillId="0" borderId="0" xfId="0" applyNumberFormat="1" applyBorder="1"/>
    <xf numFmtId="167" fontId="0" fillId="0" borderId="8" xfId="0" applyNumberFormat="1" applyBorder="1"/>
    <xf numFmtId="167" fontId="0" fillId="2" borderId="10" xfId="0" applyNumberFormat="1" applyFill="1" applyBorder="1"/>
    <xf numFmtId="167" fontId="0" fillId="2" borderId="0" xfId="0" applyNumberFormat="1" applyFill="1" applyBorder="1"/>
    <xf numFmtId="167" fontId="0" fillId="2" borderId="8" xfId="0" applyNumberFormat="1" applyFill="1" applyBorder="1"/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2" borderId="10" xfId="0" applyNumberFormat="1" applyFill="1" applyBorder="1" applyAlignment="1">
      <alignment horizontal="right"/>
    </xf>
    <xf numFmtId="166" fontId="0" fillId="2" borderId="11" xfId="0" applyNumberFormat="1" applyFill="1" applyBorder="1" applyAlignment="1">
      <alignment horizontal="right"/>
    </xf>
    <xf numFmtId="166" fontId="0" fillId="2" borderId="6" xfId="0" applyNumberFormat="1" applyFill="1" applyBorder="1" applyAlignment="1">
      <alignment horizontal="right"/>
    </xf>
    <xf numFmtId="166" fontId="0" fillId="2" borderId="24" xfId="0" applyNumberFormat="1" applyFill="1" applyBorder="1" applyAlignment="1">
      <alignment horizontal="right"/>
    </xf>
    <xf numFmtId="166" fontId="0" fillId="0" borderId="10" xfId="0" applyNumberFormat="1" applyBorder="1" applyAlignment="1">
      <alignment horizontal="right"/>
    </xf>
    <xf numFmtId="166" fontId="0" fillId="0" borderId="11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166" fontId="0" fillId="0" borderId="8" xfId="0" applyNumberFormat="1" applyBorder="1" applyAlignment="1">
      <alignment horizontal="right"/>
    </xf>
    <xf numFmtId="166" fontId="0" fillId="0" borderId="24" xfId="0" applyNumberFormat="1" applyBorder="1" applyAlignment="1">
      <alignment horizontal="right"/>
    </xf>
    <xf numFmtId="0" fontId="0" fillId="2" borderId="1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right"/>
    </xf>
    <xf numFmtId="167" fontId="0" fillId="0" borderId="10" xfId="0" applyNumberFormat="1" applyBorder="1" applyAlignment="1">
      <alignment horizontal="center"/>
    </xf>
    <xf numFmtId="0" fontId="0" fillId="0" borderId="0" xfId="0" applyNumberFormat="1" applyFill="1" applyBorder="1"/>
    <xf numFmtId="2" fontId="0" fillId="0" borderId="0" xfId="0" applyNumberFormat="1" applyFill="1" applyBorder="1" applyAlignment="1" applyProtection="1">
      <alignment horizontal="right"/>
      <protection locked="0"/>
    </xf>
    <xf numFmtId="167" fontId="8" fillId="0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2" fontId="0" fillId="0" borderId="10" xfId="0" applyNumberForma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40" fillId="0" borderId="0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28" applyAlignment="1" applyProtection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NumberFormat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Fill="1" applyBorder="1" applyProtection="1"/>
    <xf numFmtId="0" fontId="0" fillId="3" borderId="0" xfId="0" applyNumberFormat="1" applyFill="1" applyBorder="1" applyAlignment="1">
      <alignment horizontal="center"/>
    </xf>
    <xf numFmtId="0" fontId="0" fillId="3" borderId="22" xfId="0" applyFont="1" applyFill="1" applyBorder="1"/>
    <xf numFmtId="166" fontId="0" fillId="3" borderId="21" xfId="0" applyNumberFormat="1" applyFont="1" applyFill="1" applyBorder="1" applyAlignment="1">
      <alignment horizontal="center"/>
    </xf>
    <xf numFmtId="1" fontId="0" fillId="2" borderId="9" xfId="0" applyNumberFormat="1" applyFont="1" applyFill="1" applyBorder="1"/>
    <xf numFmtId="0" fontId="0" fillId="2" borderId="11" xfId="0" applyFont="1" applyFill="1" applyBorder="1" applyAlignment="1">
      <alignment horizontal="left"/>
    </xf>
    <xf numFmtId="1" fontId="0" fillId="3" borderId="11" xfId="0" applyNumberFormat="1" applyFont="1" applyFill="1" applyBorder="1" applyAlignment="1">
      <alignment horizontal="left"/>
    </xf>
    <xf numFmtId="1" fontId="0" fillId="3" borderId="6" xfId="0" applyNumberFormat="1" applyFont="1" applyFill="1" applyBorder="1" applyAlignment="1">
      <alignment horizontal="left"/>
    </xf>
    <xf numFmtId="1" fontId="0" fillId="3" borderId="24" xfId="0" applyNumberFormat="1" applyFont="1" applyFill="1" applyBorder="1" applyAlignment="1">
      <alignment horizontal="left"/>
    </xf>
    <xf numFmtId="1" fontId="0" fillId="3" borderId="0" xfId="0" applyNumberFormat="1" applyFont="1" applyFill="1" applyAlignment="1">
      <alignment horizontal="center"/>
    </xf>
    <xf numFmtId="0" fontId="0" fillId="2" borderId="23" xfId="0" applyFont="1" applyFill="1" applyBorder="1" applyAlignment="1">
      <alignment horizontal="left"/>
    </xf>
    <xf numFmtId="0" fontId="0" fillId="2" borderId="19" xfId="0" applyFill="1" applyBorder="1" applyAlignment="1"/>
    <xf numFmtId="2" fontId="0" fillId="2" borderId="9" xfId="1" applyNumberFormat="1" applyFont="1" applyFill="1" applyBorder="1" applyAlignment="1"/>
    <xf numFmtId="2" fontId="0" fillId="2" borderId="11" xfId="0" applyNumberFormat="1" applyFont="1" applyFill="1" applyBorder="1" applyAlignment="1">
      <alignment horizontal="center"/>
    </xf>
    <xf numFmtId="0" fontId="0" fillId="2" borderId="11" xfId="0" applyFont="1" applyFill="1" applyBorder="1"/>
    <xf numFmtId="2" fontId="0" fillId="2" borderId="9" xfId="0" applyNumberFormat="1" applyFont="1" applyFill="1" applyBorder="1"/>
    <xf numFmtId="2" fontId="0" fillId="2" borderId="11" xfId="0" applyNumberFormat="1" applyFont="1" applyFill="1" applyBorder="1" applyAlignment="1">
      <alignment horizontal="left"/>
    </xf>
    <xf numFmtId="166" fontId="0" fillId="2" borderId="19" xfId="0" applyNumberFormat="1" applyFont="1" applyFill="1" applyBorder="1" applyAlignment="1">
      <alignment horizontal="center"/>
    </xf>
    <xf numFmtId="166" fontId="0" fillId="2" borderId="25" xfId="0" applyNumberFormat="1" applyFont="1" applyFill="1" applyBorder="1"/>
    <xf numFmtId="0" fontId="0" fillId="3" borderId="4" xfId="0" applyFont="1" applyFill="1" applyBorder="1" applyAlignment="1">
      <alignment horizontal="left"/>
    </xf>
    <xf numFmtId="166" fontId="0" fillId="3" borderId="4" xfId="0" applyNumberFormat="1" applyFont="1" applyFill="1" applyBorder="1"/>
    <xf numFmtId="0" fontId="0" fillId="2" borderId="27" xfId="0" applyFill="1" applyBorder="1" applyAlignment="1"/>
    <xf numFmtId="165" fontId="0" fillId="2" borderId="10" xfId="1" applyNumberFormat="1" applyFont="1" applyFill="1" applyBorder="1" applyAlignment="1"/>
    <xf numFmtId="0" fontId="0" fillId="2" borderId="10" xfId="0" applyFont="1" applyFill="1" applyBorder="1" applyAlignment="1">
      <alignment horizontal="center"/>
    </xf>
    <xf numFmtId="0" fontId="0" fillId="2" borderId="10" xfId="0" applyFont="1" applyFill="1" applyBorder="1"/>
    <xf numFmtId="0" fontId="0" fillId="3" borderId="17" xfId="0" applyFont="1" applyFill="1" applyBorder="1" applyAlignment="1"/>
    <xf numFmtId="2" fontId="0" fillId="3" borderId="22" xfId="0" applyNumberFormat="1" applyFont="1" applyFill="1" applyBorder="1"/>
    <xf numFmtId="1" fontId="0" fillId="2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6" fontId="44" fillId="0" borderId="0" xfId="0" applyNumberFormat="1" applyFont="1" applyFill="1" applyBorder="1" applyAlignment="1">
      <alignment vertical="center" wrapText="1"/>
    </xf>
    <xf numFmtId="0" fontId="0" fillId="0" borderId="1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1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2" fontId="0" fillId="3" borderId="9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2" fontId="0" fillId="0" borderId="0" xfId="0" applyNumberFormat="1" applyFont="1" applyFill="1" applyBorder="1" applyAlignment="1"/>
    <xf numFmtId="165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/>
    <xf numFmtId="1" fontId="0" fillId="0" borderId="0" xfId="0" applyNumberFormat="1" applyFont="1" applyFill="1" applyBorder="1"/>
    <xf numFmtId="2" fontId="0" fillId="0" borderId="0" xfId="1" applyNumberFormat="1" applyFont="1" applyFill="1" applyBorder="1" applyAlignment="1"/>
    <xf numFmtId="2" fontId="0" fillId="0" borderId="0" xfId="0" applyNumberFormat="1" applyFont="1" applyFill="1" applyBorder="1"/>
    <xf numFmtId="2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left"/>
    </xf>
    <xf numFmtId="2" fontId="0" fillId="0" borderId="0" xfId="0" applyNumberFormat="1" applyFill="1" applyBorder="1" applyAlignment="1"/>
    <xf numFmtId="164" fontId="0" fillId="0" borderId="0" xfId="1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167" fontId="0" fillId="0" borderId="10" xfId="0" applyNumberFormat="1" applyFont="1" applyBorder="1"/>
    <xf numFmtId="167" fontId="0" fillId="0" borderId="0" xfId="0" applyNumberFormat="1" applyFont="1" applyBorder="1"/>
    <xf numFmtId="167" fontId="0" fillId="0" borderId="8" xfId="0" applyNumberFormat="1" applyFont="1" applyBorder="1"/>
    <xf numFmtId="0" fontId="0" fillId="0" borderId="17" xfId="0" applyBorder="1" applyAlignment="1">
      <alignment horizontal="left"/>
    </xf>
    <xf numFmtId="167" fontId="0" fillId="0" borderId="22" xfId="0" applyNumberFormat="1" applyBorder="1"/>
    <xf numFmtId="0" fontId="0" fillId="0" borderId="22" xfId="0" applyNumberFormat="1" applyFill="1" applyBorder="1" applyAlignment="1">
      <alignment horizontal="center"/>
    </xf>
    <xf numFmtId="166" fontId="0" fillId="0" borderId="22" xfId="0" applyNumberFormat="1" applyBorder="1" applyAlignment="1">
      <alignment horizontal="right"/>
    </xf>
    <xf numFmtId="166" fontId="0" fillId="0" borderId="21" xfId="0" applyNumberFormat="1" applyBorder="1" applyAlignment="1">
      <alignment horizontal="right"/>
    </xf>
    <xf numFmtId="184" fontId="0" fillId="0" borderId="22" xfId="0" applyNumberFormat="1" applyBorder="1"/>
    <xf numFmtId="2" fontId="0" fillId="0" borderId="22" xfId="0" applyNumberFormat="1" applyFill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166" fontId="13" fillId="0" borderId="0" xfId="0" applyNumberFormat="1" applyFont="1" applyFill="1" applyBorder="1" applyAlignment="1"/>
    <xf numFmtId="0" fontId="0" fillId="0" borderId="0" xfId="0" applyAlignment="1">
      <alignment horizontal="center"/>
    </xf>
    <xf numFmtId="0" fontId="0" fillId="0" borderId="4" xfId="0" applyBorder="1"/>
    <xf numFmtId="0" fontId="0" fillId="0" borderId="18" xfId="0" applyBorder="1" applyAlignment="1">
      <alignment horizontal="right"/>
    </xf>
    <xf numFmtId="0" fontId="0" fillId="0" borderId="18" xfId="0" applyBorder="1"/>
    <xf numFmtId="0" fontId="49" fillId="0" borderId="4" xfId="28" applyBorder="1" applyAlignment="1" applyProtection="1">
      <alignment horizontal="center"/>
    </xf>
    <xf numFmtId="2" fontId="0" fillId="3" borderId="7" xfId="0" applyNumberFormat="1" applyFont="1" applyFill="1" applyBorder="1" applyAlignment="1">
      <alignment horizontal="right"/>
    </xf>
    <xf numFmtId="0" fontId="0" fillId="7" borderId="0" xfId="0" applyFont="1" applyFill="1" applyBorder="1" applyAlignment="1">
      <alignment wrapText="1"/>
    </xf>
    <xf numFmtId="166" fontId="0" fillId="7" borderId="0" xfId="0" applyNumberFormat="1" applyFont="1" applyFill="1" applyBorder="1" applyAlignment="1">
      <alignment wrapText="1"/>
    </xf>
    <xf numFmtId="181" fontId="0" fillId="7" borderId="0" xfId="0" applyNumberFormat="1" applyFont="1" applyFill="1" applyAlignment="1">
      <alignment horizontal="left" vertical="center" wrapText="1"/>
    </xf>
    <xf numFmtId="0" fontId="0" fillId="7" borderId="0" xfId="0" applyFont="1" applyFill="1" applyBorder="1" applyAlignment="1">
      <alignment vertical="center" wrapText="1"/>
    </xf>
    <xf numFmtId="166" fontId="0" fillId="7" borderId="0" xfId="0" applyNumberFormat="1" applyFont="1" applyFill="1" applyBorder="1" applyAlignment="1">
      <alignment vertical="center" wrapText="1"/>
    </xf>
    <xf numFmtId="181" fontId="0" fillId="8" borderId="0" xfId="0" applyNumberFormat="1" applyFont="1" applyFill="1" applyAlignment="1">
      <alignment horizontal="left" vertical="center" wrapText="1"/>
    </xf>
    <xf numFmtId="0" fontId="0" fillId="8" borderId="0" xfId="0" applyFont="1" applyFill="1" applyBorder="1" applyAlignment="1">
      <alignment vertical="center" wrapText="1"/>
    </xf>
    <xf numFmtId="166" fontId="0" fillId="8" borderId="0" xfId="0" applyNumberFormat="1" applyFont="1" applyFill="1" applyBorder="1" applyAlignment="1">
      <alignment vertical="center" wrapText="1"/>
    </xf>
    <xf numFmtId="181" fontId="52" fillId="9" borderId="0" xfId="0" applyNumberFormat="1" applyFont="1" applyFill="1" applyAlignment="1">
      <alignment horizontal="left" vertical="center" wrapText="1"/>
    </xf>
    <xf numFmtId="181" fontId="52" fillId="10" borderId="0" xfId="0" applyNumberFormat="1" applyFont="1" applyFill="1" applyAlignment="1">
      <alignment horizontal="left" vertical="center" wrapText="1"/>
    </xf>
    <xf numFmtId="0" fontId="52" fillId="10" borderId="0" xfId="0" applyFont="1" applyFill="1" applyBorder="1" applyAlignment="1">
      <alignment vertical="center" wrapText="1"/>
    </xf>
    <xf numFmtId="166" fontId="52" fillId="10" borderId="0" xfId="0" applyNumberFormat="1" applyFont="1" applyFill="1" applyBorder="1" applyAlignment="1">
      <alignment vertical="center" wrapText="1"/>
    </xf>
    <xf numFmtId="181" fontId="52" fillId="5" borderId="0" xfId="0" applyNumberFormat="1" applyFont="1" applyFill="1" applyAlignment="1">
      <alignment horizontal="left" vertical="center" wrapText="1"/>
    </xf>
    <xf numFmtId="0" fontId="52" fillId="5" borderId="0" xfId="0" applyFont="1" applyFill="1" applyBorder="1" applyAlignment="1">
      <alignment vertical="center" wrapText="1"/>
    </xf>
    <xf numFmtId="166" fontId="52" fillId="5" borderId="0" xfId="0" applyNumberFormat="1" applyFont="1" applyFill="1" applyBorder="1" applyAlignment="1">
      <alignment vertical="center" wrapText="1"/>
    </xf>
    <xf numFmtId="181" fontId="0" fillId="11" borderId="0" xfId="0" applyNumberFormat="1" applyFont="1" applyFill="1" applyAlignment="1">
      <alignment horizontal="left" vertical="center" wrapText="1"/>
    </xf>
    <xf numFmtId="0" fontId="0" fillId="11" borderId="0" xfId="0" applyFont="1" applyFill="1" applyBorder="1" applyAlignment="1">
      <alignment vertical="center" wrapText="1"/>
    </xf>
    <xf numFmtId="166" fontId="0" fillId="11" borderId="0" xfId="0" applyNumberFormat="1" applyFont="1" applyFill="1" applyBorder="1" applyAlignment="1">
      <alignment vertical="center" wrapText="1"/>
    </xf>
    <xf numFmtId="181" fontId="0" fillId="12" borderId="0" xfId="0" applyNumberFormat="1" applyFont="1" applyFill="1" applyAlignment="1">
      <alignment horizontal="left" vertical="center" wrapText="1"/>
    </xf>
    <xf numFmtId="0" fontId="0" fillId="12" borderId="0" xfId="0" applyFont="1" applyFill="1" applyBorder="1" applyAlignment="1">
      <alignment vertical="center" wrapText="1"/>
    </xf>
    <xf numFmtId="166" fontId="0" fillId="12" borderId="0" xfId="0" applyNumberFormat="1" applyFont="1" applyFill="1" applyBorder="1" applyAlignment="1">
      <alignment vertical="center" wrapText="1"/>
    </xf>
    <xf numFmtId="181" fontId="0" fillId="2" borderId="0" xfId="0" applyNumberFormat="1" applyFont="1" applyFill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166" fontId="0" fillId="2" borderId="0" xfId="0" applyNumberFormat="1" applyFont="1" applyFill="1" applyBorder="1" applyAlignment="1">
      <alignment vertical="center" wrapText="1"/>
    </xf>
    <xf numFmtId="182" fontId="0" fillId="2" borderId="0" xfId="0" applyNumberFormat="1" applyFont="1" applyFill="1" applyAlignment="1">
      <alignment horizontal="left" vertical="center" wrapText="1"/>
    </xf>
    <xf numFmtId="181" fontId="0" fillId="9" borderId="0" xfId="0" applyNumberFormat="1" applyFont="1" applyFill="1" applyAlignment="1">
      <alignment horizontal="left" vertical="center" wrapText="1"/>
    </xf>
    <xf numFmtId="0" fontId="0" fillId="9" borderId="0" xfId="0" applyFont="1" applyFill="1" applyBorder="1" applyAlignment="1">
      <alignment vertical="center" wrapText="1"/>
    </xf>
    <xf numFmtId="166" fontId="0" fillId="9" borderId="0" xfId="0" applyNumberFormat="1" applyFont="1" applyFill="1" applyBorder="1" applyAlignment="1">
      <alignment vertical="center" wrapText="1"/>
    </xf>
    <xf numFmtId="181" fontId="0" fillId="13" borderId="0" xfId="0" applyNumberFormat="1" applyFont="1" applyFill="1" applyAlignment="1">
      <alignment horizontal="left" vertical="center" wrapText="1"/>
    </xf>
    <xf numFmtId="0" fontId="0" fillId="13" borderId="0" xfId="0" applyFont="1" applyFill="1" applyBorder="1" applyAlignment="1">
      <alignment vertical="center" wrapText="1"/>
    </xf>
    <xf numFmtId="166" fontId="0" fillId="13" borderId="0" xfId="0" applyNumberFormat="1" applyFont="1" applyFill="1" applyBorder="1" applyAlignment="1">
      <alignment vertical="center" wrapText="1"/>
    </xf>
    <xf numFmtId="181" fontId="0" fillId="14" borderId="0" xfId="0" applyNumberFormat="1" applyFont="1" applyFill="1" applyAlignment="1">
      <alignment horizontal="left" vertical="center" wrapText="1"/>
    </xf>
    <xf numFmtId="0" fontId="0" fillId="14" borderId="0" xfId="0" applyFont="1" applyFill="1" applyBorder="1" applyAlignment="1">
      <alignment vertical="center" wrapText="1"/>
    </xf>
    <xf numFmtId="166" fontId="0" fillId="14" borderId="0" xfId="0" applyNumberFormat="1" applyFont="1" applyFill="1" applyBorder="1" applyAlignment="1">
      <alignment vertical="center" wrapText="1"/>
    </xf>
    <xf numFmtId="181" fontId="52" fillId="7" borderId="0" xfId="0" applyNumberFormat="1" applyFont="1" applyFill="1" applyAlignment="1">
      <alignment horizontal="left" vertical="center" wrapText="1"/>
    </xf>
    <xf numFmtId="181" fontId="52" fillId="6" borderId="0" xfId="2" applyNumberFormat="1" applyFont="1" applyFill="1" applyAlignment="1">
      <alignment horizontal="left" vertical="center" wrapText="1"/>
    </xf>
    <xf numFmtId="0" fontId="52" fillId="6" borderId="0" xfId="2" applyFont="1" applyFill="1" applyBorder="1" applyAlignment="1">
      <alignment vertical="center" wrapText="1"/>
    </xf>
    <xf numFmtId="166" fontId="52" fillId="6" borderId="0" xfId="2" applyNumberFormat="1" applyFont="1" applyFill="1" applyBorder="1" applyAlignment="1">
      <alignment vertical="center" wrapText="1"/>
    </xf>
    <xf numFmtId="181" fontId="52" fillId="5" borderId="0" xfId="8" applyNumberFormat="1" applyFont="1" applyFill="1" applyAlignment="1">
      <alignment horizontal="left" vertical="center" wrapText="1"/>
    </xf>
    <xf numFmtId="0" fontId="52" fillId="5" borderId="0" xfId="8" applyFont="1" applyFill="1" applyBorder="1" applyAlignment="1">
      <alignment vertical="center" wrapText="1"/>
    </xf>
    <xf numFmtId="166" fontId="52" fillId="5" borderId="0" xfId="8" applyNumberFormat="1" applyFont="1" applyFill="1" applyBorder="1" applyAlignment="1">
      <alignment vertical="center" wrapText="1"/>
    </xf>
    <xf numFmtId="181" fontId="0" fillId="11" borderId="0" xfId="10" applyNumberFormat="1" applyFont="1" applyFill="1" applyAlignment="1">
      <alignment horizontal="left" vertical="center" wrapText="1"/>
    </xf>
    <xf numFmtId="0" fontId="0" fillId="11" borderId="0" xfId="10" applyFont="1" applyFill="1" applyBorder="1" applyAlignment="1">
      <alignment vertical="center" wrapText="1"/>
    </xf>
    <xf numFmtId="166" fontId="0" fillId="11" borderId="0" xfId="10" applyNumberFormat="1" applyFont="1" applyFill="1" applyBorder="1" applyAlignment="1">
      <alignment vertical="center" wrapText="1"/>
    </xf>
    <xf numFmtId="181" fontId="0" fillId="14" borderId="0" xfId="12" applyNumberFormat="1" applyFont="1" applyFill="1" applyAlignment="1">
      <alignment horizontal="left" vertical="center" wrapText="1"/>
    </xf>
    <xf numFmtId="0" fontId="0" fillId="14" borderId="0" xfId="12" applyFont="1" applyFill="1" applyBorder="1" applyAlignment="1">
      <alignment vertical="center" wrapText="1"/>
    </xf>
    <xf numFmtId="166" fontId="0" fillId="14" borderId="0" xfId="12" applyNumberFormat="1" applyFont="1" applyFill="1" applyBorder="1" applyAlignment="1">
      <alignment vertical="center" wrapText="1"/>
    </xf>
    <xf numFmtId="181" fontId="0" fillId="2" borderId="0" xfId="14" applyNumberFormat="1" applyFont="1" applyFill="1" applyAlignment="1">
      <alignment horizontal="left" vertical="center" wrapText="1"/>
    </xf>
    <xf numFmtId="0" fontId="0" fillId="2" borderId="0" xfId="14" applyFont="1" applyFill="1" applyBorder="1" applyAlignment="1">
      <alignment vertical="center" wrapText="1"/>
    </xf>
    <xf numFmtId="166" fontId="0" fillId="2" borderId="0" xfId="14" applyNumberFormat="1" applyFont="1" applyFill="1" applyBorder="1" applyAlignment="1">
      <alignment vertical="center" wrapText="1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0" fontId="52" fillId="2" borderId="0" xfId="0" applyFont="1" applyFill="1" applyBorder="1" applyAlignment="1">
      <alignment vertical="center" wrapText="1"/>
    </xf>
    <xf numFmtId="0" fontId="51" fillId="0" borderId="0" xfId="0" applyFont="1" applyFill="1"/>
    <xf numFmtId="0" fontId="8" fillId="0" borderId="0" xfId="0" applyFont="1" applyFill="1" applyBorder="1" applyAlignment="1"/>
    <xf numFmtId="1" fontId="0" fillId="0" borderId="0" xfId="0" applyNumberFormat="1" applyFont="1" applyFill="1" applyBorder="1" applyAlignment="1"/>
    <xf numFmtId="166" fontId="52" fillId="2" borderId="0" xfId="0" applyNumberFormat="1" applyFont="1" applyFill="1" applyBorder="1" applyAlignment="1">
      <alignment vertical="center" wrapText="1"/>
    </xf>
    <xf numFmtId="166" fontId="0" fillId="0" borderId="0" xfId="0" applyNumberFormat="1" applyFill="1" applyBorder="1"/>
    <xf numFmtId="4" fontId="0" fillId="2" borderId="0" xfId="0" applyNumberFormat="1" applyFill="1" applyBorder="1" applyAlignment="1">
      <alignment horizontal="right"/>
    </xf>
    <xf numFmtId="183" fontId="0" fillId="0" borderId="0" xfId="0" applyNumberForma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vertical="center" wrapText="1"/>
    </xf>
    <xf numFmtId="0" fontId="0" fillId="7" borderId="0" xfId="0" applyFill="1" applyBorder="1" applyAlignment="1">
      <alignment vertical="center" wrapText="1"/>
    </xf>
    <xf numFmtId="0" fontId="0" fillId="8" borderId="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166" fontId="0" fillId="2" borderId="10" xfId="0" applyNumberFormat="1" applyFill="1" applyBorder="1" applyAlignment="1">
      <alignment horizontal="right" wrapText="1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166" fontId="0" fillId="2" borderId="10" xfId="0" applyNumberFormat="1" applyFill="1" applyBorder="1" applyAlignment="1">
      <alignment horizontal="right"/>
    </xf>
    <xf numFmtId="166" fontId="0" fillId="0" borderId="1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7" borderId="0" xfId="0" applyNumberFormat="1" applyFont="1" applyFill="1" applyBorder="1" applyAlignment="1">
      <alignment vertical="center" wrapText="1"/>
    </xf>
    <xf numFmtId="166" fontId="0" fillId="8" borderId="0" xfId="0" applyNumberFormat="1" applyFont="1" applyFill="1" applyBorder="1" applyAlignment="1">
      <alignment vertical="center" wrapText="1"/>
    </xf>
    <xf numFmtId="166" fontId="0" fillId="2" borderId="0" xfId="0" applyNumberFormat="1" applyFont="1" applyFill="1" applyBorder="1" applyAlignment="1">
      <alignment vertical="center" wrapText="1"/>
    </xf>
    <xf numFmtId="166" fontId="52" fillId="2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167" fontId="0" fillId="4" borderId="10" xfId="0" applyNumberFormat="1" applyFill="1" applyBorder="1"/>
    <xf numFmtId="0" fontId="0" fillId="4" borderId="0" xfId="0" applyNumberFormat="1" applyFill="1" applyBorder="1" applyAlignment="1">
      <alignment horizontal="center"/>
    </xf>
    <xf numFmtId="0" fontId="0" fillId="4" borderId="10" xfId="0" applyNumberFormat="1" applyFill="1" applyBorder="1" applyAlignment="1">
      <alignment horizontal="center"/>
    </xf>
    <xf numFmtId="166" fontId="0" fillId="4" borderId="10" xfId="0" applyNumberFormat="1" applyFill="1" applyBorder="1" applyAlignment="1">
      <alignment horizontal="right" wrapText="1"/>
    </xf>
    <xf numFmtId="0" fontId="0" fillId="4" borderId="5" xfId="0" applyFill="1" applyBorder="1" applyAlignment="1">
      <alignment horizontal="left"/>
    </xf>
    <xf numFmtId="167" fontId="0" fillId="4" borderId="0" xfId="0" applyNumberFormat="1" applyFill="1" applyBorder="1"/>
    <xf numFmtId="0" fontId="0" fillId="15" borderId="9" xfId="0" applyFill="1" applyBorder="1" applyAlignment="1">
      <alignment horizontal="left"/>
    </xf>
    <xf numFmtId="167" fontId="0" fillId="15" borderId="10" xfId="0" applyNumberFormat="1" applyFill="1" applyBorder="1"/>
    <xf numFmtId="0" fontId="0" fillId="15" borderId="0" xfId="0" applyNumberFormat="1" applyFill="1" applyBorder="1" applyAlignment="1">
      <alignment horizontal="center"/>
    </xf>
    <xf numFmtId="0" fontId="0" fillId="15" borderId="10" xfId="0" applyNumberFormat="1" applyFill="1" applyBorder="1" applyAlignment="1">
      <alignment horizontal="center"/>
    </xf>
    <xf numFmtId="166" fontId="0" fillId="15" borderId="10" xfId="0" applyNumberFormat="1" applyFill="1" applyBorder="1" applyAlignment="1">
      <alignment horizontal="right" wrapText="1"/>
    </xf>
    <xf numFmtId="0" fontId="0" fillId="15" borderId="5" xfId="0" applyFill="1" applyBorder="1" applyAlignment="1">
      <alignment horizontal="left"/>
    </xf>
    <xf numFmtId="167" fontId="0" fillId="15" borderId="0" xfId="0" applyNumberFormat="1" applyFill="1" applyBorder="1"/>
    <xf numFmtId="0" fontId="0" fillId="15" borderId="0" xfId="0" applyFill="1"/>
    <xf numFmtId="166" fontId="0" fillId="3" borderId="11" xfId="0" applyNumberFormat="1" applyFill="1" applyBorder="1" applyAlignment="1">
      <alignment horizontal="right"/>
    </xf>
    <xf numFmtId="166" fontId="0" fillId="3" borderId="6" xfId="0" applyNumberFormat="1" applyFill="1" applyBorder="1" applyAlignment="1">
      <alignment horizontal="right"/>
    </xf>
    <xf numFmtId="166" fontId="0" fillId="3" borderId="24" xfId="0" applyNumberFormat="1" applyFill="1" applyBorder="1" applyAlignment="1">
      <alignment horizontal="right"/>
    </xf>
    <xf numFmtId="1" fontId="0" fillId="0" borderId="0" xfId="0" applyNumberFormat="1"/>
    <xf numFmtId="2" fontId="0" fillId="3" borderId="17" xfId="0" applyNumberFormat="1" applyFont="1" applyFill="1" applyBorder="1" applyAlignment="1">
      <alignment horizontal="right"/>
    </xf>
    <xf numFmtId="2" fontId="0" fillId="3" borderId="5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164" fontId="0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/>
    </xf>
    <xf numFmtId="1" fontId="0" fillId="0" borderId="0" xfId="0" quotePrefix="1" applyNumberFormat="1" applyFill="1" applyBorder="1" applyAlignment="1">
      <alignment horizontal="center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168" fontId="6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14" fontId="13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center"/>
    </xf>
    <xf numFmtId="0" fontId="0" fillId="3" borderId="12" xfId="1" applyNumberFormat="1" applyFont="1" applyFill="1" applyBorder="1" applyAlignment="1">
      <alignment horizontal="center"/>
    </xf>
    <xf numFmtId="0" fontId="0" fillId="3" borderId="16" xfId="1" applyNumberFormat="1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32" fillId="3" borderId="26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14" fontId="13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183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71" fontId="13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187" fontId="13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Protection="1">
      <protection locked="0"/>
    </xf>
    <xf numFmtId="2" fontId="8" fillId="0" borderId="0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173" fontId="0" fillId="0" borderId="0" xfId="0" applyNumberFormat="1" applyFill="1" applyBorder="1"/>
    <xf numFmtId="0" fontId="53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shrinkToFit="1"/>
    </xf>
    <xf numFmtId="166" fontId="15" fillId="0" borderId="0" xfId="0" applyNumberFormat="1" applyFont="1" applyFill="1" applyBorder="1" applyAlignment="1">
      <alignment vertical="center"/>
    </xf>
    <xf numFmtId="166" fontId="28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67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 applyProtection="1"/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70" fontId="0" fillId="0" borderId="0" xfId="0" applyNumberFormat="1" applyFill="1" applyBorder="1"/>
    <xf numFmtId="167" fontId="0" fillId="0" borderId="0" xfId="0" applyNumberFormat="1" applyFill="1" applyBorder="1"/>
    <xf numFmtId="167" fontId="0" fillId="0" borderId="0" xfId="0" applyNumberFormat="1" applyFont="1" applyFill="1" applyBorder="1"/>
    <xf numFmtId="184" fontId="0" fillId="0" borderId="0" xfId="0" applyNumberFormat="1" applyFill="1" applyBorder="1"/>
    <xf numFmtId="0" fontId="0" fillId="0" borderId="0" xfId="0" applyFill="1" applyBorder="1" applyAlignment="1">
      <alignment horizontal="left" wrapText="1"/>
    </xf>
    <xf numFmtId="181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81" fontId="52" fillId="0" borderId="0" xfId="0" applyNumberFormat="1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center" vertical="center" wrapText="1"/>
    </xf>
    <xf numFmtId="166" fontId="52" fillId="0" borderId="0" xfId="0" applyNumberFormat="1" applyFont="1" applyFill="1" applyBorder="1" applyAlignment="1">
      <alignment vertical="center" wrapText="1"/>
    </xf>
    <xf numFmtId="182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166" fontId="0" fillId="0" borderId="0" xfId="0" applyNumberFormat="1" applyFont="1" applyFill="1" applyBorder="1" applyAlignment="1">
      <alignment wrapText="1"/>
    </xf>
    <xf numFmtId="181" fontId="52" fillId="0" borderId="0" xfId="2" applyNumberFormat="1" applyFont="1" applyFill="1" applyBorder="1" applyAlignment="1">
      <alignment horizontal="left" vertical="center" wrapText="1"/>
    </xf>
    <xf numFmtId="0" fontId="52" fillId="0" borderId="0" xfId="2" applyFont="1" applyFill="1" applyBorder="1" applyAlignment="1">
      <alignment vertical="center" wrapText="1"/>
    </xf>
    <xf numFmtId="0" fontId="52" fillId="0" borderId="0" xfId="2" applyFont="1" applyFill="1" applyBorder="1" applyAlignment="1">
      <alignment horizontal="center" vertical="center" wrapText="1"/>
    </xf>
    <xf numFmtId="166" fontId="52" fillId="0" borderId="0" xfId="2" applyNumberFormat="1" applyFont="1" applyFill="1" applyBorder="1" applyAlignment="1">
      <alignment vertical="center" wrapText="1"/>
    </xf>
    <xf numFmtId="181" fontId="52" fillId="0" borderId="0" xfId="8" applyNumberFormat="1" applyFont="1" applyFill="1" applyBorder="1" applyAlignment="1">
      <alignment horizontal="left" vertical="center" wrapText="1"/>
    </xf>
    <xf numFmtId="0" fontId="52" fillId="0" borderId="0" xfId="8" applyFont="1" applyFill="1" applyBorder="1" applyAlignment="1">
      <alignment vertical="center" wrapText="1"/>
    </xf>
    <xf numFmtId="0" fontId="52" fillId="0" borderId="0" xfId="8" applyFont="1" applyFill="1" applyBorder="1" applyAlignment="1">
      <alignment horizontal="center" vertical="center" wrapText="1"/>
    </xf>
    <xf numFmtId="166" fontId="52" fillId="0" borderId="0" xfId="8" applyNumberFormat="1" applyFont="1" applyFill="1" applyBorder="1" applyAlignment="1">
      <alignment vertical="center" wrapText="1"/>
    </xf>
    <xf numFmtId="181" fontId="0" fillId="0" borderId="0" xfId="10" applyNumberFormat="1" applyFont="1" applyFill="1" applyBorder="1" applyAlignment="1">
      <alignment horizontal="left" vertical="center" wrapText="1"/>
    </xf>
    <xf numFmtId="0" fontId="0" fillId="0" borderId="0" xfId="10" applyFont="1" applyFill="1" applyBorder="1" applyAlignment="1">
      <alignment vertical="center" wrapText="1"/>
    </xf>
    <xf numFmtId="0" fontId="0" fillId="0" borderId="0" xfId="10" applyFont="1" applyFill="1" applyBorder="1" applyAlignment="1">
      <alignment horizontal="center" vertical="center" wrapText="1"/>
    </xf>
    <xf numFmtId="166" fontId="0" fillId="0" borderId="0" xfId="10" applyNumberFormat="1" applyFont="1" applyFill="1" applyBorder="1" applyAlignment="1">
      <alignment vertical="center" wrapText="1"/>
    </xf>
    <xf numFmtId="181" fontId="0" fillId="0" borderId="0" xfId="12" applyNumberFormat="1" applyFont="1" applyFill="1" applyBorder="1" applyAlignment="1">
      <alignment horizontal="left" vertical="center" wrapText="1"/>
    </xf>
    <xf numFmtId="0" fontId="0" fillId="0" borderId="0" xfId="12" applyFont="1" applyFill="1" applyBorder="1" applyAlignment="1">
      <alignment vertical="center" wrapText="1"/>
    </xf>
    <xf numFmtId="0" fontId="0" fillId="0" borderId="0" xfId="12" applyFont="1" applyFill="1" applyBorder="1" applyAlignment="1">
      <alignment horizontal="center" vertical="center" wrapText="1"/>
    </xf>
    <xf numFmtId="166" fontId="0" fillId="0" borderId="0" xfId="12" applyNumberFormat="1" applyFont="1" applyFill="1" applyBorder="1" applyAlignment="1">
      <alignment vertical="center" wrapText="1"/>
    </xf>
    <xf numFmtId="181" fontId="0" fillId="0" borderId="0" xfId="14" applyNumberFormat="1" applyFont="1" applyFill="1" applyBorder="1" applyAlignment="1">
      <alignment horizontal="left" vertical="center" wrapText="1"/>
    </xf>
    <xf numFmtId="0" fontId="0" fillId="0" borderId="0" xfId="14" applyFont="1" applyFill="1" applyBorder="1" applyAlignment="1">
      <alignment vertical="center" wrapText="1"/>
    </xf>
    <xf numFmtId="0" fontId="0" fillId="0" borderId="0" xfId="14" applyFont="1" applyFill="1" applyBorder="1" applyAlignment="1">
      <alignment horizontal="center" vertical="center" wrapText="1"/>
    </xf>
    <xf numFmtId="166" fontId="0" fillId="0" borderId="0" xfId="14" applyNumberFormat="1" applyFont="1" applyFill="1" applyBorder="1" applyAlignment="1">
      <alignment vertical="center" wrapText="1"/>
    </xf>
    <xf numFmtId="167" fontId="8" fillId="0" borderId="0" xfId="0" applyNumberFormat="1" applyFont="1" applyFill="1" applyBorder="1" applyProtection="1">
      <protection locked="0"/>
    </xf>
    <xf numFmtId="1" fontId="8" fillId="0" borderId="0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center"/>
    </xf>
    <xf numFmtId="0" fontId="36" fillId="0" borderId="0" xfId="2" applyFill="1" applyBorder="1" applyProtection="1">
      <protection hidden="1"/>
    </xf>
    <xf numFmtId="175" fontId="37" fillId="0" borderId="0" xfId="2" applyNumberFormat="1" applyFont="1" applyFill="1" applyBorder="1" applyAlignment="1" applyProtection="1">
      <alignment horizontal="center" vertical="center"/>
      <protection locked="0"/>
    </xf>
    <xf numFmtId="167" fontId="37" fillId="0" borderId="0" xfId="2" applyNumberFormat="1" applyFont="1" applyFill="1" applyBorder="1" applyAlignment="1" applyProtection="1">
      <alignment horizontal="center" vertical="center"/>
      <protection hidden="1"/>
    </xf>
    <xf numFmtId="0" fontId="36" fillId="0" borderId="0" xfId="2" applyFill="1" applyBorder="1" applyAlignment="1" applyProtection="1">
      <alignment horizontal="left" vertical="center"/>
      <protection hidden="1"/>
    </xf>
    <xf numFmtId="176" fontId="37" fillId="0" borderId="0" xfId="2" applyNumberFormat="1" applyFont="1" applyFill="1" applyBorder="1" applyAlignment="1" applyProtection="1">
      <alignment horizontal="center" vertical="center"/>
      <protection locked="0"/>
    </xf>
    <xf numFmtId="177" fontId="37" fillId="0" borderId="0" xfId="2" quotePrefix="1" applyNumberFormat="1" applyFont="1" applyFill="1" applyBorder="1" applyAlignment="1" applyProtection="1">
      <alignment horizontal="center" vertical="center" wrapText="1"/>
      <protection hidden="1"/>
    </xf>
    <xf numFmtId="175" fontId="37" fillId="0" borderId="0" xfId="2" applyNumberFormat="1" applyFont="1" applyFill="1" applyBorder="1" applyAlignment="1" applyProtection="1">
      <alignment horizontal="center" vertical="center"/>
      <protection hidden="1"/>
    </xf>
    <xf numFmtId="0" fontId="38" fillId="0" borderId="0" xfId="2" applyFont="1" applyFill="1" applyBorder="1" applyAlignment="1" applyProtection="1">
      <alignment vertical="center"/>
      <protection hidden="1"/>
    </xf>
    <xf numFmtId="0" fontId="37" fillId="0" borderId="0" xfId="2" applyNumberFormat="1" applyFont="1" applyFill="1" applyBorder="1" applyAlignment="1" applyProtection="1">
      <alignment horizontal="center" vertical="center"/>
      <protection hidden="1"/>
    </xf>
    <xf numFmtId="178" fontId="37" fillId="0" borderId="0" xfId="2" applyNumberFormat="1" applyFont="1" applyFill="1" applyBorder="1" applyAlignment="1" applyProtection="1">
      <alignment horizontal="center" vertical="center"/>
      <protection hidden="1"/>
    </xf>
    <xf numFmtId="177" fontId="37" fillId="0" borderId="0" xfId="2" applyNumberFormat="1" applyFont="1" applyFill="1" applyBorder="1" applyAlignment="1" applyProtection="1">
      <alignment horizontal="center" vertical="center"/>
      <protection hidden="1"/>
    </xf>
    <xf numFmtId="179" fontId="37" fillId="0" borderId="0" xfId="2" applyNumberFormat="1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Border="1" applyAlignment="1" applyProtection="1">
      <alignment horizontal="right" vertical="center" indent="1"/>
      <protection hidden="1"/>
    </xf>
    <xf numFmtId="0" fontId="44" fillId="0" borderId="0" xfId="0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horizontal="center" vertical="center" wrapText="1"/>
    </xf>
    <xf numFmtId="166" fontId="4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6" fontId="0" fillId="0" borderId="0" xfId="0" applyNumberFormat="1" applyFill="1" applyBorder="1" applyAlignment="1">
      <alignment wrapText="1"/>
    </xf>
    <xf numFmtId="0" fontId="46" fillId="0" borderId="0" xfId="2" applyFont="1" applyFill="1" applyBorder="1" applyAlignment="1">
      <alignment vertical="center" wrapText="1"/>
    </xf>
    <xf numFmtId="0" fontId="46" fillId="0" borderId="0" xfId="2" applyFont="1" applyFill="1" applyBorder="1" applyAlignment="1">
      <alignment horizontal="center" vertical="center" wrapText="1"/>
    </xf>
    <xf numFmtId="166" fontId="46" fillId="0" borderId="0" xfId="2" applyNumberFormat="1" applyFont="1" applyFill="1" applyBorder="1" applyAlignment="1">
      <alignment vertical="center" wrapText="1"/>
    </xf>
    <xf numFmtId="0" fontId="46" fillId="0" borderId="0" xfId="8" applyFont="1" applyFill="1" applyBorder="1" applyAlignment="1">
      <alignment vertical="center" wrapText="1"/>
    </xf>
    <xf numFmtId="0" fontId="46" fillId="0" borderId="0" xfId="8" applyFont="1" applyFill="1" applyBorder="1" applyAlignment="1">
      <alignment horizontal="center" vertical="center" wrapText="1"/>
    </xf>
    <xf numFmtId="166" fontId="46" fillId="0" borderId="0" xfId="8" applyNumberFormat="1" applyFont="1" applyFill="1" applyBorder="1" applyAlignment="1">
      <alignment vertical="center" wrapText="1"/>
    </xf>
    <xf numFmtId="0" fontId="44" fillId="0" borderId="0" xfId="10" applyFont="1" applyFill="1" applyBorder="1" applyAlignment="1">
      <alignment vertical="center" wrapText="1"/>
    </xf>
    <xf numFmtId="0" fontId="44" fillId="0" borderId="0" xfId="10" applyFont="1" applyFill="1" applyBorder="1" applyAlignment="1">
      <alignment horizontal="center" vertical="center" wrapText="1"/>
    </xf>
    <xf numFmtId="166" fontId="44" fillId="0" borderId="0" xfId="10" applyNumberFormat="1" applyFont="1" applyFill="1" applyBorder="1" applyAlignment="1">
      <alignment vertical="center" wrapText="1"/>
    </xf>
    <xf numFmtId="0" fontId="44" fillId="0" borderId="0" xfId="12" applyFont="1" applyFill="1" applyBorder="1" applyAlignment="1">
      <alignment vertical="center" wrapText="1"/>
    </xf>
    <xf numFmtId="0" fontId="44" fillId="0" borderId="0" xfId="12" applyFont="1" applyFill="1" applyBorder="1" applyAlignment="1">
      <alignment horizontal="center" vertical="center" wrapText="1"/>
    </xf>
    <xf numFmtId="166" fontId="44" fillId="0" borderId="0" xfId="12" applyNumberFormat="1" applyFont="1" applyFill="1" applyBorder="1" applyAlignment="1">
      <alignment vertical="center" wrapText="1"/>
    </xf>
    <xf numFmtId="0" fontId="44" fillId="0" borderId="0" xfId="14" applyFont="1" applyFill="1" applyBorder="1" applyAlignment="1">
      <alignment vertical="center" wrapText="1"/>
    </xf>
    <xf numFmtId="0" fontId="44" fillId="0" borderId="0" xfId="14" applyFont="1" applyFill="1" applyBorder="1" applyAlignment="1">
      <alignment horizontal="center" vertical="center" wrapText="1"/>
    </xf>
    <xf numFmtId="166" fontId="44" fillId="0" borderId="0" xfId="14" applyNumberFormat="1" applyFont="1" applyFill="1" applyBorder="1" applyAlignment="1">
      <alignment vertical="center" wrapText="1"/>
    </xf>
    <xf numFmtId="181" fontId="45" fillId="0" borderId="0" xfId="0" applyNumberFormat="1" applyFont="1" applyFill="1" applyBorder="1" applyAlignment="1">
      <alignment horizontal="left" vertical="center" wrapText="1"/>
    </xf>
    <xf numFmtId="181" fontId="47" fillId="0" borderId="0" xfId="0" applyNumberFormat="1" applyFont="1" applyFill="1" applyBorder="1" applyAlignment="1">
      <alignment horizontal="left" vertical="center" wrapText="1"/>
    </xf>
    <xf numFmtId="182" fontId="45" fillId="0" borderId="0" xfId="0" applyNumberFormat="1" applyFont="1" applyFill="1" applyBorder="1" applyAlignment="1">
      <alignment horizontal="left" vertical="center" wrapText="1"/>
    </xf>
    <xf numFmtId="181" fontId="48" fillId="0" borderId="0" xfId="0" applyNumberFormat="1" applyFont="1" applyFill="1" applyBorder="1" applyAlignment="1">
      <alignment horizontal="left" vertical="center" wrapText="1"/>
    </xf>
    <xf numFmtId="181" fontId="47" fillId="0" borderId="0" xfId="2" applyNumberFormat="1" applyFont="1" applyFill="1" applyBorder="1" applyAlignment="1">
      <alignment horizontal="left" vertical="center" wrapText="1"/>
    </xf>
    <xf numFmtId="181" fontId="47" fillId="0" borderId="0" xfId="8" applyNumberFormat="1" applyFont="1" applyFill="1" applyBorder="1" applyAlignment="1">
      <alignment horizontal="left" vertical="center" wrapText="1"/>
    </xf>
    <xf numFmtId="181" fontId="45" fillId="0" borderId="0" xfId="10" applyNumberFormat="1" applyFont="1" applyFill="1" applyBorder="1" applyAlignment="1">
      <alignment horizontal="left" vertical="center" wrapText="1"/>
    </xf>
    <xf numFmtId="181" fontId="45" fillId="0" borderId="0" xfId="12" applyNumberFormat="1" applyFont="1" applyFill="1" applyBorder="1" applyAlignment="1">
      <alignment horizontal="left" vertical="center" wrapText="1"/>
    </xf>
    <xf numFmtId="181" fontId="45" fillId="0" borderId="0" xfId="14" applyNumberFormat="1" applyFont="1" applyFill="1" applyBorder="1" applyAlignment="1">
      <alignment horizontal="left" vertical="center" wrapText="1"/>
    </xf>
    <xf numFmtId="0" fontId="41" fillId="0" borderId="0" xfId="3" applyFont="1" applyFill="1" applyBorder="1"/>
    <xf numFmtId="0" fontId="40" fillId="0" borderId="0" xfId="3" applyFont="1" applyFill="1" applyBorder="1"/>
    <xf numFmtId="0" fontId="1" fillId="0" borderId="0" xfId="3" applyFont="1" applyFill="1" applyBorder="1"/>
    <xf numFmtId="0" fontId="40" fillId="0" borderId="0" xfId="3" applyNumberFormat="1" applyFont="1" applyFill="1" applyBorder="1"/>
    <xf numFmtId="0" fontId="45" fillId="0" borderId="0" xfId="0" applyFont="1" applyFill="1" applyBorder="1" applyAlignment="1">
      <alignment vertical="center" wrapText="1"/>
    </xf>
    <xf numFmtId="168" fontId="0" fillId="0" borderId="0" xfId="0" applyNumberFormat="1" applyFill="1" applyBorder="1"/>
    <xf numFmtId="0" fontId="41" fillId="0" borderId="0" xfId="4" applyFont="1" applyFill="1" applyBorder="1"/>
    <xf numFmtId="0" fontId="41" fillId="0" borderId="0" xfId="3" applyNumberFormat="1" applyFont="1" applyFill="1" applyBorder="1"/>
    <xf numFmtId="168" fontId="44" fillId="0" borderId="0" xfId="0" applyNumberFormat="1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0" fontId="44" fillId="0" borderId="0" xfId="5" applyFont="1" applyFill="1" applyBorder="1" applyAlignment="1">
      <alignment vertical="center" wrapText="1"/>
    </xf>
    <xf numFmtId="0" fontId="44" fillId="0" borderId="0" xfId="3" applyFont="1" applyFill="1" applyBorder="1" applyAlignment="1">
      <alignment vertical="center" wrapText="1"/>
    </xf>
    <xf numFmtId="0" fontId="47" fillId="0" borderId="0" xfId="2" applyFont="1" applyFill="1" applyBorder="1" applyAlignment="1">
      <alignment vertical="center" wrapText="1"/>
    </xf>
    <xf numFmtId="168" fontId="44" fillId="0" borderId="0" xfId="5" applyNumberFormat="1" applyFont="1" applyFill="1" applyBorder="1" applyAlignment="1">
      <alignment vertical="center" wrapText="1"/>
    </xf>
    <xf numFmtId="0" fontId="44" fillId="0" borderId="0" xfId="6" applyFont="1" applyFill="1" applyBorder="1" applyAlignment="1">
      <alignment vertical="center" wrapText="1"/>
    </xf>
    <xf numFmtId="0" fontId="44" fillId="0" borderId="0" xfId="7" applyFont="1" applyFill="1" applyBorder="1" applyAlignment="1">
      <alignment vertical="center" wrapText="1"/>
    </xf>
    <xf numFmtId="0" fontId="47" fillId="0" borderId="0" xfId="8" applyFont="1" applyFill="1" applyBorder="1" applyAlignment="1">
      <alignment vertical="center" wrapText="1"/>
    </xf>
    <xf numFmtId="168" fontId="44" fillId="0" borderId="0" xfId="6" applyNumberFormat="1" applyFont="1" applyFill="1" applyBorder="1" applyAlignment="1">
      <alignment vertical="center" wrapText="1"/>
    </xf>
    <xf numFmtId="0" fontId="44" fillId="0" borderId="0" xfId="9" applyFont="1" applyFill="1" applyBorder="1" applyAlignment="1">
      <alignment vertical="center" wrapText="1"/>
    </xf>
    <xf numFmtId="0" fontId="45" fillId="0" borderId="0" xfId="10" applyFont="1" applyFill="1" applyBorder="1" applyAlignment="1">
      <alignment vertical="center" wrapText="1"/>
    </xf>
    <xf numFmtId="168" fontId="44" fillId="0" borderId="0" xfId="9" applyNumberFormat="1" applyFont="1" applyFill="1" applyBorder="1" applyAlignment="1">
      <alignment vertical="center" wrapText="1"/>
    </xf>
    <xf numFmtId="0" fontId="44" fillId="0" borderId="0" xfId="11" applyFont="1" applyFill="1" applyBorder="1" applyAlignment="1">
      <alignment vertical="center" wrapText="1"/>
    </xf>
    <xf numFmtId="0" fontId="45" fillId="0" borderId="0" xfId="12" applyFont="1" applyFill="1" applyBorder="1" applyAlignment="1">
      <alignment vertical="center" wrapText="1"/>
    </xf>
    <xf numFmtId="168" fontId="44" fillId="0" borderId="0" xfId="11" applyNumberFormat="1" applyFont="1" applyFill="1" applyBorder="1" applyAlignment="1">
      <alignment vertical="center" wrapText="1"/>
    </xf>
    <xf numFmtId="0" fontId="44" fillId="0" borderId="0" xfId="13" applyFont="1" applyFill="1" applyBorder="1" applyAlignment="1">
      <alignment vertical="center" wrapText="1"/>
    </xf>
    <xf numFmtId="0" fontId="45" fillId="0" borderId="0" xfId="14" applyFont="1" applyFill="1" applyBorder="1" applyAlignment="1">
      <alignment vertical="center" wrapText="1"/>
    </xf>
    <xf numFmtId="168" fontId="44" fillId="0" borderId="0" xfId="13" applyNumberFormat="1" applyFont="1" applyFill="1" applyBorder="1" applyAlignment="1">
      <alignment vertical="center" wrapText="1"/>
    </xf>
    <xf numFmtId="0" fontId="41" fillId="0" borderId="0" xfId="19" applyFont="1" applyFill="1" applyBorder="1"/>
    <xf numFmtId="0" fontId="40" fillId="0" borderId="0" xfId="3" applyFont="1" applyFill="1" applyBorder="1" applyAlignment="1">
      <alignment horizontal="left"/>
    </xf>
    <xf numFmtId="0" fontId="45" fillId="0" borderId="0" xfId="0" applyFont="1" applyFill="1" applyBorder="1" applyAlignment="1">
      <alignment horizontal="left" vertical="center" wrapText="1"/>
    </xf>
    <xf numFmtId="0" fontId="41" fillId="0" borderId="0" xfId="4" applyFont="1" applyFill="1" applyBorder="1" applyAlignment="1">
      <alignment horizontal="left"/>
    </xf>
    <xf numFmtId="0" fontId="44" fillId="0" borderId="0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47" fillId="0" borderId="0" xfId="2" applyFont="1" applyFill="1" applyBorder="1" applyAlignment="1">
      <alignment horizontal="left" vertical="center" wrapText="1"/>
    </xf>
    <xf numFmtId="0" fontId="44" fillId="0" borderId="0" xfId="3" applyFont="1" applyFill="1" applyBorder="1" applyAlignment="1">
      <alignment horizontal="left" vertical="center" wrapText="1"/>
    </xf>
    <xf numFmtId="0" fontId="44" fillId="0" borderId="0" xfId="5" applyFont="1" applyFill="1" applyBorder="1" applyAlignment="1">
      <alignment horizontal="left" vertical="center" wrapText="1"/>
    </xf>
    <xf numFmtId="0" fontId="46" fillId="0" borderId="0" xfId="2" applyFont="1" applyFill="1" applyBorder="1" applyAlignment="1">
      <alignment horizontal="left" vertical="center" wrapText="1"/>
    </xf>
    <xf numFmtId="0" fontId="44" fillId="0" borderId="0" xfId="5" applyFont="1" applyFill="1" applyBorder="1" applyAlignment="1">
      <alignment horizontal="center" vertical="center" wrapText="1"/>
    </xf>
    <xf numFmtId="0" fontId="47" fillId="0" borderId="0" xfId="8" applyFont="1" applyFill="1" applyBorder="1" applyAlignment="1">
      <alignment horizontal="left" vertical="center" wrapText="1"/>
    </xf>
    <xf numFmtId="0" fontId="44" fillId="0" borderId="0" xfId="7" applyFont="1" applyFill="1" applyBorder="1" applyAlignment="1">
      <alignment horizontal="left" vertical="center" wrapText="1"/>
    </xf>
    <xf numFmtId="0" fontId="44" fillId="0" borderId="0" xfId="6" applyFont="1" applyFill="1" applyBorder="1" applyAlignment="1">
      <alignment horizontal="left" vertical="center" wrapText="1"/>
    </xf>
    <xf numFmtId="0" fontId="46" fillId="0" borderId="0" xfId="8" applyFont="1" applyFill="1" applyBorder="1" applyAlignment="1">
      <alignment horizontal="left" vertical="center" wrapText="1"/>
    </xf>
    <xf numFmtId="0" fontId="44" fillId="0" borderId="0" xfId="6" applyFont="1" applyFill="1" applyBorder="1" applyAlignment="1">
      <alignment horizontal="center" vertical="center" wrapText="1"/>
    </xf>
    <xf numFmtId="0" fontId="45" fillId="0" borderId="0" xfId="10" applyFont="1" applyFill="1" applyBorder="1" applyAlignment="1">
      <alignment horizontal="left" vertical="center" wrapText="1"/>
    </xf>
    <xf numFmtId="0" fontId="44" fillId="0" borderId="0" xfId="9" applyFont="1" applyFill="1" applyBorder="1" applyAlignment="1">
      <alignment horizontal="left" vertical="center" wrapText="1"/>
    </xf>
    <xf numFmtId="0" fontId="44" fillId="0" borderId="0" xfId="10" applyFont="1" applyFill="1" applyBorder="1" applyAlignment="1">
      <alignment horizontal="left" vertical="center" wrapText="1"/>
    </xf>
    <xf numFmtId="0" fontId="44" fillId="0" borderId="0" xfId="9" applyFont="1" applyFill="1" applyBorder="1" applyAlignment="1">
      <alignment horizontal="center" vertical="center" wrapText="1"/>
    </xf>
    <xf numFmtId="0" fontId="45" fillId="0" borderId="0" xfId="12" applyFont="1" applyFill="1" applyBorder="1" applyAlignment="1">
      <alignment horizontal="left" vertical="center" wrapText="1"/>
    </xf>
    <xf numFmtId="0" fontId="44" fillId="0" borderId="0" xfId="11" applyFont="1" applyFill="1" applyBorder="1" applyAlignment="1">
      <alignment horizontal="left" vertical="center" wrapText="1"/>
    </xf>
    <xf numFmtId="0" fontId="44" fillId="0" borderId="0" xfId="12" applyFont="1" applyFill="1" applyBorder="1" applyAlignment="1">
      <alignment horizontal="left" vertical="center" wrapText="1"/>
    </xf>
    <xf numFmtId="0" fontId="44" fillId="0" borderId="0" xfId="11" applyFont="1" applyFill="1" applyBorder="1" applyAlignment="1">
      <alignment horizontal="center" vertical="center" wrapText="1"/>
    </xf>
    <xf numFmtId="0" fontId="45" fillId="0" borderId="0" xfId="14" applyFont="1" applyFill="1" applyBorder="1" applyAlignment="1">
      <alignment horizontal="left" vertical="center" wrapText="1"/>
    </xf>
    <xf numFmtId="0" fontId="44" fillId="0" borderId="0" xfId="13" applyFont="1" applyFill="1" applyBorder="1" applyAlignment="1">
      <alignment horizontal="left" vertical="center" wrapText="1"/>
    </xf>
    <xf numFmtId="0" fontId="44" fillId="0" borderId="0" xfId="14" applyFont="1" applyFill="1" applyBorder="1" applyAlignment="1">
      <alignment horizontal="left" vertical="center" wrapText="1"/>
    </xf>
    <xf numFmtId="0" fontId="44" fillId="0" borderId="0" xfId="13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172" fontId="0" fillId="0" borderId="0" xfId="0" applyNumberForma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/>
    <xf numFmtId="1" fontId="30" fillId="0" borderId="0" xfId="0" applyNumberFormat="1" applyFont="1" applyFill="1" applyBorder="1" applyAlignment="1">
      <alignment horizontal="left"/>
    </xf>
    <xf numFmtId="174" fontId="5" fillId="0" borderId="0" xfId="1" applyNumberFormat="1" applyFont="1" applyFill="1" applyBorder="1" applyAlignment="1"/>
    <xf numFmtId="166" fontId="8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right"/>
    </xf>
    <xf numFmtId="170" fontId="0" fillId="0" borderId="0" xfId="0" applyNumberFormat="1" applyFill="1" applyBorder="1" applyAlignment="1"/>
    <xf numFmtId="168" fontId="0" fillId="0" borderId="0" xfId="0" applyNumberFormat="1" applyFill="1" applyBorder="1" applyAlignment="1"/>
    <xf numFmtId="168" fontId="0" fillId="0" borderId="0" xfId="0" applyNumberForma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</cellXfs>
  <cellStyles count="7699">
    <cellStyle name="Excel Built-in Normal" xfId="30"/>
    <cellStyle name="Lien hypertexte" xfId="28" builtinId="8"/>
    <cellStyle name="Milliers" xfId="1" builtinId="3"/>
    <cellStyle name="Normal" xfId="0" builtinId="0"/>
    <cellStyle name="Normal 10 10" xfId="31"/>
    <cellStyle name="Normal 10 11" xfId="32"/>
    <cellStyle name="Normal 10 12" xfId="33"/>
    <cellStyle name="Normal 10 13" xfId="34"/>
    <cellStyle name="Normal 10 14" xfId="35"/>
    <cellStyle name="Normal 10 15" xfId="36"/>
    <cellStyle name="Normal 10 16" xfId="37"/>
    <cellStyle name="Normal 10 17" xfId="38"/>
    <cellStyle name="Normal 10 18" xfId="39"/>
    <cellStyle name="Normal 10 19" xfId="40"/>
    <cellStyle name="Normal 10 2" xfId="41"/>
    <cellStyle name="Normal 10 20" xfId="42"/>
    <cellStyle name="Normal 10 21" xfId="43"/>
    <cellStyle name="Normal 10 22" xfId="44"/>
    <cellStyle name="Normal 10 23" xfId="45"/>
    <cellStyle name="Normal 10 24" xfId="46"/>
    <cellStyle name="Normal 10 25" xfId="47"/>
    <cellStyle name="Normal 10 3" xfId="48"/>
    <cellStyle name="Normal 10 4" xfId="49"/>
    <cellStyle name="Normal 10 5" xfId="50"/>
    <cellStyle name="Normal 10 6" xfId="51"/>
    <cellStyle name="Normal 10 7" xfId="52"/>
    <cellStyle name="Normal 10 8" xfId="53"/>
    <cellStyle name="Normal 10 9" xfId="54"/>
    <cellStyle name="Normal 11 2" xfId="55"/>
    <cellStyle name="Normal 12" xfId="56"/>
    <cellStyle name="Normal 12 10" xfId="57"/>
    <cellStyle name="Normal 12 11" xfId="58"/>
    <cellStyle name="Normal 12 12" xfId="59"/>
    <cellStyle name="Normal 12 13" xfId="60"/>
    <cellStyle name="Normal 12 14" xfId="61"/>
    <cellStyle name="Normal 12 15" xfId="62"/>
    <cellStyle name="Normal 12 16" xfId="63"/>
    <cellStyle name="Normal 12 17" xfId="64"/>
    <cellStyle name="Normal 12 18" xfId="65"/>
    <cellStyle name="Normal 12 19" xfId="66"/>
    <cellStyle name="Normal 12 2" xfId="67"/>
    <cellStyle name="Normal 12 20" xfId="68"/>
    <cellStyle name="Normal 12 21" xfId="69"/>
    <cellStyle name="Normal 12 22" xfId="70"/>
    <cellStyle name="Normal 12 23" xfId="71"/>
    <cellStyle name="Normal 12 24" xfId="72"/>
    <cellStyle name="Normal 12 3" xfId="73"/>
    <cellStyle name="Normal 12 4" xfId="74"/>
    <cellStyle name="Normal 12 5" xfId="75"/>
    <cellStyle name="Normal 12 6" xfId="76"/>
    <cellStyle name="Normal 12 7" xfId="77"/>
    <cellStyle name="Normal 12 8" xfId="78"/>
    <cellStyle name="Normal 12 9" xfId="79"/>
    <cellStyle name="Normal 13" xfId="80"/>
    <cellStyle name="Normal 13 10" xfId="81"/>
    <cellStyle name="Normal 13 11" xfId="82"/>
    <cellStyle name="Normal 13 12" xfId="83"/>
    <cellStyle name="Normal 13 13" xfId="84"/>
    <cellStyle name="Normal 13 14" xfId="85"/>
    <cellStyle name="Normal 13 15" xfId="86"/>
    <cellStyle name="Normal 13 16" xfId="87"/>
    <cellStyle name="Normal 13 17" xfId="88"/>
    <cellStyle name="Normal 13 18" xfId="89"/>
    <cellStyle name="Normal 13 19" xfId="90"/>
    <cellStyle name="Normal 13 2" xfId="91"/>
    <cellStyle name="Normal 13 20" xfId="92"/>
    <cellStyle name="Normal 13 21" xfId="93"/>
    <cellStyle name="Normal 13 22" xfId="94"/>
    <cellStyle name="Normal 13 23" xfId="95"/>
    <cellStyle name="Normal 13 24" xfId="96"/>
    <cellStyle name="Normal 13 3" xfId="97"/>
    <cellStyle name="Normal 13 4" xfId="98"/>
    <cellStyle name="Normal 13 5" xfId="99"/>
    <cellStyle name="Normal 13 6" xfId="100"/>
    <cellStyle name="Normal 13 7" xfId="101"/>
    <cellStyle name="Normal 13 8" xfId="102"/>
    <cellStyle name="Normal 13 9" xfId="103"/>
    <cellStyle name="Normal 14" xfId="104"/>
    <cellStyle name="Normal 14 10" xfId="105"/>
    <cellStyle name="Normal 14 11" xfId="106"/>
    <cellStyle name="Normal 14 12" xfId="107"/>
    <cellStyle name="Normal 14 13" xfId="108"/>
    <cellStyle name="Normal 14 14" xfId="109"/>
    <cellStyle name="Normal 14 15" xfId="110"/>
    <cellStyle name="Normal 14 16" xfId="111"/>
    <cellStyle name="Normal 14 17" xfId="112"/>
    <cellStyle name="Normal 14 18" xfId="113"/>
    <cellStyle name="Normal 14 19" xfId="114"/>
    <cellStyle name="Normal 14 2" xfId="115"/>
    <cellStyle name="Normal 14 20" xfId="116"/>
    <cellStyle name="Normal 14 21" xfId="117"/>
    <cellStyle name="Normal 14 22" xfId="118"/>
    <cellStyle name="Normal 14 23" xfId="119"/>
    <cellStyle name="Normal 14 24" xfId="120"/>
    <cellStyle name="Normal 14 3" xfId="121"/>
    <cellStyle name="Normal 14 4" xfId="122"/>
    <cellStyle name="Normal 14 5" xfId="123"/>
    <cellStyle name="Normal 14 6" xfId="124"/>
    <cellStyle name="Normal 14 7" xfId="125"/>
    <cellStyle name="Normal 14 8" xfId="126"/>
    <cellStyle name="Normal 14 9" xfId="127"/>
    <cellStyle name="Normal 15" xfId="128"/>
    <cellStyle name="Normal 15 10" xfId="129"/>
    <cellStyle name="Normal 15 11" xfId="130"/>
    <cellStyle name="Normal 15 12" xfId="131"/>
    <cellStyle name="Normal 15 13" xfId="132"/>
    <cellStyle name="Normal 15 14" xfId="133"/>
    <cellStyle name="Normal 15 15" xfId="134"/>
    <cellStyle name="Normal 15 16" xfId="135"/>
    <cellStyle name="Normal 15 17" xfId="136"/>
    <cellStyle name="Normal 15 18" xfId="137"/>
    <cellStyle name="Normal 15 19" xfId="138"/>
    <cellStyle name="Normal 15 2" xfId="139"/>
    <cellStyle name="Normal 15 20" xfId="140"/>
    <cellStyle name="Normal 15 21" xfId="141"/>
    <cellStyle name="Normal 15 22" xfId="142"/>
    <cellStyle name="Normal 15 23" xfId="143"/>
    <cellStyle name="Normal 15 24" xfId="144"/>
    <cellStyle name="Normal 15 3" xfId="145"/>
    <cellStyle name="Normal 15 4" xfId="146"/>
    <cellStyle name="Normal 15 5" xfId="147"/>
    <cellStyle name="Normal 15 6" xfId="148"/>
    <cellStyle name="Normal 15 7" xfId="149"/>
    <cellStyle name="Normal 15 8" xfId="150"/>
    <cellStyle name="Normal 15 9" xfId="151"/>
    <cellStyle name="Normal 16 2" xfId="152"/>
    <cellStyle name="Normal 16 3" xfId="153"/>
    <cellStyle name="Normal 16 4" xfId="154"/>
    <cellStyle name="Normal 16 5" xfId="155"/>
    <cellStyle name="Normal 16 6" xfId="156"/>
    <cellStyle name="Normal 16 7" xfId="157"/>
    <cellStyle name="Normal 17 2" xfId="158"/>
    <cellStyle name="Normal 17 3" xfId="159"/>
    <cellStyle name="Normal 17 4" xfId="160"/>
    <cellStyle name="Normal 17 5" xfId="161"/>
    <cellStyle name="Normal 17 6" xfId="162"/>
    <cellStyle name="Normal 17 7" xfId="163"/>
    <cellStyle name="Normal 18 2" xfId="164"/>
    <cellStyle name="Normal 18 3" xfId="165"/>
    <cellStyle name="Normal 18 4" xfId="166"/>
    <cellStyle name="Normal 18 5" xfId="167"/>
    <cellStyle name="Normal 18 6" xfId="168"/>
    <cellStyle name="Normal 18 7" xfId="169"/>
    <cellStyle name="Normal 19 2" xfId="170"/>
    <cellStyle name="Normal 19 3" xfId="171"/>
    <cellStyle name="Normal 19 4" xfId="172"/>
    <cellStyle name="Normal 19 5" xfId="173"/>
    <cellStyle name="Normal 19 6" xfId="174"/>
    <cellStyle name="Normal 19 7" xfId="175"/>
    <cellStyle name="Normal 2" xfId="2"/>
    <cellStyle name="Normal 2 10" xfId="176"/>
    <cellStyle name="Normal 2 10 10" xfId="177"/>
    <cellStyle name="Normal 2 10 11" xfId="178"/>
    <cellStyle name="Normal 2 10 12" xfId="179"/>
    <cellStyle name="Normal 2 10 12 10" xfId="180"/>
    <cellStyle name="Normal 2 10 12 11" xfId="181"/>
    <cellStyle name="Normal 2 10 12 11 10" xfId="182"/>
    <cellStyle name="Normal 2 10 12 11 11" xfId="183"/>
    <cellStyle name="Normal 2 10 12 11 2" xfId="184"/>
    <cellStyle name="Normal 2 10 12 11 2 2" xfId="185"/>
    <cellStyle name="Normal 2 10 12 11 2 2 2" xfId="186"/>
    <cellStyle name="Normal 2 10 12 11 2 2 3" xfId="187"/>
    <cellStyle name="Normal 2 10 12 11 2 2 4" xfId="188"/>
    <cellStyle name="Normal 2 10 12 11 2 2 5" xfId="189"/>
    <cellStyle name="Normal 2 10 12 11 2 3" xfId="190"/>
    <cellStyle name="Normal 2 10 12 11 2 4" xfId="191"/>
    <cellStyle name="Normal 2 10 12 11 2 5" xfId="192"/>
    <cellStyle name="Normal 2 10 12 11 2 6" xfId="193"/>
    <cellStyle name="Normal 2 10 12 11 2 7" xfId="194"/>
    <cellStyle name="Normal 2 10 12 11 2 8" xfId="195"/>
    <cellStyle name="Normal 2 10 12 11 3" xfId="196"/>
    <cellStyle name="Normal 2 10 12 11 4" xfId="197"/>
    <cellStyle name="Normal 2 10 12 11 5" xfId="198"/>
    <cellStyle name="Normal 2 10 12 11 6" xfId="199"/>
    <cellStyle name="Normal 2 10 12 11 6 2" xfId="200"/>
    <cellStyle name="Normal 2 10 12 11 6 3" xfId="201"/>
    <cellStyle name="Normal 2 10 12 11 6 4" xfId="202"/>
    <cellStyle name="Normal 2 10 12 11 6 5" xfId="203"/>
    <cellStyle name="Normal 2 10 12 11 7" xfId="204"/>
    <cellStyle name="Normal 2 10 12 11 8" xfId="205"/>
    <cellStyle name="Normal 2 10 12 11 9" xfId="206"/>
    <cellStyle name="Normal 2 10 12 12" xfId="207"/>
    <cellStyle name="Normal 2 10 12 13" xfId="208"/>
    <cellStyle name="Normal 2 10 12 14" xfId="209"/>
    <cellStyle name="Normal 2 10 12 14 2" xfId="210"/>
    <cellStyle name="Normal 2 10 12 14 2 2" xfId="211"/>
    <cellStyle name="Normal 2 10 12 14 2 3" xfId="212"/>
    <cellStyle name="Normal 2 10 12 14 2 4" xfId="213"/>
    <cellStyle name="Normal 2 10 12 14 2 5" xfId="214"/>
    <cellStyle name="Normal 2 10 12 14 3" xfId="215"/>
    <cellStyle name="Normal 2 10 12 14 4" xfId="216"/>
    <cellStyle name="Normal 2 10 12 14 5" xfId="217"/>
    <cellStyle name="Normal 2 10 12 14 6" xfId="218"/>
    <cellStyle name="Normal 2 10 12 14 7" xfId="219"/>
    <cellStyle name="Normal 2 10 12 14 8" xfId="220"/>
    <cellStyle name="Normal 2 10 12 15" xfId="221"/>
    <cellStyle name="Normal 2 10 12 16" xfId="222"/>
    <cellStyle name="Normal 2 10 12 17" xfId="223"/>
    <cellStyle name="Normal 2 10 12 17 2" xfId="224"/>
    <cellStyle name="Normal 2 10 12 17 3" xfId="225"/>
    <cellStyle name="Normal 2 10 12 17 4" xfId="226"/>
    <cellStyle name="Normal 2 10 12 17 5" xfId="227"/>
    <cellStyle name="Normal 2 10 12 18" xfId="228"/>
    <cellStyle name="Normal 2 10 12 19" xfId="229"/>
    <cellStyle name="Normal 2 10 12 2" xfId="230"/>
    <cellStyle name="Normal 2 10 12 2 10" xfId="231"/>
    <cellStyle name="Normal 2 10 12 2 10 2" xfId="232"/>
    <cellStyle name="Normal 2 10 12 2 10 2 2" xfId="233"/>
    <cellStyle name="Normal 2 10 12 2 10 2 3" xfId="234"/>
    <cellStyle name="Normal 2 10 12 2 10 2 4" xfId="235"/>
    <cellStyle name="Normal 2 10 12 2 10 2 5" xfId="236"/>
    <cellStyle name="Normal 2 10 12 2 10 3" xfId="237"/>
    <cellStyle name="Normal 2 10 12 2 10 4" xfId="238"/>
    <cellStyle name="Normal 2 10 12 2 10 5" xfId="239"/>
    <cellStyle name="Normal 2 10 12 2 10 6" xfId="240"/>
    <cellStyle name="Normal 2 10 12 2 10 7" xfId="241"/>
    <cellStyle name="Normal 2 10 12 2 10 8" xfId="242"/>
    <cellStyle name="Normal 2 10 12 2 11" xfId="243"/>
    <cellStyle name="Normal 2 10 12 2 12" xfId="244"/>
    <cellStyle name="Normal 2 10 12 2 13" xfId="245"/>
    <cellStyle name="Normal 2 10 12 2 13 2" xfId="246"/>
    <cellStyle name="Normal 2 10 12 2 13 3" xfId="247"/>
    <cellStyle name="Normal 2 10 12 2 13 4" xfId="248"/>
    <cellStyle name="Normal 2 10 12 2 13 5" xfId="249"/>
    <cellStyle name="Normal 2 10 12 2 14" xfId="250"/>
    <cellStyle name="Normal 2 10 12 2 15" xfId="251"/>
    <cellStyle name="Normal 2 10 12 2 16" xfId="252"/>
    <cellStyle name="Normal 2 10 12 2 17" xfId="253"/>
    <cellStyle name="Normal 2 10 12 2 18" xfId="254"/>
    <cellStyle name="Normal 2 10 12 2 2" xfId="255"/>
    <cellStyle name="Normal 2 10 12 2 2 10" xfId="256"/>
    <cellStyle name="Normal 2 10 12 2 2 11" xfId="257"/>
    <cellStyle name="Normal 2 10 12 2 2 12" xfId="258"/>
    <cellStyle name="Normal 2 10 12 2 2 13" xfId="259"/>
    <cellStyle name="Normal 2 10 12 2 2 14" xfId="260"/>
    <cellStyle name="Normal 2 10 12 2 2 2" xfId="261"/>
    <cellStyle name="Normal 2 10 12 2 2 2 10" xfId="262"/>
    <cellStyle name="Normal 2 10 12 2 2 2 11" xfId="263"/>
    <cellStyle name="Normal 2 10 12 2 2 2 2" xfId="264"/>
    <cellStyle name="Normal 2 10 12 2 2 2 2 2" xfId="265"/>
    <cellStyle name="Normal 2 10 12 2 2 2 2 2 2" xfId="266"/>
    <cellStyle name="Normal 2 10 12 2 2 2 2 2 3" xfId="267"/>
    <cellStyle name="Normal 2 10 12 2 2 2 2 2 4" xfId="268"/>
    <cellStyle name="Normal 2 10 12 2 2 2 2 2 5" xfId="269"/>
    <cellStyle name="Normal 2 10 12 2 2 2 2 3" xfId="270"/>
    <cellStyle name="Normal 2 10 12 2 2 2 2 4" xfId="271"/>
    <cellStyle name="Normal 2 10 12 2 2 2 2 5" xfId="272"/>
    <cellStyle name="Normal 2 10 12 2 2 2 2 6" xfId="273"/>
    <cellStyle name="Normal 2 10 12 2 2 2 2 7" xfId="274"/>
    <cellStyle name="Normal 2 10 12 2 2 2 2 8" xfId="275"/>
    <cellStyle name="Normal 2 10 12 2 2 2 3" xfId="276"/>
    <cellStyle name="Normal 2 10 12 2 2 2 4" xfId="277"/>
    <cellStyle name="Normal 2 10 12 2 2 2 5" xfId="278"/>
    <cellStyle name="Normal 2 10 12 2 2 2 6" xfId="279"/>
    <cellStyle name="Normal 2 10 12 2 2 2 6 2" xfId="280"/>
    <cellStyle name="Normal 2 10 12 2 2 2 6 3" xfId="281"/>
    <cellStyle name="Normal 2 10 12 2 2 2 6 4" xfId="282"/>
    <cellStyle name="Normal 2 10 12 2 2 2 6 5" xfId="283"/>
    <cellStyle name="Normal 2 10 12 2 2 2 7" xfId="284"/>
    <cellStyle name="Normal 2 10 12 2 2 2 8" xfId="285"/>
    <cellStyle name="Normal 2 10 12 2 2 2 9" xfId="286"/>
    <cellStyle name="Normal 2 10 12 2 2 3" xfId="287"/>
    <cellStyle name="Normal 2 10 12 2 2 4" xfId="288"/>
    <cellStyle name="Normal 2 10 12 2 2 5" xfId="289"/>
    <cellStyle name="Normal 2 10 12 2 2 6" xfId="290"/>
    <cellStyle name="Normal 2 10 12 2 2 6 2" xfId="291"/>
    <cellStyle name="Normal 2 10 12 2 2 6 2 2" xfId="292"/>
    <cellStyle name="Normal 2 10 12 2 2 6 2 3" xfId="293"/>
    <cellStyle name="Normal 2 10 12 2 2 6 2 4" xfId="294"/>
    <cellStyle name="Normal 2 10 12 2 2 6 2 5" xfId="295"/>
    <cellStyle name="Normal 2 10 12 2 2 6 3" xfId="296"/>
    <cellStyle name="Normal 2 10 12 2 2 6 4" xfId="297"/>
    <cellStyle name="Normal 2 10 12 2 2 6 5" xfId="298"/>
    <cellStyle name="Normal 2 10 12 2 2 6 6" xfId="299"/>
    <cellStyle name="Normal 2 10 12 2 2 6 7" xfId="300"/>
    <cellStyle name="Normal 2 10 12 2 2 6 8" xfId="301"/>
    <cellStyle name="Normal 2 10 12 2 2 7" xfId="302"/>
    <cellStyle name="Normal 2 10 12 2 2 8" xfId="303"/>
    <cellStyle name="Normal 2 10 12 2 2 9" xfId="304"/>
    <cellStyle name="Normal 2 10 12 2 2 9 2" xfId="305"/>
    <cellStyle name="Normal 2 10 12 2 2 9 3" xfId="306"/>
    <cellStyle name="Normal 2 10 12 2 2 9 4" xfId="307"/>
    <cellStyle name="Normal 2 10 12 2 2 9 5" xfId="308"/>
    <cellStyle name="Normal 2 10 12 2 3" xfId="309"/>
    <cellStyle name="Normal 2 10 12 2 4" xfId="310"/>
    <cellStyle name="Normal 2 10 12 2 5" xfId="311"/>
    <cellStyle name="Normal 2 10 12 2 6" xfId="312"/>
    <cellStyle name="Normal 2 10 12 2 7" xfId="313"/>
    <cellStyle name="Normal 2 10 12 2 7 10" xfId="314"/>
    <cellStyle name="Normal 2 10 12 2 7 11" xfId="315"/>
    <cellStyle name="Normal 2 10 12 2 7 2" xfId="316"/>
    <cellStyle name="Normal 2 10 12 2 7 2 2" xfId="317"/>
    <cellStyle name="Normal 2 10 12 2 7 2 2 2" xfId="318"/>
    <cellStyle name="Normal 2 10 12 2 7 2 2 3" xfId="319"/>
    <cellStyle name="Normal 2 10 12 2 7 2 2 4" xfId="320"/>
    <cellStyle name="Normal 2 10 12 2 7 2 2 5" xfId="321"/>
    <cellStyle name="Normal 2 10 12 2 7 2 3" xfId="322"/>
    <cellStyle name="Normal 2 10 12 2 7 2 4" xfId="323"/>
    <cellStyle name="Normal 2 10 12 2 7 2 5" xfId="324"/>
    <cellStyle name="Normal 2 10 12 2 7 2 6" xfId="325"/>
    <cellStyle name="Normal 2 10 12 2 7 2 7" xfId="326"/>
    <cellStyle name="Normal 2 10 12 2 7 2 8" xfId="327"/>
    <cellStyle name="Normal 2 10 12 2 7 3" xfId="328"/>
    <cellStyle name="Normal 2 10 12 2 7 4" xfId="329"/>
    <cellStyle name="Normal 2 10 12 2 7 5" xfId="330"/>
    <cellStyle name="Normal 2 10 12 2 7 6" xfId="331"/>
    <cellStyle name="Normal 2 10 12 2 7 6 2" xfId="332"/>
    <cellStyle name="Normal 2 10 12 2 7 6 3" xfId="333"/>
    <cellStyle name="Normal 2 10 12 2 7 6 4" xfId="334"/>
    <cellStyle name="Normal 2 10 12 2 7 6 5" xfId="335"/>
    <cellStyle name="Normal 2 10 12 2 7 7" xfId="336"/>
    <cellStyle name="Normal 2 10 12 2 7 8" xfId="337"/>
    <cellStyle name="Normal 2 10 12 2 7 9" xfId="338"/>
    <cellStyle name="Normal 2 10 12 2 8" xfId="339"/>
    <cellStyle name="Normal 2 10 12 2 9" xfId="340"/>
    <cellStyle name="Normal 2 10 12 20" xfId="341"/>
    <cellStyle name="Normal 2 10 12 21" xfId="342"/>
    <cellStyle name="Normal 2 10 12 22" xfId="343"/>
    <cellStyle name="Normal 2 10 12 3" xfId="344"/>
    <cellStyle name="Normal 2 10 12 4" xfId="345"/>
    <cellStyle name="Normal 2 10 12 5" xfId="346"/>
    <cellStyle name="Normal 2 10 12 6" xfId="347"/>
    <cellStyle name="Normal 2 10 12 7" xfId="348"/>
    <cellStyle name="Normal 2 10 12 7 10" xfId="349"/>
    <cellStyle name="Normal 2 10 12 7 11" xfId="350"/>
    <cellStyle name="Normal 2 10 12 7 12" xfId="351"/>
    <cellStyle name="Normal 2 10 12 7 13" xfId="352"/>
    <cellStyle name="Normal 2 10 12 7 14" xfId="353"/>
    <cellStyle name="Normal 2 10 12 7 2" xfId="354"/>
    <cellStyle name="Normal 2 10 12 7 2 10" xfId="355"/>
    <cellStyle name="Normal 2 10 12 7 2 11" xfId="356"/>
    <cellStyle name="Normal 2 10 12 7 2 2" xfId="357"/>
    <cellStyle name="Normal 2 10 12 7 2 2 2" xfId="358"/>
    <cellStyle name="Normal 2 10 12 7 2 2 2 2" xfId="359"/>
    <cellStyle name="Normal 2 10 12 7 2 2 2 3" xfId="360"/>
    <cellStyle name="Normal 2 10 12 7 2 2 2 4" xfId="361"/>
    <cellStyle name="Normal 2 10 12 7 2 2 2 5" xfId="362"/>
    <cellStyle name="Normal 2 10 12 7 2 2 3" xfId="363"/>
    <cellStyle name="Normal 2 10 12 7 2 2 4" xfId="364"/>
    <cellStyle name="Normal 2 10 12 7 2 2 5" xfId="365"/>
    <cellStyle name="Normal 2 10 12 7 2 2 6" xfId="366"/>
    <cellStyle name="Normal 2 10 12 7 2 2 7" xfId="367"/>
    <cellStyle name="Normal 2 10 12 7 2 2 8" xfId="368"/>
    <cellStyle name="Normal 2 10 12 7 2 3" xfId="369"/>
    <cellStyle name="Normal 2 10 12 7 2 4" xfId="370"/>
    <cellStyle name="Normal 2 10 12 7 2 5" xfId="371"/>
    <cellStyle name="Normal 2 10 12 7 2 6" xfId="372"/>
    <cellStyle name="Normal 2 10 12 7 2 6 2" xfId="373"/>
    <cellStyle name="Normal 2 10 12 7 2 6 3" xfId="374"/>
    <cellStyle name="Normal 2 10 12 7 2 6 4" xfId="375"/>
    <cellStyle name="Normal 2 10 12 7 2 6 5" xfId="376"/>
    <cellStyle name="Normal 2 10 12 7 2 7" xfId="377"/>
    <cellStyle name="Normal 2 10 12 7 2 8" xfId="378"/>
    <cellStyle name="Normal 2 10 12 7 2 9" xfId="379"/>
    <cellStyle name="Normal 2 10 12 7 3" xfId="380"/>
    <cellStyle name="Normal 2 10 12 7 4" xfId="381"/>
    <cellStyle name="Normal 2 10 12 7 5" xfId="382"/>
    <cellStyle name="Normal 2 10 12 7 6" xfId="383"/>
    <cellStyle name="Normal 2 10 12 7 6 2" xfId="384"/>
    <cellStyle name="Normal 2 10 12 7 6 2 2" xfId="385"/>
    <cellStyle name="Normal 2 10 12 7 6 2 3" xfId="386"/>
    <cellStyle name="Normal 2 10 12 7 6 2 4" xfId="387"/>
    <cellStyle name="Normal 2 10 12 7 6 2 5" xfId="388"/>
    <cellStyle name="Normal 2 10 12 7 6 3" xfId="389"/>
    <cellStyle name="Normal 2 10 12 7 6 4" xfId="390"/>
    <cellStyle name="Normal 2 10 12 7 6 5" xfId="391"/>
    <cellStyle name="Normal 2 10 12 7 6 6" xfId="392"/>
    <cellStyle name="Normal 2 10 12 7 6 7" xfId="393"/>
    <cellStyle name="Normal 2 10 12 7 6 8" xfId="394"/>
    <cellStyle name="Normal 2 10 12 7 7" xfId="395"/>
    <cellStyle name="Normal 2 10 12 7 8" xfId="396"/>
    <cellStyle name="Normal 2 10 12 7 9" xfId="397"/>
    <cellStyle name="Normal 2 10 12 7 9 2" xfId="398"/>
    <cellStyle name="Normal 2 10 12 7 9 3" xfId="399"/>
    <cellStyle name="Normal 2 10 12 7 9 4" xfId="400"/>
    <cellStyle name="Normal 2 10 12 7 9 5" xfId="401"/>
    <cellStyle name="Normal 2 10 12 8" xfId="402"/>
    <cellStyle name="Normal 2 10 12 9" xfId="403"/>
    <cellStyle name="Normal 2 10 13" xfId="404"/>
    <cellStyle name="Normal 2 10 14" xfId="405"/>
    <cellStyle name="Normal 2 10 15" xfId="406"/>
    <cellStyle name="Normal 2 10 16" xfId="407"/>
    <cellStyle name="Normal 2 10 16 10" xfId="408"/>
    <cellStyle name="Normal 2 10 16 10 2" xfId="409"/>
    <cellStyle name="Normal 2 10 16 10 2 2" xfId="410"/>
    <cellStyle name="Normal 2 10 16 10 2 3" xfId="411"/>
    <cellStyle name="Normal 2 10 16 10 2 4" xfId="412"/>
    <cellStyle name="Normal 2 10 16 10 2 5" xfId="413"/>
    <cellStyle name="Normal 2 10 16 10 3" xfId="414"/>
    <cellStyle name="Normal 2 10 16 10 4" xfId="415"/>
    <cellStyle name="Normal 2 10 16 10 5" xfId="416"/>
    <cellStyle name="Normal 2 10 16 10 6" xfId="417"/>
    <cellStyle name="Normal 2 10 16 10 7" xfId="418"/>
    <cellStyle name="Normal 2 10 16 10 8" xfId="419"/>
    <cellStyle name="Normal 2 10 16 11" xfId="420"/>
    <cellStyle name="Normal 2 10 16 12" xfId="421"/>
    <cellStyle name="Normal 2 10 16 13" xfId="422"/>
    <cellStyle name="Normal 2 10 16 13 2" xfId="423"/>
    <cellStyle name="Normal 2 10 16 13 3" xfId="424"/>
    <cellStyle name="Normal 2 10 16 13 4" xfId="425"/>
    <cellStyle name="Normal 2 10 16 13 5" xfId="426"/>
    <cellStyle name="Normal 2 10 16 14" xfId="427"/>
    <cellStyle name="Normal 2 10 16 15" xfId="428"/>
    <cellStyle name="Normal 2 10 16 16" xfId="429"/>
    <cellStyle name="Normal 2 10 16 17" xfId="430"/>
    <cellStyle name="Normal 2 10 16 18" xfId="431"/>
    <cellStyle name="Normal 2 10 16 2" xfId="432"/>
    <cellStyle name="Normal 2 10 16 2 10" xfId="433"/>
    <cellStyle name="Normal 2 10 16 2 11" xfId="434"/>
    <cellStyle name="Normal 2 10 16 2 12" xfId="435"/>
    <cellStyle name="Normal 2 10 16 2 13" xfId="436"/>
    <cellStyle name="Normal 2 10 16 2 14" xfId="437"/>
    <cellStyle name="Normal 2 10 16 2 2" xfId="438"/>
    <cellStyle name="Normal 2 10 16 2 2 10" xfId="439"/>
    <cellStyle name="Normal 2 10 16 2 2 11" xfId="440"/>
    <cellStyle name="Normal 2 10 16 2 2 2" xfId="441"/>
    <cellStyle name="Normal 2 10 16 2 2 2 2" xfId="442"/>
    <cellStyle name="Normal 2 10 16 2 2 2 2 2" xfId="443"/>
    <cellStyle name="Normal 2 10 16 2 2 2 2 3" xfId="444"/>
    <cellStyle name="Normal 2 10 16 2 2 2 2 4" xfId="445"/>
    <cellStyle name="Normal 2 10 16 2 2 2 2 5" xfId="446"/>
    <cellStyle name="Normal 2 10 16 2 2 2 3" xfId="447"/>
    <cellStyle name="Normal 2 10 16 2 2 2 4" xfId="448"/>
    <cellStyle name="Normal 2 10 16 2 2 2 5" xfId="449"/>
    <cellStyle name="Normal 2 10 16 2 2 2 6" xfId="450"/>
    <cellStyle name="Normal 2 10 16 2 2 2 7" xfId="451"/>
    <cellStyle name="Normal 2 10 16 2 2 2 8" xfId="452"/>
    <cellStyle name="Normal 2 10 16 2 2 3" xfId="453"/>
    <cellStyle name="Normal 2 10 16 2 2 4" xfId="454"/>
    <cellStyle name="Normal 2 10 16 2 2 5" xfId="455"/>
    <cellStyle name="Normal 2 10 16 2 2 6" xfId="456"/>
    <cellStyle name="Normal 2 10 16 2 2 6 2" xfId="457"/>
    <cellStyle name="Normal 2 10 16 2 2 6 3" xfId="458"/>
    <cellStyle name="Normal 2 10 16 2 2 6 4" xfId="459"/>
    <cellStyle name="Normal 2 10 16 2 2 6 5" xfId="460"/>
    <cellStyle name="Normal 2 10 16 2 2 7" xfId="461"/>
    <cellStyle name="Normal 2 10 16 2 2 8" xfId="462"/>
    <cellStyle name="Normal 2 10 16 2 2 9" xfId="463"/>
    <cellStyle name="Normal 2 10 16 2 3" xfId="464"/>
    <cellStyle name="Normal 2 10 16 2 4" xfId="465"/>
    <cellStyle name="Normal 2 10 16 2 5" xfId="466"/>
    <cellStyle name="Normal 2 10 16 2 6" xfId="467"/>
    <cellStyle name="Normal 2 10 16 2 6 2" xfId="468"/>
    <cellStyle name="Normal 2 10 16 2 6 2 2" xfId="469"/>
    <cellStyle name="Normal 2 10 16 2 6 2 3" xfId="470"/>
    <cellStyle name="Normal 2 10 16 2 6 2 4" xfId="471"/>
    <cellStyle name="Normal 2 10 16 2 6 2 5" xfId="472"/>
    <cellStyle name="Normal 2 10 16 2 6 3" xfId="473"/>
    <cellStyle name="Normal 2 10 16 2 6 4" xfId="474"/>
    <cellStyle name="Normal 2 10 16 2 6 5" xfId="475"/>
    <cellStyle name="Normal 2 10 16 2 6 6" xfId="476"/>
    <cellStyle name="Normal 2 10 16 2 6 7" xfId="477"/>
    <cellStyle name="Normal 2 10 16 2 6 8" xfId="478"/>
    <cellStyle name="Normal 2 10 16 2 7" xfId="479"/>
    <cellStyle name="Normal 2 10 16 2 8" xfId="480"/>
    <cellStyle name="Normal 2 10 16 2 9" xfId="481"/>
    <cellStyle name="Normal 2 10 16 2 9 2" xfId="482"/>
    <cellStyle name="Normal 2 10 16 2 9 3" xfId="483"/>
    <cellStyle name="Normal 2 10 16 2 9 4" xfId="484"/>
    <cellStyle name="Normal 2 10 16 2 9 5" xfId="485"/>
    <cellStyle name="Normal 2 10 16 3" xfId="486"/>
    <cellStyle name="Normal 2 10 16 4" xfId="487"/>
    <cellStyle name="Normal 2 10 16 5" xfId="488"/>
    <cellStyle name="Normal 2 10 16 6" xfId="489"/>
    <cellStyle name="Normal 2 10 16 7" xfId="490"/>
    <cellStyle name="Normal 2 10 16 7 10" xfId="491"/>
    <cellStyle name="Normal 2 10 16 7 11" xfId="492"/>
    <cellStyle name="Normal 2 10 16 7 2" xfId="493"/>
    <cellStyle name="Normal 2 10 16 7 2 2" xfId="494"/>
    <cellStyle name="Normal 2 10 16 7 2 2 2" xfId="495"/>
    <cellStyle name="Normal 2 10 16 7 2 2 3" xfId="496"/>
    <cellStyle name="Normal 2 10 16 7 2 2 4" xfId="497"/>
    <cellStyle name="Normal 2 10 16 7 2 2 5" xfId="498"/>
    <cellStyle name="Normal 2 10 16 7 2 3" xfId="499"/>
    <cellStyle name="Normal 2 10 16 7 2 4" xfId="500"/>
    <cellStyle name="Normal 2 10 16 7 2 5" xfId="501"/>
    <cellStyle name="Normal 2 10 16 7 2 6" xfId="502"/>
    <cellStyle name="Normal 2 10 16 7 2 7" xfId="503"/>
    <cellStyle name="Normal 2 10 16 7 2 8" xfId="504"/>
    <cellStyle name="Normal 2 10 16 7 3" xfId="505"/>
    <cellStyle name="Normal 2 10 16 7 4" xfId="506"/>
    <cellStyle name="Normal 2 10 16 7 5" xfId="507"/>
    <cellStyle name="Normal 2 10 16 7 6" xfId="508"/>
    <cellStyle name="Normal 2 10 16 7 6 2" xfId="509"/>
    <cellStyle name="Normal 2 10 16 7 6 3" xfId="510"/>
    <cellStyle name="Normal 2 10 16 7 6 4" xfId="511"/>
    <cellStyle name="Normal 2 10 16 7 6 5" xfId="512"/>
    <cellStyle name="Normal 2 10 16 7 7" xfId="513"/>
    <cellStyle name="Normal 2 10 16 7 8" xfId="514"/>
    <cellStyle name="Normal 2 10 16 7 9" xfId="515"/>
    <cellStyle name="Normal 2 10 16 8" xfId="516"/>
    <cellStyle name="Normal 2 10 16 9" xfId="517"/>
    <cellStyle name="Normal 2 10 17" xfId="518"/>
    <cellStyle name="Normal 2 10 18" xfId="519"/>
    <cellStyle name="Normal 2 10 19" xfId="520"/>
    <cellStyle name="Normal 2 10 2" xfId="521"/>
    <cellStyle name="Normal 2 10 2 10" xfId="522"/>
    <cellStyle name="Normal 2 10 2 11" xfId="523"/>
    <cellStyle name="Normal 2 10 2 11 10" xfId="524"/>
    <cellStyle name="Normal 2 10 2 11 11" xfId="525"/>
    <cellStyle name="Normal 2 10 2 11 12" xfId="526"/>
    <cellStyle name="Normal 2 10 2 11 13" xfId="527"/>
    <cellStyle name="Normal 2 10 2 11 14" xfId="528"/>
    <cellStyle name="Normal 2 10 2 11 2" xfId="529"/>
    <cellStyle name="Normal 2 10 2 11 2 10" xfId="530"/>
    <cellStyle name="Normal 2 10 2 11 2 11" xfId="531"/>
    <cellStyle name="Normal 2 10 2 11 2 2" xfId="532"/>
    <cellStyle name="Normal 2 10 2 11 2 2 2" xfId="533"/>
    <cellStyle name="Normal 2 10 2 11 2 2 2 2" xfId="534"/>
    <cellStyle name="Normal 2 10 2 11 2 2 2 3" xfId="535"/>
    <cellStyle name="Normal 2 10 2 11 2 2 2 4" xfId="536"/>
    <cellStyle name="Normal 2 10 2 11 2 2 2 5" xfId="537"/>
    <cellStyle name="Normal 2 10 2 11 2 2 3" xfId="538"/>
    <cellStyle name="Normal 2 10 2 11 2 2 4" xfId="539"/>
    <cellStyle name="Normal 2 10 2 11 2 2 5" xfId="540"/>
    <cellStyle name="Normal 2 10 2 11 2 2 6" xfId="541"/>
    <cellStyle name="Normal 2 10 2 11 2 2 7" xfId="542"/>
    <cellStyle name="Normal 2 10 2 11 2 2 8" xfId="543"/>
    <cellStyle name="Normal 2 10 2 11 2 3" xfId="544"/>
    <cellStyle name="Normal 2 10 2 11 2 4" xfId="545"/>
    <cellStyle name="Normal 2 10 2 11 2 5" xfId="546"/>
    <cellStyle name="Normal 2 10 2 11 2 6" xfId="547"/>
    <cellStyle name="Normal 2 10 2 11 2 6 2" xfId="548"/>
    <cellStyle name="Normal 2 10 2 11 2 6 3" xfId="549"/>
    <cellStyle name="Normal 2 10 2 11 2 6 4" xfId="550"/>
    <cellStyle name="Normal 2 10 2 11 2 6 5" xfId="551"/>
    <cellStyle name="Normal 2 10 2 11 2 7" xfId="552"/>
    <cellStyle name="Normal 2 10 2 11 2 8" xfId="553"/>
    <cellStyle name="Normal 2 10 2 11 2 9" xfId="554"/>
    <cellStyle name="Normal 2 10 2 11 3" xfId="555"/>
    <cellStyle name="Normal 2 10 2 11 4" xfId="556"/>
    <cellStyle name="Normal 2 10 2 11 5" xfId="557"/>
    <cellStyle name="Normal 2 10 2 11 6" xfId="558"/>
    <cellStyle name="Normal 2 10 2 11 6 2" xfId="559"/>
    <cellStyle name="Normal 2 10 2 11 6 2 2" xfId="560"/>
    <cellStyle name="Normal 2 10 2 11 6 2 3" xfId="561"/>
    <cellStyle name="Normal 2 10 2 11 6 2 4" xfId="562"/>
    <cellStyle name="Normal 2 10 2 11 6 2 5" xfId="563"/>
    <cellStyle name="Normal 2 10 2 11 6 3" xfId="564"/>
    <cellStyle name="Normal 2 10 2 11 6 4" xfId="565"/>
    <cellStyle name="Normal 2 10 2 11 6 5" xfId="566"/>
    <cellStyle name="Normal 2 10 2 11 6 6" xfId="567"/>
    <cellStyle name="Normal 2 10 2 11 6 7" xfId="568"/>
    <cellStyle name="Normal 2 10 2 11 6 8" xfId="569"/>
    <cellStyle name="Normal 2 10 2 11 7" xfId="570"/>
    <cellStyle name="Normal 2 10 2 11 8" xfId="571"/>
    <cellStyle name="Normal 2 10 2 11 9" xfId="572"/>
    <cellStyle name="Normal 2 10 2 11 9 2" xfId="573"/>
    <cellStyle name="Normal 2 10 2 11 9 3" xfId="574"/>
    <cellStyle name="Normal 2 10 2 11 9 4" xfId="575"/>
    <cellStyle name="Normal 2 10 2 11 9 5" xfId="576"/>
    <cellStyle name="Normal 2 10 2 12" xfId="577"/>
    <cellStyle name="Normal 2 10 2 13" xfId="578"/>
    <cellStyle name="Normal 2 10 2 14" xfId="579"/>
    <cellStyle name="Normal 2 10 2 15" xfId="580"/>
    <cellStyle name="Normal 2 10 2 15 10" xfId="581"/>
    <cellStyle name="Normal 2 10 2 15 11" xfId="582"/>
    <cellStyle name="Normal 2 10 2 15 2" xfId="583"/>
    <cellStyle name="Normal 2 10 2 15 2 2" xfId="584"/>
    <cellStyle name="Normal 2 10 2 15 2 2 2" xfId="585"/>
    <cellStyle name="Normal 2 10 2 15 2 2 3" xfId="586"/>
    <cellStyle name="Normal 2 10 2 15 2 2 4" xfId="587"/>
    <cellStyle name="Normal 2 10 2 15 2 2 5" xfId="588"/>
    <cellStyle name="Normal 2 10 2 15 2 3" xfId="589"/>
    <cellStyle name="Normal 2 10 2 15 2 4" xfId="590"/>
    <cellStyle name="Normal 2 10 2 15 2 5" xfId="591"/>
    <cellStyle name="Normal 2 10 2 15 2 6" xfId="592"/>
    <cellStyle name="Normal 2 10 2 15 2 7" xfId="593"/>
    <cellStyle name="Normal 2 10 2 15 2 8" xfId="594"/>
    <cellStyle name="Normal 2 10 2 15 3" xfId="595"/>
    <cellStyle name="Normal 2 10 2 15 4" xfId="596"/>
    <cellStyle name="Normal 2 10 2 15 5" xfId="597"/>
    <cellStyle name="Normal 2 10 2 15 6" xfId="598"/>
    <cellStyle name="Normal 2 10 2 15 6 2" xfId="599"/>
    <cellStyle name="Normal 2 10 2 15 6 3" xfId="600"/>
    <cellStyle name="Normal 2 10 2 15 6 4" xfId="601"/>
    <cellStyle name="Normal 2 10 2 15 6 5" xfId="602"/>
    <cellStyle name="Normal 2 10 2 15 7" xfId="603"/>
    <cellStyle name="Normal 2 10 2 15 8" xfId="604"/>
    <cellStyle name="Normal 2 10 2 15 9" xfId="605"/>
    <cellStyle name="Normal 2 10 2 16" xfId="606"/>
    <cellStyle name="Normal 2 10 2 17" xfId="607"/>
    <cellStyle name="Normal 2 10 2 18" xfId="608"/>
    <cellStyle name="Normal 2 10 2 18 2" xfId="609"/>
    <cellStyle name="Normal 2 10 2 18 2 2" xfId="610"/>
    <cellStyle name="Normal 2 10 2 18 2 3" xfId="611"/>
    <cellStyle name="Normal 2 10 2 18 2 4" xfId="612"/>
    <cellStyle name="Normal 2 10 2 18 2 5" xfId="613"/>
    <cellStyle name="Normal 2 10 2 18 3" xfId="614"/>
    <cellStyle name="Normal 2 10 2 18 4" xfId="615"/>
    <cellStyle name="Normal 2 10 2 18 5" xfId="616"/>
    <cellStyle name="Normal 2 10 2 18 6" xfId="617"/>
    <cellStyle name="Normal 2 10 2 18 7" xfId="618"/>
    <cellStyle name="Normal 2 10 2 18 8" xfId="619"/>
    <cellStyle name="Normal 2 10 2 19" xfId="620"/>
    <cellStyle name="Normal 2 10 2 2" xfId="621"/>
    <cellStyle name="Normal 2 10 2 2 10" xfId="622"/>
    <cellStyle name="Normal 2 10 2 2 11" xfId="623"/>
    <cellStyle name="Normal 2 10 2 2 11 10" xfId="624"/>
    <cellStyle name="Normal 2 10 2 2 11 11" xfId="625"/>
    <cellStyle name="Normal 2 10 2 2 11 2" xfId="626"/>
    <cellStyle name="Normal 2 10 2 2 11 2 2" xfId="627"/>
    <cellStyle name="Normal 2 10 2 2 11 2 2 2" xfId="628"/>
    <cellStyle name="Normal 2 10 2 2 11 2 2 3" xfId="629"/>
    <cellStyle name="Normal 2 10 2 2 11 2 2 4" xfId="630"/>
    <cellStyle name="Normal 2 10 2 2 11 2 2 5" xfId="631"/>
    <cellStyle name="Normal 2 10 2 2 11 2 3" xfId="632"/>
    <cellStyle name="Normal 2 10 2 2 11 2 4" xfId="633"/>
    <cellStyle name="Normal 2 10 2 2 11 2 5" xfId="634"/>
    <cellStyle name="Normal 2 10 2 2 11 2 6" xfId="635"/>
    <cellStyle name="Normal 2 10 2 2 11 2 7" xfId="636"/>
    <cellStyle name="Normal 2 10 2 2 11 2 8" xfId="637"/>
    <cellStyle name="Normal 2 10 2 2 11 3" xfId="638"/>
    <cellStyle name="Normal 2 10 2 2 11 4" xfId="639"/>
    <cellStyle name="Normal 2 10 2 2 11 5" xfId="640"/>
    <cellStyle name="Normal 2 10 2 2 11 6" xfId="641"/>
    <cellStyle name="Normal 2 10 2 2 11 6 2" xfId="642"/>
    <cellStyle name="Normal 2 10 2 2 11 6 3" xfId="643"/>
    <cellStyle name="Normal 2 10 2 2 11 6 4" xfId="644"/>
    <cellStyle name="Normal 2 10 2 2 11 6 5" xfId="645"/>
    <cellStyle name="Normal 2 10 2 2 11 7" xfId="646"/>
    <cellStyle name="Normal 2 10 2 2 11 8" xfId="647"/>
    <cellStyle name="Normal 2 10 2 2 11 9" xfId="648"/>
    <cellStyle name="Normal 2 10 2 2 12" xfId="649"/>
    <cellStyle name="Normal 2 10 2 2 13" xfId="650"/>
    <cellStyle name="Normal 2 10 2 2 14" xfId="651"/>
    <cellStyle name="Normal 2 10 2 2 14 2" xfId="652"/>
    <cellStyle name="Normal 2 10 2 2 14 2 2" xfId="653"/>
    <cellStyle name="Normal 2 10 2 2 14 2 3" xfId="654"/>
    <cellStyle name="Normal 2 10 2 2 14 2 4" xfId="655"/>
    <cellStyle name="Normal 2 10 2 2 14 2 5" xfId="656"/>
    <cellStyle name="Normal 2 10 2 2 14 3" xfId="657"/>
    <cellStyle name="Normal 2 10 2 2 14 4" xfId="658"/>
    <cellStyle name="Normal 2 10 2 2 14 5" xfId="659"/>
    <cellStyle name="Normal 2 10 2 2 14 6" xfId="660"/>
    <cellStyle name="Normal 2 10 2 2 14 7" xfId="661"/>
    <cellStyle name="Normal 2 10 2 2 14 8" xfId="662"/>
    <cellStyle name="Normal 2 10 2 2 15" xfId="663"/>
    <cellStyle name="Normal 2 10 2 2 16" xfId="664"/>
    <cellStyle name="Normal 2 10 2 2 17" xfId="665"/>
    <cellStyle name="Normal 2 10 2 2 17 2" xfId="666"/>
    <cellStyle name="Normal 2 10 2 2 17 3" xfId="667"/>
    <cellStyle name="Normal 2 10 2 2 17 4" xfId="668"/>
    <cellStyle name="Normal 2 10 2 2 17 5" xfId="669"/>
    <cellStyle name="Normal 2 10 2 2 18" xfId="670"/>
    <cellStyle name="Normal 2 10 2 2 19" xfId="671"/>
    <cellStyle name="Normal 2 10 2 2 2" xfId="672"/>
    <cellStyle name="Normal 2 10 2 2 2 10" xfId="673"/>
    <cellStyle name="Normal 2 10 2 2 2 10 2" xfId="674"/>
    <cellStyle name="Normal 2 10 2 2 2 10 2 2" xfId="675"/>
    <cellStyle name="Normal 2 10 2 2 2 10 2 3" xfId="676"/>
    <cellStyle name="Normal 2 10 2 2 2 10 2 4" xfId="677"/>
    <cellStyle name="Normal 2 10 2 2 2 10 2 5" xfId="678"/>
    <cellStyle name="Normal 2 10 2 2 2 10 3" xfId="679"/>
    <cellStyle name="Normal 2 10 2 2 2 10 4" xfId="680"/>
    <cellStyle name="Normal 2 10 2 2 2 10 5" xfId="681"/>
    <cellStyle name="Normal 2 10 2 2 2 10 6" xfId="682"/>
    <cellStyle name="Normal 2 10 2 2 2 10 7" xfId="683"/>
    <cellStyle name="Normal 2 10 2 2 2 10 8" xfId="684"/>
    <cellStyle name="Normal 2 10 2 2 2 11" xfId="685"/>
    <cellStyle name="Normal 2 10 2 2 2 12" xfId="686"/>
    <cellStyle name="Normal 2 10 2 2 2 13" xfId="687"/>
    <cellStyle name="Normal 2 10 2 2 2 13 2" xfId="688"/>
    <cellStyle name="Normal 2 10 2 2 2 13 3" xfId="689"/>
    <cellStyle name="Normal 2 10 2 2 2 13 4" xfId="690"/>
    <cellStyle name="Normal 2 10 2 2 2 13 5" xfId="691"/>
    <cellStyle name="Normal 2 10 2 2 2 14" xfId="692"/>
    <cellStyle name="Normal 2 10 2 2 2 15" xfId="693"/>
    <cellStyle name="Normal 2 10 2 2 2 16" xfId="694"/>
    <cellStyle name="Normal 2 10 2 2 2 17" xfId="695"/>
    <cellStyle name="Normal 2 10 2 2 2 18" xfId="696"/>
    <cellStyle name="Normal 2 10 2 2 2 2" xfId="697"/>
    <cellStyle name="Normal 2 10 2 2 2 2 10" xfId="698"/>
    <cellStyle name="Normal 2 10 2 2 2 2 11" xfId="699"/>
    <cellStyle name="Normal 2 10 2 2 2 2 12" xfId="700"/>
    <cellStyle name="Normal 2 10 2 2 2 2 13" xfId="701"/>
    <cellStyle name="Normal 2 10 2 2 2 2 14" xfId="702"/>
    <cellStyle name="Normal 2 10 2 2 2 2 2" xfId="703"/>
    <cellStyle name="Normal 2 10 2 2 2 2 2 10" xfId="704"/>
    <cellStyle name="Normal 2 10 2 2 2 2 2 11" xfId="705"/>
    <cellStyle name="Normal 2 10 2 2 2 2 2 2" xfId="706"/>
    <cellStyle name="Normal 2 10 2 2 2 2 2 2 2" xfId="707"/>
    <cellStyle name="Normal 2 10 2 2 2 2 2 2 2 2" xfId="708"/>
    <cellStyle name="Normal 2 10 2 2 2 2 2 2 2 3" xfId="709"/>
    <cellStyle name="Normal 2 10 2 2 2 2 2 2 2 4" xfId="710"/>
    <cellStyle name="Normal 2 10 2 2 2 2 2 2 2 5" xfId="711"/>
    <cellStyle name="Normal 2 10 2 2 2 2 2 2 3" xfId="712"/>
    <cellStyle name="Normal 2 10 2 2 2 2 2 2 4" xfId="713"/>
    <cellStyle name="Normal 2 10 2 2 2 2 2 2 5" xfId="714"/>
    <cellStyle name="Normal 2 10 2 2 2 2 2 2 6" xfId="715"/>
    <cellStyle name="Normal 2 10 2 2 2 2 2 2 7" xfId="716"/>
    <cellStyle name="Normal 2 10 2 2 2 2 2 2 8" xfId="717"/>
    <cellStyle name="Normal 2 10 2 2 2 2 2 3" xfId="718"/>
    <cellStyle name="Normal 2 10 2 2 2 2 2 4" xfId="719"/>
    <cellStyle name="Normal 2 10 2 2 2 2 2 5" xfId="720"/>
    <cellStyle name="Normal 2 10 2 2 2 2 2 6" xfId="721"/>
    <cellStyle name="Normal 2 10 2 2 2 2 2 6 2" xfId="722"/>
    <cellStyle name="Normal 2 10 2 2 2 2 2 6 3" xfId="723"/>
    <cellStyle name="Normal 2 10 2 2 2 2 2 6 4" xfId="724"/>
    <cellStyle name="Normal 2 10 2 2 2 2 2 6 5" xfId="725"/>
    <cellStyle name="Normal 2 10 2 2 2 2 2 7" xfId="726"/>
    <cellStyle name="Normal 2 10 2 2 2 2 2 8" xfId="727"/>
    <cellStyle name="Normal 2 10 2 2 2 2 2 9" xfId="728"/>
    <cellStyle name="Normal 2 10 2 2 2 2 3" xfId="729"/>
    <cellStyle name="Normal 2 10 2 2 2 2 4" xfId="730"/>
    <cellStyle name="Normal 2 10 2 2 2 2 5" xfId="731"/>
    <cellStyle name="Normal 2 10 2 2 2 2 6" xfId="732"/>
    <cellStyle name="Normal 2 10 2 2 2 2 6 2" xfId="733"/>
    <cellStyle name="Normal 2 10 2 2 2 2 6 2 2" xfId="734"/>
    <cellStyle name="Normal 2 10 2 2 2 2 6 2 3" xfId="735"/>
    <cellStyle name="Normal 2 10 2 2 2 2 6 2 4" xfId="736"/>
    <cellStyle name="Normal 2 10 2 2 2 2 6 2 5" xfId="737"/>
    <cellStyle name="Normal 2 10 2 2 2 2 6 3" xfId="738"/>
    <cellStyle name="Normal 2 10 2 2 2 2 6 4" xfId="739"/>
    <cellStyle name="Normal 2 10 2 2 2 2 6 5" xfId="740"/>
    <cellStyle name="Normal 2 10 2 2 2 2 6 6" xfId="741"/>
    <cellStyle name="Normal 2 10 2 2 2 2 6 7" xfId="742"/>
    <cellStyle name="Normal 2 10 2 2 2 2 6 8" xfId="743"/>
    <cellStyle name="Normal 2 10 2 2 2 2 7" xfId="744"/>
    <cellStyle name="Normal 2 10 2 2 2 2 8" xfId="745"/>
    <cellStyle name="Normal 2 10 2 2 2 2 9" xfId="746"/>
    <cellStyle name="Normal 2 10 2 2 2 2 9 2" xfId="747"/>
    <cellStyle name="Normal 2 10 2 2 2 2 9 3" xfId="748"/>
    <cellStyle name="Normal 2 10 2 2 2 2 9 4" xfId="749"/>
    <cellStyle name="Normal 2 10 2 2 2 2 9 5" xfId="750"/>
    <cellStyle name="Normal 2 10 2 2 2 3" xfId="751"/>
    <cellStyle name="Normal 2 10 2 2 2 4" xfId="752"/>
    <cellStyle name="Normal 2 10 2 2 2 5" xfId="753"/>
    <cellStyle name="Normal 2 10 2 2 2 6" xfId="754"/>
    <cellStyle name="Normal 2 10 2 2 2 7" xfId="755"/>
    <cellStyle name="Normal 2 10 2 2 2 7 10" xfId="756"/>
    <cellStyle name="Normal 2 10 2 2 2 7 11" xfId="757"/>
    <cellStyle name="Normal 2 10 2 2 2 7 2" xfId="758"/>
    <cellStyle name="Normal 2 10 2 2 2 7 2 2" xfId="759"/>
    <cellStyle name="Normal 2 10 2 2 2 7 2 2 2" xfId="760"/>
    <cellStyle name="Normal 2 10 2 2 2 7 2 2 3" xfId="761"/>
    <cellStyle name="Normal 2 10 2 2 2 7 2 2 4" xfId="762"/>
    <cellStyle name="Normal 2 10 2 2 2 7 2 2 5" xfId="763"/>
    <cellStyle name="Normal 2 10 2 2 2 7 2 3" xfId="764"/>
    <cellStyle name="Normal 2 10 2 2 2 7 2 4" xfId="765"/>
    <cellStyle name="Normal 2 10 2 2 2 7 2 5" xfId="766"/>
    <cellStyle name="Normal 2 10 2 2 2 7 2 6" xfId="767"/>
    <cellStyle name="Normal 2 10 2 2 2 7 2 7" xfId="768"/>
    <cellStyle name="Normal 2 10 2 2 2 7 2 8" xfId="769"/>
    <cellStyle name="Normal 2 10 2 2 2 7 3" xfId="770"/>
    <cellStyle name="Normal 2 10 2 2 2 7 4" xfId="771"/>
    <cellStyle name="Normal 2 10 2 2 2 7 5" xfId="772"/>
    <cellStyle name="Normal 2 10 2 2 2 7 6" xfId="773"/>
    <cellStyle name="Normal 2 10 2 2 2 7 6 2" xfId="774"/>
    <cellStyle name="Normal 2 10 2 2 2 7 6 3" xfId="775"/>
    <cellStyle name="Normal 2 10 2 2 2 7 6 4" xfId="776"/>
    <cellStyle name="Normal 2 10 2 2 2 7 6 5" xfId="777"/>
    <cellStyle name="Normal 2 10 2 2 2 7 7" xfId="778"/>
    <cellStyle name="Normal 2 10 2 2 2 7 8" xfId="779"/>
    <cellStyle name="Normal 2 10 2 2 2 7 9" xfId="780"/>
    <cellStyle name="Normal 2 10 2 2 2 8" xfId="781"/>
    <cellStyle name="Normal 2 10 2 2 2 9" xfId="782"/>
    <cellStyle name="Normal 2 10 2 2 20" xfId="783"/>
    <cellStyle name="Normal 2 10 2 2 21" xfId="784"/>
    <cellStyle name="Normal 2 10 2 2 22" xfId="785"/>
    <cellStyle name="Normal 2 10 2 2 3" xfId="786"/>
    <cellStyle name="Normal 2 10 2 2 4" xfId="787"/>
    <cellStyle name="Normal 2 10 2 2 5" xfId="788"/>
    <cellStyle name="Normal 2 10 2 2 6" xfId="789"/>
    <cellStyle name="Normal 2 10 2 2 7" xfId="790"/>
    <cellStyle name="Normal 2 10 2 2 7 10" xfId="791"/>
    <cellStyle name="Normal 2 10 2 2 7 11" xfId="792"/>
    <cellStyle name="Normal 2 10 2 2 7 12" xfId="793"/>
    <cellStyle name="Normal 2 10 2 2 7 13" xfId="794"/>
    <cellStyle name="Normal 2 10 2 2 7 14" xfId="795"/>
    <cellStyle name="Normal 2 10 2 2 7 2" xfId="796"/>
    <cellStyle name="Normal 2 10 2 2 7 2 10" xfId="797"/>
    <cellStyle name="Normal 2 10 2 2 7 2 11" xfId="798"/>
    <cellStyle name="Normal 2 10 2 2 7 2 2" xfId="799"/>
    <cellStyle name="Normal 2 10 2 2 7 2 2 2" xfId="800"/>
    <cellStyle name="Normal 2 10 2 2 7 2 2 2 2" xfId="801"/>
    <cellStyle name="Normal 2 10 2 2 7 2 2 2 3" xfId="802"/>
    <cellStyle name="Normal 2 10 2 2 7 2 2 2 4" xfId="803"/>
    <cellStyle name="Normal 2 10 2 2 7 2 2 2 5" xfId="804"/>
    <cellStyle name="Normal 2 10 2 2 7 2 2 3" xfId="805"/>
    <cellStyle name="Normal 2 10 2 2 7 2 2 4" xfId="806"/>
    <cellStyle name="Normal 2 10 2 2 7 2 2 5" xfId="807"/>
    <cellStyle name="Normal 2 10 2 2 7 2 2 6" xfId="808"/>
    <cellStyle name="Normal 2 10 2 2 7 2 2 7" xfId="809"/>
    <cellStyle name="Normal 2 10 2 2 7 2 2 8" xfId="810"/>
    <cellStyle name="Normal 2 10 2 2 7 2 3" xfId="811"/>
    <cellStyle name="Normal 2 10 2 2 7 2 4" xfId="812"/>
    <cellStyle name="Normal 2 10 2 2 7 2 5" xfId="813"/>
    <cellStyle name="Normal 2 10 2 2 7 2 6" xfId="814"/>
    <cellStyle name="Normal 2 10 2 2 7 2 6 2" xfId="815"/>
    <cellStyle name="Normal 2 10 2 2 7 2 6 3" xfId="816"/>
    <cellStyle name="Normal 2 10 2 2 7 2 6 4" xfId="817"/>
    <cellStyle name="Normal 2 10 2 2 7 2 6 5" xfId="818"/>
    <cellStyle name="Normal 2 10 2 2 7 2 7" xfId="819"/>
    <cellStyle name="Normal 2 10 2 2 7 2 8" xfId="820"/>
    <cellStyle name="Normal 2 10 2 2 7 2 9" xfId="821"/>
    <cellStyle name="Normal 2 10 2 2 7 3" xfId="822"/>
    <cellStyle name="Normal 2 10 2 2 7 4" xfId="823"/>
    <cellStyle name="Normal 2 10 2 2 7 5" xfId="824"/>
    <cellStyle name="Normal 2 10 2 2 7 6" xfId="825"/>
    <cellStyle name="Normal 2 10 2 2 7 6 2" xfId="826"/>
    <cellStyle name="Normal 2 10 2 2 7 6 2 2" xfId="827"/>
    <cellStyle name="Normal 2 10 2 2 7 6 2 3" xfId="828"/>
    <cellStyle name="Normal 2 10 2 2 7 6 2 4" xfId="829"/>
    <cellStyle name="Normal 2 10 2 2 7 6 2 5" xfId="830"/>
    <cellStyle name="Normal 2 10 2 2 7 6 3" xfId="831"/>
    <cellStyle name="Normal 2 10 2 2 7 6 4" xfId="832"/>
    <cellStyle name="Normal 2 10 2 2 7 6 5" xfId="833"/>
    <cellStyle name="Normal 2 10 2 2 7 6 6" xfId="834"/>
    <cellStyle name="Normal 2 10 2 2 7 6 7" xfId="835"/>
    <cellStyle name="Normal 2 10 2 2 7 6 8" xfId="836"/>
    <cellStyle name="Normal 2 10 2 2 7 7" xfId="837"/>
    <cellStyle name="Normal 2 10 2 2 7 8" xfId="838"/>
    <cellStyle name="Normal 2 10 2 2 7 9" xfId="839"/>
    <cellStyle name="Normal 2 10 2 2 7 9 2" xfId="840"/>
    <cellStyle name="Normal 2 10 2 2 7 9 3" xfId="841"/>
    <cellStyle name="Normal 2 10 2 2 7 9 4" xfId="842"/>
    <cellStyle name="Normal 2 10 2 2 7 9 5" xfId="843"/>
    <cellStyle name="Normal 2 10 2 2 8" xfId="844"/>
    <cellStyle name="Normal 2 10 2 2 9" xfId="845"/>
    <cellStyle name="Normal 2 10 2 20" xfId="846"/>
    <cellStyle name="Normal 2 10 2 21" xfId="847"/>
    <cellStyle name="Normal 2 10 2 21 2" xfId="848"/>
    <cellStyle name="Normal 2 10 2 21 3" xfId="849"/>
    <cellStyle name="Normal 2 10 2 21 4" xfId="850"/>
    <cellStyle name="Normal 2 10 2 21 5" xfId="851"/>
    <cellStyle name="Normal 2 10 2 22" xfId="852"/>
    <cellStyle name="Normal 2 10 2 23" xfId="853"/>
    <cellStyle name="Normal 2 10 2 24" xfId="854"/>
    <cellStyle name="Normal 2 10 2 25" xfId="855"/>
    <cellStyle name="Normal 2 10 2 26" xfId="856"/>
    <cellStyle name="Normal 2 10 2 3" xfId="857"/>
    <cellStyle name="Normal 2 10 2 4" xfId="858"/>
    <cellStyle name="Normal 2 10 2 5" xfId="859"/>
    <cellStyle name="Normal 2 10 2 6" xfId="860"/>
    <cellStyle name="Normal 2 10 2 7" xfId="861"/>
    <cellStyle name="Normal 2 10 2 7 10" xfId="862"/>
    <cellStyle name="Normal 2 10 2 7 10 2" xfId="863"/>
    <cellStyle name="Normal 2 10 2 7 10 2 2" xfId="864"/>
    <cellStyle name="Normal 2 10 2 7 10 2 3" xfId="865"/>
    <cellStyle name="Normal 2 10 2 7 10 2 4" xfId="866"/>
    <cellStyle name="Normal 2 10 2 7 10 2 5" xfId="867"/>
    <cellStyle name="Normal 2 10 2 7 10 3" xfId="868"/>
    <cellStyle name="Normal 2 10 2 7 10 4" xfId="869"/>
    <cellStyle name="Normal 2 10 2 7 10 5" xfId="870"/>
    <cellStyle name="Normal 2 10 2 7 10 6" xfId="871"/>
    <cellStyle name="Normal 2 10 2 7 10 7" xfId="872"/>
    <cellStyle name="Normal 2 10 2 7 10 8" xfId="873"/>
    <cellStyle name="Normal 2 10 2 7 11" xfId="874"/>
    <cellStyle name="Normal 2 10 2 7 12" xfId="875"/>
    <cellStyle name="Normal 2 10 2 7 13" xfId="876"/>
    <cellStyle name="Normal 2 10 2 7 13 2" xfId="877"/>
    <cellStyle name="Normal 2 10 2 7 13 3" xfId="878"/>
    <cellStyle name="Normal 2 10 2 7 13 4" xfId="879"/>
    <cellStyle name="Normal 2 10 2 7 13 5" xfId="880"/>
    <cellStyle name="Normal 2 10 2 7 14" xfId="881"/>
    <cellStyle name="Normal 2 10 2 7 15" xfId="882"/>
    <cellStyle name="Normal 2 10 2 7 16" xfId="883"/>
    <cellStyle name="Normal 2 10 2 7 17" xfId="884"/>
    <cellStyle name="Normal 2 10 2 7 18" xfId="885"/>
    <cellStyle name="Normal 2 10 2 7 2" xfId="886"/>
    <cellStyle name="Normal 2 10 2 7 2 10" xfId="887"/>
    <cellStyle name="Normal 2 10 2 7 2 11" xfId="888"/>
    <cellStyle name="Normal 2 10 2 7 2 12" xfId="889"/>
    <cellStyle name="Normal 2 10 2 7 2 13" xfId="890"/>
    <cellStyle name="Normal 2 10 2 7 2 14" xfId="891"/>
    <cellStyle name="Normal 2 10 2 7 2 2" xfId="892"/>
    <cellStyle name="Normal 2 10 2 7 2 2 10" xfId="893"/>
    <cellStyle name="Normal 2 10 2 7 2 2 11" xfId="894"/>
    <cellStyle name="Normal 2 10 2 7 2 2 2" xfId="895"/>
    <cellStyle name="Normal 2 10 2 7 2 2 2 2" xfId="896"/>
    <cellStyle name="Normal 2 10 2 7 2 2 2 2 2" xfId="897"/>
    <cellStyle name="Normal 2 10 2 7 2 2 2 2 3" xfId="898"/>
    <cellStyle name="Normal 2 10 2 7 2 2 2 2 4" xfId="899"/>
    <cellStyle name="Normal 2 10 2 7 2 2 2 2 5" xfId="900"/>
    <cellStyle name="Normal 2 10 2 7 2 2 2 3" xfId="901"/>
    <cellStyle name="Normal 2 10 2 7 2 2 2 4" xfId="902"/>
    <cellStyle name="Normal 2 10 2 7 2 2 2 5" xfId="903"/>
    <cellStyle name="Normal 2 10 2 7 2 2 2 6" xfId="904"/>
    <cellStyle name="Normal 2 10 2 7 2 2 2 7" xfId="905"/>
    <cellStyle name="Normal 2 10 2 7 2 2 2 8" xfId="906"/>
    <cellStyle name="Normal 2 10 2 7 2 2 3" xfId="907"/>
    <cellStyle name="Normal 2 10 2 7 2 2 4" xfId="908"/>
    <cellStyle name="Normal 2 10 2 7 2 2 5" xfId="909"/>
    <cellStyle name="Normal 2 10 2 7 2 2 6" xfId="910"/>
    <cellStyle name="Normal 2 10 2 7 2 2 6 2" xfId="911"/>
    <cellStyle name="Normal 2 10 2 7 2 2 6 3" xfId="912"/>
    <cellStyle name="Normal 2 10 2 7 2 2 6 4" xfId="913"/>
    <cellStyle name="Normal 2 10 2 7 2 2 6 5" xfId="914"/>
    <cellStyle name="Normal 2 10 2 7 2 2 7" xfId="915"/>
    <cellStyle name="Normal 2 10 2 7 2 2 8" xfId="916"/>
    <cellStyle name="Normal 2 10 2 7 2 2 9" xfId="917"/>
    <cellStyle name="Normal 2 10 2 7 2 3" xfId="918"/>
    <cellStyle name="Normal 2 10 2 7 2 4" xfId="919"/>
    <cellStyle name="Normal 2 10 2 7 2 5" xfId="920"/>
    <cellStyle name="Normal 2 10 2 7 2 6" xfId="921"/>
    <cellStyle name="Normal 2 10 2 7 2 6 2" xfId="922"/>
    <cellStyle name="Normal 2 10 2 7 2 6 2 2" xfId="923"/>
    <cellStyle name="Normal 2 10 2 7 2 6 2 3" xfId="924"/>
    <cellStyle name="Normal 2 10 2 7 2 6 2 4" xfId="925"/>
    <cellStyle name="Normal 2 10 2 7 2 6 2 5" xfId="926"/>
    <cellStyle name="Normal 2 10 2 7 2 6 3" xfId="927"/>
    <cellStyle name="Normal 2 10 2 7 2 6 4" xfId="928"/>
    <cellStyle name="Normal 2 10 2 7 2 6 5" xfId="929"/>
    <cellStyle name="Normal 2 10 2 7 2 6 6" xfId="930"/>
    <cellStyle name="Normal 2 10 2 7 2 6 7" xfId="931"/>
    <cellStyle name="Normal 2 10 2 7 2 6 8" xfId="932"/>
    <cellStyle name="Normal 2 10 2 7 2 7" xfId="933"/>
    <cellStyle name="Normal 2 10 2 7 2 8" xfId="934"/>
    <cellStyle name="Normal 2 10 2 7 2 9" xfId="935"/>
    <cellStyle name="Normal 2 10 2 7 2 9 2" xfId="936"/>
    <cellStyle name="Normal 2 10 2 7 2 9 3" xfId="937"/>
    <cellStyle name="Normal 2 10 2 7 2 9 4" xfId="938"/>
    <cellStyle name="Normal 2 10 2 7 2 9 5" xfId="939"/>
    <cellStyle name="Normal 2 10 2 7 3" xfId="940"/>
    <cellStyle name="Normal 2 10 2 7 4" xfId="941"/>
    <cellStyle name="Normal 2 10 2 7 5" xfId="942"/>
    <cellStyle name="Normal 2 10 2 7 6" xfId="943"/>
    <cellStyle name="Normal 2 10 2 7 7" xfId="944"/>
    <cellStyle name="Normal 2 10 2 7 7 10" xfId="945"/>
    <cellStyle name="Normal 2 10 2 7 7 11" xfId="946"/>
    <cellStyle name="Normal 2 10 2 7 7 2" xfId="947"/>
    <cellStyle name="Normal 2 10 2 7 7 2 2" xfId="948"/>
    <cellStyle name="Normal 2 10 2 7 7 2 2 2" xfId="949"/>
    <cellStyle name="Normal 2 10 2 7 7 2 2 3" xfId="950"/>
    <cellStyle name="Normal 2 10 2 7 7 2 2 4" xfId="951"/>
    <cellStyle name="Normal 2 10 2 7 7 2 2 5" xfId="952"/>
    <cellStyle name="Normal 2 10 2 7 7 2 3" xfId="953"/>
    <cellStyle name="Normal 2 10 2 7 7 2 4" xfId="954"/>
    <cellStyle name="Normal 2 10 2 7 7 2 5" xfId="955"/>
    <cellStyle name="Normal 2 10 2 7 7 2 6" xfId="956"/>
    <cellStyle name="Normal 2 10 2 7 7 2 7" xfId="957"/>
    <cellStyle name="Normal 2 10 2 7 7 2 8" xfId="958"/>
    <cellStyle name="Normal 2 10 2 7 7 3" xfId="959"/>
    <cellStyle name="Normal 2 10 2 7 7 4" xfId="960"/>
    <cellStyle name="Normal 2 10 2 7 7 5" xfId="961"/>
    <cellStyle name="Normal 2 10 2 7 7 6" xfId="962"/>
    <cellStyle name="Normal 2 10 2 7 7 6 2" xfId="963"/>
    <cellStyle name="Normal 2 10 2 7 7 6 3" xfId="964"/>
    <cellStyle name="Normal 2 10 2 7 7 6 4" xfId="965"/>
    <cellStyle name="Normal 2 10 2 7 7 6 5" xfId="966"/>
    <cellStyle name="Normal 2 10 2 7 7 7" xfId="967"/>
    <cellStyle name="Normal 2 10 2 7 7 8" xfId="968"/>
    <cellStyle name="Normal 2 10 2 7 7 9" xfId="969"/>
    <cellStyle name="Normal 2 10 2 7 8" xfId="970"/>
    <cellStyle name="Normal 2 10 2 7 9" xfId="971"/>
    <cellStyle name="Normal 2 10 2 8" xfId="972"/>
    <cellStyle name="Normal 2 10 2 9" xfId="973"/>
    <cellStyle name="Normal 2 10 20" xfId="974"/>
    <cellStyle name="Normal 2 10 20 10" xfId="975"/>
    <cellStyle name="Normal 2 10 20 11" xfId="976"/>
    <cellStyle name="Normal 2 10 20 12" xfId="977"/>
    <cellStyle name="Normal 2 10 20 13" xfId="978"/>
    <cellStyle name="Normal 2 10 20 14" xfId="979"/>
    <cellStyle name="Normal 2 10 20 2" xfId="980"/>
    <cellStyle name="Normal 2 10 20 2 10" xfId="981"/>
    <cellStyle name="Normal 2 10 20 2 11" xfId="982"/>
    <cellStyle name="Normal 2 10 20 2 2" xfId="983"/>
    <cellStyle name="Normal 2 10 20 2 2 2" xfId="984"/>
    <cellStyle name="Normal 2 10 20 2 2 2 2" xfId="985"/>
    <cellStyle name="Normal 2 10 20 2 2 2 3" xfId="986"/>
    <cellStyle name="Normal 2 10 20 2 2 2 4" xfId="987"/>
    <cellStyle name="Normal 2 10 20 2 2 2 5" xfId="988"/>
    <cellStyle name="Normal 2 10 20 2 2 3" xfId="989"/>
    <cellStyle name="Normal 2 10 20 2 2 4" xfId="990"/>
    <cellStyle name="Normal 2 10 20 2 2 5" xfId="991"/>
    <cellStyle name="Normal 2 10 20 2 2 6" xfId="992"/>
    <cellStyle name="Normal 2 10 20 2 2 7" xfId="993"/>
    <cellStyle name="Normal 2 10 20 2 2 8" xfId="994"/>
    <cellStyle name="Normal 2 10 20 2 3" xfId="995"/>
    <cellStyle name="Normal 2 10 20 2 4" xfId="996"/>
    <cellStyle name="Normal 2 10 20 2 5" xfId="997"/>
    <cellStyle name="Normal 2 10 20 2 6" xfId="998"/>
    <cellStyle name="Normal 2 10 20 2 6 2" xfId="999"/>
    <cellStyle name="Normal 2 10 20 2 6 3" xfId="1000"/>
    <cellStyle name="Normal 2 10 20 2 6 4" xfId="1001"/>
    <cellStyle name="Normal 2 10 20 2 6 5" xfId="1002"/>
    <cellStyle name="Normal 2 10 20 2 7" xfId="1003"/>
    <cellStyle name="Normal 2 10 20 2 8" xfId="1004"/>
    <cellStyle name="Normal 2 10 20 2 9" xfId="1005"/>
    <cellStyle name="Normal 2 10 20 3" xfId="1006"/>
    <cellStyle name="Normal 2 10 20 4" xfId="1007"/>
    <cellStyle name="Normal 2 10 20 5" xfId="1008"/>
    <cellStyle name="Normal 2 10 20 6" xfId="1009"/>
    <cellStyle name="Normal 2 10 20 6 2" xfId="1010"/>
    <cellStyle name="Normal 2 10 20 6 2 2" xfId="1011"/>
    <cellStyle name="Normal 2 10 20 6 2 3" xfId="1012"/>
    <cellStyle name="Normal 2 10 20 6 2 4" xfId="1013"/>
    <cellStyle name="Normal 2 10 20 6 2 5" xfId="1014"/>
    <cellStyle name="Normal 2 10 20 6 3" xfId="1015"/>
    <cellStyle name="Normal 2 10 20 6 4" xfId="1016"/>
    <cellStyle name="Normal 2 10 20 6 5" xfId="1017"/>
    <cellStyle name="Normal 2 10 20 6 6" xfId="1018"/>
    <cellStyle name="Normal 2 10 20 6 7" xfId="1019"/>
    <cellStyle name="Normal 2 10 20 6 8" xfId="1020"/>
    <cellStyle name="Normal 2 10 20 7" xfId="1021"/>
    <cellStyle name="Normal 2 10 20 8" xfId="1022"/>
    <cellStyle name="Normal 2 10 20 9" xfId="1023"/>
    <cellStyle name="Normal 2 10 20 9 2" xfId="1024"/>
    <cellStyle name="Normal 2 10 20 9 3" xfId="1025"/>
    <cellStyle name="Normal 2 10 20 9 4" xfId="1026"/>
    <cellStyle name="Normal 2 10 20 9 5" xfId="1027"/>
    <cellStyle name="Normal 2 10 21" xfId="1028"/>
    <cellStyle name="Normal 2 10 22" xfId="1029"/>
    <cellStyle name="Normal 2 10 23" xfId="1030"/>
    <cellStyle name="Normal 2 10 24" xfId="1031"/>
    <cellStyle name="Normal 2 10 24 10" xfId="1032"/>
    <cellStyle name="Normal 2 10 24 11" xfId="1033"/>
    <cellStyle name="Normal 2 10 24 2" xfId="1034"/>
    <cellStyle name="Normal 2 10 24 2 2" xfId="1035"/>
    <cellStyle name="Normal 2 10 24 2 2 2" xfId="1036"/>
    <cellStyle name="Normal 2 10 24 2 2 3" xfId="1037"/>
    <cellStyle name="Normal 2 10 24 2 2 4" xfId="1038"/>
    <cellStyle name="Normal 2 10 24 2 2 5" xfId="1039"/>
    <cellStyle name="Normal 2 10 24 2 3" xfId="1040"/>
    <cellStyle name="Normal 2 10 24 2 4" xfId="1041"/>
    <cellStyle name="Normal 2 10 24 2 5" xfId="1042"/>
    <cellStyle name="Normal 2 10 24 2 6" xfId="1043"/>
    <cellStyle name="Normal 2 10 24 2 7" xfId="1044"/>
    <cellStyle name="Normal 2 10 24 2 8" xfId="1045"/>
    <cellStyle name="Normal 2 10 24 3" xfId="1046"/>
    <cellStyle name="Normal 2 10 24 4" xfId="1047"/>
    <cellStyle name="Normal 2 10 24 5" xfId="1048"/>
    <cellStyle name="Normal 2 10 24 6" xfId="1049"/>
    <cellStyle name="Normal 2 10 24 6 2" xfId="1050"/>
    <cellStyle name="Normal 2 10 24 6 3" xfId="1051"/>
    <cellStyle name="Normal 2 10 24 6 4" xfId="1052"/>
    <cellStyle name="Normal 2 10 24 6 5" xfId="1053"/>
    <cellStyle name="Normal 2 10 24 7" xfId="1054"/>
    <cellStyle name="Normal 2 10 24 8" xfId="1055"/>
    <cellStyle name="Normal 2 10 24 9" xfId="1056"/>
    <cellStyle name="Normal 2 10 25" xfId="1057"/>
    <cellStyle name="Normal 2 10 26" xfId="1058"/>
    <cellStyle name="Normal 2 10 27" xfId="1059"/>
    <cellStyle name="Normal 2 10 27 2" xfId="1060"/>
    <cellStyle name="Normal 2 10 27 2 2" xfId="1061"/>
    <cellStyle name="Normal 2 10 27 2 3" xfId="1062"/>
    <cellStyle name="Normal 2 10 27 2 4" xfId="1063"/>
    <cellStyle name="Normal 2 10 27 2 5" xfId="1064"/>
    <cellStyle name="Normal 2 10 27 3" xfId="1065"/>
    <cellStyle name="Normal 2 10 27 4" xfId="1066"/>
    <cellStyle name="Normal 2 10 27 5" xfId="1067"/>
    <cellStyle name="Normal 2 10 27 6" xfId="1068"/>
    <cellStyle name="Normal 2 10 27 7" xfId="1069"/>
    <cellStyle name="Normal 2 10 27 8" xfId="1070"/>
    <cellStyle name="Normal 2 10 28" xfId="1071"/>
    <cellStyle name="Normal 2 10 29" xfId="1072"/>
    <cellStyle name="Normal 2 10 3" xfId="1073"/>
    <cellStyle name="Normal 2 10 30" xfId="1074"/>
    <cellStyle name="Normal 2 10 30 2" xfId="1075"/>
    <cellStyle name="Normal 2 10 30 3" xfId="1076"/>
    <cellStyle name="Normal 2 10 30 4" xfId="1077"/>
    <cellStyle name="Normal 2 10 30 5" xfId="1078"/>
    <cellStyle name="Normal 2 10 31" xfId="1079"/>
    <cellStyle name="Normal 2 10 32" xfId="1080"/>
    <cellStyle name="Normal 2 10 33" xfId="1081"/>
    <cellStyle name="Normal 2 10 34" xfId="1082"/>
    <cellStyle name="Normal 2 10 35" xfId="1083"/>
    <cellStyle name="Normal 2 10 4" xfId="1084"/>
    <cellStyle name="Normal 2 10 5" xfId="1085"/>
    <cellStyle name="Normal 2 10 6" xfId="1086"/>
    <cellStyle name="Normal 2 10 7" xfId="1087"/>
    <cellStyle name="Normal 2 10 8" xfId="1088"/>
    <cellStyle name="Normal 2 10 9" xfId="1089"/>
    <cellStyle name="Normal 2 11" xfId="1090"/>
    <cellStyle name="Normal 2 12" xfId="1091"/>
    <cellStyle name="Normal 2 13" xfId="1092"/>
    <cellStyle name="Normal 2 14" xfId="1093"/>
    <cellStyle name="Normal 2 14 10" xfId="1094"/>
    <cellStyle name="Normal 2 14 11" xfId="1095"/>
    <cellStyle name="Normal 2 14 11 10" xfId="1096"/>
    <cellStyle name="Normal 2 14 11 11" xfId="1097"/>
    <cellStyle name="Normal 2 14 11 12" xfId="1098"/>
    <cellStyle name="Normal 2 14 11 13" xfId="1099"/>
    <cellStyle name="Normal 2 14 11 14" xfId="1100"/>
    <cellStyle name="Normal 2 14 11 2" xfId="1101"/>
    <cellStyle name="Normal 2 14 11 2 10" xfId="1102"/>
    <cellStyle name="Normal 2 14 11 2 11" xfId="1103"/>
    <cellStyle name="Normal 2 14 11 2 2" xfId="1104"/>
    <cellStyle name="Normal 2 14 11 2 2 2" xfId="1105"/>
    <cellStyle name="Normal 2 14 11 2 2 2 2" xfId="1106"/>
    <cellStyle name="Normal 2 14 11 2 2 2 3" xfId="1107"/>
    <cellStyle name="Normal 2 14 11 2 2 2 4" xfId="1108"/>
    <cellStyle name="Normal 2 14 11 2 2 2 5" xfId="1109"/>
    <cellStyle name="Normal 2 14 11 2 2 3" xfId="1110"/>
    <cellStyle name="Normal 2 14 11 2 2 4" xfId="1111"/>
    <cellStyle name="Normal 2 14 11 2 2 5" xfId="1112"/>
    <cellStyle name="Normal 2 14 11 2 2 6" xfId="1113"/>
    <cellStyle name="Normal 2 14 11 2 2 7" xfId="1114"/>
    <cellStyle name="Normal 2 14 11 2 2 8" xfId="1115"/>
    <cellStyle name="Normal 2 14 11 2 3" xfId="1116"/>
    <cellStyle name="Normal 2 14 11 2 4" xfId="1117"/>
    <cellStyle name="Normal 2 14 11 2 5" xfId="1118"/>
    <cellStyle name="Normal 2 14 11 2 6" xfId="1119"/>
    <cellStyle name="Normal 2 14 11 2 6 2" xfId="1120"/>
    <cellStyle name="Normal 2 14 11 2 6 3" xfId="1121"/>
    <cellStyle name="Normal 2 14 11 2 6 4" xfId="1122"/>
    <cellStyle name="Normal 2 14 11 2 6 5" xfId="1123"/>
    <cellStyle name="Normal 2 14 11 2 7" xfId="1124"/>
    <cellStyle name="Normal 2 14 11 2 8" xfId="1125"/>
    <cellStyle name="Normal 2 14 11 2 9" xfId="1126"/>
    <cellStyle name="Normal 2 14 11 3" xfId="1127"/>
    <cellStyle name="Normal 2 14 11 4" xfId="1128"/>
    <cellStyle name="Normal 2 14 11 5" xfId="1129"/>
    <cellStyle name="Normal 2 14 11 6" xfId="1130"/>
    <cellStyle name="Normal 2 14 11 6 2" xfId="1131"/>
    <cellStyle name="Normal 2 14 11 6 2 2" xfId="1132"/>
    <cellStyle name="Normal 2 14 11 6 2 3" xfId="1133"/>
    <cellStyle name="Normal 2 14 11 6 2 4" xfId="1134"/>
    <cellStyle name="Normal 2 14 11 6 2 5" xfId="1135"/>
    <cellStyle name="Normal 2 14 11 6 3" xfId="1136"/>
    <cellStyle name="Normal 2 14 11 6 4" xfId="1137"/>
    <cellStyle name="Normal 2 14 11 6 5" xfId="1138"/>
    <cellStyle name="Normal 2 14 11 6 6" xfId="1139"/>
    <cellStyle name="Normal 2 14 11 6 7" xfId="1140"/>
    <cellStyle name="Normal 2 14 11 6 8" xfId="1141"/>
    <cellStyle name="Normal 2 14 11 7" xfId="1142"/>
    <cellStyle name="Normal 2 14 11 8" xfId="1143"/>
    <cellStyle name="Normal 2 14 11 9" xfId="1144"/>
    <cellStyle name="Normal 2 14 11 9 2" xfId="1145"/>
    <cellStyle name="Normal 2 14 11 9 3" xfId="1146"/>
    <cellStyle name="Normal 2 14 11 9 4" xfId="1147"/>
    <cellStyle name="Normal 2 14 11 9 5" xfId="1148"/>
    <cellStyle name="Normal 2 14 12" xfId="1149"/>
    <cellStyle name="Normal 2 14 13" xfId="1150"/>
    <cellStyle name="Normal 2 14 14" xfId="1151"/>
    <cellStyle name="Normal 2 14 15" xfId="1152"/>
    <cellStyle name="Normal 2 14 15 10" xfId="1153"/>
    <cellStyle name="Normal 2 14 15 11" xfId="1154"/>
    <cellStyle name="Normal 2 14 15 2" xfId="1155"/>
    <cellStyle name="Normal 2 14 15 2 2" xfId="1156"/>
    <cellStyle name="Normal 2 14 15 2 2 2" xfId="1157"/>
    <cellStyle name="Normal 2 14 15 2 2 3" xfId="1158"/>
    <cellStyle name="Normal 2 14 15 2 2 4" xfId="1159"/>
    <cellStyle name="Normal 2 14 15 2 2 5" xfId="1160"/>
    <cellStyle name="Normal 2 14 15 2 3" xfId="1161"/>
    <cellStyle name="Normal 2 14 15 2 4" xfId="1162"/>
    <cellStyle name="Normal 2 14 15 2 5" xfId="1163"/>
    <cellStyle name="Normal 2 14 15 2 6" xfId="1164"/>
    <cellStyle name="Normal 2 14 15 2 7" xfId="1165"/>
    <cellStyle name="Normal 2 14 15 2 8" xfId="1166"/>
    <cellStyle name="Normal 2 14 15 3" xfId="1167"/>
    <cellStyle name="Normal 2 14 15 4" xfId="1168"/>
    <cellStyle name="Normal 2 14 15 5" xfId="1169"/>
    <cellStyle name="Normal 2 14 15 6" xfId="1170"/>
    <cellStyle name="Normal 2 14 15 6 2" xfId="1171"/>
    <cellStyle name="Normal 2 14 15 6 3" xfId="1172"/>
    <cellStyle name="Normal 2 14 15 6 4" xfId="1173"/>
    <cellStyle name="Normal 2 14 15 6 5" xfId="1174"/>
    <cellStyle name="Normal 2 14 15 7" xfId="1175"/>
    <cellStyle name="Normal 2 14 15 8" xfId="1176"/>
    <cellStyle name="Normal 2 14 15 9" xfId="1177"/>
    <cellStyle name="Normal 2 14 16" xfId="1178"/>
    <cellStyle name="Normal 2 14 17" xfId="1179"/>
    <cellStyle name="Normal 2 14 18" xfId="1180"/>
    <cellStyle name="Normal 2 14 18 2" xfId="1181"/>
    <cellStyle name="Normal 2 14 18 2 2" xfId="1182"/>
    <cellStyle name="Normal 2 14 18 2 3" xfId="1183"/>
    <cellStyle name="Normal 2 14 18 2 4" xfId="1184"/>
    <cellStyle name="Normal 2 14 18 2 5" xfId="1185"/>
    <cellStyle name="Normal 2 14 18 3" xfId="1186"/>
    <cellStyle name="Normal 2 14 18 4" xfId="1187"/>
    <cellStyle name="Normal 2 14 18 5" xfId="1188"/>
    <cellStyle name="Normal 2 14 18 6" xfId="1189"/>
    <cellStyle name="Normal 2 14 18 7" xfId="1190"/>
    <cellStyle name="Normal 2 14 18 8" xfId="1191"/>
    <cellStyle name="Normal 2 14 19" xfId="1192"/>
    <cellStyle name="Normal 2 14 2" xfId="1193"/>
    <cellStyle name="Normal 2 14 2 10" xfId="1194"/>
    <cellStyle name="Normal 2 14 2 11" xfId="1195"/>
    <cellStyle name="Normal 2 14 2 11 10" xfId="1196"/>
    <cellStyle name="Normal 2 14 2 11 11" xfId="1197"/>
    <cellStyle name="Normal 2 14 2 11 2" xfId="1198"/>
    <cellStyle name="Normal 2 14 2 11 2 2" xfId="1199"/>
    <cellStyle name="Normal 2 14 2 11 2 2 2" xfId="1200"/>
    <cellStyle name="Normal 2 14 2 11 2 2 3" xfId="1201"/>
    <cellStyle name="Normal 2 14 2 11 2 2 4" xfId="1202"/>
    <cellStyle name="Normal 2 14 2 11 2 2 5" xfId="1203"/>
    <cellStyle name="Normal 2 14 2 11 2 3" xfId="1204"/>
    <cellStyle name="Normal 2 14 2 11 2 4" xfId="1205"/>
    <cellStyle name="Normal 2 14 2 11 2 5" xfId="1206"/>
    <cellStyle name="Normal 2 14 2 11 2 6" xfId="1207"/>
    <cellStyle name="Normal 2 14 2 11 2 7" xfId="1208"/>
    <cellStyle name="Normal 2 14 2 11 2 8" xfId="1209"/>
    <cellStyle name="Normal 2 14 2 11 3" xfId="1210"/>
    <cellStyle name="Normal 2 14 2 11 4" xfId="1211"/>
    <cellStyle name="Normal 2 14 2 11 5" xfId="1212"/>
    <cellStyle name="Normal 2 14 2 11 6" xfId="1213"/>
    <cellStyle name="Normal 2 14 2 11 6 2" xfId="1214"/>
    <cellStyle name="Normal 2 14 2 11 6 3" xfId="1215"/>
    <cellStyle name="Normal 2 14 2 11 6 4" xfId="1216"/>
    <cellStyle name="Normal 2 14 2 11 6 5" xfId="1217"/>
    <cellStyle name="Normal 2 14 2 11 7" xfId="1218"/>
    <cellStyle name="Normal 2 14 2 11 8" xfId="1219"/>
    <cellStyle name="Normal 2 14 2 11 9" xfId="1220"/>
    <cellStyle name="Normal 2 14 2 12" xfId="1221"/>
    <cellStyle name="Normal 2 14 2 13" xfId="1222"/>
    <cellStyle name="Normal 2 14 2 14" xfId="1223"/>
    <cellStyle name="Normal 2 14 2 14 2" xfId="1224"/>
    <cellStyle name="Normal 2 14 2 14 2 2" xfId="1225"/>
    <cellStyle name="Normal 2 14 2 14 2 3" xfId="1226"/>
    <cellStyle name="Normal 2 14 2 14 2 4" xfId="1227"/>
    <cellStyle name="Normal 2 14 2 14 2 5" xfId="1228"/>
    <cellStyle name="Normal 2 14 2 14 3" xfId="1229"/>
    <cellStyle name="Normal 2 14 2 14 4" xfId="1230"/>
    <cellStyle name="Normal 2 14 2 14 5" xfId="1231"/>
    <cellStyle name="Normal 2 14 2 14 6" xfId="1232"/>
    <cellStyle name="Normal 2 14 2 14 7" xfId="1233"/>
    <cellStyle name="Normal 2 14 2 14 8" xfId="1234"/>
    <cellStyle name="Normal 2 14 2 15" xfId="1235"/>
    <cellStyle name="Normal 2 14 2 16" xfId="1236"/>
    <cellStyle name="Normal 2 14 2 17" xfId="1237"/>
    <cellStyle name="Normal 2 14 2 17 2" xfId="1238"/>
    <cellStyle name="Normal 2 14 2 17 3" xfId="1239"/>
    <cellStyle name="Normal 2 14 2 17 4" xfId="1240"/>
    <cellStyle name="Normal 2 14 2 17 5" xfId="1241"/>
    <cellStyle name="Normal 2 14 2 18" xfId="1242"/>
    <cellStyle name="Normal 2 14 2 19" xfId="1243"/>
    <cellStyle name="Normal 2 14 2 2" xfId="1244"/>
    <cellStyle name="Normal 2 14 2 2 10" xfId="1245"/>
    <cellStyle name="Normal 2 14 2 2 10 2" xfId="1246"/>
    <cellStyle name="Normal 2 14 2 2 10 2 2" xfId="1247"/>
    <cellStyle name="Normal 2 14 2 2 10 2 3" xfId="1248"/>
    <cellStyle name="Normal 2 14 2 2 10 2 4" xfId="1249"/>
    <cellStyle name="Normal 2 14 2 2 10 2 5" xfId="1250"/>
    <cellStyle name="Normal 2 14 2 2 10 3" xfId="1251"/>
    <cellStyle name="Normal 2 14 2 2 10 4" xfId="1252"/>
    <cellStyle name="Normal 2 14 2 2 10 5" xfId="1253"/>
    <cellStyle name="Normal 2 14 2 2 10 6" xfId="1254"/>
    <cellStyle name="Normal 2 14 2 2 10 7" xfId="1255"/>
    <cellStyle name="Normal 2 14 2 2 10 8" xfId="1256"/>
    <cellStyle name="Normal 2 14 2 2 11" xfId="1257"/>
    <cellStyle name="Normal 2 14 2 2 12" xfId="1258"/>
    <cellStyle name="Normal 2 14 2 2 13" xfId="1259"/>
    <cellStyle name="Normal 2 14 2 2 13 2" xfId="1260"/>
    <cellStyle name="Normal 2 14 2 2 13 3" xfId="1261"/>
    <cellStyle name="Normal 2 14 2 2 13 4" xfId="1262"/>
    <cellStyle name="Normal 2 14 2 2 13 5" xfId="1263"/>
    <cellStyle name="Normal 2 14 2 2 14" xfId="1264"/>
    <cellStyle name="Normal 2 14 2 2 15" xfId="1265"/>
    <cellStyle name="Normal 2 14 2 2 16" xfId="1266"/>
    <cellStyle name="Normal 2 14 2 2 17" xfId="1267"/>
    <cellStyle name="Normal 2 14 2 2 18" xfId="1268"/>
    <cellStyle name="Normal 2 14 2 2 2" xfId="1269"/>
    <cellStyle name="Normal 2 14 2 2 2 10" xfId="1270"/>
    <cellStyle name="Normal 2 14 2 2 2 11" xfId="1271"/>
    <cellStyle name="Normal 2 14 2 2 2 12" xfId="1272"/>
    <cellStyle name="Normal 2 14 2 2 2 13" xfId="1273"/>
    <cellStyle name="Normal 2 14 2 2 2 14" xfId="1274"/>
    <cellStyle name="Normal 2 14 2 2 2 2" xfId="1275"/>
    <cellStyle name="Normal 2 14 2 2 2 2 10" xfId="1276"/>
    <cellStyle name="Normal 2 14 2 2 2 2 11" xfId="1277"/>
    <cellStyle name="Normal 2 14 2 2 2 2 2" xfId="1278"/>
    <cellStyle name="Normal 2 14 2 2 2 2 2 2" xfId="1279"/>
    <cellStyle name="Normal 2 14 2 2 2 2 2 2 2" xfId="1280"/>
    <cellStyle name="Normal 2 14 2 2 2 2 2 2 3" xfId="1281"/>
    <cellStyle name="Normal 2 14 2 2 2 2 2 2 4" xfId="1282"/>
    <cellStyle name="Normal 2 14 2 2 2 2 2 2 5" xfId="1283"/>
    <cellStyle name="Normal 2 14 2 2 2 2 2 3" xfId="1284"/>
    <cellStyle name="Normal 2 14 2 2 2 2 2 4" xfId="1285"/>
    <cellStyle name="Normal 2 14 2 2 2 2 2 5" xfId="1286"/>
    <cellStyle name="Normal 2 14 2 2 2 2 2 6" xfId="1287"/>
    <cellStyle name="Normal 2 14 2 2 2 2 2 7" xfId="1288"/>
    <cellStyle name="Normal 2 14 2 2 2 2 2 8" xfId="1289"/>
    <cellStyle name="Normal 2 14 2 2 2 2 3" xfId="1290"/>
    <cellStyle name="Normal 2 14 2 2 2 2 4" xfId="1291"/>
    <cellStyle name="Normal 2 14 2 2 2 2 5" xfId="1292"/>
    <cellStyle name="Normal 2 14 2 2 2 2 6" xfId="1293"/>
    <cellStyle name="Normal 2 14 2 2 2 2 6 2" xfId="1294"/>
    <cellStyle name="Normal 2 14 2 2 2 2 6 3" xfId="1295"/>
    <cellStyle name="Normal 2 14 2 2 2 2 6 4" xfId="1296"/>
    <cellStyle name="Normal 2 14 2 2 2 2 6 5" xfId="1297"/>
    <cellStyle name="Normal 2 14 2 2 2 2 7" xfId="1298"/>
    <cellStyle name="Normal 2 14 2 2 2 2 8" xfId="1299"/>
    <cellStyle name="Normal 2 14 2 2 2 2 9" xfId="1300"/>
    <cellStyle name="Normal 2 14 2 2 2 3" xfId="1301"/>
    <cellStyle name="Normal 2 14 2 2 2 4" xfId="1302"/>
    <cellStyle name="Normal 2 14 2 2 2 5" xfId="1303"/>
    <cellStyle name="Normal 2 14 2 2 2 6" xfId="1304"/>
    <cellStyle name="Normal 2 14 2 2 2 6 2" xfId="1305"/>
    <cellStyle name="Normal 2 14 2 2 2 6 2 2" xfId="1306"/>
    <cellStyle name="Normal 2 14 2 2 2 6 2 3" xfId="1307"/>
    <cellStyle name="Normal 2 14 2 2 2 6 2 4" xfId="1308"/>
    <cellStyle name="Normal 2 14 2 2 2 6 2 5" xfId="1309"/>
    <cellStyle name="Normal 2 14 2 2 2 6 3" xfId="1310"/>
    <cellStyle name="Normal 2 14 2 2 2 6 4" xfId="1311"/>
    <cellStyle name="Normal 2 14 2 2 2 6 5" xfId="1312"/>
    <cellStyle name="Normal 2 14 2 2 2 6 6" xfId="1313"/>
    <cellStyle name="Normal 2 14 2 2 2 6 7" xfId="1314"/>
    <cellStyle name="Normal 2 14 2 2 2 6 8" xfId="1315"/>
    <cellStyle name="Normal 2 14 2 2 2 7" xfId="1316"/>
    <cellStyle name="Normal 2 14 2 2 2 8" xfId="1317"/>
    <cellStyle name="Normal 2 14 2 2 2 9" xfId="1318"/>
    <cellStyle name="Normal 2 14 2 2 2 9 2" xfId="1319"/>
    <cellStyle name="Normal 2 14 2 2 2 9 3" xfId="1320"/>
    <cellStyle name="Normal 2 14 2 2 2 9 4" xfId="1321"/>
    <cellStyle name="Normal 2 14 2 2 2 9 5" xfId="1322"/>
    <cellStyle name="Normal 2 14 2 2 3" xfId="1323"/>
    <cellStyle name="Normal 2 14 2 2 4" xfId="1324"/>
    <cellStyle name="Normal 2 14 2 2 5" xfId="1325"/>
    <cellStyle name="Normal 2 14 2 2 6" xfId="1326"/>
    <cellStyle name="Normal 2 14 2 2 7" xfId="1327"/>
    <cellStyle name="Normal 2 14 2 2 7 10" xfId="1328"/>
    <cellStyle name="Normal 2 14 2 2 7 11" xfId="1329"/>
    <cellStyle name="Normal 2 14 2 2 7 2" xfId="1330"/>
    <cellStyle name="Normal 2 14 2 2 7 2 2" xfId="1331"/>
    <cellStyle name="Normal 2 14 2 2 7 2 2 2" xfId="1332"/>
    <cellStyle name="Normal 2 14 2 2 7 2 2 3" xfId="1333"/>
    <cellStyle name="Normal 2 14 2 2 7 2 2 4" xfId="1334"/>
    <cellStyle name="Normal 2 14 2 2 7 2 2 5" xfId="1335"/>
    <cellStyle name="Normal 2 14 2 2 7 2 3" xfId="1336"/>
    <cellStyle name="Normal 2 14 2 2 7 2 4" xfId="1337"/>
    <cellStyle name="Normal 2 14 2 2 7 2 5" xfId="1338"/>
    <cellStyle name="Normal 2 14 2 2 7 2 6" xfId="1339"/>
    <cellStyle name="Normal 2 14 2 2 7 2 7" xfId="1340"/>
    <cellStyle name="Normal 2 14 2 2 7 2 8" xfId="1341"/>
    <cellStyle name="Normal 2 14 2 2 7 3" xfId="1342"/>
    <cellStyle name="Normal 2 14 2 2 7 4" xfId="1343"/>
    <cellStyle name="Normal 2 14 2 2 7 5" xfId="1344"/>
    <cellStyle name="Normal 2 14 2 2 7 6" xfId="1345"/>
    <cellStyle name="Normal 2 14 2 2 7 6 2" xfId="1346"/>
    <cellStyle name="Normal 2 14 2 2 7 6 3" xfId="1347"/>
    <cellStyle name="Normal 2 14 2 2 7 6 4" xfId="1348"/>
    <cellStyle name="Normal 2 14 2 2 7 6 5" xfId="1349"/>
    <cellStyle name="Normal 2 14 2 2 7 7" xfId="1350"/>
    <cellStyle name="Normal 2 14 2 2 7 8" xfId="1351"/>
    <cellStyle name="Normal 2 14 2 2 7 9" xfId="1352"/>
    <cellStyle name="Normal 2 14 2 2 8" xfId="1353"/>
    <cellStyle name="Normal 2 14 2 2 9" xfId="1354"/>
    <cellStyle name="Normal 2 14 2 20" xfId="1355"/>
    <cellStyle name="Normal 2 14 2 21" xfId="1356"/>
    <cellStyle name="Normal 2 14 2 22" xfId="1357"/>
    <cellStyle name="Normal 2 14 2 3" xfId="1358"/>
    <cellStyle name="Normal 2 14 2 4" xfId="1359"/>
    <cellStyle name="Normal 2 14 2 5" xfId="1360"/>
    <cellStyle name="Normal 2 14 2 6" xfId="1361"/>
    <cellStyle name="Normal 2 14 2 7" xfId="1362"/>
    <cellStyle name="Normal 2 14 2 7 10" xfId="1363"/>
    <cellStyle name="Normal 2 14 2 7 11" xfId="1364"/>
    <cellStyle name="Normal 2 14 2 7 12" xfId="1365"/>
    <cellStyle name="Normal 2 14 2 7 13" xfId="1366"/>
    <cellStyle name="Normal 2 14 2 7 14" xfId="1367"/>
    <cellStyle name="Normal 2 14 2 7 2" xfId="1368"/>
    <cellStyle name="Normal 2 14 2 7 2 10" xfId="1369"/>
    <cellStyle name="Normal 2 14 2 7 2 11" xfId="1370"/>
    <cellStyle name="Normal 2 14 2 7 2 2" xfId="1371"/>
    <cellStyle name="Normal 2 14 2 7 2 2 2" xfId="1372"/>
    <cellStyle name="Normal 2 14 2 7 2 2 2 2" xfId="1373"/>
    <cellStyle name="Normal 2 14 2 7 2 2 2 3" xfId="1374"/>
    <cellStyle name="Normal 2 14 2 7 2 2 2 4" xfId="1375"/>
    <cellStyle name="Normal 2 14 2 7 2 2 2 5" xfId="1376"/>
    <cellStyle name="Normal 2 14 2 7 2 2 3" xfId="1377"/>
    <cellStyle name="Normal 2 14 2 7 2 2 4" xfId="1378"/>
    <cellStyle name="Normal 2 14 2 7 2 2 5" xfId="1379"/>
    <cellStyle name="Normal 2 14 2 7 2 2 6" xfId="1380"/>
    <cellStyle name="Normal 2 14 2 7 2 2 7" xfId="1381"/>
    <cellStyle name="Normal 2 14 2 7 2 2 8" xfId="1382"/>
    <cellStyle name="Normal 2 14 2 7 2 3" xfId="1383"/>
    <cellStyle name="Normal 2 14 2 7 2 4" xfId="1384"/>
    <cellStyle name="Normal 2 14 2 7 2 5" xfId="1385"/>
    <cellStyle name="Normal 2 14 2 7 2 6" xfId="1386"/>
    <cellStyle name="Normal 2 14 2 7 2 6 2" xfId="1387"/>
    <cellStyle name="Normal 2 14 2 7 2 6 3" xfId="1388"/>
    <cellStyle name="Normal 2 14 2 7 2 6 4" xfId="1389"/>
    <cellStyle name="Normal 2 14 2 7 2 6 5" xfId="1390"/>
    <cellStyle name="Normal 2 14 2 7 2 7" xfId="1391"/>
    <cellStyle name="Normal 2 14 2 7 2 8" xfId="1392"/>
    <cellStyle name="Normal 2 14 2 7 2 9" xfId="1393"/>
    <cellStyle name="Normal 2 14 2 7 3" xfId="1394"/>
    <cellStyle name="Normal 2 14 2 7 4" xfId="1395"/>
    <cellStyle name="Normal 2 14 2 7 5" xfId="1396"/>
    <cellStyle name="Normal 2 14 2 7 6" xfId="1397"/>
    <cellStyle name="Normal 2 14 2 7 6 2" xfId="1398"/>
    <cellStyle name="Normal 2 14 2 7 6 2 2" xfId="1399"/>
    <cellStyle name="Normal 2 14 2 7 6 2 3" xfId="1400"/>
    <cellStyle name="Normal 2 14 2 7 6 2 4" xfId="1401"/>
    <cellStyle name="Normal 2 14 2 7 6 2 5" xfId="1402"/>
    <cellStyle name="Normal 2 14 2 7 6 3" xfId="1403"/>
    <cellStyle name="Normal 2 14 2 7 6 4" xfId="1404"/>
    <cellStyle name="Normal 2 14 2 7 6 5" xfId="1405"/>
    <cellStyle name="Normal 2 14 2 7 6 6" xfId="1406"/>
    <cellStyle name="Normal 2 14 2 7 6 7" xfId="1407"/>
    <cellStyle name="Normal 2 14 2 7 6 8" xfId="1408"/>
    <cellStyle name="Normal 2 14 2 7 7" xfId="1409"/>
    <cellStyle name="Normal 2 14 2 7 8" xfId="1410"/>
    <cellStyle name="Normal 2 14 2 7 9" xfId="1411"/>
    <cellStyle name="Normal 2 14 2 7 9 2" xfId="1412"/>
    <cellStyle name="Normal 2 14 2 7 9 3" xfId="1413"/>
    <cellStyle name="Normal 2 14 2 7 9 4" xfId="1414"/>
    <cellStyle name="Normal 2 14 2 7 9 5" xfId="1415"/>
    <cellStyle name="Normal 2 14 2 8" xfId="1416"/>
    <cellStyle name="Normal 2 14 2 9" xfId="1417"/>
    <cellStyle name="Normal 2 14 20" xfId="1418"/>
    <cellStyle name="Normal 2 14 21" xfId="1419"/>
    <cellStyle name="Normal 2 14 21 2" xfId="1420"/>
    <cellStyle name="Normal 2 14 21 3" xfId="1421"/>
    <cellStyle name="Normal 2 14 21 4" xfId="1422"/>
    <cellStyle name="Normal 2 14 21 5" xfId="1423"/>
    <cellStyle name="Normal 2 14 22" xfId="1424"/>
    <cellStyle name="Normal 2 14 23" xfId="1425"/>
    <cellStyle name="Normal 2 14 24" xfId="1426"/>
    <cellStyle name="Normal 2 14 25" xfId="1427"/>
    <cellStyle name="Normal 2 14 26" xfId="1428"/>
    <cellStyle name="Normal 2 14 3" xfId="1429"/>
    <cellStyle name="Normal 2 14 4" xfId="1430"/>
    <cellStyle name="Normal 2 14 5" xfId="1431"/>
    <cellStyle name="Normal 2 14 6" xfId="1432"/>
    <cellStyle name="Normal 2 14 7" xfId="1433"/>
    <cellStyle name="Normal 2 14 7 10" xfId="1434"/>
    <cellStyle name="Normal 2 14 7 10 2" xfId="1435"/>
    <cellStyle name="Normal 2 14 7 10 2 2" xfId="1436"/>
    <cellStyle name="Normal 2 14 7 10 2 3" xfId="1437"/>
    <cellStyle name="Normal 2 14 7 10 2 4" xfId="1438"/>
    <cellStyle name="Normal 2 14 7 10 2 5" xfId="1439"/>
    <cellStyle name="Normal 2 14 7 10 3" xfId="1440"/>
    <cellStyle name="Normal 2 14 7 10 4" xfId="1441"/>
    <cellStyle name="Normal 2 14 7 10 5" xfId="1442"/>
    <cellStyle name="Normal 2 14 7 10 6" xfId="1443"/>
    <cellStyle name="Normal 2 14 7 10 7" xfId="1444"/>
    <cellStyle name="Normal 2 14 7 10 8" xfId="1445"/>
    <cellStyle name="Normal 2 14 7 11" xfId="1446"/>
    <cellStyle name="Normal 2 14 7 12" xfId="1447"/>
    <cellStyle name="Normal 2 14 7 13" xfId="1448"/>
    <cellStyle name="Normal 2 14 7 13 2" xfId="1449"/>
    <cellStyle name="Normal 2 14 7 13 3" xfId="1450"/>
    <cellStyle name="Normal 2 14 7 13 4" xfId="1451"/>
    <cellStyle name="Normal 2 14 7 13 5" xfId="1452"/>
    <cellStyle name="Normal 2 14 7 14" xfId="1453"/>
    <cellStyle name="Normal 2 14 7 15" xfId="1454"/>
    <cellStyle name="Normal 2 14 7 16" xfId="1455"/>
    <cellStyle name="Normal 2 14 7 17" xfId="1456"/>
    <cellStyle name="Normal 2 14 7 18" xfId="1457"/>
    <cellStyle name="Normal 2 14 7 2" xfId="1458"/>
    <cellStyle name="Normal 2 14 7 2 10" xfId="1459"/>
    <cellStyle name="Normal 2 14 7 2 11" xfId="1460"/>
    <cellStyle name="Normal 2 14 7 2 12" xfId="1461"/>
    <cellStyle name="Normal 2 14 7 2 13" xfId="1462"/>
    <cellStyle name="Normal 2 14 7 2 14" xfId="1463"/>
    <cellStyle name="Normal 2 14 7 2 2" xfId="1464"/>
    <cellStyle name="Normal 2 14 7 2 2 10" xfId="1465"/>
    <cellStyle name="Normal 2 14 7 2 2 11" xfId="1466"/>
    <cellStyle name="Normal 2 14 7 2 2 2" xfId="1467"/>
    <cellStyle name="Normal 2 14 7 2 2 2 2" xfId="1468"/>
    <cellStyle name="Normal 2 14 7 2 2 2 2 2" xfId="1469"/>
    <cellStyle name="Normal 2 14 7 2 2 2 2 3" xfId="1470"/>
    <cellStyle name="Normal 2 14 7 2 2 2 2 4" xfId="1471"/>
    <cellStyle name="Normal 2 14 7 2 2 2 2 5" xfId="1472"/>
    <cellStyle name="Normal 2 14 7 2 2 2 3" xfId="1473"/>
    <cellStyle name="Normal 2 14 7 2 2 2 4" xfId="1474"/>
    <cellStyle name="Normal 2 14 7 2 2 2 5" xfId="1475"/>
    <cellStyle name="Normal 2 14 7 2 2 2 6" xfId="1476"/>
    <cellStyle name="Normal 2 14 7 2 2 2 7" xfId="1477"/>
    <cellStyle name="Normal 2 14 7 2 2 2 8" xfId="1478"/>
    <cellStyle name="Normal 2 14 7 2 2 3" xfId="1479"/>
    <cellStyle name="Normal 2 14 7 2 2 4" xfId="1480"/>
    <cellStyle name="Normal 2 14 7 2 2 5" xfId="1481"/>
    <cellStyle name="Normal 2 14 7 2 2 6" xfId="1482"/>
    <cellStyle name="Normal 2 14 7 2 2 6 2" xfId="1483"/>
    <cellStyle name="Normal 2 14 7 2 2 6 3" xfId="1484"/>
    <cellStyle name="Normal 2 14 7 2 2 6 4" xfId="1485"/>
    <cellStyle name="Normal 2 14 7 2 2 6 5" xfId="1486"/>
    <cellStyle name="Normal 2 14 7 2 2 7" xfId="1487"/>
    <cellStyle name="Normal 2 14 7 2 2 8" xfId="1488"/>
    <cellStyle name="Normal 2 14 7 2 2 9" xfId="1489"/>
    <cellStyle name="Normal 2 14 7 2 3" xfId="1490"/>
    <cellStyle name="Normal 2 14 7 2 4" xfId="1491"/>
    <cellStyle name="Normal 2 14 7 2 5" xfId="1492"/>
    <cellStyle name="Normal 2 14 7 2 6" xfId="1493"/>
    <cellStyle name="Normal 2 14 7 2 6 2" xfId="1494"/>
    <cellStyle name="Normal 2 14 7 2 6 2 2" xfId="1495"/>
    <cellStyle name="Normal 2 14 7 2 6 2 3" xfId="1496"/>
    <cellStyle name="Normal 2 14 7 2 6 2 4" xfId="1497"/>
    <cellStyle name="Normal 2 14 7 2 6 2 5" xfId="1498"/>
    <cellStyle name="Normal 2 14 7 2 6 3" xfId="1499"/>
    <cellStyle name="Normal 2 14 7 2 6 4" xfId="1500"/>
    <cellStyle name="Normal 2 14 7 2 6 5" xfId="1501"/>
    <cellStyle name="Normal 2 14 7 2 6 6" xfId="1502"/>
    <cellStyle name="Normal 2 14 7 2 6 7" xfId="1503"/>
    <cellStyle name="Normal 2 14 7 2 6 8" xfId="1504"/>
    <cellStyle name="Normal 2 14 7 2 7" xfId="1505"/>
    <cellStyle name="Normal 2 14 7 2 8" xfId="1506"/>
    <cellStyle name="Normal 2 14 7 2 9" xfId="1507"/>
    <cellStyle name="Normal 2 14 7 2 9 2" xfId="1508"/>
    <cellStyle name="Normal 2 14 7 2 9 3" xfId="1509"/>
    <cellStyle name="Normal 2 14 7 2 9 4" xfId="1510"/>
    <cellStyle name="Normal 2 14 7 2 9 5" xfId="1511"/>
    <cellStyle name="Normal 2 14 7 3" xfId="1512"/>
    <cellStyle name="Normal 2 14 7 4" xfId="1513"/>
    <cellStyle name="Normal 2 14 7 5" xfId="1514"/>
    <cellStyle name="Normal 2 14 7 6" xfId="1515"/>
    <cellStyle name="Normal 2 14 7 7" xfId="1516"/>
    <cellStyle name="Normal 2 14 7 7 10" xfId="1517"/>
    <cellStyle name="Normal 2 14 7 7 11" xfId="1518"/>
    <cellStyle name="Normal 2 14 7 7 2" xfId="1519"/>
    <cellStyle name="Normal 2 14 7 7 2 2" xfId="1520"/>
    <cellStyle name="Normal 2 14 7 7 2 2 2" xfId="1521"/>
    <cellStyle name="Normal 2 14 7 7 2 2 3" xfId="1522"/>
    <cellStyle name="Normal 2 14 7 7 2 2 4" xfId="1523"/>
    <cellStyle name="Normal 2 14 7 7 2 2 5" xfId="1524"/>
    <cellStyle name="Normal 2 14 7 7 2 3" xfId="1525"/>
    <cellStyle name="Normal 2 14 7 7 2 4" xfId="1526"/>
    <cellStyle name="Normal 2 14 7 7 2 5" xfId="1527"/>
    <cellStyle name="Normal 2 14 7 7 2 6" xfId="1528"/>
    <cellStyle name="Normal 2 14 7 7 2 7" xfId="1529"/>
    <cellStyle name="Normal 2 14 7 7 2 8" xfId="1530"/>
    <cellStyle name="Normal 2 14 7 7 3" xfId="1531"/>
    <cellStyle name="Normal 2 14 7 7 4" xfId="1532"/>
    <cellStyle name="Normal 2 14 7 7 5" xfId="1533"/>
    <cellStyle name="Normal 2 14 7 7 6" xfId="1534"/>
    <cellStyle name="Normal 2 14 7 7 6 2" xfId="1535"/>
    <cellStyle name="Normal 2 14 7 7 6 3" xfId="1536"/>
    <cellStyle name="Normal 2 14 7 7 6 4" xfId="1537"/>
    <cellStyle name="Normal 2 14 7 7 6 5" xfId="1538"/>
    <cellStyle name="Normal 2 14 7 7 7" xfId="1539"/>
    <cellStyle name="Normal 2 14 7 7 8" xfId="1540"/>
    <cellStyle name="Normal 2 14 7 7 9" xfId="1541"/>
    <cellStyle name="Normal 2 14 7 8" xfId="1542"/>
    <cellStyle name="Normal 2 14 7 9" xfId="1543"/>
    <cellStyle name="Normal 2 14 8" xfId="1544"/>
    <cellStyle name="Normal 2 14 9" xfId="1545"/>
    <cellStyle name="Normal 2 15" xfId="1546"/>
    <cellStyle name="Normal 2 16" xfId="1547"/>
    <cellStyle name="Normal 2 17" xfId="1548"/>
    <cellStyle name="Normal 2 18" xfId="1549"/>
    <cellStyle name="Normal 2 19" xfId="1550"/>
    <cellStyle name="Normal 2 2" xfId="5"/>
    <cellStyle name="Normal 2 2 10" xfId="1551"/>
    <cellStyle name="Normal 2 2 10 10" xfId="1552"/>
    <cellStyle name="Normal 2 2 10 11" xfId="1553"/>
    <cellStyle name="Normal 2 2 10 12" xfId="1554"/>
    <cellStyle name="Normal 2 2 10 12 10" xfId="1555"/>
    <cellStyle name="Normal 2 2 10 12 11" xfId="1556"/>
    <cellStyle name="Normal 2 2 10 12 11 10" xfId="1557"/>
    <cellStyle name="Normal 2 2 10 12 11 11" xfId="1558"/>
    <cellStyle name="Normal 2 2 10 12 11 2" xfId="1559"/>
    <cellStyle name="Normal 2 2 10 12 11 2 2" xfId="1560"/>
    <cellStyle name="Normal 2 2 10 12 11 2 2 2" xfId="1561"/>
    <cellStyle name="Normal 2 2 10 12 11 2 2 3" xfId="1562"/>
    <cellStyle name="Normal 2 2 10 12 11 2 2 4" xfId="1563"/>
    <cellStyle name="Normal 2 2 10 12 11 2 2 5" xfId="1564"/>
    <cellStyle name="Normal 2 2 10 12 11 2 3" xfId="1565"/>
    <cellStyle name="Normal 2 2 10 12 11 2 4" xfId="1566"/>
    <cellStyle name="Normal 2 2 10 12 11 2 5" xfId="1567"/>
    <cellStyle name="Normal 2 2 10 12 11 2 6" xfId="1568"/>
    <cellStyle name="Normal 2 2 10 12 11 2 7" xfId="1569"/>
    <cellStyle name="Normal 2 2 10 12 11 2 8" xfId="1570"/>
    <cellStyle name="Normal 2 2 10 12 11 3" xfId="1571"/>
    <cellStyle name="Normal 2 2 10 12 11 4" xfId="1572"/>
    <cellStyle name="Normal 2 2 10 12 11 5" xfId="1573"/>
    <cellStyle name="Normal 2 2 10 12 11 6" xfId="1574"/>
    <cellStyle name="Normal 2 2 10 12 11 6 2" xfId="1575"/>
    <cellStyle name="Normal 2 2 10 12 11 6 3" xfId="1576"/>
    <cellStyle name="Normal 2 2 10 12 11 6 4" xfId="1577"/>
    <cellStyle name="Normal 2 2 10 12 11 6 5" xfId="1578"/>
    <cellStyle name="Normal 2 2 10 12 11 7" xfId="1579"/>
    <cellStyle name="Normal 2 2 10 12 11 8" xfId="1580"/>
    <cellStyle name="Normal 2 2 10 12 11 9" xfId="1581"/>
    <cellStyle name="Normal 2 2 10 12 12" xfId="1582"/>
    <cellStyle name="Normal 2 2 10 12 13" xfId="1583"/>
    <cellStyle name="Normal 2 2 10 12 14" xfId="1584"/>
    <cellStyle name="Normal 2 2 10 12 14 2" xfId="1585"/>
    <cellStyle name="Normal 2 2 10 12 14 2 2" xfId="1586"/>
    <cellStyle name="Normal 2 2 10 12 14 2 3" xfId="1587"/>
    <cellStyle name="Normal 2 2 10 12 14 2 4" xfId="1588"/>
    <cellStyle name="Normal 2 2 10 12 14 2 5" xfId="1589"/>
    <cellStyle name="Normal 2 2 10 12 14 3" xfId="1590"/>
    <cellStyle name="Normal 2 2 10 12 14 4" xfId="1591"/>
    <cellStyle name="Normal 2 2 10 12 14 5" xfId="1592"/>
    <cellStyle name="Normal 2 2 10 12 14 6" xfId="1593"/>
    <cellStyle name="Normal 2 2 10 12 14 7" xfId="1594"/>
    <cellStyle name="Normal 2 2 10 12 14 8" xfId="1595"/>
    <cellStyle name="Normal 2 2 10 12 15" xfId="1596"/>
    <cellStyle name="Normal 2 2 10 12 16" xfId="1597"/>
    <cellStyle name="Normal 2 2 10 12 17" xfId="1598"/>
    <cellStyle name="Normal 2 2 10 12 17 2" xfId="1599"/>
    <cellStyle name="Normal 2 2 10 12 17 3" xfId="1600"/>
    <cellStyle name="Normal 2 2 10 12 17 4" xfId="1601"/>
    <cellStyle name="Normal 2 2 10 12 17 5" xfId="1602"/>
    <cellStyle name="Normal 2 2 10 12 18" xfId="1603"/>
    <cellStyle name="Normal 2 2 10 12 19" xfId="1604"/>
    <cellStyle name="Normal 2 2 10 12 2" xfId="1605"/>
    <cellStyle name="Normal 2 2 10 12 2 10" xfId="1606"/>
    <cellStyle name="Normal 2 2 10 12 2 10 2" xfId="1607"/>
    <cellStyle name="Normal 2 2 10 12 2 10 2 2" xfId="1608"/>
    <cellStyle name="Normal 2 2 10 12 2 10 2 3" xfId="1609"/>
    <cellStyle name="Normal 2 2 10 12 2 10 2 4" xfId="1610"/>
    <cellStyle name="Normal 2 2 10 12 2 10 2 5" xfId="1611"/>
    <cellStyle name="Normal 2 2 10 12 2 10 3" xfId="1612"/>
    <cellStyle name="Normal 2 2 10 12 2 10 4" xfId="1613"/>
    <cellStyle name="Normal 2 2 10 12 2 10 5" xfId="1614"/>
    <cellStyle name="Normal 2 2 10 12 2 10 6" xfId="1615"/>
    <cellStyle name="Normal 2 2 10 12 2 10 7" xfId="1616"/>
    <cellStyle name="Normal 2 2 10 12 2 10 8" xfId="1617"/>
    <cellStyle name="Normal 2 2 10 12 2 11" xfId="1618"/>
    <cellStyle name="Normal 2 2 10 12 2 12" xfId="1619"/>
    <cellStyle name="Normal 2 2 10 12 2 13" xfId="1620"/>
    <cellStyle name="Normal 2 2 10 12 2 13 2" xfId="1621"/>
    <cellStyle name="Normal 2 2 10 12 2 13 3" xfId="1622"/>
    <cellStyle name="Normal 2 2 10 12 2 13 4" xfId="1623"/>
    <cellStyle name="Normal 2 2 10 12 2 13 5" xfId="1624"/>
    <cellStyle name="Normal 2 2 10 12 2 14" xfId="1625"/>
    <cellStyle name="Normal 2 2 10 12 2 15" xfId="1626"/>
    <cellStyle name="Normal 2 2 10 12 2 16" xfId="1627"/>
    <cellStyle name="Normal 2 2 10 12 2 17" xfId="1628"/>
    <cellStyle name="Normal 2 2 10 12 2 18" xfId="1629"/>
    <cellStyle name="Normal 2 2 10 12 2 2" xfId="1630"/>
    <cellStyle name="Normal 2 2 10 12 2 2 10" xfId="1631"/>
    <cellStyle name="Normal 2 2 10 12 2 2 11" xfId="1632"/>
    <cellStyle name="Normal 2 2 10 12 2 2 12" xfId="1633"/>
    <cellStyle name="Normal 2 2 10 12 2 2 13" xfId="1634"/>
    <cellStyle name="Normal 2 2 10 12 2 2 14" xfId="1635"/>
    <cellStyle name="Normal 2 2 10 12 2 2 2" xfId="1636"/>
    <cellStyle name="Normal 2 2 10 12 2 2 2 10" xfId="1637"/>
    <cellStyle name="Normal 2 2 10 12 2 2 2 11" xfId="1638"/>
    <cellStyle name="Normal 2 2 10 12 2 2 2 2" xfId="1639"/>
    <cellStyle name="Normal 2 2 10 12 2 2 2 2 2" xfId="1640"/>
    <cellStyle name="Normal 2 2 10 12 2 2 2 2 2 2" xfId="1641"/>
    <cellStyle name="Normal 2 2 10 12 2 2 2 2 2 3" xfId="1642"/>
    <cellStyle name="Normal 2 2 10 12 2 2 2 2 2 4" xfId="1643"/>
    <cellStyle name="Normal 2 2 10 12 2 2 2 2 2 5" xfId="1644"/>
    <cellStyle name="Normal 2 2 10 12 2 2 2 2 3" xfId="1645"/>
    <cellStyle name="Normal 2 2 10 12 2 2 2 2 4" xfId="1646"/>
    <cellStyle name="Normal 2 2 10 12 2 2 2 2 5" xfId="1647"/>
    <cellStyle name="Normal 2 2 10 12 2 2 2 2 6" xfId="1648"/>
    <cellStyle name="Normal 2 2 10 12 2 2 2 2 7" xfId="1649"/>
    <cellStyle name="Normal 2 2 10 12 2 2 2 2 8" xfId="1650"/>
    <cellStyle name="Normal 2 2 10 12 2 2 2 3" xfId="1651"/>
    <cellStyle name="Normal 2 2 10 12 2 2 2 4" xfId="1652"/>
    <cellStyle name="Normal 2 2 10 12 2 2 2 5" xfId="1653"/>
    <cellStyle name="Normal 2 2 10 12 2 2 2 6" xfId="1654"/>
    <cellStyle name="Normal 2 2 10 12 2 2 2 6 2" xfId="1655"/>
    <cellStyle name="Normal 2 2 10 12 2 2 2 6 3" xfId="1656"/>
    <cellStyle name="Normal 2 2 10 12 2 2 2 6 4" xfId="1657"/>
    <cellStyle name="Normal 2 2 10 12 2 2 2 6 5" xfId="1658"/>
    <cellStyle name="Normal 2 2 10 12 2 2 2 7" xfId="1659"/>
    <cellStyle name="Normal 2 2 10 12 2 2 2 8" xfId="1660"/>
    <cellStyle name="Normal 2 2 10 12 2 2 2 9" xfId="1661"/>
    <cellStyle name="Normal 2 2 10 12 2 2 3" xfId="1662"/>
    <cellStyle name="Normal 2 2 10 12 2 2 4" xfId="1663"/>
    <cellStyle name="Normal 2 2 10 12 2 2 5" xfId="1664"/>
    <cellStyle name="Normal 2 2 10 12 2 2 6" xfId="1665"/>
    <cellStyle name="Normal 2 2 10 12 2 2 6 2" xfId="1666"/>
    <cellStyle name="Normal 2 2 10 12 2 2 6 2 2" xfId="1667"/>
    <cellStyle name="Normal 2 2 10 12 2 2 6 2 3" xfId="1668"/>
    <cellStyle name="Normal 2 2 10 12 2 2 6 2 4" xfId="1669"/>
    <cellStyle name="Normal 2 2 10 12 2 2 6 2 5" xfId="1670"/>
    <cellStyle name="Normal 2 2 10 12 2 2 6 3" xfId="1671"/>
    <cellStyle name="Normal 2 2 10 12 2 2 6 4" xfId="1672"/>
    <cellStyle name="Normal 2 2 10 12 2 2 6 5" xfId="1673"/>
    <cellStyle name="Normal 2 2 10 12 2 2 6 6" xfId="1674"/>
    <cellStyle name="Normal 2 2 10 12 2 2 6 7" xfId="1675"/>
    <cellStyle name="Normal 2 2 10 12 2 2 6 8" xfId="1676"/>
    <cellStyle name="Normal 2 2 10 12 2 2 7" xfId="1677"/>
    <cellStyle name="Normal 2 2 10 12 2 2 8" xfId="1678"/>
    <cellStyle name="Normal 2 2 10 12 2 2 9" xfId="1679"/>
    <cellStyle name="Normal 2 2 10 12 2 2 9 2" xfId="1680"/>
    <cellStyle name="Normal 2 2 10 12 2 2 9 3" xfId="1681"/>
    <cellStyle name="Normal 2 2 10 12 2 2 9 4" xfId="1682"/>
    <cellStyle name="Normal 2 2 10 12 2 2 9 5" xfId="1683"/>
    <cellStyle name="Normal 2 2 10 12 2 3" xfId="1684"/>
    <cellStyle name="Normal 2 2 10 12 2 4" xfId="1685"/>
    <cellStyle name="Normal 2 2 10 12 2 5" xfId="1686"/>
    <cellStyle name="Normal 2 2 10 12 2 6" xfId="1687"/>
    <cellStyle name="Normal 2 2 10 12 2 7" xfId="1688"/>
    <cellStyle name="Normal 2 2 10 12 2 7 10" xfId="1689"/>
    <cellStyle name="Normal 2 2 10 12 2 7 11" xfId="1690"/>
    <cellStyle name="Normal 2 2 10 12 2 7 2" xfId="1691"/>
    <cellStyle name="Normal 2 2 10 12 2 7 2 2" xfId="1692"/>
    <cellStyle name="Normal 2 2 10 12 2 7 2 2 2" xfId="1693"/>
    <cellStyle name="Normal 2 2 10 12 2 7 2 2 3" xfId="1694"/>
    <cellStyle name="Normal 2 2 10 12 2 7 2 2 4" xfId="1695"/>
    <cellStyle name="Normal 2 2 10 12 2 7 2 2 5" xfId="1696"/>
    <cellStyle name="Normal 2 2 10 12 2 7 2 3" xfId="1697"/>
    <cellStyle name="Normal 2 2 10 12 2 7 2 4" xfId="1698"/>
    <cellStyle name="Normal 2 2 10 12 2 7 2 5" xfId="1699"/>
    <cellStyle name="Normal 2 2 10 12 2 7 2 6" xfId="1700"/>
    <cellStyle name="Normal 2 2 10 12 2 7 2 7" xfId="1701"/>
    <cellStyle name="Normal 2 2 10 12 2 7 2 8" xfId="1702"/>
    <cellStyle name="Normal 2 2 10 12 2 7 3" xfId="1703"/>
    <cellStyle name="Normal 2 2 10 12 2 7 4" xfId="1704"/>
    <cellStyle name="Normal 2 2 10 12 2 7 5" xfId="1705"/>
    <cellStyle name="Normal 2 2 10 12 2 7 6" xfId="1706"/>
    <cellStyle name="Normal 2 2 10 12 2 7 6 2" xfId="1707"/>
    <cellStyle name="Normal 2 2 10 12 2 7 6 3" xfId="1708"/>
    <cellStyle name="Normal 2 2 10 12 2 7 6 4" xfId="1709"/>
    <cellStyle name="Normal 2 2 10 12 2 7 6 5" xfId="1710"/>
    <cellStyle name="Normal 2 2 10 12 2 7 7" xfId="1711"/>
    <cellStyle name="Normal 2 2 10 12 2 7 8" xfId="1712"/>
    <cellStyle name="Normal 2 2 10 12 2 7 9" xfId="1713"/>
    <cellStyle name="Normal 2 2 10 12 2 8" xfId="1714"/>
    <cellStyle name="Normal 2 2 10 12 2 9" xfId="1715"/>
    <cellStyle name="Normal 2 2 10 12 20" xfId="1716"/>
    <cellStyle name="Normal 2 2 10 12 21" xfId="1717"/>
    <cellStyle name="Normal 2 2 10 12 22" xfId="1718"/>
    <cellStyle name="Normal 2 2 10 12 3" xfId="1719"/>
    <cellStyle name="Normal 2 2 10 12 4" xfId="1720"/>
    <cellStyle name="Normal 2 2 10 12 5" xfId="1721"/>
    <cellStyle name="Normal 2 2 10 12 6" xfId="1722"/>
    <cellStyle name="Normal 2 2 10 12 7" xfId="1723"/>
    <cellStyle name="Normal 2 2 10 12 7 10" xfId="1724"/>
    <cellStyle name="Normal 2 2 10 12 7 11" xfId="1725"/>
    <cellStyle name="Normal 2 2 10 12 7 12" xfId="1726"/>
    <cellStyle name="Normal 2 2 10 12 7 13" xfId="1727"/>
    <cellStyle name="Normal 2 2 10 12 7 14" xfId="1728"/>
    <cellStyle name="Normal 2 2 10 12 7 2" xfId="1729"/>
    <cellStyle name="Normal 2 2 10 12 7 2 10" xfId="1730"/>
    <cellStyle name="Normal 2 2 10 12 7 2 11" xfId="1731"/>
    <cellStyle name="Normal 2 2 10 12 7 2 2" xfId="1732"/>
    <cellStyle name="Normal 2 2 10 12 7 2 2 2" xfId="1733"/>
    <cellStyle name="Normal 2 2 10 12 7 2 2 2 2" xfId="1734"/>
    <cellStyle name="Normal 2 2 10 12 7 2 2 2 3" xfId="1735"/>
    <cellStyle name="Normal 2 2 10 12 7 2 2 2 4" xfId="1736"/>
    <cellStyle name="Normal 2 2 10 12 7 2 2 2 5" xfId="1737"/>
    <cellStyle name="Normal 2 2 10 12 7 2 2 3" xfId="1738"/>
    <cellStyle name="Normal 2 2 10 12 7 2 2 4" xfId="1739"/>
    <cellStyle name="Normal 2 2 10 12 7 2 2 5" xfId="1740"/>
    <cellStyle name="Normal 2 2 10 12 7 2 2 6" xfId="1741"/>
    <cellStyle name="Normal 2 2 10 12 7 2 2 7" xfId="1742"/>
    <cellStyle name="Normal 2 2 10 12 7 2 2 8" xfId="1743"/>
    <cellStyle name="Normal 2 2 10 12 7 2 3" xfId="1744"/>
    <cellStyle name="Normal 2 2 10 12 7 2 4" xfId="1745"/>
    <cellStyle name="Normal 2 2 10 12 7 2 5" xfId="1746"/>
    <cellStyle name="Normal 2 2 10 12 7 2 6" xfId="1747"/>
    <cellStyle name="Normal 2 2 10 12 7 2 6 2" xfId="1748"/>
    <cellStyle name="Normal 2 2 10 12 7 2 6 3" xfId="1749"/>
    <cellStyle name="Normal 2 2 10 12 7 2 6 4" xfId="1750"/>
    <cellStyle name="Normal 2 2 10 12 7 2 6 5" xfId="1751"/>
    <cellStyle name="Normal 2 2 10 12 7 2 7" xfId="1752"/>
    <cellStyle name="Normal 2 2 10 12 7 2 8" xfId="1753"/>
    <cellStyle name="Normal 2 2 10 12 7 2 9" xfId="1754"/>
    <cellStyle name="Normal 2 2 10 12 7 3" xfId="1755"/>
    <cellStyle name="Normal 2 2 10 12 7 4" xfId="1756"/>
    <cellStyle name="Normal 2 2 10 12 7 5" xfId="1757"/>
    <cellStyle name="Normal 2 2 10 12 7 6" xfId="1758"/>
    <cellStyle name="Normal 2 2 10 12 7 6 2" xfId="1759"/>
    <cellStyle name="Normal 2 2 10 12 7 6 2 2" xfId="1760"/>
    <cellStyle name="Normal 2 2 10 12 7 6 2 3" xfId="1761"/>
    <cellStyle name="Normal 2 2 10 12 7 6 2 4" xfId="1762"/>
    <cellStyle name="Normal 2 2 10 12 7 6 2 5" xfId="1763"/>
    <cellStyle name="Normal 2 2 10 12 7 6 3" xfId="1764"/>
    <cellStyle name="Normal 2 2 10 12 7 6 4" xfId="1765"/>
    <cellStyle name="Normal 2 2 10 12 7 6 5" xfId="1766"/>
    <cellStyle name="Normal 2 2 10 12 7 6 6" xfId="1767"/>
    <cellStyle name="Normal 2 2 10 12 7 6 7" xfId="1768"/>
    <cellStyle name="Normal 2 2 10 12 7 6 8" xfId="1769"/>
    <cellStyle name="Normal 2 2 10 12 7 7" xfId="1770"/>
    <cellStyle name="Normal 2 2 10 12 7 8" xfId="1771"/>
    <cellStyle name="Normal 2 2 10 12 7 9" xfId="1772"/>
    <cellStyle name="Normal 2 2 10 12 7 9 2" xfId="1773"/>
    <cellStyle name="Normal 2 2 10 12 7 9 3" xfId="1774"/>
    <cellStyle name="Normal 2 2 10 12 7 9 4" xfId="1775"/>
    <cellStyle name="Normal 2 2 10 12 7 9 5" xfId="1776"/>
    <cellStyle name="Normal 2 2 10 12 8" xfId="1777"/>
    <cellStyle name="Normal 2 2 10 12 9" xfId="1778"/>
    <cellStyle name="Normal 2 2 10 13" xfId="1779"/>
    <cellStyle name="Normal 2 2 10 14" xfId="1780"/>
    <cellStyle name="Normal 2 2 10 15" xfId="1781"/>
    <cellStyle name="Normal 2 2 10 16" xfId="1782"/>
    <cellStyle name="Normal 2 2 10 16 10" xfId="1783"/>
    <cellStyle name="Normal 2 2 10 16 10 2" xfId="1784"/>
    <cellStyle name="Normal 2 2 10 16 10 2 2" xfId="1785"/>
    <cellStyle name="Normal 2 2 10 16 10 2 3" xfId="1786"/>
    <cellStyle name="Normal 2 2 10 16 10 2 4" xfId="1787"/>
    <cellStyle name="Normal 2 2 10 16 10 2 5" xfId="1788"/>
    <cellStyle name="Normal 2 2 10 16 10 3" xfId="1789"/>
    <cellStyle name="Normal 2 2 10 16 10 4" xfId="1790"/>
    <cellStyle name="Normal 2 2 10 16 10 5" xfId="1791"/>
    <cellStyle name="Normal 2 2 10 16 10 6" xfId="1792"/>
    <cellStyle name="Normal 2 2 10 16 10 7" xfId="1793"/>
    <cellStyle name="Normal 2 2 10 16 10 8" xfId="1794"/>
    <cellStyle name="Normal 2 2 10 16 11" xfId="1795"/>
    <cellStyle name="Normal 2 2 10 16 12" xfId="1796"/>
    <cellStyle name="Normal 2 2 10 16 13" xfId="1797"/>
    <cellStyle name="Normal 2 2 10 16 13 2" xfId="1798"/>
    <cellStyle name="Normal 2 2 10 16 13 3" xfId="1799"/>
    <cellStyle name="Normal 2 2 10 16 13 4" xfId="1800"/>
    <cellStyle name="Normal 2 2 10 16 13 5" xfId="1801"/>
    <cellStyle name="Normal 2 2 10 16 14" xfId="1802"/>
    <cellStyle name="Normal 2 2 10 16 15" xfId="1803"/>
    <cellStyle name="Normal 2 2 10 16 16" xfId="1804"/>
    <cellStyle name="Normal 2 2 10 16 17" xfId="1805"/>
    <cellStyle name="Normal 2 2 10 16 18" xfId="1806"/>
    <cellStyle name="Normal 2 2 10 16 2" xfId="1807"/>
    <cellStyle name="Normal 2 2 10 16 2 10" xfId="1808"/>
    <cellStyle name="Normal 2 2 10 16 2 11" xfId="1809"/>
    <cellStyle name="Normal 2 2 10 16 2 12" xfId="1810"/>
    <cellStyle name="Normal 2 2 10 16 2 13" xfId="1811"/>
    <cellStyle name="Normal 2 2 10 16 2 14" xfId="1812"/>
    <cellStyle name="Normal 2 2 10 16 2 2" xfId="1813"/>
    <cellStyle name="Normal 2 2 10 16 2 2 10" xfId="1814"/>
    <cellStyle name="Normal 2 2 10 16 2 2 11" xfId="1815"/>
    <cellStyle name="Normal 2 2 10 16 2 2 2" xfId="1816"/>
    <cellStyle name="Normal 2 2 10 16 2 2 2 2" xfId="1817"/>
    <cellStyle name="Normal 2 2 10 16 2 2 2 2 2" xfId="1818"/>
    <cellStyle name="Normal 2 2 10 16 2 2 2 2 3" xfId="1819"/>
    <cellStyle name="Normal 2 2 10 16 2 2 2 2 4" xfId="1820"/>
    <cellStyle name="Normal 2 2 10 16 2 2 2 2 5" xfId="1821"/>
    <cellStyle name="Normal 2 2 10 16 2 2 2 3" xfId="1822"/>
    <cellStyle name="Normal 2 2 10 16 2 2 2 4" xfId="1823"/>
    <cellStyle name="Normal 2 2 10 16 2 2 2 5" xfId="1824"/>
    <cellStyle name="Normal 2 2 10 16 2 2 2 6" xfId="1825"/>
    <cellStyle name="Normal 2 2 10 16 2 2 2 7" xfId="1826"/>
    <cellStyle name="Normal 2 2 10 16 2 2 2 8" xfId="1827"/>
    <cellStyle name="Normal 2 2 10 16 2 2 3" xfId="1828"/>
    <cellStyle name="Normal 2 2 10 16 2 2 4" xfId="1829"/>
    <cellStyle name="Normal 2 2 10 16 2 2 5" xfId="1830"/>
    <cellStyle name="Normal 2 2 10 16 2 2 6" xfId="1831"/>
    <cellStyle name="Normal 2 2 10 16 2 2 6 2" xfId="1832"/>
    <cellStyle name="Normal 2 2 10 16 2 2 6 3" xfId="1833"/>
    <cellStyle name="Normal 2 2 10 16 2 2 6 4" xfId="1834"/>
    <cellStyle name="Normal 2 2 10 16 2 2 6 5" xfId="1835"/>
    <cellStyle name="Normal 2 2 10 16 2 2 7" xfId="1836"/>
    <cellStyle name="Normal 2 2 10 16 2 2 8" xfId="1837"/>
    <cellStyle name="Normal 2 2 10 16 2 2 9" xfId="1838"/>
    <cellStyle name="Normal 2 2 10 16 2 3" xfId="1839"/>
    <cellStyle name="Normal 2 2 10 16 2 4" xfId="1840"/>
    <cellStyle name="Normal 2 2 10 16 2 5" xfId="1841"/>
    <cellStyle name="Normal 2 2 10 16 2 6" xfId="1842"/>
    <cellStyle name="Normal 2 2 10 16 2 6 2" xfId="1843"/>
    <cellStyle name="Normal 2 2 10 16 2 6 2 2" xfId="1844"/>
    <cellStyle name="Normal 2 2 10 16 2 6 2 3" xfId="1845"/>
    <cellStyle name="Normal 2 2 10 16 2 6 2 4" xfId="1846"/>
    <cellStyle name="Normal 2 2 10 16 2 6 2 5" xfId="1847"/>
    <cellStyle name="Normal 2 2 10 16 2 6 3" xfId="1848"/>
    <cellStyle name="Normal 2 2 10 16 2 6 4" xfId="1849"/>
    <cellStyle name="Normal 2 2 10 16 2 6 5" xfId="1850"/>
    <cellStyle name="Normal 2 2 10 16 2 6 6" xfId="1851"/>
    <cellStyle name="Normal 2 2 10 16 2 6 7" xfId="1852"/>
    <cellStyle name="Normal 2 2 10 16 2 6 8" xfId="1853"/>
    <cellStyle name="Normal 2 2 10 16 2 7" xfId="1854"/>
    <cellStyle name="Normal 2 2 10 16 2 8" xfId="1855"/>
    <cellStyle name="Normal 2 2 10 16 2 9" xfId="1856"/>
    <cellStyle name="Normal 2 2 10 16 2 9 2" xfId="1857"/>
    <cellStyle name="Normal 2 2 10 16 2 9 3" xfId="1858"/>
    <cellStyle name="Normal 2 2 10 16 2 9 4" xfId="1859"/>
    <cellStyle name="Normal 2 2 10 16 2 9 5" xfId="1860"/>
    <cellStyle name="Normal 2 2 10 16 3" xfId="1861"/>
    <cellStyle name="Normal 2 2 10 16 4" xfId="1862"/>
    <cellStyle name="Normal 2 2 10 16 5" xfId="1863"/>
    <cellStyle name="Normal 2 2 10 16 6" xfId="1864"/>
    <cellStyle name="Normal 2 2 10 16 7" xfId="1865"/>
    <cellStyle name="Normal 2 2 10 16 7 10" xfId="1866"/>
    <cellStyle name="Normal 2 2 10 16 7 11" xfId="1867"/>
    <cellStyle name="Normal 2 2 10 16 7 2" xfId="1868"/>
    <cellStyle name="Normal 2 2 10 16 7 2 2" xfId="1869"/>
    <cellStyle name="Normal 2 2 10 16 7 2 2 2" xfId="1870"/>
    <cellStyle name="Normal 2 2 10 16 7 2 2 3" xfId="1871"/>
    <cellStyle name="Normal 2 2 10 16 7 2 2 4" xfId="1872"/>
    <cellStyle name="Normal 2 2 10 16 7 2 2 5" xfId="1873"/>
    <cellStyle name="Normal 2 2 10 16 7 2 3" xfId="1874"/>
    <cellStyle name="Normal 2 2 10 16 7 2 4" xfId="1875"/>
    <cellStyle name="Normal 2 2 10 16 7 2 5" xfId="1876"/>
    <cellStyle name="Normal 2 2 10 16 7 2 6" xfId="1877"/>
    <cellStyle name="Normal 2 2 10 16 7 2 7" xfId="1878"/>
    <cellStyle name="Normal 2 2 10 16 7 2 8" xfId="1879"/>
    <cellStyle name="Normal 2 2 10 16 7 3" xfId="1880"/>
    <cellStyle name="Normal 2 2 10 16 7 4" xfId="1881"/>
    <cellStyle name="Normal 2 2 10 16 7 5" xfId="1882"/>
    <cellStyle name="Normal 2 2 10 16 7 6" xfId="1883"/>
    <cellStyle name="Normal 2 2 10 16 7 6 2" xfId="1884"/>
    <cellStyle name="Normal 2 2 10 16 7 6 3" xfId="1885"/>
    <cellStyle name="Normal 2 2 10 16 7 6 4" xfId="1886"/>
    <cellStyle name="Normal 2 2 10 16 7 6 5" xfId="1887"/>
    <cellStyle name="Normal 2 2 10 16 7 7" xfId="1888"/>
    <cellStyle name="Normal 2 2 10 16 7 8" xfId="1889"/>
    <cellStyle name="Normal 2 2 10 16 7 9" xfId="1890"/>
    <cellStyle name="Normal 2 2 10 16 8" xfId="1891"/>
    <cellStyle name="Normal 2 2 10 16 9" xfId="1892"/>
    <cellStyle name="Normal 2 2 10 17" xfId="1893"/>
    <cellStyle name="Normal 2 2 10 18" xfId="1894"/>
    <cellStyle name="Normal 2 2 10 19" xfId="1895"/>
    <cellStyle name="Normal 2 2 10 2" xfId="1896"/>
    <cellStyle name="Normal 2 2 10 2 10" xfId="1897"/>
    <cellStyle name="Normal 2 2 10 2 11" xfId="1898"/>
    <cellStyle name="Normal 2 2 10 2 11 10" xfId="1899"/>
    <cellStyle name="Normal 2 2 10 2 11 11" xfId="1900"/>
    <cellStyle name="Normal 2 2 10 2 11 12" xfId="1901"/>
    <cellStyle name="Normal 2 2 10 2 11 13" xfId="1902"/>
    <cellStyle name="Normal 2 2 10 2 11 14" xfId="1903"/>
    <cellStyle name="Normal 2 2 10 2 11 2" xfId="1904"/>
    <cellStyle name="Normal 2 2 10 2 11 2 10" xfId="1905"/>
    <cellStyle name="Normal 2 2 10 2 11 2 11" xfId="1906"/>
    <cellStyle name="Normal 2 2 10 2 11 2 2" xfId="1907"/>
    <cellStyle name="Normal 2 2 10 2 11 2 2 2" xfId="1908"/>
    <cellStyle name="Normal 2 2 10 2 11 2 2 2 2" xfId="1909"/>
    <cellStyle name="Normal 2 2 10 2 11 2 2 2 3" xfId="1910"/>
    <cellStyle name="Normal 2 2 10 2 11 2 2 2 4" xfId="1911"/>
    <cellStyle name="Normal 2 2 10 2 11 2 2 2 5" xfId="1912"/>
    <cellStyle name="Normal 2 2 10 2 11 2 2 3" xfId="1913"/>
    <cellStyle name="Normal 2 2 10 2 11 2 2 4" xfId="1914"/>
    <cellStyle name="Normal 2 2 10 2 11 2 2 5" xfId="1915"/>
    <cellStyle name="Normal 2 2 10 2 11 2 2 6" xfId="1916"/>
    <cellStyle name="Normal 2 2 10 2 11 2 2 7" xfId="1917"/>
    <cellStyle name="Normal 2 2 10 2 11 2 2 8" xfId="1918"/>
    <cellStyle name="Normal 2 2 10 2 11 2 3" xfId="1919"/>
    <cellStyle name="Normal 2 2 10 2 11 2 4" xfId="1920"/>
    <cellStyle name="Normal 2 2 10 2 11 2 5" xfId="1921"/>
    <cellStyle name="Normal 2 2 10 2 11 2 6" xfId="1922"/>
    <cellStyle name="Normal 2 2 10 2 11 2 6 2" xfId="1923"/>
    <cellStyle name="Normal 2 2 10 2 11 2 6 3" xfId="1924"/>
    <cellStyle name="Normal 2 2 10 2 11 2 6 4" xfId="1925"/>
    <cellStyle name="Normal 2 2 10 2 11 2 6 5" xfId="1926"/>
    <cellStyle name="Normal 2 2 10 2 11 2 7" xfId="1927"/>
    <cellStyle name="Normal 2 2 10 2 11 2 8" xfId="1928"/>
    <cellStyle name="Normal 2 2 10 2 11 2 9" xfId="1929"/>
    <cellStyle name="Normal 2 2 10 2 11 3" xfId="1930"/>
    <cellStyle name="Normal 2 2 10 2 11 4" xfId="1931"/>
    <cellStyle name="Normal 2 2 10 2 11 5" xfId="1932"/>
    <cellStyle name="Normal 2 2 10 2 11 6" xfId="1933"/>
    <cellStyle name="Normal 2 2 10 2 11 6 2" xfId="1934"/>
    <cellStyle name="Normal 2 2 10 2 11 6 2 2" xfId="1935"/>
    <cellStyle name="Normal 2 2 10 2 11 6 2 3" xfId="1936"/>
    <cellStyle name="Normal 2 2 10 2 11 6 2 4" xfId="1937"/>
    <cellStyle name="Normal 2 2 10 2 11 6 2 5" xfId="1938"/>
    <cellStyle name="Normal 2 2 10 2 11 6 3" xfId="1939"/>
    <cellStyle name="Normal 2 2 10 2 11 6 4" xfId="1940"/>
    <cellStyle name="Normal 2 2 10 2 11 6 5" xfId="1941"/>
    <cellStyle name="Normal 2 2 10 2 11 6 6" xfId="1942"/>
    <cellStyle name="Normal 2 2 10 2 11 6 7" xfId="1943"/>
    <cellStyle name="Normal 2 2 10 2 11 6 8" xfId="1944"/>
    <cellStyle name="Normal 2 2 10 2 11 7" xfId="1945"/>
    <cellStyle name="Normal 2 2 10 2 11 8" xfId="1946"/>
    <cellStyle name="Normal 2 2 10 2 11 9" xfId="1947"/>
    <cellStyle name="Normal 2 2 10 2 11 9 2" xfId="1948"/>
    <cellStyle name="Normal 2 2 10 2 11 9 3" xfId="1949"/>
    <cellStyle name="Normal 2 2 10 2 11 9 4" xfId="1950"/>
    <cellStyle name="Normal 2 2 10 2 11 9 5" xfId="1951"/>
    <cellStyle name="Normal 2 2 10 2 12" xfId="1952"/>
    <cellStyle name="Normal 2 2 10 2 13" xfId="1953"/>
    <cellStyle name="Normal 2 2 10 2 14" xfId="1954"/>
    <cellStyle name="Normal 2 2 10 2 15" xfId="1955"/>
    <cellStyle name="Normal 2 2 10 2 15 10" xfId="1956"/>
    <cellStyle name="Normal 2 2 10 2 15 11" xfId="1957"/>
    <cellStyle name="Normal 2 2 10 2 15 2" xfId="1958"/>
    <cellStyle name="Normal 2 2 10 2 15 2 2" xfId="1959"/>
    <cellStyle name="Normal 2 2 10 2 15 2 2 2" xfId="1960"/>
    <cellStyle name="Normal 2 2 10 2 15 2 2 3" xfId="1961"/>
    <cellStyle name="Normal 2 2 10 2 15 2 2 4" xfId="1962"/>
    <cellStyle name="Normal 2 2 10 2 15 2 2 5" xfId="1963"/>
    <cellStyle name="Normal 2 2 10 2 15 2 3" xfId="1964"/>
    <cellStyle name="Normal 2 2 10 2 15 2 4" xfId="1965"/>
    <cellStyle name="Normal 2 2 10 2 15 2 5" xfId="1966"/>
    <cellStyle name="Normal 2 2 10 2 15 2 6" xfId="1967"/>
    <cellStyle name="Normal 2 2 10 2 15 2 7" xfId="1968"/>
    <cellStyle name="Normal 2 2 10 2 15 2 8" xfId="1969"/>
    <cellStyle name="Normal 2 2 10 2 15 3" xfId="1970"/>
    <cellStyle name="Normal 2 2 10 2 15 4" xfId="1971"/>
    <cellStyle name="Normal 2 2 10 2 15 5" xfId="1972"/>
    <cellStyle name="Normal 2 2 10 2 15 6" xfId="1973"/>
    <cellStyle name="Normal 2 2 10 2 15 6 2" xfId="1974"/>
    <cellStyle name="Normal 2 2 10 2 15 6 3" xfId="1975"/>
    <cellStyle name="Normal 2 2 10 2 15 6 4" xfId="1976"/>
    <cellStyle name="Normal 2 2 10 2 15 6 5" xfId="1977"/>
    <cellStyle name="Normal 2 2 10 2 15 7" xfId="1978"/>
    <cellStyle name="Normal 2 2 10 2 15 8" xfId="1979"/>
    <cellStyle name="Normal 2 2 10 2 15 9" xfId="1980"/>
    <cellStyle name="Normal 2 2 10 2 16" xfId="1981"/>
    <cellStyle name="Normal 2 2 10 2 17" xfId="1982"/>
    <cellStyle name="Normal 2 2 10 2 18" xfId="1983"/>
    <cellStyle name="Normal 2 2 10 2 18 2" xfId="1984"/>
    <cellStyle name="Normal 2 2 10 2 18 2 2" xfId="1985"/>
    <cellStyle name="Normal 2 2 10 2 18 2 3" xfId="1986"/>
    <cellStyle name="Normal 2 2 10 2 18 2 4" xfId="1987"/>
    <cellStyle name="Normal 2 2 10 2 18 2 5" xfId="1988"/>
    <cellStyle name="Normal 2 2 10 2 18 3" xfId="1989"/>
    <cellStyle name="Normal 2 2 10 2 18 4" xfId="1990"/>
    <cellStyle name="Normal 2 2 10 2 18 5" xfId="1991"/>
    <cellStyle name="Normal 2 2 10 2 18 6" xfId="1992"/>
    <cellStyle name="Normal 2 2 10 2 18 7" xfId="1993"/>
    <cellStyle name="Normal 2 2 10 2 18 8" xfId="1994"/>
    <cellStyle name="Normal 2 2 10 2 19" xfId="1995"/>
    <cellStyle name="Normal 2 2 10 2 2" xfId="1996"/>
    <cellStyle name="Normal 2 2 10 2 2 10" xfId="1997"/>
    <cellStyle name="Normal 2 2 10 2 2 11" xfId="1998"/>
    <cellStyle name="Normal 2 2 10 2 2 11 10" xfId="1999"/>
    <cellStyle name="Normal 2 2 10 2 2 11 11" xfId="2000"/>
    <cellStyle name="Normal 2 2 10 2 2 11 2" xfId="2001"/>
    <cellStyle name="Normal 2 2 10 2 2 11 2 2" xfId="2002"/>
    <cellStyle name="Normal 2 2 10 2 2 11 2 2 2" xfId="2003"/>
    <cellStyle name="Normal 2 2 10 2 2 11 2 2 3" xfId="2004"/>
    <cellStyle name="Normal 2 2 10 2 2 11 2 2 4" xfId="2005"/>
    <cellStyle name="Normal 2 2 10 2 2 11 2 2 5" xfId="2006"/>
    <cellStyle name="Normal 2 2 10 2 2 11 2 3" xfId="2007"/>
    <cellStyle name="Normal 2 2 10 2 2 11 2 4" xfId="2008"/>
    <cellStyle name="Normal 2 2 10 2 2 11 2 5" xfId="2009"/>
    <cellStyle name="Normal 2 2 10 2 2 11 2 6" xfId="2010"/>
    <cellStyle name="Normal 2 2 10 2 2 11 2 7" xfId="2011"/>
    <cellStyle name="Normal 2 2 10 2 2 11 2 8" xfId="2012"/>
    <cellStyle name="Normal 2 2 10 2 2 11 3" xfId="2013"/>
    <cellStyle name="Normal 2 2 10 2 2 11 4" xfId="2014"/>
    <cellStyle name="Normal 2 2 10 2 2 11 5" xfId="2015"/>
    <cellStyle name="Normal 2 2 10 2 2 11 6" xfId="2016"/>
    <cellStyle name="Normal 2 2 10 2 2 11 6 2" xfId="2017"/>
    <cellStyle name="Normal 2 2 10 2 2 11 6 3" xfId="2018"/>
    <cellStyle name="Normal 2 2 10 2 2 11 6 4" xfId="2019"/>
    <cellStyle name="Normal 2 2 10 2 2 11 6 5" xfId="2020"/>
    <cellStyle name="Normal 2 2 10 2 2 11 7" xfId="2021"/>
    <cellStyle name="Normal 2 2 10 2 2 11 8" xfId="2022"/>
    <cellStyle name="Normal 2 2 10 2 2 11 9" xfId="2023"/>
    <cellStyle name="Normal 2 2 10 2 2 12" xfId="2024"/>
    <cellStyle name="Normal 2 2 10 2 2 13" xfId="2025"/>
    <cellStyle name="Normal 2 2 10 2 2 14" xfId="2026"/>
    <cellStyle name="Normal 2 2 10 2 2 14 2" xfId="2027"/>
    <cellStyle name="Normal 2 2 10 2 2 14 2 2" xfId="2028"/>
    <cellStyle name="Normal 2 2 10 2 2 14 2 3" xfId="2029"/>
    <cellStyle name="Normal 2 2 10 2 2 14 2 4" xfId="2030"/>
    <cellStyle name="Normal 2 2 10 2 2 14 2 5" xfId="2031"/>
    <cellStyle name="Normal 2 2 10 2 2 14 3" xfId="2032"/>
    <cellStyle name="Normal 2 2 10 2 2 14 4" xfId="2033"/>
    <cellStyle name="Normal 2 2 10 2 2 14 5" xfId="2034"/>
    <cellStyle name="Normal 2 2 10 2 2 14 6" xfId="2035"/>
    <cellStyle name="Normal 2 2 10 2 2 14 7" xfId="2036"/>
    <cellStyle name="Normal 2 2 10 2 2 14 8" xfId="2037"/>
    <cellStyle name="Normal 2 2 10 2 2 15" xfId="2038"/>
    <cellStyle name="Normal 2 2 10 2 2 16" xfId="2039"/>
    <cellStyle name="Normal 2 2 10 2 2 17" xfId="2040"/>
    <cellStyle name="Normal 2 2 10 2 2 17 2" xfId="2041"/>
    <cellStyle name="Normal 2 2 10 2 2 17 3" xfId="2042"/>
    <cellStyle name="Normal 2 2 10 2 2 17 4" xfId="2043"/>
    <cellStyle name="Normal 2 2 10 2 2 17 5" xfId="2044"/>
    <cellStyle name="Normal 2 2 10 2 2 18" xfId="2045"/>
    <cellStyle name="Normal 2 2 10 2 2 19" xfId="2046"/>
    <cellStyle name="Normal 2 2 10 2 2 2" xfId="2047"/>
    <cellStyle name="Normal 2 2 10 2 2 2 10" xfId="2048"/>
    <cellStyle name="Normal 2 2 10 2 2 2 10 2" xfId="2049"/>
    <cellStyle name="Normal 2 2 10 2 2 2 10 2 2" xfId="2050"/>
    <cellStyle name="Normal 2 2 10 2 2 2 10 2 3" xfId="2051"/>
    <cellStyle name="Normal 2 2 10 2 2 2 10 2 4" xfId="2052"/>
    <cellStyle name="Normal 2 2 10 2 2 2 10 2 5" xfId="2053"/>
    <cellStyle name="Normal 2 2 10 2 2 2 10 3" xfId="2054"/>
    <cellStyle name="Normal 2 2 10 2 2 2 10 4" xfId="2055"/>
    <cellStyle name="Normal 2 2 10 2 2 2 10 5" xfId="2056"/>
    <cellStyle name="Normal 2 2 10 2 2 2 10 6" xfId="2057"/>
    <cellStyle name="Normal 2 2 10 2 2 2 10 7" xfId="2058"/>
    <cellStyle name="Normal 2 2 10 2 2 2 10 8" xfId="2059"/>
    <cellStyle name="Normal 2 2 10 2 2 2 11" xfId="2060"/>
    <cellStyle name="Normal 2 2 10 2 2 2 12" xfId="2061"/>
    <cellStyle name="Normal 2 2 10 2 2 2 13" xfId="2062"/>
    <cellStyle name="Normal 2 2 10 2 2 2 13 2" xfId="2063"/>
    <cellStyle name="Normal 2 2 10 2 2 2 13 3" xfId="2064"/>
    <cellStyle name="Normal 2 2 10 2 2 2 13 4" xfId="2065"/>
    <cellStyle name="Normal 2 2 10 2 2 2 13 5" xfId="2066"/>
    <cellStyle name="Normal 2 2 10 2 2 2 14" xfId="2067"/>
    <cellStyle name="Normal 2 2 10 2 2 2 15" xfId="2068"/>
    <cellStyle name="Normal 2 2 10 2 2 2 16" xfId="2069"/>
    <cellStyle name="Normal 2 2 10 2 2 2 17" xfId="2070"/>
    <cellStyle name="Normal 2 2 10 2 2 2 18" xfId="2071"/>
    <cellStyle name="Normal 2 2 10 2 2 2 2" xfId="2072"/>
    <cellStyle name="Normal 2 2 10 2 2 2 2 10" xfId="2073"/>
    <cellStyle name="Normal 2 2 10 2 2 2 2 11" xfId="2074"/>
    <cellStyle name="Normal 2 2 10 2 2 2 2 12" xfId="2075"/>
    <cellStyle name="Normal 2 2 10 2 2 2 2 13" xfId="2076"/>
    <cellStyle name="Normal 2 2 10 2 2 2 2 14" xfId="2077"/>
    <cellStyle name="Normal 2 2 10 2 2 2 2 2" xfId="2078"/>
    <cellStyle name="Normal 2 2 10 2 2 2 2 2 10" xfId="2079"/>
    <cellStyle name="Normal 2 2 10 2 2 2 2 2 11" xfId="2080"/>
    <cellStyle name="Normal 2 2 10 2 2 2 2 2 2" xfId="2081"/>
    <cellStyle name="Normal 2 2 10 2 2 2 2 2 2 2" xfId="2082"/>
    <cellStyle name="Normal 2 2 10 2 2 2 2 2 2 2 2" xfId="2083"/>
    <cellStyle name="Normal 2 2 10 2 2 2 2 2 2 2 3" xfId="2084"/>
    <cellStyle name="Normal 2 2 10 2 2 2 2 2 2 2 4" xfId="2085"/>
    <cellStyle name="Normal 2 2 10 2 2 2 2 2 2 2 5" xfId="2086"/>
    <cellStyle name="Normal 2 2 10 2 2 2 2 2 2 3" xfId="2087"/>
    <cellStyle name="Normal 2 2 10 2 2 2 2 2 2 4" xfId="2088"/>
    <cellStyle name="Normal 2 2 10 2 2 2 2 2 2 5" xfId="2089"/>
    <cellStyle name="Normal 2 2 10 2 2 2 2 2 2 6" xfId="2090"/>
    <cellStyle name="Normal 2 2 10 2 2 2 2 2 2 7" xfId="2091"/>
    <cellStyle name="Normal 2 2 10 2 2 2 2 2 2 8" xfId="2092"/>
    <cellStyle name="Normal 2 2 10 2 2 2 2 2 3" xfId="2093"/>
    <cellStyle name="Normal 2 2 10 2 2 2 2 2 4" xfId="2094"/>
    <cellStyle name="Normal 2 2 10 2 2 2 2 2 5" xfId="2095"/>
    <cellStyle name="Normal 2 2 10 2 2 2 2 2 6" xfId="2096"/>
    <cellStyle name="Normal 2 2 10 2 2 2 2 2 6 2" xfId="2097"/>
    <cellStyle name="Normal 2 2 10 2 2 2 2 2 6 3" xfId="2098"/>
    <cellStyle name="Normal 2 2 10 2 2 2 2 2 6 4" xfId="2099"/>
    <cellStyle name="Normal 2 2 10 2 2 2 2 2 6 5" xfId="2100"/>
    <cellStyle name="Normal 2 2 10 2 2 2 2 2 7" xfId="2101"/>
    <cellStyle name="Normal 2 2 10 2 2 2 2 2 8" xfId="2102"/>
    <cellStyle name="Normal 2 2 10 2 2 2 2 2 9" xfId="2103"/>
    <cellStyle name="Normal 2 2 10 2 2 2 2 3" xfId="2104"/>
    <cellStyle name="Normal 2 2 10 2 2 2 2 4" xfId="2105"/>
    <cellStyle name="Normal 2 2 10 2 2 2 2 5" xfId="2106"/>
    <cellStyle name="Normal 2 2 10 2 2 2 2 6" xfId="2107"/>
    <cellStyle name="Normal 2 2 10 2 2 2 2 6 2" xfId="2108"/>
    <cellStyle name="Normal 2 2 10 2 2 2 2 6 2 2" xfId="2109"/>
    <cellStyle name="Normal 2 2 10 2 2 2 2 6 2 3" xfId="2110"/>
    <cellStyle name="Normal 2 2 10 2 2 2 2 6 2 4" xfId="2111"/>
    <cellStyle name="Normal 2 2 10 2 2 2 2 6 2 5" xfId="2112"/>
    <cellStyle name="Normal 2 2 10 2 2 2 2 6 3" xfId="2113"/>
    <cellStyle name="Normal 2 2 10 2 2 2 2 6 4" xfId="2114"/>
    <cellStyle name="Normal 2 2 10 2 2 2 2 6 5" xfId="2115"/>
    <cellStyle name="Normal 2 2 10 2 2 2 2 6 6" xfId="2116"/>
    <cellStyle name="Normal 2 2 10 2 2 2 2 6 7" xfId="2117"/>
    <cellStyle name="Normal 2 2 10 2 2 2 2 6 8" xfId="2118"/>
    <cellStyle name="Normal 2 2 10 2 2 2 2 7" xfId="2119"/>
    <cellStyle name="Normal 2 2 10 2 2 2 2 8" xfId="2120"/>
    <cellStyle name="Normal 2 2 10 2 2 2 2 9" xfId="2121"/>
    <cellStyle name="Normal 2 2 10 2 2 2 2 9 2" xfId="2122"/>
    <cellStyle name="Normal 2 2 10 2 2 2 2 9 3" xfId="2123"/>
    <cellStyle name="Normal 2 2 10 2 2 2 2 9 4" xfId="2124"/>
    <cellStyle name="Normal 2 2 10 2 2 2 2 9 5" xfId="2125"/>
    <cellStyle name="Normal 2 2 10 2 2 2 3" xfId="2126"/>
    <cellStyle name="Normal 2 2 10 2 2 2 4" xfId="2127"/>
    <cellStyle name="Normal 2 2 10 2 2 2 5" xfId="2128"/>
    <cellStyle name="Normal 2 2 10 2 2 2 6" xfId="2129"/>
    <cellStyle name="Normal 2 2 10 2 2 2 7" xfId="2130"/>
    <cellStyle name="Normal 2 2 10 2 2 2 7 10" xfId="2131"/>
    <cellStyle name="Normal 2 2 10 2 2 2 7 11" xfId="2132"/>
    <cellStyle name="Normal 2 2 10 2 2 2 7 2" xfId="2133"/>
    <cellStyle name="Normal 2 2 10 2 2 2 7 2 2" xfId="2134"/>
    <cellStyle name="Normal 2 2 10 2 2 2 7 2 2 2" xfId="2135"/>
    <cellStyle name="Normal 2 2 10 2 2 2 7 2 2 3" xfId="2136"/>
    <cellStyle name="Normal 2 2 10 2 2 2 7 2 2 4" xfId="2137"/>
    <cellStyle name="Normal 2 2 10 2 2 2 7 2 2 5" xfId="2138"/>
    <cellStyle name="Normal 2 2 10 2 2 2 7 2 3" xfId="2139"/>
    <cellStyle name="Normal 2 2 10 2 2 2 7 2 4" xfId="2140"/>
    <cellStyle name="Normal 2 2 10 2 2 2 7 2 5" xfId="2141"/>
    <cellStyle name="Normal 2 2 10 2 2 2 7 2 6" xfId="2142"/>
    <cellStyle name="Normal 2 2 10 2 2 2 7 2 7" xfId="2143"/>
    <cellStyle name="Normal 2 2 10 2 2 2 7 2 8" xfId="2144"/>
    <cellStyle name="Normal 2 2 10 2 2 2 7 3" xfId="2145"/>
    <cellStyle name="Normal 2 2 10 2 2 2 7 4" xfId="2146"/>
    <cellStyle name="Normal 2 2 10 2 2 2 7 5" xfId="2147"/>
    <cellStyle name="Normal 2 2 10 2 2 2 7 6" xfId="2148"/>
    <cellStyle name="Normal 2 2 10 2 2 2 7 6 2" xfId="2149"/>
    <cellStyle name="Normal 2 2 10 2 2 2 7 6 3" xfId="2150"/>
    <cellStyle name="Normal 2 2 10 2 2 2 7 6 4" xfId="2151"/>
    <cellStyle name="Normal 2 2 10 2 2 2 7 6 5" xfId="2152"/>
    <cellStyle name="Normal 2 2 10 2 2 2 7 7" xfId="2153"/>
    <cellStyle name="Normal 2 2 10 2 2 2 7 8" xfId="2154"/>
    <cellStyle name="Normal 2 2 10 2 2 2 7 9" xfId="2155"/>
    <cellStyle name="Normal 2 2 10 2 2 2 8" xfId="2156"/>
    <cellStyle name="Normal 2 2 10 2 2 2 9" xfId="2157"/>
    <cellStyle name="Normal 2 2 10 2 2 20" xfId="2158"/>
    <cellStyle name="Normal 2 2 10 2 2 21" xfId="2159"/>
    <cellStyle name="Normal 2 2 10 2 2 22" xfId="2160"/>
    <cellStyle name="Normal 2 2 10 2 2 3" xfId="2161"/>
    <cellStyle name="Normal 2 2 10 2 2 4" xfId="2162"/>
    <cellStyle name="Normal 2 2 10 2 2 5" xfId="2163"/>
    <cellStyle name="Normal 2 2 10 2 2 6" xfId="2164"/>
    <cellStyle name="Normal 2 2 10 2 2 7" xfId="2165"/>
    <cellStyle name="Normal 2 2 10 2 2 7 10" xfId="2166"/>
    <cellStyle name="Normal 2 2 10 2 2 7 11" xfId="2167"/>
    <cellStyle name="Normal 2 2 10 2 2 7 12" xfId="2168"/>
    <cellStyle name="Normal 2 2 10 2 2 7 13" xfId="2169"/>
    <cellStyle name="Normal 2 2 10 2 2 7 14" xfId="2170"/>
    <cellStyle name="Normal 2 2 10 2 2 7 2" xfId="2171"/>
    <cellStyle name="Normal 2 2 10 2 2 7 2 10" xfId="2172"/>
    <cellStyle name="Normal 2 2 10 2 2 7 2 11" xfId="2173"/>
    <cellStyle name="Normal 2 2 10 2 2 7 2 2" xfId="2174"/>
    <cellStyle name="Normal 2 2 10 2 2 7 2 2 2" xfId="2175"/>
    <cellStyle name="Normal 2 2 10 2 2 7 2 2 2 2" xfId="2176"/>
    <cellStyle name="Normal 2 2 10 2 2 7 2 2 2 3" xfId="2177"/>
    <cellStyle name="Normal 2 2 10 2 2 7 2 2 2 4" xfId="2178"/>
    <cellStyle name="Normal 2 2 10 2 2 7 2 2 2 5" xfId="2179"/>
    <cellStyle name="Normal 2 2 10 2 2 7 2 2 3" xfId="2180"/>
    <cellStyle name="Normal 2 2 10 2 2 7 2 2 4" xfId="2181"/>
    <cellStyle name="Normal 2 2 10 2 2 7 2 2 5" xfId="2182"/>
    <cellStyle name="Normal 2 2 10 2 2 7 2 2 6" xfId="2183"/>
    <cellStyle name="Normal 2 2 10 2 2 7 2 2 7" xfId="2184"/>
    <cellStyle name="Normal 2 2 10 2 2 7 2 2 8" xfId="2185"/>
    <cellStyle name="Normal 2 2 10 2 2 7 2 3" xfId="2186"/>
    <cellStyle name="Normal 2 2 10 2 2 7 2 4" xfId="2187"/>
    <cellStyle name="Normal 2 2 10 2 2 7 2 5" xfId="2188"/>
    <cellStyle name="Normal 2 2 10 2 2 7 2 6" xfId="2189"/>
    <cellStyle name="Normal 2 2 10 2 2 7 2 6 2" xfId="2190"/>
    <cellStyle name="Normal 2 2 10 2 2 7 2 6 3" xfId="2191"/>
    <cellStyle name="Normal 2 2 10 2 2 7 2 6 4" xfId="2192"/>
    <cellStyle name="Normal 2 2 10 2 2 7 2 6 5" xfId="2193"/>
    <cellStyle name="Normal 2 2 10 2 2 7 2 7" xfId="2194"/>
    <cellStyle name="Normal 2 2 10 2 2 7 2 8" xfId="2195"/>
    <cellStyle name="Normal 2 2 10 2 2 7 2 9" xfId="2196"/>
    <cellStyle name="Normal 2 2 10 2 2 7 3" xfId="2197"/>
    <cellStyle name="Normal 2 2 10 2 2 7 4" xfId="2198"/>
    <cellStyle name="Normal 2 2 10 2 2 7 5" xfId="2199"/>
    <cellStyle name="Normal 2 2 10 2 2 7 6" xfId="2200"/>
    <cellStyle name="Normal 2 2 10 2 2 7 6 2" xfId="2201"/>
    <cellStyle name="Normal 2 2 10 2 2 7 6 2 2" xfId="2202"/>
    <cellStyle name="Normal 2 2 10 2 2 7 6 2 3" xfId="2203"/>
    <cellStyle name="Normal 2 2 10 2 2 7 6 2 4" xfId="2204"/>
    <cellStyle name="Normal 2 2 10 2 2 7 6 2 5" xfId="2205"/>
    <cellStyle name="Normal 2 2 10 2 2 7 6 3" xfId="2206"/>
    <cellStyle name="Normal 2 2 10 2 2 7 6 4" xfId="2207"/>
    <cellStyle name="Normal 2 2 10 2 2 7 6 5" xfId="2208"/>
    <cellStyle name="Normal 2 2 10 2 2 7 6 6" xfId="2209"/>
    <cellStyle name="Normal 2 2 10 2 2 7 6 7" xfId="2210"/>
    <cellStyle name="Normal 2 2 10 2 2 7 6 8" xfId="2211"/>
    <cellStyle name="Normal 2 2 10 2 2 7 7" xfId="2212"/>
    <cellStyle name="Normal 2 2 10 2 2 7 8" xfId="2213"/>
    <cellStyle name="Normal 2 2 10 2 2 7 9" xfId="2214"/>
    <cellStyle name="Normal 2 2 10 2 2 7 9 2" xfId="2215"/>
    <cellStyle name="Normal 2 2 10 2 2 7 9 3" xfId="2216"/>
    <cellStyle name="Normal 2 2 10 2 2 7 9 4" xfId="2217"/>
    <cellStyle name="Normal 2 2 10 2 2 7 9 5" xfId="2218"/>
    <cellStyle name="Normal 2 2 10 2 2 8" xfId="2219"/>
    <cellStyle name="Normal 2 2 10 2 2 9" xfId="2220"/>
    <cellStyle name="Normal 2 2 10 2 20" xfId="2221"/>
    <cellStyle name="Normal 2 2 10 2 21" xfId="2222"/>
    <cellStyle name="Normal 2 2 10 2 21 2" xfId="2223"/>
    <cellStyle name="Normal 2 2 10 2 21 3" xfId="2224"/>
    <cellStyle name="Normal 2 2 10 2 21 4" xfId="2225"/>
    <cellStyle name="Normal 2 2 10 2 21 5" xfId="2226"/>
    <cellStyle name="Normal 2 2 10 2 22" xfId="2227"/>
    <cellStyle name="Normal 2 2 10 2 23" xfId="2228"/>
    <cellStyle name="Normal 2 2 10 2 24" xfId="2229"/>
    <cellStyle name="Normal 2 2 10 2 25" xfId="2230"/>
    <cellStyle name="Normal 2 2 10 2 26" xfId="2231"/>
    <cellStyle name="Normal 2 2 10 2 3" xfId="2232"/>
    <cellStyle name="Normal 2 2 10 2 4" xfId="2233"/>
    <cellStyle name="Normal 2 2 10 2 5" xfId="2234"/>
    <cellStyle name="Normal 2 2 10 2 6" xfId="2235"/>
    <cellStyle name="Normal 2 2 10 2 7" xfId="2236"/>
    <cellStyle name="Normal 2 2 10 2 7 10" xfId="2237"/>
    <cellStyle name="Normal 2 2 10 2 7 10 2" xfId="2238"/>
    <cellStyle name="Normal 2 2 10 2 7 10 2 2" xfId="2239"/>
    <cellStyle name="Normal 2 2 10 2 7 10 2 3" xfId="2240"/>
    <cellStyle name="Normal 2 2 10 2 7 10 2 4" xfId="2241"/>
    <cellStyle name="Normal 2 2 10 2 7 10 2 5" xfId="2242"/>
    <cellStyle name="Normal 2 2 10 2 7 10 3" xfId="2243"/>
    <cellStyle name="Normal 2 2 10 2 7 10 4" xfId="2244"/>
    <cellStyle name="Normal 2 2 10 2 7 10 5" xfId="2245"/>
    <cellStyle name="Normal 2 2 10 2 7 10 6" xfId="2246"/>
    <cellStyle name="Normal 2 2 10 2 7 10 7" xfId="2247"/>
    <cellStyle name="Normal 2 2 10 2 7 10 8" xfId="2248"/>
    <cellStyle name="Normal 2 2 10 2 7 11" xfId="2249"/>
    <cellStyle name="Normal 2 2 10 2 7 12" xfId="2250"/>
    <cellStyle name="Normal 2 2 10 2 7 13" xfId="2251"/>
    <cellStyle name="Normal 2 2 10 2 7 13 2" xfId="2252"/>
    <cellStyle name="Normal 2 2 10 2 7 13 3" xfId="2253"/>
    <cellStyle name="Normal 2 2 10 2 7 13 4" xfId="2254"/>
    <cellStyle name="Normal 2 2 10 2 7 13 5" xfId="2255"/>
    <cellStyle name="Normal 2 2 10 2 7 14" xfId="2256"/>
    <cellStyle name="Normal 2 2 10 2 7 15" xfId="2257"/>
    <cellStyle name="Normal 2 2 10 2 7 16" xfId="2258"/>
    <cellStyle name="Normal 2 2 10 2 7 17" xfId="2259"/>
    <cellStyle name="Normal 2 2 10 2 7 18" xfId="2260"/>
    <cellStyle name="Normal 2 2 10 2 7 2" xfId="2261"/>
    <cellStyle name="Normal 2 2 10 2 7 2 10" xfId="2262"/>
    <cellStyle name="Normal 2 2 10 2 7 2 11" xfId="2263"/>
    <cellStyle name="Normal 2 2 10 2 7 2 12" xfId="2264"/>
    <cellStyle name="Normal 2 2 10 2 7 2 13" xfId="2265"/>
    <cellStyle name="Normal 2 2 10 2 7 2 14" xfId="2266"/>
    <cellStyle name="Normal 2 2 10 2 7 2 2" xfId="2267"/>
    <cellStyle name="Normal 2 2 10 2 7 2 2 10" xfId="2268"/>
    <cellStyle name="Normal 2 2 10 2 7 2 2 11" xfId="2269"/>
    <cellStyle name="Normal 2 2 10 2 7 2 2 2" xfId="2270"/>
    <cellStyle name="Normal 2 2 10 2 7 2 2 2 2" xfId="2271"/>
    <cellStyle name="Normal 2 2 10 2 7 2 2 2 2 2" xfId="2272"/>
    <cellStyle name="Normal 2 2 10 2 7 2 2 2 2 3" xfId="2273"/>
    <cellStyle name="Normal 2 2 10 2 7 2 2 2 2 4" xfId="2274"/>
    <cellStyle name="Normal 2 2 10 2 7 2 2 2 2 5" xfId="2275"/>
    <cellStyle name="Normal 2 2 10 2 7 2 2 2 3" xfId="2276"/>
    <cellStyle name="Normal 2 2 10 2 7 2 2 2 4" xfId="2277"/>
    <cellStyle name="Normal 2 2 10 2 7 2 2 2 5" xfId="2278"/>
    <cellStyle name="Normal 2 2 10 2 7 2 2 2 6" xfId="2279"/>
    <cellStyle name="Normal 2 2 10 2 7 2 2 2 7" xfId="2280"/>
    <cellStyle name="Normal 2 2 10 2 7 2 2 2 8" xfId="2281"/>
    <cellStyle name="Normal 2 2 10 2 7 2 2 3" xfId="2282"/>
    <cellStyle name="Normal 2 2 10 2 7 2 2 4" xfId="2283"/>
    <cellStyle name="Normal 2 2 10 2 7 2 2 5" xfId="2284"/>
    <cellStyle name="Normal 2 2 10 2 7 2 2 6" xfId="2285"/>
    <cellStyle name="Normal 2 2 10 2 7 2 2 6 2" xfId="2286"/>
    <cellStyle name="Normal 2 2 10 2 7 2 2 6 3" xfId="2287"/>
    <cellStyle name="Normal 2 2 10 2 7 2 2 6 4" xfId="2288"/>
    <cellStyle name="Normal 2 2 10 2 7 2 2 6 5" xfId="2289"/>
    <cellStyle name="Normal 2 2 10 2 7 2 2 7" xfId="2290"/>
    <cellStyle name="Normal 2 2 10 2 7 2 2 8" xfId="2291"/>
    <cellStyle name="Normal 2 2 10 2 7 2 2 9" xfId="2292"/>
    <cellStyle name="Normal 2 2 10 2 7 2 3" xfId="2293"/>
    <cellStyle name="Normal 2 2 10 2 7 2 4" xfId="2294"/>
    <cellStyle name="Normal 2 2 10 2 7 2 5" xfId="2295"/>
    <cellStyle name="Normal 2 2 10 2 7 2 6" xfId="2296"/>
    <cellStyle name="Normal 2 2 10 2 7 2 6 2" xfId="2297"/>
    <cellStyle name="Normal 2 2 10 2 7 2 6 2 2" xfId="2298"/>
    <cellStyle name="Normal 2 2 10 2 7 2 6 2 3" xfId="2299"/>
    <cellStyle name="Normal 2 2 10 2 7 2 6 2 4" xfId="2300"/>
    <cellStyle name="Normal 2 2 10 2 7 2 6 2 5" xfId="2301"/>
    <cellStyle name="Normal 2 2 10 2 7 2 6 3" xfId="2302"/>
    <cellStyle name="Normal 2 2 10 2 7 2 6 4" xfId="2303"/>
    <cellStyle name="Normal 2 2 10 2 7 2 6 5" xfId="2304"/>
    <cellStyle name="Normal 2 2 10 2 7 2 6 6" xfId="2305"/>
    <cellStyle name="Normal 2 2 10 2 7 2 6 7" xfId="2306"/>
    <cellStyle name="Normal 2 2 10 2 7 2 6 8" xfId="2307"/>
    <cellStyle name="Normal 2 2 10 2 7 2 7" xfId="2308"/>
    <cellStyle name="Normal 2 2 10 2 7 2 8" xfId="2309"/>
    <cellStyle name="Normal 2 2 10 2 7 2 9" xfId="2310"/>
    <cellStyle name="Normal 2 2 10 2 7 2 9 2" xfId="2311"/>
    <cellStyle name="Normal 2 2 10 2 7 2 9 3" xfId="2312"/>
    <cellStyle name="Normal 2 2 10 2 7 2 9 4" xfId="2313"/>
    <cellStyle name="Normal 2 2 10 2 7 2 9 5" xfId="2314"/>
    <cellStyle name="Normal 2 2 10 2 7 3" xfId="2315"/>
    <cellStyle name="Normal 2 2 10 2 7 4" xfId="2316"/>
    <cellStyle name="Normal 2 2 10 2 7 5" xfId="2317"/>
    <cellStyle name="Normal 2 2 10 2 7 6" xfId="2318"/>
    <cellStyle name="Normal 2 2 10 2 7 7" xfId="2319"/>
    <cellStyle name="Normal 2 2 10 2 7 7 10" xfId="2320"/>
    <cellStyle name="Normal 2 2 10 2 7 7 11" xfId="2321"/>
    <cellStyle name="Normal 2 2 10 2 7 7 2" xfId="2322"/>
    <cellStyle name="Normal 2 2 10 2 7 7 2 2" xfId="2323"/>
    <cellStyle name="Normal 2 2 10 2 7 7 2 2 2" xfId="2324"/>
    <cellStyle name="Normal 2 2 10 2 7 7 2 2 3" xfId="2325"/>
    <cellStyle name="Normal 2 2 10 2 7 7 2 2 4" xfId="2326"/>
    <cellStyle name="Normal 2 2 10 2 7 7 2 2 5" xfId="2327"/>
    <cellStyle name="Normal 2 2 10 2 7 7 2 3" xfId="2328"/>
    <cellStyle name="Normal 2 2 10 2 7 7 2 4" xfId="2329"/>
    <cellStyle name="Normal 2 2 10 2 7 7 2 5" xfId="2330"/>
    <cellStyle name="Normal 2 2 10 2 7 7 2 6" xfId="2331"/>
    <cellStyle name="Normal 2 2 10 2 7 7 2 7" xfId="2332"/>
    <cellStyle name="Normal 2 2 10 2 7 7 2 8" xfId="2333"/>
    <cellStyle name="Normal 2 2 10 2 7 7 3" xfId="2334"/>
    <cellStyle name="Normal 2 2 10 2 7 7 4" xfId="2335"/>
    <cellStyle name="Normal 2 2 10 2 7 7 5" xfId="2336"/>
    <cellStyle name="Normal 2 2 10 2 7 7 6" xfId="2337"/>
    <cellStyle name="Normal 2 2 10 2 7 7 6 2" xfId="2338"/>
    <cellStyle name="Normal 2 2 10 2 7 7 6 3" xfId="2339"/>
    <cellStyle name="Normal 2 2 10 2 7 7 6 4" xfId="2340"/>
    <cellStyle name="Normal 2 2 10 2 7 7 6 5" xfId="2341"/>
    <cellStyle name="Normal 2 2 10 2 7 7 7" xfId="2342"/>
    <cellStyle name="Normal 2 2 10 2 7 7 8" xfId="2343"/>
    <cellStyle name="Normal 2 2 10 2 7 7 9" xfId="2344"/>
    <cellStyle name="Normal 2 2 10 2 7 8" xfId="2345"/>
    <cellStyle name="Normal 2 2 10 2 7 9" xfId="2346"/>
    <cellStyle name="Normal 2 2 10 2 8" xfId="2347"/>
    <cellStyle name="Normal 2 2 10 2 9" xfId="2348"/>
    <cellStyle name="Normal 2 2 10 20" xfId="2349"/>
    <cellStyle name="Normal 2 2 10 20 10" xfId="2350"/>
    <cellStyle name="Normal 2 2 10 20 11" xfId="2351"/>
    <cellStyle name="Normal 2 2 10 20 12" xfId="2352"/>
    <cellStyle name="Normal 2 2 10 20 13" xfId="2353"/>
    <cellStyle name="Normal 2 2 10 20 14" xfId="2354"/>
    <cellStyle name="Normal 2 2 10 20 2" xfId="2355"/>
    <cellStyle name="Normal 2 2 10 20 2 10" xfId="2356"/>
    <cellStyle name="Normal 2 2 10 20 2 11" xfId="2357"/>
    <cellStyle name="Normal 2 2 10 20 2 2" xfId="2358"/>
    <cellStyle name="Normal 2 2 10 20 2 2 2" xfId="2359"/>
    <cellStyle name="Normal 2 2 10 20 2 2 2 2" xfId="2360"/>
    <cellStyle name="Normal 2 2 10 20 2 2 2 3" xfId="2361"/>
    <cellStyle name="Normal 2 2 10 20 2 2 2 4" xfId="2362"/>
    <cellStyle name="Normal 2 2 10 20 2 2 2 5" xfId="2363"/>
    <cellStyle name="Normal 2 2 10 20 2 2 3" xfId="2364"/>
    <cellStyle name="Normal 2 2 10 20 2 2 4" xfId="2365"/>
    <cellStyle name="Normal 2 2 10 20 2 2 5" xfId="2366"/>
    <cellStyle name="Normal 2 2 10 20 2 2 6" xfId="2367"/>
    <cellStyle name="Normal 2 2 10 20 2 2 7" xfId="2368"/>
    <cellStyle name="Normal 2 2 10 20 2 2 8" xfId="2369"/>
    <cellStyle name="Normal 2 2 10 20 2 3" xfId="2370"/>
    <cellStyle name="Normal 2 2 10 20 2 4" xfId="2371"/>
    <cellStyle name="Normal 2 2 10 20 2 5" xfId="2372"/>
    <cellStyle name="Normal 2 2 10 20 2 6" xfId="2373"/>
    <cellStyle name="Normal 2 2 10 20 2 6 2" xfId="2374"/>
    <cellStyle name="Normal 2 2 10 20 2 6 3" xfId="2375"/>
    <cellStyle name="Normal 2 2 10 20 2 6 4" xfId="2376"/>
    <cellStyle name="Normal 2 2 10 20 2 6 5" xfId="2377"/>
    <cellStyle name="Normal 2 2 10 20 2 7" xfId="2378"/>
    <cellStyle name="Normal 2 2 10 20 2 8" xfId="2379"/>
    <cellStyle name="Normal 2 2 10 20 2 9" xfId="2380"/>
    <cellStyle name="Normal 2 2 10 20 3" xfId="2381"/>
    <cellStyle name="Normal 2 2 10 20 4" xfId="2382"/>
    <cellStyle name="Normal 2 2 10 20 5" xfId="2383"/>
    <cellStyle name="Normal 2 2 10 20 6" xfId="2384"/>
    <cellStyle name="Normal 2 2 10 20 6 2" xfId="2385"/>
    <cellStyle name="Normal 2 2 10 20 6 2 2" xfId="2386"/>
    <cellStyle name="Normal 2 2 10 20 6 2 3" xfId="2387"/>
    <cellStyle name="Normal 2 2 10 20 6 2 4" xfId="2388"/>
    <cellStyle name="Normal 2 2 10 20 6 2 5" xfId="2389"/>
    <cellStyle name="Normal 2 2 10 20 6 3" xfId="2390"/>
    <cellStyle name="Normal 2 2 10 20 6 4" xfId="2391"/>
    <cellStyle name="Normal 2 2 10 20 6 5" xfId="2392"/>
    <cellStyle name="Normal 2 2 10 20 6 6" xfId="2393"/>
    <cellStyle name="Normal 2 2 10 20 6 7" xfId="2394"/>
    <cellStyle name="Normal 2 2 10 20 6 8" xfId="2395"/>
    <cellStyle name="Normal 2 2 10 20 7" xfId="2396"/>
    <cellStyle name="Normal 2 2 10 20 8" xfId="2397"/>
    <cellStyle name="Normal 2 2 10 20 9" xfId="2398"/>
    <cellStyle name="Normal 2 2 10 20 9 2" xfId="2399"/>
    <cellStyle name="Normal 2 2 10 20 9 3" xfId="2400"/>
    <cellStyle name="Normal 2 2 10 20 9 4" xfId="2401"/>
    <cellStyle name="Normal 2 2 10 20 9 5" xfId="2402"/>
    <cellStyle name="Normal 2 2 10 21" xfId="2403"/>
    <cellStyle name="Normal 2 2 10 22" xfId="2404"/>
    <cellStyle name="Normal 2 2 10 23" xfId="2405"/>
    <cellStyle name="Normal 2 2 10 24" xfId="2406"/>
    <cellStyle name="Normal 2 2 10 24 10" xfId="2407"/>
    <cellStyle name="Normal 2 2 10 24 11" xfId="2408"/>
    <cellStyle name="Normal 2 2 10 24 2" xfId="2409"/>
    <cellStyle name="Normal 2 2 10 24 2 2" xfId="2410"/>
    <cellStyle name="Normal 2 2 10 24 2 2 2" xfId="2411"/>
    <cellStyle name="Normal 2 2 10 24 2 2 3" xfId="2412"/>
    <cellStyle name="Normal 2 2 10 24 2 2 4" xfId="2413"/>
    <cellStyle name="Normal 2 2 10 24 2 2 5" xfId="2414"/>
    <cellStyle name="Normal 2 2 10 24 2 3" xfId="2415"/>
    <cellStyle name="Normal 2 2 10 24 2 4" xfId="2416"/>
    <cellStyle name="Normal 2 2 10 24 2 5" xfId="2417"/>
    <cellStyle name="Normal 2 2 10 24 2 6" xfId="2418"/>
    <cellStyle name="Normal 2 2 10 24 2 7" xfId="2419"/>
    <cellStyle name="Normal 2 2 10 24 2 8" xfId="2420"/>
    <cellStyle name="Normal 2 2 10 24 3" xfId="2421"/>
    <cellStyle name="Normal 2 2 10 24 4" xfId="2422"/>
    <cellStyle name="Normal 2 2 10 24 5" xfId="2423"/>
    <cellStyle name="Normal 2 2 10 24 6" xfId="2424"/>
    <cellStyle name="Normal 2 2 10 24 6 2" xfId="2425"/>
    <cellStyle name="Normal 2 2 10 24 6 3" xfId="2426"/>
    <cellStyle name="Normal 2 2 10 24 6 4" xfId="2427"/>
    <cellStyle name="Normal 2 2 10 24 6 5" xfId="2428"/>
    <cellStyle name="Normal 2 2 10 24 7" xfId="2429"/>
    <cellStyle name="Normal 2 2 10 24 8" xfId="2430"/>
    <cellStyle name="Normal 2 2 10 24 9" xfId="2431"/>
    <cellStyle name="Normal 2 2 10 25" xfId="2432"/>
    <cellStyle name="Normal 2 2 10 26" xfId="2433"/>
    <cellStyle name="Normal 2 2 10 27" xfId="2434"/>
    <cellStyle name="Normal 2 2 10 27 2" xfId="2435"/>
    <cellStyle name="Normal 2 2 10 27 2 2" xfId="2436"/>
    <cellStyle name="Normal 2 2 10 27 2 3" xfId="2437"/>
    <cellStyle name="Normal 2 2 10 27 2 4" xfId="2438"/>
    <cellStyle name="Normal 2 2 10 27 2 5" xfId="2439"/>
    <cellStyle name="Normal 2 2 10 27 3" xfId="2440"/>
    <cellStyle name="Normal 2 2 10 27 4" xfId="2441"/>
    <cellStyle name="Normal 2 2 10 27 5" xfId="2442"/>
    <cellStyle name="Normal 2 2 10 27 6" xfId="2443"/>
    <cellStyle name="Normal 2 2 10 27 7" xfId="2444"/>
    <cellStyle name="Normal 2 2 10 27 8" xfId="2445"/>
    <cellStyle name="Normal 2 2 10 28" xfId="2446"/>
    <cellStyle name="Normal 2 2 10 29" xfId="2447"/>
    <cellStyle name="Normal 2 2 10 3" xfId="2448"/>
    <cellStyle name="Normal 2 2 10 30" xfId="2449"/>
    <cellStyle name="Normal 2 2 10 30 2" xfId="2450"/>
    <cellStyle name="Normal 2 2 10 30 3" xfId="2451"/>
    <cellStyle name="Normal 2 2 10 30 4" xfId="2452"/>
    <cellStyle name="Normal 2 2 10 30 5" xfId="2453"/>
    <cellStyle name="Normal 2 2 10 31" xfId="2454"/>
    <cellStyle name="Normal 2 2 10 32" xfId="2455"/>
    <cellStyle name="Normal 2 2 10 33" xfId="2456"/>
    <cellStyle name="Normal 2 2 10 34" xfId="2457"/>
    <cellStyle name="Normal 2 2 10 35" xfId="2458"/>
    <cellStyle name="Normal 2 2 10 4" xfId="2459"/>
    <cellStyle name="Normal 2 2 10 5" xfId="2460"/>
    <cellStyle name="Normal 2 2 10 6" xfId="2461"/>
    <cellStyle name="Normal 2 2 10 7" xfId="2462"/>
    <cellStyle name="Normal 2 2 10 8" xfId="2463"/>
    <cellStyle name="Normal 2 2 10 9" xfId="2464"/>
    <cellStyle name="Normal 2 2 11" xfId="2465"/>
    <cellStyle name="Normal 2 2 12" xfId="2466"/>
    <cellStyle name="Normal 2 2 13" xfId="2467"/>
    <cellStyle name="Normal 2 2 14" xfId="2468"/>
    <cellStyle name="Normal 2 2 14 10" xfId="2469"/>
    <cellStyle name="Normal 2 2 14 11" xfId="2470"/>
    <cellStyle name="Normal 2 2 14 11 10" xfId="2471"/>
    <cellStyle name="Normal 2 2 14 11 11" xfId="2472"/>
    <cellStyle name="Normal 2 2 14 11 12" xfId="2473"/>
    <cellStyle name="Normal 2 2 14 11 13" xfId="2474"/>
    <cellStyle name="Normal 2 2 14 11 14" xfId="2475"/>
    <cellStyle name="Normal 2 2 14 11 2" xfId="2476"/>
    <cellStyle name="Normal 2 2 14 11 2 10" xfId="2477"/>
    <cellStyle name="Normal 2 2 14 11 2 11" xfId="2478"/>
    <cellStyle name="Normal 2 2 14 11 2 2" xfId="2479"/>
    <cellStyle name="Normal 2 2 14 11 2 2 2" xfId="2480"/>
    <cellStyle name="Normal 2 2 14 11 2 2 2 2" xfId="2481"/>
    <cellStyle name="Normal 2 2 14 11 2 2 2 3" xfId="2482"/>
    <cellStyle name="Normal 2 2 14 11 2 2 2 4" xfId="2483"/>
    <cellStyle name="Normal 2 2 14 11 2 2 2 5" xfId="2484"/>
    <cellStyle name="Normal 2 2 14 11 2 2 3" xfId="2485"/>
    <cellStyle name="Normal 2 2 14 11 2 2 4" xfId="2486"/>
    <cellStyle name="Normal 2 2 14 11 2 2 5" xfId="2487"/>
    <cellStyle name="Normal 2 2 14 11 2 2 6" xfId="2488"/>
    <cellStyle name="Normal 2 2 14 11 2 2 7" xfId="2489"/>
    <cellStyle name="Normal 2 2 14 11 2 2 8" xfId="2490"/>
    <cellStyle name="Normal 2 2 14 11 2 3" xfId="2491"/>
    <cellStyle name="Normal 2 2 14 11 2 4" xfId="2492"/>
    <cellStyle name="Normal 2 2 14 11 2 5" xfId="2493"/>
    <cellStyle name="Normal 2 2 14 11 2 6" xfId="2494"/>
    <cellStyle name="Normal 2 2 14 11 2 6 2" xfId="2495"/>
    <cellStyle name="Normal 2 2 14 11 2 6 3" xfId="2496"/>
    <cellStyle name="Normal 2 2 14 11 2 6 4" xfId="2497"/>
    <cellStyle name="Normal 2 2 14 11 2 6 5" xfId="2498"/>
    <cellStyle name="Normal 2 2 14 11 2 7" xfId="2499"/>
    <cellStyle name="Normal 2 2 14 11 2 8" xfId="2500"/>
    <cellStyle name="Normal 2 2 14 11 2 9" xfId="2501"/>
    <cellStyle name="Normal 2 2 14 11 3" xfId="2502"/>
    <cellStyle name="Normal 2 2 14 11 4" xfId="2503"/>
    <cellStyle name="Normal 2 2 14 11 5" xfId="2504"/>
    <cellStyle name="Normal 2 2 14 11 6" xfId="2505"/>
    <cellStyle name="Normal 2 2 14 11 6 2" xfId="2506"/>
    <cellStyle name="Normal 2 2 14 11 6 2 2" xfId="2507"/>
    <cellStyle name="Normal 2 2 14 11 6 2 3" xfId="2508"/>
    <cellStyle name="Normal 2 2 14 11 6 2 4" xfId="2509"/>
    <cellStyle name="Normal 2 2 14 11 6 2 5" xfId="2510"/>
    <cellStyle name="Normal 2 2 14 11 6 3" xfId="2511"/>
    <cellStyle name="Normal 2 2 14 11 6 4" xfId="2512"/>
    <cellStyle name="Normal 2 2 14 11 6 5" xfId="2513"/>
    <cellStyle name="Normal 2 2 14 11 6 6" xfId="2514"/>
    <cellStyle name="Normal 2 2 14 11 6 7" xfId="2515"/>
    <cellStyle name="Normal 2 2 14 11 6 8" xfId="2516"/>
    <cellStyle name="Normal 2 2 14 11 7" xfId="2517"/>
    <cellStyle name="Normal 2 2 14 11 8" xfId="2518"/>
    <cellStyle name="Normal 2 2 14 11 9" xfId="2519"/>
    <cellStyle name="Normal 2 2 14 11 9 2" xfId="2520"/>
    <cellStyle name="Normal 2 2 14 11 9 3" xfId="2521"/>
    <cellStyle name="Normal 2 2 14 11 9 4" xfId="2522"/>
    <cellStyle name="Normal 2 2 14 11 9 5" xfId="2523"/>
    <cellStyle name="Normal 2 2 14 12" xfId="2524"/>
    <cellStyle name="Normal 2 2 14 13" xfId="2525"/>
    <cellStyle name="Normal 2 2 14 14" xfId="2526"/>
    <cellStyle name="Normal 2 2 14 15" xfId="2527"/>
    <cellStyle name="Normal 2 2 14 15 10" xfId="2528"/>
    <cellStyle name="Normal 2 2 14 15 11" xfId="2529"/>
    <cellStyle name="Normal 2 2 14 15 2" xfId="2530"/>
    <cellStyle name="Normal 2 2 14 15 2 2" xfId="2531"/>
    <cellStyle name="Normal 2 2 14 15 2 2 2" xfId="2532"/>
    <cellStyle name="Normal 2 2 14 15 2 2 3" xfId="2533"/>
    <cellStyle name="Normal 2 2 14 15 2 2 4" xfId="2534"/>
    <cellStyle name="Normal 2 2 14 15 2 2 5" xfId="2535"/>
    <cellStyle name="Normal 2 2 14 15 2 3" xfId="2536"/>
    <cellStyle name="Normal 2 2 14 15 2 4" xfId="2537"/>
    <cellStyle name="Normal 2 2 14 15 2 5" xfId="2538"/>
    <cellStyle name="Normal 2 2 14 15 2 6" xfId="2539"/>
    <cellStyle name="Normal 2 2 14 15 2 7" xfId="2540"/>
    <cellStyle name="Normal 2 2 14 15 2 8" xfId="2541"/>
    <cellStyle name="Normal 2 2 14 15 3" xfId="2542"/>
    <cellStyle name="Normal 2 2 14 15 4" xfId="2543"/>
    <cellStyle name="Normal 2 2 14 15 5" xfId="2544"/>
    <cellStyle name="Normal 2 2 14 15 6" xfId="2545"/>
    <cellStyle name="Normal 2 2 14 15 6 2" xfId="2546"/>
    <cellStyle name="Normal 2 2 14 15 6 3" xfId="2547"/>
    <cellStyle name="Normal 2 2 14 15 6 4" xfId="2548"/>
    <cellStyle name="Normal 2 2 14 15 6 5" xfId="2549"/>
    <cellStyle name="Normal 2 2 14 15 7" xfId="2550"/>
    <cellStyle name="Normal 2 2 14 15 8" xfId="2551"/>
    <cellStyle name="Normal 2 2 14 15 9" xfId="2552"/>
    <cellStyle name="Normal 2 2 14 16" xfId="2553"/>
    <cellStyle name="Normal 2 2 14 17" xfId="2554"/>
    <cellStyle name="Normal 2 2 14 18" xfId="2555"/>
    <cellStyle name="Normal 2 2 14 18 2" xfId="2556"/>
    <cellStyle name="Normal 2 2 14 18 2 2" xfId="2557"/>
    <cellStyle name="Normal 2 2 14 18 2 3" xfId="2558"/>
    <cellStyle name="Normal 2 2 14 18 2 4" xfId="2559"/>
    <cellStyle name="Normal 2 2 14 18 2 5" xfId="2560"/>
    <cellStyle name="Normal 2 2 14 18 3" xfId="2561"/>
    <cellStyle name="Normal 2 2 14 18 4" xfId="2562"/>
    <cellStyle name="Normal 2 2 14 18 5" xfId="2563"/>
    <cellStyle name="Normal 2 2 14 18 6" xfId="2564"/>
    <cellStyle name="Normal 2 2 14 18 7" xfId="2565"/>
    <cellStyle name="Normal 2 2 14 18 8" xfId="2566"/>
    <cellStyle name="Normal 2 2 14 19" xfId="2567"/>
    <cellStyle name="Normal 2 2 14 2" xfId="2568"/>
    <cellStyle name="Normal 2 2 14 2 10" xfId="2569"/>
    <cellStyle name="Normal 2 2 14 2 11" xfId="2570"/>
    <cellStyle name="Normal 2 2 14 2 11 10" xfId="2571"/>
    <cellStyle name="Normal 2 2 14 2 11 11" xfId="2572"/>
    <cellStyle name="Normal 2 2 14 2 11 2" xfId="2573"/>
    <cellStyle name="Normal 2 2 14 2 11 2 2" xfId="2574"/>
    <cellStyle name="Normal 2 2 14 2 11 2 2 2" xfId="2575"/>
    <cellStyle name="Normal 2 2 14 2 11 2 2 3" xfId="2576"/>
    <cellStyle name="Normal 2 2 14 2 11 2 2 4" xfId="2577"/>
    <cellStyle name="Normal 2 2 14 2 11 2 2 5" xfId="2578"/>
    <cellStyle name="Normal 2 2 14 2 11 2 3" xfId="2579"/>
    <cellStyle name="Normal 2 2 14 2 11 2 4" xfId="2580"/>
    <cellStyle name="Normal 2 2 14 2 11 2 5" xfId="2581"/>
    <cellStyle name="Normal 2 2 14 2 11 2 6" xfId="2582"/>
    <cellStyle name="Normal 2 2 14 2 11 2 7" xfId="2583"/>
    <cellStyle name="Normal 2 2 14 2 11 2 8" xfId="2584"/>
    <cellStyle name="Normal 2 2 14 2 11 3" xfId="2585"/>
    <cellStyle name="Normal 2 2 14 2 11 4" xfId="2586"/>
    <cellStyle name="Normal 2 2 14 2 11 5" xfId="2587"/>
    <cellStyle name="Normal 2 2 14 2 11 6" xfId="2588"/>
    <cellStyle name="Normal 2 2 14 2 11 6 2" xfId="2589"/>
    <cellStyle name="Normal 2 2 14 2 11 6 3" xfId="2590"/>
    <cellStyle name="Normal 2 2 14 2 11 6 4" xfId="2591"/>
    <cellStyle name="Normal 2 2 14 2 11 6 5" xfId="2592"/>
    <cellStyle name="Normal 2 2 14 2 11 7" xfId="2593"/>
    <cellStyle name="Normal 2 2 14 2 11 8" xfId="2594"/>
    <cellStyle name="Normal 2 2 14 2 11 9" xfId="2595"/>
    <cellStyle name="Normal 2 2 14 2 12" xfId="2596"/>
    <cellStyle name="Normal 2 2 14 2 13" xfId="2597"/>
    <cellStyle name="Normal 2 2 14 2 14" xfId="2598"/>
    <cellStyle name="Normal 2 2 14 2 14 2" xfId="2599"/>
    <cellStyle name="Normal 2 2 14 2 14 2 2" xfId="2600"/>
    <cellStyle name="Normal 2 2 14 2 14 2 3" xfId="2601"/>
    <cellStyle name="Normal 2 2 14 2 14 2 4" xfId="2602"/>
    <cellStyle name="Normal 2 2 14 2 14 2 5" xfId="2603"/>
    <cellStyle name="Normal 2 2 14 2 14 3" xfId="2604"/>
    <cellStyle name="Normal 2 2 14 2 14 4" xfId="2605"/>
    <cellStyle name="Normal 2 2 14 2 14 5" xfId="2606"/>
    <cellStyle name="Normal 2 2 14 2 14 6" xfId="2607"/>
    <cellStyle name="Normal 2 2 14 2 14 7" xfId="2608"/>
    <cellStyle name="Normal 2 2 14 2 14 8" xfId="2609"/>
    <cellStyle name="Normal 2 2 14 2 15" xfId="2610"/>
    <cellStyle name="Normal 2 2 14 2 16" xfId="2611"/>
    <cellStyle name="Normal 2 2 14 2 17" xfId="2612"/>
    <cellStyle name="Normal 2 2 14 2 17 2" xfId="2613"/>
    <cellStyle name="Normal 2 2 14 2 17 3" xfId="2614"/>
    <cellStyle name="Normal 2 2 14 2 17 4" xfId="2615"/>
    <cellStyle name="Normal 2 2 14 2 17 5" xfId="2616"/>
    <cellStyle name="Normal 2 2 14 2 18" xfId="2617"/>
    <cellStyle name="Normal 2 2 14 2 19" xfId="2618"/>
    <cellStyle name="Normal 2 2 14 2 2" xfId="2619"/>
    <cellStyle name="Normal 2 2 14 2 2 10" xfId="2620"/>
    <cellStyle name="Normal 2 2 14 2 2 10 2" xfId="2621"/>
    <cellStyle name="Normal 2 2 14 2 2 10 2 2" xfId="2622"/>
    <cellStyle name="Normal 2 2 14 2 2 10 2 3" xfId="2623"/>
    <cellStyle name="Normal 2 2 14 2 2 10 2 4" xfId="2624"/>
    <cellStyle name="Normal 2 2 14 2 2 10 2 5" xfId="2625"/>
    <cellStyle name="Normal 2 2 14 2 2 10 3" xfId="2626"/>
    <cellStyle name="Normal 2 2 14 2 2 10 4" xfId="2627"/>
    <cellStyle name="Normal 2 2 14 2 2 10 5" xfId="2628"/>
    <cellStyle name="Normal 2 2 14 2 2 10 6" xfId="2629"/>
    <cellStyle name="Normal 2 2 14 2 2 10 7" xfId="2630"/>
    <cellStyle name="Normal 2 2 14 2 2 10 8" xfId="2631"/>
    <cellStyle name="Normal 2 2 14 2 2 11" xfId="2632"/>
    <cellStyle name="Normal 2 2 14 2 2 12" xfId="2633"/>
    <cellStyle name="Normal 2 2 14 2 2 13" xfId="2634"/>
    <cellStyle name="Normal 2 2 14 2 2 13 2" xfId="2635"/>
    <cellStyle name="Normal 2 2 14 2 2 13 3" xfId="2636"/>
    <cellStyle name="Normal 2 2 14 2 2 13 4" xfId="2637"/>
    <cellStyle name="Normal 2 2 14 2 2 13 5" xfId="2638"/>
    <cellStyle name="Normal 2 2 14 2 2 14" xfId="2639"/>
    <cellStyle name="Normal 2 2 14 2 2 15" xfId="2640"/>
    <cellStyle name="Normal 2 2 14 2 2 16" xfId="2641"/>
    <cellStyle name="Normal 2 2 14 2 2 17" xfId="2642"/>
    <cellStyle name="Normal 2 2 14 2 2 18" xfId="2643"/>
    <cellStyle name="Normal 2 2 14 2 2 2" xfId="2644"/>
    <cellStyle name="Normal 2 2 14 2 2 2 10" xfId="2645"/>
    <cellStyle name="Normal 2 2 14 2 2 2 11" xfId="2646"/>
    <cellStyle name="Normal 2 2 14 2 2 2 12" xfId="2647"/>
    <cellStyle name="Normal 2 2 14 2 2 2 13" xfId="2648"/>
    <cellStyle name="Normal 2 2 14 2 2 2 14" xfId="2649"/>
    <cellStyle name="Normal 2 2 14 2 2 2 2" xfId="2650"/>
    <cellStyle name="Normal 2 2 14 2 2 2 2 10" xfId="2651"/>
    <cellStyle name="Normal 2 2 14 2 2 2 2 11" xfId="2652"/>
    <cellStyle name="Normal 2 2 14 2 2 2 2 2" xfId="2653"/>
    <cellStyle name="Normal 2 2 14 2 2 2 2 2 2" xfId="2654"/>
    <cellStyle name="Normal 2 2 14 2 2 2 2 2 2 2" xfId="2655"/>
    <cellStyle name="Normal 2 2 14 2 2 2 2 2 2 3" xfId="2656"/>
    <cellStyle name="Normal 2 2 14 2 2 2 2 2 2 4" xfId="2657"/>
    <cellStyle name="Normal 2 2 14 2 2 2 2 2 2 5" xfId="2658"/>
    <cellStyle name="Normal 2 2 14 2 2 2 2 2 3" xfId="2659"/>
    <cellStyle name="Normal 2 2 14 2 2 2 2 2 4" xfId="2660"/>
    <cellStyle name="Normal 2 2 14 2 2 2 2 2 5" xfId="2661"/>
    <cellStyle name="Normal 2 2 14 2 2 2 2 2 6" xfId="2662"/>
    <cellStyle name="Normal 2 2 14 2 2 2 2 2 7" xfId="2663"/>
    <cellStyle name="Normal 2 2 14 2 2 2 2 2 8" xfId="2664"/>
    <cellStyle name="Normal 2 2 14 2 2 2 2 3" xfId="2665"/>
    <cellStyle name="Normal 2 2 14 2 2 2 2 4" xfId="2666"/>
    <cellStyle name="Normal 2 2 14 2 2 2 2 5" xfId="2667"/>
    <cellStyle name="Normal 2 2 14 2 2 2 2 6" xfId="2668"/>
    <cellStyle name="Normal 2 2 14 2 2 2 2 6 2" xfId="2669"/>
    <cellStyle name="Normal 2 2 14 2 2 2 2 6 3" xfId="2670"/>
    <cellStyle name="Normal 2 2 14 2 2 2 2 6 4" xfId="2671"/>
    <cellStyle name="Normal 2 2 14 2 2 2 2 6 5" xfId="2672"/>
    <cellStyle name="Normal 2 2 14 2 2 2 2 7" xfId="2673"/>
    <cellStyle name="Normal 2 2 14 2 2 2 2 8" xfId="2674"/>
    <cellStyle name="Normal 2 2 14 2 2 2 2 9" xfId="2675"/>
    <cellStyle name="Normal 2 2 14 2 2 2 3" xfId="2676"/>
    <cellStyle name="Normal 2 2 14 2 2 2 4" xfId="2677"/>
    <cellStyle name="Normal 2 2 14 2 2 2 5" xfId="2678"/>
    <cellStyle name="Normal 2 2 14 2 2 2 6" xfId="2679"/>
    <cellStyle name="Normal 2 2 14 2 2 2 6 2" xfId="2680"/>
    <cellStyle name="Normal 2 2 14 2 2 2 6 2 2" xfId="2681"/>
    <cellStyle name="Normal 2 2 14 2 2 2 6 2 3" xfId="2682"/>
    <cellStyle name="Normal 2 2 14 2 2 2 6 2 4" xfId="2683"/>
    <cellStyle name="Normal 2 2 14 2 2 2 6 2 5" xfId="2684"/>
    <cellStyle name="Normal 2 2 14 2 2 2 6 3" xfId="2685"/>
    <cellStyle name="Normal 2 2 14 2 2 2 6 4" xfId="2686"/>
    <cellStyle name="Normal 2 2 14 2 2 2 6 5" xfId="2687"/>
    <cellStyle name="Normal 2 2 14 2 2 2 6 6" xfId="2688"/>
    <cellStyle name="Normal 2 2 14 2 2 2 6 7" xfId="2689"/>
    <cellStyle name="Normal 2 2 14 2 2 2 6 8" xfId="2690"/>
    <cellStyle name="Normal 2 2 14 2 2 2 7" xfId="2691"/>
    <cellStyle name="Normal 2 2 14 2 2 2 8" xfId="2692"/>
    <cellStyle name="Normal 2 2 14 2 2 2 9" xfId="2693"/>
    <cellStyle name="Normal 2 2 14 2 2 2 9 2" xfId="2694"/>
    <cellStyle name="Normal 2 2 14 2 2 2 9 3" xfId="2695"/>
    <cellStyle name="Normal 2 2 14 2 2 2 9 4" xfId="2696"/>
    <cellStyle name="Normal 2 2 14 2 2 2 9 5" xfId="2697"/>
    <cellStyle name="Normal 2 2 14 2 2 3" xfId="2698"/>
    <cellStyle name="Normal 2 2 14 2 2 4" xfId="2699"/>
    <cellStyle name="Normal 2 2 14 2 2 5" xfId="2700"/>
    <cellStyle name="Normal 2 2 14 2 2 6" xfId="2701"/>
    <cellStyle name="Normal 2 2 14 2 2 7" xfId="2702"/>
    <cellStyle name="Normal 2 2 14 2 2 7 10" xfId="2703"/>
    <cellStyle name="Normal 2 2 14 2 2 7 11" xfId="2704"/>
    <cellStyle name="Normal 2 2 14 2 2 7 2" xfId="2705"/>
    <cellStyle name="Normal 2 2 14 2 2 7 2 2" xfId="2706"/>
    <cellStyle name="Normal 2 2 14 2 2 7 2 2 2" xfId="2707"/>
    <cellStyle name="Normal 2 2 14 2 2 7 2 2 3" xfId="2708"/>
    <cellStyle name="Normal 2 2 14 2 2 7 2 2 4" xfId="2709"/>
    <cellStyle name="Normal 2 2 14 2 2 7 2 2 5" xfId="2710"/>
    <cellStyle name="Normal 2 2 14 2 2 7 2 3" xfId="2711"/>
    <cellStyle name="Normal 2 2 14 2 2 7 2 4" xfId="2712"/>
    <cellStyle name="Normal 2 2 14 2 2 7 2 5" xfId="2713"/>
    <cellStyle name="Normal 2 2 14 2 2 7 2 6" xfId="2714"/>
    <cellStyle name="Normal 2 2 14 2 2 7 2 7" xfId="2715"/>
    <cellStyle name="Normal 2 2 14 2 2 7 2 8" xfId="2716"/>
    <cellStyle name="Normal 2 2 14 2 2 7 3" xfId="2717"/>
    <cellStyle name="Normal 2 2 14 2 2 7 4" xfId="2718"/>
    <cellStyle name="Normal 2 2 14 2 2 7 5" xfId="2719"/>
    <cellStyle name="Normal 2 2 14 2 2 7 6" xfId="2720"/>
    <cellStyle name="Normal 2 2 14 2 2 7 6 2" xfId="2721"/>
    <cellStyle name="Normal 2 2 14 2 2 7 6 3" xfId="2722"/>
    <cellStyle name="Normal 2 2 14 2 2 7 6 4" xfId="2723"/>
    <cellStyle name="Normal 2 2 14 2 2 7 6 5" xfId="2724"/>
    <cellStyle name="Normal 2 2 14 2 2 7 7" xfId="2725"/>
    <cellStyle name="Normal 2 2 14 2 2 7 8" xfId="2726"/>
    <cellStyle name="Normal 2 2 14 2 2 7 9" xfId="2727"/>
    <cellStyle name="Normal 2 2 14 2 2 8" xfId="2728"/>
    <cellStyle name="Normal 2 2 14 2 2 9" xfId="2729"/>
    <cellStyle name="Normal 2 2 14 2 20" xfId="2730"/>
    <cellStyle name="Normal 2 2 14 2 21" xfId="2731"/>
    <cellStyle name="Normal 2 2 14 2 22" xfId="2732"/>
    <cellStyle name="Normal 2 2 14 2 3" xfId="2733"/>
    <cellStyle name="Normal 2 2 14 2 4" xfId="2734"/>
    <cellStyle name="Normal 2 2 14 2 5" xfId="2735"/>
    <cellStyle name="Normal 2 2 14 2 6" xfId="2736"/>
    <cellStyle name="Normal 2 2 14 2 7" xfId="2737"/>
    <cellStyle name="Normal 2 2 14 2 7 10" xfId="2738"/>
    <cellStyle name="Normal 2 2 14 2 7 11" xfId="2739"/>
    <cellStyle name="Normal 2 2 14 2 7 12" xfId="2740"/>
    <cellStyle name="Normal 2 2 14 2 7 13" xfId="2741"/>
    <cellStyle name="Normal 2 2 14 2 7 14" xfId="2742"/>
    <cellStyle name="Normal 2 2 14 2 7 2" xfId="2743"/>
    <cellStyle name="Normal 2 2 14 2 7 2 10" xfId="2744"/>
    <cellStyle name="Normal 2 2 14 2 7 2 11" xfId="2745"/>
    <cellStyle name="Normal 2 2 14 2 7 2 2" xfId="2746"/>
    <cellStyle name="Normal 2 2 14 2 7 2 2 2" xfId="2747"/>
    <cellStyle name="Normal 2 2 14 2 7 2 2 2 2" xfId="2748"/>
    <cellStyle name="Normal 2 2 14 2 7 2 2 2 3" xfId="2749"/>
    <cellStyle name="Normal 2 2 14 2 7 2 2 2 4" xfId="2750"/>
    <cellStyle name="Normal 2 2 14 2 7 2 2 2 5" xfId="2751"/>
    <cellStyle name="Normal 2 2 14 2 7 2 2 3" xfId="2752"/>
    <cellStyle name="Normal 2 2 14 2 7 2 2 4" xfId="2753"/>
    <cellStyle name="Normal 2 2 14 2 7 2 2 5" xfId="2754"/>
    <cellStyle name="Normal 2 2 14 2 7 2 2 6" xfId="2755"/>
    <cellStyle name="Normal 2 2 14 2 7 2 2 7" xfId="2756"/>
    <cellStyle name="Normal 2 2 14 2 7 2 2 8" xfId="2757"/>
    <cellStyle name="Normal 2 2 14 2 7 2 3" xfId="2758"/>
    <cellStyle name="Normal 2 2 14 2 7 2 4" xfId="2759"/>
    <cellStyle name="Normal 2 2 14 2 7 2 5" xfId="2760"/>
    <cellStyle name="Normal 2 2 14 2 7 2 6" xfId="2761"/>
    <cellStyle name="Normal 2 2 14 2 7 2 6 2" xfId="2762"/>
    <cellStyle name="Normal 2 2 14 2 7 2 6 3" xfId="2763"/>
    <cellStyle name="Normal 2 2 14 2 7 2 6 4" xfId="2764"/>
    <cellStyle name="Normal 2 2 14 2 7 2 6 5" xfId="2765"/>
    <cellStyle name="Normal 2 2 14 2 7 2 7" xfId="2766"/>
    <cellStyle name="Normal 2 2 14 2 7 2 8" xfId="2767"/>
    <cellStyle name="Normal 2 2 14 2 7 2 9" xfId="2768"/>
    <cellStyle name="Normal 2 2 14 2 7 3" xfId="2769"/>
    <cellStyle name="Normal 2 2 14 2 7 4" xfId="2770"/>
    <cellStyle name="Normal 2 2 14 2 7 5" xfId="2771"/>
    <cellStyle name="Normal 2 2 14 2 7 6" xfId="2772"/>
    <cellStyle name="Normal 2 2 14 2 7 6 2" xfId="2773"/>
    <cellStyle name="Normal 2 2 14 2 7 6 2 2" xfId="2774"/>
    <cellStyle name="Normal 2 2 14 2 7 6 2 3" xfId="2775"/>
    <cellStyle name="Normal 2 2 14 2 7 6 2 4" xfId="2776"/>
    <cellStyle name="Normal 2 2 14 2 7 6 2 5" xfId="2777"/>
    <cellStyle name="Normal 2 2 14 2 7 6 3" xfId="2778"/>
    <cellStyle name="Normal 2 2 14 2 7 6 4" xfId="2779"/>
    <cellStyle name="Normal 2 2 14 2 7 6 5" xfId="2780"/>
    <cellStyle name="Normal 2 2 14 2 7 6 6" xfId="2781"/>
    <cellStyle name="Normal 2 2 14 2 7 6 7" xfId="2782"/>
    <cellStyle name="Normal 2 2 14 2 7 6 8" xfId="2783"/>
    <cellStyle name="Normal 2 2 14 2 7 7" xfId="2784"/>
    <cellStyle name="Normal 2 2 14 2 7 8" xfId="2785"/>
    <cellStyle name="Normal 2 2 14 2 7 9" xfId="2786"/>
    <cellStyle name="Normal 2 2 14 2 7 9 2" xfId="2787"/>
    <cellStyle name="Normal 2 2 14 2 7 9 3" xfId="2788"/>
    <cellStyle name="Normal 2 2 14 2 7 9 4" xfId="2789"/>
    <cellStyle name="Normal 2 2 14 2 7 9 5" xfId="2790"/>
    <cellStyle name="Normal 2 2 14 2 8" xfId="2791"/>
    <cellStyle name="Normal 2 2 14 2 9" xfId="2792"/>
    <cellStyle name="Normal 2 2 14 20" xfId="2793"/>
    <cellStyle name="Normal 2 2 14 21" xfId="2794"/>
    <cellStyle name="Normal 2 2 14 21 2" xfId="2795"/>
    <cellStyle name="Normal 2 2 14 21 3" xfId="2796"/>
    <cellStyle name="Normal 2 2 14 21 4" xfId="2797"/>
    <cellStyle name="Normal 2 2 14 21 5" xfId="2798"/>
    <cellStyle name="Normal 2 2 14 22" xfId="2799"/>
    <cellStyle name="Normal 2 2 14 23" xfId="2800"/>
    <cellStyle name="Normal 2 2 14 24" xfId="2801"/>
    <cellStyle name="Normal 2 2 14 25" xfId="2802"/>
    <cellStyle name="Normal 2 2 14 26" xfId="2803"/>
    <cellStyle name="Normal 2 2 14 3" xfId="2804"/>
    <cellStyle name="Normal 2 2 14 4" xfId="2805"/>
    <cellStyle name="Normal 2 2 14 5" xfId="2806"/>
    <cellStyle name="Normal 2 2 14 6" xfId="2807"/>
    <cellStyle name="Normal 2 2 14 7" xfId="2808"/>
    <cellStyle name="Normal 2 2 14 7 10" xfId="2809"/>
    <cellStyle name="Normal 2 2 14 7 10 2" xfId="2810"/>
    <cellStyle name="Normal 2 2 14 7 10 2 2" xfId="2811"/>
    <cellStyle name="Normal 2 2 14 7 10 2 3" xfId="2812"/>
    <cellStyle name="Normal 2 2 14 7 10 2 4" xfId="2813"/>
    <cellStyle name="Normal 2 2 14 7 10 2 5" xfId="2814"/>
    <cellStyle name="Normal 2 2 14 7 10 3" xfId="2815"/>
    <cellStyle name="Normal 2 2 14 7 10 4" xfId="2816"/>
    <cellStyle name="Normal 2 2 14 7 10 5" xfId="2817"/>
    <cellStyle name="Normal 2 2 14 7 10 6" xfId="2818"/>
    <cellStyle name="Normal 2 2 14 7 10 7" xfId="2819"/>
    <cellStyle name="Normal 2 2 14 7 10 8" xfId="2820"/>
    <cellStyle name="Normal 2 2 14 7 11" xfId="2821"/>
    <cellStyle name="Normal 2 2 14 7 12" xfId="2822"/>
    <cellStyle name="Normal 2 2 14 7 13" xfId="2823"/>
    <cellStyle name="Normal 2 2 14 7 13 2" xfId="2824"/>
    <cellStyle name="Normal 2 2 14 7 13 3" xfId="2825"/>
    <cellStyle name="Normal 2 2 14 7 13 4" xfId="2826"/>
    <cellStyle name="Normal 2 2 14 7 13 5" xfId="2827"/>
    <cellStyle name="Normal 2 2 14 7 14" xfId="2828"/>
    <cellStyle name="Normal 2 2 14 7 15" xfId="2829"/>
    <cellStyle name="Normal 2 2 14 7 16" xfId="2830"/>
    <cellStyle name="Normal 2 2 14 7 17" xfId="2831"/>
    <cellStyle name="Normal 2 2 14 7 18" xfId="2832"/>
    <cellStyle name="Normal 2 2 14 7 2" xfId="2833"/>
    <cellStyle name="Normal 2 2 14 7 2 10" xfId="2834"/>
    <cellStyle name="Normal 2 2 14 7 2 11" xfId="2835"/>
    <cellStyle name="Normal 2 2 14 7 2 12" xfId="2836"/>
    <cellStyle name="Normal 2 2 14 7 2 13" xfId="2837"/>
    <cellStyle name="Normal 2 2 14 7 2 14" xfId="2838"/>
    <cellStyle name="Normal 2 2 14 7 2 2" xfId="2839"/>
    <cellStyle name="Normal 2 2 14 7 2 2 10" xfId="2840"/>
    <cellStyle name="Normal 2 2 14 7 2 2 11" xfId="2841"/>
    <cellStyle name="Normal 2 2 14 7 2 2 2" xfId="2842"/>
    <cellStyle name="Normal 2 2 14 7 2 2 2 2" xfId="2843"/>
    <cellStyle name="Normal 2 2 14 7 2 2 2 2 2" xfId="2844"/>
    <cellStyle name="Normal 2 2 14 7 2 2 2 2 3" xfId="2845"/>
    <cellStyle name="Normal 2 2 14 7 2 2 2 2 4" xfId="2846"/>
    <cellStyle name="Normal 2 2 14 7 2 2 2 2 5" xfId="2847"/>
    <cellStyle name="Normal 2 2 14 7 2 2 2 3" xfId="2848"/>
    <cellStyle name="Normal 2 2 14 7 2 2 2 4" xfId="2849"/>
    <cellStyle name="Normal 2 2 14 7 2 2 2 5" xfId="2850"/>
    <cellStyle name="Normal 2 2 14 7 2 2 2 6" xfId="2851"/>
    <cellStyle name="Normal 2 2 14 7 2 2 2 7" xfId="2852"/>
    <cellStyle name="Normal 2 2 14 7 2 2 2 8" xfId="2853"/>
    <cellStyle name="Normal 2 2 14 7 2 2 3" xfId="2854"/>
    <cellStyle name="Normal 2 2 14 7 2 2 4" xfId="2855"/>
    <cellStyle name="Normal 2 2 14 7 2 2 5" xfId="2856"/>
    <cellStyle name="Normal 2 2 14 7 2 2 6" xfId="2857"/>
    <cellStyle name="Normal 2 2 14 7 2 2 6 2" xfId="2858"/>
    <cellStyle name="Normal 2 2 14 7 2 2 6 3" xfId="2859"/>
    <cellStyle name="Normal 2 2 14 7 2 2 6 4" xfId="2860"/>
    <cellStyle name="Normal 2 2 14 7 2 2 6 5" xfId="2861"/>
    <cellStyle name="Normal 2 2 14 7 2 2 7" xfId="2862"/>
    <cellStyle name="Normal 2 2 14 7 2 2 8" xfId="2863"/>
    <cellStyle name="Normal 2 2 14 7 2 2 9" xfId="2864"/>
    <cellStyle name="Normal 2 2 14 7 2 3" xfId="2865"/>
    <cellStyle name="Normal 2 2 14 7 2 4" xfId="2866"/>
    <cellStyle name="Normal 2 2 14 7 2 5" xfId="2867"/>
    <cellStyle name="Normal 2 2 14 7 2 6" xfId="2868"/>
    <cellStyle name="Normal 2 2 14 7 2 6 2" xfId="2869"/>
    <cellStyle name="Normal 2 2 14 7 2 6 2 2" xfId="2870"/>
    <cellStyle name="Normal 2 2 14 7 2 6 2 3" xfId="2871"/>
    <cellStyle name="Normal 2 2 14 7 2 6 2 4" xfId="2872"/>
    <cellStyle name="Normal 2 2 14 7 2 6 2 5" xfId="2873"/>
    <cellStyle name="Normal 2 2 14 7 2 6 3" xfId="2874"/>
    <cellStyle name="Normal 2 2 14 7 2 6 4" xfId="2875"/>
    <cellStyle name="Normal 2 2 14 7 2 6 5" xfId="2876"/>
    <cellStyle name="Normal 2 2 14 7 2 6 6" xfId="2877"/>
    <cellStyle name="Normal 2 2 14 7 2 6 7" xfId="2878"/>
    <cellStyle name="Normal 2 2 14 7 2 6 8" xfId="2879"/>
    <cellStyle name="Normal 2 2 14 7 2 7" xfId="2880"/>
    <cellStyle name="Normal 2 2 14 7 2 8" xfId="2881"/>
    <cellStyle name="Normal 2 2 14 7 2 9" xfId="2882"/>
    <cellStyle name="Normal 2 2 14 7 2 9 2" xfId="2883"/>
    <cellStyle name="Normal 2 2 14 7 2 9 3" xfId="2884"/>
    <cellStyle name="Normal 2 2 14 7 2 9 4" xfId="2885"/>
    <cellStyle name="Normal 2 2 14 7 2 9 5" xfId="2886"/>
    <cellStyle name="Normal 2 2 14 7 3" xfId="2887"/>
    <cellStyle name="Normal 2 2 14 7 4" xfId="2888"/>
    <cellStyle name="Normal 2 2 14 7 5" xfId="2889"/>
    <cellStyle name="Normal 2 2 14 7 6" xfId="2890"/>
    <cellStyle name="Normal 2 2 14 7 7" xfId="2891"/>
    <cellStyle name="Normal 2 2 14 7 7 10" xfId="2892"/>
    <cellStyle name="Normal 2 2 14 7 7 11" xfId="2893"/>
    <cellStyle name="Normal 2 2 14 7 7 2" xfId="2894"/>
    <cellStyle name="Normal 2 2 14 7 7 2 2" xfId="2895"/>
    <cellStyle name="Normal 2 2 14 7 7 2 2 2" xfId="2896"/>
    <cellStyle name="Normal 2 2 14 7 7 2 2 3" xfId="2897"/>
    <cellStyle name="Normal 2 2 14 7 7 2 2 4" xfId="2898"/>
    <cellStyle name="Normal 2 2 14 7 7 2 2 5" xfId="2899"/>
    <cellStyle name="Normal 2 2 14 7 7 2 3" xfId="2900"/>
    <cellStyle name="Normal 2 2 14 7 7 2 4" xfId="2901"/>
    <cellStyle name="Normal 2 2 14 7 7 2 5" xfId="2902"/>
    <cellStyle name="Normal 2 2 14 7 7 2 6" xfId="2903"/>
    <cellStyle name="Normal 2 2 14 7 7 2 7" xfId="2904"/>
    <cellStyle name="Normal 2 2 14 7 7 2 8" xfId="2905"/>
    <cellStyle name="Normal 2 2 14 7 7 3" xfId="2906"/>
    <cellStyle name="Normal 2 2 14 7 7 4" xfId="2907"/>
    <cellStyle name="Normal 2 2 14 7 7 5" xfId="2908"/>
    <cellStyle name="Normal 2 2 14 7 7 6" xfId="2909"/>
    <cellStyle name="Normal 2 2 14 7 7 6 2" xfId="2910"/>
    <cellStyle name="Normal 2 2 14 7 7 6 3" xfId="2911"/>
    <cellStyle name="Normal 2 2 14 7 7 6 4" xfId="2912"/>
    <cellStyle name="Normal 2 2 14 7 7 6 5" xfId="2913"/>
    <cellStyle name="Normal 2 2 14 7 7 7" xfId="2914"/>
    <cellStyle name="Normal 2 2 14 7 7 8" xfId="2915"/>
    <cellStyle name="Normal 2 2 14 7 7 9" xfId="2916"/>
    <cellStyle name="Normal 2 2 14 7 8" xfId="2917"/>
    <cellStyle name="Normal 2 2 14 7 9" xfId="2918"/>
    <cellStyle name="Normal 2 2 14 8" xfId="2919"/>
    <cellStyle name="Normal 2 2 14 9" xfId="2920"/>
    <cellStyle name="Normal 2 2 15" xfId="2921"/>
    <cellStyle name="Normal 2 2 16" xfId="2922"/>
    <cellStyle name="Normal 2 2 17" xfId="2923"/>
    <cellStyle name="Normal 2 2 18" xfId="2924"/>
    <cellStyle name="Normal 2 2 19" xfId="2925"/>
    <cellStyle name="Normal 2 2 2" xfId="15"/>
    <cellStyle name="Normal 2 2 2 2" xfId="6"/>
    <cellStyle name="Normal 2 2 2 3" xfId="9"/>
    <cellStyle name="Normal 2 2 2 4" xfId="11"/>
    <cellStyle name="Normal 2 2 2 5" xfId="13"/>
    <cellStyle name="Normal 2 2 20" xfId="2926"/>
    <cellStyle name="Normal 2 2 21" xfId="2927"/>
    <cellStyle name="Normal 2 2 22" xfId="2928"/>
    <cellStyle name="Normal 2 2 23" xfId="2929"/>
    <cellStyle name="Normal 2 2 23 10" xfId="2930"/>
    <cellStyle name="Normal 2 2 23 11" xfId="2931"/>
    <cellStyle name="Normal 2 2 23 11 10" xfId="2932"/>
    <cellStyle name="Normal 2 2 23 11 11" xfId="2933"/>
    <cellStyle name="Normal 2 2 23 11 2" xfId="2934"/>
    <cellStyle name="Normal 2 2 23 11 2 2" xfId="2935"/>
    <cellStyle name="Normal 2 2 23 11 2 2 2" xfId="2936"/>
    <cellStyle name="Normal 2 2 23 11 2 2 3" xfId="2937"/>
    <cellStyle name="Normal 2 2 23 11 2 2 4" xfId="2938"/>
    <cellStyle name="Normal 2 2 23 11 2 2 5" xfId="2939"/>
    <cellStyle name="Normal 2 2 23 11 2 3" xfId="2940"/>
    <cellStyle name="Normal 2 2 23 11 2 4" xfId="2941"/>
    <cellStyle name="Normal 2 2 23 11 2 5" xfId="2942"/>
    <cellStyle name="Normal 2 2 23 11 2 6" xfId="2943"/>
    <cellStyle name="Normal 2 2 23 11 2 7" xfId="2944"/>
    <cellStyle name="Normal 2 2 23 11 2 8" xfId="2945"/>
    <cellStyle name="Normal 2 2 23 11 3" xfId="2946"/>
    <cellStyle name="Normal 2 2 23 11 4" xfId="2947"/>
    <cellStyle name="Normal 2 2 23 11 5" xfId="2948"/>
    <cellStyle name="Normal 2 2 23 11 6" xfId="2949"/>
    <cellStyle name="Normal 2 2 23 11 6 2" xfId="2950"/>
    <cellStyle name="Normal 2 2 23 11 6 3" xfId="2951"/>
    <cellStyle name="Normal 2 2 23 11 6 4" xfId="2952"/>
    <cellStyle name="Normal 2 2 23 11 6 5" xfId="2953"/>
    <cellStyle name="Normal 2 2 23 11 7" xfId="2954"/>
    <cellStyle name="Normal 2 2 23 11 8" xfId="2955"/>
    <cellStyle name="Normal 2 2 23 11 9" xfId="2956"/>
    <cellStyle name="Normal 2 2 23 12" xfId="2957"/>
    <cellStyle name="Normal 2 2 23 13" xfId="2958"/>
    <cellStyle name="Normal 2 2 23 14" xfId="2959"/>
    <cellStyle name="Normal 2 2 23 14 2" xfId="2960"/>
    <cellStyle name="Normal 2 2 23 14 2 2" xfId="2961"/>
    <cellStyle name="Normal 2 2 23 14 2 3" xfId="2962"/>
    <cellStyle name="Normal 2 2 23 14 2 4" xfId="2963"/>
    <cellStyle name="Normal 2 2 23 14 2 5" xfId="2964"/>
    <cellStyle name="Normal 2 2 23 14 3" xfId="2965"/>
    <cellStyle name="Normal 2 2 23 14 4" xfId="2966"/>
    <cellStyle name="Normal 2 2 23 14 5" xfId="2967"/>
    <cellStyle name="Normal 2 2 23 14 6" xfId="2968"/>
    <cellStyle name="Normal 2 2 23 14 7" xfId="2969"/>
    <cellStyle name="Normal 2 2 23 14 8" xfId="2970"/>
    <cellStyle name="Normal 2 2 23 15" xfId="2971"/>
    <cellStyle name="Normal 2 2 23 16" xfId="2972"/>
    <cellStyle name="Normal 2 2 23 17" xfId="2973"/>
    <cellStyle name="Normal 2 2 23 17 2" xfId="2974"/>
    <cellStyle name="Normal 2 2 23 17 3" xfId="2975"/>
    <cellStyle name="Normal 2 2 23 17 4" xfId="2976"/>
    <cellStyle name="Normal 2 2 23 17 5" xfId="2977"/>
    <cellStyle name="Normal 2 2 23 18" xfId="2978"/>
    <cellStyle name="Normal 2 2 23 19" xfId="2979"/>
    <cellStyle name="Normal 2 2 23 2" xfId="2980"/>
    <cellStyle name="Normal 2 2 23 2 10" xfId="2981"/>
    <cellStyle name="Normal 2 2 23 2 10 2" xfId="2982"/>
    <cellStyle name="Normal 2 2 23 2 10 2 2" xfId="2983"/>
    <cellStyle name="Normal 2 2 23 2 10 2 3" xfId="2984"/>
    <cellStyle name="Normal 2 2 23 2 10 2 4" xfId="2985"/>
    <cellStyle name="Normal 2 2 23 2 10 2 5" xfId="2986"/>
    <cellStyle name="Normal 2 2 23 2 10 3" xfId="2987"/>
    <cellStyle name="Normal 2 2 23 2 10 4" xfId="2988"/>
    <cellStyle name="Normal 2 2 23 2 10 5" xfId="2989"/>
    <cellStyle name="Normal 2 2 23 2 10 6" xfId="2990"/>
    <cellStyle name="Normal 2 2 23 2 10 7" xfId="2991"/>
    <cellStyle name="Normal 2 2 23 2 10 8" xfId="2992"/>
    <cellStyle name="Normal 2 2 23 2 11" xfId="2993"/>
    <cellStyle name="Normal 2 2 23 2 12" xfId="2994"/>
    <cellStyle name="Normal 2 2 23 2 13" xfId="2995"/>
    <cellStyle name="Normal 2 2 23 2 13 2" xfId="2996"/>
    <cellStyle name="Normal 2 2 23 2 13 3" xfId="2997"/>
    <cellStyle name="Normal 2 2 23 2 13 4" xfId="2998"/>
    <cellStyle name="Normal 2 2 23 2 13 5" xfId="2999"/>
    <cellStyle name="Normal 2 2 23 2 14" xfId="3000"/>
    <cellStyle name="Normal 2 2 23 2 15" xfId="3001"/>
    <cellStyle name="Normal 2 2 23 2 16" xfId="3002"/>
    <cellStyle name="Normal 2 2 23 2 17" xfId="3003"/>
    <cellStyle name="Normal 2 2 23 2 18" xfId="3004"/>
    <cellStyle name="Normal 2 2 23 2 2" xfId="3005"/>
    <cellStyle name="Normal 2 2 23 2 2 10" xfId="3006"/>
    <cellStyle name="Normal 2 2 23 2 2 11" xfId="3007"/>
    <cellStyle name="Normal 2 2 23 2 2 12" xfId="3008"/>
    <cellStyle name="Normal 2 2 23 2 2 13" xfId="3009"/>
    <cellStyle name="Normal 2 2 23 2 2 14" xfId="3010"/>
    <cellStyle name="Normal 2 2 23 2 2 2" xfId="3011"/>
    <cellStyle name="Normal 2 2 23 2 2 2 10" xfId="3012"/>
    <cellStyle name="Normal 2 2 23 2 2 2 11" xfId="3013"/>
    <cellStyle name="Normal 2 2 23 2 2 2 2" xfId="3014"/>
    <cellStyle name="Normal 2 2 23 2 2 2 2 2" xfId="3015"/>
    <cellStyle name="Normal 2 2 23 2 2 2 2 2 2" xfId="3016"/>
    <cellStyle name="Normal 2 2 23 2 2 2 2 2 3" xfId="3017"/>
    <cellStyle name="Normal 2 2 23 2 2 2 2 2 4" xfId="3018"/>
    <cellStyle name="Normal 2 2 23 2 2 2 2 2 5" xfId="3019"/>
    <cellStyle name="Normal 2 2 23 2 2 2 2 3" xfId="3020"/>
    <cellStyle name="Normal 2 2 23 2 2 2 2 4" xfId="3021"/>
    <cellStyle name="Normal 2 2 23 2 2 2 2 5" xfId="3022"/>
    <cellStyle name="Normal 2 2 23 2 2 2 2 6" xfId="3023"/>
    <cellStyle name="Normal 2 2 23 2 2 2 2 7" xfId="3024"/>
    <cellStyle name="Normal 2 2 23 2 2 2 2 8" xfId="3025"/>
    <cellStyle name="Normal 2 2 23 2 2 2 3" xfId="3026"/>
    <cellStyle name="Normal 2 2 23 2 2 2 4" xfId="3027"/>
    <cellStyle name="Normal 2 2 23 2 2 2 5" xfId="3028"/>
    <cellStyle name="Normal 2 2 23 2 2 2 6" xfId="3029"/>
    <cellStyle name="Normal 2 2 23 2 2 2 6 2" xfId="3030"/>
    <cellStyle name="Normal 2 2 23 2 2 2 6 3" xfId="3031"/>
    <cellStyle name="Normal 2 2 23 2 2 2 6 4" xfId="3032"/>
    <cellStyle name="Normal 2 2 23 2 2 2 6 5" xfId="3033"/>
    <cellStyle name="Normal 2 2 23 2 2 2 7" xfId="3034"/>
    <cellStyle name="Normal 2 2 23 2 2 2 8" xfId="3035"/>
    <cellStyle name="Normal 2 2 23 2 2 2 9" xfId="3036"/>
    <cellStyle name="Normal 2 2 23 2 2 3" xfId="3037"/>
    <cellStyle name="Normal 2 2 23 2 2 4" xfId="3038"/>
    <cellStyle name="Normal 2 2 23 2 2 5" xfId="3039"/>
    <cellStyle name="Normal 2 2 23 2 2 6" xfId="3040"/>
    <cellStyle name="Normal 2 2 23 2 2 6 2" xfId="3041"/>
    <cellStyle name="Normal 2 2 23 2 2 6 2 2" xfId="3042"/>
    <cellStyle name="Normal 2 2 23 2 2 6 2 3" xfId="3043"/>
    <cellStyle name="Normal 2 2 23 2 2 6 2 4" xfId="3044"/>
    <cellStyle name="Normal 2 2 23 2 2 6 2 5" xfId="3045"/>
    <cellStyle name="Normal 2 2 23 2 2 6 3" xfId="3046"/>
    <cellStyle name="Normal 2 2 23 2 2 6 4" xfId="3047"/>
    <cellStyle name="Normal 2 2 23 2 2 6 5" xfId="3048"/>
    <cellStyle name="Normal 2 2 23 2 2 6 6" xfId="3049"/>
    <cellStyle name="Normal 2 2 23 2 2 6 7" xfId="3050"/>
    <cellStyle name="Normal 2 2 23 2 2 6 8" xfId="3051"/>
    <cellStyle name="Normal 2 2 23 2 2 7" xfId="3052"/>
    <cellStyle name="Normal 2 2 23 2 2 8" xfId="3053"/>
    <cellStyle name="Normal 2 2 23 2 2 9" xfId="3054"/>
    <cellStyle name="Normal 2 2 23 2 2 9 2" xfId="3055"/>
    <cellStyle name="Normal 2 2 23 2 2 9 3" xfId="3056"/>
    <cellStyle name="Normal 2 2 23 2 2 9 4" xfId="3057"/>
    <cellStyle name="Normal 2 2 23 2 2 9 5" xfId="3058"/>
    <cellStyle name="Normal 2 2 23 2 3" xfId="3059"/>
    <cellStyle name="Normal 2 2 23 2 4" xfId="3060"/>
    <cellStyle name="Normal 2 2 23 2 5" xfId="3061"/>
    <cellStyle name="Normal 2 2 23 2 6" xfId="3062"/>
    <cellStyle name="Normal 2 2 23 2 7" xfId="3063"/>
    <cellStyle name="Normal 2 2 23 2 7 10" xfId="3064"/>
    <cellStyle name="Normal 2 2 23 2 7 11" xfId="3065"/>
    <cellStyle name="Normal 2 2 23 2 7 2" xfId="3066"/>
    <cellStyle name="Normal 2 2 23 2 7 2 2" xfId="3067"/>
    <cellStyle name="Normal 2 2 23 2 7 2 2 2" xfId="3068"/>
    <cellStyle name="Normal 2 2 23 2 7 2 2 3" xfId="3069"/>
    <cellStyle name="Normal 2 2 23 2 7 2 2 4" xfId="3070"/>
    <cellStyle name="Normal 2 2 23 2 7 2 2 5" xfId="3071"/>
    <cellStyle name="Normal 2 2 23 2 7 2 3" xfId="3072"/>
    <cellStyle name="Normal 2 2 23 2 7 2 4" xfId="3073"/>
    <cellStyle name="Normal 2 2 23 2 7 2 5" xfId="3074"/>
    <cellStyle name="Normal 2 2 23 2 7 2 6" xfId="3075"/>
    <cellStyle name="Normal 2 2 23 2 7 2 7" xfId="3076"/>
    <cellStyle name="Normal 2 2 23 2 7 2 8" xfId="3077"/>
    <cellStyle name="Normal 2 2 23 2 7 3" xfId="3078"/>
    <cellStyle name="Normal 2 2 23 2 7 4" xfId="3079"/>
    <cellStyle name="Normal 2 2 23 2 7 5" xfId="3080"/>
    <cellStyle name="Normal 2 2 23 2 7 6" xfId="3081"/>
    <cellStyle name="Normal 2 2 23 2 7 6 2" xfId="3082"/>
    <cellStyle name="Normal 2 2 23 2 7 6 3" xfId="3083"/>
    <cellStyle name="Normal 2 2 23 2 7 6 4" xfId="3084"/>
    <cellStyle name="Normal 2 2 23 2 7 6 5" xfId="3085"/>
    <cellStyle name="Normal 2 2 23 2 7 7" xfId="3086"/>
    <cellStyle name="Normal 2 2 23 2 7 8" xfId="3087"/>
    <cellStyle name="Normal 2 2 23 2 7 9" xfId="3088"/>
    <cellStyle name="Normal 2 2 23 2 8" xfId="3089"/>
    <cellStyle name="Normal 2 2 23 2 9" xfId="3090"/>
    <cellStyle name="Normal 2 2 23 20" xfId="3091"/>
    <cellStyle name="Normal 2 2 23 21" xfId="3092"/>
    <cellStyle name="Normal 2 2 23 22" xfId="3093"/>
    <cellStyle name="Normal 2 2 23 3" xfId="3094"/>
    <cellStyle name="Normal 2 2 23 4" xfId="3095"/>
    <cellStyle name="Normal 2 2 23 5" xfId="3096"/>
    <cellStyle name="Normal 2 2 23 6" xfId="3097"/>
    <cellStyle name="Normal 2 2 23 7" xfId="3098"/>
    <cellStyle name="Normal 2 2 23 7 10" xfId="3099"/>
    <cellStyle name="Normal 2 2 23 7 11" xfId="3100"/>
    <cellStyle name="Normal 2 2 23 7 12" xfId="3101"/>
    <cellStyle name="Normal 2 2 23 7 13" xfId="3102"/>
    <cellStyle name="Normal 2 2 23 7 14" xfId="3103"/>
    <cellStyle name="Normal 2 2 23 7 2" xfId="3104"/>
    <cellStyle name="Normal 2 2 23 7 2 10" xfId="3105"/>
    <cellStyle name="Normal 2 2 23 7 2 11" xfId="3106"/>
    <cellStyle name="Normal 2 2 23 7 2 2" xfId="3107"/>
    <cellStyle name="Normal 2 2 23 7 2 2 2" xfId="3108"/>
    <cellStyle name="Normal 2 2 23 7 2 2 2 2" xfId="3109"/>
    <cellStyle name="Normal 2 2 23 7 2 2 2 3" xfId="3110"/>
    <cellStyle name="Normal 2 2 23 7 2 2 2 4" xfId="3111"/>
    <cellStyle name="Normal 2 2 23 7 2 2 2 5" xfId="3112"/>
    <cellStyle name="Normal 2 2 23 7 2 2 3" xfId="3113"/>
    <cellStyle name="Normal 2 2 23 7 2 2 4" xfId="3114"/>
    <cellStyle name="Normal 2 2 23 7 2 2 5" xfId="3115"/>
    <cellStyle name="Normal 2 2 23 7 2 2 6" xfId="3116"/>
    <cellStyle name="Normal 2 2 23 7 2 2 7" xfId="3117"/>
    <cellStyle name="Normal 2 2 23 7 2 2 8" xfId="3118"/>
    <cellStyle name="Normal 2 2 23 7 2 3" xfId="3119"/>
    <cellStyle name="Normal 2 2 23 7 2 4" xfId="3120"/>
    <cellStyle name="Normal 2 2 23 7 2 5" xfId="3121"/>
    <cellStyle name="Normal 2 2 23 7 2 6" xfId="3122"/>
    <cellStyle name="Normal 2 2 23 7 2 6 2" xfId="3123"/>
    <cellStyle name="Normal 2 2 23 7 2 6 3" xfId="3124"/>
    <cellStyle name="Normal 2 2 23 7 2 6 4" xfId="3125"/>
    <cellStyle name="Normal 2 2 23 7 2 6 5" xfId="3126"/>
    <cellStyle name="Normal 2 2 23 7 2 7" xfId="3127"/>
    <cellStyle name="Normal 2 2 23 7 2 8" xfId="3128"/>
    <cellStyle name="Normal 2 2 23 7 2 9" xfId="3129"/>
    <cellStyle name="Normal 2 2 23 7 3" xfId="3130"/>
    <cellStyle name="Normal 2 2 23 7 4" xfId="3131"/>
    <cellStyle name="Normal 2 2 23 7 5" xfId="3132"/>
    <cellStyle name="Normal 2 2 23 7 6" xfId="3133"/>
    <cellStyle name="Normal 2 2 23 7 6 2" xfId="3134"/>
    <cellStyle name="Normal 2 2 23 7 6 2 2" xfId="3135"/>
    <cellStyle name="Normal 2 2 23 7 6 2 3" xfId="3136"/>
    <cellStyle name="Normal 2 2 23 7 6 2 4" xfId="3137"/>
    <cellStyle name="Normal 2 2 23 7 6 2 5" xfId="3138"/>
    <cellStyle name="Normal 2 2 23 7 6 3" xfId="3139"/>
    <cellStyle name="Normal 2 2 23 7 6 4" xfId="3140"/>
    <cellStyle name="Normal 2 2 23 7 6 5" xfId="3141"/>
    <cellStyle name="Normal 2 2 23 7 6 6" xfId="3142"/>
    <cellStyle name="Normal 2 2 23 7 6 7" xfId="3143"/>
    <cellStyle name="Normal 2 2 23 7 6 8" xfId="3144"/>
    <cellStyle name="Normal 2 2 23 7 7" xfId="3145"/>
    <cellStyle name="Normal 2 2 23 7 8" xfId="3146"/>
    <cellStyle name="Normal 2 2 23 7 9" xfId="3147"/>
    <cellStyle name="Normal 2 2 23 7 9 2" xfId="3148"/>
    <cellStyle name="Normal 2 2 23 7 9 3" xfId="3149"/>
    <cellStyle name="Normal 2 2 23 7 9 4" xfId="3150"/>
    <cellStyle name="Normal 2 2 23 7 9 5" xfId="3151"/>
    <cellStyle name="Normal 2 2 23 8" xfId="3152"/>
    <cellStyle name="Normal 2 2 23 9" xfId="3153"/>
    <cellStyle name="Normal 2 2 24" xfId="3154"/>
    <cellStyle name="Normal 2 2 25" xfId="3155"/>
    <cellStyle name="Normal 2 2 26" xfId="3156"/>
    <cellStyle name="Normal 2 2 27" xfId="3157"/>
    <cellStyle name="Normal 2 2 27 10" xfId="3158"/>
    <cellStyle name="Normal 2 2 27 10 2" xfId="3159"/>
    <cellStyle name="Normal 2 2 27 10 2 2" xfId="3160"/>
    <cellStyle name="Normal 2 2 27 10 2 3" xfId="3161"/>
    <cellStyle name="Normal 2 2 27 10 2 4" xfId="3162"/>
    <cellStyle name="Normal 2 2 27 10 2 5" xfId="3163"/>
    <cellStyle name="Normal 2 2 27 10 3" xfId="3164"/>
    <cellStyle name="Normal 2 2 27 10 4" xfId="3165"/>
    <cellStyle name="Normal 2 2 27 10 5" xfId="3166"/>
    <cellStyle name="Normal 2 2 27 10 6" xfId="3167"/>
    <cellStyle name="Normal 2 2 27 10 7" xfId="3168"/>
    <cellStyle name="Normal 2 2 27 10 8" xfId="3169"/>
    <cellStyle name="Normal 2 2 27 11" xfId="3170"/>
    <cellStyle name="Normal 2 2 27 12" xfId="3171"/>
    <cellStyle name="Normal 2 2 27 13" xfId="3172"/>
    <cellStyle name="Normal 2 2 27 13 2" xfId="3173"/>
    <cellStyle name="Normal 2 2 27 13 3" xfId="3174"/>
    <cellStyle name="Normal 2 2 27 13 4" xfId="3175"/>
    <cellStyle name="Normal 2 2 27 13 5" xfId="3176"/>
    <cellStyle name="Normal 2 2 27 14" xfId="3177"/>
    <cellStyle name="Normal 2 2 27 15" xfId="3178"/>
    <cellStyle name="Normal 2 2 27 16" xfId="3179"/>
    <cellStyle name="Normal 2 2 27 17" xfId="3180"/>
    <cellStyle name="Normal 2 2 27 18" xfId="3181"/>
    <cellStyle name="Normal 2 2 27 2" xfId="3182"/>
    <cellStyle name="Normal 2 2 27 2 10" xfId="3183"/>
    <cellStyle name="Normal 2 2 27 2 11" xfId="3184"/>
    <cellStyle name="Normal 2 2 27 2 12" xfId="3185"/>
    <cellStyle name="Normal 2 2 27 2 13" xfId="3186"/>
    <cellStyle name="Normal 2 2 27 2 14" xfId="3187"/>
    <cellStyle name="Normal 2 2 27 2 2" xfId="3188"/>
    <cellStyle name="Normal 2 2 27 2 2 10" xfId="3189"/>
    <cellStyle name="Normal 2 2 27 2 2 11" xfId="3190"/>
    <cellStyle name="Normal 2 2 27 2 2 2" xfId="3191"/>
    <cellStyle name="Normal 2 2 27 2 2 2 2" xfId="3192"/>
    <cellStyle name="Normal 2 2 27 2 2 2 2 2" xfId="3193"/>
    <cellStyle name="Normal 2 2 27 2 2 2 2 3" xfId="3194"/>
    <cellStyle name="Normal 2 2 27 2 2 2 2 4" xfId="3195"/>
    <cellStyle name="Normal 2 2 27 2 2 2 2 5" xfId="3196"/>
    <cellStyle name="Normal 2 2 27 2 2 2 3" xfId="3197"/>
    <cellStyle name="Normal 2 2 27 2 2 2 4" xfId="3198"/>
    <cellStyle name="Normal 2 2 27 2 2 2 5" xfId="3199"/>
    <cellStyle name="Normal 2 2 27 2 2 2 6" xfId="3200"/>
    <cellStyle name="Normal 2 2 27 2 2 2 7" xfId="3201"/>
    <cellStyle name="Normal 2 2 27 2 2 2 8" xfId="3202"/>
    <cellStyle name="Normal 2 2 27 2 2 3" xfId="3203"/>
    <cellStyle name="Normal 2 2 27 2 2 4" xfId="3204"/>
    <cellStyle name="Normal 2 2 27 2 2 5" xfId="3205"/>
    <cellStyle name="Normal 2 2 27 2 2 6" xfId="3206"/>
    <cellStyle name="Normal 2 2 27 2 2 6 2" xfId="3207"/>
    <cellStyle name="Normal 2 2 27 2 2 6 3" xfId="3208"/>
    <cellStyle name="Normal 2 2 27 2 2 6 4" xfId="3209"/>
    <cellStyle name="Normal 2 2 27 2 2 6 5" xfId="3210"/>
    <cellStyle name="Normal 2 2 27 2 2 7" xfId="3211"/>
    <cellStyle name="Normal 2 2 27 2 2 8" xfId="3212"/>
    <cellStyle name="Normal 2 2 27 2 2 9" xfId="3213"/>
    <cellStyle name="Normal 2 2 27 2 3" xfId="3214"/>
    <cellStyle name="Normal 2 2 27 2 4" xfId="3215"/>
    <cellStyle name="Normal 2 2 27 2 5" xfId="3216"/>
    <cellStyle name="Normal 2 2 27 2 6" xfId="3217"/>
    <cellStyle name="Normal 2 2 27 2 6 2" xfId="3218"/>
    <cellStyle name="Normal 2 2 27 2 6 2 2" xfId="3219"/>
    <cellStyle name="Normal 2 2 27 2 6 2 3" xfId="3220"/>
    <cellStyle name="Normal 2 2 27 2 6 2 4" xfId="3221"/>
    <cellStyle name="Normal 2 2 27 2 6 2 5" xfId="3222"/>
    <cellStyle name="Normal 2 2 27 2 6 3" xfId="3223"/>
    <cellStyle name="Normal 2 2 27 2 6 4" xfId="3224"/>
    <cellStyle name="Normal 2 2 27 2 6 5" xfId="3225"/>
    <cellStyle name="Normal 2 2 27 2 6 6" xfId="3226"/>
    <cellStyle name="Normal 2 2 27 2 6 7" xfId="3227"/>
    <cellStyle name="Normal 2 2 27 2 6 8" xfId="3228"/>
    <cellStyle name="Normal 2 2 27 2 7" xfId="3229"/>
    <cellStyle name="Normal 2 2 27 2 8" xfId="3230"/>
    <cellStyle name="Normal 2 2 27 2 9" xfId="3231"/>
    <cellStyle name="Normal 2 2 27 2 9 2" xfId="3232"/>
    <cellStyle name="Normal 2 2 27 2 9 3" xfId="3233"/>
    <cellStyle name="Normal 2 2 27 2 9 4" xfId="3234"/>
    <cellStyle name="Normal 2 2 27 2 9 5" xfId="3235"/>
    <cellStyle name="Normal 2 2 27 3" xfId="3236"/>
    <cellStyle name="Normal 2 2 27 4" xfId="3237"/>
    <cellStyle name="Normal 2 2 27 5" xfId="3238"/>
    <cellStyle name="Normal 2 2 27 6" xfId="3239"/>
    <cellStyle name="Normal 2 2 27 7" xfId="3240"/>
    <cellStyle name="Normal 2 2 27 7 10" xfId="3241"/>
    <cellStyle name="Normal 2 2 27 7 11" xfId="3242"/>
    <cellStyle name="Normal 2 2 27 7 2" xfId="3243"/>
    <cellStyle name="Normal 2 2 27 7 2 2" xfId="3244"/>
    <cellStyle name="Normal 2 2 27 7 2 2 2" xfId="3245"/>
    <cellStyle name="Normal 2 2 27 7 2 2 3" xfId="3246"/>
    <cellStyle name="Normal 2 2 27 7 2 2 4" xfId="3247"/>
    <cellStyle name="Normal 2 2 27 7 2 2 5" xfId="3248"/>
    <cellStyle name="Normal 2 2 27 7 2 3" xfId="3249"/>
    <cellStyle name="Normal 2 2 27 7 2 4" xfId="3250"/>
    <cellStyle name="Normal 2 2 27 7 2 5" xfId="3251"/>
    <cellStyle name="Normal 2 2 27 7 2 6" xfId="3252"/>
    <cellStyle name="Normal 2 2 27 7 2 7" xfId="3253"/>
    <cellStyle name="Normal 2 2 27 7 2 8" xfId="3254"/>
    <cellStyle name="Normal 2 2 27 7 3" xfId="3255"/>
    <cellStyle name="Normal 2 2 27 7 4" xfId="3256"/>
    <cellStyle name="Normal 2 2 27 7 5" xfId="3257"/>
    <cellStyle name="Normal 2 2 27 7 6" xfId="3258"/>
    <cellStyle name="Normal 2 2 27 7 6 2" xfId="3259"/>
    <cellStyle name="Normal 2 2 27 7 6 3" xfId="3260"/>
    <cellStyle name="Normal 2 2 27 7 6 4" xfId="3261"/>
    <cellStyle name="Normal 2 2 27 7 6 5" xfId="3262"/>
    <cellStyle name="Normal 2 2 27 7 7" xfId="3263"/>
    <cellStyle name="Normal 2 2 27 7 8" xfId="3264"/>
    <cellStyle name="Normal 2 2 27 7 9" xfId="3265"/>
    <cellStyle name="Normal 2 2 27 8" xfId="3266"/>
    <cellStyle name="Normal 2 2 27 9" xfId="3267"/>
    <cellStyle name="Normal 2 2 28" xfId="3268"/>
    <cellStyle name="Normal 2 2 29" xfId="3269"/>
    <cellStyle name="Normal 2 2 3" xfId="16"/>
    <cellStyle name="Normal 2 2 30" xfId="3270"/>
    <cellStyle name="Normal 2 2 31" xfId="3271"/>
    <cellStyle name="Normal 2 2 31 10" xfId="3272"/>
    <cellStyle name="Normal 2 2 31 11" xfId="3273"/>
    <cellStyle name="Normal 2 2 31 12" xfId="3274"/>
    <cellStyle name="Normal 2 2 31 13" xfId="3275"/>
    <cellStyle name="Normal 2 2 31 14" xfId="3276"/>
    <cellStyle name="Normal 2 2 31 2" xfId="3277"/>
    <cellStyle name="Normal 2 2 31 2 10" xfId="3278"/>
    <cellStyle name="Normal 2 2 31 2 11" xfId="3279"/>
    <cellStyle name="Normal 2 2 31 2 2" xfId="3280"/>
    <cellStyle name="Normal 2 2 31 2 2 2" xfId="3281"/>
    <cellStyle name="Normal 2 2 31 2 2 2 2" xfId="3282"/>
    <cellStyle name="Normal 2 2 31 2 2 2 3" xfId="3283"/>
    <cellStyle name="Normal 2 2 31 2 2 2 4" xfId="3284"/>
    <cellStyle name="Normal 2 2 31 2 2 2 5" xfId="3285"/>
    <cellStyle name="Normal 2 2 31 2 2 3" xfId="3286"/>
    <cellStyle name="Normal 2 2 31 2 2 4" xfId="3287"/>
    <cellStyle name="Normal 2 2 31 2 2 5" xfId="3288"/>
    <cellStyle name="Normal 2 2 31 2 2 6" xfId="3289"/>
    <cellStyle name="Normal 2 2 31 2 2 7" xfId="3290"/>
    <cellStyle name="Normal 2 2 31 2 2 8" xfId="3291"/>
    <cellStyle name="Normal 2 2 31 2 3" xfId="3292"/>
    <cellStyle name="Normal 2 2 31 2 4" xfId="3293"/>
    <cellStyle name="Normal 2 2 31 2 5" xfId="3294"/>
    <cellStyle name="Normal 2 2 31 2 6" xfId="3295"/>
    <cellStyle name="Normal 2 2 31 2 6 2" xfId="3296"/>
    <cellStyle name="Normal 2 2 31 2 6 3" xfId="3297"/>
    <cellStyle name="Normal 2 2 31 2 6 4" xfId="3298"/>
    <cellStyle name="Normal 2 2 31 2 6 5" xfId="3299"/>
    <cellStyle name="Normal 2 2 31 2 7" xfId="3300"/>
    <cellStyle name="Normal 2 2 31 2 8" xfId="3301"/>
    <cellStyle name="Normal 2 2 31 2 9" xfId="3302"/>
    <cellStyle name="Normal 2 2 31 3" xfId="3303"/>
    <cellStyle name="Normal 2 2 31 4" xfId="3304"/>
    <cellStyle name="Normal 2 2 31 5" xfId="3305"/>
    <cellStyle name="Normal 2 2 31 6" xfId="3306"/>
    <cellStyle name="Normal 2 2 31 6 2" xfId="3307"/>
    <cellStyle name="Normal 2 2 31 6 2 2" xfId="3308"/>
    <cellStyle name="Normal 2 2 31 6 2 3" xfId="3309"/>
    <cellStyle name="Normal 2 2 31 6 2 4" xfId="3310"/>
    <cellStyle name="Normal 2 2 31 6 2 5" xfId="3311"/>
    <cellStyle name="Normal 2 2 31 6 3" xfId="3312"/>
    <cellStyle name="Normal 2 2 31 6 4" xfId="3313"/>
    <cellStyle name="Normal 2 2 31 6 5" xfId="3314"/>
    <cellStyle name="Normal 2 2 31 6 6" xfId="3315"/>
    <cellStyle name="Normal 2 2 31 6 7" xfId="3316"/>
    <cellStyle name="Normal 2 2 31 6 8" xfId="3317"/>
    <cellStyle name="Normal 2 2 31 7" xfId="3318"/>
    <cellStyle name="Normal 2 2 31 8" xfId="3319"/>
    <cellStyle name="Normal 2 2 31 9" xfId="3320"/>
    <cellStyle name="Normal 2 2 31 9 2" xfId="3321"/>
    <cellStyle name="Normal 2 2 31 9 3" xfId="3322"/>
    <cellStyle name="Normal 2 2 31 9 4" xfId="3323"/>
    <cellStyle name="Normal 2 2 31 9 5" xfId="3324"/>
    <cellStyle name="Normal 2 2 32" xfId="3325"/>
    <cellStyle name="Normal 2 2 33" xfId="3326"/>
    <cellStyle name="Normal 2 2 34" xfId="3327"/>
    <cellStyle name="Normal 2 2 35" xfId="3328"/>
    <cellStyle name="Normal 2 2 35 10" xfId="3329"/>
    <cellStyle name="Normal 2 2 35 11" xfId="3330"/>
    <cellStyle name="Normal 2 2 35 2" xfId="3331"/>
    <cellStyle name="Normal 2 2 35 2 2" xfId="3332"/>
    <cellStyle name="Normal 2 2 35 2 2 2" xfId="3333"/>
    <cellStyle name="Normal 2 2 35 2 2 3" xfId="3334"/>
    <cellStyle name="Normal 2 2 35 2 2 4" xfId="3335"/>
    <cellStyle name="Normal 2 2 35 2 2 5" xfId="3336"/>
    <cellStyle name="Normal 2 2 35 2 3" xfId="3337"/>
    <cellStyle name="Normal 2 2 35 2 4" xfId="3338"/>
    <cellStyle name="Normal 2 2 35 2 5" xfId="3339"/>
    <cellStyle name="Normal 2 2 35 2 6" xfId="3340"/>
    <cellStyle name="Normal 2 2 35 2 7" xfId="3341"/>
    <cellStyle name="Normal 2 2 35 2 8" xfId="3342"/>
    <cellStyle name="Normal 2 2 35 3" xfId="3343"/>
    <cellStyle name="Normal 2 2 35 4" xfId="3344"/>
    <cellStyle name="Normal 2 2 35 5" xfId="3345"/>
    <cellStyle name="Normal 2 2 35 6" xfId="3346"/>
    <cellStyle name="Normal 2 2 35 6 2" xfId="3347"/>
    <cellStyle name="Normal 2 2 35 6 3" xfId="3348"/>
    <cellStyle name="Normal 2 2 35 6 4" xfId="3349"/>
    <cellStyle name="Normal 2 2 35 6 5" xfId="3350"/>
    <cellStyle name="Normal 2 2 35 7" xfId="3351"/>
    <cellStyle name="Normal 2 2 35 8" xfId="3352"/>
    <cellStyle name="Normal 2 2 35 9" xfId="3353"/>
    <cellStyle name="Normal 2 2 36" xfId="3354"/>
    <cellStyle name="Normal 2 2 37" xfId="3355"/>
    <cellStyle name="Normal 2 2 38" xfId="3356"/>
    <cellStyle name="Normal 2 2 38 2" xfId="3357"/>
    <cellStyle name="Normal 2 2 38 2 2" xfId="3358"/>
    <cellStyle name="Normal 2 2 38 2 3" xfId="3359"/>
    <cellStyle name="Normal 2 2 38 2 4" xfId="3360"/>
    <cellStyle name="Normal 2 2 38 2 5" xfId="3361"/>
    <cellStyle name="Normal 2 2 38 3" xfId="3362"/>
    <cellStyle name="Normal 2 2 38 4" xfId="3363"/>
    <cellStyle name="Normal 2 2 38 5" xfId="3364"/>
    <cellStyle name="Normal 2 2 38 6" xfId="3365"/>
    <cellStyle name="Normal 2 2 38 7" xfId="3366"/>
    <cellStyle name="Normal 2 2 38 8" xfId="3367"/>
    <cellStyle name="Normal 2 2 39" xfId="3368"/>
    <cellStyle name="Normal 2 2 4" xfId="3369"/>
    <cellStyle name="Normal 2 2 4 10" xfId="3370"/>
    <cellStyle name="Normal 2 2 4 11" xfId="3371"/>
    <cellStyle name="Normal 2 2 4 12" xfId="3372"/>
    <cellStyle name="Normal 2 2 4 13" xfId="3373"/>
    <cellStyle name="Normal 2 2 4 14" xfId="3374"/>
    <cellStyle name="Normal 2 2 4 15" xfId="3375"/>
    <cellStyle name="Normal 2 2 4 16" xfId="3376"/>
    <cellStyle name="Normal 2 2 4 16 10" xfId="3377"/>
    <cellStyle name="Normal 2 2 4 16 11" xfId="3378"/>
    <cellStyle name="Normal 2 2 4 16 11 10" xfId="3379"/>
    <cellStyle name="Normal 2 2 4 16 11 11" xfId="3380"/>
    <cellStyle name="Normal 2 2 4 16 11 2" xfId="3381"/>
    <cellStyle name="Normal 2 2 4 16 11 2 2" xfId="3382"/>
    <cellStyle name="Normal 2 2 4 16 11 2 2 2" xfId="3383"/>
    <cellStyle name="Normal 2 2 4 16 11 2 2 3" xfId="3384"/>
    <cellStyle name="Normal 2 2 4 16 11 2 2 4" xfId="3385"/>
    <cellStyle name="Normal 2 2 4 16 11 2 2 5" xfId="3386"/>
    <cellStyle name="Normal 2 2 4 16 11 2 3" xfId="3387"/>
    <cellStyle name="Normal 2 2 4 16 11 2 4" xfId="3388"/>
    <cellStyle name="Normal 2 2 4 16 11 2 5" xfId="3389"/>
    <cellStyle name="Normal 2 2 4 16 11 2 6" xfId="3390"/>
    <cellStyle name="Normal 2 2 4 16 11 2 7" xfId="3391"/>
    <cellStyle name="Normal 2 2 4 16 11 2 8" xfId="3392"/>
    <cellStyle name="Normal 2 2 4 16 11 3" xfId="3393"/>
    <cellStyle name="Normal 2 2 4 16 11 4" xfId="3394"/>
    <cellStyle name="Normal 2 2 4 16 11 5" xfId="3395"/>
    <cellStyle name="Normal 2 2 4 16 11 6" xfId="3396"/>
    <cellStyle name="Normal 2 2 4 16 11 6 2" xfId="3397"/>
    <cellStyle name="Normal 2 2 4 16 11 6 3" xfId="3398"/>
    <cellStyle name="Normal 2 2 4 16 11 6 4" xfId="3399"/>
    <cellStyle name="Normal 2 2 4 16 11 6 5" xfId="3400"/>
    <cellStyle name="Normal 2 2 4 16 11 7" xfId="3401"/>
    <cellStyle name="Normal 2 2 4 16 11 8" xfId="3402"/>
    <cellStyle name="Normal 2 2 4 16 11 9" xfId="3403"/>
    <cellStyle name="Normal 2 2 4 16 12" xfId="3404"/>
    <cellStyle name="Normal 2 2 4 16 13" xfId="3405"/>
    <cellStyle name="Normal 2 2 4 16 14" xfId="3406"/>
    <cellStyle name="Normal 2 2 4 16 14 2" xfId="3407"/>
    <cellStyle name="Normal 2 2 4 16 14 2 2" xfId="3408"/>
    <cellStyle name="Normal 2 2 4 16 14 2 3" xfId="3409"/>
    <cellStyle name="Normal 2 2 4 16 14 2 4" xfId="3410"/>
    <cellStyle name="Normal 2 2 4 16 14 2 5" xfId="3411"/>
    <cellStyle name="Normal 2 2 4 16 14 3" xfId="3412"/>
    <cellStyle name="Normal 2 2 4 16 14 4" xfId="3413"/>
    <cellStyle name="Normal 2 2 4 16 14 5" xfId="3414"/>
    <cellStyle name="Normal 2 2 4 16 14 6" xfId="3415"/>
    <cellStyle name="Normal 2 2 4 16 14 7" xfId="3416"/>
    <cellStyle name="Normal 2 2 4 16 14 8" xfId="3417"/>
    <cellStyle name="Normal 2 2 4 16 15" xfId="3418"/>
    <cellStyle name="Normal 2 2 4 16 16" xfId="3419"/>
    <cellStyle name="Normal 2 2 4 16 17" xfId="3420"/>
    <cellStyle name="Normal 2 2 4 16 17 2" xfId="3421"/>
    <cellStyle name="Normal 2 2 4 16 17 3" xfId="3422"/>
    <cellStyle name="Normal 2 2 4 16 17 4" xfId="3423"/>
    <cellStyle name="Normal 2 2 4 16 17 5" xfId="3424"/>
    <cellStyle name="Normal 2 2 4 16 18" xfId="3425"/>
    <cellStyle name="Normal 2 2 4 16 19" xfId="3426"/>
    <cellStyle name="Normal 2 2 4 16 2" xfId="3427"/>
    <cellStyle name="Normal 2 2 4 16 2 10" xfId="3428"/>
    <cellStyle name="Normal 2 2 4 16 2 10 2" xfId="3429"/>
    <cellStyle name="Normal 2 2 4 16 2 10 2 2" xfId="3430"/>
    <cellStyle name="Normal 2 2 4 16 2 10 2 3" xfId="3431"/>
    <cellStyle name="Normal 2 2 4 16 2 10 2 4" xfId="3432"/>
    <cellStyle name="Normal 2 2 4 16 2 10 2 5" xfId="3433"/>
    <cellStyle name="Normal 2 2 4 16 2 10 3" xfId="3434"/>
    <cellStyle name="Normal 2 2 4 16 2 10 4" xfId="3435"/>
    <cellStyle name="Normal 2 2 4 16 2 10 5" xfId="3436"/>
    <cellStyle name="Normal 2 2 4 16 2 10 6" xfId="3437"/>
    <cellStyle name="Normal 2 2 4 16 2 10 7" xfId="3438"/>
    <cellStyle name="Normal 2 2 4 16 2 10 8" xfId="3439"/>
    <cellStyle name="Normal 2 2 4 16 2 11" xfId="3440"/>
    <cellStyle name="Normal 2 2 4 16 2 12" xfId="3441"/>
    <cellStyle name="Normal 2 2 4 16 2 13" xfId="3442"/>
    <cellStyle name="Normal 2 2 4 16 2 13 2" xfId="3443"/>
    <cellStyle name="Normal 2 2 4 16 2 13 3" xfId="3444"/>
    <cellStyle name="Normal 2 2 4 16 2 13 4" xfId="3445"/>
    <cellStyle name="Normal 2 2 4 16 2 13 5" xfId="3446"/>
    <cellStyle name="Normal 2 2 4 16 2 14" xfId="3447"/>
    <cellStyle name="Normal 2 2 4 16 2 15" xfId="3448"/>
    <cellStyle name="Normal 2 2 4 16 2 16" xfId="3449"/>
    <cellStyle name="Normal 2 2 4 16 2 17" xfId="3450"/>
    <cellStyle name="Normal 2 2 4 16 2 18" xfId="3451"/>
    <cellStyle name="Normal 2 2 4 16 2 2" xfId="3452"/>
    <cellStyle name="Normal 2 2 4 16 2 2 10" xfId="3453"/>
    <cellStyle name="Normal 2 2 4 16 2 2 11" xfId="3454"/>
    <cellStyle name="Normal 2 2 4 16 2 2 12" xfId="3455"/>
    <cellStyle name="Normal 2 2 4 16 2 2 13" xfId="3456"/>
    <cellStyle name="Normal 2 2 4 16 2 2 14" xfId="3457"/>
    <cellStyle name="Normal 2 2 4 16 2 2 2" xfId="3458"/>
    <cellStyle name="Normal 2 2 4 16 2 2 2 10" xfId="3459"/>
    <cellStyle name="Normal 2 2 4 16 2 2 2 11" xfId="3460"/>
    <cellStyle name="Normal 2 2 4 16 2 2 2 2" xfId="3461"/>
    <cellStyle name="Normal 2 2 4 16 2 2 2 2 2" xfId="3462"/>
    <cellStyle name="Normal 2 2 4 16 2 2 2 2 2 2" xfId="3463"/>
    <cellStyle name="Normal 2 2 4 16 2 2 2 2 2 3" xfId="3464"/>
    <cellStyle name="Normal 2 2 4 16 2 2 2 2 2 4" xfId="3465"/>
    <cellStyle name="Normal 2 2 4 16 2 2 2 2 2 5" xfId="3466"/>
    <cellStyle name="Normal 2 2 4 16 2 2 2 2 3" xfId="3467"/>
    <cellStyle name="Normal 2 2 4 16 2 2 2 2 4" xfId="3468"/>
    <cellStyle name="Normal 2 2 4 16 2 2 2 2 5" xfId="3469"/>
    <cellStyle name="Normal 2 2 4 16 2 2 2 2 6" xfId="3470"/>
    <cellStyle name="Normal 2 2 4 16 2 2 2 2 7" xfId="3471"/>
    <cellStyle name="Normal 2 2 4 16 2 2 2 2 8" xfId="3472"/>
    <cellStyle name="Normal 2 2 4 16 2 2 2 3" xfId="3473"/>
    <cellStyle name="Normal 2 2 4 16 2 2 2 4" xfId="3474"/>
    <cellStyle name="Normal 2 2 4 16 2 2 2 5" xfId="3475"/>
    <cellStyle name="Normal 2 2 4 16 2 2 2 6" xfId="3476"/>
    <cellStyle name="Normal 2 2 4 16 2 2 2 6 2" xfId="3477"/>
    <cellStyle name="Normal 2 2 4 16 2 2 2 6 3" xfId="3478"/>
    <cellStyle name="Normal 2 2 4 16 2 2 2 6 4" xfId="3479"/>
    <cellStyle name="Normal 2 2 4 16 2 2 2 6 5" xfId="3480"/>
    <cellStyle name="Normal 2 2 4 16 2 2 2 7" xfId="3481"/>
    <cellStyle name="Normal 2 2 4 16 2 2 2 8" xfId="3482"/>
    <cellStyle name="Normal 2 2 4 16 2 2 2 9" xfId="3483"/>
    <cellStyle name="Normal 2 2 4 16 2 2 3" xfId="3484"/>
    <cellStyle name="Normal 2 2 4 16 2 2 4" xfId="3485"/>
    <cellStyle name="Normal 2 2 4 16 2 2 5" xfId="3486"/>
    <cellStyle name="Normal 2 2 4 16 2 2 6" xfId="3487"/>
    <cellStyle name="Normal 2 2 4 16 2 2 6 2" xfId="3488"/>
    <cellStyle name="Normal 2 2 4 16 2 2 6 2 2" xfId="3489"/>
    <cellStyle name="Normal 2 2 4 16 2 2 6 2 3" xfId="3490"/>
    <cellStyle name="Normal 2 2 4 16 2 2 6 2 4" xfId="3491"/>
    <cellStyle name="Normal 2 2 4 16 2 2 6 2 5" xfId="3492"/>
    <cellStyle name="Normal 2 2 4 16 2 2 6 3" xfId="3493"/>
    <cellStyle name="Normal 2 2 4 16 2 2 6 4" xfId="3494"/>
    <cellStyle name="Normal 2 2 4 16 2 2 6 5" xfId="3495"/>
    <cellStyle name="Normal 2 2 4 16 2 2 6 6" xfId="3496"/>
    <cellStyle name="Normal 2 2 4 16 2 2 6 7" xfId="3497"/>
    <cellStyle name="Normal 2 2 4 16 2 2 6 8" xfId="3498"/>
    <cellStyle name="Normal 2 2 4 16 2 2 7" xfId="3499"/>
    <cellStyle name="Normal 2 2 4 16 2 2 8" xfId="3500"/>
    <cellStyle name="Normal 2 2 4 16 2 2 9" xfId="3501"/>
    <cellStyle name="Normal 2 2 4 16 2 2 9 2" xfId="3502"/>
    <cellStyle name="Normal 2 2 4 16 2 2 9 3" xfId="3503"/>
    <cellStyle name="Normal 2 2 4 16 2 2 9 4" xfId="3504"/>
    <cellStyle name="Normal 2 2 4 16 2 2 9 5" xfId="3505"/>
    <cellStyle name="Normal 2 2 4 16 2 3" xfId="3506"/>
    <cellStyle name="Normal 2 2 4 16 2 4" xfId="3507"/>
    <cellStyle name="Normal 2 2 4 16 2 5" xfId="3508"/>
    <cellStyle name="Normal 2 2 4 16 2 6" xfId="3509"/>
    <cellStyle name="Normal 2 2 4 16 2 7" xfId="3510"/>
    <cellStyle name="Normal 2 2 4 16 2 7 10" xfId="3511"/>
    <cellStyle name="Normal 2 2 4 16 2 7 11" xfId="3512"/>
    <cellStyle name="Normal 2 2 4 16 2 7 2" xfId="3513"/>
    <cellStyle name="Normal 2 2 4 16 2 7 2 2" xfId="3514"/>
    <cellStyle name="Normal 2 2 4 16 2 7 2 2 2" xfId="3515"/>
    <cellStyle name="Normal 2 2 4 16 2 7 2 2 3" xfId="3516"/>
    <cellStyle name="Normal 2 2 4 16 2 7 2 2 4" xfId="3517"/>
    <cellStyle name="Normal 2 2 4 16 2 7 2 2 5" xfId="3518"/>
    <cellStyle name="Normal 2 2 4 16 2 7 2 3" xfId="3519"/>
    <cellStyle name="Normal 2 2 4 16 2 7 2 4" xfId="3520"/>
    <cellStyle name="Normal 2 2 4 16 2 7 2 5" xfId="3521"/>
    <cellStyle name="Normal 2 2 4 16 2 7 2 6" xfId="3522"/>
    <cellStyle name="Normal 2 2 4 16 2 7 2 7" xfId="3523"/>
    <cellStyle name="Normal 2 2 4 16 2 7 2 8" xfId="3524"/>
    <cellStyle name="Normal 2 2 4 16 2 7 3" xfId="3525"/>
    <cellStyle name="Normal 2 2 4 16 2 7 4" xfId="3526"/>
    <cellStyle name="Normal 2 2 4 16 2 7 5" xfId="3527"/>
    <cellStyle name="Normal 2 2 4 16 2 7 6" xfId="3528"/>
    <cellStyle name="Normal 2 2 4 16 2 7 6 2" xfId="3529"/>
    <cellStyle name="Normal 2 2 4 16 2 7 6 3" xfId="3530"/>
    <cellStyle name="Normal 2 2 4 16 2 7 6 4" xfId="3531"/>
    <cellStyle name="Normal 2 2 4 16 2 7 6 5" xfId="3532"/>
    <cellStyle name="Normal 2 2 4 16 2 7 7" xfId="3533"/>
    <cellStyle name="Normal 2 2 4 16 2 7 8" xfId="3534"/>
    <cellStyle name="Normal 2 2 4 16 2 7 9" xfId="3535"/>
    <cellStyle name="Normal 2 2 4 16 2 8" xfId="3536"/>
    <cellStyle name="Normal 2 2 4 16 2 9" xfId="3537"/>
    <cellStyle name="Normal 2 2 4 16 20" xfId="3538"/>
    <cellStyle name="Normal 2 2 4 16 21" xfId="3539"/>
    <cellStyle name="Normal 2 2 4 16 22" xfId="3540"/>
    <cellStyle name="Normal 2 2 4 16 3" xfId="3541"/>
    <cellStyle name="Normal 2 2 4 16 4" xfId="3542"/>
    <cellStyle name="Normal 2 2 4 16 5" xfId="3543"/>
    <cellStyle name="Normal 2 2 4 16 6" xfId="3544"/>
    <cellStyle name="Normal 2 2 4 16 7" xfId="3545"/>
    <cellStyle name="Normal 2 2 4 16 7 10" xfId="3546"/>
    <cellStyle name="Normal 2 2 4 16 7 11" xfId="3547"/>
    <cellStyle name="Normal 2 2 4 16 7 12" xfId="3548"/>
    <cellStyle name="Normal 2 2 4 16 7 13" xfId="3549"/>
    <cellStyle name="Normal 2 2 4 16 7 14" xfId="3550"/>
    <cellStyle name="Normal 2 2 4 16 7 2" xfId="3551"/>
    <cellStyle name="Normal 2 2 4 16 7 2 10" xfId="3552"/>
    <cellStyle name="Normal 2 2 4 16 7 2 11" xfId="3553"/>
    <cellStyle name="Normal 2 2 4 16 7 2 2" xfId="3554"/>
    <cellStyle name="Normal 2 2 4 16 7 2 2 2" xfId="3555"/>
    <cellStyle name="Normal 2 2 4 16 7 2 2 2 2" xfId="3556"/>
    <cellStyle name="Normal 2 2 4 16 7 2 2 2 3" xfId="3557"/>
    <cellStyle name="Normal 2 2 4 16 7 2 2 2 4" xfId="3558"/>
    <cellStyle name="Normal 2 2 4 16 7 2 2 2 5" xfId="3559"/>
    <cellStyle name="Normal 2 2 4 16 7 2 2 3" xfId="3560"/>
    <cellStyle name="Normal 2 2 4 16 7 2 2 4" xfId="3561"/>
    <cellStyle name="Normal 2 2 4 16 7 2 2 5" xfId="3562"/>
    <cellStyle name="Normal 2 2 4 16 7 2 2 6" xfId="3563"/>
    <cellStyle name="Normal 2 2 4 16 7 2 2 7" xfId="3564"/>
    <cellStyle name="Normal 2 2 4 16 7 2 2 8" xfId="3565"/>
    <cellStyle name="Normal 2 2 4 16 7 2 3" xfId="3566"/>
    <cellStyle name="Normal 2 2 4 16 7 2 4" xfId="3567"/>
    <cellStyle name="Normal 2 2 4 16 7 2 5" xfId="3568"/>
    <cellStyle name="Normal 2 2 4 16 7 2 6" xfId="3569"/>
    <cellStyle name="Normal 2 2 4 16 7 2 6 2" xfId="3570"/>
    <cellStyle name="Normal 2 2 4 16 7 2 6 3" xfId="3571"/>
    <cellStyle name="Normal 2 2 4 16 7 2 6 4" xfId="3572"/>
    <cellStyle name="Normal 2 2 4 16 7 2 6 5" xfId="3573"/>
    <cellStyle name="Normal 2 2 4 16 7 2 7" xfId="3574"/>
    <cellStyle name="Normal 2 2 4 16 7 2 8" xfId="3575"/>
    <cellStyle name="Normal 2 2 4 16 7 2 9" xfId="3576"/>
    <cellStyle name="Normal 2 2 4 16 7 3" xfId="3577"/>
    <cellStyle name="Normal 2 2 4 16 7 4" xfId="3578"/>
    <cellStyle name="Normal 2 2 4 16 7 5" xfId="3579"/>
    <cellStyle name="Normal 2 2 4 16 7 6" xfId="3580"/>
    <cellStyle name="Normal 2 2 4 16 7 6 2" xfId="3581"/>
    <cellStyle name="Normal 2 2 4 16 7 6 2 2" xfId="3582"/>
    <cellStyle name="Normal 2 2 4 16 7 6 2 3" xfId="3583"/>
    <cellStyle name="Normal 2 2 4 16 7 6 2 4" xfId="3584"/>
    <cellStyle name="Normal 2 2 4 16 7 6 2 5" xfId="3585"/>
    <cellStyle name="Normal 2 2 4 16 7 6 3" xfId="3586"/>
    <cellStyle name="Normal 2 2 4 16 7 6 4" xfId="3587"/>
    <cellStyle name="Normal 2 2 4 16 7 6 5" xfId="3588"/>
    <cellStyle name="Normal 2 2 4 16 7 6 6" xfId="3589"/>
    <cellStyle name="Normal 2 2 4 16 7 6 7" xfId="3590"/>
    <cellStyle name="Normal 2 2 4 16 7 6 8" xfId="3591"/>
    <cellStyle name="Normal 2 2 4 16 7 7" xfId="3592"/>
    <cellStyle name="Normal 2 2 4 16 7 8" xfId="3593"/>
    <cellStyle name="Normal 2 2 4 16 7 9" xfId="3594"/>
    <cellStyle name="Normal 2 2 4 16 7 9 2" xfId="3595"/>
    <cellStyle name="Normal 2 2 4 16 7 9 3" xfId="3596"/>
    <cellStyle name="Normal 2 2 4 16 7 9 4" xfId="3597"/>
    <cellStyle name="Normal 2 2 4 16 7 9 5" xfId="3598"/>
    <cellStyle name="Normal 2 2 4 16 8" xfId="3599"/>
    <cellStyle name="Normal 2 2 4 16 9" xfId="3600"/>
    <cellStyle name="Normal 2 2 4 17" xfId="3601"/>
    <cellStyle name="Normal 2 2 4 18" xfId="3602"/>
    <cellStyle name="Normal 2 2 4 19" xfId="3603"/>
    <cellStyle name="Normal 2 2 4 2" xfId="3604"/>
    <cellStyle name="Normal 2 2 4 2 10" xfId="3605"/>
    <cellStyle name="Normal 2 2 4 2 11" xfId="3606"/>
    <cellStyle name="Normal 2 2 4 2 12" xfId="3607"/>
    <cellStyle name="Normal 2 2 4 2 12 10" xfId="3608"/>
    <cellStyle name="Normal 2 2 4 2 12 11" xfId="3609"/>
    <cellStyle name="Normal 2 2 4 2 12 11 10" xfId="3610"/>
    <cellStyle name="Normal 2 2 4 2 12 11 11" xfId="3611"/>
    <cellStyle name="Normal 2 2 4 2 12 11 2" xfId="3612"/>
    <cellStyle name="Normal 2 2 4 2 12 11 2 2" xfId="3613"/>
    <cellStyle name="Normal 2 2 4 2 12 11 2 2 2" xfId="3614"/>
    <cellStyle name="Normal 2 2 4 2 12 11 2 2 3" xfId="3615"/>
    <cellStyle name="Normal 2 2 4 2 12 11 2 2 4" xfId="3616"/>
    <cellStyle name="Normal 2 2 4 2 12 11 2 2 5" xfId="3617"/>
    <cellStyle name="Normal 2 2 4 2 12 11 2 3" xfId="3618"/>
    <cellStyle name="Normal 2 2 4 2 12 11 2 4" xfId="3619"/>
    <cellStyle name="Normal 2 2 4 2 12 11 2 5" xfId="3620"/>
    <cellStyle name="Normal 2 2 4 2 12 11 2 6" xfId="3621"/>
    <cellStyle name="Normal 2 2 4 2 12 11 2 7" xfId="3622"/>
    <cellStyle name="Normal 2 2 4 2 12 11 2 8" xfId="3623"/>
    <cellStyle name="Normal 2 2 4 2 12 11 3" xfId="3624"/>
    <cellStyle name="Normal 2 2 4 2 12 11 4" xfId="3625"/>
    <cellStyle name="Normal 2 2 4 2 12 11 5" xfId="3626"/>
    <cellStyle name="Normal 2 2 4 2 12 11 6" xfId="3627"/>
    <cellStyle name="Normal 2 2 4 2 12 11 6 2" xfId="3628"/>
    <cellStyle name="Normal 2 2 4 2 12 11 6 3" xfId="3629"/>
    <cellStyle name="Normal 2 2 4 2 12 11 6 4" xfId="3630"/>
    <cellStyle name="Normal 2 2 4 2 12 11 6 5" xfId="3631"/>
    <cellStyle name="Normal 2 2 4 2 12 11 7" xfId="3632"/>
    <cellStyle name="Normal 2 2 4 2 12 11 8" xfId="3633"/>
    <cellStyle name="Normal 2 2 4 2 12 11 9" xfId="3634"/>
    <cellStyle name="Normal 2 2 4 2 12 12" xfId="3635"/>
    <cellStyle name="Normal 2 2 4 2 12 13" xfId="3636"/>
    <cellStyle name="Normal 2 2 4 2 12 14" xfId="3637"/>
    <cellStyle name="Normal 2 2 4 2 12 14 2" xfId="3638"/>
    <cellStyle name="Normal 2 2 4 2 12 14 2 2" xfId="3639"/>
    <cellStyle name="Normal 2 2 4 2 12 14 2 3" xfId="3640"/>
    <cellStyle name="Normal 2 2 4 2 12 14 2 4" xfId="3641"/>
    <cellStyle name="Normal 2 2 4 2 12 14 2 5" xfId="3642"/>
    <cellStyle name="Normal 2 2 4 2 12 14 3" xfId="3643"/>
    <cellStyle name="Normal 2 2 4 2 12 14 4" xfId="3644"/>
    <cellStyle name="Normal 2 2 4 2 12 14 5" xfId="3645"/>
    <cellStyle name="Normal 2 2 4 2 12 14 6" xfId="3646"/>
    <cellStyle name="Normal 2 2 4 2 12 14 7" xfId="3647"/>
    <cellStyle name="Normal 2 2 4 2 12 14 8" xfId="3648"/>
    <cellStyle name="Normal 2 2 4 2 12 15" xfId="3649"/>
    <cellStyle name="Normal 2 2 4 2 12 16" xfId="3650"/>
    <cellStyle name="Normal 2 2 4 2 12 17" xfId="3651"/>
    <cellStyle name="Normal 2 2 4 2 12 17 2" xfId="3652"/>
    <cellStyle name="Normal 2 2 4 2 12 17 3" xfId="3653"/>
    <cellStyle name="Normal 2 2 4 2 12 17 4" xfId="3654"/>
    <cellStyle name="Normal 2 2 4 2 12 17 5" xfId="3655"/>
    <cellStyle name="Normal 2 2 4 2 12 18" xfId="3656"/>
    <cellStyle name="Normal 2 2 4 2 12 19" xfId="3657"/>
    <cellStyle name="Normal 2 2 4 2 12 2" xfId="3658"/>
    <cellStyle name="Normal 2 2 4 2 12 2 10" xfId="3659"/>
    <cellStyle name="Normal 2 2 4 2 12 2 10 2" xfId="3660"/>
    <cellStyle name="Normal 2 2 4 2 12 2 10 2 2" xfId="3661"/>
    <cellStyle name="Normal 2 2 4 2 12 2 10 2 3" xfId="3662"/>
    <cellStyle name="Normal 2 2 4 2 12 2 10 2 4" xfId="3663"/>
    <cellStyle name="Normal 2 2 4 2 12 2 10 2 5" xfId="3664"/>
    <cellStyle name="Normal 2 2 4 2 12 2 10 3" xfId="3665"/>
    <cellStyle name="Normal 2 2 4 2 12 2 10 4" xfId="3666"/>
    <cellStyle name="Normal 2 2 4 2 12 2 10 5" xfId="3667"/>
    <cellStyle name="Normal 2 2 4 2 12 2 10 6" xfId="3668"/>
    <cellStyle name="Normal 2 2 4 2 12 2 10 7" xfId="3669"/>
    <cellStyle name="Normal 2 2 4 2 12 2 10 8" xfId="3670"/>
    <cellStyle name="Normal 2 2 4 2 12 2 11" xfId="3671"/>
    <cellStyle name="Normal 2 2 4 2 12 2 12" xfId="3672"/>
    <cellStyle name="Normal 2 2 4 2 12 2 13" xfId="3673"/>
    <cellStyle name="Normal 2 2 4 2 12 2 13 2" xfId="3674"/>
    <cellStyle name="Normal 2 2 4 2 12 2 13 3" xfId="3675"/>
    <cellStyle name="Normal 2 2 4 2 12 2 13 4" xfId="3676"/>
    <cellStyle name="Normal 2 2 4 2 12 2 13 5" xfId="3677"/>
    <cellStyle name="Normal 2 2 4 2 12 2 14" xfId="3678"/>
    <cellStyle name="Normal 2 2 4 2 12 2 15" xfId="3679"/>
    <cellStyle name="Normal 2 2 4 2 12 2 16" xfId="3680"/>
    <cellStyle name="Normal 2 2 4 2 12 2 17" xfId="3681"/>
    <cellStyle name="Normal 2 2 4 2 12 2 18" xfId="3682"/>
    <cellStyle name="Normal 2 2 4 2 12 2 2" xfId="3683"/>
    <cellStyle name="Normal 2 2 4 2 12 2 2 10" xfId="3684"/>
    <cellStyle name="Normal 2 2 4 2 12 2 2 11" xfId="3685"/>
    <cellStyle name="Normal 2 2 4 2 12 2 2 12" xfId="3686"/>
    <cellStyle name="Normal 2 2 4 2 12 2 2 13" xfId="3687"/>
    <cellStyle name="Normal 2 2 4 2 12 2 2 14" xfId="3688"/>
    <cellStyle name="Normal 2 2 4 2 12 2 2 2" xfId="3689"/>
    <cellStyle name="Normal 2 2 4 2 12 2 2 2 10" xfId="3690"/>
    <cellStyle name="Normal 2 2 4 2 12 2 2 2 11" xfId="3691"/>
    <cellStyle name="Normal 2 2 4 2 12 2 2 2 2" xfId="3692"/>
    <cellStyle name="Normal 2 2 4 2 12 2 2 2 2 2" xfId="3693"/>
    <cellStyle name="Normal 2 2 4 2 12 2 2 2 2 2 2" xfId="3694"/>
    <cellStyle name="Normal 2 2 4 2 12 2 2 2 2 2 3" xfId="3695"/>
    <cellStyle name="Normal 2 2 4 2 12 2 2 2 2 2 4" xfId="3696"/>
    <cellStyle name="Normal 2 2 4 2 12 2 2 2 2 2 5" xfId="3697"/>
    <cellStyle name="Normal 2 2 4 2 12 2 2 2 2 3" xfId="3698"/>
    <cellStyle name="Normal 2 2 4 2 12 2 2 2 2 4" xfId="3699"/>
    <cellStyle name="Normal 2 2 4 2 12 2 2 2 2 5" xfId="3700"/>
    <cellStyle name="Normal 2 2 4 2 12 2 2 2 2 6" xfId="3701"/>
    <cellStyle name="Normal 2 2 4 2 12 2 2 2 2 7" xfId="3702"/>
    <cellStyle name="Normal 2 2 4 2 12 2 2 2 2 8" xfId="3703"/>
    <cellStyle name="Normal 2 2 4 2 12 2 2 2 3" xfId="3704"/>
    <cellStyle name="Normal 2 2 4 2 12 2 2 2 4" xfId="3705"/>
    <cellStyle name="Normal 2 2 4 2 12 2 2 2 5" xfId="3706"/>
    <cellStyle name="Normal 2 2 4 2 12 2 2 2 6" xfId="3707"/>
    <cellStyle name="Normal 2 2 4 2 12 2 2 2 6 2" xfId="3708"/>
    <cellStyle name="Normal 2 2 4 2 12 2 2 2 6 3" xfId="3709"/>
    <cellStyle name="Normal 2 2 4 2 12 2 2 2 6 4" xfId="3710"/>
    <cellStyle name="Normal 2 2 4 2 12 2 2 2 6 5" xfId="3711"/>
    <cellStyle name="Normal 2 2 4 2 12 2 2 2 7" xfId="3712"/>
    <cellStyle name="Normal 2 2 4 2 12 2 2 2 8" xfId="3713"/>
    <cellStyle name="Normal 2 2 4 2 12 2 2 2 9" xfId="3714"/>
    <cellStyle name="Normal 2 2 4 2 12 2 2 3" xfId="3715"/>
    <cellStyle name="Normal 2 2 4 2 12 2 2 4" xfId="3716"/>
    <cellStyle name="Normal 2 2 4 2 12 2 2 5" xfId="3717"/>
    <cellStyle name="Normal 2 2 4 2 12 2 2 6" xfId="3718"/>
    <cellStyle name="Normal 2 2 4 2 12 2 2 6 2" xfId="3719"/>
    <cellStyle name="Normal 2 2 4 2 12 2 2 6 2 2" xfId="3720"/>
    <cellStyle name="Normal 2 2 4 2 12 2 2 6 2 3" xfId="3721"/>
    <cellStyle name="Normal 2 2 4 2 12 2 2 6 2 4" xfId="3722"/>
    <cellStyle name="Normal 2 2 4 2 12 2 2 6 2 5" xfId="3723"/>
    <cellStyle name="Normal 2 2 4 2 12 2 2 6 3" xfId="3724"/>
    <cellStyle name="Normal 2 2 4 2 12 2 2 6 4" xfId="3725"/>
    <cellStyle name="Normal 2 2 4 2 12 2 2 6 5" xfId="3726"/>
    <cellStyle name="Normal 2 2 4 2 12 2 2 6 6" xfId="3727"/>
    <cellStyle name="Normal 2 2 4 2 12 2 2 6 7" xfId="3728"/>
    <cellStyle name="Normal 2 2 4 2 12 2 2 6 8" xfId="3729"/>
    <cellStyle name="Normal 2 2 4 2 12 2 2 7" xfId="3730"/>
    <cellStyle name="Normal 2 2 4 2 12 2 2 8" xfId="3731"/>
    <cellStyle name="Normal 2 2 4 2 12 2 2 9" xfId="3732"/>
    <cellStyle name="Normal 2 2 4 2 12 2 2 9 2" xfId="3733"/>
    <cellStyle name="Normal 2 2 4 2 12 2 2 9 3" xfId="3734"/>
    <cellStyle name="Normal 2 2 4 2 12 2 2 9 4" xfId="3735"/>
    <cellStyle name="Normal 2 2 4 2 12 2 2 9 5" xfId="3736"/>
    <cellStyle name="Normal 2 2 4 2 12 2 3" xfId="3737"/>
    <cellStyle name="Normal 2 2 4 2 12 2 4" xfId="3738"/>
    <cellStyle name="Normal 2 2 4 2 12 2 5" xfId="3739"/>
    <cellStyle name="Normal 2 2 4 2 12 2 6" xfId="3740"/>
    <cellStyle name="Normal 2 2 4 2 12 2 7" xfId="3741"/>
    <cellStyle name="Normal 2 2 4 2 12 2 7 10" xfId="3742"/>
    <cellStyle name="Normal 2 2 4 2 12 2 7 11" xfId="3743"/>
    <cellStyle name="Normal 2 2 4 2 12 2 7 2" xfId="3744"/>
    <cellStyle name="Normal 2 2 4 2 12 2 7 2 2" xfId="3745"/>
    <cellStyle name="Normal 2 2 4 2 12 2 7 2 2 2" xfId="3746"/>
    <cellStyle name="Normal 2 2 4 2 12 2 7 2 2 3" xfId="3747"/>
    <cellStyle name="Normal 2 2 4 2 12 2 7 2 2 4" xfId="3748"/>
    <cellStyle name="Normal 2 2 4 2 12 2 7 2 2 5" xfId="3749"/>
    <cellStyle name="Normal 2 2 4 2 12 2 7 2 3" xfId="3750"/>
    <cellStyle name="Normal 2 2 4 2 12 2 7 2 4" xfId="3751"/>
    <cellStyle name="Normal 2 2 4 2 12 2 7 2 5" xfId="3752"/>
    <cellStyle name="Normal 2 2 4 2 12 2 7 2 6" xfId="3753"/>
    <cellStyle name="Normal 2 2 4 2 12 2 7 2 7" xfId="3754"/>
    <cellStyle name="Normal 2 2 4 2 12 2 7 2 8" xfId="3755"/>
    <cellStyle name="Normal 2 2 4 2 12 2 7 3" xfId="3756"/>
    <cellStyle name="Normal 2 2 4 2 12 2 7 4" xfId="3757"/>
    <cellStyle name="Normal 2 2 4 2 12 2 7 5" xfId="3758"/>
    <cellStyle name="Normal 2 2 4 2 12 2 7 6" xfId="3759"/>
    <cellStyle name="Normal 2 2 4 2 12 2 7 6 2" xfId="3760"/>
    <cellStyle name="Normal 2 2 4 2 12 2 7 6 3" xfId="3761"/>
    <cellStyle name="Normal 2 2 4 2 12 2 7 6 4" xfId="3762"/>
    <cellStyle name="Normal 2 2 4 2 12 2 7 6 5" xfId="3763"/>
    <cellStyle name="Normal 2 2 4 2 12 2 7 7" xfId="3764"/>
    <cellStyle name="Normal 2 2 4 2 12 2 7 8" xfId="3765"/>
    <cellStyle name="Normal 2 2 4 2 12 2 7 9" xfId="3766"/>
    <cellStyle name="Normal 2 2 4 2 12 2 8" xfId="3767"/>
    <cellStyle name="Normal 2 2 4 2 12 2 9" xfId="3768"/>
    <cellStyle name="Normal 2 2 4 2 12 20" xfId="3769"/>
    <cellStyle name="Normal 2 2 4 2 12 21" xfId="3770"/>
    <cellStyle name="Normal 2 2 4 2 12 22" xfId="3771"/>
    <cellStyle name="Normal 2 2 4 2 12 3" xfId="3772"/>
    <cellStyle name="Normal 2 2 4 2 12 4" xfId="3773"/>
    <cellStyle name="Normal 2 2 4 2 12 5" xfId="3774"/>
    <cellStyle name="Normal 2 2 4 2 12 6" xfId="3775"/>
    <cellStyle name="Normal 2 2 4 2 12 7" xfId="3776"/>
    <cellStyle name="Normal 2 2 4 2 12 7 10" xfId="3777"/>
    <cellStyle name="Normal 2 2 4 2 12 7 11" xfId="3778"/>
    <cellStyle name="Normal 2 2 4 2 12 7 12" xfId="3779"/>
    <cellStyle name="Normal 2 2 4 2 12 7 13" xfId="3780"/>
    <cellStyle name="Normal 2 2 4 2 12 7 14" xfId="3781"/>
    <cellStyle name="Normal 2 2 4 2 12 7 2" xfId="3782"/>
    <cellStyle name="Normal 2 2 4 2 12 7 2 10" xfId="3783"/>
    <cellStyle name="Normal 2 2 4 2 12 7 2 11" xfId="3784"/>
    <cellStyle name="Normal 2 2 4 2 12 7 2 2" xfId="3785"/>
    <cellStyle name="Normal 2 2 4 2 12 7 2 2 2" xfId="3786"/>
    <cellStyle name="Normal 2 2 4 2 12 7 2 2 2 2" xfId="3787"/>
    <cellStyle name="Normal 2 2 4 2 12 7 2 2 2 3" xfId="3788"/>
    <cellStyle name="Normal 2 2 4 2 12 7 2 2 2 4" xfId="3789"/>
    <cellStyle name="Normal 2 2 4 2 12 7 2 2 2 5" xfId="3790"/>
    <cellStyle name="Normal 2 2 4 2 12 7 2 2 3" xfId="3791"/>
    <cellStyle name="Normal 2 2 4 2 12 7 2 2 4" xfId="3792"/>
    <cellStyle name="Normal 2 2 4 2 12 7 2 2 5" xfId="3793"/>
    <cellStyle name="Normal 2 2 4 2 12 7 2 2 6" xfId="3794"/>
    <cellStyle name="Normal 2 2 4 2 12 7 2 2 7" xfId="3795"/>
    <cellStyle name="Normal 2 2 4 2 12 7 2 2 8" xfId="3796"/>
    <cellStyle name="Normal 2 2 4 2 12 7 2 3" xfId="3797"/>
    <cellStyle name="Normal 2 2 4 2 12 7 2 4" xfId="3798"/>
    <cellStyle name="Normal 2 2 4 2 12 7 2 5" xfId="3799"/>
    <cellStyle name="Normal 2 2 4 2 12 7 2 6" xfId="3800"/>
    <cellStyle name="Normal 2 2 4 2 12 7 2 6 2" xfId="3801"/>
    <cellStyle name="Normal 2 2 4 2 12 7 2 6 3" xfId="3802"/>
    <cellStyle name="Normal 2 2 4 2 12 7 2 6 4" xfId="3803"/>
    <cellStyle name="Normal 2 2 4 2 12 7 2 6 5" xfId="3804"/>
    <cellStyle name="Normal 2 2 4 2 12 7 2 7" xfId="3805"/>
    <cellStyle name="Normal 2 2 4 2 12 7 2 8" xfId="3806"/>
    <cellStyle name="Normal 2 2 4 2 12 7 2 9" xfId="3807"/>
    <cellStyle name="Normal 2 2 4 2 12 7 3" xfId="3808"/>
    <cellStyle name="Normal 2 2 4 2 12 7 4" xfId="3809"/>
    <cellStyle name="Normal 2 2 4 2 12 7 5" xfId="3810"/>
    <cellStyle name="Normal 2 2 4 2 12 7 6" xfId="3811"/>
    <cellStyle name="Normal 2 2 4 2 12 7 6 2" xfId="3812"/>
    <cellStyle name="Normal 2 2 4 2 12 7 6 2 2" xfId="3813"/>
    <cellStyle name="Normal 2 2 4 2 12 7 6 2 3" xfId="3814"/>
    <cellStyle name="Normal 2 2 4 2 12 7 6 2 4" xfId="3815"/>
    <cellStyle name="Normal 2 2 4 2 12 7 6 2 5" xfId="3816"/>
    <cellStyle name="Normal 2 2 4 2 12 7 6 3" xfId="3817"/>
    <cellStyle name="Normal 2 2 4 2 12 7 6 4" xfId="3818"/>
    <cellStyle name="Normal 2 2 4 2 12 7 6 5" xfId="3819"/>
    <cellStyle name="Normal 2 2 4 2 12 7 6 6" xfId="3820"/>
    <cellStyle name="Normal 2 2 4 2 12 7 6 7" xfId="3821"/>
    <cellStyle name="Normal 2 2 4 2 12 7 6 8" xfId="3822"/>
    <cellStyle name="Normal 2 2 4 2 12 7 7" xfId="3823"/>
    <cellStyle name="Normal 2 2 4 2 12 7 8" xfId="3824"/>
    <cellStyle name="Normal 2 2 4 2 12 7 9" xfId="3825"/>
    <cellStyle name="Normal 2 2 4 2 12 7 9 2" xfId="3826"/>
    <cellStyle name="Normal 2 2 4 2 12 7 9 3" xfId="3827"/>
    <cellStyle name="Normal 2 2 4 2 12 7 9 4" xfId="3828"/>
    <cellStyle name="Normal 2 2 4 2 12 7 9 5" xfId="3829"/>
    <cellStyle name="Normal 2 2 4 2 12 8" xfId="3830"/>
    <cellStyle name="Normal 2 2 4 2 12 9" xfId="3831"/>
    <cellStyle name="Normal 2 2 4 2 13" xfId="3832"/>
    <cellStyle name="Normal 2 2 4 2 14" xfId="3833"/>
    <cellStyle name="Normal 2 2 4 2 15" xfId="3834"/>
    <cellStyle name="Normal 2 2 4 2 16" xfId="3835"/>
    <cellStyle name="Normal 2 2 4 2 16 10" xfId="3836"/>
    <cellStyle name="Normal 2 2 4 2 16 10 2" xfId="3837"/>
    <cellStyle name="Normal 2 2 4 2 16 10 2 2" xfId="3838"/>
    <cellStyle name="Normal 2 2 4 2 16 10 2 3" xfId="3839"/>
    <cellStyle name="Normal 2 2 4 2 16 10 2 4" xfId="3840"/>
    <cellStyle name="Normal 2 2 4 2 16 10 2 5" xfId="3841"/>
    <cellStyle name="Normal 2 2 4 2 16 10 3" xfId="3842"/>
    <cellStyle name="Normal 2 2 4 2 16 10 4" xfId="3843"/>
    <cellStyle name="Normal 2 2 4 2 16 10 5" xfId="3844"/>
    <cellStyle name="Normal 2 2 4 2 16 10 6" xfId="3845"/>
    <cellStyle name="Normal 2 2 4 2 16 10 7" xfId="3846"/>
    <cellStyle name="Normal 2 2 4 2 16 10 8" xfId="3847"/>
    <cellStyle name="Normal 2 2 4 2 16 11" xfId="3848"/>
    <cellStyle name="Normal 2 2 4 2 16 12" xfId="3849"/>
    <cellStyle name="Normal 2 2 4 2 16 13" xfId="3850"/>
    <cellStyle name="Normal 2 2 4 2 16 13 2" xfId="3851"/>
    <cellStyle name="Normal 2 2 4 2 16 13 3" xfId="3852"/>
    <cellStyle name="Normal 2 2 4 2 16 13 4" xfId="3853"/>
    <cellStyle name="Normal 2 2 4 2 16 13 5" xfId="3854"/>
    <cellStyle name="Normal 2 2 4 2 16 14" xfId="3855"/>
    <cellStyle name="Normal 2 2 4 2 16 15" xfId="3856"/>
    <cellStyle name="Normal 2 2 4 2 16 16" xfId="3857"/>
    <cellStyle name="Normal 2 2 4 2 16 17" xfId="3858"/>
    <cellStyle name="Normal 2 2 4 2 16 18" xfId="3859"/>
    <cellStyle name="Normal 2 2 4 2 16 2" xfId="3860"/>
    <cellStyle name="Normal 2 2 4 2 16 2 10" xfId="3861"/>
    <cellStyle name="Normal 2 2 4 2 16 2 11" xfId="3862"/>
    <cellStyle name="Normal 2 2 4 2 16 2 12" xfId="3863"/>
    <cellStyle name="Normal 2 2 4 2 16 2 13" xfId="3864"/>
    <cellStyle name="Normal 2 2 4 2 16 2 14" xfId="3865"/>
    <cellStyle name="Normal 2 2 4 2 16 2 2" xfId="3866"/>
    <cellStyle name="Normal 2 2 4 2 16 2 2 10" xfId="3867"/>
    <cellStyle name="Normal 2 2 4 2 16 2 2 11" xfId="3868"/>
    <cellStyle name="Normal 2 2 4 2 16 2 2 2" xfId="3869"/>
    <cellStyle name="Normal 2 2 4 2 16 2 2 2 2" xfId="3870"/>
    <cellStyle name="Normal 2 2 4 2 16 2 2 2 2 2" xfId="3871"/>
    <cellStyle name="Normal 2 2 4 2 16 2 2 2 2 3" xfId="3872"/>
    <cellStyle name="Normal 2 2 4 2 16 2 2 2 2 4" xfId="3873"/>
    <cellStyle name="Normal 2 2 4 2 16 2 2 2 2 5" xfId="3874"/>
    <cellStyle name="Normal 2 2 4 2 16 2 2 2 3" xfId="3875"/>
    <cellStyle name="Normal 2 2 4 2 16 2 2 2 4" xfId="3876"/>
    <cellStyle name="Normal 2 2 4 2 16 2 2 2 5" xfId="3877"/>
    <cellStyle name="Normal 2 2 4 2 16 2 2 2 6" xfId="3878"/>
    <cellStyle name="Normal 2 2 4 2 16 2 2 2 7" xfId="3879"/>
    <cellStyle name="Normal 2 2 4 2 16 2 2 2 8" xfId="3880"/>
    <cellStyle name="Normal 2 2 4 2 16 2 2 3" xfId="3881"/>
    <cellStyle name="Normal 2 2 4 2 16 2 2 4" xfId="3882"/>
    <cellStyle name="Normal 2 2 4 2 16 2 2 5" xfId="3883"/>
    <cellStyle name="Normal 2 2 4 2 16 2 2 6" xfId="3884"/>
    <cellStyle name="Normal 2 2 4 2 16 2 2 6 2" xfId="3885"/>
    <cellStyle name="Normal 2 2 4 2 16 2 2 6 3" xfId="3886"/>
    <cellStyle name="Normal 2 2 4 2 16 2 2 6 4" xfId="3887"/>
    <cellStyle name="Normal 2 2 4 2 16 2 2 6 5" xfId="3888"/>
    <cellStyle name="Normal 2 2 4 2 16 2 2 7" xfId="3889"/>
    <cellStyle name="Normal 2 2 4 2 16 2 2 8" xfId="3890"/>
    <cellStyle name="Normal 2 2 4 2 16 2 2 9" xfId="3891"/>
    <cellStyle name="Normal 2 2 4 2 16 2 3" xfId="3892"/>
    <cellStyle name="Normal 2 2 4 2 16 2 4" xfId="3893"/>
    <cellStyle name="Normal 2 2 4 2 16 2 5" xfId="3894"/>
    <cellStyle name="Normal 2 2 4 2 16 2 6" xfId="3895"/>
    <cellStyle name="Normal 2 2 4 2 16 2 6 2" xfId="3896"/>
    <cellStyle name="Normal 2 2 4 2 16 2 6 2 2" xfId="3897"/>
    <cellStyle name="Normal 2 2 4 2 16 2 6 2 3" xfId="3898"/>
    <cellStyle name="Normal 2 2 4 2 16 2 6 2 4" xfId="3899"/>
    <cellStyle name="Normal 2 2 4 2 16 2 6 2 5" xfId="3900"/>
    <cellStyle name="Normal 2 2 4 2 16 2 6 3" xfId="3901"/>
    <cellStyle name="Normal 2 2 4 2 16 2 6 4" xfId="3902"/>
    <cellStyle name="Normal 2 2 4 2 16 2 6 5" xfId="3903"/>
    <cellStyle name="Normal 2 2 4 2 16 2 6 6" xfId="3904"/>
    <cellStyle name="Normal 2 2 4 2 16 2 6 7" xfId="3905"/>
    <cellStyle name="Normal 2 2 4 2 16 2 6 8" xfId="3906"/>
    <cellStyle name="Normal 2 2 4 2 16 2 7" xfId="3907"/>
    <cellStyle name="Normal 2 2 4 2 16 2 8" xfId="3908"/>
    <cellStyle name="Normal 2 2 4 2 16 2 9" xfId="3909"/>
    <cellStyle name="Normal 2 2 4 2 16 2 9 2" xfId="3910"/>
    <cellStyle name="Normal 2 2 4 2 16 2 9 3" xfId="3911"/>
    <cellStyle name="Normal 2 2 4 2 16 2 9 4" xfId="3912"/>
    <cellStyle name="Normal 2 2 4 2 16 2 9 5" xfId="3913"/>
    <cellStyle name="Normal 2 2 4 2 16 3" xfId="3914"/>
    <cellStyle name="Normal 2 2 4 2 16 4" xfId="3915"/>
    <cellStyle name="Normal 2 2 4 2 16 5" xfId="3916"/>
    <cellStyle name="Normal 2 2 4 2 16 6" xfId="3917"/>
    <cellStyle name="Normal 2 2 4 2 16 7" xfId="3918"/>
    <cellStyle name="Normal 2 2 4 2 16 7 10" xfId="3919"/>
    <cellStyle name="Normal 2 2 4 2 16 7 11" xfId="3920"/>
    <cellStyle name="Normal 2 2 4 2 16 7 2" xfId="3921"/>
    <cellStyle name="Normal 2 2 4 2 16 7 2 2" xfId="3922"/>
    <cellStyle name="Normal 2 2 4 2 16 7 2 2 2" xfId="3923"/>
    <cellStyle name="Normal 2 2 4 2 16 7 2 2 3" xfId="3924"/>
    <cellStyle name="Normal 2 2 4 2 16 7 2 2 4" xfId="3925"/>
    <cellStyle name="Normal 2 2 4 2 16 7 2 2 5" xfId="3926"/>
    <cellStyle name="Normal 2 2 4 2 16 7 2 3" xfId="3927"/>
    <cellStyle name="Normal 2 2 4 2 16 7 2 4" xfId="3928"/>
    <cellStyle name="Normal 2 2 4 2 16 7 2 5" xfId="3929"/>
    <cellStyle name="Normal 2 2 4 2 16 7 2 6" xfId="3930"/>
    <cellStyle name="Normal 2 2 4 2 16 7 2 7" xfId="3931"/>
    <cellStyle name="Normal 2 2 4 2 16 7 2 8" xfId="3932"/>
    <cellStyle name="Normal 2 2 4 2 16 7 3" xfId="3933"/>
    <cellStyle name="Normal 2 2 4 2 16 7 4" xfId="3934"/>
    <cellStyle name="Normal 2 2 4 2 16 7 5" xfId="3935"/>
    <cellStyle name="Normal 2 2 4 2 16 7 6" xfId="3936"/>
    <cellStyle name="Normal 2 2 4 2 16 7 6 2" xfId="3937"/>
    <cellStyle name="Normal 2 2 4 2 16 7 6 3" xfId="3938"/>
    <cellStyle name="Normal 2 2 4 2 16 7 6 4" xfId="3939"/>
    <cellStyle name="Normal 2 2 4 2 16 7 6 5" xfId="3940"/>
    <cellStyle name="Normal 2 2 4 2 16 7 7" xfId="3941"/>
    <cellStyle name="Normal 2 2 4 2 16 7 8" xfId="3942"/>
    <cellStyle name="Normal 2 2 4 2 16 7 9" xfId="3943"/>
    <cellStyle name="Normal 2 2 4 2 16 8" xfId="3944"/>
    <cellStyle name="Normal 2 2 4 2 16 9" xfId="3945"/>
    <cellStyle name="Normal 2 2 4 2 17" xfId="3946"/>
    <cellStyle name="Normal 2 2 4 2 18" xfId="3947"/>
    <cellStyle name="Normal 2 2 4 2 19" xfId="3948"/>
    <cellStyle name="Normal 2 2 4 2 2" xfId="3949"/>
    <cellStyle name="Normal 2 2 4 2 2 10" xfId="3950"/>
    <cellStyle name="Normal 2 2 4 2 2 11" xfId="3951"/>
    <cellStyle name="Normal 2 2 4 2 2 11 10" xfId="3952"/>
    <cellStyle name="Normal 2 2 4 2 2 11 11" xfId="3953"/>
    <cellStyle name="Normal 2 2 4 2 2 11 12" xfId="3954"/>
    <cellStyle name="Normal 2 2 4 2 2 11 13" xfId="3955"/>
    <cellStyle name="Normal 2 2 4 2 2 11 14" xfId="3956"/>
    <cellStyle name="Normal 2 2 4 2 2 11 2" xfId="3957"/>
    <cellStyle name="Normal 2 2 4 2 2 11 2 10" xfId="3958"/>
    <cellStyle name="Normal 2 2 4 2 2 11 2 11" xfId="3959"/>
    <cellStyle name="Normal 2 2 4 2 2 11 2 2" xfId="3960"/>
    <cellStyle name="Normal 2 2 4 2 2 11 2 2 2" xfId="3961"/>
    <cellStyle name="Normal 2 2 4 2 2 11 2 2 2 2" xfId="3962"/>
    <cellStyle name="Normal 2 2 4 2 2 11 2 2 2 3" xfId="3963"/>
    <cellStyle name="Normal 2 2 4 2 2 11 2 2 2 4" xfId="3964"/>
    <cellStyle name="Normal 2 2 4 2 2 11 2 2 2 5" xfId="3965"/>
    <cellStyle name="Normal 2 2 4 2 2 11 2 2 3" xfId="3966"/>
    <cellStyle name="Normal 2 2 4 2 2 11 2 2 4" xfId="3967"/>
    <cellStyle name="Normal 2 2 4 2 2 11 2 2 5" xfId="3968"/>
    <cellStyle name="Normal 2 2 4 2 2 11 2 2 6" xfId="3969"/>
    <cellStyle name="Normal 2 2 4 2 2 11 2 2 7" xfId="3970"/>
    <cellStyle name="Normal 2 2 4 2 2 11 2 2 8" xfId="3971"/>
    <cellStyle name="Normal 2 2 4 2 2 11 2 3" xfId="3972"/>
    <cellStyle name="Normal 2 2 4 2 2 11 2 4" xfId="3973"/>
    <cellStyle name="Normal 2 2 4 2 2 11 2 5" xfId="3974"/>
    <cellStyle name="Normal 2 2 4 2 2 11 2 6" xfId="3975"/>
    <cellStyle name="Normal 2 2 4 2 2 11 2 6 2" xfId="3976"/>
    <cellStyle name="Normal 2 2 4 2 2 11 2 6 3" xfId="3977"/>
    <cellStyle name="Normal 2 2 4 2 2 11 2 6 4" xfId="3978"/>
    <cellStyle name="Normal 2 2 4 2 2 11 2 6 5" xfId="3979"/>
    <cellStyle name="Normal 2 2 4 2 2 11 2 7" xfId="3980"/>
    <cellStyle name="Normal 2 2 4 2 2 11 2 8" xfId="3981"/>
    <cellStyle name="Normal 2 2 4 2 2 11 2 9" xfId="3982"/>
    <cellStyle name="Normal 2 2 4 2 2 11 3" xfId="3983"/>
    <cellStyle name="Normal 2 2 4 2 2 11 4" xfId="3984"/>
    <cellStyle name="Normal 2 2 4 2 2 11 5" xfId="3985"/>
    <cellStyle name="Normal 2 2 4 2 2 11 6" xfId="3986"/>
    <cellStyle name="Normal 2 2 4 2 2 11 6 2" xfId="3987"/>
    <cellStyle name="Normal 2 2 4 2 2 11 6 2 2" xfId="3988"/>
    <cellStyle name="Normal 2 2 4 2 2 11 6 2 3" xfId="3989"/>
    <cellStyle name="Normal 2 2 4 2 2 11 6 2 4" xfId="3990"/>
    <cellStyle name="Normal 2 2 4 2 2 11 6 2 5" xfId="3991"/>
    <cellStyle name="Normal 2 2 4 2 2 11 6 3" xfId="3992"/>
    <cellStyle name="Normal 2 2 4 2 2 11 6 4" xfId="3993"/>
    <cellStyle name="Normal 2 2 4 2 2 11 6 5" xfId="3994"/>
    <cellStyle name="Normal 2 2 4 2 2 11 6 6" xfId="3995"/>
    <cellStyle name="Normal 2 2 4 2 2 11 6 7" xfId="3996"/>
    <cellStyle name="Normal 2 2 4 2 2 11 6 8" xfId="3997"/>
    <cellStyle name="Normal 2 2 4 2 2 11 7" xfId="3998"/>
    <cellStyle name="Normal 2 2 4 2 2 11 8" xfId="3999"/>
    <cellStyle name="Normal 2 2 4 2 2 11 9" xfId="4000"/>
    <cellStyle name="Normal 2 2 4 2 2 11 9 2" xfId="4001"/>
    <cellStyle name="Normal 2 2 4 2 2 11 9 3" xfId="4002"/>
    <cellStyle name="Normal 2 2 4 2 2 11 9 4" xfId="4003"/>
    <cellStyle name="Normal 2 2 4 2 2 11 9 5" xfId="4004"/>
    <cellStyle name="Normal 2 2 4 2 2 12" xfId="4005"/>
    <cellStyle name="Normal 2 2 4 2 2 13" xfId="4006"/>
    <cellStyle name="Normal 2 2 4 2 2 14" xfId="4007"/>
    <cellStyle name="Normal 2 2 4 2 2 15" xfId="4008"/>
    <cellStyle name="Normal 2 2 4 2 2 15 10" xfId="4009"/>
    <cellStyle name="Normal 2 2 4 2 2 15 11" xfId="4010"/>
    <cellStyle name="Normal 2 2 4 2 2 15 2" xfId="4011"/>
    <cellStyle name="Normal 2 2 4 2 2 15 2 2" xfId="4012"/>
    <cellStyle name="Normal 2 2 4 2 2 15 2 2 2" xfId="4013"/>
    <cellStyle name="Normal 2 2 4 2 2 15 2 2 3" xfId="4014"/>
    <cellStyle name="Normal 2 2 4 2 2 15 2 2 4" xfId="4015"/>
    <cellStyle name="Normal 2 2 4 2 2 15 2 2 5" xfId="4016"/>
    <cellStyle name="Normal 2 2 4 2 2 15 2 3" xfId="4017"/>
    <cellStyle name="Normal 2 2 4 2 2 15 2 4" xfId="4018"/>
    <cellStyle name="Normal 2 2 4 2 2 15 2 5" xfId="4019"/>
    <cellStyle name="Normal 2 2 4 2 2 15 2 6" xfId="4020"/>
    <cellStyle name="Normal 2 2 4 2 2 15 2 7" xfId="4021"/>
    <cellStyle name="Normal 2 2 4 2 2 15 2 8" xfId="4022"/>
    <cellStyle name="Normal 2 2 4 2 2 15 3" xfId="4023"/>
    <cellStyle name="Normal 2 2 4 2 2 15 4" xfId="4024"/>
    <cellStyle name="Normal 2 2 4 2 2 15 5" xfId="4025"/>
    <cellStyle name="Normal 2 2 4 2 2 15 6" xfId="4026"/>
    <cellStyle name="Normal 2 2 4 2 2 15 6 2" xfId="4027"/>
    <cellStyle name="Normal 2 2 4 2 2 15 6 3" xfId="4028"/>
    <cellStyle name="Normal 2 2 4 2 2 15 6 4" xfId="4029"/>
    <cellStyle name="Normal 2 2 4 2 2 15 6 5" xfId="4030"/>
    <cellStyle name="Normal 2 2 4 2 2 15 7" xfId="4031"/>
    <cellStyle name="Normal 2 2 4 2 2 15 8" xfId="4032"/>
    <cellStyle name="Normal 2 2 4 2 2 15 9" xfId="4033"/>
    <cellStyle name="Normal 2 2 4 2 2 16" xfId="4034"/>
    <cellStyle name="Normal 2 2 4 2 2 17" xfId="4035"/>
    <cellStyle name="Normal 2 2 4 2 2 18" xfId="4036"/>
    <cellStyle name="Normal 2 2 4 2 2 18 2" xfId="4037"/>
    <cellStyle name="Normal 2 2 4 2 2 18 2 2" xfId="4038"/>
    <cellStyle name="Normal 2 2 4 2 2 18 2 3" xfId="4039"/>
    <cellStyle name="Normal 2 2 4 2 2 18 2 4" xfId="4040"/>
    <cellStyle name="Normal 2 2 4 2 2 18 2 5" xfId="4041"/>
    <cellStyle name="Normal 2 2 4 2 2 18 3" xfId="4042"/>
    <cellStyle name="Normal 2 2 4 2 2 18 4" xfId="4043"/>
    <cellStyle name="Normal 2 2 4 2 2 18 5" xfId="4044"/>
    <cellStyle name="Normal 2 2 4 2 2 18 6" xfId="4045"/>
    <cellStyle name="Normal 2 2 4 2 2 18 7" xfId="4046"/>
    <cellStyle name="Normal 2 2 4 2 2 18 8" xfId="4047"/>
    <cellStyle name="Normal 2 2 4 2 2 19" xfId="4048"/>
    <cellStyle name="Normal 2 2 4 2 2 2" xfId="4049"/>
    <cellStyle name="Normal 2 2 4 2 2 2 10" xfId="4050"/>
    <cellStyle name="Normal 2 2 4 2 2 2 11" xfId="4051"/>
    <cellStyle name="Normal 2 2 4 2 2 2 11 10" xfId="4052"/>
    <cellStyle name="Normal 2 2 4 2 2 2 11 11" xfId="4053"/>
    <cellStyle name="Normal 2 2 4 2 2 2 11 2" xfId="4054"/>
    <cellStyle name="Normal 2 2 4 2 2 2 11 2 2" xfId="4055"/>
    <cellStyle name="Normal 2 2 4 2 2 2 11 2 2 2" xfId="4056"/>
    <cellStyle name="Normal 2 2 4 2 2 2 11 2 2 3" xfId="4057"/>
    <cellStyle name="Normal 2 2 4 2 2 2 11 2 2 4" xfId="4058"/>
    <cellStyle name="Normal 2 2 4 2 2 2 11 2 2 5" xfId="4059"/>
    <cellStyle name="Normal 2 2 4 2 2 2 11 2 3" xfId="4060"/>
    <cellStyle name="Normal 2 2 4 2 2 2 11 2 4" xfId="4061"/>
    <cellStyle name="Normal 2 2 4 2 2 2 11 2 5" xfId="4062"/>
    <cellStyle name="Normal 2 2 4 2 2 2 11 2 6" xfId="4063"/>
    <cellStyle name="Normal 2 2 4 2 2 2 11 2 7" xfId="4064"/>
    <cellStyle name="Normal 2 2 4 2 2 2 11 2 8" xfId="4065"/>
    <cellStyle name="Normal 2 2 4 2 2 2 11 3" xfId="4066"/>
    <cellStyle name="Normal 2 2 4 2 2 2 11 4" xfId="4067"/>
    <cellStyle name="Normal 2 2 4 2 2 2 11 5" xfId="4068"/>
    <cellStyle name="Normal 2 2 4 2 2 2 11 6" xfId="4069"/>
    <cellStyle name="Normal 2 2 4 2 2 2 11 6 2" xfId="4070"/>
    <cellStyle name="Normal 2 2 4 2 2 2 11 6 3" xfId="4071"/>
    <cellStyle name="Normal 2 2 4 2 2 2 11 6 4" xfId="4072"/>
    <cellStyle name="Normal 2 2 4 2 2 2 11 6 5" xfId="4073"/>
    <cellStyle name="Normal 2 2 4 2 2 2 11 7" xfId="4074"/>
    <cellStyle name="Normal 2 2 4 2 2 2 11 8" xfId="4075"/>
    <cellStyle name="Normal 2 2 4 2 2 2 11 9" xfId="4076"/>
    <cellStyle name="Normal 2 2 4 2 2 2 12" xfId="4077"/>
    <cellStyle name="Normal 2 2 4 2 2 2 13" xfId="4078"/>
    <cellStyle name="Normal 2 2 4 2 2 2 14" xfId="4079"/>
    <cellStyle name="Normal 2 2 4 2 2 2 14 2" xfId="4080"/>
    <cellStyle name="Normal 2 2 4 2 2 2 14 2 2" xfId="4081"/>
    <cellStyle name="Normal 2 2 4 2 2 2 14 2 3" xfId="4082"/>
    <cellStyle name="Normal 2 2 4 2 2 2 14 2 4" xfId="4083"/>
    <cellStyle name="Normal 2 2 4 2 2 2 14 2 5" xfId="4084"/>
    <cellStyle name="Normal 2 2 4 2 2 2 14 3" xfId="4085"/>
    <cellStyle name="Normal 2 2 4 2 2 2 14 4" xfId="4086"/>
    <cellStyle name="Normal 2 2 4 2 2 2 14 5" xfId="4087"/>
    <cellStyle name="Normal 2 2 4 2 2 2 14 6" xfId="4088"/>
    <cellStyle name="Normal 2 2 4 2 2 2 14 7" xfId="4089"/>
    <cellStyle name="Normal 2 2 4 2 2 2 14 8" xfId="4090"/>
    <cellStyle name="Normal 2 2 4 2 2 2 15" xfId="4091"/>
    <cellStyle name="Normal 2 2 4 2 2 2 16" xfId="4092"/>
    <cellStyle name="Normal 2 2 4 2 2 2 17" xfId="4093"/>
    <cellStyle name="Normal 2 2 4 2 2 2 17 2" xfId="4094"/>
    <cellStyle name="Normal 2 2 4 2 2 2 17 3" xfId="4095"/>
    <cellStyle name="Normal 2 2 4 2 2 2 17 4" xfId="4096"/>
    <cellStyle name="Normal 2 2 4 2 2 2 17 5" xfId="4097"/>
    <cellStyle name="Normal 2 2 4 2 2 2 18" xfId="4098"/>
    <cellStyle name="Normal 2 2 4 2 2 2 19" xfId="4099"/>
    <cellStyle name="Normal 2 2 4 2 2 2 2" xfId="4100"/>
    <cellStyle name="Normal 2 2 4 2 2 2 2 10" xfId="4101"/>
    <cellStyle name="Normal 2 2 4 2 2 2 2 10 2" xfId="4102"/>
    <cellStyle name="Normal 2 2 4 2 2 2 2 10 2 2" xfId="4103"/>
    <cellStyle name="Normal 2 2 4 2 2 2 2 10 2 3" xfId="4104"/>
    <cellStyle name="Normal 2 2 4 2 2 2 2 10 2 4" xfId="4105"/>
    <cellStyle name="Normal 2 2 4 2 2 2 2 10 2 5" xfId="4106"/>
    <cellStyle name="Normal 2 2 4 2 2 2 2 10 3" xfId="4107"/>
    <cellStyle name="Normal 2 2 4 2 2 2 2 10 4" xfId="4108"/>
    <cellStyle name="Normal 2 2 4 2 2 2 2 10 5" xfId="4109"/>
    <cellStyle name="Normal 2 2 4 2 2 2 2 10 6" xfId="4110"/>
    <cellStyle name="Normal 2 2 4 2 2 2 2 10 7" xfId="4111"/>
    <cellStyle name="Normal 2 2 4 2 2 2 2 10 8" xfId="4112"/>
    <cellStyle name="Normal 2 2 4 2 2 2 2 11" xfId="4113"/>
    <cellStyle name="Normal 2 2 4 2 2 2 2 12" xfId="4114"/>
    <cellStyle name="Normal 2 2 4 2 2 2 2 13" xfId="4115"/>
    <cellStyle name="Normal 2 2 4 2 2 2 2 13 2" xfId="4116"/>
    <cellStyle name="Normal 2 2 4 2 2 2 2 13 3" xfId="4117"/>
    <cellStyle name="Normal 2 2 4 2 2 2 2 13 4" xfId="4118"/>
    <cellStyle name="Normal 2 2 4 2 2 2 2 13 5" xfId="4119"/>
    <cellStyle name="Normal 2 2 4 2 2 2 2 14" xfId="4120"/>
    <cellStyle name="Normal 2 2 4 2 2 2 2 15" xfId="4121"/>
    <cellStyle name="Normal 2 2 4 2 2 2 2 16" xfId="4122"/>
    <cellStyle name="Normal 2 2 4 2 2 2 2 17" xfId="4123"/>
    <cellStyle name="Normal 2 2 4 2 2 2 2 18" xfId="4124"/>
    <cellStyle name="Normal 2 2 4 2 2 2 2 2" xfId="4125"/>
    <cellStyle name="Normal 2 2 4 2 2 2 2 2 10" xfId="4126"/>
    <cellStyle name="Normal 2 2 4 2 2 2 2 2 11" xfId="4127"/>
    <cellStyle name="Normal 2 2 4 2 2 2 2 2 12" xfId="4128"/>
    <cellStyle name="Normal 2 2 4 2 2 2 2 2 13" xfId="4129"/>
    <cellStyle name="Normal 2 2 4 2 2 2 2 2 14" xfId="4130"/>
    <cellStyle name="Normal 2 2 4 2 2 2 2 2 2" xfId="4131"/>
    <cellStyle name="Normal 2 2 4 2 2 2 2 2 2 10" xfId="4132"/>
    <cellStyle name="Normal 2 2 4 2 2 2 2 2 2 11" xfId="4133"/>
    <cellStyle name="Normal 2 2 4 2 2 2 2 2 2 2" xfId="4134"/>
    <cellStyle name="Normal 2 2 4 2 2 2 2 2 2 2 2" xfId="4135"/>
    <cellStyle name="Normal 2 2 4 2 2 2 2 2 2 2 2 2" xfId="4136"/>
    <cellStyle name="Normal 2 2 4 2 2 2 2 2 2 2 2 3" xfId="4137"/>
    <cellStyle name="Normal 2 2 4 2 2 2 2 2 2 2 2 4" xfId="4138"/>
    <cellStyle name="Normal 2 2 4 2 2 2 2 2 2 2 2 5" xfId="4139"/>
    <cellStyle name="Normal 2 2 4 2 2 2 2 2 2 2 3" xfId="4140"/>
    <cellStyle name="Normal 2 2 4 2 2 2 2 2 2 2 4" xfId="4141"/>
    <cellStyle name="Normal 2 2 4 2 2 2 2 2 2 2 5" xfId="4142"/>
    <cellStyle name="Normal 2 2 4 2 2 2 2 2 2 2 6" xfId="4143"/>
    <cellStyle name="Normal 2 2 4 2 2 2 2 2 2 2 7" xfId="4144"/>
    <cellStyle name="Normal 2 2 4 2 2 2 2 2 2 2 8" xfId="4145"/>
    <cellStyle name="Normal 2 2 4 2 2 2 2 2 2 3" xfId="4146"/>
    <cellStyle name="Normal 2 2 4 2 2 2 2 2 2 4" xfId="4147"/>
    <cellStyle name="Normal 2 2 4 2 2 2 2 2 2 5" xfId="4148"/>
    <cellStyle name="Normal 2 2 4 2 2 2 2 2 2 6" xfId="4149"/>
    <cellStyle name="Normal 2 2 4 2 2 2 2 2 2 6 2" xfId="4150"/>
    <cellStyle name="Normal 2 2 4 2 2 2 2 2 2 6 3" xfId="4151"/>
    <cellStyle name="Normal 2 2 4 2 2 2 2 2 2 6 4" xfId="4152"/>
    <cellStyle name="Normal 2 2 4 2 2 2 2 2 2 6 5" xfId="4153"/>
    <cellStyle name="Normal 2 2 4 2 2 2 2 2 2 7" xfId="4154"/>
    <cellStyle name="Normal 2 2 4 2 2 2 2 2 2 8" xfId="4155"/>
    <cellStyle name="Normal 2 2 4 2 2 2 2 2 2 9" xfId="4156"/>
    <cellStyle name="Normal 2 2 4 2 2 2 2 2 3" xfId="4157"/>
    <cellStyle name="Normal 2 2 4 2 2 2 2 2 4" xfId="4158"/>
    <cellStyle name="Normal 2 2 4 2 2 2 2 2 5" xfId="4159"/>
    <cellStyle name="Normal 2 2 4 2 2 2 2 2 6" xfId="4160"/>
    <cellStyle name="Normal 2 2 4 2 2 2 2 2 6 2" xfId="4161"/>
    <cellStyle name="Normal 2 2 4 2 2 2 2 2 6 2 2" xfId="4162"/>
    <cellStyle name="Normal 2 2 4 2 2 2 2 2 6 2 3" xfId="4163"/>
    <cellStyle name="Normal 2 2 4 2 2 2 2 2 6 2 4" xfId="4164"/>
    <cellStyle name="Normal 2 2 4 2 2 2 2 2 6 2 5" xfId="4165"/>
    <cellStyle name="Normal 2 2 4 2 2 2 2 2 6 3" xfId="4166"/>
    <cellStyle name="Normal 2 2 4 2 2 2 2 2 6 4" xfId="4167"/>
    <cellStyle name="Normal 2 2 4 2 2 2 2 2 6 5" xfId="4168"/>
    <cellStyle name="Normal 2 2 4 2 2 2 2 2 6 6" xfId="4169"/>
    <cellStyle name="Normal 2 2 4 2 2 2 2 2 6 7" xfId="4170"/>
    <cellStyle name="Normal 2 2 4 2 2 2 2 2 6 8" xfId="4171"/>
    <cellStyle name="Normal 2 2 4 2 2 2 2 2 7" xfId="4172"/>
    <cellStyle name="Normal 2 2 4 2 2 2 2 2 8" xfId="4173"/>
    <cellStyle name="Normal 2 2 4 2 2 2 2 2 9" xfId="4174"/>
    <cellStyle name="Normal 2 2 4 2 2 2 2 2 9 2" xfId="4175"/>
    <cellStyle name="Normal 2 2 4 2 2 2 2 2 9 3" xfId="4176"/>
    <cellStyle name="Normal 2 2 4 2 2 2 2 2 9 4" xfId="4177"/>
    <cellStyle name="Normal 2 2 4 2 2 2 2 2 9 5" xfId="4178"/>
    <cellStyle name="Normal 2 2 4 2 2 2 2 3" xfId="4179"/>
    <cellStyle name="Normal 2 2 4 2 2 2 2 4" xfId="4180"/>
    <cellStyle name="Normal 2 2 4 2 2 2 2 5" xfId="4181"/>
    <cellStyle name="Normal 2 2 4 2 2 2 2 6" xfId="4182"/>
    <cellStyle name="Normal 2 2 4 2 2 2 2 7" xfId="4183"/>
    <cellStyle name="Normal 2 2 4 2 2 2 2 7 10" xfId="4184"/>
    <cellStyle name="Normal 2 2 4 2 2 2 2 7 11" xfId="4185"/>
    <cellStyle name="Normal 2 2 4 2 2 2 2 7 2" xfId="4186"/>
    <cellStyle name="Normal 2 2 4 2 2 2 2 7 2 2" xfId="4187"/>
    <cellStyle name="Normal 2 2 4 2 2 2 2 7 2 2 2" xfId="4188"/>
    <cellStyle name="Normal 2 2 4 2 2 2 2 7 2 2 3" xfId="4189"/>
    <cellStyle name="Normal 2 2 4 2 2 2 2 7 2 2 4" xfId="4190"/>
    <cellStyle name="Normal 2 2 4 2 2 2 2 7 2 2 5" xfId="4191"/>
    <cellStyle name="Normal 2 2 4 2 2 2 2 7 2 3" xfId="4192"/>
    <cellStyle name="Normal 2 2 4 2 2 2 2 7 2 4" xfId="4193"/>
    <cellStyle name="Normal 2 2 4 2 2 2 2 7 2 5" xfId="4194"/>
    <cellStyle name="Normal 2 2 4 2 2 2 2 7 2 6" xfId="4195"/>
    <cellStyle name="Normal 2 2 4 2 2 2 2 7 2 7" xfId="4196"/>
    <cellStyle name="Normal 2 2 4 2 2 2 2 7 2 8" xfId="4197"/>
    <cellStyle name="Normal 2 2 4 2 2 2 2 7 3" xfId="4198"/>
    <cellStyle name="Normal 2 2 4 2 2 2 2 7 4" xfId="4199"/>
    <cellStyle name="Normal 2 2 4 2 2 2 2 7 5" xfId="4200"/>
    <cellStyle name="Normal 2 2 4 2 2 2 2 7 6" xfId="4201"/>
    <cellStyle name="Normal 2 2 4 2 2 2 2 7 6 2" xfId="4202"/>
    <cellStyle name="Normal 2 2 4 2 2 2 2 7 6 3" xfId="4203"/>
    <cellStyle name="Normal 2 2 4 2 2 2 2 7 6 4" xfId="4204"/>
    <cellStyle name="Normal 2 2 4 2 2 2 2 7 6 5" xfId="4205"/>
    <cellStyle name="Normal 2 2 4 2 2 2 2 7 7" xfId="4206"/>
    <cellStyle name="Normal 2 2 4 2 2 2 2 7 8" xfId="4207"/>
    <cellStyle name="Normal 2 2 4 2 2 2 2 7 9" xfId="4208"/>
    <cellStyle name="Normal 2 2 4 2 2 2 2 8" xfId="4209"/>
    <cellStyle name="Normal 2 2 4 2 2 2 2 9" xfId="4210"/>
    <cellStyle name="Normal 2 2 4 2 2 2 20" xfId="4211"/>
    <cellStyle name="Normal 2 2 4 2 2 2 21" xfId="4212"/>
    <cellStyle name="Normal 2 2 4 2 2 2 22" xfId="4213"/>
    <cellStyle name="Normal 2 2 4 2 2 2 3" xfId="4214"/>
    <cellStyle name="Normal 2 2 4 2 2 2 4" xfId="4215"/>
    <cellStyle name="Normal 2 2 4 2 2 2 5" xfId="4216"/>
    <cellStyle name="Normal 2 2 4 2 2 2 6" xfId="4217"/>
    <cellStyle name="Normal 2 2 4 2 2 2 7" xfId="4218"/>
    <cellStyle name="Normal 2 2 4 2 2 2 7 10" xfId="4219"/>
    <cellStyle name="Normal 2 2 4 2 2 2 7 11" xfId="4220"/>
    <cellStyle name="Normal 2 2 4 2 2 2 7 12" xfId="4221"/>
    <cellStyle name="Normal 2 2 4 2 2 2 7 13" xfId="4222"/>
    <cellStyle name="Normal 2 2 4 2 2 2 7 14" xfId="4223"/>
    <cellStyle name="Normal 2 2 4 2 2 2 7 2" xfId="4224"/>
    <cellStyle name="Normal 2 2 4 2 2 2 7 2 10" xfId="4225"/>
    <cellStyle name="Normal 2 2 4 2 2 2 7 2 11" xfId="4226"/>
    <cellStyle name="Normal 2 2 4 2 2 2 7 2 2" xfId="4227"/>
    <cellStyle name="Normal 2 2 4 2 2 2 7 2 2 2" xfId="4228"/>
    <cellStyle name="Normal 2 2 4 2 2 2 7 2 2 2 2" xfId="4229"/>
    <cellStyle name="Normal 2 2 4 2 2 2 7 2 2 2 3" xfId="4230"/>
    <cellStyle name="Normal 2 2 4 2 2 2 7 2 2 2 4" xfId="4231"/>
    <cellStyle name="Normal 2 2 4 2 2 2 7 2 2 2 5" xfId="4232"/>
    <cellStyle name="Normal 2 2 4 2 2 2 7 2 2 3" xfId="4233"/>
    <cellStyle name="Normal 2 2 4 2 2 2 7 2 2 4" xfId="4234"/>
    <cellStyle name="Normal 2 2 4 2 2 2 7 2 2 5" xfId="4235"/>
    <cellStyle name="Normal 2 2 4 2 2 2 7 2 2 6" xfId="4236"/>
    <cellStyle name="Normal 2 2 4 2 2 2 7 2 2 7" xfId="4237"/>
    <cellStyle name="Normal 2 2 4 2 2 2 7 2 2 8" xfId="4238"/>
    <cellStyle name="Normal 2 2 4 2 2 2 7 2 3" xfId="4239"/>
    <cellStyle name="Normal 2 2 4 2 2 2 7 2 4" xfId="4240"/>
    <cellStyle name="Normal 2 2 4 2 2 2 7 2 5" xfId="4241"/>
    <cellStyle name="Normal 2 2 4 2 2 2 7 2 6" xfId="4242"/>
    <cellStyle name="Normal 2 2 4 2 2 2 7 2 6 2" xfId="4243"/>
    <cellStyle name="Normal 2 2 4 2 2 2 7 2 6 3" xfId="4244"/>
    <cellStyle name="Normal 2 2 4 2 2 2 7 2 6 4" xfId="4245"/>
    <cellStyle name="Normal 2 2 4 2 2 2 7 2 6 5" xfId="4246"/>
    <cellStyle name="Normal 2 2 4 2 2 2 7 2 7" xfId="4247"/>
    <cellStyle name="Normal 2 2 4 2 2 2 7 2 8" xfId="4248"/>
    <cellStyle name="Normal 2 2 4 2 2 2 7 2 9" xfId="4249"/>
    <cellStyle name="Normal 2 2 4 2 2 2 7 3" xfId="4250"/>
    <cellStyle name="Normal 2 2 4 2 2 2 7 4" xfId="4251"/>
    <cellStyle name="Normal 2 2 4 2 2 2 7 5" xfId="4252"/>
    <cellStyle name="Normal 2 2 4 2 2 2 7 6" xfId="4253"/>
    <cellStyle name="Normal 2 2 4 2 2 2 7 6 2" xfId="4254"/>
    <cellStyle name="Normal 2 2 4 2 2 2 7 6 2 2" xfId="4255"/>
    <cellStyle name="Normal 2 2 4 2 2 2 7 6 2 3" xfId="4256"/>
    <cellStyle name="Normal 2 2 4 2 2 2 7 6 2 4" xfId="4257"/>
    <cellStyle name="Normal 2 2 4 2 2 2 7 6 2 5" xfId="4258"/>
    <cellStyle name="Normal 2 2 4 2 2 2 7 6 3" xfId="4259"/>
    <cellStyle name="Normal 2 2 4 2 2 2 7 6 4" xfId="4260"/>
    <cellStyle name="Normal 2 2 4 2 2 2 7 6 5" xfId="4261"/>
    <cellStyle name="Normal 2 2 4 2 2 2 7 6 6" xfId="4262"/>
    <cellStyle name="Normal 2 2 4 2 2 2 7 6 7" xfId="4263"/>
    <cellStyle name="Normal 2 2 4 2 2 2 7 6 8" xfId="4264"/>
    <cellStyle name="Normal 2 2 4 2 2 2 7 7" xfId="4265"/>
    <cellStyle name="Normal 2 2 4 2 2 2 7 8" xfId="4266"/>
    <cellStyle name="Normal 2 2 4 2 2 2 7 9" xfId="4267"/>
    <cellStyle name="Normal 2 2 4 2 2 2 7 9 2" xfId="4268"/>
    <cellStyle name="Normal 2 2 4 2 2 2 7 9 3" xfId="4269"/>
    <cellStyle name="Normal 2 2 4 2 2 2 7 9 4" xfId="4270"/>
    <cellStyle name="Normal 2 2 4 2 2 2 7 9 5" xfId="4271"/>
    <cellStyle name="Normal 2 2 4 2 2 2 8" xfId="4272"/>
    <cellStyle name="Normal 2 2 4 2 2 2 9" xfId="4273"/>
    <cellStyle name="Normal 2 2 4 2 2 20" xfId="4274"/>
    <cellStyle name="Normal 2 2 4 2 2 21" xfId="4275"/>
    <cellStyle name="Normal 2 2 4 2 2 21 2" xfId="4276"/>
    <cellStyle name="Normal 2 2 4 2 2 21 3" xfId="4277"/>
    <cellStyle name="Normal 2 2 4 2 2 21 4" xfId="4278"/>
    <cellStyle name="Normal 2 2 4 2 2 21 5" xfId="4279"/>
    <cellStyle name="Normal 2 2 4 2 2 22" xfId="4280"/>
    <cellStyle name="Normal 2 2 4 2 2 23" xfId="4281"/>
    <cellStyle name="Normal 2 2 4 2 2 24" xfId="4282"/>
    <cellStyle name="Normal 2 2 4 2 2 25" xfId="4283"/>
    <cellStyle name="Normal 2 2 4 2 2 26" xfId="4284"/>
    <cellStyle name="Normal 2 2 4 2 2 3" xfId="4285"/>
    <cellStyle name="Normal 2 2 4 2 2 4" xfId="4286"/>
    <cellStyle name="Normal 2 2 4 2 2 5" xfId="4287"/>
    <cellStyle name="Normal 2 2 4 2 2 6" xfId="4288"/>
    <cellStyle name="Normal 2 2 4 2 2 7" xfId="4289"/>
    <cellStyle name="Normal 2 2 4 2 2 7 10" xfId="4290"/>
    <cellStyle name="Normal 2 2 4 2 2 7 10 2" xfId="4291"/>
    <cellStyle name="Normal 2 2 4 2 2 7 10 2 2" xfId="4292"/>
    <cellStyle name="Normal 2 2 4 2 2 7 10 2 3" xfId="4293"/>
    <cellStyle name="Normal 2 2 4 2 2 7 10 2 4" xfId="4294"/>
    <cellStyle name="Normal 2 2 4 2 2 7 10 2 5" xfId="4295"/>
    <cellStyle name="Normal 2 2 4 2 2 7 10 3" xfId="4296"/>
    <cellStyle name="Normal 2 2 4 2 2 7 10 4" xfId="4297"/>
    <cellStyle name="Normal 2 2 4 2 2 7 10 5" xfId="4298"/>
    <cellStyle name="Normal 2 2 4 2 2 7 10 6" xfId="4299"/>
    <cellStyle name="Normal 2 2 4 2 2 7 10 7" xfId="4300"/>
    <cellStyle name="Normal 2 2 4 2 2 7 10 8" xfId="4301"/>
    <cellStyle name="Normal 2 2 4 2 2 7 11" xfId="4302"/>
    <cellStyle name="Normal 2 2 4 2 2 7 12" xfId="4303"/>
    <cellStyle name="Normal 2 2 4 2 2 7 13" xfId="4304"/>
    <cellStyle name="Normal 2 2 4 2 2 7 13 2" xfId="4305"/>
    <cellStyle name="Normal 2 2 4 2 2 7 13 3" xfId="4306"/>
    <cellStyle name="Normal 2 2 4 2 2 7 13 4" xfId="4307"/>
    <cellStyle name="Normal 2 2 4 2 2 7 13 5" xfId="4308"/>
    <cellStyle name="Normal 2 2 4 2 2 7 14" xfId="4309"/>
    <cellStyle name="Normal 2 2 4 2 2 7 15" xfId="4310"/>
    <cellStyle name="Normal 2 2 4 2 2 7 16" xfId="4311"/>
    <cellStyle name="Normal 2 2 4 2 2 7 17" xfId="4312"/>
    <cellStyle name="Normal 2 2 4 2 2 7 18" xfId="4313"/>
    <cellStyle name="Normal 2 2 4 2 2 7 2" xfId="4314"/>
    <cellStyle name="Normal 2 2 4 2 2 7 2 10" xfId="4315"/>
    <cellStyle name="Normal 2 2 4 2 2 7 2 11" xfId="4316"/>
    <cellStyle name="Normal 2 2 4 2 2 7 2 12" xfId="4317"/>
    <cellStyle name="Normal 2 2 4 2 2 7 2 13" xfId="4318"/>
    <cellStyle name="Normal 2 2 4 2 2 7 2 14" xfId="4319"/>
    <cellStyle name="Normal 2 2 4 2 2 7 2 2" xfId="4320"/>
    <cellStyle name="Normal 2 2 4 2 2 7 2 2 10" xfId="4321"/>
    <cellStyle name="Normal 2 2 4 2 2 7 2 2 11" xfId="4322"/>
    <cellStyle name="Normal 2 2 4 2 2 7 2 2 2" xfId="4323"/>
    <cellStyle name="Normal 2 2 4 2 2 7 2 2 2 2" xfId="4324"/>
    <cellStyle name="Normal 2 2 4 2 2 7 2 2 2 2 2" xfId="4325"/>
    <cellStyle name="Normal 2 2 4 2 2 7 2 2 2 2 3" xfId="4326"/>
    <cellStyle name="Normal 2 2 4 2 2 7 2 2 2 2 4" xfId="4327"/>
    <cellStyle name="Normal 2 2 4 2 2 7 2 2 2 2 5" xfId="4328"/>
    <cellStyle name="Normal 2 2 4 2 2 7 2 2 2 3" xfId="4329"/>
    <cellStyle name="Normal 2 2 4 2 2 7 2 2 2 4" xfId="4330"/>
    <cellStyle name="Normal 2 2 4 2 2 7 2 2 2 5" xfId="4331"/>
    <cellStyle name="Normal 2 2 4 2 2 7 2 2 2 6" xfId="4332"/>
    <cellStyle name="Normal 2 2 4 2 2 7 2 2 2 7" xfId="4333"/>
    <cellStyle name="Normal 2 2 4 2 2 7 2 2 2 8" xfId="4334"/>
    <cellStyle name="Normal 2 2 4 2 2 7 2 2 3" xfId="4335"/>
    <cellStyle name="Normal 2 2 4 2 2 7 2 2 4" xfId="4336"/>
    <cellStyle name="Normal 2 2 4 2 2 7 2 2 5" xfId="4337"/>
    <cellStyle name="Normal 2 2 4 2 2 7 2 2 6" xfId="4338"/>
    <cellStyle name="Normal 2 2 4 2 2 7 2 2 6 2" xfId="4339"/>
    <cellStyle name="Normal 2 2 4 2 2 7 2 2 6 3" xfId="4340"/>
    <cellStyle name="Normal 2 2 4 2 2 7 2 2 6 4" xfId="4341"/>
    <cellStyle name="Normal 2 2 4 2 2 7 2 2 6 5" xfId="4342"/>
    <cellStyle name="Normal 2 2 4 2 2 7 2 2 7" xfId="4343"/>
    <cellStyle name="Normal 2 2 4 2 2 7 2 2 8" xfId="4344"/>
    <cellStyle name="Normal 2 2 4 2 2 7 2 2 9" xfId="4345"/>
    <cellStyle name="Normal 2 2 4 2 2 7 2 3" xfId="4346"/>
    <cellStyle name="Normal 2 2 4 2 2 7 2 4" xfId="4347"/>
    <cellStyle name="Normal 2 2 4 2 2 7 2 5" xfId="4348"/>
    <cellStyle name="Normal 2 2 4 2 2 7 2 6" xfId="4349"/>
    <cellStyle name="Normal 2 2 4 2 2 7 2 6 2" xfId="4350"/>
    <cellStyle name="Normal 2 2 4 2 2 7 2 6 2 2" xfId="4351"/>
    <cellStyle name="Normal 2 2 4 2 2 7 2 6 2 3" xfId="4352"/>
    <cellStyle name="Normal 2 2 4 2 2 7 2 6 2 4" xfId="4353"/>
    <cellStyle name="Normal 2 2 4 2 2 7 2 6 2 5" xfId="4354"/>
    <cellStyle name="Normal 2 2 4 2 2 7 2 6 3" xfId="4355"/>
    <cellStyle name="Normal 2 2 4 2 2 7 2 6 4" xfId="4356"/>
    <cellStyle name="Normal 2 2 4 2 2 7 2 6 5" xfId="4357"/>
    <cellStyle name="Normal 2 2 4 2 2 7 2 6 6" xfId="4358"/>
    <cellStyle name="Normal 2 2 4 2 2 7 2 6 7" xfId="4359"/>
    <cellStyle name="Normal 2 2 4 2 2 7 2 6 8" xfId="4360"/>
    <cellStyle name="Normal 2 2 4 2 2 7 2 7" xfId="4361"/>
    <cellStyle name="Normal 2 2 4 2 2 7 2 8" xfId="4362"/>
    <cellStyle name="Normal 2 2 4 2 2 7 2 9" xfId="4363"/>
    <cellStyle name="Normal 2 2 4 2 2 7 2 9 2" xfId="4364"/>
    <cellStyle name="Normal 2 2 4 2 2 7 2 9 3" xfId="4365"/>
    <cellStyle name="Normal 2 2 4 2 2 7 2 9 4" xfId="4366"/>
    <cellStyle name="Normal 2 2 4 2 2 7 2 9 5" xfId="4367"/>
    <cellStyle name="Normal 2 2 4 2 2 7 3" xfId="4368"/>
    <cellStyle name="Normal 2 2 4 2 2 7 4" xfId="4369"/>
    <cellStyle name="Normal 2 2 4 2 2 7 5" xfId="4370"/>
    <cellStyle name="Normal 2 2 4 2 2 7 6" xfId="4371"/>
    <cellStyle name="Normal 2 2 4 2 2 7 7" xfId="4372"/>
    <cellStyle name="Normal 2 2 4 2 2 7 7 10" xfId="4373"/>
    <cellStyle name="Normal 2 2 4 2 2 7 7 11" xfId="4374"/>
    <cellStyle name="Normal 2 2 4 2 2 7 7 2" xfId="4375"/>
    <cellStyle name="Normal 2 2 4 2 2 7 7 2 2" xfId="4376"/>
    <cellStyle name="Normal 2 2 4 2 2 7 7 2 2 2" xfId="4377"/>
    <cellStyle name="Normal 2 2 4 2 2 7 7 2 2 3" xfId="4378"/>
    <cellStyle name="Normal 2 2 4 2 2 7 7 2 2 4" xfId="4379"/>
    <cellStyle name="Normal 2 2 4 2 2 7 7 2 2 5" xfId="4380"/>
    <cellStyle name="Normal 2 2 4 2 2 7 7 2 3" xfId="4381"/>
    <cellStyle name="Normal 2 2 4 2 2 7 7 2 4" xfId="4382"/>
    <cellStyle name="Normal 2 2 4 2 2 7 7 2 5" xfId="4383"/>
    <cellStyle name="Normal 2 2 4 2 2 7 7 2 6" xfId="4384"/>
    <cellStyle name="Normal 2 2 4 2 2 7 7 2 7" xfId="4385"/>
    <cellStyle name="Normal 2 2 4 2 2 7 7 2 8" xfId="4386"/>
    <cellStyle name="Normal 2 2 4 2 2 7 7 3" xfId="4387"/>
    <cellStyle name="Normal 2 2 4 2 2 7 7 4" xfId="4388"/>
    <cellStyle name="Normal 2 2 4 2 2 7 7 5" xfId="4389"/>
    <cellStyle name="Normal 2 2 4 2 2 7 7 6" xfId="4390"/>
    <cellStyle name="Normal 2 2 4 2 2 7 7 6 2" xfId="4391"/>
    <cellStyle name="Normal 2 2 4 2 2 7 7 6 3" xfId="4392"/>
    <cellStyle name="Normal 2 2 4 2 2 7 7 6 4" xfId="4393"/>
    <cellStyle name="Normal 2 2 4 2 2 7 7 6 5" xfId="4394"/>
    <cellStyle name="Normal 2 2 4 2 2 7 7 7" xfId="4395"/>
    <cellStyle name="Normal 2 2 4 2 2 7 7 8" xfId="4396"/>
    <cellStyle name="Normal 2 2 4 2 2 7 7 9" xfId="4397"/>
    <cellStyle name="Normal 2 2 4 2 2 7 8" xfId="4398"/>
    <cellStyle name="Normal 2 2 4 2 2 7 9" xfId="4399"/>
    <cellStyle name="Normal 2 2 4 2 2 8" xfId="4400"/>
    <cellStyle name="Normal 2 2 4 2 2 9" xfId="4401"/>
    <cellStyle name="Normal 2 2 4 2 20" xfId="4402"/>
    <cellStyle name="Normal 2 2 4 2 20 10" xfId="4403"/>
    <cellStyle name="Normal 2 2 4 2 20 11" xfId="4404"/>
    <cellStyle name="Normal 2 2 4 2 20 12" xfId="4405"/>
    <cellStyle name="Normal 2 2 4 2 20 13" xfId="4406"/>
    <cellStyle name="Normal 2 2 4 2 20 14" xfId="4407"/>
    <cellStyle name="Normal 2 2 4 2 20 2" xfId="4408"/>
    <cellStyle name="Normal 2 2 4 2 20 2 10" xfId="4409"/>
    <cellStyle name="Normal 2 2 4 2 20 2 11" xfId="4410"/>
    <cellStyle name="Normal 2 2 4 2 20 2 2" xfId="4411"/>
    <cellStyle name="Normal 2 2 4 2 20 2 2 2" xfId="4412"/>
    <cellStyle name="Normal 2 2 4 2 20 2 2 2 2" xfId="4413"/>
    <cellStyle name="Normal 2 2 4 2 20 2 2 2 3" xfId="4414"/>
    <cellStyle name="Normal 2 2 4 2 20 2 2 2 4" xfId="4415"/>
    <cellStyle name="Normal 2 2 4 2 20 2 2 2 5" xfId="4416"/>
    <cellStyle name="Normal 2 2 4 2 20 2 2 3" xfId="4417"/>
    <cellStyle name="Normal 2 2 4 2 20 2 2 4" xfId="4418"/>
    <cellStyle name="Normal 2 2 4 2 20 2 2 5" xfId="4419"/>
    <cellStyle name="Normal 2 2 4 2 20 2 2 6" xfId="4420"/>
    <cellStyle name="Normal 2 2 4 2 20 2 2 7" xfId="4421"/>
    <cellStyle name="Normal 2 2 4 2 20 2 2 8" xfId="4422"/>
    <cellStyle name="Normal 2 2 4 2 20 2 3" xfId="4423"/>
    <cellStyle name="Normal 2 2 4 2 20 2 4" xfId="4424"/>
    <cellStyle name="Normal 2 2 4 2 20 2 5" xfId="4425"/>
    <cellStyle name="Normal 2 2 4 2 20 2 6" xfId="4426"/>
    <cellStyle name="Normal 2 2 4 2 20 2 6 2" xfId="4427"/>
    <cellStyle name="Normal 2 2 4 2 20 2 6 3" xfId="4428"/>
    <cellStyle name="Normal 2 2 4 2 20 2 6 4" xfId="4429"/>
    <cellStyle name="Normal 2 2 4 2 20 2 6 5" xfId="4430"/>
    <cellStyle name="Normal 2 2 4 2 20 2 7" xfId="4431"/>
    <cellStyle name="Normal 2 2 4 2 20 2 8" xfId="4432"/>
    <cellStyle name="Normal 2 2 4 2 20 2 9" xfId="4433"/>
    <cellStyle name="Normal 2 2 4 2 20 3" xfId="4434"/>
    <cellStyle name="Normal 2 2 4 2 20 4" xfId="4435"/>
    <cellStyle name="Normal 2 2 4 2 20 5" xfId="4436"/>
    <cellStyle name="Normal 2 2 4 2 20 6" xfId="4437"/>
    <cellStyle name="Normal 2 2 4 2 20 6 2" xfId="4438"/>
    <cellStyle name="Normal 2 2 4 2 20 6 2 2" xfId="4439"/>
    <cellStyle name="Normal 2 2 4 2 20 6 2 3" xfId="4440"/>
    <cellStyle name="Normal 2 2 4 2 20 6 2 4" xfId="4441"/>
    <cellStyle name="Normal 2 2 4 2 20 6 2 5" xfId="4442"/>
    <cellStyle name="Normal 2 2 4 2 20 6 3" xfId="4443"/>
    <cellStyle name="Normal 2 2 4 2 20 6 4" xfId="4444"/>
    <cellStyle name="Normal 2 2 4 2 20 6 5" xfId="4445"/>
    <cellStyle name="Normal 2 2 4 2 20 6 6" xfId="4446"/>
    <cellStyle name="Normal 2 2 4 2 20 6 7" xfId="4447"/>
    <cellStyle name="Normal 2 2 4 2 20 6 8" xfId="4448"/>
    <cellStyle name="Normal 2 2 4 2 20 7" xfId="4449"/>
    <cellStyle name="Normal 2 2 4 2 20 8" xfId="4450"/>
    <cellStyle name="Normal 2 2 4 2 20 9" xfId="4451"/>
    <cellStyle name="Normal 2 2 4 2 20 9 2" xfId="4452"/>
    <cellStyle name="Normal 2 2 4 2 20 9 3" xfId="4453"/>
    <cellStyle name="Normal 2 2 4 2 20 9 4" xfId="4454"/>
    <cellStyle name="Normal 2 2 4 2 20 9 5" xfId="4455"/>
    <cellStyle name="Normal 2 2 4 2 21" xfId="4456"/>
    <cellStyle name="Normal 2 2 4 2 22" xfId="4457"/>
    <cellStyle name="Normal 2 2 4 2 23" xfId="4458"/>
    <cellStyle name="Normal 2 2 4 2 24" xfId="4459"/>
    <cellStyle name="Normal 2 2 4 2 24 10" xfId="4460"/>
    <cellStyle name="Normal 2 2 4 2 24 11" xfId="4461"/>
    <cellStyle name="Normal 2 2 4 2 24 2" xfId="4462"/>
    <cellStyle name="Normal 2 2 4 2 24 2 2" xfId="4463"/>
    <cellStyle name="Normal 2 2 4 2 24 2 2 2" xfId="4464"/>
    <cellStyle name="Normal 2 2 4 2 24 2 2 3" xfId="4465"/>
    <cellStyle name="Normal 2 2 4 2 24 2 2 4" xfId="4466"/>
    <cellStyle name="Normal 2 2 4 2 24 2 2 5" xfId="4467"/>
    <cellStyle name="Normal 2 2 4 2 24 2 3" xfId="4468"/>
    <cellStyle name="Normal 2 2 4 2 24 2 4" xfId="4469"/>
    <cellStyle name="Normal 2 2 4 2 24 2 5" xfId="4470"/>
    <cellStyle name="Normal 2 2 4 2 24 2 6" xfId="4471"/>
    <cellStyle name="Normal 2 2 4 2 24 2 7" xfId="4472"/>
    <cellStyle name="Normal 2 2 4 2 24 2 8" xfId="4473"/>
    <cellStyle name="Normal 2 2 4 2 24 3" xfId="4474"/>
    <cellStyle name="Normal 2 2 4 2 24 4" xfId="4475"/>
    <cellStyle name="Normal 2 2 4 2 24 5" xfId="4476"/>
    <cellStyle name="Normal 2 2 4 2 24 6" xfId="4477"/>
    <cellStyle name="Normal 2 2 4 2 24 6 2" xfId="4478"/>
    <cellStyle name="Normal 2 2 4 2 24 6 3" xfId="4479"/>
    <cellStyle name="Normal 2 2 4 2 24 6 4" xfId="4480"/>
    <cellStyle name="Normal 2 2 4 2 24 6 5" xfId="4481"/>
    <cellStyle name="Normal 2 2 4 2 24 7" xfId="4482"/>
    <cellStyle name="Normal 2 2 4 2 24 8" xfId="4483"/>
    <cellStyle name="Normal 2 2 4 2 24 9" xfId="4484"/>
    <cellStyle name="Normal 2 2 4 2 25" xfId="4485"/>
    <cellStyle name="Normal 2 2 4 2 26" xfId="4486"/>
    <cellStyle name="Normal 2 2 4 2 27" xfId="4487"/>
    <cellStyle name="Normal 2 2 4 2 27 2" xfId="4488"/>
    <cellStyle name="Normal 2 2 4 2 27 2 2" xfId="4489"/>
    <cellStyle name="Normal 2 2 4 2 27 2 3" xfId="4490"/>
    <cellStyle name="Normal 2 2 4 2 27 2 4" xfId="4491"/>
    <cellStyle name="Normal 2 2 4 2 27 2 5" xfId="4492"/>
    <cellStyle name="Normal 2 2 4 2 27 3" xfId="4493"/>
    <cellStyle name="Normal 2 2 4 2 27 4" xfId="4494"/>
    <cellStyle name="Normal 2 2 4 2 27 5" xfId="4495"/>
    <cellStyle name="Normal 2 2 4 2 27 6" xfId="4496"/>
    <cellStyle name="Normal 2 2 4 2 27 7" xfId="4497"/>
    <cellStyle name="Normal 2 2 4 2 27 8" xfId="4498"/>
    <cellStyle name="Normal 2 2 4 2 28" xfId="4499"/>
    <cellStyle name="Normal 2 2 4 2 29" xfId="4500"/>
    <cellStyle name="Normal 2 2 4 2 3" xfId="4501"/>
    <cellStyle name="Normal 2 2 4 2 30" xfId="4502"/>
    <cellStyle name="Normal 2 2 4 2 30 2" xfId="4503"/>
    <cellStyle name="Normal 2 2 4 2 30 3" xfId="4504"/>
    <cellStyle name="Normal 2 2 4 2 30 4" xfId="4505"/>
    <cellStyle name="Normal 2 2 4 2 30 5" xfId="4506"/>
    <cellStyle name="Normal 2 2 4 2 31" xfId="4507"/>
    <cellStyle name="Normal 2 2 4 2 32" xfId="4508"/>
    <cellStyle name="Normal 2 2 4 2 33" xfId="4509"/>
    <cellStyle name="Normal 2 2 4 2 34" xfId="4510"/>
    <cellStyle name="Normal 2 2 4 2 35" xfId="4511"/>
    <cellStyle name="Normal 2 2 4 2 4" xfId="4512"/>
    <cellStyle name="Normal 2 2 4 2 5" xfId="4513"/>
    <cellStyle name="Normal 2 2 4 2 6" xfId="4514"/>
    <cellStyle name="Normal 2 2 4 2 7" xfId="4515"/>
    <cellStyle name="Normal 2 2 4 2 8" xfId="4516"/>
    <cellStyle name="Normal 2 2 4 2 9" xfId="4517"/>
    <cellStyle name="Normal 2 2 4 20" xfId="4518"/>
    <cellStyle name="Normal 2 2 4 20 10" xfId="4519"/>
    <cellStyle name="Normal 2 2 4 20 10 2" xfId="4520"/>
    <cellStyle name="Normal 2 2 4 20 10 2 2" xfId="4521"/>
    <cellStyle name="Normal 2 2 4 20 10 2 3" xfId="4522"/>
    <cellStyle name="Normal 2 2 4 20 10 2 4" xfId="4523"/>
    <cellStyle name="Normal 2 2 4 20 10 2 5" xfId="4524"/>
    <cellStyle name="Normal 2 2 4 20 10 3" xfId="4525"/>
    <cellStyle name="Normal 2 2 4 20 10 4" xfId="4526"/>
    <cellStyle name="Normal 2 2 4 20 10 5" xfId="4527"/>
    <cellStyle name="Normal 2 2 4 20 10 6" xfId="4528"/>
    <cellStyle name="Normal 2 2 4 20 10 7" xfId="4529"/>
    <cellStyle name="Normal 2 2 4 20 10 8" xfId="4530"/>
    <cellStyle name="Normal 2 2 4 20 11" xfId="4531"/>
    <cellStyle name="Normal 2 2 4 20 12" xfId="4532"/>
    <cellStyle name="Normal 2 2 4 20 13" xfId="4533"/>
    <cellStyle name="Normal 2 2 4 20 13 2" xfId="4534"/>
    <cellStyle name="Normal 2 2 4 20 13 3" xfId="4535"/>
    <cellStyle name="Normal 2 2 4 20 13 4" xfId="4536"/>
    <cellStyle name="Normal 2 2 4 20 13 5" xfId="4537"/>
    <cellStyle name="Normal 2 2 4 20 14" xfId="4538"/>
    <cellStyle name="Normal 2 2 4 20 15" xfId="4539"/>
    <cellStyle name="Normal 2 2 4 20 16" xfId="4540"/>
    <cellStyle name="Normal 2 2 4 20 17" xfId="4541"/>
    <cellStyle name="Normal 2 2 4 20 18" xfId="4542"/>
    <cellStyle name="Normal 2 2 4 20 2" xfId="4543"/>
    <cellStyle name="Normal 2 2 4 20 2 10" xfId="4544"/>
    <cellStyle name="Normal 2 2 4 20 2 11" xfId="4545"/>
    <cellStyle name="Normal 2 2 4 20 2 12" xfId="4546"/>
    <cellStyle name="Normal 2 2 4 20 2 13" xfId="4547"/>
    <cellStyle name="Normal 2 2 4 20 2 14" xfId="4548"/>
    <cellStyle name="Normal 2 2 4 20 2 2" xfId="4549"/>
    <cellStyle name="Normal 2 2 4 20 2 2 10" xfId="4550"/>
    <cellStyle name="Normal 2 2 4 20 2 2 11" xfId="4551"/>
    <cellStyle name="Normal 2 2 4 20 2 2 2" xfId="4552"/>
    <cellStyle name="Normal 2 2 4 20 2 2 2 2" xfId="4553"/>
    <cellStyle name="Normal 2 2 4 20 2 2 2 2 2" xfId="4554"/>
    <cellStyle name="Normal 2 2 4 20 2 2 2 2 3" xfId="4555"/>
    <cellStyle name="Normal 2 2 4 20 2 2 2 2 4" xfId="4556"/>
    <cellStyle name="Normal 2 2 4 20 2 2 2 2 5" xfId="4557"/>
    <cellStyle name="Normal 2 2 4 20 2 2 2 3" xfId="4558"/>
    <cellStyle name="Normal 2 2 4 20 2 2 2 4" xfId="4559"/>
    <cellStyle name="Normal 2 2 4 20 2 2 2 5" xfId="4560"/>
    <cellStyle name="Normal 2 2 4 20 2 2 2 6" xfId="4561"/>
    <cellStyle name="Normal 2 2 4 20 2 2 2 7" xfId="4562"/>
    <cellStyle name="Normal 2 2 4 20 2 2 2 8" xfId="4563"/>
    <cellStyle name="Normal 2 2 4 20 2 2 3" xfId="4564"/>
    <cellStyle name="Normal 2 2 4 20 2 2 4" xfId="4565"/>
    <cellStyle name="Normal 2 2 4 20 2 2 5" xfId="4566"/>
    <cellStyle name="Normal 2 2 4 20 2 2 6" xfId="4567"/>
    <cellStyle name="Normal 2 2 4 20 2 2 6 2" xfId="4568"/>
    <cellStyle name="Normal 2 2 4 20 2 2 6 3" xfId="4569"/>
    <cellStyle name="Normal 2 2 4 20 2 2 6 4" xfId="4570"/>
    <cellStyle name="Normal 2 2 4 20 2 2 6 5" xfId="4571"/>
    <cellStyle name="Normal 2 2 4 20 2 2 7" xfId="4572"/>
    <cellStyle name="Normal 2 2 4 20 2 2 8" xfId="4573"/>
    <cellStyle name="Normal 2 2 4 20 2 2 9" xfId="4574"/>
    <cellStyle name="Normal 2 2 4 20 2 3" xfId="4575"/>
    <cellStyle name="Normal 2 2 4 20 2 4" xfId="4576"/>
    <cellStyle name="Normal 2 2 4 20 2 5" xfId="4577"/>
    <cellStyle name="Normal 2 2 4 20 2 6" xfId="4578"/>
    <cellStyle name="Normal 2 2 4 20 2 6 2" xfId="4579"/>
    <cellStyle name="Normal 2 2 4 20 2 6 2 2" xfId="4580"/>
    <cellStyle name="Normal 2 2 4 20 2 6 2 3" xfId="4581"/>
    <cellStyle name="Normal 2 2 4 20 2 6 2 4" xfId="4582"/>
    <cellStyle name="Normal 2 2 4 20 2 6 2 5" xfId="4583"/>
    <cellStyle name="Normal 2 2 4 20 2 6 3" xfId="4584"/>
    <cellStyle name="Normal 2 2 4 20 2 6 4" xfId="4585"/>
    <cellStyle name="Normal 2 2 4 20 2 6 5" xfId="4586"/>
    <cellStyle name="Normal 2 2 4 20 2 6 6" xfId="4587"/>
    <cellStyle name="Normal 2 2 4 20 2 6 7" xfId="4588"/>
    <cellStyle name="Normal 2 2 4 20 2 6 8" xfId="4589"/>
    <cellStyle name="Normal 2 2 4 20 2 7" xfId="4590"/>
    <cellStyle name="Normal 2 2 4 20 2 8" xfId="4591"/>
    <cellStyle name="Normal 2 2 4 20 2 9" xfId="4592"/>
    <cellStyle name="Normal 2 2 4 20 2 9 2" xfId="4593"/>
    <cellStyle name="Normal 2 2 4 20 2 9 3" xfId="4594"/>
    <cellStyle name="Normal 2 2 4 20 2 9 4" xfId="4595"/>
    <cellStyle name="Normal 2 2 4 20 2 9 5" xfId="4596"/>
    <cellStyle name="Normal 2 2 4 20 3" xfId="4597"/>
    <cellStyle name="Normal 2 2 4 20 4" xfId="4598"/>
    <cellStyle name="Normal 2 2 4 20 5" xfId="4599"/>
    <cellStyle name="Normal 2 2 4 20 6" xfId="4600"/>
    <cellStyle name="Normal 2 2 4 20 7" xfId="4601"/>
    <cellStyle name="Normal 2 2 4 20 7 10" xfId="4602"/>
    <cellStyle name="Normal 2 2 4 20 7 11" xfId="4603"/>
    <cellStyle name="Normal 2 2 4 20 7 2" xfId="4604"/>
    <cellStyle name="Normal 2 2 4 20 7 2 2" xfId="4605"/>
    <cellStyle name="Normal 2 2 4 20 7 2 2 2" xfId="4606"/>
    <cellStyle name="Normal 2 2 4 20 7 2 2 3" xfId="4607"/>
    <cellStyle name="Normal 2 2 4 20 7 2 2 4" xfId="4608"/>
    <cellStyle name="Normal 2 2 4 20 7 2 2 5" xfId="4609"/>
    <cellStyle name="Normal 2 2 4 20 7 2 3" xfId="4610"/>
    <cellStyle name="Normal 2 2 4 20 7 2 4" xfId="4611"/>
    <cellStyle name="Normal 2 2 4 20 7 2 5" xfId="4612"/>
    <cellStyle name="Normal 2 2 4 20 7 2 6" xfId="4613"/>
    <cellStyle name="Normal 2 2 4 20 7 2 7" xfId="4614"/>
    <cellStyle name="Normal 2 2 4 20 7 2 8" xfId="4615"/>
    <cellStyle name="Normal 2 2 4 20 7 3" xfId="4616"/>
    <cellStyle name="Normal 2 2 4 20 7 4" xfId="4617"/>
    <cellStyle name="Normal 2 2 4 20 7 5" xfId="4618"/>
    <cellStyle name="Normal 2 2 4 20 7 6" xfId="4619"/>
    <cellStyle name="Normal 2 2 4 20 7 6 2" xfId="4620"/>
    <cellStyle name="Normal 2 2 4 20 7 6 3" xfId="4621"/>
    <cellStyle name="Normal 2 2 4 20 7 6 4" xfId="4622"/>
    <cellStyle name="Normal 2 2 4 20 7 6 5" xfId="4623"/>
    <cellStyle name="Normal 2 2 4 20 7 7" xfId="4624"/>
    <cellStyle name="Normal 2 2 4 20 7 8" xfId="4625"/>
    <cellStyle name="Normal 2 2 4 20 7 9" xfId="4626"/>
    <cellStyle name="Normal 2 2 4 20 8" xfId="4627"/>
    <cellStyle name="Normal 2 2 4 20 9" xfId="4628"/>
    <cellStyle name="Normal 2 2 4 21" xfId="4629"/>
    <cellStyle name="Normal 2 2 4 22" xfId="4630"/>
    <cellStyle name="Normal 2 2 4 23" xfId="4631"/>
    <cellStyle name="Normal 2 2 4 24" xfId="4632"/>
    <cellStyle name="Normal 2 2 4 24 10" xfId="4633"/>
    <cellStyle name="Normal 2 2 4 24 11" xfId="4634"/>
    <cellStyle name="Normal 2 2 4 24 12" xfId="4635"/>
    <cellStyle name="Normal 2 2 4 24 13" xfId="4636"/>
    <cellStyle name="Normal 2 2 4 24 14" xfId="4637"/>
    <cellStyle name="Normal 2 2 4 24 2" xfId="4638"/>
    <cellStyle name="Normal 2 2 4 24 2 10" xfId="4639"/>
    <cellStyle name="Normal 2 2 4 24 2 11" xfId="4640"/>
    <cellStyle name="Normal 2 2 4 24 2 2" xfId="4641"/>
    <cellStyle name="Normal 2 2 4 24 2 2 2" xfId="4642"/>
    <cellStyle name="Normal 2 2 4 24 2 2 2 2" xfId="4643"/>
    <cellStyle name="Normal 2 2 4 24 2 2 2 3" xfId="4644"/>
    <cellStyle name="Normal 2 2 4 24 2 2 2 4" xfId="4645"/>
    <cellStyle name="Normal 2 2 4 24 2 2 2 5" xfId="4646"/>
    <cellStyle name="Normal 2 2 4 24 2 2 3" xfId="4647"/>
    <cellStyle name="Normal 2 2 4 24 2 2 4" xfId="4648"/>
    <cellStyle name="Normal 2 2 4 24 2 2 5" xfId="4649"/>
    <cellStyle name="Normal 2 2 4 24 2 2 6" xfId="4650"/>
    <cellStyle name="Normal 2 2 4 24 2 2 7" xfId="4651"/>
    <cellStyle name="Normal 2 2 4 24 2 2 8" xfId="4652"/>
    <cellStyle name="Normal 2 2 4 24 2 3" xfId="4653"/>
    <cellStyle name="Normal 2 2 4 24 2 4" xfId="4654"/>
    <cellStyle name="Normal 2 2 4 24 2 5" xfId="4655"/>
    <cellStyle name="Normal 2 2 4 24 2 6" xfId="4656"/>
    <cellStyle name="Normal 2 2 4 24 2 6 2" xfId="4657"/>
    <cellStyle name="Normal 2 2 4 24 2 6 3" xfId="4658"/>
    <cellStyle name="Normal 2 2 4 24 2 6 4" xfId="4659"/>
    <cellStyle name="Normal 2 2 4 24 2 6 5" xfId="4660"/>
    <cellStyle name="Normal 2 2 4 24 2 7" xfId="4661"/>
    <cellStyle name="Normal 2 2 4 24 2 8" xfId="4662"/>
    <cellStyle name="Normal 2 2 4 24 2 9" xfId="4663"/>
    <cellStyle name="Normal 2 2 4 24 3" xfId="4664"/>
    <cellStyle name="Normal 2 2 4 24 4" xfId="4665"/>
    <cellStyle name="Normal 2 2 4 24 5" xfId="4666"/>
    <cellStyle name="Normal 2 2 4 24 6" xfId="4667"/>
    <cellStyle name="Normal 2 2 4 24 6 2" xfId="4668"/>
    <cellStyle name="Normal 2 2 4 24 6 2 2" xfId="4669"/>
    <cellStyle name="Normal 2 2 4 24 6 2 3" xfId="4670"/>
    <cellStyle name="Normal 2 2 4 24 6 2 4" xfId="4671"/>
    <cellStyle name="Normal 2 2 4 24 6 2 5" xfId="4672"/>
    <cellStyle name="Normal 2 2 4 24 6 3" xfId="4673"/>
    <cellStyle name="Normal 2 2 4 24 6 4" xfId="4674"/>
    <cellStyle name="Normal 2 2 4 24 6 5" xfId="4675"/>
    <cellStyle name="Normal 2 2 4 24 6 6" xfId="4676"/>
    <cellStyle name="Normal 2 2 4 24 6 7" xfId="4677"/>
    <cellStyle name="Normal 2 2 4 24 6 8" xfId="4678"/>
    <cellStyle name="Normal 2 2 4 24 7" xfId="4679"/>
    <cellStyle name="Normal 2 2 4 24 8" xfId="4680"/>
    <cellStyle name="Normal 2 2 4 24 9" xfId="4681"/>
    <cellStyle name="Normal 2 2 4 24 9 2" xfId="4682"/>
    <cellStyle name="Normal 2 2 4 24 9 3" xfId="4683"/>
    <cellStyle name="Normal 2 2 4 24 9 4" xfId="4684"/>
    <cellStyle name="Normal 2 2 4 24 9 5" xfId="4685"/>
    <cellStyle name="Normal 2 2 4 25" xfId="4686"/>
    <cellStyle name="Normal 2 2 4 26" xfId="4687"/>
    <cellStyle name="Normal 2 2 4 27" xfId="4688"/>
    <cellStyle name="Normal 2 2 4 28" xfId="4689"/>
    <cellStyle name="Normal 2 2 4 28 10" xfId="4690"/>
    <cellStyle name="Normal 2 2 4 28 11" xfId="4691"/>
    <cellStyle name="Normal 2 2 4 28 2" xfId="4692"/>
    <cellStyle name="Normal 2 2 4 28 2 2" xfId="4693"/>
    <cellStyle name="Normal 2 2 4 28 2 2 2" xfId="4694"/>
    <cellStyle name="Normal 2 2 4 28 2 2 3" xfId="4695"/>
    <cellStyle name="Normal 2 2 4 28 2 2 4" xfId="4696"/>
    <cellStyle name="Normal 2 2 4 28 2 2 5" xfId="4697"/>
    <cellStyle name="Normal 2 2 4 28 2 3" xfId="4698"/>
    <cellStyle name="Normal 2 2 4 28 2 4" xfId="4699"/>
    <cellStyle name="Normal 2 2 4 28 2 5" xfId="4700"/>
    <cellStyle name="Normal 2 2 4 28 2 6" xfId="4701"/>
    <cellStyle name="Normal 2 2 4 28 2 7" xfId="4702"/>
    <cellStyle name="Normal 2 2 4 28 2 8" xfId="4703"/>
    <cellStyle name="Normal 2 2 4 28 3" xfId="4704"/>
    <cellStyle name="Normal 2 2 4 28 4" xfId="4705"/>
    <cellStyle name="Normal 2 2 4 28 5" xfId="4706"/>
    <cellStyle name="Normal 2 2 4 28 6" xfId="4707"/>
    <cellStyle name="Normal 2 2 4 28 6 2" xfId="4708"/>
    <cellStyle name="Normal 2 2 4 28 6 3" xfId="4709"/>
    <cellStyle name="Normal 2 2 4 28 6 4" xfId="4710"/>
    <cellStyle name="Normal 2 2 4 28 6 5" xfId="4711"/>
    <cellStyle name="Normal 2 2 4 28 7" xfId="4712"/>
    <cellStyle name="Normal 2 2 4 28 8" xfId="4713"/>
    <cellStyle name="Normal 2 2 4 28 9" xfId="4714"/>
    <cellStyle name="Normal 2 2 4 29" xfId="4715"/>
    <cellStyle name="Normal 2 2 4 3" xfId="4716"/>
    <cellStyle name="Normal 2 2 4 30" xfId="4717"/>
    <cellStyle name="Normal 2 2 4 31" xfId="4718"/>
    <cellStyle name="Normal 2 2 4 31 2" xfId="4719"/>
    <cellStyle name="Normal 2 2 4 31 2 2" xfId="4720"/>
    <cellStyle name="Normal 2 2 4 31 2 3" xfId="4721"/>
    <cellStyle name="Normal 2 2 4 31 2 4" xfId="4722"/>
    <cellStyle name="Normal 2 2 4 31 2 5" xfId="4723"/>
    <cellStyle name="Normal 2 2 4 31 3" xfId="4724"/>
    <cellStyle name="Normal 2 2 4 31 4" xfId="4725"/>
    <cellStyle name="Normal 2 2 4 31 5" xfId="4726"/>
    <cellStyle name="Normal 2 2 4 31 6" xfId="4727"/>
    <cellStyle name="Normal 2 2 4 31 7" xfId="4728"/>
    <cellStyle name="Normal 2 2 4 31 8" xfId="4729"/>
    <cellStyle name="Normal 2 2 4 32" xfId="4730"/>
    <cellStyle name="Normal 2 2 4 33" xfId="4731"/>
    <cellStyle name="Normal 2 2 4 34" xfId="4732"/>
    <cellStyle name="Normal 2 2 4 34 2" xfId="4733"/>
    <cellStyle name="Normal 2 2 4 34 3" xfId="4734"/>
    <cellStyle name="Normal 2 2 4 34 4" xfId="4735"/>
    <cellStyle name="Normal 2 2 4 34 5" xfId="4736"/>
    <cellStyle name="Normal 2 2 4 35" xfId="4737"/>
    <cellStyle name="Normal 2 2 4 36" xfId="4738"/>
    <cellStyle name="Normal 2 2 4 37" xfId="4739"/>
    <cellStyle name="Normal 2 2 4 38" xfId="4740"/>
    <cellStyle name="Normal 2 2 4 39" xfId="4741"/>
    <cellStyle name="Normal 2 2 4 4" xfId="4742"/>
    <cellStyle name="Normal 2 2 4 5" xfId="4743"/>
    <cellStyle name="Normal 2 2 4 6" xfId="4744"/>
    <cellStyle name="Normal 2 2 4 7" xfId="4745"/>
    <cellStyle name="Normal 2 2 4 7 10" xfId="4746"/>
    <cellStyle name="Normal 2 2 4 7 11" xfId="4747"/>
    <cellStyle name="Normal 2 2 4 7 11 10" xfId="4748"/>
    <cellStyle name="Normal 2 2 4 7 11 11" xfId="4749"/>
    <cellStyle name="Normal 2 2 4 7 11 12" xfId="4750"/>
    <cellStyle name="Normal 2 2 4 7 11 13" xfId="4751"/>
    <cellStyle name="Normal 2 2 4 7 11 14" xfId="4752"/>
    <cellStyle name="Normal 2 2 4 7 11 2" xfId="4753"/>
    <cellStyle name="Normal 2 2 4 7 11 2 10" xfId="4754"/>
    <cellStyle name="Normal 2 2 4 7 11 2 11" xfId="4755"/>
    <cellStyle name="Normal 2 2 4 7 11 2 2" xfId="4756"/>
    <cellStyle name="Normal 2 2 4 7 11 2 2 2" xfId="4757"/>
    <cellStyle name="Normal 2 2 4 7 11 2 2 2 2" xfId="4758"/>
    <cellStyle name="Normal 2 2 4 7 11 2 2 2 3" xfId="4759"/>
    <cellStyle name="Normal 2 2 4 7 11 2 2 2 4" xfId="4760"/>
    <cellStyle name="Normal 2 2 4 7 11 2 2 2 5" xfId="4761"/>
    <cellStyle name="Normal 2 2 4 7 11 2 2 3" xfId="4762"/>
    <cellStyle name="Normal 2 2 4 7 11 2 2 4" xfId="4763"/>
    <cellStyle name="Normal 2 2 4 7 11 2 2 5" xfId="4764"/>
    <cellStyle name="Normal 2 2 4 7 11 2 2 6" xfId="4765"/>
    <cellStyle name="Normal 2 2 4 7 11 2 2 7" xfId="4766"/>
    <cellStyle name="Normal 2 2 4 7 11 2 2 8" xfId="4767"/>
    <cellStyle name="Normal 2 2 4 7 11 2 3" xfId="4768"/>
    <cellStyle name="Normal 2 2 4 7 11 2 4" xfId="4769"/>
    <cellStyle name="Normal 2 2 4 7 11 2 5" xfId="4770"/>
    <cellStyle name="Normal 2 2 4 7 11 2 6" xfId="4771"/>
    <cellStyle name="Normal 2 2 4 7 11 2 6 2" xfId="4772"/>
    <cellStyle name="Normal 2 2 4 7 11 2 6 3" xfId="4773"/>
    <cellStyle name="Normal 2 2 4 7 11 2 6 4" xfId="4774"/>
    <cellStyle name="Normal 2 2 4 7 11 2 6 5" xfId="4775"/>
    <cellStyle name="Normal 2 2 4 7 11 2 7" xfId="4776"/>
    <cellStyle name="Normal 2 2 4 7 11 2 8" xfId="4777"/>
    <cellStyle name="Normal 2 2 4 7 11 2 9" xfId="4778"/>
    <cellStyle name="Normal 2 2 4 7 11 3" xfId="4779"/>
    <cellStyle name="Normal 2 2 4 7 11 4" xfId="4780"/>
    <cellStyle name="Normal 2 2 4 7 11 5" xfId="4781"/>
    <cellStyle name="Normal 2 2 4 7 11 6" xfId="4782"/>
    <cellStyle name="Normal 2 2 4 7 11 6 2" xfId="4783"/>
    <cellStyle name="Normal 2 2 4 7 11 6 2 2" xfId="4784"/>
    <cellStyle name="Normal 2 2 4 7 11 6 2 3" xfId="4785"/>
    <cellStyle name="Normal 2 2 4 7 11 6 2 4" xfId="4786"/>
    <cellStyle name="Normal 2 2 4 7 11 6 2 5" xfId="4787"/>
    <cellStyle name="Normal 2 2 4 7 11 6 3" xfId="4788"/>
    <cellStyle name="Normal 2 2 4 7 11 6 4" xfId="4789"/>
    <cellStyle name="Normal 2 2 4 7 11 6 5" xfId="4790"/>
    <cellStyle name="Normal 2 2 4 7 11 6 6" xfId="4791"/>
    <cellStyle name="Normal 2 2 4 7 11 6 7" xfId="4792"/>
    <cellStyle name="Normal 2 2 4 7 11 6 8" xfId="4793"/>
    <cellStyle name="Normal 2 2 4 7 11 7" xfId="4794"/>
    <cellStyle name="Normal 2 2 4 7 11 8" xfId="4795"/>
    <cellStyle name="Normal 2 2 4 7 11 9" xfId="4796"/>
    <cellStyle name="Normal 2 2 4 7 11 9 2" xfId="4797"/>
    <cellStyle name="Normal 2 2 4 7 11 9 3" xfId="4798"/>
    <cellStyle name="Normal 2 2 4 7 11 9 4" xfId="4799"/>
    <cellStyle name="Normal 2 2 4 7 11 9 5" xfId="4800"/>
    <cellStyle name="Normal 2 2 4 7 12" xfId="4801"/>
    <cellStyle name="Normal 2 2 4 7 13" xfId="4802"/>
    <cellStyle name="Normal 2 2 4 7 14" xfId="4803"/>
    <cellStyle name="Normal 2 2 4 7 15" xfId="4804"/>
    <cellStyle name="Normal 2 2 4 7 15 10" xfId="4805"/>
    <cellStyle name="Normal 2 2 4 7 15 11" xfId="4806"/>
    <cellStyle name="Normal 2 2 4 7 15 2" xfId="4807"/>
    <cellStyle name="Normal 2 2 4 7 15 2 2" xfId="4808"/>
    <cellStyle name="Normal 2 2 4 7 15 2 2 2" xfId="4809"/>
    <cellStyle name="Normal 2 2 4 7 15 2 2 3" xfId="4810"/>
    <cellStyle name="Normal 2 2 4 7 15 2 2 4" xfId="4811"/>
    <cellStyle name="Normal 2 2 4 7 15 2 2 5" xfId="4812"/>
    <cellStyle name="Normal 2 2 4 7 15 2 3" xfId="4813"/>
    <cellStyle name="Normal 2 2 4 7 15 2 4" xfId="4814"/>
    <cellStyle name="Normal 2 2 4 7 15 2 5" xfId="4815"/>
    <cellStyle name="Normal 2 2 4 7 15 2 6" xfId="4816"/>
    <cellStyle name="Normal 2 2 4 7 15 2 7" xfId="4817"/>
    <cellStyle name="Normal 2 2 4 7 15 2 8" xfId="4818"/>
    <cellStyle name="Normal 2 2 4 7 15 3" xfId="4819"/>
    <cellStyle name="Normal 2 2 4 7 15 4" xfId="4820"/>
    <cellStyle name="Normal 2 2 4 7 15 5" xfId="4821"/>
    <cellStyle name="Normal 2 2 4 7 15 6" xfId="4822"/>
    <cellStyle name="Normal 2 2 4 7 15 6 2" xfId="4823"/>
    <cellStyle name="Normal 2 2 4 7 15 6 3" xfId="4824"/>
    <cellStyle name="Normal 2 2 4 7 15 6 4" xfId="4825"/>
    <cellStyle name="Normal 2 2 4 7 15 6 5" xfId="4826"/>
    <cellStyle name="Normal 2 2 4 7 15 7" xfId="4827"/>
    <cellStyle name="Normal 2 2 4 7 15 8" xfId="4828"/>
    <cellStyle name="Normal 2 2 4 7 15 9" xfId="4829"/>
    <cellStyle name="Normal 2 2 4 7 16" xfId="4830"/>
    <cellStyle name="Normal 2 2 4 7 17" xfId="4831"/>
    <cellStyle name="Normal 2 2 4 7 18" xfId="4832"/>
    <cellStyle name="Normal 2 2 4 7 18 2" xfId="4833"/>
    <cellStyle name="Normal 2 2 4 7 18 2 2" xfId="4834"/>
    <cellStyle name="Normal 2 2 4 7 18 2 3" xfId="4835"/>
    <cellStyle name="Normal 2 2 4 7 18 2 4" xfId="4836"/>
    <cellStyle name="Normal 2 2 4 7 18 2 5" xfId="4837"/>
    <cellStyle name="Normal 2 2 4 7 18 3" xfId="4838"/>
    <cellStyle name="Normal 2 2 4 7 18 4" xfId="4839"/>
    <cellStyle name="Normal 2 2 4 7 18 5" xfId="4840"/>
    <cellStyle name="Normal 2 2 4 7 18 6" xfId="4841"/>
    <cellStyle name="Normal 2 2 4 7 18 7" xfId="4842"/>
    <cellStyle name="Normal 2 2 4 7 18 8" xfId="4843"/>
    <cellStyle name="Normal 2 2 4 7 19" xfId="4844"/>
    <cellStyle name="Normal 2 2 4 7 2" xfId="4845"/>
    <cellStyle name="Normal 2 2 4 7 2 10" xfId="4846"/>
    <cellStyle name="Normal 2 2 4 7 2 11" xfId="4847"/>
    <cellStyle name="Normal 2 2 4 7 2 11 10" xfId="4848"/>
    <cellStyle name="Normal 2 2 4 7 2 11 11" xfId="4849"/>
    <cellStyle name="Normal 2 2 4 7 2 11 2" xfId="4850"/>
    <cellStyle name="Normal 2 2 4 7 2 11 2 2" xfId="4851"/>
    <cellStyle name="Normal 2 2 4 7 2 11 2 2 2" xfId="4852"/>
    <cellStyle name="Normal 2 2 4 7 2 11 2 2 3" xfId="4853"/>
    <cellStyle name="Normal 2 2 4 7 2 11 2 2 4" xfId="4854"/>
    <cellStyle name="Normal 2 2 4 7 2 11 2 2 5" xfId="4855"/>
    <cellStyle name="Normal 2 2 4 7 2 11 2 3" xfId="4856"/>
    <cellStyle name="Normal 2 2 4 7 2 11 2 4" xfId="4857"/>
    <cellStyle name="Normal 2 2 4 7 2 11 2 5" xfId="4858"/>
    <cellStyle name="Normal 2 2 4 7 2 11 2 6" xfId="4859"/>
    <cellStyle name="Normal 2 2 4 7 2 11 2 7" xfId="4860"/>
    <cellStyle name="Normal 2 2 4 7 2 11 2 8" xfId="4861"/>
    <cellStyle name="Normal 2 2 4 7 2 11 3" xfId="4862"/>
    <cellStyle name="Normal 2 2 4 7 2 11 4" xfId="4863"/>
    <cellStyle name="Normal 2 2 4 7 2 11 5" xfId="4864"/>
    <cellStyle name="Normal 2 2 4 7 2 11 6" xfId="4865"/>
    <cellStyle name="Normal 2 2 4 7 2 11 6 2" xfId="4866"/>
    <cellStyle name="Normal 2 2 4 7 2 11 6 3" xfId="4867"/>
    <cellStyle name="Normal 2 2 4 7 2 11 6 4" xfId="4868"/>
    <cellStyle name="Normal 2 2 4 7 2 11 6 5" xfId="4869"/>
    <cellStyle name="Normal 2 2 4 7 2 11 7" xfId="4870"/>
    <cellStyle name="Normal 2 2 4 7 2 11 8" xfId="4871"/>
    <cellStyle name="Normal 2 2 4 7 2 11 9" xfId="4872"/>
    <cellStyle name="Normal 2 2 4 7 2 12" xfId="4873"/>
    <cellStyle name="Normal 2 2 4 7 2 13" xfId="4874"/>
    <cellStyle name="Normal 2 2 4 7 2 14" xfId="4875"/>
    <cellStyle name="Normal 2 2 4 7 2 14 2" xfId="4876"/>
    <cellStyle name="Normal 2 2 4 7 2 14 2 2" xfId="4877"/>
    <cellStyle name="Normal 2 2 4 7 2 14 2 3" xfId="4878"/>
    <cellStyle name="Normal 2 2 4 7 2 14 2 4" xfId="4879"/>
    <cellStyle name="Normal 2 2 4 7 2 14 2 5" xfId="4880"/>
    <cellStyle name="Normal 2 2 4 7 2 14 3" xfId="4881"/>
    <cellStyle name="Normal 2 2 4 7 2 14 4" xfId="4882"/>
    <cellStyle name="Normal 2 2 4 7 2 14 5" xfId="4883"/>
    <cellStyle name="Normal 2 2 4 7 2 14 6" xfId="4884"/>
    <cellStyle name="Normal 2 2 4 7 2 14 7" xfId="4885"/>
    <cellStyle name="Normal 2 2 4 7 2 14 8" xfId="4886"/>
    <cellStyle name="Normal 2 2 4 7 2 15" xfId="4887"/>
    <cellStyle name="Normal 2 2 4 7 2 16" xfId="4888"/>
    <cellStyle name="Normal 2 2 4 7 2 17" xfId="4889"/>
    <cellStyle name="Normal 2 2 4 7 2 17 2" xfId="4890"/>
    <cellStyle name="Normal 2 2 4 7 2 17 3" xfId="4891"/>
    <cellStyle name="Normal 2 2 4 7 2 17 4" xfId="4892"/>
    <cellStyle name="Normal 2 2 4 7 2 17 5" xfId="4893"/>
    <cellStyle name="Normal 2 2 4 7 2 18" xfId="4894"/>
    <cellStyle name="Normal 2 2 4 7 2 19" xfId="4895"/>
    <cellStyle name="Normal 2 2 4 7 2 2" xfId="4896"/>
    <cellStyle name="Normal 2 2 4 7 2 2 10" xfId="4897"/>
    <cellStyle name="Normal 2 2 4 7 2 2 10 2" xfId="4898"/>
    <cellStyle name="Normal 2 2 4 7 2 2 10 2 2" xfId="4899"/>
    <cellStyle name="Normal 2 2 4 7 2 2 10 2 3" xfId="4900"/>
    <cellStyle name="Normal 2 2 4 7 2 2 10 2 4" xfId="4901"/>
    <cellStyle name="Normal 2 2 4 7 2 2 10 2 5" xfId="4902"/>
    <cellStyle name="Normal 2 2 4 7 2 2 10 3" xfId="4903"/>
    <cellStyle name="Normal 2 2 4 7 2 2 10 4" xfId="4904"/>
    <cellStyle name="Normal 2 2 4 7 2 2 10 5" xfId="4905"/>
    <cellStyle name="Normal 2 2 4 7 2 2 10 6" xfId="4906"/>
    <cellStyle name="Normal 2 2 4 7 2 2 10 7" xfId="4907"/>
    <cellStyle name="Normal 2 2 4 7 2 2 10 8" xfId="4908"/>
    <cellStyle name="Normal 2 2 4 7 2 2 11" xfId="4909"/>
    <cellStyle name="Normal 2 2 4 7 2 2 12" xfId="4910"/>
    <cellStyle name="Normal 2 2 4 7 2 2 13" xfId="4911"/>
    <cellStyle name="Normal 2 2 4 7 2 2 13 2" xfId="4912"/>
    <cellStyle name="Normal 2 2 4 7 2 2 13 3" xfId="4913"/>
    <cellStyle name="Normal 2 2 4 7 2 2 13 4" xfId="4914"/>
    <cellStyle name="Normal 2 2 4 7 2 2 13 5" xfId="4915"/>
    <cellStyle name="Normal 2 2 4 7 2 2 14" xfId="4916"/>
    <cellStyle name="Normal 2 2 4 7 2 2 15" xfId="4917"/>
    <cellStyle name="Normal 2 2 4 7 2 2 16" xfId="4918"/>
    <cellStyle name="Normal 2 2 4 7 2 2 17" xfId="4919"/>
    <cellStyle name="Normal 2 2 4 7 2 2 18" xfId="4920"/>
    <cellStyle name="Normal 2 2 4 7 2 2 2" xfId="4921"/>
    <cellStyle name="Normal 2 2 4 7 2 2 2 10" xfId="4922"/>
    <cellStyle name="Normal 2 2 4 7 2 2 2 11" xfId="4923"/>
    <cellStyle name="Normal 2 2 4 7 2 2 2 12" xfId="4924"/>
    <cellStyle name="Normal 2 2 4 7 2 2 2 13" xfId="4925"/>
    <cellStyle name="Normal 2 2 4 7 2 2 2 14" xfId="4926"/>
    <cellStyle name="Normal 2 2 4 7 2 2 2 2" xfId="4927"/>
    <cellStyle name="Normal 2 2 4 7 2 2 2 2 10" xfId="4928"/>
    <cellStyle name="Normal 2 2 4 7 2 2 2 2 11" xfId="4929"/>
    <cellStyle name="Normal 2 2 4 7 2 2 2 2 2" xfId="4930"/>
    <cellStyle name="Normal 2 2 4 7 2 2 2 2 2 2" xfId="4931"/>
    <cellStyle name="Normal 2 2 4 7 2 2 2 2 2 2 2" xfId="4932"/>
    <cellStyle name="Normal 2 2 4 7 2 2 2 2 2 2 3" xfId="4933"/>
    <cellStyle name="Normal 2 2 4 7 2 2 2 2 2 2 4" xfId="4934"/>
    <cellStyle name="Normal 2 2 4 7 2 2 2 2 2 2 5" xfId="4935"/>
    <cellStyle name="Normal 2 2 4 7 2 2 2 2 2 3" xfId="4936"/>
    <cellStyle name="Normal 2 2 4 7 2 2 2 2 2 4" xfId="4937"/>
    <cellStyle name="Normal 2 2 4 7 2 2 2 2 2 5" xfId="4938"/>
    <cellStyle name="Normal 2 2 4 7 2 2 2 2 2 6" xfId="4939"/>
    <cellStyle name="Normal 2 2 4 7 2 2 2 2 2 7" xfId="4940"/>
    <cellStyle name="Normal 2 2 4 7 2 2 2 2 2 8" xfId="4941"/>
    <cellStyle name="Normal 2 2 4 7 2 2 2 2 3" xfId="4942"/>
    <cellStyle name="Normal 2 2 4 7 2 2 2 2 4" xfId="4943"/>
    <cellStyle name="Normal 2 2 4 7 2 2 2 2 5" xfId="4944"/>
    <cellStyle name="Normal 2 2 4 7 2 2 2 2 6" xfId="4945"/>
    <cellStyle name="Normal 2 2 4 7 2 2 2 2 6 2" xfId="4946"/>
    <cellStyle name="Normal 2 2 4 7 2 2 2 2 6 3" xfId="4947"/>
    <cellStyle name="Normal 2 2 4 7 2 2 2 2 6 4" xfId="4948"/>
    <cellStyle name="Normal 2 2 4 7 2 2 2 2 6 5" xfId="4949"/>
    <cellStyle name="Normal 2 2 4 7 2 2 2 2 7" xfId="4950"/>
    <cellStyle name="Normal 2 2 4 7 2 2 2 2 8" xfId="4951"/>
    <cellStyle name="Normal 2 2 4 7 2 2 2 2 9" xfId="4952"/>
    <cellStyle name="Normal 2 2 4 7 2 2 2 3" xfId="4953"/>
    <cellStyle name="Normal 2 2 4 7 2 2 2 4" xfId="4954"/>
    <cellStyle name="Normal 2 2 4 7 2 2 2 5" xfId="4955"/>
    <cellStyle name="Normal 2 2 4 7 2 2 2 6" xfId="4956"/>
    <cellStyle name="Normal 2 2 4 7 2 2 2 6 2" xfId="4957"/>
    <cellStyle name="Normal 2 2 4 7 2 2 2 6 2 2" xfId="4958"/>
    <cellStyle name="Normal 2 2 4 7 2 2 2 6 2 3" xfId="4959"/>
    <cellStyle name="Normal 2 2 4 7 2 2 2 6 2 4" xfId="4960"/>
    <cellStyle name="Normal 2 2 4 7 2 2 2 6 2 5" xfId="4961"/>
    <cellStyle name="Normal 2 2 4 7 2 2 2 6 3" xfId="4962"/>
    <cellStyle name="Normal 2 2 4 7 2 2 2 6 4" xfId="4963"/>
    <cellStyle name="Normal 2 2 4 7 2 2 2 6 5" xfId="4964"/>
    <cellStyle name="Normal 2 2 4 7 2 2 2 6 6" xfId="4965"/>
    <cellStyle name="Normal 2 2 4 7 2 2 2 6 7" xfId="4966"/>
    <cellStyle name="Normal 2 2 4 7 2 2 2 6 8" xfId="4967"/>
    <cellStyle name="Normal 2 2 4 7 2 2 2 7" xfId="4968"/>
    <cellStyle name="Normal 2 2 4 7 2 2 2 8" xfId="4969"/>
    <cellStyle name="Normal 2 2 4 7 2 2 2 9" xfId="4970"/>
    <cellStyle name="Normal 2 2 4 7 2 2 2 9 2" xfId="4971"/>
    <cellStyle name="Normal 2 2 4 7 2 2 2 9 3" xfId="4972"/>
    <cellStyle name="Normal 2 2 4 7 2 2 2 9 4" xfId="4973"/>
    <cellStyle name="Normal 2 2 4 7 2 2 2 9 5" xfId="4974"/>
    <cellStyle name="Normal 2 2 4 7 2 2 3" xfId="4975"/>
    <cellStyle name="Normal 2 2 4 7 2 2 4" xfId="4976"/>
    <cellStyle name="Normal 2 2 4 7 2 2 5" xfId="4977"/>
    <cellStyle name="Normal 2 2 4 7 2 2 6" xfId="4978"/>
    <cellStyle name="Normal 2 2 4 7 2 2 7" xfId="4979"/>
    <cellStyle name="Normal 2 2 4 7 2 2 7 10" xfId="4980"/>
    <cellStyle name="Normal 2 2 4 7 2 2 7 11" xfId="4981"/>
    <cellStyle name="Normal 2 2 4 7 2 2 7 2" xfId="4982"/>
    <cellStyle name="Normal 2 2 4 7 2 2 7 2 2" xfId="4983"/>
    <cellStyle name="Normal 2 2 4 7 2 2 7 2 2 2" xfId="4984"/>
    <cellStyle name="Normal 2 2 4 7 2 2 7 2 2 3" xfId="4985"/>
    <cellStyle name="Normal 2 2 4 7 2 2 7 2 2 4" xfId="4986"/>
    <cellStyle name="Normal 2 2 4 7 2 2 7 2 2 5" xfId="4987"/>
    <cellStyle name="Normal 2 2 4 7 2 2 7 2 3" xfId="4988"/>
    <cellStyle name="Normal 2 2 4 7 2 2 7 2 4" xfId="4989"/>
    <cellStyle name="Normal 2 2 4 7 2 2 7 2 5" xfId="4990"/>
    <cellStyle name="Normal 2 2 4 7 2 2 7 2 6" xfId="4991"/>
    <cellStyle name="Normal 2 2 4 7 2 2 7 2 7" xfId="4992"/>
    <cellStyle name="Normal 2 2 4 7 2 2 7 2 8" xfId="4993"/>
    <cellStyle name="Normal 2 2 4 7 2 2 7 3" xfId="4994"/>
    <cellStyle name="Normal 2 2 4 7 2 2 7 4" xfId="4995"/>
    <cellStyle name="Normal 2 2 4 7 2 2 7 5" xfId="4996"/>
    <cellStyle name="Normal 2 2 4 7 2 2 7 6" xfId="4997"/>
    <cellStyle name="Normal 2 2 4 7 2 2 7 6 2" xfId="4998"/>
    <cellStyle name="Normal 2 2 4 7 2 2 7 6 3" xfId="4999"/>
    <cellStyle name="Normal 2 2 4 7 2 2 7 6 4" xfId="5000"/>
    <cellStyle name="Normal 2 2 4 7 2 2 7 6 5" xfId="5001"/>
    <cellStyle name="Normal 2 2 4 7 2 2 7 7" xfId="5002"/>
    <cellStyle name="Normal 2 2 4 7 2 2 7 8" xfId="5003"/>
    <cellStyle name="Normal 2 2 4 7 2 2 7 9" xfId="5004"/>
    <cellStyle name="Normal 2 2 4 7 2 2 8" xfId="5005"/>
    <cellStyle name="Normal 2 2 4 7 2 2 9" xfId="5006"/>
    <cellStyle name="Normal 2 2 4 7 2 20" xfId="5007"/>
    <cellStyle name="Normal 2 2 4 7 2 21" xfId="5008"/>
    <cellStyle name="Normal 2 2 4 7 2 22" xfId="5009"/>
    <cellStyle name="Normal 2 2 4 7 2 3" xfId="5010"/>
    <cellStyle name="Normal 2 2 4 7 2 4" xfId="5011"/>
    <cellStyle name="Normal 2 2 4 7 2 5" xfId="5012"/>
    <cellStyle name="Normal 2 2 4 7 2 6" xfId="5013"/>
    <cellStyle name="Normal 2 2 4 7 2 7" xfId="5014"/>
    <cellStyle name="Normal 2 2 4 7 2 7 10" xfId="5015"/>
    <cellStyle name="Normal 2 2 4 7 2 7 11" xfId="5016"/>
    <cellStyle name="Normal 2 2 4 7 2 7 12" xfId="5017"/>
    <cellStyle name="Normal 2 2 4 7 2 7 13" xfId="5018"/>
    <cellStyle name="Normal 2 2 4 7 2 7 14" xfId="5019"/>
    <cellStyle name="Normal 2 2 4 7 2 7 2" xfId="5020"/>
    <cellStyle name="Normal 2 2 4 7 2 7 2 10" xfId="5021"/>
    <cellStyle name="Normal 2 2 4 7 2 7 2 11" xfId="5022"/>
    <cellStyle name="Normal 2 2 4 7 2 7 2 2" xfId="5023"/>
    <cellStyle name="Normal 2 2 4 7 2 7 2 2 2" xfId="5024"/>
    <cellStyle name="Normal 2 2 4 7 2 7 2 2 2 2" xfId="5025"/>
    <cellStyle name="Normal 2 2 4 7 2 7 2 2 2 3" xfId="5026"/>
    <cellStyle name="Normal 2 2 4 7 2 7 2 2 2 4" xfId="5027"/>
    <cellStyle name="Normal 2 2 4 7 2 7 2 2 2 5" xfId="5028"/>
    <cellStyle name="Normal 2 2 4 7 2 7 2 2 3" xfId="5029"/>
    <cellStyle name="Normal 2 2 4 7 2 7 2 2 4" xfId="5030"/>
    <cellStyle name="Normal 2 2 4 7 2 7 2 2 5" xfId="5031"/>
    <cellStyle name="Normal 2 2 4 7 2 7 2 2 6" xfId="5032"/>
    <cellStyle name="Normal 2 2 4 7 2 7 2 2 7" xfId="5033"/>
    <cellStyle name="Normal 2 2 4 7 2 7 2 2 8" xfId="5034"/>
    <cellStyle name="Normal 2 2 4 7 2 7 2 3" xfId="5035"/>
    <cellStyle name="Normal 2 2 4 7 2 7 2 4" xfId="5036"/>
    <cellStyle name="Normal 2 2 4 7 2 7 2 5" xfId="5037"/>
    <cellStyle name="Normal 2 2 4 7 2 7 2 6" xfId="5038"/>
    <cellStyle name="Normal 2 2 4 7 2 7 2 6 2" xfId="5039"/>
    <cellStyle name="Normal 2 2 4 7 2 7 2 6 3" xfId="5040"/>
    <cellStyle name="Normal 2 2 4 7 2 7 2 6 4" xfId="5041"/>
    <cellStyle name="Normal 2 2 4 7 2 7 2 6 5" xfId="5042"/>
    <cellStyle name="Normal 2 2 4 7 2 7 2 7" xfId="5043"/>
    <cellStyle name="Normal 2 2 4 7 2 7 2 8" xfId="5044"/>
    <cellStyle name="Normal 2 2 4 7 2 7 2 9" xfId="5045"/>
    <cellStyle name="Normal 2 2 4 7 2 7 3" xfId="5046"/>
    <cellStyle name="Normal 2 2 4 7 2 7 4" xfId="5047"/>
    <cellStyle name="Normal 2 2 4 7 2 7 5" xfId="5048"/>
    <cellStyle name="Normal 2 2 4 7 2 7 6" xfId="5049"/>
    <cellStyle name="Normal 2 2 4 7 2 7 6 2" xfId="5050"/>
    <cellStyle name="Normal 2 2 4 7 2 7 6 2 2" xfId="5051"/>
    <cellStyle name="Normal 2 2 4 7 2 7 6 2 3" xfId="5052"/>
    <cellStyle name="Normal 2 2 4 7 2 7 6 2 4" xfId="5053"/>
    <cellStyle name="Normal 2 2 4 7 2 7 6 2 5" xfId="5054"/>
    <cellStyle name="Normal 2 2 4 7 2 7 6 3" xfId="5055"/>
    <cellStyle name="Normal 2 2 4 7 2 7 6 4" xfId="5056"/>
    <cellStyle name="Normal 2 2 4 7 2 7 6 5" xfId="5057"/>
    <cellStyle name="Normal 2 2 4 7 2 7 6 6" xfId="5058"/>
    <cellStyle name="Normal 2 2 4 7 2 7 6 7" xfId="5059"/>
    <cellStyle name="Normal 2 2 4 7 2 7 6 8" xfId="5060"/>
    <cellStyle name="Normal 2 2 4 7 2 7 7" xfId="5061"/>
    <cellStyle name="Normal 2 2 4 7 2 7 8" xfId="5062"/>
    <cellStyle name="Normal 2 2 4 7 2 7 9" xfId="5063"/>
    <cellStyle name="Normal 2 2 4 7 2 7 9 2" xfId="5064"/>
    <cellStyle name="Normal 2 2 4 7 2 7 9 3" xfId="5065"/>
    <cellStyle name="Normal 2 2 4 7 2 7 9 4" xfId="5066"/>
    <cellStyle name="Normal 2 2 4 7 2 7 9 5" xfId="5067"/>
    <cellStyle name="Normal 2 2 4 7 2 8" xfId="5068"/>
    <cellStyle name="Normal 2 2 4 7 2 9" xfId="5069"/>
    <cellStyle name="Normal 2 2 4 7 20" xfId="5070"/>
    <cellStyle name="Normal 2 2 4 7 21" xfId="5071"/>
    <cellStyle name="Normal 2 2 4 7 21 2" xfId="5072"/>
    <cellStyle name="Normal 2 2 4 7 21 3" xfId="5073"/>
    <cellStyle name="Normal 2 2 4 7 21 4" xfId="5074"/>
    <cellStyle name="Normal 2 2 4 7 21 5" xfId="5075"/>
    <cellStyle name="Normal 2 2 4 7 22" xfId="5076"/>
    <cellStyle name="Normal 2 2 4 7 23" xfId="5077"/>
    <cellStyle name="Normal 2 2 4 7 24" xfId="5078"/>
    <cellStyle name="Normal 2 2 4 7 25" xfId="5079"/>
    <cellStyle name="Normal 2 2 4 7 26" xfId="5080"/>
    <cellStyle name="Normal 2 2 4 7 3" xfId="5081"/>
    <cellStyle name="Normal 2 2 4 7 4" xfId="5082"/>
    <cellStyle name="Normal 2 2 4 7 5" xfId="5083"/>
    <cellStyle name="Normal 2 2 4 7 6" xfId="5084"/>
    <cellStyle name="Normal 2 2 4 7 7" xfId="5085"/>
    <cellStyle name="Normal 2 2 4 7 7 10" xfId="5086"/>
    <cellStyle name="Normal 2 2 4 7 7 10 2" xfId="5087"/>
    <cellStyle name="Normal 2 2 4 7 7 10 2 2" xfId="5088"/>
    <cellStyle name="Normal 2 2 4 7 7 10 2 3" xfId="5089"/>
    <cellStyle name="Normal 2 2 4 7 7 10 2 4" xfId="5090"/>
    <cellStyle name="Normal 2 2 4 7 7 10 2 5" xfId="5091"/>
    <cellStyle name="Normal 2 2 4 7 7 10 3" xfId="5092"/>
    <cellStyle name="Normal 2 2 4 7 7 10 4" xfId="5093"/>
    <cellStyle name="Normal 2 2 4 7 7 10 5" xfId="5094"/>
    <cellStyle name="Normal 2 2 4 7 7 10 6" xfId="5095"/>
    <cellStyle name="Normal 2 2 4 7 7 10 7" xfId="5096"/>
    <cellStyle name="Normal 2 2 4 7 7 10 8" xfId="5097"/>
    <cellStyle name="Normal 2 2 4 7 7 11" xfId="5098"/>
    <cellStyle name="Normal 2 2 4 7 7 12" xfId="5099"/>
    <cellStyle name="Normal 2 2 4 7 7 13" xfId="5100"/>
    <cellStyle name="Normal 2 2 4 7 7 13 2" xfId="5101"/>
    <cellStyle name="Normal 2 2 4 7 7 13 3" xfId="5102"/>
    <cellStyle name="Normal 2 2 4 7 7 13 4" xfId="5103"/>
    <cellStyle name="Normal 2 2 4 7 7 13 5" xfId="5104"/>
    <cellStyle name="Normal 2 2 4 7 7 14" xfId="5105"/>
    <cellStyle name="Normal 2 2 4 7 7 15" xfId="5106"/>
    <cellStyle name="Normal 2 2 4 7 7 16" xfId="5107"/>
    <cellStyle name="Normal 2 2 4 7 7 17" xfId="5108"/>
    <cellStyle name="Normal 2 2 4 7 7 18" xfId="5109"/>
    <cellStyle name="Normal 2 2 4 7 7 2" xfId="5110"/>
    <cellStyle name="Normal 2 2 4 7 7 2 10" xfId="5111"/>
    <cellStyle name="Normal 2 2 4 7 7 2 11" xfId="5112"/>
    <cellStyle name="Normal 2 2 4 7 7 2 12" xfId="5113"/>
    <cellStyle name="Normal 2 2 4 7 7 2 13" xfId="5114"/>
    <cellStyle name="Normal 2 2 4 7 7 2 14" xfId="5115"/>
    <cellStyle name="Normal 2 2 4 7 7 2 2" xfId="5116"/>
    <cellStyle name="Normal 2 2 4 7 7 2 2 10" xfId="5117"/>
    <cellStyle name="Normal 2 2 4 7 7 2 2 11" xfId="5118"/>
    <cellStyle name="Normal 2 2 4 7 7 2 2 2" xfId="5119"/>
    <cellStyle name="Normal 2 2 4 7 7 2 2 2 2" xfId="5120"/>
    <cellStyle name="Normal 2 2 4 7 7 2 2 2 2 2" xfId="5121"/>
    <cellStyle name="Normal 2 2 4 7 7 2 2 2 2 3" xfId="5122"/>
    <cellStyle name="Normal 2 2 4 7 7 2 2 2 2 4" xfId="5123"/>
    <cellStyle name="Normal 2 2 4 7 7 2 2 2 2 5" xfId="5124"/>
    <cellStyle name="Normal 2 2 4 7 7 2 2 2 3" xfId="5125"/>
    <cellStyle name="Normal 2 2 4 7 7 2 2 2 4" xfId="5126"/>
    <cellStyle name="Normal 2 2 4 7 7 2 2 2 5" xfId="5127"/>
    <cellStyle name="Normal 2 2 4 7 7 2 2 2 6" xfId="5128"/>
    <cellStyle name="Normal 2 2 4 7 7 2 2 2 7" xfId="5129"/>
    <cellStyle name="Normal 2 2 4 7 7 2 2 2 8" xfId="5130"/>
    <cellStyle name="Normal 2 2 4 7 7 2 2 3" xfId="5131"/>
    <cellStyle name="Normal 2 2 4 7 7 2 2 4" xfId="5132"/>
    <cellStyle name="Normal 2 2 4 7 7 2 2 5" xfId="5133"/>
    <cellStyle name="Normal 2 2 4 7 7 2 2 6" xfId="5134"/>
    <cellStyle name="Normal 2 2 4 7 7 2 2 6 2" xfId="5135"/>
    <cellStyle name="Normal 2 2 4 7 7 2 2 6 3" xfId="5136"/>
    <cellStyle name="Normal 2 2 4 7 7 2 2 6 4" xfId="5137"/>
    <cellStyle name="Normal 2 2 4 7 7 2 2 6 5" xfId="5138"/>
    <cellStyle name="Normal 2 2 4 7 7 2 2 7" xfId="5139"/>
    <cellStyle name="Normal 2 2 4 7 7 2 2 8" xfId="5140"/>
    <cellStyle name="Normal 2 2 4 7 7 2 2 9" xfId="5141"/>
    <cellStyle name="Normal 2 2 4 7 7 2 3" xfId="5142"/>
    <cellStyle name="Normal 2 2 4 7 7 2 4" xfId="5143"/>
    <cellStyle name="Normal 2 2 4 7 7 2 5" xfId="5144"/>
    <cellStyle name="Normal 2 2 4 7 7 2 6" xfId="5145"/>
    <cellStyle name="Normal 2 2 4 7 7 2 6 2" xfId="5146"/>
    <cellStyle name="Normal 2 2 4 7 7 2 6 2 2" xfId="5147"/>
    <cellStyle name="Normal 2 2 4 7 7 2 6 2 3" xfId="5148"/>
    <cellStyle name="Normal 2 2 4 7 7 2 6 2 4" xfId="5149"/>
    <cellStyle name="Normal 2 2 4 7 7 2 6 2 5" xfId="5150"/>
    <cellStyle name="Normal 2 2 4 7 7 2 6 3" xfId="5151"/>
    <cellStyle name="Normal 2 2 4 7 7 2 6 4" xfId="5152"/>
    <cellStyle name="Normal 2 2 4 7 7 2 6 5" xfId="5153"/>
    <cellStyle name="Normal 2 2 4 7 7 2 6 6" xfId="5154"/>
    <cellStyle name="Normal 2 2 4 7 7 2 6 7" xfId="5155"/>
    <cellStyle name="Normal 2 2 4 7 7 2 6 8" xfId="5156"/>
    <cellStyle name="Normal 2 2 4 7 7 2 7" xfId="5157"/>
    <cellStyle name="Normal 2 2 4 7 7 2 8" xfId="5158"/>
    <cellStyle name="Normal 2 2 4 7 7 2 9" xfId="5159"/>
    <cellStyle name="Normal 2 2 4 7 7 2 9 2" xfId="5160"/>
    <cellStyle name="Normal 2 2 4 7 7 2 9 3" xfId="5161"/>
    <cellStyle name="Normal 2 2 4 7 7 2 9 4" xfId="5162"/>
    <cellStyle name="Normal 2 2 4 7 7 2 9 5" xfId="5163"/>
    <cellStyle name="Normal 2 2 4 7 7 3" xfId="5164"/>
    <cellStyle name="Normal 2 2 4 7 7 4" xfId="5165"/>
    <cellStyle name="Normal 2 2 4 7 7 5" xfId="5166"/>
    <cellStyle name="Normal 2 2 4 7 7 6" xfId="5167"/>
    <cellStyle name="Normal 2 2 4 7 7 7" xfId="5168"/>
    <cellStyle name="Normal 2 2 4 7 7 7 10" xfId="5169"/>
    <cellStyle name="Normal 2 2 4 7 7 7 11" xfId="5170"/>
    <cellStyle name="Normal 2 2 4 7 7 7 2" xfId="5171"/>
    <cellStyle name="Normal 2 2 4 7 7 7 2 2" xfId="5172"/>
    <cellStyle name="Normal 2 2 4 7 7 7 2 2 2" xfId="5173"/>
    <cellStyle name="Normal 2 2 4 7 7 7 2 2 3" xfId="5174"/>
    <cellStyle name="Normal 2 2 4 7 7 7 2 2 4" xfId="5175"/>
    <cellStyle name="Normal 2 2 4 7 7 7 2 2 5" xfId="5176"/>
    <cellStyle name="Normal 2 2 4 7 7 7 2 3" xfId="5177"/>
    <cellStyle name="Normal 2 2 4 7 7 7 2 4" xfId="5178"/>
    <cellStyle name="Normal 2 2 4 7 7 7 2 5" xfId="5179"/>
    <cellStyle name="Normal 2 2 4 7 7 7 2 6" xfId="5180"/>
    <cellStyle name="Normal 2 2 4 7 7 7 2 7" xfId="5181"/>
    <cellStyle name="Normal 2 2 4 7 7 7 2 8" xfId="5182"/>
    <cellStyle name="Normal 2 2 4 7 7 7 3" xfId="5183"/>
    <cellStyle name="Normal 2 2 4 7 7 7 4" xfId="5184"/>
    <cellStyle name="Normal 2 2 4 7 7 7 5" xfId="5185"/>
    <cellStyle name="Normal 2 2 4 7 7 7 6" xfId="5186"/>
    <cellStyle name="Normal 2 2 4 7 7 7 6 2" xfId="5187"/>
    <cellStyle name="Normal 2 2 4 7 7 7 6 3" xfId="5188"/>
    <cellStyle name="Normal 2 2 4 7 7 7 6 4" xfId="5189"/>
    <cellStyle name="Normal 2 2 4 7 7 7 6 5" xfId="5190"/>
    <cellStyle name="Normal 2 2 4 7 7 7 7" xfId="5191"/>
    <cellStyle name="Normal 2 2 4 7 7 7 8" xfId="5192"/>
    <cellStyle name="Normal 2 2 4 7 7 7 9" xfId="5193"/>
    <cellStyle name="Normal 2 2 4 7 7 8" xfId="5194"/>
    <cellStyle name="Normal 2 2 4 7 7 9" xfId="5195"/>
    <cellStyle name="Normal 2 2 4 7 8" xfId="5196"/>
    <cellStyle name="Normal 2 2 4 7 9" xfId="5197"/>
    <cellStyle name="Normal 2 2 4 8" xfId="5198"/>
    <cellStyle name="Normal 2 2 4 9" xfId="5199"/>
    <cellStyle name="Normal 2 2 40" xfId="5200"/>
    <cellStyle name="Normal 2 2 41" xfId="5201"/>
    <cellStyle name="Normal 2 2 41 2" xfId="5202"/>
    <cellStyle name="Normal 2 2 41 3" xfId="5203"/>
    <cellStyle name="Normal 2 2 41 4" xfId="5204"/>
    <cellStyle name="Normal 2 2 41 5" xfId="5205"/>
    <cellStyle name="Normal 2 2 42" xfId="5206"/>
    <cellStyle name="Normal 2 2 43" xfId="5207"/>
    <cellStyle name="Normal 2 2 44" xfId="5208"/>
    <cellStyle name="Normal 2 2 45" xfId="5209"/>
    <cellStyle name="Normal 2 2 46" xfId="5210"/>
    <cellStyle name="Normal 2 2 5" xfId="5211"/>
    <cellStyle name="Normal 2 2 6" xfId="5212"/>
    <cellStyle name="Normal 2 2 7" xfId="5213"/>
    <cellStyle name="Normal 2 2 8" xfId="5214"/>
    <cellStyle name="Normal 2 2 9" xfId="5215"/>
    <cellStyle name="Normal 2 20" xfId="5216"/>
    <cellStyle name="Normal 2 21" xfId="5217"/>
    <cellStyle name="Normal 2 22" xfId="5218"/>
    <cellStyle name="Normal 2 23" xfId="5219"/>
    <cellStyle name="Normal 2 23 10" xfId="5220"/>
    <cellStyle name="Normal 2 23 11" xfId="5221"/>
    <cellStyle name="Normal 2 23 11 10" xfId="5222"/>
    <cellStyle name="Normal 2 23 11 11" xfId="5223"/>
    <cellStyle name="Normal 2 23 11 2" xfId="5224"/>
    <cellStyle name="Normal 2 23 11 2 2" xfId="5225"/>
    <cellStyle name="Normal 2 23 11 2 2 2" xfId="5226"/>
    <cellStyle name="Normal 2 23 11 2 2 3" xfId="5227"/>
    <cellStyle name="Normal 2 23 11 2 2 4" xfId="5228"/>
    <cellStyle name="Normal 2 23 11 2 2 5" xfId="5229"/>
    <cellStyle name="Normal 2 23 11 2 3" xfId="5230"/>
    <cellStyle name="Normal 2 23 11 2 4" xfId="5231"/>
    <cellStyle name="Normal 2 23 11 2 5" xfId="5232"/>
    <cellStyle name="Normal 2 23 11 2 6" xfId="5233"/>
    <cellStyle name="Normal 2 23 11 2 7" xfId="5234"/>
    <cellStyle name="Normal 2 23 11 2 8" xfId="5235"/>
    <cellStyle name="Normal 2 23 11 3" xfId="5236"/>
    <cellStyle name="Normal 2 23 11 4" xfId="5237"/>
    <cellStyle name="Normal 2 23 11 5" xfId="5238"/>
    <cellStyle name="Normal 2 23 11 6" xfId="5239"/>
    <cellStyle name="Normal 2 23 11 6 2" xfId="5240"/>
    <cellStyle name="Normal 2 23 11 6 3" xfId="5241"/>
    <cellStyle name="Normal 2 23 11 6 4" xfId="5242"/>
    <cellStyle name="Normal 2 23 11 6 5" xfId="5243"/>
    <cellStyle name="Normal 2 23 11 7" xfId="5244"/>
    <cellStyle name="Normal 2 23 11 8" xfId="5245"/>
    <cellStyle name="Normal 2 23 11 9" xfId="5246"/>
    <cellStyle name="Normal 2 23 12" xfId="5247"/>
    <cellStyle name="Normal 2 23 13" xfId="5248"/>
    <cellStyle name="Normal 2 23 14" xfId="5249"/>
    <cellStyle name="Normal 2 23 14 2" xfId="5250"/>
    <cellStyle name="Normal 2 23 14 2 2" xfId="5251"/>
    <cellStyle name="Normal 2 23 14 2 3" xfId="5252"/>
    <cellStyle name="Normal 2 23 14 2 4" xfId="5253"/>
    <cellStyle name="Normal 2 23 14 2 5" xfId="5254"/>
    <cellStyle name="Normal 2 23 14 3" xfId="5255"/>
    <cellStyle name="Normal 2 23 14 4" xfId="5256"/>
    <cellStyle name="Normal 2 23 14 5" xfId="5257"/>
    <cellStyle name="Normal 2 23 14 6" xfId="5258"/>
    <cellStyle name="Normal 2 23 14 7" xfId="5259"/>
    <cellStyle name="Normal 2 23 14 8" xfId="5260"/>
    <cellStyle name="Normal 2 23 15" xfId="5261"/>
    <cellStyle name="Normal 2 23 16" xfId="5262"/>
    <cellStyle name="Normal 2 23 17" xfId="5263"/>
    <cellStyle name="Normal 2 23 17 2" xfId="5264"/>
    <cellStyle name="Normal 2 23 17 3" xfId="5265"/>
    <cellStyle name="Normal 2 23 17 4" xfId="5266"/>
    <cellStyle name="Normal 2 23 17 5" xfId="5267"/>
    <cellStyle name="Normal 2 23 18" xfId="5268"/>
    <cellStyle name="Normal 2 23 19" xfId="5269"/>
    <cellStyle name="Normal 2 23 2" xfId="5270"/>
    <cellStyle name="Normal 2 23 2 10" xfId="5271"/>
    <cellStyle name="Normal 2 23 2 10 2" xfId="5272"/>
    <cellStyle name="Normal 2 23 2 10 2 2" xfId="5273"/>
    <cellStyle name="Normal 2 23 2 10 2 3" xfId="5274"/>
    <cellStyle name="Normal 2 23 2 10 2 4" xfId="5275"/>
    <cellStyle name="Normal 2 23 2 10 2 5" xfId="5276"/>
    <cellStyle name="Normal 2 23 2 10 3" xfId="5277"/>
    <cellStyle name="Normal 2 23 2 10 4" xfId="5278"/>
    <cellStyle name="Normal 2 23 2 10 5" xfId="5279"/>
    <cellStyle name="Normal 2 23 2 10 6" xfId="5280"/>
    <cellStyle name="Normal 2 23 2 10 7" xfId="5281"/>
    <cellStyle name="Normal 2 23 2 10 8" xfId="5282"/>
    <cellStyle name="Normal 2 23 2 11" xfId="5283"/>
    <cellStyle name="Normal 2 23 2 12" xfId="5284"/>
    <cellStyle name="Normal 2 23 2 13" xfId="5285"/>
    <cellStyle name="Normal 2 23 2 13 2" xfId="5286"/>
    <cellStyle name="Normal 2 23 2 13 3" xfId="5287"/>
    <cellStyle name="Normal 2 23 2 13 4" xfId="5288"/>
    <cellStyle name="Normal 2 23 2 13 5" xfId="5289"/>
    <cellStyle name="Normal 2 23 2 14" xfId="5290"/>
    <cellStyle name="Normal 2 23 2 15" xfId="5291"/>
    <cellStyle name="Normal 2 23 2 16" xfId="5292"/>
    <cellStyle name="Normal 2 23 2 17" xfId="5293"/>
    <cellStyle name="Normal 2 23 2 18" xfId="5294"/>
    <cellStyle name="Normal 2 23 2 2" xfId="5295"/>
    <cellStyle name="Normal 2 23 2 2 10" xfId="5296"/>
    <cellStyle name="Normal 2 23 2 2 11" xfId="5297"/>
    <cellStyle name="Normal 2 23 2 2 12" xfId="5298"/>
    <cellStyle name="Normal 2 23 2 2 13" xfId="5299"/>
    <cellStyle name="Normal 2 23 2 2 14" xfId="5300"/>
    <cellStyle name="Normal 2 23 2 2 2" xfId="5301"/>
    <cellStyle name="Normal 2 23 2 2 2 10" xfId="5302"/>
    <cellStyle name="Normal 2 23 2 2 2 11" xfId="5303"/>
    <cellStyle name="Normal 2 23 2 2 2 2" xfId="5304"/>
    <cellStyle name="Normal 2 23 2 2 2 2 2" xfId="5305"/>
    <cellStyle name="Normal 2 23 2 2 2 2 2 2" xfId="5306"/>
    <cellStyle name="Normal 2 23 2 2 2 2 2 3" xfId="5307"/>
    <cellStyle name="Normal 2 23 2 2 2 2 2 4" xfId="5308"/>
    <cellStyle name="Normal 2 23 2 2 2 2 2 5" xfId="5309"/>
    <cellStyle name="Normal 2 23 2 2 2 2 3" xfId="5310"/>
    <cellStyle name="Normal 2 23 2 2 2 2 4" xfId="5311"/>
    <cellStyle name="Normal 2 23 2 2 2 2 5" xfId="5312"/>
    <cellStyle name="Normal 2 23 2 2 2 2 6" xfId="5313"/>
    <cellStyle name="Normal 2 23 2 2 2 2 7" xfId="5314"/>
    <cellStyle name="Normal 2 23 2 2 2 2 8" xfId="5315"/>
    <cellStyle name="Normal 2 23 2 2 2 3" xfId="5316"/>
    <cellStyle name="Normal 2 23 2 2 2 4" xfId="5317"/>
    <cellStyle name="Normal 2 23 2 2 2 5" xfId="5318"/>
    <cellStyle name="Normal 2 23 2 2 2 6" xfId="5319"/>
    <cellStyle name="Normal 2 23 2 2 2 6 2" xfId="5320"/>
    <cellStyle name="Normal 2 23 2 2 2 6 3" xfId="5321"/>
    <cellStyle name="Normal 2 23 2 2 2 6 4" xfId="5322"/>
    <cellStyle name="Normal 2 23 2 2 2 6 5" xfId="5323"/>
    <cellStyle name="Normal 2 23 2 2 2 7" xfId="5324"/>
    <cellStyle name="Normal 2 23 2 2 2 8" xfId="5325"/>
    <cellStyle name="Normal 2 23 2 2 2 9" xfId="5326"/>
    <cellStyle name="Normal 2 23 2 2 3" xfId="5327"/>
    <cellStyle name="Normal 2 23 2 2 4" xfId="5328"/>
    <cellStyle name="Normal 2 23 2 2 5" xfId="5329"/>
    <cellStyle name="Normal 2 23 2 2 6" xfId="5330"/>
    <cellStyle name="Normal 2 23 2 2 6 2" xfId="5331"/>
    <cellStyle name="Normal 2 23 2 2 6 2 2" xfId="5332"/>
    <cellStyle name="Normal 2 23 2 2 6 2 3" xfId="5333"/>
    <cellStyle name="Normal 2 23 2 2 6 2 4" xfId="5334"/>
    <cellStyle name="Normal 2 23 2 2 6 2 5" xfId="5335"/>
    <cellStyle name="Normal 2 23 2 2 6 3" xfId="5336"/>
    <cellStyle name="Normal 2 23 2 2 6 4" xfId="5337"/>
    <cellStyle name="Normal 2 23 2 2 6 5" xfId="5338"/>
    <cellStyle name="Normal 2 23 2 2 6 6" xfId="5339"/>
    <cellStyle name="Normal 2 23 2 2 6 7" xfId="5340"/>
    <cellStyle name="Normal 2 23 2 2 6 8" xfId="5341"/>
    <cellStyle name="Normal 2 23 2 2 7" xfId="5342"/>
    <cellStyle name="Normal 2 23 2 2 8" xfId="5343"/>
    <cellStyle name="Normal 2 23 2 2 9" xfId="5344"/>
    <cellStyle name="Normal 2 23 2 2 9 2" xfId="5345"/>
    <cellStyle name="Normal 2 23 2 2 9 3" xfId="5346"/>
    <cellStyle name="Normal 2 23 2 2 9 4" xfId="5347"/>
    <cellStyle name="Normal 2 23 2 2 9 5" xfId="5348"/>
    <cellStyle name="Normal 2 23 2 3" xfId="5349"/>
    <cellStyle name="Normal 2 23 2 4" xfId="5350"/>
    <cellStyle name="Normal 2 23 2 5" xfId="5351"/>
    <cellStyle name="Normal 2 23 2 6" xfId="5352"/>
    <cellStyle name="Normal 2 23 2 7" xfId="5353"/>
    <cellStyle name="Normal 2 23 2 7 10" xfId="5354"/>
    <cellStyle name="Normal 2 23 2 7 11" xfId="5355"/>
    <cellStyle name="Normal 2 23 2 7 2" xfId="5356"/>
    <cellStyle name="Normal 2 23 2 7 2 2" xfId="5357"/>
    <cellStyle name="Normal 2 23 2 7 2 2 2" xfId="5358"/>
    <cellStyle name="Normal 2 23 2 7 2 2 3" xfId="5359"/>
    <cellStyle name="Normal 2 23 2 7 2 2 4" xfId="5360"/>
    <cellStyle name="Normal 2 23 2 7 2 2 5" xfId="5361"/>
    <cellStyle name="Normal 2 23 2 7 2 3" xfId="5362"/>
    <cellStyle name="Normal 2 23 2 7 2 4" xfId="5363"/>
    <cellStyle name="Normal 2 23 2 7 2 5" xfId="5364"/>
    <cellStyle name="Normal 2 23 2 7 2 6" xfId="5365"/>
    <cellStyle name="Normal 2 23 2 7 2 7" xfId="5366"/>
    <cellStyle name="Normal 2 23 2 7 2 8" xfId="5367"/>
    <cellStyle name="Normal 2 23 2 7 3" xfId="5368"/>
    <cellStyle name="Normal 2 23 2 7 4" xfId="5369"/>
    <cellStyle name="Normal 2 23 2 7 5" xfId="5370"/>
    <cellStyle name="Normal 2 23 2 7 6" xfId="5371"/>
    <cellStyle name="Normal 2 23 2 7 6 2" xfId="5372"/>
    <cellStyle name="Normal 2 23 2 7 6 3" xfId="5373"/>
    <cellStyle name="Normal 2 23 2 7 6 4" xfId="5374"/>
    <cellStyle name="Normal 2 23 2 7 6 5" xfId="5375"/>
    <cellStyle name="Normal 2 23 2 7 7" xfId="5376"/>
    <cellStyle name="Normal 2 23 2 7 8" xfId="5377"/>
    <cellStyle name="Normal 2 23 2 7 9" xfId="5378"/>
    <cellStyle name="Normal 2 23 2 8" xfId="5379"/>
    <cellStyle name="Normal 2 23 2 9" xfId="5380"/>
    <cellStyle name="Normal 2 23 20" xfId="5381"/>
    <cellStyle name="Normal 2 23 21" xfId="5382"/>
    <cellStyle name="Normal 2 23 22" xfId="5383"/>
    <cellStyle name="Normal 2 23 3" xfId="5384"/>
    <cellStyle name="Normal 2 23 4" xfId="5385"/>
    <cellStyle name="Normal 2 23 5" xfId="5386"/>
    <cellStyle name="Normal 2 23 6" xfId="5387"/>
    <cellStyle name="Normal 2 23 7" xfId="5388"/>
    <cellStyle name="Normal 2 23 7 10" xfId="5389"/>
    <cellStyle name="Normal 2 23 7 11" xfId="5390"/>
    <cellStyle name="Normal 2 23 7 12" xfId="5391"/>
    <cellStyle name="Normal 2 23 7 13" xfId="5392"/>
    <cellStyle name="Normal 2 23 7 14" xfId="5393"/>
    <cellStyle name="Normal 2 23 7 2" xfId="5394"/>
    <cellStyle name="Normal 2 23 7 2 10" xfId="5395"/>
    <cellStyle name="Normal 2 23 7 2 11" xfId="5396"/>
    <cellStyle name="Normal 2 23 7 2 2" xfId="5397"/>
    <cellStyle name="Normal 2 23 7 2 2 2" xfId="5398"/>
    <cellStyle name="Normal 2 23 7 2 2 2 2" xfId="5399"/>
    <cellStyle name="Normal 2 23 7 2 2 2 3" xfId="5400"/>
    <cellStyle name="Normal 2 23 7 2 2 2 4" xfId="5401"/>
    <cellStyle name="Normal 2 23 7 2 2 2 5" xfId="5402"/>
    <cellStyle name="Normal 2 23 7 2 2 3" xfId="5403"/>
    <cellStyle name="Normal 2 23 7 2 2 4" xfId="5404"/>
    <cellStyle name="Normal 2 23 7 2 2 5" xfId="5405"/>
    <cellStyle name="Normal 2 23 7 2 2 6" xfId="5406"/>
    <cellStyle name="Normal 2 23 7 2 2 7" xfId="5407"/>
    <cellStyle name="Normal 2 23 7 2 2 8" xfId="5408"/>
    <cellStyle name="Normal 2 23 7 2 3" xfId="5409"/>
    <cellStyle name="Normal 2 23 7 2 4" xfId="5410"/>
    <cellStyle name="Normal 2 23 7 2 5" xfId="5411"/>
    <cellStyle name="Normal 2 23 7 2 6" xfId="5412"/>
    <cellStyle name="Normal 2 23 7 2 6 2" xfId="5413"/>
    <cellStyle name="Normal 2 23 7 2 6 3" xfId="5414"/>
    <cellStyle name="Normal 2 23 7 2 6 4" xfId="5415"/>
    <cellStyle name="Normal 2 23 7 2 6 5" xfId="5416"/>
    <cellStyle name="Normal 2 23 7 2 7" xfId="5417"/>
    <cellStyle name="Normal 2 23 7 2 8" xfId="5418"/>
    <cellStyle name="Normal 2 23 7 2 9" xfId="5419"/>
    <cellStyle name="Normal 2 23 7 3" xfId="5420"/>
    <cellStyle name="Normal 2 23 7 4" xfId="5421"/>
    <cellStyle name="Normal 2 23 7 5" xfId="5422"/>
    <cellStyle name="Normal 2 23 7 6" xfId="5423"/>
    <cellStyle name="Normal 2 23 7 6 2" xfId="5424"/>
    <cellStyle name="Normal 2 23 7 6 2 2" xfId="5425"/>
    <cellStyle name="Normal 2 23 7 6 2 3" xfId="5426"/>
    <cellStyle name="Normal 2 23 7 6 2 4" xfId="5427"/>
    <cellStyle name="Normal 2 23 7 6 2 5" xfId="5428"/>
    <cellStyle name="Normal 2 23 7 6 3" xfId="5429"/>
    <cellStyle name="Normal 2 23 7 6 4" xfId="5430"/>
    <cellStyle name="Normal 2 23 7 6 5" xfId="5431"/>
    <cellStyle name="Normal 2 23 7 6 6" xfId="5432"/>
    <cellStyle name="Normal 2 23 7 6 7" xfId="5433"/>
    <cellStyle name="Normal 2 23 7 6 8" xfId="5434"/>
    <cellStyle name="Normal 2 23 7 7" xfId="5435"/>
    <cellStyle name="Normal 2 23 7 8" xfId="5436"/>
    <cellStyle name="Normal 2 23 7 9" xfId="5437"/>
    <cellStyle name="Normal 2 23 7 9 2" xfId="5438"/>
    <cellStyle name="Normal 2 23 7 9 3" xfId="5439"/>
    <cellStyle name="Normal 2 23 7 9 4" xfId="5440"/>
    <cellStyle name="Normal 2 23 7 9 5" xfId="5441"/>
    <cellStyle name="Normal 2 23 8" xfId="5442"/>
    <cellStyle name="Normal 2 23 9" xfId="5443"/>
    <cellStyle name="Normal 2 24" xfId="5444"/>
    <cellStyle name="Normal 2 25" xfId="5445"/>
    <cellStyle name="Normal 2 26" xfId="5446"/>
    <cellStyle name="Normal 2 27" xfId="5447"/>
    <cellStyle name="Normal 2 27 10" xfId="5448"/>
    <cellStyle name="Normal 2 27 10 2" xfId="5449"/>
    <cellStyle name="Normal 2 27 10 2 2" xfId="5450"/>
    <cellStyle name="Normal 2 27 10 2 3" xfId="5451"/>
    <cellStyle name="Normal 2 27 10 2 4" xfId="5452"/>
    <cellStyle name="Normal 2 27 10 2 5" xfId="5453"/>
    <cellStyle name="Normal 2 27 10 3" xfId="5454"/>
    <cellStyle name="Normal 2 27 10 4" xfId="5455"/>
    <cellStyle name="Normal 2 27 10 5" xfId="5456"/>
    <cellStyle name="Normal 2 27 10 6" xfId="5457"/>
    <cellStyle name="Normal 2 27 10 7" xfId="5458"/>
    <cellStyle name="Normal 2 27 10 8" xfId="5459"/>
    <cellStyle name="Normal 2 27 11" xfId="5460"/>
    <cellStyle name="Normal 2 27 12" xfId="5461"/>
    <cellStyle name="Normal 2 27 13" xfId="5462"/>
    <cellStyle name="Normal 2 27 13 2" xfId="5463"/>
    <cellStyle name="Normal 2 27 13 3" xfId="5464"/>
    <cellStyle name="Normal 2 27 13 4" xfId="5465"/>
    <cellStyle name="Normal 2 27 13 5" xfId="5466"/>
    <cellStyle name="Normal 2 27 14" xfId="5467"/>
    <cellStyle name="Normal 2 27 15" xfId="5468"/>
    <cellStyle name="Normal 2 27 16" xfId="5469"/>
    <cellStyle name="Normal 2 27 17" xfId="5470"/>
    <cellStyle name="Normal 2 27 18" xfId="5471"/>
    <cellStyle name="Normal 2 27 2" xfId="5472"/>
    <cellStyle name="Normal 2 27 2 10" xfId="5473"/>
    <cellStyle name="Normal 2 27 2 11" xfId="5474"/>
    <cellStyle name="Normal 2 27 2 12" xfId="5475"/>
    <cellStyle name="Normal 2 27 2 13" xfId="5476"/>
    <cellStyle name="Normal 2 27 2 14" xfId="5477"/>
    <cellStyle name="Normal 2 27 2 2" xfId="5478"/>
    <cellStyle name="Normal 2 27 2 2 10" xfId="5479"/>
    <cellStyle name="Normal 2 27 2 2 11" xfId="5480"/>
    <cellStyle name="Normal 2 27 2 2 2" xfId="5481"/>
    <cellStyle name="Normal 2 27 2 2 2 2" xfId="5482"/>
    <cellStyle name="Normal 2 27 2 2 2 2 2" xfId="5483"/>
    <cellStyle name="Normal 2 27 2 2 2 2 3" xfId="5484"/>
    <cellStyle name="Normal 2 27 2 2 2 2 4" xfId="5485"/>
    <cellStyle name="Normal 2 27 2 2 2 2 5" xfId="5486"/>
    <cellStyle name="Normal 2 27 2 2 2 3" xfId="5487"/>
    <cellStyle name="Normal 2 27 2 2 2 4" xfId="5488"/>
    <cellStyle name="Normal 2 27 2 2 2 5" xfId="5489"/>
    <cellStyle name="Normal 2 27 2 2 2 6" xfId="5490"/>
    <cellStyle name="Normal 2 27 2 2 2 7" xfId="5491"/>
    <cellStyle name="Normal 2 27 2 2 2 8" xfId="5492"/>
    <cellStyle name="Normal 2 27 2 2 3" xfId="5493"/>
    <cellStyle name="Normal 2 27 2 2 4" xfId="5494"/>
    <cellStyle name="Normal 2 27 2 2 5" xfId="5495"/>
    <cellStyle name="Normal 2 27 2 2 6" xfId="5496"/>
    <cellStyle name="Normal 2 27 2 2 6 2" xfId="5497"/>
    <cellStyle name="Normal 2 27 2 2 6 3" xfId="5498"/>
    <cellStyle name="Normal 2 27 2 2 6 4" xfId="5499"/>
    <cellStyle name="Normal 2 27 2 2 6 5" xfId="5500"/>
    <cellStyle name="Normal 2 27 2 2 7" xfId="5501"/>
    <cellStyle name="Normal 2 27 2 2 8" xfId="5502"/>
    <cellStyle name="Normal 2 27 2 2 9" xfId="5503"/>
    <cellStyle name="Normal 2 27 2 3" xfId="5504"/>
    <cellStyle name="Normal 2 27 2 4" xfId="5505"/>
    <cellStyle name="Normal 2 27 2 5" xfId="5506"/>
    <cellStyle name="Normal 2 27 2 6" xfId="5507"/>
    <cellStyle name="Normal 2 27 2 6 2" xfId="5508"/>
    <cellStyle name="Normal 2 27 2 6 2 2" xfId="5509"/>
    <cellStyle name="Normal 2 27 2 6 2 3" xfId="5510"/>
    <cellStyle name="Normal 2 27 2 6 2 4" xfId="5511"/>
    <cellStyle name="Normal 2 27 2 6 2 5" xfId="5512"/>
    <cellStyle name="Normal 2 27 2 6 3" xfId="5513"/>
    <cellStyle name="Normal 2 27 2 6 4" xfId="5514"/>
    <cellStyle name="Normal 2 27 2 6 5" xfId="5515"/>
    <cellStyle name="Normal 2 27 2 6 6" xfId="5516"/>
    <cellStyle name="Normal 2 27 2 6 7" xfId="5517"/>
    <cellStyle name="Normal 2 27 2 6 8" xfId="5518"/>
    <cellStyle name="Normal 2 27 2 7" xfId="5519"/>
    <cellStyle name="Normal 2 27 2 8" xfId="5520"/>
    <cellStyle name="Normal 2 27 2 9" xfId="5521"/>
    <cellStyle name="Normal 2 27 2 9 2" xfId="5522"/>
    <cellStyle name="Normal 2 27 2 9 3" xfId="5523"/>
    <cellStyle name="Normal 2 27 2 9 4" xfId="5524"/>
    <cellStyle name="Normal 2 27 2 9 5" xfId="5525"/>
    <cellStyle name="Normal 2 27 3" xfId="5526"/>
    <cellStyle name="Normal 2 27 4" xfId="5527"/>
    <cellStyle name="Normal 2 27 5" xfId="5528"/>
    <cellStyle name="Normal 2 27 6" xfId="5529"/>
    <cellStyle name="Normal 2 27 7" xfId="5530"/>
    <cellStyle name="Normal 2 27 7 10" xfId="5531"/>
    <cellStyle name="Normal 2 27 7 11" xfId="5532"/>
    <cellStyle name="Normal 2 27 7 2" xfId="5533"/>
    <cellStyle name="Normal 2 27 7 2 2" xfId="5534"/>
    <cellStyle name="Normal 2 27 7 2 2 2" xfId="5535"/>
    <cellStyle name="Normal 2 27 7 2 2 3" xfId="5536"/>
    <cellStyle name="Normal 2 27 7 2 2 4" xfId="5537"/>
    <cellStyle name="Normal 2 27 7 2 2 5" xfId="5538"/>
    <cellStyle name="Normal 2 27 7 2 3" xfId="5539"/>
    <cellStyle name="Normal 2 27 7 2 4" xfId="5540"/>
    <cellStyle name="Normal 2 27 7 2 5" xfId="5541"/>
    <cellStyle name="Normal 2 27 7 2 6" xfId="5542"/>
    <cellStyle name="Normal 2 27 7 2 7" xfId="5543"/>
    <cellStyle name="Normal 2 27 7 2 8" xfId="5544"/>
    <cellStyle name="Normal 2 27 7 3" xfId="5545"/>
    <cellStyle name="Normal 2 27 7 4" xfId="5546"/>
    <cellStyle name="Normal 2 27 7 5" xfId="5547"/>
    <cellStyle name="Normal 2 27 7 6" xfId="5548"/>
    <cellStyle name="Normal 2 27 7 6 2" xfId="5549"/>
    <cellStyle name="Normal 2 27 7 6 3" xfId="5550"/>
    <cellStyle name="Normal 2 27 7 6 4" xfId="5551"/>
    <cellStyle name="Normal 2 27 7 6 5" xfId="5552"/>
    <cellStyle name="Normal 2 27 7 7" xfId="5553"/>
    <cellStyle name="Normal 2 27 7 8" xfId="5554"/>
    <cellStyle name="Normal 2 27 7 9" xfId="5555"/>
    <cellStyle name="Normal 2 27 8" xfId="5556"/>
    <cellStyle name="Normal 2 27 9" xfId="5557"/>
    <cellStyle name="Normal 2 28" xfId="5558"/>
    <cellStyle name="Normal 2 29" xfId="5559"/>
    <cellStyle name="Normal 2 3" xfId="17"/>
    <cellStyle name="Normal 2 30" xfId="5560"/>
    <cellStyle name="Normal 2 31" xfId="5561"/>
    <cellStyle name="Normal 2 31 10" xfId="5562"/>
    <cellStyle name="Normal 2 31 11" xfId="5563"/>
    <cellStyle name="Normal 2 31 12" xfId="5564"/>
    <cellStyle name="Normal 2 31 13" xfId="5565"/>
    <cellStyle name="Normal 2 31 14" xfId="5566"/>
    <cellStyle name="Normal 2 31 2" xfId="5567"/>
    <cellStyle name="Normal 2 31 2 10" xfId="5568"/>
    <cellStyle name="Normal 2 31 2 11" xfId="5569"/>
    <cellStyle name="Normal 2 31 2 2" xfId="5570"/>
    <cellStyle name="Normal 2 31 2 2 2" xfId="5571"/>
    <cellStyle name="Normal 2 31 2 2 2 2" xfId="5572"/>
    <cellStyle name="Normal 2 31 2 2 2 3" xfId="5573"/>
    <cellStyle name="Normal 2 31 2 2 2 4" xfId="5574"/>
    <cellStyle name="Normal 2 31 2 2 2 5" xfId="5575"/>
    <cellStyle name="Normal 2 31 2 2 3" xfId="5576"/>
    <cellStyle name="Normal 2 31 2 2 4" xfId="5577"/>
    <cellStyle name="Normal 2 31 2 2 5" xfId="5578"/>
    <cellStyle name="Normal 2 31 2 2 6" xfId="5579"/>
    <cellStyle name="Normal 2 31 2 2 7" xfId="5580"/>
    <cellStyle name="Normal 2 31 2 2 8" xfId="5581"/>
    <cellStyle name="Normal 2 31 2 3" xfId="5582"/>
    <cellStyle name="Normal 2 31 2 4" xfId="5583"/>
    <cellStyle name="Normal 2 31 2 5" xfId="5584"/>
    <cellStyle name="Normal 2 31 2 6" xfId="5585"/>
    <cellStyle name="Normal 2 31 2 6 2" xfId="5586"/>
    <cellStyle name="Normal 2 31 2 6 3" xfId="5587"/>
    <cellStyle name="Normal 2 31 2 6 4" xfId="5588"/>
    <cellStyle name="Normal 2 31 2 6 5" xfId="5589"/>
    <cellStyle name="Normal 2 31 2 7" xfId="5590"/>
    <cellStyle name="Normal 2 31 2 8" xfId="5591"/>
    <cellStyle name="Normal 2 31 2 9" xfId="5592"/>
    <cellStyle name="Normal 2 31 3" xfId="5593"/>
    <cellStyle name="Normal 2 31 4" xfId="5594"/>
    <cellStyle name="Normal 2 31 5" xfId="5595"/>
    <cellStyle name="Normal 2 31 6" xfId="5596"/>
    <cellStyle name="Normal 2 31 6 2" xfId="5597"/>
    <cellStyle name="Normal 2 31 6 2 2" xfId="5598"/>
    <cellStyle name="Normal 2 31 6 2 3" xfId="5599"/>
    <cellStyle name="Normal 2 31 6 2 4" xfId="5600"/>
    <cellStyle name="Normal 2 31 6 2 5" xfId="5601"/>
    <cellStyle name="Normal 2 31 6 3" xfId="5602"/>
    <cellStyle name="Normal 2 31 6 4" xfId="5603"/>
    <cellStyle name="Normal 2 31 6 5" xfId="5604"/>
    <cellStyle name="Normal 2 31 6 6" xfId="5605"/>
    <cellStyle name="Normal 2 31 6 7" xfId="5606"/>
    <cellStyle name="Normal 2 31 6 8" xfId="5607"/>
    <cellStyle name="Normal 2 31 7" xfId="5608"/>
    <cellStyle name="Normal 2 31 8" xfId="5609"/>
    <cellStyle name="Normal 2 31 9" xfId="5610"/>
    <cellStyle name="Normal 2 31 9 2" xfId="5611"/>
    <cellStyle name="Normal 2 31 9 3" xfId="5612"/>
    <cellStyle name="Normal 2 31 9 4" xfId="5613"/>
    <cellStyle name="Normal 2 31 9 5" xfId="5614"/>
    <cellStyle name="Normal 2 32" xfId="5615"/>
    <cellStyle name="Normal 2 33" xfId="5616"/>
    <cellStyle name="Normal 2 34" xfId="5617"/>
    <cellStyle name="Normal 2 35" xfId="5618"/>
    <cellStyle name="Normal 2 35 10" xfId="5619"/>
    <cellStyle name="Normal 2 35 11" xfId="5620"/>
    <cellStyle name="Normal 2 35 2" xfId="5621"/>
    <cellStyle name="Normal 2 35 2 2" xfId="5622"/>
    <cellStyle name="Normal 2 35 2 2 2" xfId="5623"/>
    <cellStyle name="Normal 2 35 2 2 3" xfId="5624"/>
    <cellStyle name="Normal 2 35 2 2 4" xfId="5625"/>
    <cellStyle name="Normal 2 35 2 2 5" xfId="5626"/>
    <cellStyle name="Normal 2 35 2 3" xfId="5627"/>
    <cellStyle name="Normal 2 35 2 4" xfId="5628"/>
    <cellStyle name="Normal 2 35 2 5" xfId="5629"/>
    <cellStyle name="Normal 2 35 2 6" xfId="5630"/>
    <cellStyle name="Normal 2 35 2 7" xfId="5631"/>
    <cellStyle name="Normal 2 35 2 8" xfId="5632"/>
    <cellStyle name="Normal 2 35 3" xfId="5633"/>
    <cellStyle name="Normal 2 35 4" xfId="5634"/>
    <cellStyle name="Normal 2 35 5" xfId="5635"/>
    <cellStyle name="Normal 2 35 6" xfId="5636"/>
    <cellStyle name="Normal 2 35 6 2" xfId="5637"/>
    <cellStyle name="Normal 2 35 6 3" xfId="5638"/>
    <cellStyle name="Normal 2 35 6 4" xfId="5639"/>
    <cellStyle name="Normal 2 35 6 5" xfId="5640"/>
    <cellStyle name="Normal 2 35 7" xfId="5641"/>
    <cellStyle name="Normal 2 35 8" xfId="5642"/>
    <cellStyle name="Normal 2 35 9" xfId="5643"/>
    <cellStyle name="Normal 2 36" xfId="5644"/>
    <cellStyle name="Normal 2 37" xfId="5645"/>
    <cellStyle name="Normal 2 38" xfId="5646"/>
    <cellStyle name="Normal 2 38 2" xfId="5647"/>
    <cellStyle name="Normal 2 38 2 2" xfId="5648"/>
    <cellStyle name="Normal 2 38 2 3" xfId="5649"/>
    <cellStyle name="Normal 2 38 2 4" xfId="5650"/>
    <cellStyle name="Normal 2 38 2 5" xfId="5651"/>
    <cellStyle name="Normal 2 38 3" xfId="5652"/>
    <cellStyle name="Normal 2 38 4" xfId="5653"/>
    <cellStyle name="Normal 2 38 5" xfId="5654"/>
    <cellStyle name="Normal 2 38 6" xfId="5655"/>
    <cellStyle name="Normal 2 38 7" xfId="5656"/>
    <cellStyle name="Normal 2 38 8" xfId="5657"/>
    <cellStyle name="Normal 2 39" xfId="5658"/>
    <cellStyle name="Normal 2 4" xfId="5659"/>
    <cellStyle name="Normal 2 4 10" xfId="5660"/>
    <cellStyle name="Normal 2 4 11" xfId="5661"/>
    <cellStyle name="Normal 2 4 12" xfId="5662"/>
    <cellStyle name="Normal 2 4 13" xfId="5663"/>
    <cellStyle name="Normal 2 4 14" xfId="5664"/>
    <cellStyle name="Normal 2 4 15" xfId="5665"/>
    <cellStyle name="Normal 2 4 16" xfId="5666"/>
    <cellStyle name="Normal 2 4 16 10" xfId="5667"/>
    <cellStyle name="Normal 2 4 16 11" xfId="5668"/>
    <cellStyle name="Normal 2 4 16 11 10" xfId="5669"/>
    <cellStyle name="Normal 2 4 16 11 11" xfId="5670"/>
    <cellStyle name="Normal 2 4 16 11 2" xfId="5671"/>
    <cellStyle name="Normal 2 4 16 11 2 2" xfId="5672"/>
    <cellStyle name="Normal 2 4 16 11 2 2 2" xfId="5673"/>
    <cellStyle name="Normal 2 4 16 11 2 2 3" xfId="5674"/>
    <cellStyle name="Normal 2 4 16 11 2 2 4" xfId="5675"/>
    <cellStyle name="Normal 2 4 16 11 2 2 5" xfId="5676"/>
    <cellStyle name="Normal 2 4 16 11 2 3" xfId="5677"/>
    <cellStyle name="Normal 2 4 16 11 2 4" xfId="5678"/>
    <cellStyle name="Normal 2 4 16 11 2 5" xfId="5679"/>
    <cellStyle name="Normal 2 4 16 11 2 6" xfId="5680"/>
    <cellStyle name="Normal 2 4 16 11 2 7" xfId="5681"/>
    <cellStyle name="Normal 2 4 16 11 2 8" xfId="5682"/>
    <cellStyle name="Normal 2 4 16 11 3" xfId="5683"/>
    <cellStyle name="Normal 2 4 16 11 4" xfId="5684"/>
    <cellStyle name="Normal 2 4 16 11 5" xfId="5685"/>
    <cellStyle name="Normal 2 4 16 11 6" xfId="5686"/>
    <cellStyle name="Normal 2 4 16 11 6 2" xfId="5687"/>
    <cellStyle name="Normal 2 4 16 11 6 3" xfId="5688"/>
    <cellStyle name="Normal 2 4 16 11 6 4" xfId="5689"/>
    <cellStyle name="Normal 2 4 16 11 6 5" xfId="5690"/>
    <cellStyle name="Normal 2 4 16 11 7" xfId="5691"/>
    <cellStyle name="Normal 2 4 16 11 8" xfId="5692"/>
    <cellStyle name="Normal 2 4 16 11 9" xfId="5693"/>
    <cellStyle name="Normal 2 4 16 12" xfId="5694"/>
    <cellStyle name="Normal 2 4 16 13" xfId="5695"/>
    <cellStyle name="Normal 2 4 16 14" xfId="5696"/>
    <cellStyle name="Normal 2 4 16 14 2" xfId="5697"/>
    <cellStyle name="Normal 2 4 16 14 2 2" xfId="5698"/>
    <cellStyle name="Normal 2 4 16 14 2 3" xfId="5699"/>
    <cellStyle name="Normal 2 4 16 14 2 4" xfId="5700"/>
    <cellStyle name="Normal 2 4 16 14 2 5" xfId="5701"/>
    <cellStyle name="Normal 2 4 16 14 3" xfId="5702"/>
    <cellStyle name="Normal 2 4 16 14 4" xfId="5703"/>
    <cellStyle name="Normal 2 4 16 14 5" xfId="5704"/>
    <cellStyle name="Normal 2 4 16 14 6" xfId="5705"/>
    <cellStyle name="Normal 2 4 16 14 7" xfId="5706"/>
    <cellStyle name="Normal 2 4 16 14 8" xfId="5707"/>
    <cellStyle name="Normal 2 4 16 15" xfId="5708"/>
    <cellStyle name="Normal 2 4 16 16" xfId="5709"/>
    <cellStyle name="Normal 2 4 16 17" xfId="5710"/>
    <cellStyle name="Normal 2 4 16 17 2" xfId="5711"/>
    <cellStyle name="Normal 2 4 16 17 3" xfId="5712"/>
    <cellStyle name="Normal 2 4 16 17 4" xfId="5713"/>
    <cellStyle name="Normal 2 4 16 17 5" xfId="5714"/>
    <cellStyle name="Normal 2 4 16 18" xfId="5715"/>
    <cellStyle name="Normal 2 4 16 19" xfId="5716"/>
    <cellStyle name="Normal 2 4 16 2" xfId="5717"/>
    <cellStyle name="Normal 2 4 16 2 10" xfId="5718"/>
    <cellStyle name="Normal 2 4 16 2 10 2" xfId="5719"/>
    <cellStyle name="Normal 2 4 16 2 10 2 2" xfId="5720"/>
    <cellStyle name="Normal 2 4 16 2 10 2 3" xfId="5721"/>
    <cellStyle name="Normal 2 4 16 2 10 2 4" xfId="5722"/>
    <cellStyle name="Normal 2 4 16 2 10 2 5" xfId="5723"/>
    <cellStyle name="Normal 2 4 16 2 10 3" xfId="5724"/>
    <cellStyle name="Normal 2 4 16 2 10 4" xfId="5725"/>
    <cellStyle name="Normal 2 4 16 2 10 5" xfId="5726"/>
    <cellStyle name="Normal 2 4 16 2 10 6" xfId="5727"/>
    <cellStyle name="Normal 2 4 16 2 10 7" xfId="5728"/>
    <cellStyle name="Normal 2 4 16 2 10 8" xfId="5729"/>
    <cellStyle name="Normal 2 4 16 2 11" xfId="5730"/>
    <cellStyle name="Normal 2 4 16 2 12" xfId="5731"/>
    <cellStyle name="Normal 2 4 16 2 13" xfId="5732"/>
    <cellStyle name="Normal 2 4 16 2 13 2" xfId="5733"/>
    <cellStyle name="Normal 2 4 16 2 13 3" xfId="5734"/>
    <cellStyle name="Normal 2 4 16 2 13 4" xfId="5735"/>
    <cellStyle name="Normal 2 4 16 2 13 5" xfId="5736"/>
    <cellStyle name="Normal 2 4 16 2 14" xfId="5737"/>
    <cellStyle name="Normal 2 4 16 2 15" xfId="5738"/>
    <cellStyle name="Normal 2 4 16 2 16" xfId="5739"/>
    <cellStyle name="Normal 2 4 16 2 17" xfId="5740"/>
    <cellStyle name="Normal 2 4 16 2 18" xfId="5741"/>
    <cellStyle name="Normal 2 4 16 2 2" xfId="5742"/>
    <cellStyle name="Normal 2 4 16 2 2 10" xfId="5743"/>
    <cellStyle name="Normal 2 4 16 2 2 11" xfId="5744"/>
    <cellStyle name="Normal 2 4 16 2 2 12" xfId="5745"/>
    <cellStyle name="Normal 2 4 16 2 2 13" xfId="5746"/>
    <cellStyle name="Normal 2 4 16 2 2 14" xfId="5747"/>
    <cellStyle name="Normal 2 4 16 2 2 2" xfId="5748"/>
    <cellStyle name="Normal 2 4 16 2 2 2 10" xfId="5749"/>
    <cellStyle name="Normal 2 4 16 2 2 2 11" xfId="5750"/>
    <cellStyle name="Normal 2 4 16 2 2 2 2" xfId="5751"/>
    <cellStyle name="Normal 2 4 16 2 2 2 2 2" xfId="5752"/>
    <cellStyle name="Normal 2 4 16 2 2 2 2 2 2" xfId="5753"/>
    <cellStyle name="Normal 2 4 16 2 2 2 2 2 3" xfId="5754"/>
    <cellStyle name="Normal 2 4 16 2 2 2 2 2 4" xfId="5755"/>
    <cellStyle name="Normal 2 4 16 2 2 2 2 2 5" xfId="5756"/>
    <cellStyle name="Normal 2 4 16 2 2 2 2 3" xfId="5757"/>
    <cellStyle name="Normal 2 4 16 2 2 2 2 4" xfId="5758"/>
    <cellStyle name="Normal 2 4 16 2 2 2 2 5" xfId="5759"/>
    <cellStyle name="Normal 2 4 16 2 2 2 2 6" xfId="5760"/>
    <cellStyle name="Normal 2 4 16 2 2 2 2 7" xfId="5761"/>
    <cellStyle name="Normal 2 4 16 2 2 2 2 8" xfId="5762"/>
    <cellStyle name="Normal 2 4 16 2 2 2 3" xfId="5763"/>
    <cellStyle name="Normal 2 4 16 2 2 2 4" xfId="5764"/>
    <cellStyle name="Normal 2 4 16 2 2 2 5" xfId="5765"/>
    <cellStyle name="Normal 2 4 16 2 2 2 6" xfId="5766"/>
    <cellStyle name="Normal 2 4 16 2 2 2 6 2" xfId="5767"/>
    <cellStyle name="Normal 2 4 16 2 2 2 6 3" xfId="5768"/>
    <cellStyle name="Normal 2 4 16 2 2 2 6 4" xfId="5769"/>
    <cellStyle name="Normal 2 4 16 2 2 2 6 5" xfId="5770"/>
    <cellStyle name="Normal 2 4 16 2 2 2 7" xfId="5771"/>
    <cellStyle name="Normal 2 4 16 2 2 2 8" xfId="5772"/>
    <cellStyle name="Normal 2 4 16 2 2 2 9" xfId="5773"/>
    <cellStyle name="Normal 2 4 16 2 2 3" xfId="5774"/>
    <cellStyle name="Normal 2 4 16 2 2 4" xfId="5775"/>
    <cellStyle name="Normal 2 4 16 2 2 5" xfId="5776"/>
    <cellStyle name="Normal 2 4 16 2 2 6" xfId="5777"/>
    <cellStyle name="Normal 2 4 16 2 2 6 2" xfId="5778"/>
    <cellStyle name="Normal 2 4 16 2 2 6 2 2" xfId="5779"/>
    <cellStyle name="Normal 2 4 16 2 2 6 2 3" xfId="5780"/>
    <cellStyle name="Normal 2 4 16 2 2 6 2 4" xfId="5781"/>
    <cellStyle name="Normal 2 4 16 2 2 6 2 5" xfId="5782"/>
    <cellStyle name="Normal 2 4 16 2 2 6 3" xfId="5783"/>
    <cellStyle name="Normal 2 4 16 2 2 6 4" xfId="5784"/>
    <cellStyle name="Normal 2 4 16 2 2 6 5" xfId="5785"/>
    <cellStyle name="Normal 2 4 16 2 2 6 6" xfId="5786"/>
    <cellStyle name="Normal 2 4 16 2 2 6 7" xfId="5787"/>
    <cellStyle name="Normal 2 4 16 2 2 6 8" xfId="5788"/>
    <cellStyle name="Normal 2 4 16 2 2 7" xfId="5789"/>
    <cellStyle name="Normal 2 4 16 2 2 8" xfId="5790"/>
    <cellStyle name="Normal 2 4 16 2 2 9" xfId="5791"/>
    <cellStyle name="Normal 2 4 16 2 2 9 2" xfId="5792"/>
    <cellStyle name="Normal 2 4 16 2 2 9 3" xfId="5793"/>
    <cellStyle name="Normal 2 4 16 2 2 9 4" xfId="5794"/>
    <cellStyle name="Normal 2 4 16 2 2 9 5" xfId="5795"/>
    <cellStyle name="Normal 2 4 16 2 3" xfId="5796"/>
    <cellStyle name="Normal 2 4 16 2 4" xfId="5797"/>
    <cellStyle name="Normal 2 4 16 2 5" xfId="5798"/>
    <cellStyle name="Normal 2 4 16 2 6" xfId="5799"/>
    <cellStyle name="Normal 2 4 16 2 7" xfId="5800"/>
    <cellStyle name="Normal 2 4 16 2 7 10" xfId="5801"/>
    <cellStyle name="Normal 2 4 16 2 7 11" xfId="5802"/>
    <cellStyle name="Normal 2 4 16 2 7 2" xfId="5803"/>
    <cellStyle name="Normal 2 4 16 2 7 2 2" xfId="5804"/>
    <cellStyle name="Normal 2 4 16 2 7 2 2 2" xfId="5805"/>
    <cellStyle name="Normal 2 4 16 2 7 2 2 3" xfId="5806"/>
    <cellStyle name="Normal 2 4 16 2 7 2 2 4" xfId="5807"/>
    <cellStyle name="Normal 2 4 16 2 7 2 2 5" xfId="5808"/>
    <cellStyle name="Normal 2 4 16 2 7 2 3" xfId="5809"/>
    <cellStyle name="Normal 2 4 16 2 7 2 4" xfId="5810"/>
    <cellStyle name="Normal 2 4 16 2 7 2 5" xfId="5811"/>
    <cellStyle name="Normal 2 4 16 2 7 2 6" xfId="5812"/>
    <cellStyle name="Normal 2 4 16 2 7 2 7" xfId="5813"/>
    <cellStyle name="Normal 2 4 16 2 7 2 8" xfId="5814"/>
    <cellStyle name="Normal 2 4 16 2 7 3" xfId="5815"/>
    <cellStyle name="Normal 2 4 16 2 7 4" xfId="5816"/>
    <cellStyle name="Normal 2 4 16 2 7 5" xfId="5817"/>
    <cellStyle name="Normal 2 4 16 2 7 6" xfId="5818"/>
    <cellStyle name="Normal 2 4 16 2 7 6 2" xfId="5819"/>
    <cellStyle name="Normal 2 4 16 2 7 6 3" xfId="5820"/>
    <cellStyle name="Normal 2 4 16 2 7 6 4" xfId="5821"/>
    <cellStyle name="Normal 2 4 16 2 7 6 5" xfId="5822"/>
    <cellStyle name="Normal 2 4 16 2 7 7" xfId="5823"/>
    <cellStyle name="Normal 2 4 16 2 7 8" xfId="5824"/>
    <cellStyle name="Normal 2 4 16 2 7 9" xfId="5825"/>
    <cellStyle name="Normal 2 4 16 2 8" xfId="5826"/>
    <cellStyle name="Normal 2 4 16 2 9" xfId="5827"/>
    <cellStyle name="Normal 2 4 16 20" xfId="5828"/>
    <cellStyle name="Normal 2 4 16 21" xfId="5829"/>
    <cellStyle name="Normal 2 4 16 22" xfId="5830"/>
    <cellStyle name="Normal 2 4 16 3" xfId="5831"/>
    <cellStyle name="Normal 2 4 16 4" xfId="5832"/>
    <cellStyle name="Normal 2 4 16 5" xfId="5833"/>
    <cellStyle name="Normal 2 4 16 6" xfId="5834"/>
    <cellStyle name="Normal 2 4 16 7" xfId="5835"/>
    <cellStyle name="Normal 2 4 16 7 10" xfId="5836"/>
    <cellStyle name="Normal 2 4 16 7 11" xfId="5837"/>
    <cellStyle name="Normal 2 4 16 7 12" xfId="5838"/>
    <cellStyle name="Normal 2 4 16 7 13" xfId="5839"/>
    <cellStyle name="Normal 2 4 16 7 14" xfId="5840"/>
    <cellStyle name="Normal 2 4 16 7 2" xfId="5841"/>
    <cellStyle name="Normal 2 4 16 7 2 10" xfId="5842"/>
    <cellStyle name="Normal 2 4 16 7 2 11" xfId="5843"/>
    <cellStyle name="Normal 2 4 16 7 2 2" xfId="5844"/>
    <cellStyle name="Normal 2 4 16 7 2 2 2" xfId="5845"/>
    <cellStyle name="Normal 2 4 16 7 2 2 2 2" xfId="5846"/>
    <cellStyle name="Normal 2 4 16 7 2 2 2 3" xfId="5847"/>
    <cellStyle name="Normal 2 4 16 7 2 2 2 4" xfId="5848"/>
    <cellStyle name="Normal 2 4 16 7 2 2 2 5" xfId="5849"/>
    <cellStyle name="Normal 2 4 16 7 2 2 3" xfId="5850"/>
    <cellStyle name="Normal 2 4 16 7 2 2 4" xfId="5851"/>
    <cellStyle name="Normal 2 4 16 7 2 2 5" xfId="5852"/>
    <cellStyle name="Normal 2 4 16 7 2 2 6" xfId="5853"/>
    <cellStyle name="Normal 2 4 16 7 2 2 7" xfId="5854"/>
    <cellStyle name="Normal 2 4 16 7 2 2 8" xfId="5855"/>
    <cellStyle name="Normal 2 4 16 7 2 3" xfId="5856"/>
    <cellStyle name="Normal 2 4 16 7 2 4" xfId="5857"/>
    <cellStyle name="Normal 2 4 16 7 2 5" xfId="5858"/>
    <cellStyle name="Normal 2 4 16 7 2 6" xfId="5859"/>
    <cellStyle name="Normal 2 4 16 7 2 6 2" xfId="5860"/>
    <cellStyle name="Normal 2 4 16 7 2 6 3" xfId="5861"/>
    <cellStyle name="Normal 2 4 16 7 2 6 4" xfId="5862"/>
    <cellStyle name="Normal 2 4 16 7 2 6 5" xfId="5863"/>
    <cellStyle name="Normal 2 4 16 7 2 7" xfId="5864"/>
    <cellStyle name="Normal 2 4 16 7 2 8" xfId="5865"/>
    <cellStyle name="Normal 2 4 16 7 2 9" xfId="5866"/>
    <cellStyle name="Normal 2 4 16 7 3" xfId="5867"/>
    <cellStyle name="Normal 2 4 16 7 4" xfId="5868"/>
    <cellStyle name="Normal 2 4 16 7 5" xfId="5869"/>
    <cellStyle name="Normal 2 4 16 7 6" xfId="5870"/>
    <cellStyle name="Normal 2 4 16 7 6 2" xfId="5871"/>
    <cellStyle name="Normal 2 4 16 7 6 2 2" xfId="5872"/>
    <cellStyle name="Normal 2 4 16 7 6 2 3" xfId="5873"/>
    <cellStyle name="Normal 2 4 16 7 6 2 4" xfId="5874"/>
    <cellStyle name="Normal 2 4 16 7 6 2 5" xfId="5875"/>
    <cellStyle name="Normal 2 4 16 7 6 3" xfId="5876"/>
    <cellStyle name="Normal 2 4 16 7 6 4" xfId="5877"/>
    <cellStyle name="Normal 2 4 16 7 6 5" xfId="5878"/>
    <cellStyle name="Normal 2 4 16 7 6 6" xfId="5879"/>
    <cellStyle name="Normal 2 4 16 7 6 7" xfId="5880"/>
    <cellStyle name="Normal 2 4 16 7 6 8" xfId="5881"/>
    <cellStyle name="Normal 2 4 16 7 7" xfId="5882"/>
    <cellStyle name="Normal 2 4 16 7 8" xfId="5883"/>
    <cellStyle name="Normal 2 4 16 7 9" xfId="5884"/>
    <cellStyle name="Normal 2 4 16 7 9 2" xfId="5885"/>
    <cellStyle name="Normal 2 4 16 7 9 3" xfId="5886"/>
    <cellStyle name="Normal 2 4 16 7 9 4" xfId="5887"/>
    <cellStyle name="Normal 2 4 16 7 9 5" xfId="5888"/>
    <cellStyle name="Normal 2 4 16 8" xfId="5889"/>
    <cellStyle name="Normal 2 4 16 9" xfId="5890"/>
    <cellStyle name="Normal 2 4 17" xfId="5891"/>
    <cellStyle name="Normal 2 4 18" xfId="5892"/>
    <cellStyle name="Normal 2 4 19" xfId="5893"/>
    <cellStyle name="Normal 2 4 2" xfId="5894"/>
    <cellStyle name="Normal 2 4 2 10" xfId="5895"/>
    <cellStyle name="Normal 2 4 2 11" xfId="5896"/>
    <cellStyle name="Normal 2 4 2 12" xfId="5897"/>
    <cellStyle name="Normal 2 4 2 12 10" xfId="5898"/>
    <cellStyle name="Normal 2 4 2 12 11" xfId="5899"/>
    <cellStyle name="Normal 2 4 2 12 11 10" xfId="5900"/>
    <cellStyle name="Normal 2 4 2 12 11 11" xfId="5901"/>
    <cellStyle name="Normal 2 4 2 12 11 2" xfId="5902"/>
    <cellStyle name="Normal 2 4 2 12 11 2 2" xfId="5903"/>
    <cellStyle name="Normal 2 4 2 12 11 2 2 2" xfId="5904"/>
    <cellStyle name="Normal 2 4 2 12 11 2 2 3" xfId="5905"/>
    <cellStyle name="Normal 2 4 2 12 11 2 2 4" xfId="5906"/>
    <cellStyle name="Normal 2 4 2 12 11 2 2 5" xfId="5907"/>
    <cellStyle name="Normal 2 4 2 12 11 2 3" xfId="5908"/>
    <cellStyle name="Normal 2 4 2 12 11 2 4" xfId="5909"/>
    <cellStyle name="Normal 2 4 2 12 11 2 5" xfId="5910"/>
    <cellStyle name="Normal 2 4 2 12 11 2 6" xfId="5911"/>
    <cellStyle name="Normal 2 4 2 12 11 2 7" xfId="5912"/>
    <cellStyle name="Normal 2 4 2 12 11 2 8" xfId="5913"/>
    <cellStyle name="Normal 2 4 2 12 11 3" xfId="5914"/>
    <cellStyle name="Normal 2 4 2 12 11 4" xfId="5915"/>
    <cellStyle name="Normal 2 4 2 12 11 5" xfId="5916"/>
    <cellStyle name="Normal 2 4 2 12 11 6" xfId="5917"/>
    <cellStyle name="Normal 2 4 2 12 11 6 2" xfId="5918"/>
    <cellStyle name="Normal 2 4 2 12 11 6 3" xfId="5919"/>
    <cellStyle name="Normal 2 4 2 12 11 6 4" xfId="5920"/>
    <cellStyle name="Normal 2 4 2 12 11 6 5" xfId="5921"/>
    <cellStyle name="Normal 2 4 2 12 11 7" xfId="5922"/>
    <cellStyle name="Normal 2 4 2 12 11 8" xfId="5923"/>
    <cellStyle name="Normal 2 4 2 12 11 9" xfId="5924"/>
    <cellStyle name="Normal 2 4 2 12 12" xfId="5925"/>
    <cellStyle name="Normal 2 4 2 12 13" xfId="5926"/>
    <cellStyle name="Normal 2 4 2 12 14" xfId="5927"/>
    <cellStyle name="Normal 2 4 2 12 14 2" xfId="5928"/>
    <cellStyle name="Normal 2 4 2 12 14 2 2" xfId="5929"/>
    <cellStyle name="Normal 2 4 2 12 14 2 3" xfId="5930"/>
    <cellStyle name="Normal 2 4 2 12 14 2 4" xfId="5931"/>
    <cellStyle name="Normal 2 4 2 12 14 2 5" xfId="5932"/>
    <cellStyle name="Normal 2 4 2 12 14 3" xfId="5933"/>
    <cellStyle name="Normal 2 4 2 12 14 4" xfId="5934"/>
    <cellStyle name="Normal 2 4 2 12 14 5" xfId="5935"/>
    <cellStyle name="Normal 2 4 2 12 14 6" xfId="5936"/>
    <cellStyle name="Normal 2 4 2 12 14 7" xfId="5937"/>
    <cellStyle name="Normal 2 4 2 12 14 8" xfId="5938"/>
    <cellStyle name="Normal 2 4 2 12 15" xfId="5939"/>
    <cellStyle name="Normal 2 4 2 12 16" xfId="5940"/>
    <cellStyle name="Normal 2 4 2 12 17" xfId="5941"/>
    <cellStyle name="Normal 2 4 2 12 17 2" xfId="5942"/>
    <cellStyle name="Normal 2 4 2 12 17 3" xfId="5943"/>
    <cellStyle name="Normal 2 4 2 12 17 4" xfId="5944"/>
    <cellStyle name="Normal 2 4 2 12 17 5" xfId="5945"/>
    <cellStyle name="Normal 2 4 2 12 18" xfId="5946"/>
    <cellStyle name="Normal 2 4 2 12 19" xfId="5947"/>
    <cellStyle name="Normal 2 4 2 12 2" xfId="5948"/>
    <cellStyle name="Normal 2 4 2 12 2 10" xfId="5949"/>
    <cellStyle name="Normal 2 4 2 12 2 10 2" xfId="5950"/>
    <cellStyle name="Normal 2 4 2 12 2 10 2 2" xfId="5951"/>
    <cellStyle name="Normal 2 4 2 12 2 10 2 3" xfId="5952"/>
    <cellStyle name="Normal 2 4 2 12 2 10 2 4" xfId="5953"/>
    <cellStyle name="Normal 2 4 2 12 2 10 2 5" xfId="5954"/>
    <cellStyle name="Normal 2 4 2 12 2 10 3" xfId="5955"/>
    <cellStyle name="Normal 2 4 2 12 2 10 4" xfId="5956"/>
    <cellStyle name="Normal 2 4 2 12 2 10 5" xfId="5957"/>
    <cellStyle name="Normal 2 4 2 12 2 10 6" xfId="5958"/>
    <cellStyle name="Normal 2 4 2 12 2 10 7" xfId="5959"/>
    <cellStyle name="Normal 2 4 2 12 2 10 8" xfId="5960"/>
    <cellStyle name="Normal 2 4 2 12 2 11" xfId="5961"/>
    <cellStyle name="Normal 2 4 2 12 2 12" xfId="5962"/>
    <cellStyle name="Normal 2 4 2 12 2 13" xfId="5963"/>
    <cellStyle name="Normal 2 4 2 12 2 13 2" xfId="5964"/>
    <cellStyle name="Normal 2 4 2 12 2 13 3" xfId="5965"/>
    <cellStyle name="Normal 2 4 2 12 2 13 4" xfId="5966"/>
    <cellStyle name="Normal 2 4 2 12 2 13 5" xfId="5967"/>
    <cellStyle name="Normal 2 4 2 12 2 14" xfId="5968"/>
    <cellStyle name="Normal 2 4 2 12 2 15" xfId="5969"/>
    <cellStyle name="Normal 2 4 2 12 2 16" xfId="5970"/>
    <cellStyle name="Normal 2 4 2 12 2 17" xfId="5971"/>
    <cellStyle name="Normal 2 4 2 12 2 18" xfId="5972"/>
    <cellStyle name="Normal 2 4 2 12 2 2" xfId="5973"/>
    <cellStyle name="Normal 2 4 2 12 2 2 10" xfId="5974"/>
    <cellStyle name="Normal 2 4 2 12 2 2 11" xfId="5975"/>
    <cellStyle name="Normal 2 4 2 12 2 2 12" xfId="5976"/>
    <cellStyle name="Normal 2 4 2 12 2 2 13" xfId="5977"/>
    <cellStyle name="Normal 2 4 2 12 2 2 14" xfId="5978"/>
    <cellStyle name="Normal 2 4 2 12 2 2 2" xfId="5979"/>
    <cellStyle name="Normal 2 4 2 12 2 2 2 10" xfId="5980"/>
    <cellStyle name="Normal 2 4 2 12 2 2 2 11" xfId="5981"/>
    <cellStyle name="Normal 2 4 2 12 2 2 2 2" xfId="5982"/>
    <cellStyle name="Normal 2 4 2 12 2 2 2 2 2" xfId="5983"/>
    <cellStyle name="Normal 2 4 2 12 2 2 2 2 2 2" xfId="5984"/>
    <cellStyle name="Normal 2 4 2 12 2 2 2 2 2 3" xfId="5985"/>
    <cellStyle name="Normal 2 4 2 12 2 2 2 2 2 4" xfId="5986"/>
    <cellStyle name="Normal 2 4 2 12 2 2 2 2 2 5" xfId="5987"/>
    <cellStyle name="Normal 2 4 2 12 2 2 2 2 3" xfId="5988"/>
    <cellStyle name="Normal 2 4 2 12 2 2 2 2 4" xfId="5989"/>
    <cellStyle name="Normal 2 4 2 12 2 2 2 2 5" xfId="5990"/>
    <cellStyle name="Normal 2 4 2 12 2 2 2 2 6" xfId="5991"/>
    <cellStyle name="Normal 2 4 2 12 2 2 2 2 7" xfId="5992"/>
    <cellStyle name="Normal 2 4 2 12 2 2 2 2 8" xfId="5993"/>
    <cellStyle name="Normal 2 4 2 12 2 2 2 3" xfId="5994"/>
    <cellStyle name="Normal 2 4 2 12 2 2 2 4" xfId="5995"/>
    <cellStyle name="Normal 2 4 2 12 2 2 2 5" xfId="5996"/>
    <cellStyle name="Normal 2 4 2 12 2 2 2 6" xfId="5997"/>
    <cellStyle name="Normal 2 4 2 12 2 2 2 6 2" xfId="5998"/>
    <cellStyle name="Normal 2 4 2 12 2 2 2 6 3" xfId="5999"/>
    <cellStyle name="Normal 2 4 2 12 2 2 2 6 4" xfId="6000"/>
    <cellStyle name="Normal 2 4 2 12 2 2 2 6 5" xfId="6001"/>
    <cellStyle name="Normal 2 4 2 12 2 2 2 7" xfId="6002"/>
    <cellStyle name="Normal 2 4 2 12 2 2 2 8" xfId="6003"/>
    <cellStyle name="Normal 2 4 2 12 2 2 2 9" xfId="6004"/>
    <cellStyle name="Normal 2 4 2 12 2 2 3" xfId="6005"/>
    <cellStyle name="Normal 2 4 2 12 2 2 4" xfId="6006"/>
    <cellStyle name="Normal 2 4 2 12 2 2 5" xfId="6007"/>
    <cellStyle name="Normal 2 4 2 12 2 2 6" xfId="6008"/>
    <cellStyle name="Normal 2 4 2 12 2 2 6 2" xfId="6009"/>
    <cellStyle name="Normal 2 4 2 12 2 2 6 2 2" xfId="6010"/>
    <cellStyle name="Normal 2 4 2 12 2 2 6 2 3" xfId="6011"/>
    <cellStyle name="Normal 2 4 2 12 2 2 6 2 4" xfId="6012"/>
    <cellStyle name="Normal 2 4 2 12 2 2 6 2 5" xfId="6013"/>
    <cellStyle name="Normal 2 4 2 12 2 2 6 3" xfId="6014"/>
    <cellStyle name="Normal 2 4 2 12 2 2 6 4" xfId="6015"/>
    <cellStyle name="Normal 2 4 2 12 2 2 6 5" xfId="6016"/>
    <cellStyle name="Normal 2 4 2 12 2 2 6 6" xfId="6017"/>
    <cellStyle name="Normal 2 4 2 12 2 2 6 7" xfId="6018"/>
    <cellStyle name="Normal 2 4 2 12 2 2 6 8" xfId="6019"/>
    <cellStyle name="Normal 2 4 2 12 2 2 7" xfId="6020"/>
    <cellStyle name="Normal 2 4 2 12 2 2 8" xfId="6021"/>
    <cellStyle name="Normal 2 4 2 12 2 2 9" xfId="6022"/>
    <cellStyle name="Normal 2 4 2 12 2 2 9 2" xfId="6023"/>
    <cellStyle name="Normal 2 4 2 12 2 2 9 3" xfId="6024"/>
    <cellStyle name="Normal 2 4 2 12 2 2 9 4" xfId="6025"/>
    <cellStyle name="Normal 2 4 2 12 2 2 9 5" xfId="6026"/>
    <cellStyle name="Normal 2 4 2 12 2 3" xfId="6027"/>
    <cellStyle name="Normal 2 4 2 12 2 4" xfId="6028"/>
    <cellStyle name="Normal 2 4 2 12 2 5" xfId="6029"/>
    <cellStyle name="Normal 2 4 2 12 2 6" xfId="6030"/>
    <cellStyle name="Normal 2 4 2 12 2 7" xfId="6031"/>
    <cellStyle name="Normal 2 4 2 12 2 7 10" xfId="6032"/>
    <cellStyle name="Normal 2 4 2 12 2 7 11" xfId="6033"/>
    <cellStyle name="Normal 2 4 2 12 2 7 2" xfId="6034"/>
    <cellStyle name="Normal 2 4 2 12 2 7 2 2" xfId="6035"/>
    <cellStyle name="Normal 2 4 2 12 2 7 2 2 2" xfId="6036"/>
    <cellStyle name="Normal 2 4 2 12 2 7 2 2 3" xfId="6037"/>
    <cellStyle name="Normal 2 4 2 12 2 7 2 2 4" xfId="6038"/>
    <cellStyle name="Normal 2 4 2 12 2 7 2 2 5" xfId="6039"/>
    <cellStyle name="Normal 2 4 2 12 2 7 2 3" xfId="6040"/>
    <cellStyle name="Normal 2 4 2 12 2 7 2 4" xfId="6041"/>
    <cellStyle name="Normal 2 4 2 12 2 7 2 5" xfId="6042"/>
    <cellStyle name="Normal 2 4 2 12 2 7 2 6" xfId="6043"/>
    <cellStyle name="Normal 2 4 2 12 2 7 2 7" xfId="6044"/>
    <cellStyle name="Normal 2 4 2 12 2 7 2 8" xfId="6045"/>
    <cellStyle name="Normal 2 4 2 12 2 7 3" xfId="6046"/>
    <cellStyle name="Normal 2 4 2 12 2 7 4" xfId="6047"/>
    <cellStyle name="Normal 2 4 2 12 2 7 5" xfId="6048"/>
    <cellStyle name="Normal 2 4 2 12 2 7 6" xfId="6049"/>
    <cellStyle name="Normal 2 4 2 12 2 7 6 2" xfId="6050"/>
    <cellStyle name="Normal 2 4 2 12 2 7 6 3" xfId="6051"/>
    <cellStyle name="Normal 2 4 2 12 2 7 6 4" xfId="6052"/>
    <cellStyle name="Normal 2 4 2 12 2 7 6 5" xfId="6053"/>
    <cellStyle name="Normal 2 4 2 12 2 7 7" xfId="6054"/>
    <cellStyle name="Normal 2 4 2 12 2 7 8" xfId="6055"/>
    <cellStyle name="Normal 2 4 2 12 2 7 9" xfId="6056"/>
    <cellStyle name="Normal 2 4 2 12 2 8" xfId="6057"/>
    <cellStyle name="Normal 2 4 2 12 2 9" xfId="6058"/>
    <cellStyle name="Normal 2 4 2 12 20" xfId="6059"/>
    <cellStyle name="Normal 2 4 2 12 21" xfId="6060"/>
    <cellStyle name="Normal 2 4 2 12 22" xfId="6061"/>
    <cellStyle name="Normal 2 4 2 12 3" xfId="6062"/>
    <cellStyle name="Normal 2 4 2 12 4" xfId="6063"/>
    <cellStyle name="Normal 2 4 2 12 5" xfId="6064"/>
    <cellStyle name="Normal 2 4 2 12 6" xfId="6065"/>
    <cellStyle name="Normal 2 4 2 12 7" xfId="6066"/>
    <cellStyle name="Normal 2 4 2 12 7 10" xfId="6067"/>
    <cellStyle name="Normal 2 4 2 12 7 11" xfId="6068"/>
    <cellStyle name="Normal 2 4 2 12 7 12" xfId="6069"/>
    <cellStyle name="Normal 2 4 2 12 7 13" xfId="6070"/>
    <cellStyle name="Normal 2 4 2 12 7 14" xfId="6071"/>
    <cellStyle name="Normal 2 4 2 12 7 2" xfId="6072"/>
    <cellStyle name="Normal 2 4 2 12 7 2 10" xfId="6073"/>
    <cellStyle name="Normal 2 4 2 12 7 2 11" xfId="6074"/>
    <cellStyle name="Normal 2 4 2 12 7 2 2" xfId="6075"/>
    <cellStyle name="Normal 2 4 2 12 7 2 2 2" xfId="6076"/>
    <cellStyle name="Normal 2 4 2 12 7 2 2 2 2" xfId="6077"/>
    <cellStyle name="Normal 2 4 2 12 7 2 2 2 3" xfId="6078"/>
    <cellStyle name="Normal 2 4 2 12 7 2 2 2 4" xfId="6079"/>
    <cellStyle name="Normal 2 4 2 12 7 2 2 2 5" xfId="6080"/>
    <cellStyle name="Normal 2 4 2 12 7 2 2 3" xfId="6081"/>
    <cellStyle name="Normal 2 4 2 12 7 2 2 4" xfId="6082"/>
    <cellStyle name="Normal 2 4 2 12 7 2 2 5" xfId="6083"/>
    <cellStyle name="Normal 2 4 2 12 7 2 2 6" xfId="6084"/>
    <cellStyle name="Normal 2 4 2 12 7 2 2 7" xfId="6085"/>
    <cellStyle name="Normal 2 4 2 12 7 2 2 8" xfId="6086"/>
    <cellStyle name="Normal 2 4 2 12 7 2 3" xfId="6087"/>
    <cellStyle name="Normal 2 4 2 12 7 2 4" xfId="6088"/>
    <cellStyle name="Normal 2 4 2 12 7 2 5" xfId="6089"/>
    <cellStyle name="Normal 2 4 2 12 7 2 6" xfId="6090"/>
    <cellStyle name="Normal 2 4 2 12 7 2 6 2" xfId="6091"/>
    <cellStyle name="Normal 2 4 2 12 7 2 6 3" xfId="6092"/>
    <cellStyle name="Normal 2 4 2 12 7 2 6 4" xfId="6093"/>
    <cellStyle name="Normal 2 4 2 12 7 2 6 5" xfId="6094"/>
    <cellStyle name="Normal 2 4 2 12 7 2 7" xfId="6095"/>
    <cellStyle name="Normal 2 4 2 12 7 2 8" xfId="6096"/>
    <cellStyle name="Normal 2 4 2 12 7 2 9" xfId="6097"/>
    <cellStyle name="Normal 2 4 2 12 7 3" xfId="6098"/>
    <cellStyle name="Normal 2 4 2 12 7 4" xfId="6099"/>
    <cellStyle name="Normal 2 4 2 12 7 5" xfId="6100"/>
    <cellStyle name="Normal 2 4 2 12 7 6" xfId="6101"/>
    <cellStyle name="Normal 2 4 2 12 7 6 2" xfId="6102"/>
    <cellStyle name="Normal 2 4 2 12 7 6 2 2" xfId="6103"/>
    <cellStyle name="Normal 2 4 2 12 7 6 2 3" xfId="6104"/>
    <cellStyle name="Normal 2 4 2 12 7 6 2 4" xfId="6105"/>
    <cellStyle name="Normal 2 4 2 12 7 6 2 5" xfId="6106"/>
    <cellStyle name="Normal 2 4 2 12 7 6 3" xfId="6107"/>
    <cellStyle name="Normal 2 4 2 12 7 6 4" xfId="6108"/>
    <cellStyle name="Normal 2 4 2 12 7 6 5" xfId="6109"/>
    <cellStyle name="Normal 2 4 2 12 7 6 6" xfId="6110"/>
    <cellStyle name="Normal 2 4 2 12 7 6 7" xfId="6111"/>
    <cellStyle name="Normal 2 4 2 12 7 6 8" xfId="6112"/>
    <cellStyle name="Normal 2 4 2 12 7 7" xfId="6113"/>
    <cellStyle name="Normal 2 4 2 12 7 8" xfId="6114"/>
    <cellStyle name="Normal 2 4 2 12 7 9" xfId="6115"/>
    <cellStyle name="Normal 2 4 2 12 7 9 2" xfId="6116"/>
    <cellStyle name="Normal 2 4 2 12 7 9 3" xfId="6117"/>
    <cellStyle name="Normal 2 4 2 12 7 9 4" xfId="6118"/>
    <cellStyle name="Normal 2 4 2 12 7 9 5" xfId="6119"/>
    <cellStyle name="Normal 2 4 2 12 8" xfId="6120"/>
    <cellStyle name="Normal 2 4 2 12 9" xfId="6121"/>
    <cellStyle name="Normal 2 4 2 13" xfId="6122"/>
    <cellStyle name="Normal 2 4 2 14" xfId="6123"/>
    <cellStyle name="Normal 2 4 2 15" xfId="6124"/>
    <cellStyle name="Normal 2 4 2 16" xfId="6125"/>
    <cellStyle name="Normal 2 4 2 16 10" xfId="6126"/>
    <cellStyle name="Normal 2 4 2 16 10 2" xfId="6127"/>
    <cellStyle name="Normal 2 4 2 16 10 2 2" xfId="6128"/>
    <cellStyle name="Normal 2 4 2 16 10 2 3" xfId="6129"/>
    <cellStyle name="Normal 2 4 2 16 10 2 4" xfId="6130"/>
    <cellStyle name="Normal 2 4 2 16 10 2 5" xfId="6131"/>
    <cellStyle name="Normal 2 4 2 16 10 3" xfId="6132"/>
    <cellStyle name="Normal 2 4 2 16 10 4" xfId="6133"/>
    <cellStyle name="Normal 2 4 2 16 10 5" xfId="6134"/>
    <cellStyle name="Normal 2 4 2 16 10 6" xfId="6135"/>
    <cellStyle name="Normal 2 4 2 16 10 7" xfId="6136"/>
    <cellStyle name="Normal 2 4 2 16 10 8" xfId="6137"/>
    <cellStyle name="Normal 2 4 2 16 11" xfId="6138"/>
    <cellStyle name="Normal 2 4 2 16 12" xfId="6139"/>
    <cellStyle name="Normal 2 4 2 16 13" xfId="6140"/>
    <cellStyle name="Normal 2 4 2 16 13 2" xfId="6141"/>
    <cellStyle name="Normal 2 4 2 16 13 3" xfId="6142"/>
    <cellStyle name="Normal 2 4 2 16 13 4" xfId="6143"/>
    <cellStyle name="Normal 2 4 2 16 13 5" xfId="6144"/>
    <cellStyle name="Normal 2 4 2 16 14" xfId="6145"/>
    <cellStyle name="Normal 2 4 2 16 15" xfId="6146"/>
    <cellStyle name="Normal 2 4 2 16 16" xfId="6147"/>
    <cellStyle name="Normal 2 4 2 16 17" xfId="6148"/>
    <cellStyle name="Normal 2 4 2 16 18" xfId="6149"/>
    <cellStyle name="Normal 2 4 2 16 2" xfId="6150"/>
    <cellStyle name="Normal 2 4 2 16 2 10" xfId="6151"/>
    <cellStyle name="Normal 2 4 2 16 2 11" xfId="6152"/>
    <cellStyle name="Normal 2 4 2 16 2 12" xfId="6153"/>
    <cellStyle name="Normal 2 4 2 16 2 13" xfId="6154"/>
    <cellStyle name="Normal 2 4 2 16 2 14" xfId="6155"/>
    <cellStyle name="Normal 2 4 2 16 2 2" xfId="6156"/>
    <cellStyle name="Normal 2 4 2 16 2 2 10" xfId="6157"/>
    <cellStyle name="Normal 2 4 2 16 2 2 11" xfId="6158"/>
    <cellStyle name="Normal 2 4 2 16 2 2 2" xfId="6159"/>
    <cellStyle name="Normal 2 4 2 16 2 2 2 2" xfId="6160"/>
    <cellStyle name="Normal 2 4 2 16 2 2 2 2 2" xfId="6161"/>
    <cellStyle name="Normal 2 4 2 16 2 2 2 2 3" xfId="6162"/>
    <cellStyle name="Normal 2 4 2 16 2 2 2 2 4" xfId="6163"/>
    <cellStyle name="Normal 2 4 2 16 2 2 2 2 5" xfId="6164"/>
    <cellStyle name="Normal 2 4 2 16 2 2 2 3" xfId="6165"/>
    <cellStyle name="Normal 2 4 2 16 2 2 2 4" xfId="6166"/>
    <cellStyle name="Normal 2 4 2 16 2 2 2 5" xfId="6167"/>
    <cellStyle name="Normal 2 4 2 16 2 2 2 6" xfId="6168"/>
    <cellStyle name="Normal 2 4 2 16 2 2 2 7" xfId="6169"/>
    <cellStyle name="Normal 2 4 2 16 2 2 2 8" xfId="6170"/>
    <cellStyle name="Normal 2 4 2 16 2 2 3" xfId="6171"/>
    <cellStyle name="Normal 2 4 2 16 2 2 4" xfId="6172"/>
    <cellStyle name="Normal 2 4 2 16 2 2 5" xfId="6173"/>
    <cellStyle name="Normal 2 4 2 16 2 2 6" xfId="6174"/>
    <cellStyle name="Normal 2 4 2 16 2 2 6 2" xfId="6175"/>
    <cellStyle name="Normal 2 4 2 16 2 2 6 3" xfId="6176"/>
    <cellStyle name="Normal 2 4 2 16 2 2 6 4" xfId="6177"/>
    <cellStyle name="Normal 2 4 2 16 2 2 6 5" xfId="6178"/>
    <cellStyle name="Normal 2 4 2 16 2 2 7" xfId="6179"/>
    <cellStyle name="Normal 2 4 2 16 2 2 8" xfId="6180"/>
    <cellStyle name="Normal 2 4 2 16 2 2 9" xfId="6181"/>
    <cellStyle name="Normal 2 4 2 16 2 3" xfId="6182"/>
    <cellStyle name="Normal 2 4 2 16 2 4" xfId="6183"/>
    <cellStyle name="Normal 2 4 2 16 2 5" xfId="6184"/>
    <cellStyle name="Normal 2 4 2 16 2 6" xfId="6185"/>
    <cellStyle name="Normal 2 4 2 16 2 6 2" xfId="6186"/>
    <cellStyle name="Normal 2 4 2 16 2 6 2 2" xfId="6187"/>
    <cellStyle name="Normal 2 4 2 16 2 6 2 3" xfId="6188"/>
    <cellStyle name="Normal 2 4 2 16 2 6 2 4" xfId="6189"/>
    <cellStyle name="Normal 2 4 2 16 2 6 2 5" xfId="6190"/>
    <cellStyle name="Normal 2 4 2 16 2 6 3" xfId="6191"/>
    <cellStyle name="Normal 2 4 2 16 2 6 4" xfId="6192"/>
    <cellStyle name="Normal 2 4 2 16 2 6 5" xfId="6193"/>
    <cellStyle name="Normal 2 4 2 16 2 6 6" xfId="6194"/>
    <cellStyle name="Normal 2 4 2 16 2 6 7" xfId="6195"/>
    <cellStyle name="Normal 2 4 2 16 2 6 8" xfId="6196"/>
    <cellStyle name="Normal 2 4 2 16 2 7" xfId="6197"/>
    <cellStyle name="Normal 2 4 2 16 2 8" xfId="6198"/>
    <cellStyle name="Normal 2 4 2 16 2 9" xfId="6199"/>
    <cellStyle name="Normal 2 4 2 16 2 9 2" xfId="6200"/>
    <cellStyle name="Normal 2 4 2 16 2 9 3" xfId="6201"/>
    <cellStyle name="Normal 2 4 2 16 2 9 4" xfId="6202"/>
    <cellStyle name="Normal 2 4 2 16 2 9 5" xfId="6203"/>
    <cellStyle name="Normal 2 4 2 16 3" xfId="6204"/>
    <cellStyle name="Normal 2 4 2 16 4" xfId="6205"/>
    <cellStyle name="Normal 2 4 2 16 5" xfId="6206"/>
    <cellStyle name="Normal 2 4 2 16 6" xfId="6207"/>
    <cellStyle name="Normal 2 4 2 16 7" xfId="6208"/>
    <cellStyle name="Normal 2 4 2 16 7 10" xfId="6209"/>
    <cellStyle name="Normal 2 4 2 16 7 11" xfId="6210"/>
    <cellStyle name="Normal 2 4 2 16 7 2" xfId="6211"/>
    <cellStyle name="Normal 2 4 2 16 7 2 2" xfId="6212"/>
    <cellStyle name="Normal 2 4 2 16 7 2 2 2" xfId="6213"/>
    <cellStyle name="Normal 2 4 2 16 7 2 2 3" xfId="6214"/>
    <cellStyle name="Normal 2 4 2 16 7 2 2 4" xfId="6215"/>
    <cellStyle name="Normal 2 4 2 16 7 2 2 5" xfId="6216"/>
    <cellStyle name="Normal 2 4 2 16 7 2 3" xfId="6217"/>
    <cellStyle name="Normal 2 4 2 16 7 2 4" xfId="6218"/>
    <cellStyle name="Normal 2 4 2 16 7 2 5" xfId="6219"/>
    <cellStyle name="Normal 2 4 2 16 7 2 6" xfId="6220"/>
    <cellStyle name="Normal 2 4 2 16 7 2 7" xfId="6221"/>
    <cellStyle name="Normal 2 4 2 16 7 2 8" xfId="6222"/>
    <cellStyle name="Normal 2 4 2 16 7 3" xfId="6223"/>
    <cellStyle name="Normal 2 4 2 16 7 4" xfId="6224"/>
    <cellStyle name="Normal 2 4 2 16 7 5" xfId="6225"/>
    <cellStyle name="Normal 2 4 2 16 7 6" xfId="6226"/>
    <cellStyle name="Normal 2 4 2 16 7 6 2" xfId="6227"/>
    <cellStyle name="Normal 2 4 2 16 7 6 3" xfId="6228"/>
    <cellStyle name="Normal 2 4 2 16 7 6 4" xfId="6229"/>
    <cellStyle name="Normal 2 4 2 16 7 6 5" xfId="6230"/>
    <cellStyle name="Normal 2 4 2 16 7 7" xfId="6231"/>
    <cellStyle name="Normal 2 4 2 16 7 8" xfId="6232"/>
    <cellStyle name="Normal 2 4 2 16 7 9" xfId="6233"/>
    <cellStyle name="Normal 2 4 2 16 8" xfId="6234"/>
    <cellStyle name="Normal 2 4 2 16 9" xfId="6235"/>
    <cellStyle name="Normal 2 4 2 17" xfId="6236"/>
    <cellStyle name="Normal 2 4 2 18" xfId="6237"/>
    <cellStyle name="Normal 2 4 2 19" xfId="6238"/>
    <cellStyle name="Normal 2 4 2 2" xfId="6239"/>
    <cellStyle name="Normal 2 4 2 2 10" xfId="6240"/>
    <cellStyle name="Normal 2 4 2 2 11" xfId="6241"/>
    <cellStyle name="Normal 2 4 2 2 11 10" xfId="6242"/>
    <cellStyle name="Normal 2 4 2 2 11 11" xfId="6243"/>
    <cellStyle name="Normal 2 4 2 2 11 12" xfId="6244"/>
    <cellStyle name="Normal 2 4 2 2 11 13" xfId="6245"/>
    <cellStyle name="Normal 2 4 2 2 11 14" xfId="6246"/>
    <cellStyle name="Normal 2 4 2 2 11 2" xfId="6247"/>
    <cellStyle name="Normal 2 4 2 2 11 2 10" xfId="6248"/>
    <cellStyle name="Normal 2 4 2 2 11 2 11" xfId="6249"/>
    <cellStyle name="Normal 2 4 2 2 11 2 2" xfId="6250"/>
    <cellStyle name="Normal 2 4 2 2 11 2 2 2" xfId="6251"/>
    <cellStyle name="Normal 2 4 2 2 11 2 2 2 2" xfId="6252"/>
    <cellStyle name="Normal 2 4 2 2 11 2 2 2 3" xfId="6253"/>
    <cellStyle name="Normal 2 4 2 2 11 2 2 2 4" xfId="6254"/>
    <cellStyle name="Normal 2 4 2 2 11 2 2 2 5" xfId="6255"/>
    <cellStyle name="Normal 2 4 2 2 11 2 2 3" xfId="6256"/>
    <cellStyle name="Normal 2 4 2 2 11 2 2 4" xfId="6257"/>
    <cellStyle name="Normal 2 4 2 2 11 2 2 5" xfId="6258"/>
    <cellStyle name="Normal 2 4 2 2 11 2 2 6" xfId="6259"/>
    <cellStyle name="Normal 2 4 2 2 11 2 2 7" xfId="6260"/>
    <cellStyle name="Normal 2 4 2 2 11 2 2 8" xfId="6261"/>
    <cellStyle name="Normal 2 4 2 2 11 2 3" xfId="6262"/>
    <cellStyle name="Normal 2 4 2 2 11 2 4" xfId="6263"/>
    <cellStyle name="Normal 2 4 2 2 11 2 5" xfId="6264"/>
    <cellStyle name="Normal 2 4 2 2 11 2 6" xfId="6265"/>
    <cellStyle name="Normal 2 4 2 2 11 2 6 2" xfId="6266"/>
    <cellStyle name="Normal 2 4 2 2 11 2 6 3" xfId="6267"/>
    <cellStyle name="Normal 2 4 2 2 11 2 6 4" xfId="6268"/>
    <cellStyle name="Normal 2 4 2 2 11 2 6 5" xfId="6269"/>
    <cellStyle name="Normal 2 4 2 2 11 2 7" xfId="6270"/>
    <cellStyle name="Normal 2 4 2 2 11 2 8" xfId="6271"/>
    <cellStyle name="Normal 2 4 2 2 11 2 9" xfId="6272"/>
    <cellStyle name="Normal 2 4 2 2 11 3" xfId="6273"/>
    <cellStyle name="Normal 2 4 2 2 11 4" xfId="6274"/>
    <cellStyle name="Normal 2 4 2 2 11 5" xfId="6275"/>
    <cellStyle name="Normal 2 4 2 2 11 6" xfId="6276"/>
    <cellStyle name="Normal 2 4 2 2 11 6 2" xfId="6277"/>
    <cellStyle name="Normal 2 4 2 2 11 6 2 2" xfId="6278"/>
    <cellStyle name="Normal 2 4 2 2 11 6 2 3" xfId="6279"/>
    <cellStyle name="Normal 2 4 2 2 11 6 2 4" xfId="6280"/>
    <cellStyle name="Normal 2 4 2 2 11 6 2 5" xfId="6281"/>
    <cellStyle name="Normal 2 4 2 2 11 6 3" xfId="6282"/>
    <cellStyle name="Normal 2 4 2 2 11 6 4" xfId="6283"/>
    <cellStyle name="Normal 2 4 2 2 11 6 5" xfId="6284"/>
    <cellStyle name="Normal 2 4 2 2 11 6 6" xfId="6285"/>
    <cellStyle name="Normal 2 4 2 2 11 6 7" xfId="6286"/>
    <cellStyle name="Normal 2 4 2 2 11 6 8" xfId="6287"/>
    <cellStyle name="Normal 2 4 2 2 11 7" xfId="6288"/>
    <cellStyle name="Normal 2 4 2 2 11 8" xfId="6289"/>
    <cellStyle name="Normal 2 4 2 2 11 9" xfId="6290"/>
    <cellStyle name="Normal 2 4 2 2 11 9 2" xfId="6291"/>
    <cellStyle name="Normal 2 4 2 2 11 9 3" xfId="6292"/>
    <cellStyle name="Normal 2 4 2 2 11 9 4" xfId="6293"/>
    <cellStyle name="Normal 2 4 2 2 11 9 5" xfId="6294"/>
    <cellStyle name="Normal 2 4 2 2 12" xfId="6295"/>
    <cellStyle name="Normal 2 4 2 2 13" xfId="6296"/>
    <cellStyle name="Normal 2 4 2 2 14" xfId="6297"/>
    <cellStyle name="Normal 2 4 2 2 15" xfId="6298"/>
    <cellStyle name="Normal 2 4 2 2 15 10" xfId="6299"/>
    <cellStyle name="Normal 2 4 2 2 15 11" xfId="6300"/>
    <cellStyle name="Normal 2 4 2 2 15 2" xfId="6301"/>
    <cellStyle name="Normal 2 4 2 2 15 2 2" xfId="6302"/>
    <cellStyle name="Normal 2 4 2 2 15 2 2 2" xfId="6303"/>
    <cellStyle name="Normal 2 4 2 2 15 2 2 3" xfId="6304"/>
    <cellStyle name="Normal 2 4 2 2 15 2 2 4" xfId="6305"/>
    <cellStyle name="Normal 2 4 2 2 15 2 2 5" xfId="6306"/>
    <cellStyle name="Normal 2 4 2 2 15 2 3" xfId="6307"/>
    <cellStyle name="Normal 2 4 2 2 15 2 4" xfId="6308"/>
    <cellStyle name="Normal 2 4 2 2 15 2 5" xfId="6309"/>
    <cellStyle name="Normal 2 4 2 2 15 2 6" xfId="6310"/>
    <cellStyle name="Normal 2 4 2 2 15 2 7" xfId="6311"/>
    <cellStyle name="Normal 2 4 2 2 15 2 8" xfId="6312"/>
    <cellStyle name="Normal 2 4 2 2 15 3" xfId="6313"/>
    <cellStyle name="Normal 2 4 2 2 15 4" xfId="6314"/>
    <cellStyle name="Normal 2 4 2 2 15 5" xfId="6315"/>
    <cellStyle name="Normal 2 4 2 2 15 6" xfId="6316"/>
    <cellStyle name="Normal 2 4 2 2 15 6 2" xfId="6317"/>
    <cellStyle name="Normal 2 4 2 2 15 6 3" xfId="6318"/>
    <cellStyle name="Normal 2 4 2 2 15 6 4" xfId="6319"/>
    <cellStyle name="Normal 2 4 2 2 15 6 5" xfId="6320"/>
    <cellStyle name="Normal 2 4 2 2 15 7" xfId="6321"/>
    <cellStyle name="Normal 2 4 2 2 15 8" xfId="6322"/>
    <cellStyle name="Normal 2 4 2 2 15 9" xfId="6323"/>
    <cellStyle name="Normal 2 4 2 2 16" xfId="6324"/>
    <cellStyle name="Normal 2 4 2 2 17" xfId="6325"/>
    <cellStyle name="Normal 2 4 2 2 18" xfId="6326"/>
    <cellStyle name="Normal 2 4 2 2 18 2" xfId="6327"/>
    <cellStyle name="Normal 2 4 2 2 18 2 2" xfId="6328"/>
    <cellStyle name="Normal 2 4 2 2 18 2 3" xfId="6329"/>
    <cellStyle name="Normal 2 4 2 2 18 2 4" xfId="6330"/>
    <cellStyle name="Normal 2 4 2 2 18 2 5" xfId="6331"/>
    <cellStyle name="Normal 2 4 2 2 18 3" xfId="6332"/>
    <cellStyle name="Normal 2 4 2 2 18 4" xfId="6333"/>
    <cellStyle name="Normal 2 4 2 2 18 5" xfId="6334"/>
    <cellStyle name="Normal 2 4 2 2 18 6" xfId="6335"/>
    <cellStyle name="Normal 2 4 2 2 18 7" xfId="6336"/>
    <cellStyle name="Normal 2 4 2 2 18 8" xfId="6337"/>
    <cellStyle name="Normal 2 4 2 2 19" xfId="6338"/>
    <cellStyle name="Normal 2 4 2 2 2" xfId="6339"/>
    <cellStyle name="Normal 2 4 2 2 2 10" xfId="6340"/>
    <cellStyle name="Normal 2 4 2 2 2 11" xfId="6341"/>
    <cellStyle name="Normal 2 4 2 2 2 11 10" xfId="6342"/>
    <cellStyle name="Normal 2 4 2 2 2 11 11" xfId="6343"/>
    <cellStyle name="Normal 2 4 2 2 2 11 2" xfId="6344"/>
    <cellStyle name="Normal 2 4 2 2 2 11 2 2" xfId="6345"/>
    <cellStyle name="Normal 2 4 2 2 2 11 2 2 2" xfId="6346"/>
    <cellStyle name="Normal 2 4 2 2 2 11 2 2 3" xfId="6347"/>
    <cellStyle name="Normal 2 4 2 2 2 11 2 2 4" xfId="6348"/>
    <cellStyle name="Normal 2 4 2 2 2 11 2 2 5" xfId="6349"/>
    <cellStyle name="Normal 2 4 2 2 2 11 2 3" xfId="6350"/>
    <cellStyle name="Normal 2 4 2 2 2 11 2 4" xfId="6351"/>
    <cellStyle name="Normal 2 4 2 2 2 11 2 5" xfId="6352"/>
    <cellStyle name="Normal 2 4 2 2 2 11 2 6" xfId="6353"/>
    <cellStyle name="Normal 2 4 2 2 2 11 2 7" xfId="6354"/>
    <cellStyle name="Normal 2 4 2 2 2 11 2 8" xfId="6355"/>
    <cellStyle name="Normal 2 4 2 2 2 11 3" xfId="6356"/>
    <cellStyle name="Normal 2 4 2 2 2 11 4" xfId="6357"/>
    <cellStyle name="Normal 2 4 2 2 2 11 5" xfId="6358"/>
    <cellStyle name="Normal 2 4 2 2 2 11 6" xfId="6359"/>
    <cellStyle name="Normal 2 4 2 2 2 11 6 2" xfId="6360"/>
    <cellStyle name="Normal 2 4 2 2 2 11 6 3" xfId="6361"/>
    <cellStyle name="Normal 2 4 2 2 2 11 6 4" xfId="6362"/>
    <cellStyle name="Normal 2 4 2 2 2 11 6 5" xfId="6363"/>
    <cellStyle name="Normal 2 4 2 2 2 11 7" xfId="6364"/>
    <cellStyle name="Normal 2 4 2 2 2 11 8" xfId="6365"/>
    <cellStyle name="Normal 2 4 2 2 2 11 9" xfId="6366"/>
    <cellStyle name="Normal 2 4 2 2 2 12" xfId="6367"/>
    <cellStyle name="Normal 2 4 2 2 2 13" xfId="6368"/>
    <cellStyle name="Normal 2 4 2 2 2 14" xfId="6369"/>
    <cellStyle name="Normal 2 4 2 2 2 14 2" xfId="6370"/>
    <cellStyle name="Normal 2 4 2 2 2 14 2 2" xfId="6371"/>
    <cellStyle name="Normal 2 4 2 2 2 14 2 3" xfId="6372"/>
    <cellStyle name="Normal 2 4 2 2 2 14 2 4" xfId="6373"/>
    <cellStyle name="Normal 2 4 2 2 2 14 2 5" xfId="6374"/>
    <cellStyle name="Normal 2 4 2 2 2 14 3" xfId="6375"/>
    <cellStyle name="Normal 2 4 2 2 2 14 4" xfId="6376"/>
    <cellStyle name="Normal 2 4 2 2 2 14 5" xfId="6377"/>
    <cellStyle name="Normal 2 4 2 2 2 14 6" xfId="6378"/>
    <cellStyle name="Normal 2 4 2 2 2 14 7" xfId="6379"/>
    <cellStyle name="Normal 2 4 2 2 2 14 8" xfId="6380"/>
    <cellStyle name="Normal 2 4 2 2 2 15" xfId="6381"/>
    <cellStyle name="Normal 2 4 2 2 2 16" xfId="6382"/>
    <cellStyle name="Normal 2 4 2 2 2 17" xfId="6383"/>
    <cellStyle name="Normal 2 4 2 2 2 17 2" xfId="6384"/>
    <cellStyle name="Normal 2 4 2 2 2 17 3" xfId="6385"/>
    <cellStyle name="Normal 2 4 2 2 2 17 4" xfId="6386"/>
    <cellStyle name="Normal 2 4 2 2 2 17 5" xfId="6387"/>
    <cellStyle name="Normal 2 4 2 2 2 18" xfId="6388"/>
    <cellStyle name="Normal 2 4 2 2 2 19" xfId="6389"/>
    <cellStyle name="Normal 2 4 2 2 2 2" xfId="6390"/>
    <cellStyle name="Normal 2 4 2 2 2 2 10" xfId="6391"/>
    <cellStyle name="Normal 2 4 2 2 2 2 10 2" xfId="6392"/>
    <cellStyle name="Normal 2 4 2 2 2 2 10 2 2" xfId="6393"/>
    <cellStyle name="Normal 2 4 2 2 2 2 10 2 3" xfId="6394"/>
    <cellStyle name="Normal 2 4 2 2 2 2 10 2 4" xfId="6395"/>
    <cellStyle name="Normal 2 4 2 2 2 2 10 2 5" xfId="6396"/>
    <cellStyle name="Normal 2 4 2 2 2 2 10 3" xfId="6397"/>
    <cellStyle name="Normal 2 4 2 2 2 2 10 4" xfId="6398"/>
    <cellStyle name="Normal 2 4 2 2 2 2 10 5" xfId="6399"/>
    <cellStyle name="Normal 2 4 2 2 2 2 10 6" xfId="6400"/>
    <cellStyle name="Normal 2 4 2 2 2 2 10 7" xfId="6401"/>
    <cellStyle name="Normal 2 4 2 2 2 2 10 8" xfId="6402"/>
    <cellStyle name="Normal 2 4 2 2 2 2 11" xfId="6403"/>
    <cellStyle name="Normal 2 4 2 2 2 2 12" xfId="6404"/>
    <cellStyle name="Normal 2 4 2 2 2 2 13" xfId="6405"/>
    <cellStyle name="Normal 2 4 2 2 2 2 13 2" xfId="6406"/>
    <cellStyle name="Normal 2 4 2 2 2 2 13 3" xfId="6407"/>
    <cellStyle name="Normal 2 4 2 2 2 2 13 4" xfId="6408"/>
    <cellStyle name="Normal 2 4 2 2 2 2 13 5" xfId="6409"/>
    <cellStyle name="Normal 2 4 2 2 2 2 14" xfId="6410"/>
    <cellStyle name="Normal 2 4 2 2 2 2 15" xfId="6411"/>
    <cellStyle name="Normal 2 4 2 2 2 2 16" xfId="6412"/>
    <cellStyle name="Normal 2 4 2 2 2 2 17" xfId="6413"/>
    <cellStyle name="Normal 2 4 2 2 2 2 18" xfId="6414"/>
    <cellStyle name="Normal 2 4 2 2 2 2 2" xfId="6415"/>
    <cellStyle name="Normal 2 4 2 2 2 2 2 10" xfId="6416"/>
    <cellStyle name="Normal 2 4 2 2 2 2 2 11" xfId="6417"/>
    <cellStyle name="Normal 2 4 2 2 2 2 2 12" xfId="6418"/>
    <cellStyle name="Normal 2 4 2 2 2 2 2 13" xfId="6419"/>
    <cellStyle name="Normal 2 4 2 2 2 2 2 14" xfId="6420"/>
    <cellStyle name="Normal 2 4 2 2 2 2 2 2" xfId="6421"/>
    <cellStyle name="Normal 2 4 2 2 2 2 2 2 10" xfId="6422"/>
    <cellStyle name="Normal 2 4 2 2 2 2 2 2 11" xfId="6423"/>
    <cellStyle name="Normal 2 4 2 2 2 2 2 2 2" xfId="6424"/>
    <cellStyle name="Normal 2 4 2 2 2 2 2 2 2 2" xfId="6425"/>
    <cellStyle name="Normal 2 4 2 2 2 2 2 2 2 2 2" xfId="6426"/>
    <cellStyle name="Normal 2 4 2 2 2 2 2 2 2 2 3" xfId="6427"/>
    <cellStyle name="Normal 2 4 2 2 2 2 2 2 2 2 4" xfId="6428"/>
    <cellStyle name="Normal 2 4 2 2 2 2 2 2 2 2 5" xfId="6429"/>
    <cellStyle name="Normal 2 4 2 2 2 2 2 2 2 3" xfId="6430"/>
    <cellStyle name="Normal 2 4 2 2 2 2 2 2 2 4" xfId="6431"/>
    <cellStyle name="Normal 2 4 2 2 2 2 2 2 2 5" xfId="6432"/>
    <cellStyle name="Normal 2 4 2 2 2 2 2 2 2 6" xfId="6433"/>
    <cellStyle name="Normal 2 4 2 2 2 2 2 2 2 7" xfId="6434"/>
    <cellStyle name="Normal 2 4 2 2 2 2 2 2 2 8" xfId="6435"/>
    <cellStyle name="Normal 2 4 2 2 2 2 2 2 3" xfId="6436"/>
    <cellStyle name="Normal 2 4 2 2 2 2 2 2 4" xfId="6437"/>
    <cellStyle name="Normal 2 4 2 2 2 2 2 2 5" xfId="6438"/>
    <cellStyle name="Normal 2 4 2 2 2 2 2 2 6" xfId="6439"/>
    <cellStyle name="Normal 2 4 2 2 2 2 2 2 6 2" xfId="6440"/>
    <cellStyle name="Normal 2 4 2 2 2 2 2 2 6 3" xfId="6441"/>
    <cellStyle name="Normal 2 4 2 2 2 2 2 2 6 4" xfId="6442"/>
    <cellStyle name="Normal 2 4 2 2 2 2 2 2 6 5" xfId="6443"/>
    <cellStyle name="Normal 2 4 2 2 2 2 2 2 7" xfId="6444"/>
    <cellStyle name="Normal 2 4 2 2 2 2 2 2 8" xfId="6445"/>
    <cellStyle name="Normal 2 4 2 2 2 2 2 2 9" xfId="6446"/>
    <cellStyle name="Normal 2 4 2 2 2 2 2 3" xfId="6447"/>
    <cellStyle name="Normal 2 4 2 2 2 2 2 4" xfId="6448"/>
    <cellStyle name="Normal 2 4 2 2 2 2 2 5" xfId="6449"/>
    <cellStyle name="Normal 2 4 2 2 2 2 2 6" xfId="6450"/>
    <cellStyle name="Normal 2 4 2 2 2 2 2 6 2" xfId="6451"/>
    <cellStyle name="Normal 2 4 2 2 2 2 2 6 2 2" xfId="6452"/>
    <cellStyle name="Normal 2 4 2 2 2 2 2 6 2 3" xfId="6453"/>
    <cellStyle name="Normal 2 4 2 2 2 2 2 6 2 4" xfId="6454"/>
    <cellStyle name="Normal 2 4 2 2 2 2 2 6 2 5" xfId="6455"/>
    <cellStyle name="Normal 2 4 2 2 2 2 2 6 3" xfId="6456"/>
    <cellStyle name="Normal 2 4 2 2 2 2 2 6 4" xfId="6457"/>
    <cellStyle name="Normal 2 4 2 2 2 2 2 6 5" xfId="6458"/>
    <cellStyle name="Normal 2 4 2 2 2 2 2 6 6" xfId="6459"/>
    <cellStyle name="Normal 2 4 2 2 2 2 2 6 7" xfId="6460"/>
    <cellStyle name="Normal 2 4 2 2 2 2 2 6 8" xfId="6461"/>
    <cellStyle name="Normal 2 4 2 2 2 2 2 7" xfId="6462"/>
    <cellStyle name="Normal 2 4 2 2 2 2 2 8" xfId="6463"/>
    <cellStyle name="Normal 2 4 2 2 2 2 2 9" xfId="6464"/>
    <cellStyle name="Normal 2 4 2 2 2 2 2 9 2" xfId="6465"/>
    <cellStyle name="Normal 2 4 2 2 2 2 2 9 3" xfId="6466"/>
    <cellStyle name="Normal 2 4 2 2 2 2 2 9 4" xfId="6467"/>
    <cellStyle name="Normal 2 4 2 2 2 2 2 9 5" xfId="6468"/>
    <cellStyle name="Normal 2 4 2 2 2 2 3" xfId="6469"/>
    <cellStyle name="Normal 2 4 2 2 2 2 4" xfId="6470"/>
    <cellStyle name="Normal 2 4 2 2 2 2 5" xfId="6471"/>
    <cellStyle name="Normal 2 4 2 2 2 2 6" xfId="6472"/>
    <cellStyle name="Normal 2 4 2 2 2 2 7" xfId="6473"/>
    <cellStyle name="Normal 2 4 2 2 2 2 7 10" xfId="6474"/>
    <cellStyle name="Normal 2 4 2 2 2 2 7 11" xfId="6475"/>
    <cellStyle name="Normal 2 4 2 2 2 2 7 2" xfId="6476"/>
    <cellStyle name="Normal 2 4 2 2 2 2 7 2 2" xfId="6477"/>
    <cellStyle name="Normal 2 4 2 2 2 2 7 2 2 2" xfId="6478"/>
    <cellStyle name="Normal 2 4 2 2 2 2 7 2 2 3" xfId="6479"/>
    <cellStyle name="Normal 2 4 2 2 2 2 7 2 2 4" xfId="6480"/>
    <cellStyle name="Normal 2 4 2 2 2 2 7 2 2 5" xfId="6481"/>
    <cellStyle name="Normal 2 4 2 2 2 2 7 2 3" xfId="6482"/>
    <cellStyle name="Normal 2 4 2 2 2 2 7 2 4" xfId="6483"/>
    <cellStyle name="Normal 2 4 2 2 2 2 7 2 5" xfId="6484"/>
    <cellStyle name="Normal 2 4 2 2 2 2 7 2 6" xfId="6485"/>
    <cellStyle name="Normal 2 4 2 2 2 2 7 2 7" xfId="6486"/>
    <cellStyle name="Normal 2 4 2 2 2 2 7 2 8" xfId="6487"/>
    <cellStyle name="Normal 2 4 2 2 2 2 7 3" xfId="6488"/>
    <cellStyle name="Normal 2 4 2 2 2 2 7 4" xfId="6489"/>
    <cellStyle name="Normal 2 4 2 2 2 2 7 5" xfId="6490"/>
    <cellStyle name="Normal 2 4 2 2 2 2 7 6" xfId="6491"/>
    <cellStyle name="Normal 2 4 2 2 2 2 7 6 2" xfId="6492"/>
    <cellStyle name="Normal 2 4 2 2 2 2 7 6 3" xfId="6493"/>
    <cellStyle name="Normal 2 4 2 2 2 2 7 6 4" xfId="6494"/>
    <cellStyle name="Normal 2 4 2 2 2 2 7 6 5" xfId="6495"/>
    <cellStyle name="Normal 2 4 2 2 2 2 7 7" xfId="6496"/>
    <cellStyle name="Normal 2 4 2 2 2 2 7 8" xfId="6497"/>
    <cellStyle name="Normal 2 4 2 2 2 2 7 9" xfId="6498"/>
    <cellStyle name="Normal 2 4 2 2 2 2 8" xfId="6499"/>
    <cellStyle name="Normal 2 4 2 2 2 2 9" xfId="6500"/>
    <cellStyle name="Normal 2 4 2 2 2 20" xfId="6501"/>
    <cellStyle name="Normal 2 4 2 2 2 21" xfId="6502"/>
    <cellStyle name="Normal 2 4 2 2 2 22" xfId="6503"/>
    <cellStyle name="Normal 2 4 2 2 2 3" xfId="6504"/>
    <cellStyle name="Normal 2 4 2 2 2 4" xfId="6505"/>
    <cellStyle name="Normal 2 4 2 2 2 5" xfId="6506"/>
    <cellStyle name="Normal 2 4 2 2 2 6" xfId="6507"/>
    <cellStyle name="Normal 2 4 2 2 2 7" xfId="6508"/>
    <cellStyle name="Normal 2 4 2 2 2 7 10" xfId="6509"/>
    <cellStyle name="Normal 2 4 2 2 2 7 11" xfId="6510"/>
    <cellStyle name="Normal 2 4 2 2 2 7 12" xfId="6511"/>
    <cellStyle name="Normal 2 4 2 2 2 7 13" xfId="6512"/>
    <cellStyle name="Normal 2 4 2 2 2 7 14" xfId="6513"/>
    <cellStyle name="Normal 2 4 2 2 2 7 2" xfId="6514"/>
    <cellStyle name="Normal 2 4 2 2 2 7 2 10" xfId="6515"/>
    <cellStyle name="Normal 2 4 2 2 2 7 2 11" xfId="6516"/>
    <cellStyle name="Normal 2 4 2 2 2 7 2 2" xfId="6517"/>
    <cellStyle name="Normal 2 4 2 2 2 7 2 2 2" xfId="6518"/>
    <cellStyle name="Normal 2 4 2 2 2 7 2 2 2 2" xfId="6519"/>
    <cellStyle name="Normal 2 4 2 2 2 7 2 2 2 3" xfId="6520"/>
    <cellStyle name="Normal 2 4 2 2 2 7 2 2 2 4" xfId="6521"/>
    <cellStyle name="Normal 2 4 2 2 2 7 2 2 2 5" xfId="6522"/>
    <cellStyle name="Normal 2 4 2 2 2 7 2 2 3" xfId="6523"/>
    <cellStyle name="Normal 2 4 2 2 2 7 2 2 4" xfId="6524"/>
    <cellStyle name="Normal 2 4 2 2 2 7 2 2 5" xfId="6525"/>
    <cellStyle name="Normal 2 4 2 2 2 7 2 2 6" xfId="6526"/>
    <cellStyle name="Normal 2 4 2 2 2 7 2 2 7" xfId="6527"/>
    <cellStyle name="Normal 2 4 2 2 2 7 2 2 8" xfId="6528"/>
    <cellStyle name="Normal 2 4 2 2 2 7 2 3" xfId="6529"/>
    <cellStyle name="Normal 2 4 2 2 2 7 2 4" xfId="6530"/>
    <cellStyle name="Normal 2 4 2 2 2 7 2 5" xfId="6531"/>
    <cellStyle name="Normal 2 4 2 2 2 7 2 6" xfId="6532"/>
    <cellStyle name="Normal 2 4 2 2 2 7 2 6 2" xfId="6533"/>
    <cellStyle name="Normal 2 4 2 2 2 7 2 6 3" xfId="6534"/>
    <cellStyle name="Normal 2 4 2 2 2 7 2 6 4" xfId="6535"/>
    <cellStyle name="Normal 2 4 2 2 2 7 2 6 5" xfId="6536"/>
    <cellStyle name="Normal 2 4 2 2 2 7 2 7" xfId="6537"/>
    <cellStyle name="Normal 2 4 2 2 2 7 2 8" xfId="6538"/>
    <cellStyle name="Normal 2 4 2 2 2 7 2 9" xfId="6539"/>
    <cellStyle name="Normal 2 4 2 2 2 7 3" xfId="6540"/>
    <cellStyle name="Normal 2 4 2 2 2 7 4" xfId="6541"/>
    <cellStyle name="Normal 2 4 2 2 2 7 5" xfId="6542"/>
    <cellStyle name="Normal 2 4 2 2 2 7 6" xfId="6543"/>
    <cellStyle name="Normal 2 4 2 2 2 7 6 2" xfId="6544"/>
    <cellStyle name="Normal 2 4 2 2 2 7 6 2 2" xfId="6545"/>
    <cellStyle name="Normal 2 4 2 2 2 7 6 2 3" xfId="6546"/>
    <cellStyle name="Normal 2 4 2 2 2 7 6 2 4" xfId="6547"/>
    <cellStyle name="Normal 2 4 2 2 2 7 6 2 5" xfId="6548"/>
    <cellStyle name="Normal 2 4 2 2 2 7 6 3" xfId="6549"/>
    <cellStyle name="Normal 2 4 2 2 2 7 6 4" xfId="6550"/>
    <cellStyle name="Normal 2 4 2 2 2 7 6 5" xfId="6551"/>
    <cellStyle name="Normal 2 4 2 2 2 7 6 6" xfId="6552"/>
    <cellStyle name="Normal 2 4 2 2 2 7 6 7" xfId="6553"/>
    <cellStyle name="Normal 2 4 2 2 2 7 6 8" xfId="6554"/>
    <cellStyle name="Normal 2 4 2 2 2 7 7" xfId="6555"/>
    <cellStyle name="Normal 2 4 2 2 2 7 8" xfId="6556"/>
    <cellStyle name="Normal 2 4 2 2 2 7 9" xfId="6557"/>
    <cellStyle name="Normal 2 4 2 2 2 7 9 2" xfId="6558"/>
    <cellStyle name="Normal 2 4 2 2 2 7 9 3" xfId="6559"/>
    <cellStyle name="Normal 2 4 2 2 2 7 9 4" xfId="6560"/>
    <cellStyle name="Normal 2 4 2 2 2 7 9 5" xfId="6561"/>
    <cellStyle name="Normal 2 4 2 2 2 8" xfId="6562"/>
    <cellStyle name="Normal 2 4 2 2 2 9" xfId="6563"/>
    <cellStyle name="Normal 2 4 2 2 20" xfId="6564"/>
    <cellStyle name="Normal 2 4 2 2 21" xfId="6565"/>
    <cellStyle name="Normal 2 4 2 2 21 2" xfId="6566"/>
    <cellStyle name="Normal 2 4 2 2 21 3" xfId="6567"/>
    <cellStyle name="Normal 2 4 2 2 21 4" xfId="6568"/>
    <cellStyle name="Normal 2 4 2 2 21 5" xfId="6569"/>
    <cellStyle name="Normal 2 4 2 2 22" xfId="6570"/>
    <cellStyle name="Normal 2 4 2 2 23" xfId="6571"/>
    <cellStyle name="Normal 2 4 2 2 24" xfId="6572"/>
    <cellStyle name="Normal 2 4 2 2 25" xfId="6573"/>
    <cellStyle name="Normal 2 4 2 2 26" xfId="6574"/>
    <cellStyle name="Normal 2 4 2 2 3" xfId="6575"/>
    <cellStyle name="Normal 2 4 2 2 4" xfId="6576"/>
    <cellStyle name="Normal 2 4 2 2 5" xfId="6577"/>
    <cellStyle name="Normal 2 4 2 2 6" xfId="6578"/>
    <cellStyle name="Normal 2 4 2 2 7" xfId="6579"/>
    <cellStyle name="Normal 2 4 2 2 7 10" xfId="6580"/>
    <cellStyle name="Normal 2 4 2 2 7 10 2" xfId="6581"/>
    <cellStyle name="Normal 2 4 2 2 7 10 2 2" xfId="6582"/>
    <cellStyle name="Normal 2 4 2 2 7 10 2 3" xfId="6583"/>
    <cellStyle name="Normal 2 4 2 2 7 10 2 4" xfId="6584"/>
    <cellStyle name="Normal 2 4 2 2 7 10 2 5" xfId="6585"/>
    <cellStyle name="Normal 2 4 2 2 7 10 3" xfId="6586"/>
    <cellStyle name="Normal 2 4 2 2 7 10 4" xfId="6587"/>
    <cellStyle name="Normal 2 4 2 2 7 10 5" xfId="6588"/>
    <cellStyle name="Normal 2 4 2 2 7 10 6" xfId="6589"/>
    <cellStyle name="Normal 2 4 2 2 7 10 7" xfId="6590"/>
    <cellStyle name="Normal 2 4 2 2 7 10 8" xfId="6591"/>
    <cellStyle name="Normal 2 4 2 2 7 11" xfId="6592"/>
    <cellStyle name="Normal 2 4 2 2 7 12" xfId="6593"/>
    <cellStyle name="Normal 2 4 2 2 7 13" xfId="6594"/>
    <cellStyle name="Normal 2 4 2 2 7 13 2" xfId="6595"/>
    <cellStyle name="Normal 2 4 2 2 7 13 3" xfId="6596"/>
    <cellStyle name="Normal 2 4 2 2 7 13 4" xfId="6597"/>
    <cellStyle name="Normal 2 4 2 2 7 13 5" xfId="6598"/>
    <cellStyle name="Normal 2 4 2 2 7 14" xfId="6599"/>
    <cellStyle name="Normal 2 4 2 2 7 15" xfId="6600"/>
    <cellStyle name="Normal 2 4 2 2 7 16" xfId="6601"/>
    <cellStyle name="Normal 2 4 2 2 7 17" xfId="6602"/>
    <cellStyle name="Normal 2 4 2 2 7 18" xfId="6603"/>
    <cellStyle name="Normal 2 4 2 2 7 2" xfId="6604"/>
    <cellStyle name="Normal 2 4 2 2 7 2 10" xfId="6605"/>
    <cellStyle name="Normal 2 4 2 2 7 2 11" xfId="6606"/>
    <cellStyle name="Normal 2 4 2 2 7 2 12" xfId="6607"/>
    <cellStyle name="Normal 2 4 2 2 7 2 13" xfId="6608"/>
    <cellStyle name="Normal 2 4 2 2 7 2 14" xfId="6609"/>
    <cellStyle name="Normal 2 4 2 2 7 2 2" xfId="6610"/>
    <cellStyle name="Normal 2 4 2 2 7 2 2 10" xfId="6611"/>
    <cellStyle name="Normal 2 4 2 2 7 2 2 11" xfId="6612"/>
    <cellStyle name="Normal 2 4 2 2 7 2 2 2" xfId="6613"/>
    <cellStyle name="Normal 2 4 2 2 7 2 2 2 2" xfId="6614"/>
    <cellStyle name="Normal 2 4 2 2 7 2 2 2 2 2" xfId="6615"/>
    <cellStyle name="Normal 2 4 2 2 7 2 2 2 2 3" xfId="6616"/>
    <cellStyle name="Normal 2 4 2 2 7 2 2 2 2 4" xfId="6617"/>
    <cellStyle name="Normal 2 4 2 2 7 2 2 2 2 5" xfId="6618"/>
    <cellStyle name="Normal 2 4 2 2 7 2 2 2 3" xfId="6619"/>
    <cellStyle name="Normal 2 4 2 2 7 2 2 2 4" xfId="6620"/>
    <cellStyle name="Normal 2 4 2 2 7 2 2 2 5" xfId="6621"/>
    <cellStyle name="Normal 2 4 2 2 7 2 2 2 6" xfId="6622"/>
    <cellStyle name="Normal 2 4 2 2 7 2 2 2 7" xfId="6623"/>
    <cellStyle name="Normal 2 4 2 2 7 2 2 2 8" xfId="6624"/>
    <cellStyle name="Normal 2 4 2 2 7 2 2 3" xfId="6625"/>
    <cellStyle name="Normal 2 4 2 2 7 2 2 4" xfId="6626"/>
    <cellStyle name="Normal 2 4 2 2 7 2 2 5" xfId="6627"/>
    <cellStyle name="Normal 2 4 2 2 7 2 2 6" xfId="6628"/>
    <cellStyle name="Normal 2 4 2 2 7 2 2 6 2" xfId="6629"/>
    <cellStyle name="Normal 2 4 2 2 7 2 2 6 3" xfId="6630"/>
    <cellStyle name="Normal 2 4 2 2 7 2 2 6 4" xfId="6631"/>
    <cellStyle name="Normal 2 4 2 2 7 2 2 6 5" xfId="6632"/>
    <cellStyle name="Normal 2 4 2 2 7 2 2 7" xfId="6633"/>
    <cellStyle name="Normal 2 4 2 2 7 2 2 8" xfId="6634"/>
    <cellStyle name="Normal 2 4 2 2 7 2 2 9" xfId="6635"/>
    <cellStyle name="Normal 2 4 2 2 7 2 3" xfId="6636"/>
    <cellStyle name="Normal 2 4 2 2 7 2 4" xfId="6637"/>
    <cellStyle name="Normal 2 4 2 2 7 2 5" xfId="6638"/>
    <cellStyle name="Normal 2 4 2 2 7 2 6" xfId="6639"/>
    <cellStyle name="Normal 2 4 2 2 7 2 6 2" xfId="6640"/>
    <cellStyle name="Normal 2 4 2 2 7 2 6 2 2" xfId="6641"/>
    <cellStyle name="Normal 2 4 2 2 7 2 6 2 3" xfId="6642"/>
    <cellStyle name="Normal 2 4 2 2 7 2 6 2 4" xfId="6643"/>
    <cellStyle name="Normal 2 4 2 2 7 2 6 2 5" xfId="6644"/>
    <cellStyle name="Normal 2 4 2 2 7 2 6 3" xfId="6645"/>
    <cellStyle name="Normal 2 4 2 2 7 2 6 4" xfId="6646"/>
    <cellStyle name="Normal 2 4 2 2 7 2 6 5" xfId="6647"/>
    <cellStyle name="Normal 2 4 2 2 7 2 6 6" xfId="6648"/>
    <cellStyle name="Normal 2 4 2 2 7 2 6 7" xfId="6649"/>
    <cellStyle name="Normal 2 4 2 2 7 2 6 8" xfId="6650"/>
    <cellStyle name="Normal 2 4 2 2 7 2 7" xfId="6651"/>
    <cellStyle name="Normal 2 4 2 2 7 2 8" xfId="6652"/>
    <cellStyle name="Normal 2 4 2 2 7 2 9" xfId="6653"/>
    <cellStyle name="Normal 2 4 2 2 7 2 9 2" xfId="6654"/>
    <cellStyle name="Normal 2 4 2 2 7 2 9 3" xfId="6655"/>
    <cellStyle name="Normal 2 4 2 2 7 2 9 4" xfId="6656"/>
    <cellStyle name="Normal 2 4 2 2 7 2 9 5" xfId="6657"/>
    <cellStyle name="Normal 2 4 2 2 7 3" xfId="6658"/>
    <cellStyle name="Normal 2 4 2 2 7 4" xfId="6659"/>
    <cellStyle name="Normal 2 4 2 2 7 5" xfId="6660"/>
    <cellStyle name="Normal 2 4 2 2 7 6" xfId="6661"/>
    <cellStyle name="Normal 2 4 2 2 7 7" xfId="6662"/>
    <cellStyle name="Normal 2 4 2 2 7 7 10" xfId="6663"/>
    <cellStyle name="Normal 2 4 2 2 7 7 11" xfId="6664"/>
    <cellStyle name="Normal 2 4 2 2 7 7 2" xfId="6665"/>
    <cellStyle name="Normal 2 4 2 2 7 7 2 2" xfId="6666"/>
    <cellStyle name="Normal 2 4 2 2 7 7 2 2 2" xfId="6667"/>
    <cellStyle name="Normal 2 4 2 2 7 7 2 2 3" xfId="6668"/>
    <cellStyle name="Normal 2 4 2 2 7 7 2 2 4" xfId="6669"/>
    <cellStyle name="Normal 2 4 2 2 7 7 2 2 5" xfId="6670"/>
    <cellStyle name="Normal 2 4 2 2 7 7 2 3" xfId="6671"/>
    <cellStyle name="Normal 2 4 2 2 7 7 2 4" xfId="6672"/>
    <cellStyle name="Normal 2 4 2 2 7 7 2 5" xfId="6673"/>
    <cellStyle name="Normal 2 4 2 2 7 7 2 6" xfId="6674"/>
    <cellStyle name="Normal 2 4 2 2 7 7 2 7" xfId="6675"/>
    <cellStyle name="Normal 2 4 2 2 7 7 2 8" xfId="6676"/>
    <cellStyle name="Normal 2 4 2 2 7 7 3" xfId="6677"/>
    <cellStyle name="Normal 2 4 2 2 7 7 4" xfId="6678"/>
    <cellStyle name="Normal 2 4 2 2 7 7 5" xfId="6679"/>
    <cellStyle name="Normal 2 4 2 2 7 7 6" xfId="6680"/>
    <cellStyle name="Normal 2 4 2 2 7 7 6 2" xfId="6681"/>
    <cellStyle name="Normal 2 4 2 2 7 7 6 3" xfId="6682"/>
    <cellStyle name="Normal 2 4 2 2 7 7 6 4" xfId="6683"/>
    <cellStyle name="Normal 2 4 2 2 7 7 6 5" xfId="6684"/>
    <cellStyle name="Normal 2 4 2 2 7 7 7" xfId="6685"/>
    <cellStyle name="Normal 2 4 2 2 7 7 8" xfId="6686"/>
    <cellStyle name="Normal 2 4 2 2 7 7 9" xfId="6687"/>
    <cellStyle name="Normal 2 4 2 2 7 8" xfId="6688"/>
    <cellStyle name="Normal 2 4 2 2 7 9" xfId="6689"/>
    <cellStyle name="Normal 2 4 2 2 8" xfId="6690"/>
    <cellStyle name="Normal 2 4 2 2 9" xfId="6691"/>
    <cellStyle name="Normal 2 4 2 20" xfId="6692"/>
    <cellStyle name="Normal 2 4 2 20 10" xfId="6693"/>
    <cellStyle name="Normal 2 4 2 20 11" xfId="6694"/>
    <cellStyle name="Normal 2 4 2 20 12" xfId="6695"/>
    <cellStyle name="Normal 2 4 2 20 13" xfId="6696"/>
    <cellStyle name="Normal 2 4 2 20 14" xfId="6697"/>
    <cellStyle name="Normal 2 4 2 20 2" xfId="6698"/>
    <cellStyle name="Normal 2 4 2 20 2 10" xfId="6699"/>
    <cellStyle name="Normal 2 4 2 20 2 11" xfId="6700"/>
    <cellStyle name="Normal 2 4 2 20 2 2" xfId="6701"/>
    <cellStyle name="Normal 2 4 2 20 2 2 2" xfId="6702"/>
    <cellStyle name="Normal 2 4 2 20 2 2 2 2" xfId="6703"/>
    <cellStyle name="Normal 2 4 2 20 2 2 2 3" xfId="6704"/>
    <cellStyle name="Normal 2 4 2 20 2 2 2 4" xfId="6705"/>
    <cellStyle name="Normal 2 4 2 20 2 2 2 5" xfId="6706"/>
    <cellStyle name="Normal 2 4 2 20 2 2 3" xfId="6707"/>
    <cellStyle name="Normal 2 4 2 20 2 2 4" xfId="6708"/>
    <cellStyle name="Normal 2 4 2 20 2 2 5" xfId="6709"/>
    <cellStyle name="Normal 2 4 2 20 2 2 6" xfId="6710"/>
    <cellStyle name="Normal 2 4 2 20 2 2 7" xfId="6711"/>
    <cellStyle name="Normal 2 4 2 20 2 2 8" xfId="6712"/>
    <cellStyle name="Normal 2 4 2 20 2 3" xfId="6713"/>
    <cellStyle name="Normal 2 4 2 20 2 4" xfId="6714"/>
    <cellStyle name="Normal 2 4 2 20 2 5" xfId="6715"/>
    <cellStyle name="Normal 2 4 2 20 2 6" xfId="6716"/>
    <cellStyle name="Normal 2 4 2 20 2 6 2" xfId="6717"/>
    <cellStyle name="Normal 2 4 2 20 2 6 3" xfId="6718"/>
    <cellStyle name="Normal 2 4 2 20 2 6 4" xfId="6719"/>
    <cellStyle name="Normal 2 4 2 20 2 6 5" xfId="6720"/>
    <cellStyle name="Normal 2 4 2 20 2 7" xfId="6721"/>
    <cellStyle name="Normal 2 4 2 20 2 8" xfId="6722"/>
    <cellStyle name="Normal 2 4 2 20 2 9" xfId="6723"/>
    <cellStyle name="Normal 2 4 2 20 3" xfId="6724"/>
    <cellStyle name="Normal 2 4 2 20 4" xfId="6725"/>
    <cellStyle name="Normal 2 4 2 20 5" xfId="6726"/>
    <cellStyle name="Normal 2 4 2 20 6" xfId="6727"/>
    <cellStyle name="Normal 2 4 2 20 6 2" xfId="6728"/>
    <cellStyle name="Normal 2 4 2 20 6 2 2" xfId="6729"/>
    <cellStyle name="Normal 2 4 2 20 6 2 3" xfId="6730"/>
    <cellStyle name="Normal 2 4 2 20 6 2 4" xfId="6731"/>
    <cellStyle name="Normal 2 4 2 20 6 2 5" xfId="6732"/>
    <cellStyle name="Normal 2 4 2 20 6 3" xfId="6733"/>
    <cellStyle name="Normal 2 4 2 20 6 4" xfId="6734"/>
    <cellStyle name="Normal 2 4 2 20 6 5" xfId="6735"/>
    <cellStyle name="Normal 2 4 2 20 6 6" xfId="6736"/>
    <cellStyle name="Normal 2 4 2 20 6 7" xfId="6737"/>
    <cellStyle name="Normal 2 4 2 20 6 8" xfId="6738"/>
    <cellStyle name="Normal 2 4 2 20 7" xfId="6739"/>
    <cellStyle name="Normal 2 4 2 20 8" xfId="6740"/>
    <cellStyle name="Normal 2 4 2 20 9" xfId="6741"/>
    <cellStyle name="Normal 2 4 2 20 9 2" xfId="6742"/>
    <cellStyle name="Normal 2 4 2 20 9 3" xfId="6743"/>
    <cellStyle name="Normal 2 4 2 20 9 4" xfId="6744"/>
    <cellStyle name="Normal 2 4 2 20 9 5" xfId="6745"/>
    <cellStyle name="Normal 2 4 2 21" xfId="6746"/>
    <cellStyle name="Normal 2 4 2 22" xfId="6747"/>
    <cellStyle name="Normal 2 4 2 23" xfId="6748"/>
    <cellStyle name="Normal 2 4 2 24" xfId="6749"/>
    <cellStyle name="Normal 2 4 2 24 10" xfId="6750"/>
    <cellStyle name="Normal 2 4 2 24 11" xfId="6751"/>
    <cellStyle name="Normal 2 4 2 24 2" xfId="6752"/>
    <cellStyle name="Normal 2 4 2 24 2 2" xfId="6753"/>
    <cellStyle name="Normal 2 4 2 24 2 2 2" xfId="6754"/>
    <cellStyle name="Normal 2 4 2 24 2 2 3" xfId="6755"/>
    <cellStyle name="Normal 2 4 2 24 2 2 4" xfId="6756"/>
    <cellStyle name="Normal 2 4 2 24 2 2 5" xfId="6757"/>
    <cellStyle name="Normal 2 4 2 24 2 3" xfId="6758"/>
    <cellStyle name="Normal 2 4 2 24 2 4" xfId="6759"/>
    <cellStyle name="Normal 2 4 2 24 2 5" xfId="6760"/>
    <cellStyle name="Normal 2 4 2 24 2 6" xfId="6761"/>
    <cellStyle name="Normal 2 4 2 24 2 7" xfId="6762"/>
    <cellStyle name="Normal 2 4 2 24 2 8" xfId="6763"/>
    <cellStyle name="Normal 2 4 2 24 3" xfId="6764"/>
    <cellStyle name="Normal 2 4 2 24 4" xfId="6765"/>
    <cellStyle name="Normal 2 4 2 24 5" xfId="6766"/>
    <cellStyle name="Normal 2 4 2 24 6" xfId="6767"/>
    <cellStyle name="Normal 2 4 2 24 6 2" xfId="6768"/>
    <cellStyle name="Normal 2 4 2 24 6 3" xfId="6769"/>
    <cellStyle name="Normal 2 4 2 24 6 4" xfId="6770"/>
    <cellStyle name="Normal 2 4 2 24 6 5" xfId="6771"/>
    <cellStyle name="Normal 2 4 2 24 7" xfId="6772"/>
    <cellStyle name="Normal 2 4 2 24 8" xfId="6773"/>
    <cellStyle name="Normal 2 4 2 24 9" xfId="6774"/>
    <cellStyle name="Normal 2 4 2 25" xfId="6775"/>
    <cellStyle name="Normal 2 4 2 26" xfId="6776"/>
    <cellStyle name="Normal 2 4 2 27" xfId="6777"/>
    <cellStyle name="Normal 2 4 2 27 2" xfId="6778"/>
    <cellStyle name="Normal 2 4 2 27 2 2" xfId="6779"/>
    <cellStyle name="Normal 2 4 2 27 2 3" xfId="6780"/>
    <cellStyle name="Normal 2 4 2 27 2 4" xfId="6781"/>
    <cellStyle name="Normal 2 4 2 27 2 5" xfId="6782"/>
    <cellStyle name="Normal 2 4 2 27 3" xfId="6783"/>
    <cellStyle name="Normal 2 4 2 27 4" xfId="6784"/>
    <cellStyle name="Normal 2 4 2 27 5" xfId="6785"/>
    <cellStyle name="Normal 2 4 2 27 6" xfId="6786"/>
    <cellStyle name="Normal 2 4 2 27 7" xfId="6787"/>
    <cellStyle name="Normal 2 4 2 27 8" xfId="6788"/>
    <cellStyle name="Normal 2 4 2 28" xfId="6789"/>
    <cellStyle name="Normal 2 4 2 29" xfId="6790"/>
    <cellStyle name="Normal 2 4 2 3" xfId="6791"/>
    <cellStyle name="Normal 2 4 2 30" xfId="6792"/>
    <cellStyle name="Normal 2 4 2 30 2" xfId="6793"/>
    <cellStyle name="Normal 2 4 2 30 3" xfId="6794"/>
    <cellStyle name="Normal 2 4 2 30 4" xfId="6795"/>
    <cellStyle name="Normal 2 4 2 30 5" xfId="6796"/>
    <cellStyle name="Normal 2 4 2 31" xfId="6797"/>
    <cellStyle name="Normal 2 4 2 32" xfId="6798"/>
    <cellStyle name="Normal 2 4 2 33" xfId="6799"/>
    <cellStyle name="Normal 2 4 2 34" xfId="6800"/>
    <cellStyle name="Normal 2 4 2 35" xfId="6801"/>
    <cellStyle name="Normal 2 4 2 4" xfId="6802"/>
    <cellStyle name="Normal 2 4 2 5" xfId="6803"/>
    <cellStyle name="Normal 2 4 2 6" xfId="6804"/>
    <cellStyle name="Normal 2 4 2 7" xfId="6805"/>
    <cellStyle name="Normal 2 4 2 8" xfId="6806"/>
    <cellStyle name="Normal 2 4 2 9" xfId="6807"/>
    <cellStyle name="Normal 2 4 20" xfId="6808"/>
    <cellStyle name="Normal 2 4 20 10" xfId="6809"/>
    <cellStyle name="Normal 2 4 20 10 2" xfId="6810"/>
    <cellStyle name="Normal 2 4 20 10 2 2" xfId="6811"/>
    <cellStyle name="Normal 2 4 20 10 2 3" xfId="6812"/>
    <cellStyle name="Normal 2 4 20 10 2 4" xfId="6813"/>
    <cellStyle name="Normal 2 4 20 10 2 5" xfId="6814"/>
    <cellStyle name="Normal 2 4 20 10 3" xfId="6815"/>
    <cellStyle name="Normal 2 4 20 10 4" xfId="6816"/>
    <cellStyle name="Normal 2 4 20 10 5" xfId="6817"/>
    <cellStyle name="Normal 2 4 20 10 6" xfId="6818"/>
    <cellStyle name="Normal 2 4 20 10 7" xfId="6819"/>
    <cellStyle name="Normal 2 4 20 10 8" xfId="6820"/>
    <cellStyle name="Normal 2 4 20 11" xfId="6821"/>
    <cellStyle name="Normal 2 4 20 12" xfId="6822"/>
    <cellStyle name="Normal 2 4 20 13" xfId="6823"/>
    <cellStyle name="Normal 2 4 20 13 2" xfId="6824"/>
    <cellStyle name="Normal 2 4 20 13 3" xfId="6825"/>
    <cellStyle name="Normal 2 4 20 13 4" xfId="6826"/>
    <cellStyle name="Normal 2 4 20 13 5" xfId="6827"/>
    <cellStyle name="Normal 2 4 20 14" xfId="6828"/>
    <cellStyle name="Normal 2 4 20 15" xfId="6829"/>
    <cellStyle name="Normal 2 4 20 16" xfId="6830"/>
    <cellStyle name="Normal 2 4 20 17" xfId="6831"/>
    <cellStyle name="Normal 2 4 20 18" xfId="6832"/>
    <cellStyle name="Normal 2 4 20 2" xfId="6833"/>
    <cellStyle name="Normal 2 4 20 2 10" xfId="6834"/>
    <cellStyle name="Normal 2 4 20 2 11" xfId="6835"/>
    <cellStyle name="Normal 2 4 20 2 12" xfId="6836"/>
    <cellStyle name="Normal 2 4 20 2 13" xfId="6837"/>
    <cellStyle name="Normal 2 4 20 2 14" xfId="6838"/>
    <cellStyle name="Normal 2 4 20 2 2" xfId="6839"/>
    <cellStyle name="Normal 2 4 20 2 2 10" xfId="6840"/>
    <cellStyle name="Normal 2 4 20 2 2 11" xfId="6841"/>
    <cellStyle name="Normal 2 4 20 2 2 2" xfId="6842"/>
    <cellStyle name="Normal 2 4 20 2 2 2 2" xfId="6843"/>
    <cellStyle name="Normal 2 4 20 2 2 2 2 2" xfId="6844"/>
    <cellStyle name="Normal 2 4 20 2 2 2 2 3" xfId="6845"/>
    <cellStyle name="Normal 2 4 20 2 2 2 2 4" xfId="6846"/>
    <cellStyle name="Normal 2 4 20 2 2 2 2 5" xfId="6847"/>
    <cellStyle name="Normal 2 4 20 2 2 2 3" xfId="6848"/>
    <cellStyle name="Normal 2 4 20 2 2 2 4" xfId="6849"/>
    <cellStyle name="Normal 2 4 20 2 2 2 5" xfId="6850"/>
    <cellStyle name="Normal 2 4 20 2 2 2 6" xfId="6851"/>
    <cellStyle name="Normal 2 4 20 2 2 2 7" xfId="6852"/>
    <cellStyle name="Normal 2 4 20 2 2 2 8" xfId="6853"/>
    <cellStyle name="Normal 2 4 20 2 2 3" xfId="6854"/>
    <cellStyle name="Normal 2 4 20 2 2 4" xfId="6855"/>
    <cellStyle name="Normal 2 4 20 2 2 5" xfId="6856"/>
    <cellStyle name="Normal 2 4 20 2 2 6" xfId="6857"/>
    <cellStyle name="Normal 2 4 20 2 2 6 2" xfId="6858"/>
    <cellStyle name="Normal 2 4 20 2 2 6 3" xfId="6859"/>
    <cellStyle name="Normal 2 4 20 2 2 6 4" xfId="6860"/>
    <cellStyle name="Normal 2 4 20 2 2 6 5" xfId="6861"/>
    <cellStyle name="Normal 2 4 20 2 2 7" xfId="6862"/>
    <cellStyle name="Normal 2 4 20 2 2 8" xfId="6863"/>
    <cellStyle name="Normal 2 4 20 2 2 9" xfId="6864"/>
    <cellStyle name="Normal 2 4 20 2 3" xfId="6865"/>
    <cellStyle name="Normal 2 4 20 2 4" xfId="6866"/>
    <cellStyle name="Normal 2 4 20 2 5" xfId="6867"/>
    <cellStyle name="Normal 2 4 20 2 6" xfId="6868"/>
    <cellStyle name="Normal 2 4 20 2 6 2" xfId="6869"/>
    <cellStyle name="Normal 2 4 20 2 6 2 2" xfId="6870"/>
    <cellStyle name="Normal 2 4 20 2 6 2 3" xfId="6871"/>
    <cellStyle name="Normal 2 4 20 2 6 2 4" xfId="6872"/>
    <cellStyle name="Normal 2 4 20 2 6 2 5" xfId="6873"/>
    <cellStyle name="Normal 2 4 20 2 6 3" xfId="6874"/>
    <cellStyle name="Normal 2 4 20 2 6 4" xfId="6875"/>
    <cellStyle name="Normal 2 4 20 2 6 5" xfId="6876"/>
    <cellStyle name="Normal 2 4 20 2 6 6" xfId="6877"/>
    <cellStyle name="Normal 2 4 20 2 6 7" xfId="6878"/>
    <cellStyle name="Normal 2 4 20 2 6 8" xfId="6879"/>
    <cellStyle name="Normal 2 4 20 2 7" xfId="6880"/>
    <cellStyle name="Normal 2 4 20 2 8" xfId="6881"/>
    <cellStyle name="Normal 2 4 20 2 9" xfId="6882"/>
    <cellStyle name="Normal 2 4 20 2 9 2" xfId="6883"/>
    <cellStyle name="Normal 2 4 20 2 9 3" xfId="6884"/>
    <cellStyle name="Normal 2 4 20 2 9 4" xfId="6885"/>
    <cellStyle name="Normal 2 4 20 2 9 5" xfId="6886"/>
    <cellStyle name="Normal 2 4 20 3" xfId="6887"/>
    <cellStyle name="Normal 2 4 20 4" xfId="6888"/>
    <cellStyle name="Normal 2 4 20 5" xfId="6889"/>
    <cellStyle name="Normal 2 4 20 6" xfId="6890"/>
    <cellStyle name="Normal 2 4 20 7" xfId="6891"/>
    <cellStyle name="Normal 2 4 20 7 10" xfId="6892"/>
    <cellStyle name="Normal 2 4 20 7 11" xfId="6893"/>
    <cellStyle name="Normal 2 4 20 7 2" xfId="6894"/>
    <cellStyle name="Normal 2 4 20 7 2 2" xfId="6895"/>
    <cellStyle name="Normal 2 4 20 7 2 2 2" xfId="6896"/>
    <cellStyle name="Normal 2 4 20 7 2 2 3" xfId="6897"/>
    <cellStyle name="Normal 2 4 20 7 2 2 4" xfId="6898"/>
    <cellStyle name="Normal 2 4 20 7 2 2 5" xfId="6899"/>
    <cellStyle name="Normal 2 4 20 7 2 3" xfId="6900"/>
    <cellStyle name="Normal 2 4 20 7 2 4" xfId="6901"/>
    <cellStyle name="Normal 2 4 20 7 2 5" xfId="6902"/>
    <cellStyle name="Normal 2 4 20 7 2 6" xfId="6903"/>
    <cellStyle name="Normal 2 4 20 7 2 7" xfId="6904"/>
    <cellStyle name="Normal 2 4 20 7 2 8" xfId="6905"/>
    <cellStyle name="Normal 2 4 20 7 3" xfId="6906"/>
    <cellStyle name="Normal 2 4 20 7 4" xfId="6907"/>
    <cellStyle name="Normal 2 4 20 7 5" xfId="6908"/>
    <cellStyle name="Normal 2 4 20 7 6" xfId="6909"/>
    <cellStyle name="Normal 2 4 20 7 6 2" xfId="6910"/>
    <cellStyle name="Normal 2 4 20 7 6 3" xfId="6911"/>
    <cellStyle name="Normal 2 4 20 7 6 4" xfId="6912"/>
    <cellStyle name="Normal 2 4 20 7 6 5" xfId="6913"/>
    <cellStyle name="Normal 2 4 20 7 7" xfId="6914"/>
    <cellStyle name="Normal 2 4 20 7 8" xfId="6915"/>
    <cellStyle name="Normal 2 4 20 7 9" xfId="6916"/>
    <cellStyle name="Normal 2 4 20 8" xfId="6917"/>
    <cellStyle name="Normal 2 4 20 9" xfId="6918"/>
    <cellStyle name="Normal 2 4 21" xfId="6919"/>
    <cellStyle name="Normal 2 4 22" xfId="6920"/>
    <cellStyle name="Normal 2 4 23" xfId="6921"/>
    <cellStyle name="Normal 2 4 24" xfId="6922"/>
    <cellStyle name="Normal 2 4 24 10" xfId="6923"/>
    <cellStyle name="Normal 2 4 24 11" xfId="6924"/>
    <cellStyle name="Normal 2 4 24 12" xfId="6925"/>
    <cellStyle name="Normal 2 4 24 13" xfId="6926"/>
    <cellStyle name="Normal 2 4 24 14" xfId="6927"/>
    <cellStyle name="Normal 2 4 24 2" xfId="6928"/>
    <cellStyle name="Normal 2 4 24 2 10" xfId="6929"/>
    <cellStyle name="Normal 2 4 24 2 11" xfId="6930"/>
    <cellStyle name="Normal 2 4 24 2 2" xfId="6931"/>
    <cellStyle name="Normal 2 4 24 2 2 2" xfId="6932"/>
    <cellStyle name="Normal 2 4 24 2 2 2 2" xfId="6933"/>
    <cellStyle name="Normal 2 4 24 2 2 2 3" xfId="6934"/>
    <cellStyle name="Normal 2 4 24 2 2 2 4" xfId="6935"/>
    <cellStyle name="Normal 2 4 24 2 2 2 5" xfId="6936"/>
    <cellStyle name="Normal 2 4 24 2 2 3" xfId="6937"/>
    <cellStyle name="Normal 2 4 24 2 2 4" xfId="6938"/>
    <cellStyle name="Normal 2 4 24 2 2 5" xfId="6939"/>
    <cellStyle name="Normal 2 4 24 2 2 6" xfId="6940"/>
    <cellStyle name="Normal 2 4 24 2 2 7" xfId="6941"/>
    <cellStyle name="Normal 2 4 24 2 2 8" xfId="6942"/>
    <cellStyle name="Normal 2 4 24 2 3" xfId="6943"/>
    <cellStyle name="Normal 2 4 24 2 4" xfId="6944"/>
    <cellStyle name="Normal 2 4 24 2 5" xfId="6945"/>
    <cellStyle name="Normal 2 4 24 2 6" xfId="6946"/>
    <cellStyle name="Normal 2 4 24 2 6 2" xfId="6947"/>
    <cellStyle name="Normal 2 4 24 2 6 3" xfId="6948"/>
    <cellStyle name="Normal 2 4 24 2 6 4" xfId="6949"/>
    <cellStyle name="Normal 2 4 24 2 6 5" xfId="6950"/>
    <cellStyle name="Normal 2 4 24 2 7" xfId="6951"/>
    <cellStyle name="Normal 2 4 24 2 8" xfId="6952"/>
    <cellStyle name="Normal 2 4 24 2 9" xfId="6953"/>
    <cellStyle name="Normal 2 4 24 3" xfId="6954"/>
    <cellStyle name="Normal 2 4 24 4" xfId="6955"/>
    <cellStyle name="Normal 2 4 24 5" xfId="6956"/>
    <cellStyle name="Normal 2 4 24 6" xfId="6957"/>
    <cellStyle name="Normal 2 4 24 6 2" xfId="6958"/>
    <cellStyle name="Normal 2 4 24 6 2 2" xfId="6959"/>
    <cellStyle name="Normal 2 4 24 6 2 3" xfId="6960"/>
    <cellStyle name="Normal 2 4 24 6 2 4" xfId="6961"/>
    <cellStyle name="Normal 2 4 24 6 2 5" xfId="6962"/>
    <cellStyle name="Normal 2 4 24 6 3" xfId="6963"/>
    <cellStyle name="Normal 2 4 24 6 4" xfId="6964"/>
    <cellStyle name="Normal 2 4 24 6 5" xfId="6965"/>
    <cellStyle name="Normal 2 4 24 6 6" xfId="6966"/>
    <cellStyle name="Normal 2 4 24 6 7" xfId="6967"/>
    <cellStyle name="Normal 2 4 24 6 8" xfId="6968"/>
    <cellStyle name="Normal 2 4 24 7" xfId="6969"/>
    <cellStyle name="Normal 2 4 24 8" xfId="6970"/>
    <cellStyle name="Normal 2 4 24 9" xfId="6971"/>
    <cellStyle name="Normal 2 4 24 9 2" xfId="6972"/>
    <cellStyle name="Normal 2 4 24 9 3" xfId="6973"/>
    <cellStyle name="Normal 2 4 24 9 4" xfId="6974"/>
    <cellStyle name="Normal 2 4 24 9 5" xfId="6975"/>
    <cellStyle name="Normal 2 4 25" xfId="6976"/>
    <cellStyle name="Normal 2 4 26" xfId="6977"/>
    <cellStyle name="Normal 2 4 27" xfId="6978"/>
    <cellStyle name="Normal 2 4 28" xfId="6979"/>
    <cellStyle name="Normal 2 4 28 10" xfId="6980"/>
    <cellStyle name="Normal 2 4 28 11" xfId="6981"/>
    <cellStyle name="Normal 2 4 28 2" xfId="6982"/>
    <cellStyle name="Normal 2 4 28 2 2" xfId="6983"/>
    <cellStyle name="Normal 2 4 28 2 2 2" xfId="6984"/>
    <cellStyle name="Normal 2 4 28 2 2 3" xfId="6985"/>
    <cellStyle name="Normal 2 4 28 2 2 4" xfId="6986"/>
    <cellStyle name="Normal 2 4 28 2 2 5" xfId="6987"/>
    <cellStyle name="Normal 2 4 28 2 3" xfId="6988"/>
    <cellStyle name="Normal 2 4 28 2 4" xfId="6989"/>
    <cellStyle name="Normal 2 4 28 2 5" xfId="6990"/>
    <cellStyle name="Normal 2 4 28 2 6" xfId="6991"/>
    <cellStyle name="Normal 2 4 28 2 7" xfId="6992"/>
    <cellStyle name="Normal 2 4 28 2 8" xfId="6993"/>
    <cellStyle name="Normal 2 4 28 3" xfId="6994"/>
    <cellStyle name="Normal 2 4 28 4" xfId="6995"/>
    <cellStyle name="Normal 2 4 28 5" xfId="6996"/>
    <cellStyle name="Normal 2 4 28 6" xfId="6997"/>
    <cellStyle name="Normal 2 4 28 6 2" xfId="6998"/>
    <cellStyle name="Normal 2 4 28 6 3" xfId="6999"/>
    <cellStyle name="Normal 2 4 28 6 4" xfId="7000"/>
    <cellStyle name="Normal 2 4 28 6 5" xfId="7001"/>
    <cellStyle name="Normal 2 4 28 7" xfId="7002"/>
    <cellStyle name="Normal 2 4 28 8" xfId="7003"/>
    <cellStyle name="Normal 2 4 28 9" xfId="7004"/>
    <cellStyle name="Normal 2 4 29" xfId="7005"/>
    <cellStyle name="Normal 2 4 3" xfId="7006"/>
    <cellStyle name="Normal 2 4 30" xfId="7007"/>
    <cellStyle name="Normal 2 4 31" xfId="7008"/>
    <cellStyle name="Normal 2 4 31 2" xfId="7009"/>
    <cellStyle name="Normal 2 4 31 2 2" xfId="7010"/>
    <cellStyle name="Normal 2 4 31 2 3" xfId="7011"/>
    <cellStyle name="Normal 2 4 31 2 4" xfId="7012"/>
    <cellStyle name="Normal 2 4 31 2 5" xfId="7013"/>
    <cellStyle name="Normal 2 4 31 3" xfId="7014"/>
    <cellStyle name="Normal 2 4 31 4" xfId="7015"/>
    <cellStyle name="Normal 2 4 31 5" xfId="7016"/>
    <cellStyle name="Normal 2 4 31 6" xfId="7017"/>
    <cellStyle name="Normal 2 4 31 7" xfId="7018"/>
    <cellStyle name="Normal 2 4 31 8" xfId="7019"/>
    <cellStyle name="Normal 2 4 32" xfId="7020"/>
    <cellStyle name="Normal 2 4 33" xfId="7021"/>
    <cellStyle name="Normal 2 4 34" xfId="7022"/>
    <cellStyle name="Normal 2 4 34 2" xfId="7023"/>
    <cellStyle name="Normal 2 4 34 3" xfId="7024"/>
    <cellStyle name="Normal 2 4 34 4" xfId="7025"/>
    <cellStyle name="Normal 2 4 34 5" xfId="7026"/>
    <cellStyle name="Normal 2 4 35" xfId="7027"/>
    <cellStyle name="Normal 2 4 36" xfId="7028"/>
    <cellStyle name="Normal 2 4 37" xfId="7029"/>
    <cellStyle name="Normal 2 4 38" xfId="7030"/>
    <cellStyle name="Normal 2 4 39" xfId="7031"/>
    <cellStyle name="Normal 2 4 4" xfId="7032"/>
    <cellStyle name="Normal 2 4 5" xfId="7033"/>
    <cellStyle name="Normal 2 4 6" xfId="7034"/>
    <cellStyle name="Normal 2 4 7" xfId="7035"/>
    <cellStyle name="Normal 2 4 7 10" xfId="7036"/>
    <cellStyle name="Normal 2 4 7 11" xfId="7037"/>
    <cellStyle name="Normal 2 4 7 11 10" xfId="7038"/>
    <cellStyle name="Normal 2 4 7 11 11" xfId="7039"/>
    <cellStyle name="Normal 2 4 7 11 12" xfId="7040"/>
    <cellStyle name="Normal 2 4 7 11 13" xfId="7041"/>
    <cellStyle name="Normal 2 4 7 11 14" xfId="7042"/>
    <cellStyle name="Normal 2 4 7 11 2" xfId="7043"/>
    <cellStyle name="Normal 2 4 7 11 2 10" xfId="7044"/>
    <cellStyle name="Normal 2 4 7 11 2 11" xfId="7045"/>
    <cellStyle name="Normal 2 4 7 11 2 2" xfId="7046"/>
    <cellStyle name="Normal 2 4 7 11 2 2 2" xfId="7047"/>
    <cellStyle name="Normal 2 4 7 11 2 2 2 2" xfId="7048"/>
    <cellStyle name="Normal 2 4 7 11 2 2 2 3" xfId="7049"/>
    <cellStyle name="Normal 2 4 7 11 2 2 2 4" xfId="7050"/>
    <cellStyle name="Normal 2 4 7 11 2 2 2 5" xfId="7051"/>
    <cellStyle name="Normal 2 4 7 11 2 2 3" xfId="7052"/>
    <cellStyle name="Normal 2 4 7 11 2 2 4" xfId="7053"/>
    <cellStyle name="Normal 2 4 7 11 2 2 5" xfId="7054"/>
    <cellStyle name="Normal 2 4 7 11 2 2 6" xfId="7055"/>
    <cellStyle name="Normal 2 4 7 11 2 2 7" xfId="7056"/>
    <cellStyle name="Normal 2 4 7 11 2 2 8" xfId="7057"/>
    <cellStyle name="Normal 2 4 7 11 2 3" xfId="7058"/>
    <cellStyle name="Normal 2 4 7 11 2 4" xfId="7059"/>
    <cellStyle name="Normal 2 4 7 11 2 5" xfId="7060"/>
    <cellStyle name="Normal 2 4 7 11 2 6" xfId="7061"/>
    <cellStyle name="Normal 2 4 7 11 2 6 2" xfId="7062"/>
    <cellStyle name="Normal 2 4 7 11 2 6 3" xfId="7063"/>
    <cellStyle name="Normal 2 4 7 11 2 6 4" xfId="7064"/>
    <cellStyle name="Normal 2 4 7 11 2 6 5" xfId="7065"/>
    <cellStyle name="Normal 2 4 7 11 2 7" xfId="7066"/>
    <cellStyle name="Normal 2 4 7 11 2 8" xfId="7067"/>
    <cellStyle name="Normal 2 4 7 11 2 9" xfId="7068"/>
    <cellStyle name="Normal 2 4 7 11 3" xfId="7069"/>
    <cellStyle name="Normal 2 4 7 11 4" xfId="7070"/>
    <cellStyle name="Normal 2 4 7 11 5" xfId="7071"/>
    <cellStyle name="Normal 2 4 7 11 6" xfId="7072"/>
    <cellStyle name="Normal 2 4 7 11 6 2" xfId="7073"/>
    <cellStyle name="Normal 2 4 7 11 6 2 2" xfId="7074"/>
    <cellStyle name="Normal 2 4 7 11 6 2 3" xfId="7075"/>
    <cellStyle name="Normal 2 4 7 11 6 2 4" xfId="7076"/>
    <cellStyle name="Normal 2 4 7 11 6 2 5" xfId="7077"/>
    <cellStyle name="Normal 2 4 7 11 6 3" xfId="7078"/>
    <cellStyle name="Normal 2 4 7 11 6 4" xfId="7079"/>
    <cellStyle name="Normal 2 4 7 11 6 5" xfId="7080"/>
    <cellStyle name="Normal 2 4 7 11 6 6" xfId="7081"/>
    <cellStyle name="Normal 2 4 7 11 6 7" xfId="7082"/>
    <cellStyle name="Normal 2 4 7 11 6 8" xfId="7083"/>
    <cellStyle name="Normal 2 4 7 11 7" xfId="7084"/>
    <cellStyle name="Normal 2 4 7 11 8" xfId="7085"/>
    <cellStyle name="Normal 2 4 7 11 9" xfId="7086"/>
    <cellStyle name="Normal 2 4 7 11 9 2" xfId="7087"/>
    <cellStyle name="Normal 2 4 7 11 9 3" xfId="7088"/>
    <cellStyle name="Normal 2 4 7 11 9 4" xfId="7089"/>
    <cellStyle name="Normal 2 4 7 11 9 5" xfId="7090"/>
    <cellStyle name="Normal 2 4 7 12" xfId="7091"/>
    <cellStyle name="Normal 2 4 7 13" xfId="7092"/>
    <cellStyle name="Normal 2 4 7 14" xfId="7093"/>
    <cellStyle name="Normal 2 4 7 15" xfId="7094"/>
    <cellStyle name="Normal 2 4 7 15 10" xfId="7095"/>
    <cellStyle name="Normal 2 4 7 15 11" xfId="7096"/>
    <cellStyle name="Normal 2 4 7 15 2" xfId="7097"/>
    <cellStyle name="Normal 2 4 7 15 2 2" xfId="7098"/>
    <cellStyle name="Normal 2 4 7 15 2 2 2" xfId="7099"/>
    <cellStyle name="Normal 2 4 7 15 2 2 3" xfId="7100"/>
    <cellStyle name="Normal 2 4 7 15 2 2 4" xfId="7101"/>
    <cellStyle name="Normal 2 4 7 15 2 2 5" xfId="7102"/>
    <cellStyle name="Normal 2 4 7 15 2 3" xfId="7103"/>
    <cellStyle name="Normal 2 4 7 15 2 4" xfId="7104"/>
    <cellStyle name="Normal 2 4 7 15 2 5" xfId="7105"/>
    <cellStyle name="Normal 2 4 7 15 2 6" xfId="7106"/>
    <cellStyle name="Normal 2 4 7 15 2 7" xfId="7107"/>
    <cellStyle name="Normal 2 4 7 15 2 8" xfId="7108"/>
    <cellStyle name="Normal 2 4 7 15 3" xfId="7109"/>
    <cellStyle name="Normal 2 4 7 15 4" xfId="7110"/>
    <cellStyle name="Normal 2 4 7 15 5" xfId="7111"/>
    <cellStyle name="Normal 2 4 7 15 6" xfId="7112"/>
    <cellStyle name="Normal 2 4 7 15 6 2" xfId="7113"/>
    <cellStyle name="Normal 2 4 7 15 6 3" xfId="7114"/>
    <cellStyle name="Normal 2 4 7 15 6 4" xfId="7115"/>
    <cellStyle name="Normal 2 4 7 15 6 5" xfId="7116"/>
    <cellStyle name="Normal 2 4 7 15 7" xfId="7117"/>
    <cellStyle name="Normal 2 4 7 15 8" xfId="7118"/>
    <cellStyle name="Normal 2 4 7 15 9" xfId="7119"/>
    <cellStyle name="Normal 2 4 7 16" xfId="7120"/>
    <cellStyle name="Normal 2 4 7 17" xfId="7121"/>
    <cellStyle name="Normal 2 4 7 18" xfId="7122"/>
    <cellStyle name="Normal 2 4 7 18 2" xfId="7123"/>
    <cellStyle name="Normal 2 4 7 18 2 2" xfId="7124"/>
    <cellStyle name="Normal 2 4 7 18 2 3" xfId="7125"/>
    <cellStyle name="Normal 2 4 7 18 2 4" xfId="7126"/>
    <cellStyle name="Normal 2 4 7 18 2 5" xfId="7127"/>
    <cellStyle name="Normal 2 4 7 18 3" xfId="7128"/>
    <cellStyle name="Normal 2 4 7 18 4" xfId="7129"/>
    <cellStyle name="Normal 2 4 7 18 5" xfId="7130"/>
    <cellStyle name="Normal 2 4 7 18 6" xfId="7131"/>
    <cellStyle name="Normal 2 4 7 18 7" xfId="7132"/>
    <cellStyle name="Normal 2 4 7 18 8" xfId="7133"/>
    <cellStyle name="Normal 2 4 7 19" xfId="7134"/>
    <cellStyle name="Normal 2 4 7 2" xfId="7135"/>
    <cellStyle name="Normal 2 4 7 2 10" xfId="7136"/>
    <cellStyle name="Normal 2 4 7 2 11" xfId="7137"/>
    <cellStyle name="Normal 2 4 7 2 11 10" xfId="7138"/>
    <cellStyle name="Normal 2 4 7 2 11 11" xfId="7139"/>
    <cellStyle name="Normal 2 4 7 2 11 2" xfId="7140"/>
    <cellStyle name="Normal 2 4 7 2 11 2 2" xfId="7141"/>
    <cellStyle name="Normal 2 4 7 2 11 2 2 2" xfId="7142"/>
    <cellStyle name="Normal 2 4 7 2 11 2 2 3" xfId="7143"/>
    <cellStyle name="Normal 2 4 7 2 11 2 2 4" xfId="7144"/>
    <cellStyle name="Normal 2 4 7 2 11 2 2 5" xfId="7145"/>
    <cellStyle name="Normal 2 4 7 2 11 2 3" xfId="7146"/>
    <cellStyle name="Normal 2 4 7 2 11 2 4" xfId="7147"/>
    <cellStyle name="Normal 2 4 7 2 11 2 5" xfId="7148"/>
    <cellStyle name="Normal 2 4 7 2 11 2 6" xfId="7149"/>
    <cellStyle name="Normal 2 4 7 2 11 2 7" xfId="7150"/>
    <cellStyle name="Normal 2 4 7 2 11 2 8" xfId="7151"/>
    <cellStyle name="Normal 2 4 7 2 11 3" xfId="7152"/>
    <cellStyle name="Normal 2 4 7 2 11 4" xfId="7153"/>
    <cellStyle name="Normal 2 4 7 2 11 5" xfId="7154"/>
    <cellStyle name="Normal 2 4 7 2 11 6" xfId="7155"/>
    <cellStyle name="Normal 2 4 7 2 11 6 2" xfId="7156"/>
    <cellStyle name="Normal 2 4 7 2 11 6 3" xfId="7157"/>
    <cellStyle name="Normal 2 4 7 2 11 6 4" xfId="7158"/>
    <cellStyle name="Normal 2 4 7 2 11 6 5" xfId="7159"/>
    <cellStyle name="Normal 2 4 7 2 11 7" xfId="7160"/>
    <cellStyle name="Normal 2 4 7 2 11 8" xfId="7161"/>
    <cellStyle name="Normal 2 4 7 2 11 9" xfId="7162"/>
    <cellStyle name="Normal 2 4 7 2 12" xfId="7163"/>
    <cellStyle name="Normal 2 4 7 2 13" xfId="7164"/>
    <cellStyle name="Normal 2 4 7 2 14" xfId="7165"/>
    <cellStyle name="Normal 2 4 7 2 14 2" xfId="7166"/>
    <cellStyle name="Normal 2 4 7 2 14 2 2" xfId="7167"/>
    <cellStyle name="Normal 2 4 7 2 14 2 3" xfId="7168"/>
    <cellStyle name="Normal 2 4 7 2 14 2 4" xfId="7169"/>
    <cellStyle name="Normal 2 4 7 2 14 2 5" xfId="7170"/>
    <cellStyle name="Normal 2 4 7 2 14 3" xfId="7171"/>
    <cellStyle name="Normal 2 4 7 2 14 4" xfId="7172"/>
    <cellStyle name="Normal 2 4 7 2 14 5" xfId="7173"/>
    <cellStyle name="Normal 2 4 7 2 14 6" xfId="7174"/>
    <cellStyle name="Normal 2 4 7 2 14 7" xfId="7175"/>
    <cellStyle name="Normal 2 4 7 2 14 8" xfId="7176"/>
    <cellStyle name="Normal 2 4 7 2 15" xfId="7177"/>
    <cellStyle name="Normal 2 4 7 2 16" xfId="7178"/>
    <cellStyle name="Normal 2 4 7 2 17" xfId="7179"/>
    <cellStyle name="Normal 2 4 7 2 17 2" xfId="7180"/>
    <cellStyle name="Normal 2 4 7 2 17 3" xfId="7181"/>
    <cellStyle name="Normal 2 4 7 2 17 4" xfId="7182"/>
    <cellStyle name="Normal 2 4 7 2 17 5" xfId="7183"/>
    <cellStyle name="Normal 2 4 7 2 18" xfId="7184"/>
    <cellStyle name="Normal 2 4 7 2 19" xfId="7185"/>
    <cellStyle name="Normal 2 4 7 2 2" xfId="7186"/>
    <cellStyle name="Normal 2 4 7 2 2 10" xfId="7187"/>
    <cellStyle name="Normal 2 4 7 2 2 10 2" xfId="7188"/>
    <cellStyle name="Normal 2 4 7 2 2 10 2 2" xfId="7189"/>
    <cellStyle name="Normal 2 4 7 2 2 10 2 3" xfId="7190"/>
    <cellStyle name="Normal 2 4 7 2 2 10 2 4" xfId="7191"/>
    <cellStyle name="Normal 2 4 7 2 2 10 2 5" xfId="7192"/>
    <cellStyle name="Normal 2 4 7 2 2 10 3" xfId="7193"/>
    <cellStyle name="Normal 2 4 7 2 2 10 4" xfId="7194"/>
    <cellStyle name="Normal 2 4 7 2 2 10 5" xfId="7195"/>
    <cellStyle name="Normal 2 4 7 2 2 10 6" xfId="7196"/>
    <cellStyle name="Normal 2 4 7 2 2 10 7" xfId="7197"/>
    <cellStyle name="Normal 2 4 7 2 2 10 8" xfId="7198"/>
    <cellStyle name="Normal 2 4 7 2 2 11" xfId="7199"/>
    <cellStyle name="Normal 2 4 7 2 2 12" xfId="7200"/>
    <cellStyle name="Normal 2 4 7 2 2 13" xfId="7201"/>
    <cellStyle name="Normal 2 4 7 2 2 13 2" xfId="7202"/>
    <cellStyle name="Normal 2 4 7 2 2 13 3" xfId="7203"/>
    <cellStyle name="Normal 2 4 7 2 2 13 4" xfId="7204"/>
    <cellStyle name="Normal 2 4 7 2 2 13 5" xfId="7205"/>
    <cellStyle name="Normal 2 4 7 2 2 14" xfId="7206"/>
    <cellStyle name="Normal 2 4 7 2 2 15" xfId="7207"/>
    <cellStyle name="Normal 2 4 7 2 2 16" xfId="7208"/>
    <cellStyle name="Normal 2 4 7 2 2 17" xfId="7209"/>
    <cellStyle name="Normal 2 4 7 2 2 18" xfId="7210"/>
    <cellStyle name="Normal 2 4 7 2 2 2" xfId="7211"/>
    <cellStyle name="Normal 2 4 7 2 2 2 10" xfId="7212"/>
    <cellStyle name="Normal 2 4 7 2 2 2 11" xfId="7213"/>
    <cellStyle name="Normal 2 4 7 2 2 2 12" xfId="7214"/>
    <cellStyle name="Normal 2 4 7 2 2 2 13" xfId="7215"/>
    <cellStyle name="Normal 2 4 7 2 2 2 14" xfId="7216"/>
    <cellStyle name="Normal 2 4 7 2 2 2 2" xfId="7217"/>
    <cellStyle name="Normal 2 4 7 2 2 2 2 10" xfId="7218"/>
    <cellStyle name="Normal 2 4 7 2 2 2 2 11" xfId="7219"/>
    <cellStyle name="Normal 2 4 7 2 2 2 2 2" xfId="7220"/>
    <cellStyle name="Normal 2 4 7 2 2 2 2 2 2" xfId="7221"/>
    <cellStyle name="Normal 2 4 7 2 2 2 2 2 2 2" xfId="7222"/>
    <cellStyle name="Normal 2 4 7 2 2 2 2 2 2 3" xfId="7223"/>
    <cellStyle name="Normal 2 4 7 2 2 2 2 2 2 4" xfId="7224"/>
    <cellStyle name="Normal 2 4 7 2 2 2 2 2 2 5" xfId="7225"/>
    <cellStyle name="Normal 2 4 7 2 2 2 2 2 3" xfId="7226"/>
    <cellStyle name="Normal 2 4 7 2 2 2 2 2 4" xfId="7227"/>
    <cellStyle name="Normal 2 4 7 2 2 2 2 2 5" xfId="7228"/>
    <cellStyle name="Normal 2 4 7 2 2 2 2 2 6" xfId="7229"/>
    <cellStyle name="Normal 2 4 7 2 2 2 2 2 7" xfId="7230"/>
    <cellStyle name="Normal 2 4 7 2 2 2 2 2 8" xfId="7231"/>
    <cellStyle name="Normal 2 4 7 2 2 2 2 3" xfId="7232"/>
    <cellStyle name="Normal 2 4 7 2 2 2 2 4" xfId="7233"/>
    <cellStyle name="Normal 2 4 7 2 2 2 2 5" xfId="7234"/>
    <cellStyle name="Normal 2 4 7 2 2 2 2 6" xfId="7235"/>
    <cellStyle name="Normal 2 4 7 2 2 2 2 6 2" xfId="7236"/>
    <cellStyle name="Normal 2 4 7 2 2 2 2 6 3" xfId="7237"/>
    <cellStyle name="Normal 2 4 7 2 2 2 2 6 4" xfId="7238"/>
    <cellStyle name="Normal 2 4 7 2 2 2 2 6 5" xfId="7239"/>
    <cellStyle name="Normal 2 4 7 2 2 2 2 7" xfId="7240"/>
    <cellStyle name="Normal 2 4 7 2 2 2 2 8" xfId="7241"/>
    <cellStyle name="Normal 2 4 7 2 2 2 2 9" xfId="7242"/>
    <cellStyle name="Normal 2 4 7 2 2 2 3" xfId="7243"/>
    <cellStyle name="Normal 2 4 7 2 2 2 4" xfId="7244"/>
    <cellStyle name="Normal 2 4 7 2 2 2 5" xfId="7245"/>
    <cellStyle name="Normal 2 4 7 2 2 2 6" xfId="7246"/>
    <cellStyle name="Normal 2 4 7 2 2 2 6 2" xfId="7247"/>
    <cellStyle name="Normal 2 4 7 2 2 2 6 2 2" xfId="7248"/>
    <cellStyle name="Normal 2 4 7 2 2 2 6 2 3" xfId="7249"/>
    <cellStyle name="Normal 2 4 7 2 2 2 6 2 4" xfId="7250"/>
    <cellStyle name="Normal 2 4 7 2 2 2 6 2 5" xfId="7251"/>
    <cellStyle name="Normal 2 4 7 2 2 2 6 3" xfId="7252"/>
    <cellStyle name="Normal 2 4 7 2 2 2 6 4" xfId="7253"/>
    <cellStyle name="Normal 2 4 7 2 2 2 6 5" xfId="7254"/>
    <cellStyle name="Normal 2 4 7 2 2 2 6 6" xfId="7255"/>
    <cellStyle name="Normal 2 4 7 2 2 2 6 7" xfId="7256"/>
    <cellStyle name="Normal 2 4 7 2 2 2 6 8" xfId="7257"/>
    <cellStyle name="Normal 2 4 7 2 2 2 7" xfId="7258"/>
    <cellStyle name="Normal 2 4 7 2 2 2 8" xfId="7259"/>
    <cellStyle name="Normal 2 4 7 2 2 2 9" xfId="7260"/>
    <cellStyle name="Normal 2 4 7 2 2 2 9 2" xfId="7261"/>
    <cellStyle name="Normal 2 4 7 2 2 2 9 3" xfId="7262"/>
    <cellStyle name="Normal 2 4 7 2 2 2 9 4" xfId="7263"/>
    <cellStyle name="Normal 2 4 7 2 2 2 9 5" xfId="7264"/>
    <cellStyle name="Normal 2 4 7 2 2 3" xfId="7265"/>
    <cellStyle name="Normal 2 4 7 2 2 4" xfId="7266"/>
    <cellStyle name="Normal 2 4 7 2 2 5" xfId="7267"/>
    <cellStyle name="Normal 2 4 7 2 2 6" xfId="7268"/>
    <cellStyle name="Normal 2 4 7 2 2 7" xfId="7269"/>
    <cellStyle name="Normal 2 4 7 2 2 7 10" xfId="7270"/>
    <cellStyle name="Normal 2 4 7 2 2 7 11" xfId="7271"/>
    <cellStyle name="Normal 2 4 7 2 2 7 2" xfId="7272"/>
    <cellStyle name="Normal 2 4 7 2 2 7 2 2" xfId="7273"/>
    <cellStyle name="Normal 2 4 7 2 2 7 2 2 2" xfId="7274"/>
    <cellStyle name="Normal 2 4 7 2 2 7 2 2 3" xfId="7275"/>
    <cellStyle name="Normal 2 4 7 2 2 7 2 2 4" xfId="7276"/>
    <cellStyle name="Normal 2 4 7 2 2 7 2 2 5" xfId="7277"/>
    <cellStyle name="Normal 2 4 7 2 2 7 2 3" xfId="7278"/>
    <cellStyle name="Normal 2 4 7 2 2 7 2 4" xfId="7279"/>
    <cellStyle name="Normal 2 4 7 2 2 7 2 5" xfId="7280"/>
    <cellStyle name="Normal 2 4 7 2 2 7 2 6" xfId="7281"/>
    <cellStyle name="Normal 2 4 7 2 2 7 2 7" xfId="7282"/>
    <cellStyle name="Normal 2 4 7 2 2 7 2 8" xfId="7283"/>
    <cellStyle name="Normal 2 4 7 2 2 7 3" xfId="7284"/>
    <cellStyle name="Normal 2 4 7 2 2 7 4" xfId="7285"/>
    <cellStyle name="Normal 2 4 7 2 2 7 5" xfId="7286"/>
    <cellStyle name="Normal 2 4 7 2 2 7 6" xfId="7287"/>
    <cellStyle name="Normal 2 4 7 2 2 7 6 2" xfId="7288"/>
    <cellStyle name="Normal 2 4 7 2 2 7 6 3" xfId="7289"/>
    <cellStyle name="Normal 2 4 7 2 2 7 6 4" xfId="7290"/>
    <cellStyle name="Normal 2 4 7 2 2 7 6 5" xfId="7291"/>
    <cellStyle name="Normal 2 4 7 2 2 7 7" xfId="7292"/>
    <cellStyle name="Normal 2 4 7 2 2 7 8" xfId="7293"/>
    <cellStyle name="Normal 2 4 7 2 2 7 9" xfId="7294"/>
    <cellStyle name="Normal 2 4 7 2 2 8" xfId="7295"/>
    <cellStyle name="Normal 2 4 7 2 2 9" xfId="7296"/>
    <cellStyle name="Normal 2 4 7 2 20" xfId="7297"/>
    <cellStyle name="Normal 2 4 7 2 21" xfId="7298"/>
    <cellStyle name="Normal 2 4 7 2 22" xfId="7299"/>
    <cellStyle name="Normal 2 4 7 2 3" xfId="7300"/>
    <cellStyle name="Normal 2 4 7 2 4" xfId="7301"/>
    <cellStyle name="Normal 2 4 7 2 5" xfId="7302"/>
    <cellStyle name="Normal 2 4 7 2 6" xfId="7303"/>
    <cellStyle name="Normal 2 4 7 2 7" xfId="7304"/>
    <cellStyle name="Normal 2 4 7 2 7 10" xfId="7305"/>
    <cellStyle name="Normal 2 4 7 2 7 11" xfId="7306"/>
    <cellStyle name="Normal 2 4 7 2 7 12" xfId="7307"/>
    <cellStyle name="Normal 2 4 7 2 7 13" xfId="7308"/>
    <cellStyle name="Normal 2 4 7 2 7 14" xfId="7309"/>
    <cellStyle name="Normal 2 4 7 2 7 2" xfId="7310"/>
    <cellStyle name="Normal 2 4 7 2 7 2 10" xfId="7311"/>
    <cellStyle name="Normal 2 4 7 2 7 2 11" xfId="7312"/>
    <cellStyle name="Normal 2 4 7 2 7 2 2" xfId="7313"/>
    <cellStyle name="Normal 2 4 7 2 7 2 2 2" xfId="7314"/>
    <cellStyle name="Normal 2 4 7 2 7 2 2 2 2" xfId="7315"/>
    <cellStyle name="Normal 2 4 7 2 7 2 2 2 3" xfId="7316"/>
    <cellStyle name="Normal 2 4 7 2 7 2 2 2 4" xfId="7317"/>
    <cellStyle name="Normal 2 4 7 2 7 2 2 2 5" xfId="7318"/>
    <cellStyle name="Normal 2 4 7 2 7 2 2 3" xfId="7319"/>
    <cellStyle name="Normal 2 4 7 2 7 2 2 4" xfId="7320"/>
    <cellStyle name="Normal 2 4 7 2 7 2 2 5" xfId="7321"/>
    <cellStyle name="Normal 2 4 7 2 7 2 2 6" xfId="7322"/>
    <cellStyle name="Normal 2 4 7 2 7 2 2 7" xfId="7323"/>
    <cellStyle name="Normal 2 4 7 2 7 2 2 8" xfId="7324"/>
    <cellStyle name="Normal 2 4 7 2 7 2 3" xfId="7325"/>
    <cellStyle name="Normal 2 4 7 2 7 2 4" xfId="7326"/>
    <cellStyle name="Normal 2 4 7 2 7 2 5" xfId="7327"/>
    <cellStyle name="Normal 2 4 7 2 7 2 6" xfId="7328"/>
    <cellStyle name="Normal 2 4 7 2 7 2 6 2" xfId="7329"/>
    <cellStyle name="Normal 2 4 7 2 7 2 6 3" xfId="7330"/>
    <cellStyle name="Normal 2 4 7 2 7 2 6 4" xfId="7331"/>
    <cellStyle name="Normal 2 4 7 2 7 2 6 5" xfId="7332"/>
    <cellStyle name="Normal 2 4 7 2 7 2 7" xfId="7333"/>
    <cellStyle name="Normal 2 4 7 2 7 2 8" xfId="7334"/>
    <cellStyle name="Normal 2 4 7 2 7 2 9" xfId="7335"/>
    <cellStyle name="Normal 2 4 7 2 7 3" xfId="7336"/>
    <cellStyle name="Normal 2 4 7 2 7 4" xfId="7337"/>
    <cellStyle name="Normal 2 4 7 2 7 5" xfId="7338"/>
    <cellStyle name="Normal 2 4 7 2 7 6" xfId="7339"/>
    <cellStyle name="Normal 2 4 7 2 7 6 2" xfId="7340"/>
    <cellStyle name="Normal 2 4 7 2 7 6 2 2" xfId="7341"/>
    <cellStyle name="Normal 2 4 7 2 7 6 2 3" xfId="7342"/>
    <cellStyle name="Normal 2 4 7 2 7 6 2 4" xfId="7343"/>
    <cellStyle name="Normal 2 4 7 2 7 6 2 5" xfId="7344"/>
    <cellStyle name="Normal 2 4 7 2 7 6 3" xfId="7345"/>
    <cellStyle name="Normal 2 4 7 2 7 6 4" xfId="7346"/>
    <cellStyle name="Normal 2 4 7 2 7 6 5" xfId="7347"/>
    <cellStyle name="Normal 2 4 7 2 7 6 6" xfId="7348"/>
    <cellStyle name="Normal 2 4 7 2 7 6 7" xfId="7349"/>
    <cellStyle name="Normal 2 4 7 2 7 6 8" xfId="7350"/>
    <cellStyle name="Normal 2 4 7 2 7 7" xfId="7351"/>
    <cellStyle name="Normal 2 4 7 2 7 8" xfId="7352"/>
    <cellStyle name="Normal 2 4 7 2 7 9" xfId="7353"/>
    <cellStyle name="Normal 2 4 7 2 7 9 2" xfId="7354"/>
    <cellStyle name="Normal 2 4 7 2 7 9 3" xfId="7355"/>
    <cellStyle name="Normal 2 4 7 2 7 9 4" xfId="7356"/>
    <cellStyle name="Normal 2 4 7 2 7 9 5" xfId="7357"/>
    <cellStyle name="Normal 2 4 7 2 8" xfId="7358"/>
    <cellStyle name="Normal 2 4 7 2 9" xfId="7359"/>
    <cellStyle name="Normal 2 4 7 20" xfId="7360"/>
    <cellStyle name="Normal 2 4 7 21" xfId="7361"/>
    <cellStyle name="Normal 2 4 7 21 2" xfId="7362"/>
    <cellStyle name="Normal 2 4 7 21 3" xfId="7363"/>
    <cellStyle name="Normal 2 4 7 21 4" xfId="7364"/>
    <cellStyle name="Normal 2 4 7 21 5" xfId="7365"/>
    <cellStyle name="Normal 2 4 7 22" xfId="7366"/>
    <cellStyle name="Normal 2 4 7 23" xfId="7367"/>
    <cellStyle name="Normal 2 4 7 24" xfId="7368"/>
    <cellStyle name="Normal 2 4 7 25" xfId="7369"/>
    <cellStyle name="Normal 2 4 7 26" xfId="7370"/>
    <cellStyle name="Normal 2 4 7 3" xfId="7371"/>
    <cellStyle name="Normal 2 4 7 4" xfId="7372"/>
    <cellStyle name="Normal 2 4 7 5" xfId="7373"/>
    <cellStyle name="Normal 2 4 7 6" xfId="7374"/>
    <cellStyle name="Normal 2 4 7 7" xfId="7375"/>
    <cellStyle name="Normal 2 4 7 7 10" xfId="7376"/>
    <cellStyle name="Normal 2 4 7 7 10 2" xfId="7377"/>
    <cellStyle name="Normal 2 4 7 7 10 2 2" xfId="7378"/>
    <cellStyle name="Normal 2 4 7 7 10 2 3" xfId="7379"/>
    <cellStyle name="Normal 2 4 7 7 10 2 4" xfId="7380"/>
    <cellStyle name="Normal 2 4 7 7 10 2 5" xfId="7381"/>
    <cellStyle name="Normal 2 4 7 7 10 3" xfId="7382"/>
    <cellStyle name="Normal 2 4 7 7 10 4" xfId="7383"/>
    <cellStyle name="Normal 2 4 7 7 10 5" xfId="7384"/>
    <cellStyle name="Normal 2 4 7 7 10 6" xfId="7385"/>
    <cellStyle name="Normal 2 4 7 7 10 7" xfId="7386"/>
    <cellStyle name="Normal 2 4 7 7 10 8" xfId="7387"/>
    <cellStyle name="Normal 2 4 7 7 11" xfId="7388"/>
    <cellStyle name="Normal 2 4 7 7 12" xfId="7389"/>
    <cellStyle name="Normal 2 4 7 7 13" xfId="7390"/>
    <cellStyle name="Normal 2 4 7 7 13 2" xfId="7391"/>
    <cellStyle name="Normal 2 4 7 7 13 3" xfId="7392"/>
    <cellStyle name="Normal 2 4 7 7 13 4" xfId="7393"/>
    <cellStyle name="Normal 2 4 7 7 13 5" xfId="7394"/>
    <cellStyle name="Normal 2 4 7 7 14" xfId="7395"/>
    <cellStyle name="Normal 2 4 7 7 15" xfId="7396"/>
    <cellStyle name="Normal 2 4 7 7 16" xfId="7397"/>
    <cellStyle name="Normal 2 4 7 7 17" xfId="7398"/>
    <cellStyle name="Normal 2 4 7 7 18" xfId="7399"/>
    <cellStyle name="Normal 2 4 7 7 2" xfId="7400"/>
    <cellStyle name="Normal 2 4 7 7 2 10" xfId="7401"/>
    <cellStyle name="Normal 2 4 7 7 2 11" xfId="7402"/>
    <cellStyle name="Normal 2 4 7 7 2 12" xfId="7403"/>
    <cellStyle name="Normal 2 4 7 7 2 13" xfId="7404"/>
    <cellStyle name="Normal 2 4 7 7 2 14" xfId="7405"/>
    <cellStyle name="Normal 2 4 7 7 2 2" xfId="7406"/>
    <cellStyle name="Normal 2 4 7 7 2 2 10" xfId="7407"/>
    <cellStyle name="Normal 2 4 7 7 2 2 11" xfId="7408"/>
    <cellStyle name="Normal 2 4 7 7 2 2 2" xfId="7409"/>
    <cellStyle name="Normal 2 4 7 7 2 2 2 2" xfId="7410"/>
    <cellStyle name="Normal 2 4 7 7 2 2 2 2 2" xfId="7411"/>
    <cellStyle name="Normal 2 4 7 7 2 2 2 2 3" xfId="7412"/>
    <cellStyle name="Normal 2 4 7 7 2 2 2 2 4" xfId="7413"/>
    <cellStyle name="Normal 2 4 7 7 2 2 2 2 5" xfId="7414"/>
    <cellStyle name="Normal 2 4 7 7 2 2 2 3" xfId="7415"/>
    <cellStyle name="Normal 2 4 7 7 2 2 2 4" xfId="7416"/>
    <cellStyle name="Normal 2 4 7 7 2 2 2 5" xfId="7417"/>
    <cellStyle name="Normal 2 4 7 7 2 2 2 6" xfId="7418"/>
    <cellStyle name="Normal 2 4 7 7 2 2 2 7" xfId="7419"/>
    <cellStyle name="Normal 2 4 7 7 2 2 2 8" xfId="7420"/>
    <cellStyle name="Normal 2 4 7 7 2 2 3" xfId="7421"/>
    <cellStyle name="Normal 2 4 7 7 2 2 4" xfId="7422"/>
    <cellStyle name="Normal 2 4 7 7 2 2 5" xfId="7423"/>
    <cellStyle name="Normal 2 4 7 7 2 2 6" xfId="7424"/>
    <cellStyle name="Normal 2 4 7 7 2 2 6 2" xfId="7425"/>
    <cellStyle name="Normal 2 4 7 7 2 2 6 3" xfId="7426"/>
    <cellStyle name="Normal 2 4 7 7 2 2 6 4" xfId="7427"/>
    <cellStyle name="Normal 2 4 7 7 2 2 6 5" xfId="7428"/>
    <cellStyle name="Normal 2 4 7 7 2 2 7" xfId="7429"/>
    <cellStyle name="Normal 2 4 7 7 2 2 8" xfId="7430"/>
    <cellStyle name="Normal 2 4 7 7 2 2 9" xfId="7431"/>
    <cellStyle name="Normal 2 4 7 7 2 3" xfId="7432"/>
    <cellStyle name="Normal 2 4 7 7 2 4" xfId="7433"/>
    <cellStyle name="Normal 2 4 7 7 2 5" xfId="7434"/>
    <cellStyle name="Normal 2 4 7 7 2 6" xfId="7435"/>
    <cellStyle name="Normal 2 4 7 7 2 6 2" xfId="7436"/>
    <cellStyle name="Normal 2 4 7 7 2 6 2 2" xfId="7437"/>
    <cellStyle name="Normal 2 4 7 7 2 6 2 3" xfId="7438"/>
    <cellStyle name="Normal 2 4 7 7 2 6 2 4" xfId="7439"/>
    <cellStyle name="Normal 2 4 7 7 2 6 2 5" xfId="7440"/>
    <cellStyle name="Normal 2 4 7 7 2 6 3" xfId="7441"/>
    <cellStyle name="Normal 2 4 7 7 2 6 4" xfId="7442"/>
    <cellStyle name="Normal 2 4 7 7 2 6 5" xfId="7443"/>
    <cellStyle name="Normal 2 4 7 7 2 6 6" xfId="7444"/>
    <cellStyle name="Normal 2 4 7 7 2 6 7" xfId="7445"/>
    <cellStyle name="Normal 2 4 7 7 2 6 8" xfId="7446"/>
    <cellStyle name="Normal 2 4 7 7 2 7" xfId="7447"/>
    <cellStyle name="Normal 2 4 7 7 2 8" xfId="7448"/>
    <cellStyle name="Normal 2 4 7 7 2 9" xfId="7449"/>
    <cellStyle name="Normal 2 4 7 7 2 9 2" xfId="7450"/>
    <cellStyle name="Normal 2 4 7 7 2 9 3" xfId="7451"/>
    <cellStyle name="Normal 2 4 7 7 2 9 4" xfId="7452"/>
    <cellStyle name="Normal 2 4 7 7 2 9 5" xfId="7453"/>
    <cellStyle name="Normal 2 4 7 7 3" xfId="7454"/>
    <cellStyle name="Normal 2 4 7 7 4" xfId="7455"/>
    <cellStyle name="Normal 2 4 7 7 5" xfId="7456"/>
    <cellStyle name="Normal 2 4 7 7 6" xfId="7457"/>
    <cellStyle name="Normal 2 4 7 7 7" xfId="7458"/>
    <cellStyle name="Normal 2 4 7 7 7 10" xfId="7459"/>
    <cellStyle name="Normal 2 4 7 7 7 11" xfId="7460"/>
    <cellStyle name="Normal 2 4 7 7 7 2" xfId="7461"/>
    <cellStyle name="Normal 2 4 7 7 7 2 2" xfId="7462"/>
    <cellStyle name="Normal 2 4 7 7 7 2 2 2" xfId="7463"/>
    <cellStyle name="Normal 2 4 7 7 7 2 2 3" xfId="7464"/>
    <cellStyle name="Normal 2 4 7 7 7 2 2 4" xfId="7465"/>
    <cellStyle name="Normal 2 4 7 7 7 2 2 5" xfId="7466"/>
    <cellStyle name="Normal 2 4 7 7 7 2 3" xfId="7467"/>
    <cellStyle name="Normal 2 4 7 7 7 2 4" xfId="7468"/>
    <cellStyle name="Normal 2 4 7 7 7 2 5" xfId="7469"/>
    <cellStyle name="Normal 2 4 7 7 7 2 6" xfId="7470"/>
    <cellStyle name="Normal 2 4 7 7 7 2 7" xfId="7471"/>
    <cellStyle name="Normal 2 4 7 7 7 2 8" xfId="7472"/>
    <cellStyle name="Normal 2 4 7 7 7 3" xfId="7473"/>
    <cellStyle name="Normal 2 4 7 7 7 4" xfId="7474"/>
    <cellStyle name="Normal 2 4 7 7 7 5" xfId="7475"/>
    <cellStyle name="Normal 2 4 7 7 7 6" xfId="7476"/>
    <cellStyle name="Normal 2 4 7 7 7 6 2" xfId="7477"/>
    <cellStyle name="Normal 2 4 7 7 7 6 3" xfId="7478"/>
    <cellStyle name="Normal 2 4 7 7 7 6 4" xfId="7479"/>
    <cellStyle name="Normal 2 4 7 7 7 6 5" xfId="7480"/>
    <cellStyle name="Normal 2 4 7 7 7 7" xfId="7481"/>
    <cellStyle name="Normal 2 4 7 7 7 8" xfId="7482"/>
    <cellStyle name="Normal 2 4 7 7 7 9" xfId="7483"/>
    <cellStyle name="Normal 2 4 7 7 8" xfId="7484"/>
    <cellStyle name="Normal 2 4 7 7 9" xfId="7485"/>
    <cellStyle name="Normal 2 4 7 8" xfId="7486"/>
    <cellStyle name="Normal 2 4 7 9" xfId="7487"/>
    <cellStyle name="Normal 2 4 8" xfId="7488"/>
    <cellStyle name="Normal 2 4 9" xfId="7489"/>
    <cellStyle name="Normal 2 40" xfId="7490"/>
    <cellStyle name="Normal 2 41" xfId="7491"/>
    <cellStyle name="Normal 2 41 2" xfId="7492"/>
    <cellStyle name="Normal 2 41 3" xfId="7493"/>
    <cellStyle name="Normal 2 41 4" xfId="7494"/>
    <cellStyle name="Normal 2 41 5" xfId="7495"/>
    <cellStyle name="Normal 2 42" xfId="7496"/>
    <cellStyle name="Normal 2 43" xfId="7497"/>
    <cellStyle name="Normal 2 44" xfId="7498"/>
    <cellStyle name="Normal 2 45" xfId="7499"/>
    <cellStyle name="Normal 2 46" xfId="7500"/>
    <cellStyle name="Normal 2 5" xfId="7501"/>
    <cellStyle name="Normal 2 6" xfId="7502"/>
    <cellStyle name="Normal 2 7" xfId="7503"/>
    <cellStyle name="Normal 2 8" xfId="7504"/>
    <cellStyle name="Normal 2 9" xfId="7505"/>
    <cellStyle name="Normal 20" xfId="7506"/>
    <cellStyle name="Normal 20 10" xfId="7507"/>
    <cellStyle name="Normal 20 11" xfId="7508"/>
    <cellStyle name="Normal 20 12" xfId="7509"/>
    <cellStyle name="Normal 20 13" xfId="7510"/>
    <cellStyle name="Normal 20 14" xfId="7511"/>
    <cellStyle name="Normal 20 2" xfId="7512"/>
    <cellStyle name="Normal 20 3" xfId="7513"/>
    <cellStyle name="Normal 20 4" xfId="7514"/>
    <cellStyle name="Normal 20 5" xfId="7515"/>
    <cellStyle name="Normal 20 6" xfId="7516"/>
    <cellStyle name="Normal 20 7" xfId="7517"/>
    <cellStyle name="Normal 20 8" xfId="7518"/>
    <cellStyle name="Normal 20 9" xfId="7519"/>
    <cellStyle name="Normal 21" xfId="7520"/>
    <cellStyle name="Normal 21 10" xfId="7521"/>
    <cellStyle name="Normal 21 11" xfId="7522"/>
    <cellStyle name="Normal 21 12" xfId="7523"/>
    <cellStyle name="Normal 21 13" xfId="7524"/>
    <cellStyle name="Normal 21 14" xfId="7525"/>
    <cellStyle name="Normal 21 2" xfId="7526"/>
    <cellStyle name="Normal 21 3" xfId="7527"/>
    <cellStyle name="Normal 21 4" xfId="7528"/>
    <cellStyle name="Normal 21 5" xfId="7529"/>
    <cellStyle name="Normal 21 6" xfId="7530"/>
    <cellStyle name="Normal 21 7" xfId="7531"/>
    <cellStyle name="Normal 21 8" xfId="7532"/>
    <cellStyle name="Normal 21 9" xfId="7533"/>
    <cellStyle name="Normal 22" xfId="7534"/>
    <cellStyle name="Normal 22 10" xfId="7535"/>
    <cellStyle name="Normal 22 11" xfId="7536"/>
    <cellStyle name="Normal 22 12" xfId="7537"/>
    <cellStyle name="Normal 22 13" xfId="7538"/>
    <cellStyle name="Normal 22 14" xfId="7539"/>
    <cellStyle name="Normal 22 2" xfId="7540"/>
    <cellStyle name="Normal 22 3" xfId="7541"/>
    <cellStyle name="Normal 22 4" xfId="7542"/>
    <cellStyle name="Normal 22 5" xfId="7543"/>
    <cellStyle name="Normal 22 6" xfId="7544"/>
    <cellStyle name="Normal 22 7" xfId="7545"/>
    <cellStyle name="Normal 22 8" xfId="7546"/>
    <cellStyle name="Normal 22 9" xfId="7547"/>
    <cellStyle name="Normal 23 2" xfId="7548"/>
    <cellStyle name="Normal 24" xfId="7549"/>
    <cellStyle name="Normal 24 10" xfId="7550"/>
    <cellStyle name="Normal 24 11" xfId="7551"/>
    <cellStyle name="Normal 24 12" xfId="7552"/>
    <cellStyle name="Normal 24 13" xfId="7553"/>
    <cellStyle name="Normal 24 14" xfId="7554"/>
    <cellStyle name="Normal 24 2" xfId="7555"/>
    <cellStyle name="Normal 24 3" xfId="7556"/>
    <cellStyle name="Normal 24 4" xfId="7557"/>
    <cellStyle name="Normal 24 5" xfId="7558"/>
    <cellStyle name="Normal 24 6" xfId="7559"/>
    <cellStyle name="Normal 24 7" xfId="7560"/>
    <cellStyle name="Normal 24 8" xfId="7561"/>
    <cellStyle name="Normal 24 9" xfId="7562"/>
    <cellStyle name="Normal 25" xfId="7563"/>
    <cellStyle name="Normal 25 10" xfId="7564"/>
    <cellStyle name="Normal 25 11" xfId="7565"/>
    <cellStyle name="Normal 25 12" xfId="7566"/>
    <cellStyle name="Normal 25 13" xfId="7567"/>
    <cellStyle name="Normal 25 14" xfId="7568"/>
    <cellStyle name="Normal 25 2" xfId="7569"/>
    <cellStyle name="Normal 25 3" xfId="7570"/>
    <cellStyle name="Normal 25 4" xfId="7571"/>
    <cellStyle name="Normal 25 5" xfId="7572"/>
    <cellStyle name="Normal 25 6" xfId="7573"/>
    <cellStyle name="Normal 25 7" xfId="7574"/>
    <cellStyle name="Normal 25 8" xfId="7575"/>
    <cellStyle name="Normal 25 9" xfId="7576"/>
    <cellStyle name="Normal 26 2" xfId="7577"/>
    <cellStyle name="Normal 26 3" xfId="7578"/>
    <cellStyle name="Normal 26 4" xfId="7579"/>
    <cellStyle name="Normal 26 5" xfId="7580"/>
    <cellStyle name="Normal 26 6" xfId="7581"/>
    <cellStyle name="Normal 26 7" xfId="7582"/>
    <cellStyle name="Normal 27 10" xfId="7583"/>
    <cellStyle name="Normal 27 11" xfId="7584"/>
    <cellStyle name="Normal 27 2" xfId="7585"/>
    <cellStyle name="Normal 27 3" xfId="7586"/>
    <cellStyle name="Normal 27 4" xfId="7587"/>
    <cellStyle name="Normal 27 5" xfId="7588"/>
    <cellStyle name="Normal 27 6" xfId="7589"/>
    <cellStyle name="Normal 27 7" xfId="7590"/>
    <cellStyle name="Normal 27 8" xfId="7591"/>
    <cellStyle name="Normal 27 9" xfId="7592"/>
    <cellStyle name="Normal 28 2" xfId="7593"/>
    <cellStyle name="Normal 28 3" xfId="7594"/>
    <cellStyle name="Normal 28 4" xfId="7595"/>
    <cellStyle name="Normal 28 5" xfId="7596"/>
    <cellStyle name="Normal 28 6" xfId="7597"/>
    <cellStyle name="Normal 28 7" xfId="7598"/>
    <cellStyle name="Normal 29 2" xfId="7599"/>
    <cellStyle name="Normal 29 3" xfId="7600"/>
    <cellStyle name="Normal 29 4" xfId="7601"/>
    <cellStyle name="Normal 29 5" xfId="7602"/>
    <cellStyle name="Normal 29 6" xfId="7603"/>
    <cellStyle name="Normal 29 7" xfId="7604"/>
    <cellStyle name="Normal 3" xfId="3"/>
    <cellStyle name="Normal 3 10" xfId="19"/>
    <cellStyle name="Normal 3 11" xfId="20"/>
    <cellStyle name="Normal 3 12" xfId="29"/>
    <cellStyle name="Normal 3 13" xfId="7605"/>
    <cellStyle name="Normal 3 14" xfId="7606"/>
    <cellStyle name="Normal 3 15" xfId="7607"/>
    <cellStyle name="Normal 3 16" xfId="7608"/>
    <cellStyle name="Normal 3 17" xfId="7609"/>
    <cellStyle name="Normal 3 18" xfId="7610"/>
    <cellStyle name="Normal 3 19" xfId="7611"/>
    <cellStyle name="Normal 3 2" xfId="7"/>
    <cellStyle name="Normal 3 20" xfId="7612"/>
    <cellStyle name="Normal 3 21" xfId="7613"/>
    <cellStyle name="Normal 3 22" xfId="7614"/>
    <cellStyle name="Normal 3 23" xfId="7615"/>
    <cellStyle name="Normal 3 24" xfId="7616"/>
    <cellStyle name="Normal 3 25" xfId="7617"/>
    <cellStyle name="Normal 3 26" xfId="7618"/>
    <cellStyle name="Normal 3 27" xfId="7619"/>
    <cellStyle name="Normal 3 28" xfId="7620"/>
    <cellStyle name="Normal 3 29" xfId="7621"/>
    <cellStyle name="Normal 3 3" xfId="21"/>
    <cellStyle name="Normal 3 30" xfId="7622"/>
    <cellStyle name="Normal 3 31" xfId="7623"/>
    <cellStyle name="Normal 3 32" xfId="7624"/>
    <cellStyle name="Normal 3 33" xfId="7625"/>
    <cellStyle name="Normal 3 34" xfId="7626"/>
    <cellStyle name="Normal 3 35" xfId="7627"/>
    <cellStyle name="Normal 3 36" xfId="7628"/>
    <cellStyle name="Normal 3 37" xfId="7629"/>
    <cellStyle name="Normal 3 38" xfId="7630"/>
    <cellStyle name="Normal 3 39" xfId="7695"/>
    <cellStyle name="Normal 3 4" xfId="22"/>
    <cellStyle name="Normal 3 40" xfId="7698"/>
    <cellStyle name="Normal 3 41" xfId="7697"/>
    <cellStyle name="Normal 3 42" xfId="7696"/>
    <cellStyle name="Normal 3 5" xfId="23"/>
    <cellStyle name="Normal 3 6" xfId="24"/>
    <cellStyle name="Normal 3 7" xfId="25"/>
    <cellStyle name="Normal 3 8" xfId="26"/>
    <cellStyle name="Normal 3 9" xfId="27"/>
    <cellStyle name="Normal 30" xfId="7631"/>
    <cellStyle name="Normal 30 2" xfId="7632"/>
    <cellStyle name="Normal 30 3" xfId="7633"/>
    <cellStyle name="Normal 30 4" xfId="7634"/>
    <cellStyle name="Normal 30 5" xfId="7635"/>
    <cellStyle name="Normal 30 6" xfId="7636"/>
    <cellStyle name="Normal 30 7" xfId="7637"/>
    <cellStyle name="Normal 30 8" xfId="7638"/>
    <cellStyle name="Normal 30 9" xfId="7639"/>
    <cellStyle name="Normal 31 2" xfId="7640"/>
    <cellStyle name="Normal 31 3" xfId="7641"/>
    <cellStyle name="Normal 31 4" xfId="7642"/>
    <cellStyle name="Normal 31 5" xfId="7643"/>
    <cellStyle name="Normal 31 6" xfId="7644"/>
    <cellStyle name="Normal 32 2" xfId="7645"/>
    <cellStyle name="Normal 33 2" xfId="7646"/>
    <cellStyle name="Normal 33 3" xfId="7647"/>
    <cellStyle name="Normal 33 4" xfId="7648"/>
    <cellStyle name="Normal 33 5" xfId="7649"/>
    <cellStyle name="Normal 33 6" xfId="7650"/>
    <cellStyle name="Normal 34 2" xfId="7651"/>
    <cellStyle name="Normal 34 3" xfId="7652"/>
    <cellStyle name="Normal 34 4" xfId="7653"/>
    <cellStyle name="Normal 34 5" xfId="7654"/>
    <cellStyle name="Normal 34 6" xfId="7655"/>
    <cellStyle name="Normal 35 2" xfId="7656"/>
    <cellStyle name="Normal 35 3" xfId="7657"/>
    <cellStyle name="Normal 35 4" xfId="7658"/>
    <cellStyle name="Normal 35 5" xfId="7659"/>
    <cellStyle name="Normal 35 6" xfId="7660"/>
    <cellStyle name="Normal 36 2" xfId="7661"/>
    <cellStyle name="Normal 36 3" xfId="7662"/>
    <cellStyle name="Normal 36 4" xfId="7663"/>
    <cellStyle name="Normal 36 5" xfId="7664"/>
    <cellStyle name="Normal 37 2" xfId="7665"/>
    <cellStyle name="Normal 37 3" xfId="7666"/>
    <cellStyle name="Normal 37 4" xfId="7667"/>
    <cellStyle name="Normal 37 5" xfId="7668"/>
    <cellStyle name="Normal 37 6" xfId="7669"/>
    <cellStyle name="Normal 38 2" xfId="7670"/>
    <cellStyle name="Normal 38 3" xfId="7671"/>
    <cellStyle name="Normal 38 4" xfId="7672"/>
    <cellStyle name="Normal 38 5" xfId="7673"/>
    <cellStyle name="Normal 38 6" xfId="7674"/>
    <cellStyle name="Normal 39 2" xfId="7675"/>
    <cellStyle name="Normal 4" xfId="8"/>
    <cellStyle name="Normal 40 2" xfId="7676"/>
    <cellStyle name="Normal 41 2" xfId="7677"/>
    <cellStyle name="Normal 42 2" xfId="7678"/>
    <cellStyle name="Normal 43" xfId="7679"/>
    <cellStyle name="Normal 43 2" xfId="7680"/>
    <cellStyle name="Normal 44" xfId="7681"/>
    <cellStyle name="Normal 45" xfId="7682"/>
    <cellStyle name="Normal 46" xfId="7683"/>
    <cellStyle name="Normal 47" xfId="7684"/>
    <cellStyle name="Normal 48" xfId="7685"/>
    <cellStyle name="Normal 49" xfId="7686"/>
    <cellStyle name="Normal 5" xfId="4"/>
    <cellStyle name="Normal 50" xfId="7687"/>
    <cellStyle name="Normal 51" xfId="7688"/>
    <cellStyle name="Normal 52" xfId="7689"/>
    <cellStyle name="Normal 53" xfId="7690"/>
    <cellStyle name="Normal 54" xfId="7691"/>
    <cellStyle name="Normal 55" xfId="7692"/>
    <cellStyle name="Normal 56" xfId="7693"/>
    <cellStyle name="Normal 57" xfId="7694"/>
    <cellStyle name="Normal 6" xfId="10"/>
    <cellStyle name="Normal 7" xfId="12"/>
    <cellStyle name="Normal 8" xfId="14"/>
    <cellStyle name="Normal 9" xfId="18"/>
  </cellStyles>
  <dxfs count="3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30</xdr:row>
      <xdr:rowOff>82274</xdr:rowOff>
    </xdr:from>
    <xdr:to>
      <xdr:col>36</xdr:col>
      <xdr:colOff>9525</xdr:colOff>
      <xdr:row>60</xdr:row>
      <xdr:rowOff>95249</xdr:rowOff>
    </xdr:to>
    <xdr:cxnSp macro="">
      <xdr:nvCxnSpPr>
        <xdr:cNvPr id="2" name="Connecteur droit 1"/>
        <xdr:cNvCxnSpPr/>
      </xdr:nvCxnSpPr>
      <xdr:spPr>
        <a:xfrm rot="16200000" flipH="1">
          <a:off x="1998525" y="4370249"/>
          <a:ext cx="28704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91800</xdr:colOff>
      <xdr:row>31</xdr:row>
      <xdr:rowOff>0</xdr:rowOff>
    </xdr:from>
    <xdr:to>
      <xdr:col>66</xdr:col>
      <xdr:colOff>19050</xdr:colOff>
      <xdr:row>31</xdr:row>
      <xdr:rowOff>1588</xdr:rowOff>
    </xdr:to>
    <xdr:cxnSp macro="">
      <xdr:nvCxnSpPr>
        <xdr:cNvPr id="3" name="Connecteur droit 2"/>
        <xdr:cNvCxnSpPr/>
      </xdr:nvCxnSpPr>
      <xdr:spPr>
        <a:xfrm rot="10800000">
          <a:off x="3425550" y="2952750"/>
          <a:ext cx="2880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38099</xdr:colOff>
      <xdr:row>1</xdr:row>
      <xdr:rowOff>19050</xdr:rowOff>
    </xdr:from>
    <xdr:to>
      <xdr:col>66</xdr:col>
      <xdr:colOff>19046</xdr:colOff>
      <xdr:row>61</xdr:row>
      <xdr:rowOff>9524</xdr:rowOff>
    </xdr:to>
    <xdr:sp macro="" textlink="">
      <xdr:nvSpPr>
        <xdr:cNvPr id="4" name="Arc 3"/>
        <xdr:cNvSpPr/>
      </xdr:nvSpPr>
      <xdr:spPr>
        <a:xfrm rot="5400000">
          <a:off x="604836" y="119063"/>
          <a:ext cx="5705474" cy="5695947"/>
        </a:xfrm>
        <a:prstGeom prst="arc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81</xdr:col>
      <xdr:colOff>91800</xdr:colOff>
      <xdr:row>31</xdr:row>
      <xdr:rowOff>0</xdr:rowOff>
    </xdr:from>
    <xdr:to>
      <xdr:col>112</xdr:col>
      <xdr:colOff>19050</xdr:colOff>
      <xdr:row>31</xdr:row>
      <xdr:rowOff>1588</xdr:rowOff>
    </xdr:to>
    <xdr:cxnSp macro="">
      <xdr:nvCxnSpPr>
        <xdr:cNvPr id="5" name="Connecteur droit 4"/>
        <xdr:cNvCxnSpPr/>
      </xdr:nvCxnSpPr>
      <xdr:spPr>
        <a:xfrm rot="10800000">
          <a:off x="7807050" y="2952750"/>
          <a:ext cx="2880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85725</xdr:colOff>
      <xdr:row>30</xdr:row>
      <xdr:rowOff>85725</xdr:rowOff>
    </xdr:from>
    <xdr:to>
      <xdr:col>82</xdr:col>
      <xdr:colOff>0</xdr:colOff>
      <xdr:row>61</xdr:row>
      <xdr:rowOff>3450</xdr:rowOff>
    </xdr:to>
    <xdr:cxnSp macro="">
      <xdr:nvCxnSpPr>
        <xdr:cNvPr id="6" name="Connecteur droit 5"/>
        <xdr:cNvCxnSpPr/>
      </xdr:nvCxnSpPr>
      <xdr:spPr>
        <a:xfrm rot="16200000" flipH="1">
          <a:off x="6370500" y="4373700"/>
          <a:ext cx="28704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38100</xdr:colOff>
      <xdr:row>1</xdr:row>
      <xdr:rowOff>9527</xdr:rowOff>
    </xdr:from>
    <xdr:to>
      <xdr:col>112</xdr:col>
      <xdr:colOff>19047</xdr:colOff>
      <xdr:row>61</xdr:row>
      <xdr:rowOff>1</xdr:rowOff>
    </xdr:to>
    <xdr:sp macro="" textlink="">
      <xdr:nvSpPr>
        <xdr:cNvPr id="7" name="Arc 6"/>
        <xdr:cNvSpPr/>
      </xdr:nvSpPr>
      <xdr:spPr>
        <a:xfrm rot="5400000">
          <a:off x="4986337" y="109540"/>
          <a:ext cx="5705474" cy="5695947"/>
        </a:xfrm>
        <a:prstGeom prst="arc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30</xdr:row>
      <xdr:rowOff>82274</xdr:rowOff>
    </xdr:from>
    <xdr:to>
      <xdr:col>36</xdr:col>
      <xdr:colOff>9525</xdr:colOff>
      <xdr:row>60</xdr:row>
      <xdr:rowOff>95249</xdr:rowOff>
    </xdr:to>
    <xdr:cxnSp macro="">
      <xdr:nvCxnSpPr>
        <xdr:cNvPr id="7" name="Connecteur droit 6"/>
        <xdr:cNvCxnSpPr/>
      </xdr:nvCxnSpPr>
      <xdr:spPr>
        <a:xfrm rot="16200000" flipH="1">
          <a:off x="1998525" y="4941749"/>
          <a:ext cx="28704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91800</xdr:colOff>
      <xdr:row>31</xdr:row>
      <xdr:rowOff>0</xdr:rowOff>
    </xdr:from>
    <xdr:to>
      <xdr:col>66</xdr:col>
      <xdr:colOff>19050</xdr:colOff>
      <xdr:row>31</xdr:row>
      <xdr:rowOff>1588</xdr:rowOff>
    </xdr:to>
    <xdr:cxnSp macro="">
      <xdr:nvCxnSpPr>
        <xdr:cNvPr id="8" name="Connecteur droit 7"/>
        <xdr:cNvCxnSpPr/>
      </xdr:nvCxnSpPr>
      <xdr:spPr>
        <a:xfrm rot="10800000">
          <a:off x="3425550" y="666750"/>
          <a:ext cx="2880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38099</xdr:colOff>
      <xdr:row>1</xdr:row>
      <xdr:rowOff>19050</xdr:rowOff>
    </xdr:from>
    <xdr:to>
      <xdr:col>66</xdr:col>
      <xdr:colOff>19046</xdr:colOff>
      <xdr:row>61</xdr:row>
      <xdr:rowOff>9524</xdr:rowOff>
    </xdr:to>
    <xdr:sp macro="" textlink="">
      <xdr:nvSpPr>
        <xdr:cNvPr id="10" name="Arc 9"/>
        <xdr:cNvSpPr/>
      </xdr:nvSpPr>
      <xdr:spPr>
        <a:xfrm rot="5400000">
          <a:off x="1357311" y="-747712"/>
          <a:ext cx="4200524" cy="5695947"/>
        </a:xfrm>
        <a:prstGeom prst="arc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81</xdr:col>
      <xdr:colOff>91800</xdr:colOff>
      <xdr:row>31</xdr:row>
      <xdr:rowOff>0</xdr:rowOff>
    </xdr:from>
    <xdr:to>
      <xdr:col>112</xdr:col>
      <xdr:colOff>19050</xdr:colOff>
      <xdr:row>31</xdr:row>
      <xdr:rowOff>1588</xdr:rowOff>
    </xdr:to>
    <xdr:cxnSp macro="">
      <xdr:nvCxnSpPr>
        <xdr:cNvPr id="13" name="Connecteur droit 12"/>
        <xdr:cNvCxnSpPr/>
      </xdr:nvCxnSpPr>
      <xdr:spPr>
        <a:xfrm rot="10800000">
          <a:off x="3425550" y="2952750"/>
          <a:ext cx="2880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85725</xdr:colOff>
      <xdr:row>30</xdr:row>
      <xdr:rowOff>85725</xdr:rowOff>
    </xdr:from>
    <xdr:to>
      <xdr:col>82</xdr:col>
      <xdr:colOff>0</xdr:colOff>
      <xdr:row>61</xdr:row>
      <xdr:rowOff>3450</xdr:rowOff>
    </xdr:to>
    <xdr:cxnSp macro="">
      <xdr:nvCxnSpPr>
        <xdr:cNvPr id="14" name="Connecteur droit 13"/>
        <xdr:cNvCxnSpPr/>
      </xdr:nvCxnSpPr>
      <xdr:spPr>
        <a:xfrm rot="16200000" flipH="1">
          <a:off x="6370500" y="4373700"/>
          <a:ext cx="28704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38100</xdr:colOff>
      <xdr:row>1</xdr:row>
      <xdr:rowOff>9527</xdr:rowOff>
    </xdr:from>
    <xdr:to>
      <xdr:col>112</xdr:col>
      <xdr:colOff>19047</xdr:colOff>
      <xdr:row>61</xdr:row>
      <xdr:rowOff>1</xdr:rowOff>
    </xdr:to>
    <xdr:sp macro="" textlink="">
      <xdr:nvSpPr>
        <xdr:cNvPr id="15" name="Arc 14"/>
        <xdr:cNvSpPr/>
      </xdr:nvSpPr>
      <xdr:spPr>
        <a:xfrm rot="5400000">
          <a:off x="4986337" y="109540"/>
          <a:ext cx="5705474" cy="5695947"/>
        </a:xfrm>
        <a:prstGeom prst="arc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9">
    <tabColor rgb="FF00B0F0"/>
  </sheetPr>
  <dimension ref="A1:AZ271"/>
  <sheetViews>
    <sheetView workbookViewId="0">
      <selection activeCell="C30" sqref="C30"/>
    </sheetView>
  </sheetViews>
  <sheetFormatPr baseColWidth="10" defaultRowHeight="15" customHeight="1"/>
  <cols>
    <col min="1" max="1" width="11" style="403" customWidth="1"/>
    <col min="2" max="2" width="9.59765625" style="137" customWidth="1"/>
    <col min="3" max="3" width="48.265625" style="138" customWidth="1"/>
    <col min="4" max="4" width="8.73046875" customWidth="1"/>
    <col min="5" max="5" width="6.59765625" style="239" customWidth="1"/>
    <col min="6" max="6" width="6.59765625" style="277" customWidth="1"/>
    <col min="7" max="7" width="11.3984375" style="192"/>
    <col min="8" max="8" width="16.1328125" customWidth="1"/>
    <col min="9" max="9" width="8.73046875" style="66" customWidth="1"/>
    <col min="10" max="10" width="5.265625" customWidth="1"/>
    <col min="11" max="11" width="10.59765625" style="247" customWidth="1"/>
    <col min="12" max="12" width="63.1328125" style="138" customWidth="1"/>
    <col min="13" max="13" width="8.73046875" customWidth="1"/>
    <col min="14" max="14" width="8.73046875" style="137" customWidth="1"/>
    <col min="15" max="15" width="6.59765625" customWidth="1"/>
    <col min="16" max="16" width="11" style="137" customWidth="1"/>
    <col min="19" max="19" width="2.265625" customWidth="1"/>
    <col min="20" max="20" width="8.86328125" style="407" customWidth="1"/>
    <col min="21" max="21" width="52.59765625" style="366" customWidth="1"/>
    <col min="22" max="22" width="11.3984375" style="408" customWidth="1"/>
    <col min="23" max="24" width="10.6640625" style="366"/>
    <col min="25" max="25" width="5.1328125" style="366" customWidth="1"/>
    <col min="26" max="26" width="5.265625" style="407" customWidth="1"/>
    <col min="27" max="27" width="52.59765625" style="366" customWidth="1"/>
    <col min="28" max="52" width="10.6640625" style="366"/>
  </cols>
  <sheetData>
    <row r="1" spans="1:52" s="155" customFormat="1" ht="15" customHeight="1">
      <c r="A1" s="86"/>
      <c r="B1" s="239"/>
      <c r="C1" s="138" t="s">
        <v>12</v>
      </c>
      <c r="D1" s="155" t="s">
        <v>9</v>
      </c>
      <c r="E1" s="239" t="s">
        <v>7</v>
      </c>
      <c r="F1" s="277"/>
      <c r="G1" s="191" t="s">
        <v>21</v>
      </c>
      <c r="H1" s="155" t="s">
        <v>11</v>
      </c>
      <c r="I1" s="55"/>
      <c r="K1" s="239"/>
      <c r="L1" s="138" t="s">
        <v>12</v>
      </c>
      <c r="M1" s="155" t="s">
        <v>9</v>
      </c>
      <c r="N1" s="194" t="s">
        <v>0</v>
      </c>
      <c r="O1" s="155" t="s">
        <v>7</v>
      </c>
      <c r="P1" s="194" t="s">
        <v>58</v>
      </c>
      <c r="Q1" s="155" t="s">
        <v>21</v>
      </c>
      <c r="R1" s="155" t="s">
        <v>11</v>
      </c>
      <c r="T1" s="407"/>
      <c r="U1" s="408"/>
      <c r="V1" s="54"/>
      <c r="W1" s="408"/>
      <c r="X1" s="408"/>
      <c r="Y1" s="408"/>
      <c r="Z1" s="407"/>
      <c r="AA1" s="408"/>
      <c r="AB1" s="54"/>
      <c r="AC1" s="408"/>
      <c r="AD1" s="408"/>
      <c r="AE1" s="408"/>
      <c r="AF1" s="408"/>
      <c r="AG1" s="449"/>
      <c r="AH1" s="449"/>
      <c r="AI1" s="449"/>
      <c r="AJ1" s="449"/>
      <c r="AK1" s="449"/>
      <c r="AL1" s="449"/>
      <c r="AM1" s="411"/>
      <c r="AN1" s="410"/>
      <c r="AO1" s="408"/>
      <c r="AP1" s="408"/>
      <c r="AQ1" s="408"/>
      <c r="AR1" s="408"/>
      <c r="AS1" s="408"/>
      <c r="AT1" s="408"/>
      <c r="AU1" s="408"/>
      <c r="AV1" s="408"/>
      <c r="AW1" s="408"/>
      <c r="AX1" s="408"/>
      <c r="AY1" s="408"/>
      <c r="AZ1" s="408"/>
    </row>
    <row r="2" spans="1:52" s="155" customFormat="1" ht="15" customHeight="1">
      <c r="A2" s="86">
        <f>RANK(E2,$E$2:$E$249,0)+COUNTIF(E2:$E$2,E2)-1</f>
        <v>6</v>
      </c>
      <c r="B2" s="239"/>
      <c r="C2" s="195" t="s">
        <v>22</v>
      </c>
      <c r="D2" s="166">
        <v>3</v>
      </c>
      <c r="E2" s="182">
        <f>IF('renseignement client'!$B$5="Pin Traitement Autoclave classe 4",SUMIF('POSE générale'!$K$8,3,'POSE générale'!$M$8)+SUMIF('POSE générale'!$K$12,3,'POSE générale'!$M$12),IF('renseignement client'!B7="double calage",SUMIF('POSE générale'!$K$12,3,'POSE générale'!$M$12),0))</f>
        <v>0</v>
      </c>
      <c r="F2" s="238"/>
      <c r="G2" s="171"/>
      <c r="H2" s="172">
        <f t="shared" ref="H2:H40" si="0">SUM(D2*E2)*G2</f>
        <v>0</v>
      </c>
      <c r="I2" s="184"/>
      <c r="J2" s="155">
        <v>1</v>
      </c>
      <c r="K2" s="239" t="e">
        <f t="shared" ref="K2:K66" si="1">INDEX($B$2:$B$249,MATCH(J2,$A$2:$A$249,0))</f>
        <v>#N/A</v>
      </c>
      <c r="L2" s="198" t="e">
        <f t="shared" ref="L2:L33" si="2">INDEX($C$2:$C$249,MATCH(J2,$A$2:$A$249,0))</f>
        <v>#N/A</v>
      </c>
      <c r="M2" s="185" t="e">
        <f>INDEX($D$2:$D$249,MATCH(J2,$A$2:$A$249,0))</f>
        <v>#N/A</v>
      </c>
      <c r="N2" s="185" t="e">
        <f>INDEX($F$2:$F$249,MATCH(J2,$A$2:$A$249,0))</f>
        <v>#N/A</v>
      </c>
      <c r="O2" s="154" t="e">
        <f t="shared" ref="O2:O65" si="3">INDEX($E$2:$E$249,MATCH(J2,$A$2:$A$249,0))</f>
        <v>#N/A</v>
      </c>
      <c r="P2" s="201" t="e">
        <f>SUM(M2)*O2</f>
        <v>#N/A</v>
      </c>
      <c r="Q2" s="169" t="e">
        <f t="shared" ref="Q2:Q65" si="4">INDEX($G$2:$G$249,MATCH(J2,$A$2:$A$249,0))</f>
        <v>#N/A</v>
      </c>
      <c r="R2" s="170" t="e">
        <f t="shared" ref="R2:R65" si="5">INDEX($H$2:$H$249,MATCH(J2,$A$2:$A$249,0))</f>
        <v>#N/A</v>
      </c>
      <c r="T2" s="432"/>
      <c r="U2" s="407"/>
      <c r="V2" s="431"/>
      <c r="W2" s="413"/>
      <c r="X2" s="406"/>
      <c r="Y2" s="408"/>
      <c r="Z2" s="407"/>
      <c r="AA2" s="408"/>
      <c r="AB2" s="433"/>
      <c r="AC2" s="408"/>
      <c r="AD2" s="33"/>
      <c r="AE2" s="33"/>
      <c r="AF2" s="33"/>
      <c r="AG2" s="450"/>
      <c r="AH2" s="450"/>
      <c r="AI2" s="450"/>
      <c r="AJ2" s="450"/>
      <c r="AK2" s="450"/>
      <c r="AL2" s="450"/>
      <c r="AM2" s="411"/>
      <c r="AN2" s="410"/>
      <c r="AO2" s="408"/>
      <c r="AP2" s="408"/>
      <c r="AQ2" s="408"/>
      <c r="AR2" s="408"/>
      <c r="AS2" s="408"/>
      <c r="AT2" s="408"/>
      <c r="AU2" s="408"/>
      <c r="AV2" s="408"/>
      <c r="AW2" s="408"/>
      <c r="AX2" s="408"/>
      <c r="AY2" s="408"/>
      <c r="AZ2" s="408"/>
    </row>
    <row r="3" spans="1:52" s="155" customFormat="1" ht="15" customHeight="1">
      <c r="A3" s="86">
        <f>RANK(E3,$E$2:$E$249,0)+COUNTIF(E$2:$E3,E3)-1</f>
        <v>7</v>
      </c>
      <c r="B3" s="239"/>
      <c r="C3" s="196" t="s">
        <v>23</v>
      </c>
      <c r="D3" s="167">
        <v>3.3</v>
      </c>
      <c r="E3" s="182">
        <f>IF('renseignement client'!$B$5="Pin Traitement Autoclave classe 4",SUMIF('POSE générale'!$K$8,3.3,'POSE générale'!$M$8)+SUMIF('POSE générale'!$K$12,3.3,'POSE générale'!$M$12),IF('renseignement client'!B7="double calage",SUMIF('POSE générale'!$K$12,3.3,'POSE générale'!$M$12),0))</f>
        <v>0</v>
      </c>
      <c r="F3" s="92"/>
      <c r="G3" s="375"/>
      <c r="H3" s="172">
        <f t="shared" si="0"/>
        <v>0</v>
      </c>
      <c r="I3" s="184"/>
      <c r="J3" s="155">
        <v>2</v>
      </c>
      <c r="K3" s="239">
        <f t="shared" si="1"/>
        <v>0</v>
      </c>
      <c r="L3" s="198" t="str">
        <f t="shared" si="2"/>
        <v>LAMBOURDE PIN NORD RGE 45 70 4800</v>
      </c>
      <c r="M3" s="185">
        <f t="shared" ref="M3:M66" si="6">INDEX($D$2:$D$249,MATCH(J3,$A$2:$A$249,0))</f>
        <v>4.8</v>
      </c>
      <c r="N3" s="185">
        <f t="shared" ref="N3:N66" si="7">INDEX($F$2:$F$249,MATCH(J3,$A$2:$A$249,0))</f>
        <v>0</v>
      </c>
      <c r="O3" s="240">
        <f t="shared" si="3"/>
        <v>6.9999999999999991</v>
      </c>
      <c r="P3" s="201">
        <f t="shared" ref="P3:P66" si="8">SUM(M3)*O3</f>
        <v>33.599999999999994</v>
      </c>
      <c r="Q3" s="169">
        <f t="shared" si="4"/>
        <v>0</v>
      </c>
      <c r="R3" s="170">
        <f t="shared" si="5"/>
        <v>0</v>
      </c>
      <c r="T3" s="432"/>
      <c r="U3" s="407"/>
      <c r="V3" s="431"/>
      <c r="W3" s="413"/>
      <c r="X3" s="406"/>
      <c r="Y3" s="408"/>
      <c r="Z3" s="407"/>
      <c r="AA3" s="408"/>
      <c r="AB3" s="433"/>
      <c r="AC3" s="408"/>
      <c r="AD3" s="33"/>
      <c r="AE3" s="33"/>
      <c r="AF3" s="33"/>
      <c r="AG3" s="450"/>
      <c r="AH3" s="450"/>
      <c r="AI3" s="450"/>
      <c r="AJ3" s="450"/>
      <c r="AK3" s="450"/>
      <c r="AL3" s="450"/>
      <c r="AM3" s="411"/>
      <c r="AN3" s="410"/>
      <c r="AO3" s="408"/>
      <c r="AP3" s="408"/>
      <c r="AQ3" s="434"/>
      <c r="AR3" s="408"/>
      <c r="AS3" s="408"/>
      <c r="AT3" s="408"/>
      <c r="AU3" s="408"/>
      <c r="AV3" s="408"/>
      <c r="AW3" s="408"/>
      <c r="AX3" s="408"/>
      <c r="AY3" s="408"/>
      <c r="AZ3" s="408"/>
    </row>
    <row r="4" spans="1:52" s="155" customFormat="1" ht="15" customHeight="1">
      <c r="A4" s="86">
        <f>RANK(E4,$E$2:$E$249,0)+COUNTIF(E$2:$E4,E4)-1</f>
        <v>8</v>
      </c>
      <c r="B4" s="239"/>
      <c r="C4" s="196" t="s">
        <v>24</v>
      </c>
      <c r="D4" s="167">
        <v>3.6</v>
      </c>
      <c r="E4" s="182">
        <f>IF('renseignement client'!$B$5="Pin Traitement Autoclave classe 4",SUMIF('POSE générale'!$K$8,3.6,'POSE générale'!$M$8)+SUMIF('POSE générale'!$K$12,3.6,'POSE générale'!$M$12),IF('renseignement client'!B7="double calage",SUMIF('POSE générale'!$K$12,3.6,'POSE générale'!$M$12),0))</f>
        <v>0</v>
      </c>
      <c r="F4" s="92"/>
      <c r="G4" s="375"/>
      <c r="H4" s="172">
        <f t="shared" si="0"/>
        <v>0</v>
      </c>
      <c r="I4" s="184">
        <f>IF('renseignement client'!B7="double calage",SUMIF('POSE générale'!$K$12,3.3,'POSE générale'!$M$12),0)</f>
        <v>0</v>
      </c>
      <c r="J4" s="155">
        <v>3</v>
      </c>
      <c r="K4" s="239">
        <f t="shared" si="1"/>
        <v>0</v>
      </c>
      <c r="L4" s="198" t="str">
        <f t="shared" si="2"/>
        <v>PANNE PIN NORD RGE 45 145 4800</v>
      </c>
      <c r="M4" s="185">
        <f t="shared" si="6"/>
        <v>4.8</v>
      </c>
      <c r="N4" s="185">
        <f t="shared" si="7"/>
        <v>0</v>
      </c>
      <c r="O4" s="240">
        <f t="shared" si="3"/>
        <v>2</v>
      </c>
      <c r="P4" s="201">
        <f t="shared" si="8"/>
        <v>9.6</v>
      </c>
      <c r="Q4" s="169">
        <f t="shared" si="4"/>
        <v>0</v>
      </c>
      <c r="R4" s="170">
        <f t="shared" si="5"/>
        <v>0</v>
      </c>
      <c r="T4" s="432"/>
      <c r="U4" s="260"/>
      <c r="V4" s="431"/>
      <c r="W4" s="413"/>
      <c r="X4" s="406"/>
      <c r="Y4" s="408"/>
      <c r="Z4" s="407"/>
      <c r="AA4" s="408"/>
      <c r="AB4" s="433"/>
      <c r="AC4" s="408"/>
      <c r="AD4" s="33"/>
      <c r="AE4" s="33"/>
      <c r="AF4" s="33"/>
      <c r="AG4" s="451"/>
      <c r="AH4" s="451"/>
      <c r="AI4" s="451"/>
      <c r="AJ4" s="451"/>
      <c r="AK4" s="451"/>
      <c r="AL4" s="451"/>
      <c r="AM4" s="411"/>
      <c r="AN4" s="410"/>
      <c r="AO4" s="408"/>
      <c r="AP4" s="408"/>
      <c r="AQ4" s="408"/>
      <c r="AR4" s="408"/>
      <c r="AS4" s="408"/>
      <c r="AT4" s="408"/>
      <c r="AU4" s="408"/>
      <c r="AV4" s="408"/>
      <c r="AW4" s="408"/>
      <c r="AX4" s="408"/>
      <c r="AY4" s="408"/>
      <c r="AZ4" s="408"/>
    </row>
    <row r="5" spans="1:52" s="155" customFormat="1" ht="15" customHeight="1">
      <c r="A5" s="86">
        <f>RANK(E5,$E$2:$E$249,0)+COUNTIF(E$2:$E5,E5)-1</f>
        <v>9</v>
      </c>
      <c r="B5" s="239"/>
      <c r="C5" s="196" t="s">
        <v>25</v>
      </c>
      <c r="D5" s="167">
        <v>3.9</v>
      </c>
      <c r="E5" s="182">
        <f>IF('renseignement client'!$B$5="Pin Traitement Autoclave classe 4",SUMIF('POSE générale'!$K$8,3.9,'POSE générale'!$M$8)+SUMIF('POSE générale'!$K$12,3.9,'POSE générale'!$M$12),IF('renseignement client'!B7="double calage",SUMIF('POSE générale'!$K$12,3.9,'POSE générale'!$M$12),0))</f>
        <v>0</v>
      </c>
      <c r="F5" s="92"/>
      <c r="G5" s="375"/>
      <c r="H5" s="172">
        <f t="shared" si="0"/>
        <v>0</v>
      </c>
      <c r="I5" s="184"/>
      <c r="J5" s="155">
        <v>4</v>
      </c>
      <c r="K5" s="239">
        <f t="shared" si="1"/>
        <v>0</v>
      </c>
      <c r="L5" s="198" t="str">
        <f t="shared" si="2"/>
        <v>POTEAU PIN NORD RGE 90 90 3000</v>
      </c>
      <c r="M5" s="185">
        <f t="shared" si="6"/>
        <v>3</v>
      </c>
      <c r="N5" s="185">
        <f t="shared" si="7"/>
        <v>0</v>
      </c>
      <c r="O5" s="240">
        <f t="shared" si="3"/>
        <v>1</v>
      </c>
      <c r="P5" s="201">
        <f t="shared" si="8"/>
        <v>3</v>
      </c>
      <c r="Q5" s="169">
        <f t="shared" si="4"/>
        <v>0</v>
      </c>
      <c r="R5" s="170">
        <f t="shared" si="5"/>
        <v>0</v>
      </c>
      <c r="T5" s="432"/>
      <c r="U5" s="435"/>
      <c r="V5" s="431"/>
      <c r="W5" s="413"/>
      <c r="X5" s="406"/>
      <c r="Y5" s="408"/>
      <c r="Z5" s="407"/>
      <c r="AA5" s="408"/>
      <c r="AB5" s="433"/>
      <c r="AC5" s="408"/>
      <c r="AD5" s="33"/>
      <c r="AE5" s="33"/>
      <c r="AF5" s="33"/>
      <c r="AG5" s="452"/>
      <c r="AH5" s="452"/>
      <c r="AI5" s="452"/>
      <c r="AJ5" s="452"/>
      <c r="AK5" s="452"/>
      <c r="AL5" s="452"/>
      <c r="AM5" s="411"/>
      <c r="AN5" s="410"/>
      <c r="AO5" s="408"/>
      <c r="AP5" s="408"/>
      <c r="AQ5" s="408"/>
      <c r="AR5" s="408"/>
      <c r="AS5" s="408"/>
      <c r="AT5" s="408"/>
      <c r="AU5" s="408"/>
      <c r="AV5" s="408"/>
      <c r="AW5" s="408"/>
      <c r="AX5" s="408"/>
      <c r="AY5" s="408"/>
      <c r="AZ5" s="408"/>
    </row>
    <row r="6" spans="1:52" s="155" customFormat="1" ht="15" customHeight="1">
      <c r="A6" s="86">
        <f>RANK(E6,$E$2:$E$249,0)+COUNTIF(E$2:$E6,E6)-1</f>
        <v>10</v>
      </c>
      <c r="B6" s="239"/>
      <c r="C6" s="196" t="s">
        <v>26</v>
      </c>
      <c r="D6" s="167">
        <v>4.2</v>
      </c>
      <c r="E6" s="182">
        <f>IF('renseignement client'!$B$5="Pin Traitement Autoclave classe 4",SUMIF('POSE générale'!$K$8,4.2,'POSE générale'!$M$8)+SUMIF('POSE générale'!$K$12,4.2,'POSE générale'!$M$12),IF('renseignement client'!B7="double calage",SUMIF('POSE générale'!$K$12,4.2,'POSE générale'!$M$12),0))</f>
        <v>0</v>
      </c>
      <c r="F6" s="92"/>
      <c r="G6" s="375"/>
      <c r="H6" s="172">
        <f t="shared" si="0"/>
        <v>0</v>
      </c>
      <c r="I6" s="184"/>
      <c r="J6" s="155">
        <v>5</v>
      </c>
      <c r="K6" s="239">
        <f t="shared" si="1"/>
        <v>0</v>
      </c>
      <c r="L6" s="198" t="str">
        <f t="shared" si="2"/>
        <v>FORFAIT TRANSPORT</v>
      </c>
      <c r="M6" s="185">
        <f t="shared" si="6"/>
        <v>1</v>
      </c>
      <c r="N6" s="185">
        <f t="shared" si="7"/>
        <v>0</v>
      </c>
      <c r="O6" s="240">
        <f t="shared" si="3"/>
        <v>1</v>
      </c>
      <c r="P6" s="201">
        <f t="shared" si="8"/>
        <v>1</v>
      </c>
      <c r="Q6" s="169">
        <f t="shared" si="4"/>
        <v>0</v>
      </c>
      <c r="R6" s="170">
        <f t="shared" si="5"/>
        <v>0</v>
      </c>
      <c r="T6" s="432"/>
      <c r="U6" s="407"/>
      <c r="V6" s="431"/>
      <c r="W6" s="413"/>
      <c r="X6" s="406"/>
      <c r="Y6" s="408"/>
      <c r="Z6" s="407"/>
      <c r="AA6" s="408"/>
      <c r="AB6" s="433"/>
      <c r="AC6" s="408"/>
      <c r="AD6" s="33"/>
      <c r="AE6" s="33"/>
      <c r="AF6" s="33"/>
      <c r="AG6" s="450"/>
      <c r="AH6" s="450"/>
      <c r="AI6" s="450"/>
      <c r="AJ6" s="450"/>
      <c r="AK6" s="450"/>
      <c r="AL6" s="450"/>
      <c r="AM6" s="411"/>
      <c r="AN6" s="410"/>
      <c r="AO6" s="408"/>
      <c r="AP6" s="408"/>
      <c r="AQ6" s="408"/>
      <c r="AR6" s="408"/>
      <c r="AS6" s="408"/>
      <c r="AT6" s="408"/>
      <c r="AU6" s="408"/>
      <c r="AV6" s="408"/>
      <c r="AW6" s="408"/>
      <c r="AX6" s="408"/>
      <c r="AY6" s="408"/>
      <c r="AZ6" s="408"/>
    </row>
    <row r="7" spans="1:52" s="155" customFormat="1" ht="15" customHeight="1">
      <c r="A7" s="86">
        <f>RANK(E7,$E$2:$E$249,0)+COUNTIF(E$2:$E7,E7)-1</f>
        <v>11</v>
      </c>
      <c r="B7" s="239"/>
      <c r="C7" s="196" t="s">
        <v>27</v>
      </c>
      <c r="D7" s="167">
        <v>4.5</v>
      </c>
      <c r="E7" s="182">
        <f>IF('renseignement client'!$B$5="Pin Traitement Autoclave classe 4",SUMIF('POSE générale'!$K$8,4.5,'POSE générale'!$M$8)+SUMIF('POSE générale'!$K$12,4.5,'POSE générale'!$M$12),IF('renseignement client'!B7="double calage",SUMIF('POSE générale'!$K$12,4.5,'POSE générale'!$M$12),0))</f>
        <v>0</v>
      </c>
      <c r="F7" s="92"/>
      <c r="G7" s="375"/>
      <c r="H7" s="172">
        <f t="shared" si="0"/>
        <v>0</v>
      </c>
      <c r="I7" s="184"/>
      <c r="J7" s="155">
        <v>6</v>
      </c>
      <c r="K7" s="239">
        <f t="shared" si="1"/>
        <v>0</v>
      </c>
      <c r="L7" s="198" t="str">
        <f t="shared" si="2"/>
        <v>LAMBOURDE PIN NORD RGE 45 70 3000</v>
      </c>
      <c r="M7" s="185">
        <f t="shared" si="6"/>
        <v>3</v>
      </c>
      <c r="N7" s="185">
        <f t="shared" si="7"/>
        <v>0</v>
      </c>
      <c r="O7" s="240">
        <f t="shared" si="3"/>
        <v>0</v>
      </c>
      <c r="P7" s="201">
        <f t="shared" si="8"/>
        <v>0</v>
      </c>
      <c r="Q7" s="169">
        <f t="shared" si="4"/>
        <v>0</v>
      </c>
      <c r="R7" s="170">
        <f t="shared" si="5"/>
        <v>0</v>
      </c>
      <c r="T7" s="432"/>
      <c r="U7" s="260"/>
      <c r="V7" s="431"/>
      <c r="W7" s="413"/>
      <c r="X7" s="406"/>
      <c r="Y7" s="408"/>
      <c r="Z7" s="407"/>
      <c r="AA7" s="408"/>
      <c r="AB7" s="433"/>
      <c r="AC7" s="408"/>
      <c r="AD7" s="33"/>
      <c r="AE7" s="33"/>
      <c r="AF7" s="33"/>
      <c r="AG7" s="449"/>
      <c r="AH7" s="449"/>
      <c r="AI7" s="449"/>
      <c r="AJ7" s="449"/>
      <c r="AK7" s="449"/>
      <c r="AL7" s="449"/>
      <c r="AM7" s="411"/>
      <c r="AN7" s="410"/>
      <c r="AO7" s="408"/>
      <c r="AP7" s="408"/>
      <c r="AQ7" s="408"/>
      <c r="AR7" s="408"/>
      <c r="AS7" s="408"/>
      <c r="AT7" s="408"/>
      <c r="AU7" s="408"/>
      <c r="AV7" s="408"/>
      <c r="AW7" s="408"/>
      <c r="AX7" s="408"/>
      <c r="AY7" s="408"/>
      <c r="AZ7" s="408"/>
    </row>
    <row r="8" spans="1:52" s="155" customFormat="1" ht="15" customHeight="1">
      <c r="A8" s="86">
        <f>RANK(E8,$E$2:$E$249,0)+COUNTIF(E$2:$E8,E8)-1</f>
        <v>2</v>
      </c>
      <c r="B8" s="239"/>
      <c r="C8" s="196" t="s">
        <v>28</v>
      </c>
      <c r="D8" s="167">
        <v>4.8</v>
      </c>
      <c r="E8" s="182">
        <f>IF('renseignement client'!$B$5="Pin Traitement Autoclave classe 4",SUMIF('POSE générale'!$K$8,4.8,'POSE générale'!$M$8)+SUMIF('POSE générale'!$K$12,4.8,'POSE générale'!$M$12),IF('renseignement client'!B7="double calage",SUMIF('POSE générale'!$K$12,4.8,'POSE générale'!$M$12),0))</f>
        <v>6.9999999999999991</v>
      </c>
      <c r="F8" s="92"/>
      <c r="G8" s="375"/>
      <c r="H8" s="172">
        <f t="shared" si="0"/>
        <v>0</v>
      </c>
      <c r="I8" s="184"/>
      <c r="J8" s="155">
        <v>7</v>
      </c>
      <c r="K8" s="239">
        <f t="shared" si="1"/>
        <v>0</v>
      </c>
      <c r="L8" s="198" t="str">
        <f t="shared" si="2"/>
        <v>LAMBOURDE PIN NORD RGE 45 70 3300</v>
      </c>
      <c r="M8" s="185">
        <f t="shared" si="6"/>
        <v>3.3</v>
      </c>
      <c r="N8" s="185">
        <f t="shared" si="7"/>
        <v>0</v>
      </c>
      <c r="O8" s="240">
        <f t="shared" si="3"/>
        <v>0</v>
      </c>
      <c r="P8" s="201">
        <f t="shared" si="8"/>
        <v>0</v>
      </c>
      <c r="Q8" s="169">
        <f t="shared" si="4"/>
        <v>0</v>
      </c>
      <c r="R8" s="170">
        <f t="shared" si="5"/>
        <v>0</v>
      </c>
      <c r="T8" s="432"/>
      <c r="U8" s="407"/>
      <c r="V8" s="431"/>
      <c r="W8" s="413"/>
      <c r="X8" s="406"/>
      <c r="Y8" s="408"/>
      <c r="Z8" s="407"/>
      <c r="AA8" s="408"/>
      <c r="AB8" s="433"/>
      <c r="AC8" s="408"/>
      <c r="AD8" s="33"/>
      <c r="AE8" s="33"/>
      <c r="AF8" s="33"/>
      <c r="AG8" s="449"/>
      <c r="AH8" s="449"/>
      <c r="AI8" s="449"/>
      <c r="AJ8" s="449"/>
      <c r="AK8" s="449"/>
      <c r="AL8" s="449"/>
      <c r="AM8" s="411"/>
      <c r="AN8" s="410"/>
      <c r="AO8" s="408"/>
      <c r="AP8" s="408"/>
      <c r="AQ8" s="408"/>
      <c r="AR8" s="408"/>
      <c r="AS8" s="408"/>
      <c r="AT8" s="408"/>
      <c r="AU8" s="408"/>
      <c r="AV8" s="408"/>
      <c r="AW8" s="408"/>
      <c r="AX8" s="408"/>
      <c r="AY8" s="408"/>
      <c r="AZ8" s="408"/>
    </row>
    <row r="9" spans="1:52" s="155" customFormat="1" ht="15" customHeight="1">
      <c r="A9" s="86">
        <f>RANK(E9,$E$2:$E$249,0)+COUNTIF(E$2:$E9,E9)-1</f>
        <v>12</v>
      </c>
      <c r="B9" s="239">
        <f>IF(AND(('renseignement client'!B5="Pin Traitement Autoclave classe 4"),AND('renseignement client'!B7="sur structure")),72,0)</f>
        <v>0</v>
      </c>
      <c r="C9" s="196" t="s">
        <v>29</v>
      </c>
      <c r="D9" s="167">
        <v>5.0999999999999996</v>
      </c>
      <c r="E9" s="182">
        <f>IF('renseignement client'!$B$5="Pin Traitement Autoclave classe 4",SUMIF('POSE générale'!$K$8,5.1,'POSE générale'!$M$8)+SUMIF('POSE générale'!$K$12,5.1,'POSE générale'!$M$12),IF('renseignement client'!B7="double calage",SUMIF('POSE générale'!$K$12,5.1,'POSE générale'!$M$12),0))</f>
        <v>0</v>
      </c>
      <c r="F9" s="92"/>
      <c r="G9" s="375"/>
      <c r="H9" s="172">
        <f t="shared" si="0"/>
        <v>0</v>
      </c>
      <c r="I9" s="184"/>
      <c r="J9" s="155">
        <v>8</v>
      </c>
      <c r="K9" s="239">
        <f t="shared" si="1"/>
        <v>0</v>
      </c>
      <c r="L9" s="198" t="str">
        <f t="shared" si="2"/>
        <v>LAMBOURDE PIN NORD RGE 45 70 3600</v>
      </c>
      <c r="M9" s="185">
        <f t="shared" si="6"/>
        <v>3.6</v>
      </c>
      <c r="N9" s="185">
        <f t="shared" si="7"/>
        <v>0</v>
      </c>
      <c r="O9" s="240">
        <f t="shared" si="3"/>
        <v>0</v>
      </c>
      <c r="P9" s="201">
        <f t="shared" si="8"/>
        <v>0</v>
      </c>
      <c r="Q9" s="169">
        <f t="shared" si="4"/>
        <v>0</v>
      </c>
      <c r="R9" s="170">
        <f t="shared" si="5"/>
        <v>0</v>
      </c>
      <c r="T9" s="432"/>
      <c r="U9" s="260"/>
      <c r="V9" s="431"/>
      <c r="W9" s="413"/>
      <c r="X9" s="406"/>
      <c r="Y9" s="408"/>
      <c r="Z9" s="407"/>
      <c r="AA9" s="408"/>
      <c r="AB9" s="433"/>
      <c r="AC9" s="408"/>
      <c r="AD9" s="33"/>
      <c r="AE9" s="33"/>
      <c r="AF9" s="33"/>
      <c r="AG9" s="449"/>
      <c r="AH9" s="449"/>
      <c r="AI9" s="449"/>
      <c r="AJ9" s="449"/>
      <c r="AK9" s="449"/>
      <c r="AL9" s="449"/>
      <c r="AM9" s="411"/>
      <c r="AN9" s="410"/>
      <c r="AO9" s="408"/>
      <c r="AP9" s="408"/>
      <c r="AQ9" s="408"/>
      <c r="AR9" s="408"/>
      <c r="AS9" s="408"/>
      <c r="AT9" s="408"/>
      <c r="AU9" s="408"/>
      <c r="AV9" s="408"/>
      <c r="AW9" s="408"/>
      <c r="AX9" s="408"/>
      <c r="AY9" s="408"/>
      <c r="AZ9" s="408"/>
    </row>
    <row r="10" spans="1:52" s="155" customFormat="1" ht="15" customHeight="1">
      <c r="A10" s="86">
        <f>RANK(E10,$E$2:$E$249,0)+COUNTIF(E$2:$E10,E10)-1</f>
        <v>13</v>
      </c>
      <c r="B10" s="190">
        <f>SUMIF('POSE générale'!$K$8,5.4,'POSE générale'!$M$8)+SUMIF('POSE générale'!$K$12,5.4,'POSE générale'!$M$12)</f>
        <v>0</v>
      </c>
      <c r="C10" s="196" t="s">
        <v>30</v>
      </c>
      <c r="D10" s="167">
        <v>5.4</v>
      </c>
      <c r="E10" s="182">
        <f>IF('renseignement client'!$B$5="Pin Traitement Autoclave classe 4",SUMIF('POSE générale'!$K$8,5.4,'POSE générale'!$M$8)+SUMIF('POSE générale'!$K$12,5.4,'POSE générale'!$M$12),IF('renseignement client'!B7="double calage",SUMIF('POSE générale'!$K$12,5.4,'POSE générale'!$M$12),0))</f>
        <v>0</v>
      </c>
      <c r="F10" s="92"/>
      <c r="G10" s="375"/>
      <c r="H10" s="172">
        <f t="shared" si="0"/>
        <v>0</v>
      </c>
      <c r="I10" s="184"/>
      <c r="J10" s="155">
        <v>9</v>
      </c>
      <c r="K10" s="239">
        <f t="shared" si="1"/>
        <v>0</v>
      </c>
      <c r="L10" s="198" t="str">
        <f t="shared" si="2"/>
        <v>LAMBOURDE PIN NORD RGE 45 70 3900</v>
      </c>
      <c r="M10" s="185">
        <f t="shared" si="6"/>
        <v>3.9</v>
      </c>
      <c r="N10" s="185">
        <f t="shared" si="7"/>
        <v>0</v>
      </c>
      <c r="O10" s="240">
        <f t="shared" si="3"/>
        <v>0</v>
      </c>
      <c r="P10" s="201">
        <f t="shared" si="8"/>
        <v>0</v>
      </c>
      <c r="Q10" s="169">
        <f t="shared" si="4"/>
        <v>0</v>
      </c>
      <c r="R10" s="170">
        <f t="shared" si="5"/>
        <v>0</v>
      </c>
      <c r="T10" s="432"/>
      <c r="U10" s="412"/>
      <c r="V10" s="430"/>
      <c r="W10" s="413"/>
      <c r="X10" s="406"/>
      <c r="Y10" s="408"/>
      <c r="Z10" s="407"/>
      <c r="AA10" s="408"/>
      <c r="AB10" s="433"/>
      <c r="AC10" s="408"/>
      <c r="AD10" s="33"/>
      <c r="AE10" s="33"/>
      <c r="AF10" s="33"/>
      <c r="AG10" s="449"/>
      <c r="AH10" s="449"/>
      <c r="AI10" s="449"/>
      <c r="AJ10" s="449"/>
      <c r="AK10" s="449"/>
      <c r="AL10" s="449"/>
      <c r="AM10" s="411"/>
      <c r="AN10" s="410"/>
      <c r="AO10" s="408"/>
      <c r="AP10" s="408"/>
      <c r="AQ10" s="408"/>
      <c r="AR10" s="408"/>
      <c r="AS10" s="408"/>
      <c r="AT10" s="408"/>
      <c r="AU10" s="408"/>
      <c r="AV10" s="408"/>
      <c r="AW10" s="408"/>
      <c r="AX10" s="408"/>
      <c r="AY10" s="408"/>
      <c r="AZ10" s="408"/>
    </row>
    <row r="11" spans="1:52" s="155" customFormat="1" ht="15" customHeight="1">
      <c r="A11" s="86">
        <f>RANK(E11,$E$2:$E$249,0)+COUNTIF(E$2:$E11,E11)-1</f>
        <v>14</v>
      </c>
      <c r="B11" s="239"/>
      <c r="C11" s="196" t="s">
        <v>31</v>
      </c>
      <c r="D11" s="167">
        <v>5.7</v>
      </c>
      <c r="E11" s="182">
        <f>IF('renseignement client'!$B$5="Pin Traitement Autoclave classe 4",SUMIF('POSE générale'!$K$8,5.7,'POSE générale'!$M$8)+SUMIF('POSE générale'!$K$12,5.7,'POSE générale'!$M$12),IF('renseignement client'!B7="double calage",SUMIF('POSE générale'!$K$12,5.7,'POSE générale'!$M$12),0))</f>
        <v>0</v>
      </c>
      <c r="F11" s="92"/>
      <c r="G11" s="375"/>
      <c r="H11" s="172">
        <f t="shared" si="0"/>
        <v>0</v>
      </c>
      <c r="I11" s="184"/>
      <c r="J11" s="155">
        <v>10</v>
      </c>
      <c r="K11" s="239">
        <f t="shared" si="1"/>
        <v>0</v>
      </c>
      <c r="L11" s="198" t="str">
        <f t="shared" si="2"/>
        <v>LAMBOURDE PIN NORD RGE 45 70 4200</v>
      </c>
      <c r="M11" s="185">
        <f t="shared" si="6"/>
        <v>4.2</v>
      </c>
      <c r="N11" s="185">
        <f t="shared" si="7"/>
        <v>0</v>
      </c>
      <c r="O11" s="240">
        <f t="shared" si="3"/>
        <v>0</v>
      </c>
      <c r="P11" s="201">
        <f t="shared" si="8"/>
        <v>0</v>
      </c>
      <c r="Q11" s="169">
        <f t="shared" si="4"/>
        <v>0</v>
      </c>
      <c r="R11" s="170">
        <f t="shared" si="5"/>
        <v>0</v>
      </c>
      <c r="T11" s="432"/>
      <c r="U11" s="412"/>
      <c r="V11" s="430"/>
      <c r="W11" s="413"/>
      <c r="X11" s="406"/>
      <c r="Y11" s="408"/>
      <c r="Z11" s="407"/>
      <c r="AA11" s="408"/>
      <c r="AB11" s="433"/>
      <c r="AC11" s="408"/>
      <c r="AD11" s="33"/>
      <c r="AE11" s="33"/>
      <c r="AF11" s="33"/>
      <c r="AG11" s="450"/>
      <c r="AH11" s="450"/>
      <c r="AI11" s="450"/>
      <c r="AJ11" s="450"/>
      <c r="AK11" s="450"/>
      <c r="AL11" s="450"/>
      <c r="AM11" s="411"/>
      <c r="AN11" s="410"/>
      <c r="AO11" s="408"/>
      <c r="AP11" s="416"/>
      <c r="AQ11" s="408"/>
      <c r="AR11" s="408"/>
      <c r="AS11" s="408"/>
      <c r="AT11" s="408"/>
      <c r="AU11" s="408"/>
      <c r="AV11" s="408"/>
      <c r="AW11" s="408"/>
      <c r="AX11" s="408"/>
      <c r="AY11" s="408"/>
      <c r="AZ11" s="408"/>
    </row>
    <row r="12" spans="1:52" s="155" customFormat="1" ht="15" customHeight="1">
      <c r="A12" s="86">
        <f>RANK(E12,$E$2:$E$249,0)+COUNTIF(E$2:$E12,E12)-1</f>
        <v>15</v>
      </c>
      <c r="B12" s="239"/>
      <c r="C12" s="197" t="s">
        <v>32</v>
      </c>
      <c r="D12" s="168">
        <v>6</v>
      </c>
      <c r="E12" s="182">
        <f>IF('renseignement client'!$B$5="Pin Traitement Autoclave classe 4",SUMIF('POSE générale'!$K$8,6,'POSE générale'!$M$8)+SUMIF('POSE générale'!$K$12,6,'POSE générale'!$M$12),IF('renseignement client'!B7="double calage",SUMIF('POSE générale'!$K$12,6,'POSE générale'!$M$12),0))</f>
        <v>0</v>
      </c>
      <c r="F12" s="92"/>
      <c r="G12" s="375"/>
      <c r="H12" s="172">
        <f t="shared" si="0"/>
        <v>0</v>
      </c>
      <c r="I12" s="184"/>
      <c r="J12" s="155">
        <v>11</v>
      </c>
      <c r="K12" s="239">
        <f t="shared" si="1"/>
        <v>0</v>
      </c>
      <c r="L12" s="198" t="str">
        <f t="shared" si="2"/>
        <v>LAMBOURDE PIN NORD RGE 45 70 4500</v>
      </c>
      <c r="M12" s="185">
        <f t="shared" si="6"/>
        <v>4.5</v>
      </c>
      <c r="N12" s="185">
        <f t="shared" si="7"/>
        <v>0</v>
      </c>
      <c r="O12" s="240">
        <f t="shared" si="3"/>
        <v>0</v>
      </c>
      <c r="P12" s="201">
        <f t="shared" si="8"/>
        <v>0</v>
      </c>
      <c r="Q12" s="169">
        <f t="shared" si="4"/>
        <v>0</v>
      </c>
      <c r="R12" s="170">
        <f t="shared" si="5"/>
        <v>0</v>
      </c>
      <c r="T12" s="432"/>
      <c r="U12" s="260"/>
      <c r="V12" s="431"/>
      <c r="W12" s="413"/>
      <c r="X12" s="406"/>
      <c r="Y12" s="408"/>
      <c r="Z12" s="407"/>
      <c r="AA12" s="408"/>
      <c r="AB12" s="433"/>
      <c r="AC12" s="408"/>
      <c r="AD12" s="33"/>
      <c r="AE12" s="33"/>
      <c r="AF12" s="33"/>
      <c r="AG12" s="450"/>
      <c r="AH12" s="450"/>
      <c r="AI12" s="450"/>
      <c r="AJ12" s="450"/>
      <c r="AK12" s="450"/>
      <c r="AL12" s="450"/>
      <c r="AM12" s="411"/>
      <c r="AN12" s="410"/>
      <c r="AO12" s="408"/>
      <c r="AP12" s="408"/>
      <c r="AQ12" s="408"/>
      <c r="AR12" s="408"/>
      <c r="AS12" s="408"/>
      <c r="AT12" s="408"/>
      <c r="AU12" s="408"/>
      <c r="AV12" s="408"/>
      <c r="AW12" s="408"/>
      <c r="AX12" s="408"/>
      <c r="AY12" s="408"/>
      <c r="AZ12" s="408"/>
    </row>
    <row r="13" spans="1:52" s="155" customFormat="1" ht="15" customHeight="1">
      <c r="A13" s="86">
        <f>RANK(E13,$E$2:$E$249,0)+COUNTIF(E$2:$E13,E13)-1</f>
        <v>16</v>
      </c>
      <c r="B13" s="239"/>
      <c r="C13" s="195" t="s">
        <v>33</v>
      </c>
      <c r="D13" s="166">
        <v>3</v>
      </c>
      <c r="E13" s="182">
        <f>SUMIF('POSE générale'!$K$9:$K$10,3,'POSE générale'!$M$9:$M$10)</f>
        <v>0</v>
      </c>
      <c r="F13" s="181"/>
      <c r="G13" s="365"/>
      <c r="H13" s="172">
        <f t="shared" si="0"/>
        <v>0</v>
      </c>
      <c r="I13" s="184"/>
      <c r="J13" s="155">
        <v>12</v>
      </c>
      <c r="K13" s="239">
        <f t="shared" si="1"/>
        <v>0</v>
      </c>
      <c r="L13" s="198" t="str">
        <f t="shared" si="2"/>
        <v>LAMBOURDE PIN NORD RGE 45 70 5100</v>
      </c>
      <c r="M13" s="185">
        <f t="shared" si="6"/>
        <v>5.0999999999999996</v>
      </c>
      <c r="N13" s="185">
        <f t="shared" si="7"/>
        <v>0</v>
      </c>
      <c r="O13" s="240">
        <f t="shared" si="3"/>
        <v>0</v>
      </c>
      <c r="P13" s="201">
        <f t="shared" si="8"/>
        <v>0</v>
      </c>
      <c r="Q13" s="169">
        <f t="shared" si="4"/>
        <v>0</v>
      </c>
      <c r="R13" s="170">
        <f t="shared" si="5"/>
        <v>0</v>
      </c>
      <c r="T13" s="432"/>
      <c r="U13" s="260"/>
      <c r="V13" s="431"/>
      <c r="W13" s="413"/>
      <c r="X13" s="406"/>
      <c r="Y13" s="408"/>
      <c r="Z13" s="407"/>
      <c r="AA13" s="408"/>
      <c r="AB13" s="433"/>
      <c r="AC13" s="408"/>
      <c r="AD13" s="33"/>
      <c r="AE13" s="33"/>
      <c r="AF13" s="33"/>
      <c r="AG13" s="450"/>
      <c r="AH13" s="450"/>
      <c r="AI13" s="450"/>
      <c r="AJ13" s="450"/>
      <c r="AK13" s="450"/>
      <c r="AL13" s="450"/>
      <c r="AM13" s="411"/>
      <c r="AN13" s="410"/>
      <c r="AO13" s="408"/>
      <c r="AP13" s="408"/>
      <c r="AQ13" s="408"/>
      <c r="AR13" s="408"/>
      <c r="AS13" s="408"/>
      <c r="AT13" s="408"/>
      <c r="AU13" s="408"/>
      <c r="AV13" s="408"/>
      <c r="AW13" s="408"/>
      <c r="AX13" s="408"/>
      <c r="AY13" s="408"/>
      <c r="AZ13" s="408"/>
    </row>
    <row r="14" spans="1:52" s="155" customFormat="1" ht="15" customHeight="1">
      <c r="A14" s="86">
        <f>RANK(E14,$E$2:$E$249,0)+COUNTIF(E$2:$E14,E14)-1</f>
        <v>2</v>
      </c>
      <c r="B14" s="239"/>
      <c r="C14" s="196" t="s">
        <v>34</v>
      </c>
      <c r="D14" s="167">
        <v>3.3</v>
      </c>
      <c r="E14" s="182">
        <f>SUMIF('POSE générale'!$K$9:$K$10,3.3,'POSE générale'!$M$9:$M$10)</f>
        <v>7</v>
      </c>
      <c r="F14" s="182"/>
      <c r="G14" s="365"/>
      <c r="H14" s="173">
        <f t="shared" si="0"/>
        <v>0</v>
      </c>
      <c r="I14" s="184"/>
      <c r="J14" s="155">
        <v>13</v>
      </c>
      <c r="K14" s="239">
        <f t="shared" si="1"/>
        <v>0</v>
      </c>
      <c r="L14" s="198" t="str">
        <f t="shared" si="2"/>
        <v>LAMBOURDE PIN NORD RGE 45 70 5400</v>
      </c>
      <c r="M14" s="185">
        <f t="shared" si="6"/>
        <v>5.4</v>
      </c>
      <c r="N14" s="185">
        <f t="shared" si="7"/>
        <v>0</v>
      </c>
      <c r="O14" s="240">
        <f t="shared" si="3"/>
        <v>0</v>
      </c>
      <c r="P14" s="201">
        <f t="shared" si="8"/>
        <v>0</v>
      </c>
      <c r="Q14" s="169">
        <f t="shared" si="4"/>
        <v>0</v>
      </c>
      <c r="R14" s="170">
        <f t="shared" si="5"/>
        <v>0</v>
      </c>
      <c r="T14" s="432"/>
      <c r="U14" s="260"/>
      <c r="V14" s="431"/>
      <c r="W14" s="413"/>
      <c r="X14" s="406"/>
      <c r="Y14" s="408"/>
      <c r="Z14" s="407"/>
      <c r="AA14" s="408"/>
      <c r="AB14" s="433"/>
      <c r="AC14" s="408"/>
      <c r="AD14" s="33"/>
      <c r="AE14" s="33"/>
      <c r="AF14" s="33"/>
      <c r="AG14" s="451"/>
      <c r="AH14" s="451"/>
      <c r="AI14" s="451"/>
      <c r="AJ14" s="451"/>
      <c r="AK14" s="451"/>
      <c r="AL14" s="451"/>
      <c r="AM14" s="411"/>
      <c r="AN14" s="410"/>
      <c r="AO14" s="408"/>
      <c r="AP14" s="408"/>
      <c r="AQ14" s="408"/>
      <c r="AR14" s="408"/>
      <c r="AS14" s="408"/>
      <c r="AT14" s="408"/>
      <c r="AU14" s="408"/>
      <c r="AV14" s="408"/>
      <c r="AW14" s="408"/>
      <c r="AX14" s="408"/>
      <c r="AY14" s="408"/>
      <c r="AZ14" s="408"/>
    </row>
    <row r="15" spans="1:52" s="155" customFormat="1" ht="15" customHeight="1">
      <c r="A15" s="86">
        <f>RANK(E15,$E$2:$E$249,0)+COUNTIF(E$2:$E15,E15)-1</f>
        <v>17</v>
      </c>
      <c r="B15" s="239"/>
      <c r="C15" s="196" t="s">
        <v>35</v>
      </c>
      <c r="D15" s="167">
        <v>3.6</v>
      </c>
      <c r="E15" s="182">
        <f>SUMIF('POSE générale'!$K$9:$K$10,3.6,'POSE générale'!$M$9:$M$10)</f>
        <v>0</v>
      </c>
      <c r="F15" s="182"/>
      <c r="G15" s="365"/>
      <c r="H15" s="173">
        <f t="shared" si="0"/>
        <v>0</v>
      </c>
      <c r="I15" s="184"/>
      <c r="J15" s="155">
        <v>14</v>
      </c>
      <c r="K15" s="239">
        <f t="shared" si="1"/>
        <v>0</v>
      </c>
      <c r="L15" s="198" t="str">
        <f t="shared" si="2"/>
        <v>LAMBOURDE PIN NORD RGE 45 70 5700</v>
      </c>
      <c r="M15" s="185">
        <f t="shared" si="6"/>
        <v>5.7</v>
      </c>
      <c r="N15" s="185">
        <f t="shared" si="7"/>
        <v>0</v>
      </c>
      <c r="O15" s="240">
        <f t="shared" si="3"/>
        <v>0</v>
      </c>
      <c r="P15" s="201">
        <f t="shared" si="8"/>
        <v>0</v>
      </c>
      <c r="Q15" s="169">
        <f t="shared" si="4"/>
        <v>0</v>
      </c>
      <c r="R15" s="170">
        <f t="shared" si="5"/>
        <v>0</v>
      </c>
      <c r="T15" s="432"/>
      <c r="U15" s="407"/>
      <c r="V15" s="431"/>
      <c r="W15" s="413"/>
      <c r="X15" s="406"/>
      <c r="Y15" s="408"/>
      <c r="Z15" s="407"/>
      <c r="AA15" s="408"/>
      <c r="AB15" s="433"/>
      <c r="AC15" s="408"/>
      <c r="AD15" s="33"/>
      <c r="AE15" s="33"/>
      <c r="AF15" s="33"/>
      <c r="AG15" s="450"/>
      <c r="AH15" s="450"/>
      <c r="AI15" s="450"/>
      <c r="AJ15" s="450"/>
      <c r="AK15" s="450"/>
      <c r="AL15" s="450"/>
      <c r="AM15" s="411"/>
      <c r="AN15" s="410"/>
      <c r="AO15" s="408"/>
      <c r="AP15" s="408"/>
      <c r="AQ15" s="436"/>
      <c r="AR15" s="408"/>
      <c r="AS15" s="408"/>
      <c r="AT15" s="408"/>
      <c r="AU15" s="408"/>
      <c r="AV15" s="408"/>
      <c r="AW15" s="408"/>
      <c r="AX15" s="408"/>
      <c r="AY15" s="408"/>
      <c r="AZ15" s="408"/>
    </row>
    <row r="16" spans="1:52" s="155" customFormat="1" ht="15" customHeight="1">
      <c r="A16" s="86">
        <f>RANK(E16,$E$2:$E$249,0)+COUNTIF(E$2:$E16,E16)-1</f>
        <v>18</v>
      </c>
      <c r="B16" s="239"/>
      <c r="C16" s="196" t="s">
        <v>36</v>
      </c>
      <c r="D16" s="167">
        <v>3.9</v>
      </c>
      <c r="E16" s="182">
        <f>SUMIF('POSE générale'!$K$9:$K$10,3.9,'POSE générale'!$M$9:$M$10)</f>
        <v>0</v>
      </c>
      <c r="F16" s="182"/>
      <c r="G16" s="365"/>
      <c r="H16" s="173">
        <f t="shared" si="0"/>
        <v>0</v>
      </c>
      <c r="I16" s="184"/>
      <c r="J16" s="155">
        <v>15</v>
      </c>
      <c r="K16" s="239">
        <f t="shared" si="1"/>
        <v>0</v>
      </c>
      <c r="L16" s="198" t="str">
        <f t="shared" si="2"/>
        <v>LAMBOURDE PIN NORD RGE 45 70 6000</v>
      </c>
      <c r="M16" s="185">
        <f t="shared" si="6"/>
        <v>6</v>
      </c>
      <c r="N16" s="185">
        <f t="shared" si="7"/>
        <v>0</v>
      </c>
      <c r="O16" s="240">
        <f t="shared" si="3"/>
        <v>0</v>
      </c>
      <c r="P16" s="201">
        <f t="shared" si="8"/>
        <v>0</v>
      </c>
      <c r="Q16" s="169">
        <f t="shared" si="4"/>
        <v>0</v>
      </c>
      <c r="R16" s="170">
        <f t="shared" si="5"/>
        <v>0</v>
      </c>
      <c r="T16" s="432"/>
      <c r="U16" s="407"/>
      <c r="V16" s="431"/>
      <c r="W16" s="413"/>
      <c r="X16" s="406"/>
      <c r="Y16" s="408"/>
      <c r="Z16" s="407"/>
      <c r="AA16" s="408"/>
      <c r="AB16" s="433"/>
      <c r="AC16" s="408"/>
      <c r="AD16" s="33"/>
      <c r="AE16" s="33"/>
      <c r="AF16" s="33"/>
      <c r="AG16" s="451"/>
      <c r="AH16" s="451"/>
      <c r="AI16" s="451"/>
      <c r="AJ16" s="451"/>
      <c r="AK16" s="451"/>
      <c r="AL16" s="451"/>
      <c r="AM16" s="437"/>
      <c r="AN16" s="410"/>
      <c r="AO16" s="408"/>
      <c r="AP16" s="408"/>
      <c r="AQ16" s="408"/>
      <c r="AR16" s="408"/>
      <c r="AS16" s="408"/>
      <c r="AT16" s="408"/>
      <c r="AU16" s="408"/>
      <c r="AV16" s="408"/>
      <c r="AW16" s="408"/>
      <c r="AX16" s="408"/>
      <c r="AY16" s="408"/>
      <c r="AZ16" s="408"/>
    </row>
    <row r="17" spans="1:52" s="155" customFormat="1" ht="15" customHeight="1">
      <c r="A17" s="86">
        <f>RANK(E17,$E$2:$E$249,0)+COUNTIF(E$2:$E17,E17)-1</f>
        <v>19</v>
      </c>
      <c r="B17" s="239"/>
      <c r="C17" s="196" t="s">
        <v>37</v>
      </c>
      <c r="D17" s="167">
        <v>4.2</v>
      </c>
      <c r="E17" s="182">
        <f>SUMIF('POSE générale'!$K$9:$K$10,4.2,'POSE générale'!$M$9:$M$10)</f>
        <v>0</v>
      </c>
      <c r="F17" s="182"/>
      <c r="G17" s="365"/>
      <c r="H17" s="173">
        <f t="shared" si="0"/>
        <v>0</v>
      </c>
      <c r="I17" s="184"/>
      <c r="J17" s="155">
        <v>16</v>
      </c>
      <c r="K17" s="239">
        <f t="shared" si="1"/>
        <v>0</v>
      </c>
      <c r="L17" s="198" t="str">
        <f t="shared" si="2"/>
        <v>PANNE PIN NORD RGE 45 145 3000</v>
      </c>
      <c r="M17" s="185">
        <f t="shared" si="6"/>
        <v>3</v>
      </c>
      <c r="N17" s="185">
        <f t="shared" si="7"/>
        <v>0</v>
      </c>
      <c r="O17" s="240">
        <f t="shared" si="3"/>
        <v>0</v>
      </c>
      <c r="P17" s="201">
        <f t="shared" si="8"/>
        <v>0</v>
      </c>
      <c r="Q17" s="169">
        <f t="shared" si="4"/>
        <v>0</v>
      </c>
      <c r="R17" s="170">
        <f t="shared" si="5"/>
        <v>0</v>
      </c>
      <c r="T17" s="432"/>
      <c r="U17" s="438"/>
      <c r="V17" s="439"/>
      <c r="W17" s="413"/>
      <c r="X17" s="406"/>
      <c r="Y17" s="408"/>
      <c r="Z17" s="407"/>
      <c r="AA17" s="408"/>
      <c r="AB17" s="433"/>
      <c r="AC17" s="408"/>
      <c r="AD17" s="33"/>
      <c r="AE17" s="33"/>
      <c r="AF17" s="33"/>
      <c r="AG17" s="449"/>
      <c r="AH17" s="449"/>
      <c r="AI17" s="449"/>
      <c r="AJ17" s="449"/>
      <c r="AK17" s="449"/>
      <c r="AL17" s="449"/>
      <c r="AM17" s="411"/>
      <c r="AN17" s="410"/>
      <c r="AO17" s="408"/>
      <c r="AP17" s="408"/>
      <c r="AQ17" s="408"/>
      <c r="AR17" s="408"/>
      <c r="AS17" s="408"/>
      <c r="AT17" s="408"/>
      <c r="AU17" s="408"/>
      <c r="AV17" s="408"/>
      <c r="AW17" s="408"/>
      <c r="AX17" s="408"/>
      <c r="AY17" s="408"/>
      <c r="AZ17" s="408"/>
    </row>
    <row r="18" spans="1:52" s="155" customFormat="1" ht="15" customHeight="1">
      <c r="A18" s="86">
        <f>RANK(E18,$E$2:$E$249,0)+COUNTIF(E$2:$E18,E18)-1</f>
        <v>20</v>
      </c>
      <c r="B18" s="239">
        <v>5483575</v>
      </c>
      <c r="C18" s="196" t="s">
        <v>38</v>
      </c>
      <c r="D18" s="167">
        <v>4.5</v>
      </c>
      <c r="E18" s="182">
        <f>SUMIF('POSE générale'!$K$9:$K$10,4.5,'POSE générale'!$M$9:$M$10)</f>
        <v>0</v>
      </c>
      <c r="F18" s="182"/>
      <c r="G18" s="365"/>
      <c r="H18" s="173">
        <f t="shared" si="0"/>
        <v>0</v>
      </c>
      <c r="I18" s="184"/>
      <c r="J18" s="155">
        <v>17</v>
      </c>
      <c r="K18" s="239">
        <f t="shared" si="1"/>
        <v>0</v>
      </c>
      <c r="L18" s="198" t="str">
        <f t="shared" si="2"/>
        <v>PANNE PIN NORD RGE 45 145 3600</v>
      </c>
      <c r="M18" s="185">
        <f t="shared" si="6"/>
        <v>3.6</v>
      </c>
      <c r="N18" s="185">
        <f t="shared" si="7"/>
        <v>0</v>
      </c>
      <c r="O18" s="240">
        <f t="shared" si="3"/>
        <v>0</v>
      </c>
      <c r="P18" s="201">
        <f t="shared" si="8"/>
        <v>0</v>
      </c>
      <c r="Q18" s="169">
        <f t="shared" si="4"/>
        <v>0</v>
      </c>
      <c r="R18" s="170">
        <f t="shared" si="5"/>
        <v>0</v>
      </c>
      <c r="T18" s="432"/>
      <c r="U18" s="438"/>
      <c r="V18" s="439"/>
      <c r="W18" s="413"/>
      <c r="X18" s="406"/>
      <c r="Y18" s="408"/>
      <c r="Z18" s="407"/>
      <c r="AA18" s="408"/>
      <c r="AB18" s="433"/>
      <c r="AC18" s="408"/>
      <c r="AD18" s="33"/>
      <c r="AE18" s="33"/>
      <c r="AF18" s="33"/>
      <c r="AG18" s="453"/>
      <c r="AH18" s="453"/>
      <c r="AI18" s="453"/>
      <c r="AJ18" s="453"/>
      <c r="AK18" s="453"/>
      <c r="AL18" s="453"/>
      <c r="AM18" s="414"/>
      <c r="AN18" s="410"/>
      <c r="AO18" s="408"/>
      <c r="AP18" s="408"/>
      <c r="AQ18" s="408"/>
      <c r="AR18" s="408"/>
      <c r="AS18" s="408"/>
      <c r="AT18" s="408"/>
      <c r="AU18" s="408"/>
      <c r="AV18" s="408"/>
      <c r="AW18" s="408"/>
      <c r="AX18" s="408"/>
      <c r="AY18" s="408"/>
      <c r="AZ18" s="408"/>
    </row>
    <row r="19" spans="1:52" s="155" customFormat="1" ht="15" customHeight="1">
      <c r="A19" s="86">
        <f>RANK(E19,$E$2:$E$249,0)+COUNTIF(E$2:$E19,E19)-1</f>
        <v>3</v>
      </c>
      <c r="B19" s="239"/>
      <c r="C19" s="196" t="s">
        <v>39</v>
      </c>
      <c r="D19" s="167">
        <v>4.8</v>
      </c>
      <c r="E19" s="182">
        <f>SUMIF('POSE générale'!$K$9:$K$10,4.8,'POSE générale'!$M$9:$M$10)</f>
        <v>2</v>
      </c>
      <c r="F19" s="182"/>
      <c r="G19" s="365"/>
      <c r="H19" s="173">
        <f t="shared" si="0"/>
        <v>0</v>
      </c>
      <c r="I19" s="184"/>
      <c r="J19" s="155">
        <v>18</v>
      </c>
      <c r="K19" s="239">
        <f t="shared" si="1"/>
        <v>0</v>
      </c>
      <c r="L19" s="198" t="str">
        <f t="shared" si="2"/>
        <v>PANNE PIN NORD RGE 45 145 3900</v>
      </c>
      <c r="M19" s="185">
        <f t="shared" si="6"/>
        <v>3.9</v>
      </c>
      <c r="N19" s="185">
        <f t="shared" si="7"/>
        <v>0</v>
      </c>
      <c r="O19" s="240">
        <f t="shared" si="3"/>
        <v>0</v>
      </c>
      <c r="P19" s="201">
        <f t="shared" si="8"/>
        <v>0</v>
      </c>
      <c r="Q19" s="169">
        <f t="shared" si="4"/>
        <v>0</v>
      </c>
      <c r="R19" s="170">
        <f t="shared" si="5"/>
        <v>0</v>
      </c>
      <c r="T19" s="432"/>
      <c r="U19" s="260"/>
      <c r="V19" s="431"/>
      <c r="W19" s="413"/>
      <c r="X19" s="406"/>
      <c r="Y19" s="408"/>
      <c r="Z19" s="407"/>
      <c r="AA19" s="408"/>
      <c r="AB19" s="433"/>
      <c r="AC19" s="408"/>
      <c r="AD19" s="33"/>
      <c r="AE19" s="33"/>
      <c r="AF19" s="33"/>
      <c r="AG19" s="449"/>
      <c r="AH19" s="449"/>
      <c r="AI19" s="449"/>
      <c r="AJ19" s="449"/>
      <c r="AK19" s="449"/>
      <c r="AL19" s="449"/>
      <c r="AM19" s="411"/>
      <c r="AN19" s="410"/>
      <c r="AO19" s="408"/>
      <c r="AP19" s="408"/>
      <c r="AQ19" s="408"/>
      <c r="AR19" s="408"/>
      <c r="AS19" s="408"/>
      <c r="AT19" s="408"/>
      <c r="AU19" s="408"/>
      <c r="AV19" s="408"/>
      <c r="AW19" s="408"/>
      <c r="AX19" s="408"/>
      <c r="AY19" s="408"/>
      <c r="AZ19" s="408"/>
    </row>
    <row r="20" spans="1:52" s="155" customFormat="1" ht="15" customHeight="1">
      <c r="A20" s="86">
        <f>RANK(E20,$E$2:$E$249,0)+COUNTIF(E$2:$E20,E20)-1</f>
        <v>21</v>
      </c>
      <c r="B20" s="239"/>
      <c r="C20" s="196" t="s">
        <v>40</v>
      </c>
      <c r="D20" s="167">
        <v>5.0999999999999996</v>
      </c>
      <c r="E20" s="182">
        <f>SUMIF('POSE générale'!$K$9:$K$10,5.1,'POSE générale'!$M$9:$M$10)</f>
        <v>0</v>
      </c>
      <c r="F20" s="182"/>
      <c r="G20" s="365"/>
      <c r="H20" s="173">
        <f t="shared" si="0"/>
        <v>0</v>
      </c>
      <c r="I20" s="184"/>
      <c r="J20" s="155">
        <v>19</v>
      </c>
      <c r="K20" s="239">
        <f t="shared" si="1"/>
        <v>0</v>
      </c>
      <c r="L20" s="198" t="str">
        <f t="shared" si="2"/>
        <v>PANNE PIN NORD RGE 45 145 4200</v>
      </c>
      <c r="M20" s="185">
        <f t="shared" si="6"/>
        <v>4.2</v>
      </c>
      <c r="N20" s="185">
        <f t="shared" si="7"/>
        <v>0</v>
      </c>
      <c r="O20" s="240">
        <f t="shared" si="3"/>
        <v>0</v>
      </c>
      <c r="P20" s="201">
        <f t="shared" si="8"/>
        <v>0</v>
      </c>
      <c r="Q20" s="169">
        <f t="shared" si="4"/>
        <v>0</v>
      </c>
      <c r="R20" s="170">
        <f t="shared" si="5"/>
        <v>0</v>
      </c>
      <c r="T20" s="432"/>
      <c r="U20" s="260"/>
      <c r="V20" s="431"/>
      <c r="W20" s="413"/>
      <c r="X20" s="406"/>
      <c r="Y20" s="408"/>
      <c r="Z20" s="407"/>
      <c r="AA20" s="408"/>
      <c r="AB20" s="433"/>
      <c r="AC20" s="408"/>
      <c r="AD20" s="33"/>
      <c r="AE20" s="33"/>
      <c r="AF20" s="33"/>
      <c r="AG20" s="451"/>
      <c r="AH20" s="451"/>
      <c r="AI20" s="451"/>
      <c r="AJ20" s="451"/>
      <c r="AK20" s="451"/>
      <c r="AL20" s="451"/>
      <c r="AM20" s="437"/>
      <c r="AN20" s="410"/>
      <c r="AO20" s="408"/>
      <c r="AP20" s="408"/>
      <c r="AQ20" s="416"/>
      <c r="AR20" s="408"/>
      <c r="AS20" s="408"/>
      <c r="AT20" s="408"/>
      <c r="AU20" s="408"/>
      <c r="AV20" s="408"/>
      <c r="AW20" s="408"/>
      <c r="AX20" s="408"/>
      <c r="AY20" s="408"/>
      <c r="AZ20" s="408"/>
    </row>
    <row r="21" spans="1:52" s="155" customFormat="1" ht="15" customHeight="1">
      <c r="A21" s="86">
        <f>RANK(E21,$E$2:$E$249,0)+COUNTIF(E$2:$E21,E21)-1</f>
        <v>22</v>
      </c>
      <c r="B21" s="239"/>
      <c r="C21" s="196" t="s">
        <v>41</v>
      </c>
      <c r="D21" s="167">
        <v>5.4</v>
      </c>
      <c r="E21" s="182">
        <f>SUMIF('POSE générale'!$K$9:$K$10,5.4,'POSE générale'!$M$9:$M$10)</f>
        <v>0</v>
      </c>
      <c r="F21" s="182"/>
      <c r="G21" s="365"/>
      <c r="H21" s="173">
        <f t="shared" si="0"/>
        <v>0</v>
      </c>
      <c r="I21" s="184"/>
      <c r="J21" s="155">
        <v>20</v>
      </c>
      <c r="K21" s="239">
        <f t="shared" si="1"/>
        <v>5483575</v>
      </c>
      <c r="L21" s="198" t="str">
        <f t="shared" si="2"/>
        <v>PANNE PIN NORD RGE 45 145 4500</v>
      </c>
      <c r="M21" s="185">
        <f t="shared" si="6"/>
        <v>4.5</v>
      </c>
      <c r="N21" s="185">
        <f t="shared" si="7"/>
        <v>0</v>
      </c>
      <c r="O21" s="240">
        <f t="shared" si="3"/>
        <v>0</v>
      </c>
      <c r="P21" s="201">
        <f t="shared" si="8"/>
        <v>0</v>
      </c>
      <c r="Q21" s="169">
        <f t="shared" si="4"/>
        <v>0</v>
      </c>
      <c r="R21" s="170">
        <f t="shared" si="5"/>
        <v>0</v>
      </c>
      <c r="T21" s="432"/>
      <c r="U21" s="260"/>
      <c r="V21" s="431"/>
      <c r="W21" s="413"/>
      <c r="X21" s="406"/>
      <c r="Y21" s="408"/>
      <c r="Z21" s="407"/>
      <c r="AA21" s="408"/>
      <c r="AB21" s="433"/>
      <c r="AC21" s="408"/>
      <c r="AD21" s="33"/>
      <c r="AE21" s="33"/>
      <c r="AF21" s="33"/>
      <c r="AG21" s="449"/>
      <c r="AH21" s="449"/>
      <c r="AI21" s="449"/>
      <c r="AJ21" s="449"/>
      <c r="AK21" s="449"/>
      <c r="AL21" s="449"/>
      <c r="AM21" s="437"/>
      <c r="AN21" s="410"/>
      <c r="AO21" s="408"/>
      <c r="AP21" s="408"/>
      <c r="AQ21" s="408"/>
      <c r="AR21" s="408"/>
      <c r="AS21" s="408"/>
      <c r="AT21" s="408"/>
      <c r="AU21" s="408"/>
      <c r="AV21" s="408"/>
      <c r="AW21" s="408"/>
      <c r="AX21" s="408"/>
      <c r="AY21" s="408"/>
      <c r="AZ21" s="408"/>
    </row>
    <row r="22" spans="1:52" ht="15" customHeight="1">
      <c r="A22" s="86">
        <f>RANK(E22,$E$2:$E$249,0)+COUNTIF(E$2:$E22,E22)-1</f>
        <v>23</v>
      </c>
      <c r="B22" s="239"/>
      <c r="C22" s="196" t="s">
        <v>42</v>
      </c>
      <c r="D22" s="167">
        <v>5.7</v>
      </c>
      <c r="E22" s="182">
        <f>SUMIF('POSE générale'!$K$9:$K$10,5.7,'POSE générale'!$M$9:$M$10)</f>
        <v>0</v>
      </c>
      <c r="F22" s="182"/>
      <c r="G22" s="365"/>
      <c r="H22" s="173">
        <f t="shared" si="0"/>
        <v>0</v>
      </c>
      <c r="I22" s="184"/>
      <c r="J22" s="155">
        <v>21</v>
      </c>
      <c r="K22" s="239">
        <f t="shared" si="1"/>
        <v>0</v>
      </c>
      <c r="L22" s="198" t="str">
        <f t="shared" si="2"/>
        <v>PANNE PIN NORD RGE 45 145 5100</v>
      </c>
      <c r="M22" s="185">
        <f t="shared" si="6"/>
        <v>5.0999999999999996</v>
      </c>
      <c r="N22" s="185">
        <f t="shared" si="7"/>
        <v>0</v>
      </c>
      <c r="O22" s="240">
        <f t="shared" si="3"/>
        <v>0</v>
      </c>
      <c r="P22" s="201">
        <f t="shared" si="8"/>
        <v>0</v>
      </c>
      <c r="Q22" s="169">
        <f t="shared" si="4"/>
        <v>0</v>
      </c>
      <c r="R22" s="170">
        <f t="shared" si="5"/>
        <v>0</v>
      </c>
      <c r="T22" s="432"/>
      <c r="U22" s="260"/>
      <c r="V22" s="431"/>
      <c r="W22" s="413"/>
      <c r="X22" s="406"/>
      <c r="AA22" s="408"/>
      <c r="AB22" s="433"/>
      <c r="AC22" s="408"/>
      <c r="AD22" s="33"/>
      <c r="AE22" s="33"/>
      <c r="AF22" s="357"/>
      <c r="AG22" s="449"/>
      <c r="AH22" s="449"/>
      <c r="AI22" s="449"/>
      <c r="AJ22" s="449"/>
      <c r="AK22" s="449"/>
      <c r="AL22" s="449"/>
      <c r="AM22" s="437"/>
      <c r="AN22" s="410"/>
      <c r="AO22" s="408"/>
    </row>
    <row r="23" spans="1:52" ht="15" customHeight="1">
      <c r="A23" s="86">
        <f>RANK(E23,$E$2:$E$249,0)+COUNTIF(E$2:$E23,E23)-1</f>
        <v>24</v>
      </c>
      <c r="B23" s="239"/>
      <c r="C23" s="196" t="s">
        <v>43</v>
      </c>
      <c r="D23" s="167">
        <v>5.4</v>
      </c>
      <c r="E23" s="182">
        <f>SUMIF('POSE générale'!$K$9:$K$10,6,'POSE générale'!$M$9:$M$10)</f>
        <v>0</v>
      </c>
      <c r="F23" s="182"/>
      <c r="G23" s="365"/>
      <c r="H23" s="174">
        <f t="shared" si="0"/>
        <v>0</v>
      </c>
      <c r="I23" s="184"/>
      <c r="J23" s="155">
        <v>22</v>
      </c>
      <c r="K23" s="239">
        <f t="shared" si="1"/>
        <v>0</v>
      </c>
      <c r="L23" s="198" t="str">
        <f t="shared" si="2"/>
        <v>PANNE PIN NORD RGE 45 145 5400</v>
      </c>
      <c r="M23" s="185">
        <f t="shared" si="6"/>
        <v>5.4</v>
      </c>
      <c r="N23" s="185">
        <f t="shared" si="7"/>
        <v>0</v>
      </c>
      <c r="O23" s="240">
        <f t="shared" si="3"/>
        <v>0</v>
      </c>
      <c r="P23" s="201">
        <f t="shared" si="8"/>
        <v>0</v>
      </c>
      <c r="Q23" s="169">
        <f t="shared" si="4"/>
        <v>0</v>
      </c>
      <c r="R23" s="170">
        <f t="shared" si="5"/>
        <v>0</v>
      </c>
      <c r="T23" s="432"/>
      <c r="U23" s="407"/>
      <c r="V23" s="262"/>
      <c r="W23" s="408"/>
      <c r="X23" s="33"/>
      <c r="AA23" s="408"/>
      <c r="AB23" s="433"/>
      <c r="AC23" s="408"/>
      <c r="AD23" s="33"/>
      <c r="AE23" s="33"/>
      <c r="AF23" s="357"/>
      <c r="AG23" s="450"/>
      <c r="AH23" s="450"/>
      <c r="AI23" s="450"/>
      <c r="AJ23" s="450"/>
      <c r="AK23" s="450"/>
      <c r="AL23" s="450"/>
      <c r="AM23" s="411"/>
      <c r="AN23" s="410"/>
      <c r="AO23" s="408"/>
    </row>
    <row r="24" spans="1:52" ht="15" customHeight="1">
      <c r="A24" s="86">
        <f>RANK(E24,$E$2:$E$249,0)+COUNTIF(E$2:$E24,E24)-1</f>
        <v>25</v>
      </c>
      <c r="B24" s="239"/>
      <c r="C24" s="195" t="s">
        <v>44</v>
      </c>
      <c r="D24" s="166">
        <v>3</v>
      </c>
      <c r="E24" s="181">
        <f>SUMIF('POSE générale'!$C$78,3,'POSE générale'!$C$79)+SUMIF('POSE générale'!$C$81,3,'POSE générale'!$C$82)+SUMIF('POSE générale'!$C$84,3,'POSE générale'!$C$85)+SUMIF('POSE générale'!$C$87,3,'POSE générale'!$C$88)+SUMIF('POSE générale'!$C$90,3,'POSE générale'!$C$91)+SUMIF('POSE générale'!$C$93,3,'POSE générale'!$C$94)+SUMIF('POSE générale'!$C$96,3,'POSE générale'!$C$97)+SUMIF('POSE générale'!$C$99,3,'POSE générale'!$C$100)</f>
        <v>0</v>
      </c>
      <c r="F24" s="181"/>
      <c r="G24" s="171"/>
      <c r="H24" s="172">
        <f t="shared" si="0"/>
        <v>0</v>
      </c>
      <c r="I24" s="184"/>
      <c r="J24" s="155">
        <v>23</v>
      </c>
      <c r="K24" s="239">
        <f t="shared" si="1"/>
        <v>0</v>
      </c>
      <c r="L24" s="198" t="str">
        <f t="shared" si="2"/>
        <v>PANNE PIN NORD RGE 45 145 5700</v>
      </c>
      <c r="M24" s="185">
        <f t="shared" si="6"/>
        <v>5.7</v>
      </c>
      <c r="N24" s="185">
        <f t="shared" si="7"/>
        <v>0</v>
      </c>
      <c r="O24" s="240">
        <f t="shared" si="3"/>
        <v>0</v>
      </c>
      <c r="P24" s="201">
        <f t="shared" si="8"/>
        <v>0</v>
      </c>
      <c r="Q24" s="169">
        <f t="shared" si="4"/>
        <v>0</v>
      </c>
      <c r="R24" s="170">
        <f t="shared" si="5"/>
        <v>0</v>
      </c>
      <c r="T24" s="432"/>
      <c r="U24" s="260"/>
      <c r="V24" s="431"/>
      <c r="W24" s="408"/>
      <c r="X24" s="33"/>
      <c r="AA24" s="408"/>
      <c r="AB24" s="433"/>
      <c r="AC24" s="408"/>
      <c r="AD24" s="33"/>
      <c r="AE24" s="33"/>
      <c r="AF24" s="357"/>
      <c r="AG24" s="449"/>
      <c r="AH24" s="449"/>
      <c r="AI24" s="449"/>
      <c r="AJ24" s="449"/>
      <c r="AK24" s="449"/>
      <c r="AL24" s="449"/>
      <c r="AM24" s="411"/>
      <c r="AN24" s="410"/>
      <c r="AO24" s="408"/>
    </row>
    <row r="25" spans="1:52" ht="15" customHeight="1">
      <c r="A25" s="86">
        <f>RANK(E25,$E$2:$E$249,0)+COUNTIF(E$2:$E25,E25)-1</f>
        <v>26</v>
      </c>
      <c r="B25" s="239"/>
      <c r="C25" s="196" t="s">
        <v>45</v>
      </c>
      <c r="D25" s="167">
        <v>3.3</v>
      </c>
      <c r="E25" s="182">
        <f>SUMIF('POSE générale'!$C$78,3.3,'POSE générale'!$C$79)+SUMIF('POSE générale'!$C$81,3.3,'POSE générale'!$C$82)+SUMIF('POSE générale'!$C$84,3.3,'POSE générale'!$C$85)+SUMIF('POSE générale'!$C$87,3.3,'POSE générale'!$C$88)+SUMIF('POSE générale'!$C$90,3.3,'POSE générale'!$C$91)+SUMIF('POSE générale'!$C$93,3.3,'POSE générale'!$C$94)+SUMIF('POSE générale'!$C$96,3.3,'POSE générale'!$C$97)+SUMIF('POSE générale'!$C$99,3.3,'POSE générale'!$C$100)</f>
        <v>0</v>
      </c>
      <c r="F25" s="182"/>
      <c r="G25" s="375"/>
      <c r="H25" s="173">
        <f t="shared" si="0"/>
        <v>0</v>
      </c>
      <c r="I25" s="184"/>
      <c r="J25" s="155">
        <v>24</v>
      </c>
      <c r="K25" s="239">
        <f t="shared" si="1"/>
        <v>0</v>
      </c>
      <c r="L25" s="198" t="str">
        <f t="shared" si="2"/>
        <v>PANNE PIN NORD RGE 45 145 6000</v>
      </c>
      <c r="M25" s="185">
        <f t="shared" si="6"/>
        <v>5.4</v>
      </c>
      <c r="N25" s="185">
        <f t="shared" si="7"/>
        <v>0</v>
      </c>
      <c r="O25" s="240">
        <f t="shared" si="3"/>
        <v>0</v>
      </c>
      <c r="P25" s="201">
        <f t="shared" si="8"/>
        <v>0</v>
      </c>
      <c r="Q25" s="169">
        <f t="shared" si="4"/>
        <v>0</v>
      </c>
      <c r="R25" s="170">
        <f t="shared" si="5"/>
        <v>0</v>
      </c>
      <c r="T25" s="432"/>
      <c r="U25" s="260"/>
      <c r="V25" s="124"/>
      <c r="W25" s="408"/>
      <c r="X25" s="33"/>
      <c r="AA25" s="408"/>
      <c r="AB25" s="433"/>
      <c r="AC25" s="408"/>
      <c r="AD25" s="33"/>
      <c r="AE25" s="33"/>
      <c r="AF25" s="357"/>
      <c r="AG25" s="449"/>
      <c r="AH25" s="449"/>
      <c r="AI25" s="449"/>
      <c r="AJ25" s="449"/>
      <c r="AK25" s="449"/>
      <c r="AL25" s="449"/>
      <c r="AM25" s="411"/>
      <c r="AN25" s="410"/>
      <c r="AO25" s="408"/>
    </row>
    <row r="26" spans="1:52" s="137" customFormat="1" ht="15" customHeight="1">
      <c r="A26" s="86">
        <f>RANK(E26,$E$2:$E$249,0)+COUNTIF(E$2:$E26,E26)-1</f>
        <v>27</v>
      </c>
      <c r="B26" s="239"/>
      <c r="C26" s="196" t="s">
        <v>46</v>
      </c>
      <c r="D26" s="167">
        <v>3.6</v>
      </c>
      <c r="E26" s="182">
        <f>SUMIF('POSE générale'!$C$78,3.6,'POSE générale'!$C$79)+SUMIF('POSE générale'!$C$81,3.6,'POSE générale'!$C$82)+SUMIF('POSE générale'!$C$84,3.6,'POSE générale'!$C$85)+SUMIF('POSE générale'!$C$87,3.6,'POSE générale'!$C$88)+SUMIF('POSE générale'!$C$90,3.6,'POSE générale'!$C$91)+SUMIF('POSE générale'!$C$93,3.6,'POSE générale'!$C$94)+SUMIF('POSE générale'!$C$96,3.6,'POSE générale'!$C$97)+SUMIF('POSE générale'!$C$99,3.6,'POSE générale'!$C$100)</f>
        <v>0</v>
      </c>
      <c r="F26" s="182"/>
      <c r="G26" s="375"/>
      <c r="H26" s="173">
        <f t="shared" si="0"/>
        <v>0</v>
      </c>
      <c r="I26" s="184"/>
      <c r="J26" s="155">
        <v>25</v>
      </c>
      <c r="K26" s="239">
        <f t="shared" si="1"/>
        <v>0</v>
      </c>
      <c r="L26" s="198" t="str">
        <f t="shared" si="2"/>
        <v>LISSE PIN NORD RGE 34 95 3000</v>
      </c>
      <c r="M26" s="185">
        <f t="shared" si="6"/>
        <v>3</v>
      </c>
      <c r="N26" s="185">
        <f t="shared" si="7"/>
        <v>0</v>
      </c>
      <c r="O26" s="240">
        <f t="shared" si="3"/>
        <v>0</v>
      </c>
      <c r="P26" s="201">
        <f t="shared" si="8"/>
        <v>0</v>
      </c>
      <c r="Q26" s="169">
        <f t="shared" si="4"/>
        <v>0</v>
      </c>
      <c r="R26" s="170">
        <f t="shared" si="5"/>
        <v>0</v>
      </c>
      <c r="T26" s="432"/>
      <c r="U26" s="260"/>
      <c r="V26" s="431"/>
      <c r="W26" s="408"/>
      <c r="X26" s="33"/>
      <c r="Y26" s="366"/>
      <c r="Z26" s="407"/>
      <c r="AA26" s="408"/>
      <c r="AB26" s="433"/>
      <c r="AC26" s="408"/>
      <c r="AD26" s="33"/>
      <c r="AE26" s="33"/>
      <c r="AF26" s="357"/>
      <c r="AG26" s="449"/>
      <c r="AH26" s="449"/>
      <c r="AI26" s="449"/>
      <c r="AJ26" s="449"/>
      <c r="AK26" s="449"/>
      <c r="AL26" s="449"/>
      <c r="AM26" s="411"/>
      <c r="AN26" s="410"/>
      <c r="AO26" s="408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</row>
    <row r="27" spans="1:52" s="137" customFormat="1" ht="15" customHeight="1">
      <c r="A27" s="86">
        <f>RANK(E27,$E$2:$E$249,0)+COUNTIF(E$2:$E27,E27)-1</f>
        <v>28</v>
      </c>
      <c r="B27" s="239"/>
      <c r="C27" s="196" t="s">
        <v>47</v>
      </c>
      <c r="D27" s="167">
        <v>3.9</v>
      </c>
      <c r="E27" s="182">
        <f>SUMIF('POSE générale'!$C$78,3.9,'POSE générale'!$C$79)+SUMIF('POSE générale'!$C$81,3.9,'POSE générale'!$C$82)+SUMIF('POSE générale'!$C$84,3.9,'POSE générale'!$C$85)+SUMIF('POSE générale'!$C$87,3.9,'POSE générale'!$C$88)+SUMIF('POSE générale'!$C$90,3.9,'POSE générale'!$C$91)+SUMIF('POSE générale'!$C$93,3.9,'POSE générale'!$C$94)+SUMIF('POSE générale'!$C$96,3.9,'POSE générale'!$C$97)+SUMIF('POSE générale'!$C$99,3.9,'POSE générale'!$C$100)</f>
        <v>0</v>
      </c>
      <c r="F27" s="182"/>
      <c r="G27" s="375"/>
      <c r="H27" s="173">
        <f t="shared" si="0"/>
        <v>0</v>
      </c>
      <c r="I27" s="184"/>
      <c r="J27" s="155">
        <v>26</v>
      </c>
      <c r="K27" s="239">
        <f t="shared" si="1"/>
        <v>0</v>
      </c>
      <c r="L27" s="198" t="str">
        <f t="shared" si="2"/>
        <v>LISSE PIN NORD RGE 34 95 3300</v>
      </c>
      <c r="M27" s="185">
        <f t="shared" si="6"/>
        <v>3.3</v>
      </c>
      <c r="N27" s="185">
        <f t="shared" si="7"/>
        <v>0</v>
      </c>
      <c r="O27" s="240">
        <f t="shared" si="3"/>
        <v>0</v>
      </c>
      <c r="P27" s="201">
        <f t="shared" si="8"/>
        <v>0</v>
      </c>
      <c r="Q27" s="169">
        <f t="shared" si="4"/>
        <v>0</v>
      </c>
      <c r="R27" s="170">
        <f t="shared" si="5"/>
        <v>0</v>
      </c>
      <c r="T27" s="432"/>
      <c r="U27" s="260"/>
      <c r="V27" s="413"/>
      <c r="W27" s="408"/>
      <c r="X27" s="33"/>
      <c r="Y27" s="366"/>
      <c r="Z27" s="407"/>
      <c r="AA27" s="408"/>
      <c r="AB27" s="433"/>
      <c r="AC27" s="408"/>
      <c r="AD27" s="33"/>
      <c r="AE27" s="33"/>
      <c r="AF27" s="357"/>
      <c r="AG27" s="449"/>
      <c r="AH27" s="449"/>
      <c r="AI27" s="449"/>
      <c r="AJ27" s="449"/>
      <c r="AK27" s="449"/>
      <c r="AL27" s="449"/>
      <c r="AM27" s="411"/>
      <c r="AN27" s="410"/>
      <c r="AO27" s="408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</row>
    <row r="28" spans="1:52" s="137" customFormat="1" ht="15" customHeight="1">
      <c r="A28" s="86">
        <f>RANK(E28,$E$2:$E$249,0)+COUNTIF(E$2:$E28,E28)-1</f>
        <v>29</v>
      </c>
      <c r="B28" s="239">
        <v>5461065</v>
      </c>
      <c r="C28" s="196" t="s">
        <v>48</v>
      </c>
      <c r="D28" s="167">
        <v>4.2</v>
      </c>
      <c r="E28" s="182">
        <f>SUMIF('POSE générale'!$C$78,4.2,'POSE générale'!$C$79)+SUMIF('POSE générale'!$C$81,4.2,'POSE générale'!$C$82)+SUMIF('POSE générale'!$C$84,4.2,'POSE générale'!$C$85)+SUMIF('POSE générale'!$C$87,4.2,'POSE générale'!$C$88)+SUMIF('POSE générale'!$C$90,4.2,'POSE générale'!$C$91)+SUMIF('POSE générale'!$C$93,4.2,'POSE générale'!$C$94)+SUMIF('POSE générale'!$C$96,4.2,'POSE générale'!$C$97)+SUMIF('POSE générale'!$C$99,4.2,'POSE générale'!$C$100)</f>
        <v>0</v>
      </c>
      <c r="F28" s="182"/>
      <c r="G28" s="375"/>
      <c r="H28" s="173">
        <f t="shared" si="0"/>
        <v>0</v>
      </c>
      <c r="I28" s="184"/>
      <c r="J28" s="155">
        <v>27</v>
      </c>
      <c r="K28" s="239">
        <f t="shared" si="1"/>
        <v>0</v>
      </c>
      <c r="L28" s="198" t="str">
        <f t="shared" si="2"/>
        <v>LISSE PIN NORD RGE 34 95 3600</v>
      </c>
      <c r="M28" s="185">
        <f t="shared" si="6"/>
        <v>3.6</v>
      </c>
      <c r="N28" s="185">
        <f t="shared" si="7"/>
        <v>0</v>
      </c>
      <c r="O28" s="240">
        <f t="shared" si="3"/>
        <v>0</v>
      </c>
      <c r="P28" s="201">
        <f t="shared" si="8"/>
        <v>0</v>
      </c>
      <c r="Q28" s="169">
        <f t="shared" si="4"/>
        <v>0</v>
      </c>
      <c r="R28" s="170">
        <f t="shared" si="5"/>
        <v>0</v>
      </c>
      <c r="T28" s="432"/>
      <c r="U28" s="260"/>
      <c r="V28" s="413"/>
      <c r="W28" s="408"/>
      <c r="X28" s="33"/>
      <c r="Y28" s="366"/>
      <c r="Z28" s="407"/>
      <c r="AA28" s="408"/>
      <c r="AB28" s="433"/>
      <c r="AC28" s="408"/>
      <c r="AD28" s="33"/>
      <c r="AE28" s="33"/>
      <c r="AF28" s="357"/>
      <c r="AG28" s="449"/>
      <c r="AH28" s="449"/>
      <c r="AI28" s="449"/>
      <c r="AJ28" s="449"/>
      <c r="AK28" s="449"/>
      <c r="AL28" s="449"/>
      <c r="AM28" s="440"/>
      <c r="AN28" s="410"/>
      <c r="AO28" s="408"/>
      <c r="AP28" s="440"/>
      <c r="AQ28" s="440"/>
      <c r="AR28" s="440"/>
      <c r="AS28" s="440"/>
      <c r="AT28" s="440"/>
      <c r="AU28" s="440"/>
      <c r="AV28" s="440"/>
      <c r="AW28" s="440"/>
      <c r="AX28" s="440"/>
      <c r="AY28" s="440"/>
      <c r="AZ28" s="440"/>
    </row>
    <row r="29" spans="1:52" s="137" customFormat="1" ht="15" customHeight="1">
      <c r="A29" s="86">
        <f>RANK(E29,$E$2:$E$249,0)+COUNTIF(E$2:$E29,E29)-1</f>
        <v>30</v>
      </c>
      <c r="B29" s="239"/>
      <c r="C29" s="196" t="s">
        <v>49</v>
      </c>
      <c r="D29" s="167">
        <v>4.5</v>
      </c>
      <c r="E29" s="182">
        <f>SUMIF('POSE générale'!$C$78,4.5,'POSE générale'!$C$79)+SUMIF('POSE générale'!$C$81,4.5,'POSE générale'!$C$82)+SUMIF('POSE générale'!$C$84,4.5,'POSE générale'!$C$85)+SUMIF('POSE générale'!$C$87,4.5,'POSE générale'!$C$88)+SUMIF('POSE générale'!$C$90,4.5,'POSE générale'!$C$91)+SUMIF('POSE générale'!$C$93,4.5,'POSE générale'!$C$94)+SUMIF('POSE générale'!$C$96,4.5,'POSE générale'!$C$97)+SUMIF('POSE générale'!$C$99,4.5,'POSE générale'!$C$100)</f>
        <v>0</v>
      </c>
      <c r="F29" s="182"/>
      <c r="G29" s="375"/>
      <c r="H29" s="173">
        <f t="shared" si="0"/>
        <v>0</v>
      </c>
      <c r="I29" s="184"/>
      <c r="J29" s="155">
        <v>28</v>
      </c>
      <c r="K29" s="239">
        <f t="shared" si="1"/>
        <v>0</v>
      </c>
      <c r="L29" s="198" t="str">
        <f t="shared" si="2"/>
        <v>LISSE PIN NORD RGE 34 95 3900</v>
      </c>
      <c r="M29" s="185">
        <f t="shared" si="6"/>
        <v>3.9</v>
      </c>
      <c r="N29" s="185">
        <f t="shared" si="7"/>
        <v>0</v>
      </c>
      <c r="O29" s="240">
        <f t="shared" si="3"/>
        <v>0</v>
      </c>
      <c r="P29" s="201">
        <f t="shared" si="8"/>
        <v>0</v>
      </c>
      <c r="Q29" s="169">
        <f t="shared" si="4"/>
        <v>0</v>
      </c>
      <c r="R29" s="170">
        <f t="shared" si="5"/>
        <v>0</v>
      </c>
      <c r="T29" s="432"/>
      <c r="U29" s="260"/>
      <c r="V29" s="413"/>
      <c r="W29" s="408"/>
      <c r="X29" s="33"/>
      <c r="Y29" s="366"/>
      <c r="Z29" s="407"/>
      <c r="AA29" s="408"/>
      <c r="AB29" s="433"/>
      <c r="AC29" s="408"/>
      <c r="AD29" s="33"/>
      <c r="AE29" s="33"/>
      <c r="AF29" s="357"/>
      <c r="AG29" s="449"/>
      <c r="AH29" s="449"/>
      <c r="AI29" s="449"/>
      <c r="AJ29" s="449"/>
      <c r="AK29" s="449"/>
      <c r="AL29" s="449"/>
      <c r="AM29" s="440"/>
      <c r="AN29" s="410"/>
      <c r="AO29" s="408"/>
      <c r="AP29" s="440"/>
      <c r="AQ29" s="440"/>
      <c r="AR29" s="440"/>
      <c r="AS29" s="440"/>
      <c r="AT29" s="440"/>
      <c r="AU29" s="440"/>
      <c r="AV29" s="440"/>
      <c r="AW29" s="440"/>
      <c r="AX29" s="440"/>
      <c r="AY29" s="440"/>
      <c r="AZ29" s="440"/>
    </row>
    <row r="30" spans="1:52" s="137" customFormat="1" ht="15" customHeight="1">
      <c r="A30" s="86">
        <f>RANK(E30,$E$2:$E$249,0)+COUNTIF(E$2:$E30,E30)-1</f>
        <v>31</v>
      </c>
      <c r="B30" s="239"/>
      <c r="C30" s="196" t="s">
        <v>50</v>
      </c>
      <c r="D30" s="167">
        <v>4.8</v>
      </c>
      <c r="E30" s="182">
        <f>SUMIF('POSE générale'!$C$78,4.8,'POSE générale'!$C$79)+SUMIF('POSE générale'!$C$81,4.8,'POSE générale'!$C$82)+SUMIF('POSE générale'!$C$84,4.8,'POSE générale'!$C$85)+SUMIF('POSE générale'!$C$87,4.8,'POSE générale'!$C$88)+SUMIF('POSE générale'!$C$90,4.8,'POSE générale'!$C$91)+SUMIF('POSE générale'!$C$93,4.8,'POSE générale'!$C$94)+SUMIF('POSE générale'!$C$96,4.8,'POSE générale'!$C$97)+SUMIF('POSE générale'!$C$99,4.8,'POSE générale'!$C$100)</f>
        <v>0</v>
      </c>
      <c r="F30" s="182"/>
      <c r="G30" s="375"/>
      <c r="H30" s="173">
        <f t="shared" si="0"/>
        <v>0</v>
      </c>
      <c r="I30" s="184"/>
      <c r="J30" s="155">
        <v>29</v>
      </c>
      <c r="K30" s="239">
        <f t="shared" si="1"/>
        <v>5461065</v>
      </c>
      <c r="L30" s="198" t="str">
        <f t="shared" si="2"/>
        <v>LISSE PIN NORD RGE 34 95 4200</v>
      </c>
      <c r="M30" s="185">
        <f t="shared" si="6"/>
        <v>4.2</v>
      </c>
      <c r="N30" s="185">
        <f t="shared" si="7"/>
        <v>0</v>
      </c>
      <c r="O30" s="240">
        <f t="shared" si="3"/>
        <v>0</v>
      </c>
      <c r="P30" s="201">
        <f t="shared" si="8"/>
        <v>0</v>
      </c>
      <c r="Q30" s="169">
        <f t="shared" si="4"/>
        <v>0</v>
      </c>
      <c r="R30" s="170">
        <f t="shared" si="5"/>
        <v>0</v>
      </c>
      <c r="T30" s="432"/>
      <c r="U30" s="260"/>
      <c r="V30" s="431"/>
      <c r="W30" s="413"/>
      <c r="X30" s="406"/>
      <c r="Y30" s="366"/>
      <c r="Z30" s="407"/>
      <c r="AA30" s="408"/>
      <c r="AB30" s="433"/>
      <c r="AC30" s="408"/>
      <c r="AD30" s="33"/>
      <c r="AE30" s="33"/>
      <c r="AF30" s="366"/>
      <c r="AG30" s="449"/>
      <c r="AH30" s="449"/>
      <c r="AI30" s="449"/>
      <c r="AJ30" s="449"/>
      <c r="AK30" s="449"/>
      <c r="AL30" s="449"/>
      <c r="AM30" s="440"/>
      <c r="AN30" s="410"/>
      <c r="AO30" s="408"/>
      <c r="AP30" s="440"/>
      <c r="AQ30" s="440"/>
      <c r="AR30" s="440"/>
      <c r="AS30" s="440"/>
      <c r="AT30" s="440"/>
      <c r="AU30" s="440"/>
      <c r="AV30" s="440"/>
      <c r="AW30" s="440"/>
      <c r="AX30" s="440"/>
      <c r="AY30" s="440"/>
      <c r="AZ30" s="440"/>
    </row>
    <row r="31" spans="1:52" s="137" customFormat="1" ht="15" customHeight="1">
      <c r="A31" s="86">
        <f>RANK(E31,$E$2:$E$249,0)+COUNTIF(E$2:$E31,E31)-1</f>
        <v>32</v>
      </c>
      <c r="B31" s="239"/>
      <c r="C31" s="196" t="s">
        <v>51</v>
      </c>
      <c r="D31" s="167">
        <v>5.0999999999999996</v>
      </c>
      <c r="E31" s="182">
        <f>SUMIF('POSE générale'!$C$78,5.1,'POSE générale'!$C$79)+SUMIF('POSE générale'!$C$81,5.1,'POSE générale'!$C$82)+SUMIF('POSE générale'!$C$84,5.1,'POSE générale'!$C$85)+SUMIF('POSE générale'!$C$87,5.1,'POSE générale'!$C$88)+SUMIF('POSE générale'!$C$90,5.1,'POSE générale'!$C$91)+SUMIF('POSE générale'!$C$93,5.1,'POSE générale'!$C$94)+SUMIF('POSE générale'!$C$96,5.1,'POSE générale'!$C$97)+SUMIF('POSE générale'!$C$99,5.1,'POSE générale'!$C$100)</f>
        <v>0</v>
      </c>
      <c r="F31" s="182"/>
      <c r="G31" s="375"/>
      <c r="H31" s="173">
        <f t="shared" si="0"/>
        <v>0</v>
      </c>
      <c r="I31" s="184"/>
      <c r="J31" s="155">
        <v>30</v>
      </c>
      <c r="K31" s="239">
        <f t="shared" si="1"/>
        <v>0</v>
      </c>
      <c r="L31" s="198" t="str">
        <f t="shared" si="2"/>
        <v>LISSE PIN NORD RGE 34 95 4500</v>
      </c>
      <c r="M31" s="185">
        <f t="shared" si="6"/>
        <v>4.5</v>
      </c>
      <c r="N31" s="185">
        <f t="shared" si="7"/>
        <v>0</v>
      </c>
      <c r="O31" s="240">
        <f t="shared" si="3"/>
        <v>0</v>
      </c>
      <c r="P31" s="201">
        <f t="shared" si="8"/>
        <v>0</v>
      </c>
      <c r="Q31" s="169">
        <f t="shared" si="4"/>
        <v>0</v>
      </c>
      <c r="R31" s="170">
        <f t="shared" si="5"/>
        <v>0</v>
      </c>
      <c r="T31" s="432"/>
      <c r="U31" s="416"/>
      <c r="V31" s="408"/>
      <c r="W31" s="408"/>
      <c r="X31" s="33"/>
      <c r="Y31" s="366"/>
      <c r="Z31" s="407"/>
      <c r="AA31" s="408"/>
      <c r="AB31" s="433"/>
      <c r="AC31" s="408"/>
      <c r="AD31" s="33"/>
      <c r="AE31" s="33"/>
      <c r="AF31" s="366"/>
      <c r="AG31" s="449"/>
      <c r="AH31" s="449"/>
      <c r="AI31" s="449"/>
      <c r="AJ31" s="449"/>
      <c r="AK31" s="449"/>
      <c r="AL31" s="449"/>
      <c r="AM31" s="440"/>
      <c r="AN31" s="410"/>
      <c r="AO31" s="408"/>
      <c r="AP31" s="440"/>
      <c r="AQ31" s="440"/>
      <c r="AR31" s="440"/>
      <c r="AS31" s="440"/>
      <c r="AT31" s="440"/>
      <c r="AU31" s="440"/>
      <c r="AV31" s="440"/>
      <c r="AW31" s="440"/>
      <c r="AX31" s="440"/>
      <c r="AY31" s="440"/>
      <c r="AZ31" s="440"/>
    </row>
    <row r="32" spans="1:52" s="137" customFormat="1" ht="15" customHeight="1">
      <c r="A32" s="86">
        <f>RANK(E32,$E$2:$E$249,0)+COUNTIF(E$2:$E32,E32)-1</f>
        <v>33</v>
      </c>
      <c r="B32" s="239"/>
      <c r="C32" s="196" t="s">
        <v>52</v>
      </c>
      <c r="D32" s="167">
        <v>5.4</v>
      </c>
      <c r="E32" s="182">
        <f>SUMIF('POSE générale'!$C$78,5.4,'POSE générale'!$C$79)+SUMIF('POSE générale'!$C$81,5.4,'POSE générale'!$C$82)+SUMIF('POSE générale'!$C$84,5.4,'POSE générale'!$C$85)+SUMIF('POSE générale'!$C$87,5.4,'POSE générale'!$C$88)+SUMIF('POSE générale'!$C$90,5.4,'POSE générale'!$C$91)+SUMIF('POSE générale'!$C$93,5.4,'POSE générale'!$C$94)+SUMIF('POSE générale'!$C$96,5.4,'POSE générale'!$C$97)+SUMIF('POSE générale'!$C$99,5.4,'POSE générale'!$C$100)</f>
        <v>0</v>
      </c>
      <c r="F32" s="182"/>
      <c r="G32" s="375"/>
      <c r="H32" s="173">
        <f t="shared" si="0"/>
        <v>0</v>
      </c>
      <c r="I32" s="184"/>
      <c r="J32" s="155">
        <v>31</v>
      </c>
      <c r="K32" s="239">
        <f t="shared" si="1"/>
        <v>0</v>
      </c>
      <c r="L32" s="198" t="str">
        <f t="shared" si="2"/>
        <v>LISSE PIN NORD RGE 34 95 4800</v>
      </c>
      <c r="M32" s="185">
        <f t="shared" si="6"/>
        <v>4.8</v>
      </c>
      <c r="N32" s="185">
        <f t="shared" si="7"/>
        <v>0</v>
      </c>
      <c r="O32" s="240">
        <f t="shared" si="3"/>
        <v>0</v>
      </c>
      <c r="P32" s="201">
        <f t="shared" si="8"/>
        <v>0</v>
      </c>
      <c r="Q32" s="169">
        <f t="shared" si="4"/>
        <v>0</v>
      </c>
      <c r="R32" s="170">
        <f t="shared" si="5"/>
        <v>0</v>
      </c>
      <c r="T32" s="432"/>
      <c r="U32" s="366"/>
      <c r="V32" s="441"/>
      <c r="W32" s="408"/>
      <c r="X32" s="33"/>
      <c r="Y32" s="366"/>
      <c r="Z32" s="407"/>
      <c r="AA32" s="408"/>
      <c r="AB32" s="433"/>
      <c r="AC32" s="408"/>
      <c r="AD32" s="33"/>
      <c r="AE32" s="33"/>
      <c r="AF32" s="366"/>
      <c r="AG32" s="449"/>
      <c r="AH32" s="449"/>
      <c r="AI32" s="449"/>
      <c r="AJ32" s="449"/>
      <c r="AK32" s="449"/>
      <c r="AL32" s="449"/>
      <c r="AM32" s="411"/>
      <c r="AN32" s="410"/>
      <c r="AO32" s="408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</row>
    <row r="33" spans="1:52" s="137" customFormat="1" ht="15" customHeight="1">
      <c r="A33" s="86">
        <f>RANK(E33,$E$2:$E$249,0)+COUNTIF(E$2:$E33,E33)-1</f>
        <v>34</v>
      </c>
      <c r="B33" s="239"/>
      <c r="C33" s="196" t="s">
        <v>53</v>
      </c>
      <c r="D33" s="167">
        <v>5.7</v>
      </c>
      <c r="E33" s="182">
        <f>SUMIF('POSE générale'!$C$78,5.7,'POSE générale'!$C$79)+SUMIF('POSE générale'!$C$81,5.7,'POSE générale'!$C$82)+SUMIF('POSE générale'!$C$84,5.7,'POSE générale'!$C$85)+SUMIF('POSE générale'!$C$87,5.7,'POSE générale'!$C$88)+SUMIF('POSE générale'!$C$90,5.7,'POSE générale'!$C$91)+SUMIF('POSE générale'!$C$93,5.7,'POSE générale'!$C$94)+SUMIF('POSE générale'!$C$96,5.7,'POSE générale'!$C$97)+SUMIF('POSE générale'!$C$99,5.7,'POSE générale'!$C$100)</f>
        <v>0</v>
      </c>
      <c r="F33" s="182"/>
      <c r="G33" s="375"/>
      <c r="H33" s="173">
        <f t="shared" si="0"/>
        <v>0</v>
      </c>
      <c r="I33" s="184"/>
      <c r="J33" s="155">
        <v>32</v>
      </c>
      <c r="K33" s="239">
        <f t="shared" si="1"/>
        <v>0</v>
      </c>
      <c r="L33" s="198" t="str">
        <f t="shared" si="2"/>
        <v>LISSE PIN NORD RGE 34 95 5100</v>
      </c>
      <c r="M33" s="185">
        <f t="shared" si="6"/>
        <v>5.0999999999999996</v>
      </c>
      <c r="N33" s="185">
        <f t="shared" si="7"/>
        <v>0</v>
      </c>
      <c r="O33" s="240">
        <f t="shared" si="3"/>
        <v>0</v>
      </c>
      <c r="P33" s="201">
        <f t="shared" si="8"/>
        <v>0</v>
      </c>
      <c r="Q33" s="169">
        <f t="shared" si="4"/>
        <v>0</v>
      </c>
      <c r="R33" s="170">
        <f t="shared" si="5"/>
        <v>0</v>
      </c>
      <c r="T33" s="432"/>
      <c r="U33" s="366"/>
      <c r="V33" s="408"/>
      <c r="W33" s="408"/>
      <c r="X33" s="33"/>
      <c r="Y33" s="366"/>
      <c r="Z33" s="407"/>
      <c r="AA33" s="408"/>
      <c r="AB33" s="433"/>
      <c r="AC33" s="408"/>
      <c r="AD33" s="33"/>
      <c r="AE33" s="33"/>
      <c r="AF33" s="366"/>
      <c r="AG33" s="449"/>
      <c r="AH33" s="449"/>
      <c r="AI33" s="449"/>
      <c r="AJ33" s="449"/>
      <c r="AK33" s="449"/>
      <c r="AL33" s="449"/>
      <c r="AM33" s="411"/>
      <c r="AN33" s="410"/>
      <c r="AO33" s="408"/>
      <c r="AP33" s="366"/>
      <c r="AQ33" s="366"/>
      <c r="AR33" s="366"/>
      <c r="AS33" s="366"/>
      <c r="AT33" s="366"/>
      <c r="AU33" s="366"/>
      <c r="AV33" s="366"/>
      <c r="AW33" s="366"/>
      <c r="AX33" s="366"/>
      <c r="AY33" s="366"/>
      <c r="AZ33" s="366"/>
    </row>
    <row r="34" spans="1:52" s="137" customFormat="1" ht="15" customHeight="1">
      <c r="A34" s="86">
        <f>RANK(E34,$E$2:$E$249,0)+COUNTIF(E$2:$E34,E34)-1</f>
        <v>35</v>
      </c>
      <c r="B34" s="239"/>
      <c r="C34" s="197" t="s">
        <v>54</v>
      </c>
      <c r="D34" s="168">
        <v>6</v>
      </c>
      <c r="E34" s="183">
        <f>SUMIF('POSE générale'!$C$78,6,'POSE générale'!$C$79)+SUMIF('POSE générale'!$C$81,6,'POSE générale'!$C$82)+SUMIF('POSE générale'!$C$84,6,'POSE générale'!$C$85)+SUMIF('POSE générale'!$C$87,6,'POSE générale'!$C$88)+SUMIF('POSE générale'!$C$90,6,'POSE générale'!$C$91)+SUMIF('POSE générale'!$C$93,6,'POSE générale'!$C$94)+SUMIF('POSE générale'!$C$96,6,'POSE générale'!$C$97)+SUMIF('POSE générale'!$C$99,6,'POSE générale'!$C$100)</f>
        <v>0</v>
      </c>
      <c r="F34" s="183"/>
      <c r="G34" s="375"/>
      <c r="H34" s="174">
        <f t="shared" si="0"/>
        <v>0</v>
      </c>
      <c r="I34" s="184"/>
      <c r="J34" s="155">
        <v>33</v>
      </c>
      <c r="K34" s="239">
        <f t="shared" si="1"/>
        <v>0</v>
      </c>
      <c r="L34" s="198" t="str">
        <f t="shared" ref="L34:L66" si="9">INDEX($C$2:$C$249,MATCH(J34,$A$2:$A$249,0))</f>
        <v>LISSE PIN NORD RGE 34 95 5400</v>
      </c>
      <c r="M34" s="185">
        <f t="shared" si="6"/>
        <v>5.4</v>
      </c>
      <c r="N34" s="185">
        <f t="shared" si="7"/>
        <v>0</v>
      </c>
      <c r="O34" s="240">
        <f t="shared" si="3"/>
        <v>0</v>
      </c>
      <c r="P34" s="201">
        <f t="shared" si="8"/>
        <v>0</v>
      </c>
      <c r="Q34" s="169">
        <f t="shared" si="4"/>
        <v>0</v>
      </c>
      <c r="R34" s="170">
        <f t="shared" si="5"/>
        <v>0</v>
      </c>
      <c r="T34" s="432"/>
      <c r="U34" s="366"/>
      <c r="V34" s="54"/>
      <c r="W34" s="408"/>
      <c r="X34" s="33"/>
      <c r="Y34" s="366"/>
      <c r="Z34" s="407"/>
      <c r="AA34" s="408"/>
      <c r="AB34" s="433"/>
      <c r="AC34" s="408"/>
      <c r="AD34" s="33"/>
      <c r="AE34" s="33"/>
      <c r="AF34" s="366"/>
      <c r="AG34" s="449"/>
      <c r="AH34" s="449"/>
      <c r="AI34" s="449"/>
      <c r="AJ34" s="449"/>
      <c r="AK34" s="449"/>
      <c r="AL34" s="449"/>
      <c r="AM34" s="411"/>
      <c r="AN34" s="410"/>
      <c r="AO34" s="408"/>
      <c r="AP34" s="366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</row>
    <row r="35" spans="1:52" ht="15" customHeight="1">
      <c r="A35" s="86">
        <f>RANK(E35,$E$2:$E$249,0)+COUNTIF(E$2:$E35,E35)-1</f>
        <v>36</v>
      </c>
      <c r="B35" s="239"/>
      <c r="C35" s="198" t="s">
        <v>160</v>
      </c>
      <c r="D35" s="278">
        <v>2.4</v>
      </c>
      <c r="E35" s="242">
        <f>SUMIF('POSE générale'!$K$11,2.4,'POSE générale'!$M$11)</f>
        <v>0</v>
      </c>
      <c r="F35" s="242"/>
      <c r="G35" s="175"/>
      <c r="H35" s="176">
        <f t="shared" si="0"/>
        <v>0</v>
      </c>
      <c r="I35" s="184"/>
      <c r="J35" s="155">
        <v>34</v>
      </c>
      <c r="K35" s="239">
        <f t="shared" si="1"/>
        <v>0</v>
      </c>
      <c r="L35" s="198" t="str">
        <f t="shared" si="9"/>
        <v>LISSE PIN NORD RGE 34 95 5700</v>
      </c>
      <c r="M35" s="185">
        <f t="shared" si="6"/>
        <v>5.7</v>
      </c>
      <c r="N35" s="185">
        <f t="shared" si="7"/>
        <v>0</v>
      </c>
      <c r="O35" s="240">
        <f t="shared" si="3"/>
        <v>0</v>
      </c>
      <c r="P35" s="201">
        <f t="shared" si="8"/>
        <v>0</v>
      </c>
      <c r="Q35" s="169">
        <f t="shared" si="4"/>
        <v>0</v>
      </c>
      <c r="R35" s="170">
        <f t="shared" si="5"/>
        <v>0</v>
      </c>
      <c r="T35" s="432"/>
      <c r="V35" s="434"/>
      <c r="W35" s="408"/>
      <c r="X35" s="33"/>
      <c r="AA35" s="408"/>
      <c r="AB35" s="433"/>
      <c r="AC35" s="408"/>
      <c r="AD35" s="33"/>
      <c r="AE35" s="33"/>
      <c r="AG35" s="449"/>
      <c r="AH35" s="449"/>
      <c r="AI35" s="449"/>
      <c r="AJ35" s="449"/>
      <c r="AK35" s="449"/>
      <c r="AL35" s="449"/>
      <c r="AM35" s="411"/>
      <c r="AN35" s="410"/>
      <c r="AO35" s="408"/>
    </row>
    <row r="36" spans="1:52" ht="15" customHeight="1">
      <c r="A36" s="86">
        <f>RANK(E36,$E$2:$E$249,0)+COUNTIF(E$2:$E36,E36)-1</f>
        <v>37</v>
      </c>
      <c r="B36" s="239"/>
      <c r="C36" s="199" t="s">
        <v>161</v>
      </c>
      <c r="D36" s="279">
        <v>2.5</v>
      </c>
      <c r="E36" s="243">
        <f>SUMIF('POSE générale'!$K$11,2.5,'POSE générale'!$M$11)</f>
        <v>0</v>
      </c>
      <c r="F36" s="243"/>
      <c r="G36" s="376"/>
      <c r="H36" s="178">
        <f t="shared" si="0"/>
        <v>0</v>
      </c>
      <c r="I36" s="184"/>
      <c r="J36" s="155">
        <v>35</v>
      </c>
      <c r="K36" s="239">
        <f t="shared" si="1"/>
        <v>0</v>
      </c>
      <c r="L36" s="198" t="str">
        <f t="shared" si="9"/>
        <v>LISSE PIN NORD RGE 34 95 6000</v>
      </c>
      <c r="M36" s="185">
        <f t="shared" si="6"/>
        <v>6</v>
      </c>
      <c r="N36" s="185">
        <f t="shared" si="7"/>
        <v>0</v>
      </c>
      <c r="O36" s="240">
        <f t="shared" si="3"/>
        <v>0</v>
      </c>
      <c r="P36" s="201">
        <f t="shared" si="8"/>
        <v>0</v>
      </c>
      <c r="Q36" s="169">
        <f t="shared" si="4"/>
        <v>0</v>
      </c>
      <c r="R36" s="170">
        <f t="shared" si="5"/>
        <v>0</v>
      </c>
      <c r="T36" s="432"/>
      <c r="U36" s="407"/>
      <c r="V36" s="431"/>
      <c r="W36" s="413"/>
      <c r="X36" s="406"/>
      <c r="AA36" s="408"/>
      <c r="AB36" s="433"/>
      <c r="AC36" s="408"/>
      <c r="AD36" s="33"/>
      <c r="AE36" s="33"/>
      <c r="AG36" s="449"/>
      <c r="AH36" s="449"/>
      <c r="AI36" s="449"/>
      <c r="AJ36" s="449"/>
      <c r="AK36" s="449"/>
      <c r="AL36" s="449"/>
      <c r="AM36" s="411"/>
      <c r="AN36" s="410"/>
      <c r="AO36" s="408"/>
    </row>
    <row r="37" spans="1:52" ht="15" customHeight="1">
      <c r="A37" s="86">
        <f>RANK(E37,$E$2:$E$249,0)+COUNTIF(E$2:$E37,E37)-1</f>
        <v>38</v>
      </c>
      <c r="B37" s="239"/>
      <c r="C37" s="199" t="s">
        <v>162</v>
      </c>
      <c r="D37" s="279">
        <v>2.7</v>
      </c>
      <c r="E37" s="243">
        <f>SUMIF('POSE générale'!$K$11,2.7,'POSE générale'!$M$11)</f>
        <v>0</v>
      </c>
      <c r="F37" s="243"/>
      <c r="G37" s="376"/>
      <c r="H37" s="178">
        <f t="shared" si="0"/>
        <v>0</v>
      </c>
      <c r="I37" s="184"/>
      <c r="J37" s="155">
        <v>36</v>
      </c>
      <c r="K37" s="239">
        <f t="shared" si="1"/>
        <v>0</v>
      </c>
      <c r="L37" s="198" t="str">
        <f t="shared" si="9"/>
        <v>POTEAU PIN NORD RGE 90 90 2400</v>
      </c>
      <c r="M37" s="185">
        <f t="shared" si="6"/>
        <v>2.4</v>
      </c>
      <c r="N37" s="185">
        <f t="shared" si="7"/>
        <v>0</v>
      </c>
      <c r="O37" s="240">
        <f t="shared" si="3"/>
        <v>0</v>
      </c>
      <c r="P37" s="201">
        <f t="shared" si="8"/>
        <v>0</v>
      </c>
      <c r="Q37" s="169">
        <f t="shared" si="4"/>
        <v>0</v>
      </c>
      <c r="R37" s="170">
        <f t="shared" si="5"/>
        <v>0</v>
      </c>
      <c r="T37" s="432"/>
      <c r="V37" s="434"/>
      <c r="W37" s="408"/>
      <c r="X37" s="33"/>
      <c r="AA37" s="408"/>
      <c r="AB37" s="433"/>
      <c r="AC37" s="408"/>
      <c r="AD37" s="33"/>
      <c r="AE37" s="33"/>
      <c r="AG37" s="449"/>
      <c r="AH37" s="449"/>
      <c r="AI37" s="449"/>
      <c r="AJ37" s="449"/>
      <c r="AK37" s="449"/>
      <c r="AL37" s="449"/>
      <c r="AM37" s="411"/>
      <c r="AN37" s="410"/>
      <c r="AO37" s="408"/>
    </row>
    <row r="38" spans="1:52" ht="15" customHeight="1">
      <c r="A38" s="86">
        <f>RANK(E38,$E$2:$E$249,0)+COUNTIF(E$2:$E38,E38)-1</f>
        <v>4</v>
      </c>
      <c r="B38" s="239"/>
      <c r="C38" s="200" t="s">
        <v>55</v>
      </c>
      <c r="D38" s="280">
        <v>3</v>
      </c>
      <c r="E38" s="243">
        <f>SUMIF('POSE générale'!$K$11,3,'POSE générale'!$M$11)</f>
        <v>1</v>
      </c>
      <c r="F38" s="245"/>
      <c r="G38" s="376"/>
      <c r="H38" s="180">
        <f t="shared" si="0"/>
        <v>0</v>
      </c>
      <c r="I38" s="184"/>
      <c r="J38" s="155">
        <v>37</v>
      </c>
      <c r="K38" s="239">
        <f t="shared" si="1"/>
        <v>0</v>
      </c>
      <c r="L38" s="198" t="str">
        <f t="shared" si="9"/>
        <v>POTEAU PIN NORD RGE 90 90 2500</v>
      </c>
      <c r="M38" s="185">
        <f t="shared" si="6"/>
        <v>2.5</v>
      </c>
      <c r="N38" s="185">
        <f t="shared" si="7"/>
        <v>0</v>
      </c>
      <c r="O38" s="240">
        <f t="shared" si="3"/>
        <v>0</v>
      </c>
      <c r="P38" s="201">
        <f t="shared" si="8"/>
        <v>0</v>
      </c>
      <c r="Q38" s="169">
        <f t="shared" si="4"/>
        <v>0</v>
      </c>
      <c r="R38" s="170">
        <f t="shared" si="5"/>
        <v>0</v>
      </c>
      <c r="T38" s="432"/>
      <c r="AA38" s="408"/>
      <c r="AB38" s="433"/>
      <c r="AC38" s="408"/>
      <c r="AD38" s="33"/>
      <c r="AE38" s="33"/>
      <c r="AG38" s="449"/>
      <c r="AH38" s="449"/>
      <c r="AI38" s="449"/>
      <c r="AJ38" s="449"/>
      <c r="AK38" s="449"/>
      <c r="AL38" s="449"/>
      <c r="AM38" s="411"/>
      <c r="AN38" s="410"/>
      <c r="AO38" s="408"/>
    </row>
    <row r="39" spans="1:52" ht="15" customHeight="1">
      <c r="A39" s="86">
        <f>RANK(E39,$E$2:$E$249,0)+COUNTIF(E$2:$E39,E39)-1</f>
        <v>39</v>
      </c>
      <c r="B39" s="239"/>
      <c r="C39" s="199" t="s">
        <v>56</v>
      </c>
      <c r="D39" s="164">
        <v>2.5</v>
      </c>
      <c r="E39" s="244">
        <v>0</v>
      </c>
      <c r="F39" s="244"/>
      <c r="G39" s="177"/>
      <c r="H39" s="178">
        <f t="shared" si="0"/>
        <v>0</v>
      </c>
      <c r="I39" s="184"/>
      <c r="J39" s="155">
        <v>38</v>
      </c>
      <c r="K39" s="239">
        <f t="shared" si="1"/>
        <v>0</v>
      </c>
      <c r="L39" s="198" t="str">
        <f t="shared" si="9"/>
        <v>POTEAU PIN NORD RGE 90 90 2700</v>
      </c>
      <c r="M39" s="185">
        <f t="shared" si="6"/>
        <v>2.7</v>
      </c>
      <c r="N39" s="185">
        <f t="shared" si="7"/>
        <v>0</v>
      </c>
      <c r="O39" s="240">
        <f t="shared" si="3"/>
        <v>0</v>
      </c>
      <c r="P39" s="201">
        <f t="shared" si="8"/>
        <v>0</v>
      </c>
      <c r="Q39" s="169">
        <f t="shared" si="4"/>
        <v>0</v>
      </c>
      <c r="R39" s="170">
        <f t="shared" si="5"/>
        <v>0</v>
      </c>
      <c r="T39" s="432"/>
      <c r="AA39" s="408"/>
      <c r="AB39" s="433"/>
      <c r="AC39" s="408"/>
      <c r="AD39" s="33"/>
      <c r="AE39" s="33"/>
      <c r="AG39" s="449"/>
      <c r="AH39" s="449"/>
      <c r="AI39" s="449"/>
      <c r="AJ39" s="449"/>
      <c r="AK39" s="449"/>
      <c r="AL39" s="449"/>
      <c r="AM39" s="411"/>
      <c r="AN39" s="410"/>
      <c r="AO39" s="408"/>
    </row>
    <row r="40" spans="1:52" ht="15" customHeight="1">
      <c r="A40" s="86">
        <f>RANK(E40,$E$2:$E$249,0)+COUNTIF(E$2:$E40,E40)-1</f>
        <v>40</v>
      </c>
      <c r="B40" s="239">
        <v>1125535</v>
      </c>
      <c r="C40" s="199" t="s">
        <v>57</v>
      </c>
      <c r="D40" s="164">
        <v>3</v>
      </c>
      <c r="E40" s="244">
        <v>0</v>
      </c>
      <c r="F40" s="244"/>
      <c r="G40" s="377"/>
      <c r="H40" s="178">
        <f t="shared" si="0"/>
        <v>0</v>
      </c>
      <c r="I40" s="184"/>
      <c r="J40" s="155">
        <v>39</v>
      </c>
      <c r="K40" s="239">
        <f t="shared" si="1"/>
        <v>0</v>
      </c>
      <c r="L40" s="198" t="str">
        <f t="shared" si="9"/>
        <v>POTEAU PIN NORD RGE 190 190 2500</v>
      </c>
      <c r="M40" s="185">
        <f t="shared" si="6"/>
        <v>2.5</v>
      </c>
      <c r="N40" s="185">
        <f t="shared" si="7"/>
        <v>0</v>
      </c>
      <c r="O40" s="240">
        <f t="shared" si="3"/>
        <v>0</v>
      </c>
      <c r="P40" s="201">
        <f t="shared" si="8"/>
        <v>0</v>
      </c>
      <c r="Q40" s="169">
        <f t="shared" si="4"/>
        <v>0</v>
      </c>
      <c r="R40" s="170">
        <f t="shared" si="5"/>
        <v>0</v>
      </c>
      <c r="T40" s="432"/>
      <c r="AA40" s="408"/>
      <c r="AB40" s="433"/>
      <c r="AC40" s="408"/>
      <c r="AD40" s="33"/>
      <c r="AE40" s="33"/>
      <c r="AG40" s="449"/>
      <c r="AH40" s="449"/>
      <c r="AI40" s="449"/>
      <c r="AJ40" s="449"/>
      <c r="AK40" s="449"/>
      <c r="AL40" s="449"/>
      <c r="AM40" s="411"/>
      <c r="AN40" s="410"/>
      <c r="AO40" s="408"/>
    </row>
    <row r="41" spans="1:52" ht="15" customHeight="1">
      <c r="A41" s="86">
        <f>RANK(E41,$E$2:$E$249,0)+COUNTIF(E$2:$E41,E41)-1</f>
        <v>41</v>
      </c>
      <c r="B41" s="239"/>
      <c r="C41" s="281">
        <v>0</v>
      </c>
      <c r="D41" s="288">
        <v>0</v>
      </c>
      <c r="E41" s="283">
        <v>0</v>
      </c>
      <c r="F41" s="283"/>
      <c r="G41" s="284"/>
      <c r="H41" s="285">
        <v>0</v>
      </c>
      <c r="I41" s="184"/>
      <c r="J41" s="155">
        <v>40</v>
      </c>
      <c r="K41" s="239">
        <f t="shared" si="1"/>
        <v>1125535</v>
      </c>
      <c r="L41" s="198" t="str">
        <f t="shared" si="9"/>
        <v>POTEAU PIN NORD RGE 190 190 3000</v>
      </c>
      <c r="M41" s="185">
        <f t="shared" si="6"/>
        <v>3</v>
      </c>
      <c r="N41" s="185">
        <f t="shared" si="7"/>
        <v>0</v>
      </c>
      <c r="O41" s="240">
        <f t="shared" si="3"/>
        <v>0</v>
      </c>
      <c r="P41" s="201">
        <f t="shared" si="8"/>
        <v>0</v>
      </c>
      <c r="Q41" s="169">
        <f t="shared" si="4"/>
        <v>0</v>
      </c>
      <c r="R41" s="170">
        <f t="shared" si="5"/>
        <v>0</v>
      </c>
      <c r="T41" s="432"/>
      <c r="AA41" s="408"/>
      <c r="AB41" s="433"/>
      <c r="AC41" s="408"/>
      <c r="AD41" s="33"/>
      <c r="AE41" s="33"/>
      <c r="AG41" s="449"/>
      <c r="AH41" s="449"/>
      <c r="AI41" s="449"/>
      <c r="AJ41" s="449"/>
      <c r="AK41" s="449"/>
      <c r="AL41" s="449"/>
      <c r="AM41" s="411"/>
      <c r="AN41" s="410"/>
      <c r="AO41" s="408"/>
    </row>
    <row r="42" spans="1:52" ht="15" customHeight="1">
      <c r="A42" s="86">
        <f>RANK(E42,$E$2:$E$249,0)+COUNTIF(E$2:$E42,E42)-1</f>
        <v>42</v>
      </c>
      <c r="B42" s="239">
        <v>760605</v>
      </c>
      <c r="C42" s="281" t="s">
        <v>163</v>
      </c>
      <c r="D42" s="286">
        <v>2.5739999999999998</v>
      </c>
      <c r="E42" s="287">
        <f>'POSE générale'!C149</f>
        <v>0</v>
      </c>
      <c r="F42" s="283"/>
      <c r="G42" s="284"/>
      <c r="H42" s="285">
        <f t="shared" ref="H42:H65" si="10">SUM(D42*E42)*G42</f>
        <v>0</v>
      </c>
      <c r="I42" s="184"/>
      <c r="J42" s="155">
        <v>41</v>
      </c>
      <c r="K42" s="239">
        <f t="shared" si="1"/>
        <v>0</v>
      </c>
      <c r="L42" s="198">
        <f t="shared" si="9"/>
        <v>0</v>
      </c>
      <c r="M42" s="185">
        <f t="shared" si="6"/>
        <v>0</v>
      </c>
      <c r="N42" s="185">
        <f t="shared" si="7"/>
        <v>0</v>
      </c>
      <c r="O42" s="240">
        <f t="shared" si="3"/>
        <v>0</v>
      </c>
      <c r="P42" s="201">
        <f t="shared" si="8"/>
        <v>0</v>
      </c>
      <c r="Q42" s="169">
        <f t="shared" si="4"/>
        <v>0</v>
      </c>
      <c r="R42" s="170">
        <f t="shared" si="5"/>
        <v>0</v>
      </c>
      <c r="T42" s="432"/>
      <c r="AA42" s="408"/>
      <c r="AB42" s="433"/>
      <c r="AC42" s="408"/>
      <c r="AD42" s="33"/>
      <c r="AE42" s="33"/>
      <c r="AG42" s="449"/>
      <c r="AH42" s="449"/>
      <c r="AI42" s="449"/>
      <c r="AJ42" s="449"/>
      <c r="AK42" s="449"/>
      <c r="AL42" s="449"/>
      <c r="AM42" s="411"/>
      <c r="AN42" s="410"/>
      <c r="AO42" s="408"/>
    </row>
    <row r="43" spans="1:52" ht="15" customHeight="1">
      <c r="A43" s="86">
        <f>RANK(E43,$E$2:$E$249,0)+COUNTIF(E$2:$E43,E43)-1</f>
        <v>43</v>
      </c>
      <c r="B43" s="239">
        <v>5945277</v>
      </c>
      <c r="C43" s="138" t="s">
        <v>166</v>
      </c>
      <c r="D43" s="282">
        <v>3</v>
      </c>
      <c r="E43" s="283">
        <f>ROUNDUP(('tableau calcul général'!AZ13)*('plan terrasse'!BU28/100)/3,0)</f>
        <v>0</v>
      </c>
      <c r="F43" s="283"/>
      <c r="G43" s="284"/>
      <c r="H43" s="285">
        <f t="shared" si="10"/>
        <v>0</v>
      </c>
      <c r="I43" s="184"/>
      <c r="J43" s="155">
        <v>42</v>
      </c>
      <c r="K43" s="239">
        <f t="shared" si="1"/>
        <v>760605</v>
      </c>
      <c r="L43" s="198" t="str">
        <f t="shared" si="9"/>
        <v>BARDAGE MONTANA SAPIN NORD BLANC 21 132 3900 TRCL 3 VERT</v>
      </c>
      <c r="M43" s="185">
        <f t="shared" si="6"/>
        <v>2.5739999999999998</v>
      </c>
      <c r="N43" s="185">
        <f t="shared" si="7"/>
        <v>0</v>
      </c>
      <c r="O43" s="240">
        <f t="shared" si="3"/>
        <v>0</v>
      </c>
      <c r="P43" s="201">
        <f t="shared" si="8"/>
        <v>0</v>
      </c>
      <c r="Q43" s="169">
        <f t="shared" si="4"/>
        <v>0</v>
      </c>
      <c r="R43" s="170">
        <f t="shared" si="5"/>
        <v>0</v>
      </c>
      <c r="T43" s="432"/>
      <c r="AA43" s="408"/>
      <c r="AB43" s="433"/>
      <c r="AC43" s="408"/>
      <c r="AD43" s="33"/>
      <c r="AE43" s="33"/>
      <c r="AG43" s="449"/>
      <c r="AH43" s="449"/>
      <c r="AI43" s="449"/>
      <c r="AJ43" s="449"/>
      <c r="AK43" s="449"/>
      <c r="AL43" s="449"/>
      <c r="AM43" s="411"/>
      <c r="AN43" s="410"/>
      <c r="AO43" s="408"/>
    </row>
    <row r="44" spans="1:52" ht="15" customHeight="1">
      <c r="A44" s="86">
        <f>RANK(E44,$E$2:$E$249,0)+COUNTIF(E$2:$E44,E44)-1</f>
        <v>5</v>
      </c>
      <c r="B44" s="239"/>
      <c r="C44" s="281" t="s">
        <v>270</v>
      </c>
      <c r="D44" s="288">
        <v>1</v>
      </c>
      <c r="E44" s="283">
        <v>1</v>
      </c>
      <c r="F44" s="283"/>
      <c r="G44" s="284"/>
      <c r="H44" s="285">
        <f>SUM(E44*G44)</f>
        <v>0</v>
      </c>
      <c r="I44" s="184"/>
      <c r="J44" s="155">
        <v>43</v>
      </c>
      <c r="K44" s="239">
        <f t="shared" si="1"/>
        <v>5945277</v>
      </c>
      <c r="L44" s="198" t="str">
        <f t="shared" si="9"/>
        <v>CORNIERE D'ANGLE SAPIN TRCL 3 VERT 54 54 3000</v>
      </c>
      <c r="M44" s="185">
        <f t="shared" si="6"/>
        <v>3</v>
      </c>
      <c r="N44" s="185">
        <f t="shared" si="7"/>
        <v>0</v>
      </c>
      <c r="O44" s="240">
        <f t="shared" si="3"/>
        <v>0</v>
      </c>
      <c r="P44" s="201">
        <f t="shared" si="8"/>
        <v>0</v>
      </c>
      <c r="Q44" s="169">
        <f t="shared" si="4"/>
        <v>0</v>
      </c>
      <c r="R44" s="170">
        <f t="shared" si="5"/>
        <v>0</v>
      </c>
      <c r="T44" s="432"/>
      <c r="AA44" s="408"/>
      <c r="AB44" s="433"/>
      <c r="AC44" s="408"/>
      <c r="AD44" s="33"/>
      <c r="AE44" s="33"/>
      <c r="AG44" s="449"/>
      <c r="AH44" s="449"/>
      <c r="AI44" s="449"/>
      <c r="AJ44" s="449"/>
      <c r="AK44" s="449"/>
      <c r="AL44" s="449"/>
      <c r="AM44" s="411"/>
      <c r="AN44" s="410"/>
      <c r="AO44" s="408"/>
    </row>
    <row r="45" spans="1:52" ht="15" customHeight="1">
      <c r="A45" s="86">
        <f>RANK(E45,$E$2:$E$249,0)+COUNTIF(E$2:$E45,E45)-1</f>
        <v>44</v>
      </c>
      <c r="B45" s="239"/>
      <c r="C45" s="200">
        <v>0</v>
      </c>
      <c r="D45" s="165">
        <v>0</v>
      </c>
      <c r="E45" s="245">
        <v>0</v>
      </c>
      <c r="F45" s="243"/>
      <c r="G45" s="177"/>
      <c r="H45" s="180">
        <f t="shared" si="10"/>
        <v>0</v>
      </c>
      <c r="I45" s="184"/>
      <c r="J45" s="155">
        <v>44</v>
      </c>
      <c r="K45" s="239">
        <f t="shared" si="1"/>
        <v>0</v>
      </c>
      <c r="L45" s="198">
        <f t="shared" si="9"/>
        <v>0</v>
      </c>
      <c r="M45" s="185">
        <f t="shared" si="6"/>
        <v>0</v>
      </c>
      <c r="N45" s="185">
        <f t="shared" si="7"/>
        <v>0</v>
      </c>
      <c r="O45" s="240">
        <f t="shared" si="3"/>
        <v>0</v>
      </c>
      <c r="P45" s="201">
        <f t="shared" si="8"/>
        <v>0</v>
      </c>
      <c r="Q45" s="169">
        <f t="shared" si="4"/>
        <v>0</v>
      </c>
      <c r="R45" s="170">
        <f t="shared" si="5"/>
        <v>0</v>
      </c>
      <c r="T45" s="432"/>
      <c r="AA45" s="408"/>
      <c r="AB45" s="433"/>
      <c r="AC45" s="408"/>
      <c r="AD45" s="33"/>
      <c r="AE45" s="33"/>
      <c r="AG45" s="449"/>
      <c r="AH45" s="449"/>
      <c r="AI45" s="449"/>
      <c r="AJ45" s="449"/>
      <c r="AK45" s="449"/>
      <c r="AL45" s="449"/>
      <c r="AM45" s="411"/>
      <c r="AN45" s="410"/>
      <c r="AO45" s="408"/>
    </row>
    <row r="46" spans="1:52" ht="15" customHeight="1">
      <c r="A46" s="86">
        <f>RANK(E46,$E$2:$E$249,0)+COUNTIF(E$2:$E46,E46)-1</f>
        <v>45</v>
      </c>
      <c r="B46" s="239"/>
      <c r="C46" s="198">
        <v>0</v>
      </c>
      <c r="D46" s="163">
        <v>2.5</v>
      </c>
      <c r="E46" s="242">
        <v>0</v>
      </c>
      <c r="F46" s="242"/>
      <c r="G46" s="175"/>
      <c r="H46" s="176">
        <f t="shared" si="10"/>
        <v>0</v>
      </c>
      <c r="I46" s="184"/>
      <c r="J46" s="155">
        <v>45</v>
      </c>
      <c r="K46" s="239">
        <f t="shared" si="1"/>
        <v>0</v>
      </c>
      <c r="L46" s="198">
        <f t="shared" si="9"/>
        <v>0</v>
      </c>
      <c r="M46" s="185">
        <f t="shared" si="6"/>
        <v>2.5</v>
      </c>
      <c r="N46" s="185">
        <f t="shared" si="7"/>
        <v>0</v>
      </c>
      <c r="O46" s="240">
        <f t="shared" si="3"/>
        <v>0</v>
      </c>
      <c r="P46" s="201">
        <f t="shared" si="8"/>
        <v>0</v>
      </c>
      <c r="Q46" s="169">
        <f t="shared" si="4"/>
        <v>0</v>
      </c>
      <c r="R46" s="170">
        <f t="shared" si="5"/>
        <v>0</v>
      </c>
      <c r="T46" s="432"/>
      <c r="AA46" s="408"/>
      <c r="AB46" s="433"/>
      <c r="AC46" s="408"/>
      <c r="AD46" s="33"/>
      <c r="AE46" s="33"/>
      <c r="AG46" s="449"/>
      <c r="AH46" s="449"/>
      <c r="AI46" s="449"/>
      <c r="AJ46" s="449"/>
      <c r="AK46" s="449"/>
      <c r="AL46" s="449"/>
      <c r="AM46" s="411"/>
      <c r="AN46" s="410"/>
      <c r="AO46" s="408"/>
    </row>
    <row r="47" spans="1:52" ht="15" customHeight="1">
      <c r="A47" s="86">
        <f>RANK(E47,$E$2:$E$249,0)+COUNTIF(E$2:$E47,E47)-1</f>
        <v>46</v>
      </c>
      <c r="B47" s="239"/>
      <c r="C47" s="200">
        <v>0</v>
      </c>
      <c r="D47" s="165">
        <v>3</v>
      </c>
      <c r="E47" s="245">
        <v>0</v>
      </c>
      <c r="F47" s="245"/>
      <c r="G47" s="179"/>
      <c r="H47" s="180">
        <f t="shared" si="10"/>
        <v>0</v>
      </c>
      <c r="I47" s="184"/>
      <c r="J47" s="155">
        <v>46</v>
      </c>
      <c r="K47" s="239">
        <f t="shared" si="1"/>
        <v>0</v>
      </c>
      <c r="L47" s="198">
        <f t="shared" si="9"/>
        <v>0</v>
      </c>
      <c r="M47" s="185">
        <f t="shared" si="6"/>
        <v>3</v>
      </c>
      <c r="N47" s="185">
        <f t="shared" si="7"/>
        <v>0</v>
      </c>
      <c r="O47" s="240">
        <f t="shared" si="3"/>
        <v>0</v>
      </c>
      <c r="P47" s="201">
        <f t="shared" si="8"/>
        <v>0</v>
      </c>
      <c r="Q47" s="169">
        <f t="shared" si="4"/>
        <v>0</v>
      </c>
      <c r="R47" s="170">
        <f t="shared" si="5"/>
        <v>0</v>
      </c>
      <c r="T47" s="432"/>
      <c r="AA47" s="408"/>
      <c r="AB47" s="433"/>
      <c r="AC47" s="408"/>
      <c r="AD47" s="33"/>
      <c r="AE47" s="33"/>
      <c r="AG47" s="449"/>
      <c r="AH47" s="449"/>
      <c r="AI47" s="449"/>
      <c r="AJ47" s="449"/>
      <c r="AK47" s="449"/>
      <c r="AL47" s="449"/>
      <c r="AM47" s="411"/>
      <c r="AN47" s="410"/>
      <c r="AO47" s="408"/>
    </row>
    <row r="48" spans="1:52" ht="15" customHeight="1">
      <c r="A48" s="86">
        <f>RANK(E48,$E$2:$E$249,0)+COUNTIF(E$2:$E48,E48)-1</f>
        <v>47</v>
      </c>
      <c r="B48" s="298">
        <v>1305246</v>
      </c>
      <c r="C48" s="362" t="s">
        <v>168</v>
      </c>
      <c r="D48" s="299">
        <v>1.85</v>
      </c>
      <c r="E48" s="299">
        <f>IF('CALCUL LAMES'!$D$15=B48,'CALCUL LAMES'!$D$5+'POSE générale'!$C$49+'POSE générale'!$C$63,0)</f>
        <v>0</v>
      </c>
      <c r="F48" s="299"/>
      <c r="G48" s="300"/>
      <c r="H48" s="180">
        <f t="shared" si="10"/>
        <v>0</v>
      </c>
      <c r="I48" s="184"/>
      <c r="J48" s="155">
        <v>47</v>
      </c>
      <c r="K48" s="239">
        <f t="shared" si="1"/>
        <v>1305246</v>
      </c>
      <c r="L48" s="198" t="str">
        <f t="shared" si="9"/>
        <v>LAME CUMARU lisse / rainurée - 21 145 1850</v>
      </c>
      <c r="M48" s="185">
        <f t="shared" si="6"/>
        <v>1.85</v>
      </c>
      <c r="N48" s="185">
        <f t="shared" si="7"/>
        <v>0</v>
      </c>
      <c r="O48" s="240">
        <f t="shared" si="3"/>
        <v>0</v>
      </c>
      <c r="P48" s="201">
        <f t="shared" si="8"/>
        <v>0</v>
      </c>
      <c r="Q48" s="169">
        <f t="shared" si="4"/>
        <v>0</v>
      </c>
      <c r="R48" s="170">
        <f t="shared" si="5"/>
        <v>0</v>
      </c>
      <c r="T48" s="432"/>
      <c r="AA48" s="408"/>
      <c r="AB48" s="433"/>
      <c r="AC48" s="408"/>
      <c r="AD48" s="33"/>
      <c r="AE48" s="33"/>
      <c r="AG48" s="440"/>
      <c r="AH48" s="407"/>
      <c r="AI48" s="407"/>
      <c r="AJ48" s="407"/>
      <c r="AK48" s="407"/>
      <c r="AL48" s="407"/>
      <c r="AM48" s="411"/>
      <c r="AN48" s="410"/>
      <c r="AO48" s="408"/>
    </row>
    <row r="49" spans="1:41" ht="15" customHeight="1">
      <c r="A49" s="86">
        <f>RANK(E49,$E$2:$E$249,0)+COUNTIF(E$2:$E49,E49)-1</f>
        <v>48</v>
      </c>
      <c r="B49" s="298">
        <v>1304840</v>
      </c>
      <c r="C49" s="299" t="s">
        <v>169</v>
      </c>
      <c r="D49" s="299">
        <v>2.15</v>
      </c>
      <c r="E49" s="299">
        <f>IF('CALCUL LAMES'!$D$15=B49,'CALCUL LAMES'!$D$5+'POSE générale'!$C$49+'POSE générale'!$C$63,0)</f>
        <v>0</v>
      </c>
      <c r="F49" s="299"/>
      <c r="G49" s="378"/>
      <c r="H49" s="180">
        <f t="shared" si="10"/>
        <v>0</v>
      </c>
      <c r="I49" s="184"/>
      <c r="J49" s="155">
        <v>48</v>
      </c>
      <c r="K49" s="239">
        <f t="shared" si="1"/>
        <v>1304840</v>
      </c>
      <c r="L49" s="198" t="str">
        <f t="shared" si="9"/>
        <v>LAME CUMARU lisse / rainurée - 21 145 2150</v>
      </c>
      <c r="M49" s="185">
        <f t="shared" si="6"/>
        <v>2.15</v>
      </c>
      <c r="N49" s="185">
        <f t="shared" si="7"/>
        <v>0</v>
      </c>
      <c r="O49" s="240">
        <f t="shared" si="3"/>
        <v>0</v>
      </c>
      <c r="P49" s="201">
        <f t="shared" si="8"/>
        <v>0</v>
      </c>
      <c r="Q49" s="169">
        <f t="shared" si="4"/>
        <v>0</v>
      </c>
      <c r="R49" s="170">
        <f t="shared" si="5"/>
        <v>0</v>
      </c>
      <c r="T49" s="432"/>
      <c r="AA49" s="408"/>
      <c r="AB49" s="433"/>
      <c r="AC49" s="408"/>
      <c r="AD49" s="33"/>
      <c r="AE49" s="33"/>
      <c r="AG49" s="440"/>
      <c r="AH49" s="407"/>
      <c r="AI49" s="407"/>
      <c r="AJ49" s="407"/>
      <c r="AK49" s="407"/>
      <c r="AL49" s="407"/>
      <c r="AM49" s="411"/>
      <c r="AN49" s="410"/>
      <c r="AO49" s="408"/>
    </row>
    <row r="50" spans="1:41" ht="15" customHeight="1">
      <c r="A50" s="86">
        <f>RANK(E50,$E$2:$E$249,0)+COUNTIF(E$2:$E50,E50)-1</f>
        <v>49</v>
      </c>
      <c r="B50" s="298">
        <v>1280335</v>
      </c>
      <c r="C50" s="299" t="s">
        <v>170</v>
      </c>
      <c r="D50" s="299">
        <v>2.4500000000000002</v>
      </c>
      <c r="E50" s="299">
        <f>IF('CALCUL LAMES'!$D$15=B50,'CALCUL LAMES'!$D$5+'POSE générale'!$C$49+'POSE générale'!$C$63,0)</f>
        <v>0</v>
      </c>
      <c r="F50" s="299"/>
      <c r="G50" s="378"/>
      <c r="H50" s="180">
        <f t="shared" si="10"/>
        <v>0</v>
      </c>
      <c r="I50" s="184"/>
      <c r="J50" s="155">
        <v>49</v>
      </c>
      <c r="K50" s="239">
        <f t="shared" si="1"/>
        <v>1280335</v>
      </c>
      <c r="L50" s="198" t="str">
        <f t="shared" si="9"/>
        <v>LAME CUMARU lisse / rainurée - 21 145 2450</v>
      </c>
      <c r="M50" s="185">
        <f t="shared" si="6"/>
        <v>2.4500000000000002</v>
      </c>
      <c r="N50" s="185">
        <f t="shared" si="7"/>
        <v>0</v>
      </c>
      <c r="O50" s="240">
        <f t="shared" si="3"/>
        <v>0</v>
      </c>
      <c r="P50" s="201">
        <f t="shared" si="8"/>
        <v>0</v>
      </c>
      <c r="Q50" s="169">
        <f t="shared" si="4"/>
        <v>0</v>
      </c>
      <c r="R50" s="170">
        <f t="shared" si="5"/>
        <v>0</v>
      </c>
      <c r="T50" s="432"/>
      <c r="AA50" s="408"/>
      <c r="AB50" s="433"/>
      <c r="AC50" s="408"/>
      <c r="AD50" s="33"/>
      <c r="AE50" s="33"/>
      <c r="AG50" s="440"/>
      <c r="AH50" s="407"/>
      <c r="AI50" s="407"/>
      <c r="AJ50" s="407"/>
      <c r="AK50" s="407"/>
      <c r="AL50" s="407"/>
      <c r="AM50" s="411"/>
      <c r="AN50" s="410"/>
      <c r="AO50" s="408"/>
    </row>
    <row r="51" spans="1:41" ht="15" customHeight="1">
      <c r="A51" s="86">
        <f>RANK(E51,$E$2:$E$249,0)+COUNTIF(E$2:$E51,E51)-1</f>
        <v>50</v>
      </c>
      <c r="B51" s="298">
        <v>1256627</v>
      </c>
      <c r="C51" s="299" t="s">
        <v>171</v>
      </c>
      <c r="D51" s="299">
        <v>2.75</v>
      </c>
      <c r="E51" s="299">
        <f>IF('CALCUL LAMES'!$D$15=B51,'CALCUL LAMES'!$D$5+'POSE générale'!$C$49+'POSE générale'!$C$63,0)</f>
        <v>0</v>
      </c>
      <c r="F51" s="299"/>
      <c r="G51" s="378"/>
      <c r="H51" s="180">
        <f t="shared" si="10"/>
        <v>0</v>
      </c>
      <c r="I51" s="184"/>
      <c r="J51" s="155">
        <v>50</v>
      </c>
      <c r="K51" s="239">
        <f t="shared" si="1"/>
        <v>1256627</v>
      </c>
      <c r="L51" s="198" t="str">
        <f t="shared" si="9"/>
        <v>LAME CUMARU lisse / rainurée - 21 145 2750</v>
      </c>
      <c r="M51" s="185">
        <f t="shared" si="6"/>
        <v>2.75</v>
      </c>
      <c r="N51" s="185">
        <f t="shared" si="7"/>
        <v>0</v>
      </c>
      <c r="O51" s="240">
        <f t="shared" si="3"/>
        <v>0</v>
      </c>
      <c r="P51" s="201">
        <f t="shared" si="8"/>
        <v>0</v>
      </c>
      <c r="Q51" s="169">
        <f t="shared" si="4"/>
        <v>0</v>
      </c>
      <c r="R51" s="170">
        <f t="shared" si="5"/>
        <v>0</v>
      </c>
      <c r="T51" s="432"/>
      <c r="AA51" s="408"/>
      <c r="AB51" s="433"/>
      <c r="AC51" s="408"/>
      <c r="AD51" s="33"/>
      <c r="AE51" s="33"/>
      <c r="AG51" s="440"/>
      <c r="AH51" s="407"/>
      <c r="AI51" s="407"/>
      <c r="AJ51" s="407"/>
      <c r="AK51" s="407"/>
      <c r="AL51" s="407"/>
      <c r="AM51" s="411"/>
      <c r="AN51" s="410"/>
      <c r="AO51" s="408"/>
    </row>
    <row r="52" spans="1:41" ht="15" customHeight="1">
      <c r="A52" s="86">
        <f>RANK(E52,$E$2:$E$249,0)+COUNTIF(E$2:$E52,E52)-1</f>
        <v>51</v>
      </c>
      <c r="B52" s="298">
        <v>1256623</v>
      </c>
      <c r="C52" s="299" t="s">
        <v>172</v>
      </c>
      <c r="D52" s="299">
        <v>3.05</v>
      </c>
      <c r="E52" s="299">
        <f>IF('CALCUL LAMES'!$D$15=B52,'CALCUL LAMES'!$D$5+'POSE générale'!$C$49+'POSE générale'!$C$63,0)</f>
        <v>0</v>
      </c>
      <c r="F52" s="299"/>
      <c r="G52" s="378"/>
      <c r="H52" s="180">
        <f t="shared" si="10"/>
        <v>0</v>
      </c>
      <c r="I52" s="184"/>
      <c r="J52" s="155">
        <v>51</v>
      </c>
      <c r="K52" s="239">
        <f t="shared" si="1"/>
        <v>1256623</v>
      </c>
      <c r="L52" s="198" t="str">
        <f t="shared" si="9"/>
        <v>LAME CUMARU lisse / rainurée - 21 145 3050</v>
      </c>
      <c r="M52" s="185">
        <f t="shared" si="6"/>
        <v>3.05</v>
      </c>
      <c r="N52" s="185">
        <f t="shared" si="7"/>
        <v>0</v>
      </c>
      <c r="O52" s="240">
        <f t="shared" si="3"/>
        <v>0</v>
      </c>
      <c r="P52" s="201">
        <f t="shared" si="8"/>
        <v>0</v>
      </c>
      <c r="Q52" s="169">
        <f t="shared" si="4"/>
        <v>0</v>
      </c>
      <c r="R52" s="170">
        <f t="shared" si="5"/>
        <v>0</v>
      </c>
      <c r="T52" s="432"/>
      <c r="AA52" s="408"/>
      <c r="AB52" s="433"/>
      <c r="AC52" s="408"/>
      <c r="AD52" s="33"/>
      <c r="AE52" s="33"/>
      <c r="AG52" s="449"/>
      <c r="AH52" s="449"/>
      <c r="AI52" s="449"/>
      <c r="AJ52" s="449"/>
      <c r="AK52" s="449"/>
      <c r="AL52" s="449"/>
      <c r="AM52" s="411"/>
      <c r="AN52" s="410"/>
      <c r="AO52" s="408"/>
    </row>
    <row r="53" spans="1:41" ht="15" customHeight="1">
      <c r="A53" s="86">
        <f>RANK(E53,$E$2:$E$249,0)+COUNTIF(E$2:$E53,E53)-1</f>
        <v>52</v>
      </c>
      <c r="B53" s="298">
        <v>1256630</v>
      </c>
      <c r="C53" s="299" t="s">
        <v>173</v>
      </c>
      <c r="D53" s="299">
        <v>3.35</v>
      </c>
      <c r="E53" s="299">
        <f>IF('CALCUL LAMES'!$D$15=B53,'CALCUL LAMES'!$D$5+'POSE générale'!$C$49+'POSE générale'!$C$63,0)</f>
        <v>0</v>
      </c>
      <c r="F53" s="299"/>
      <c r="G53" s="378"/>
      <c r="H53" s="180">
        <f t="shared" si="10"/>
        <v>0</v>
      </c>
      <c r="I53" s="184"/>
      <c r="J53" s="155">
        <v>52</v>
      </c>
      <c r="K53" s="239">
        <f t="shared" si="1"/>
        <v>1256630</v>
      </c>
      <c r="L53" s="198" t="str">
        <f t="shared" si="9"/>
        <v>LAME CUMARU lisse / rainurée - 21 145 3350</v>
      </c>
      <c r="M53" s="185">
        <f t="shared" si="6"/>
        <v>3.35</v>
      </c>
      <c r="N53" s="185">
        <f t="shared" si="7"/>
        <v>0</v>
      </c>
      <c r="O53" s="240">
        <f t="shared" si="3"/>
        <v>0</v>
      </c>
      <c r="P53" s="201">
        <f t="shared" si="8"/>
        <v>0</v>
      </c>
      <c r="Q53" s="169">
        <f t="shared" si="4"/>
        <v>0</v>
      </c>
      <c r="R53" s="170">
        <f t="shared" si="5"/>
        <v>0</v>
      </c>
      <c r="T53" s="432"/>
      <c r="AA53" s="408"/>
      <c r="AB53" s="433"/>
      <c r="AC53" s="408"/>
      <c r="AD53" s="33"/>
      <c r="AE53" s="33"/>
      <c r="AG53" s="449"/>
      <c r="AH53" s="449"/>
      <c r="AI53" s="449"/>
      <c r="AJ53" s="449"/>
      <c r="AK53" s="449"/>
      <c r="AL53" s="449"/>
      <c r="AM53" s="411"/>
      <c r="AN53" s="410"/>
      <c r="AO53" s="408"/>
    </row>
    <row r="54" spans="1:41" ht="15" customHeight="1">
      <c r="A54" s="86">
        <f>RANK(E54,$E$2:$E$249,0)+COUNTIF(E$2:$E54,E54)-1</f>
        <v>53</v>
      </c>
      <c r="B54" s="298">
        <v>434411</v>
      </c>
      <c r="C54" s="299" t="s">
        <v>174</v>
      </c>
      <c r="D54" s="299">
        <v>3.4</v>
      </c>
      <c r="E54" s="299">
        <f>IF('CALCUL LAMES'!$D$15=B54,'CALCUL LAMES'!$D$5+'POSE générale'!$C$49+'POSE générale'!$C$63,0)</f>
        <v>0</v>
      </c>
      <c r="F54" s="299"/>
      <c r="G54" s="378"/>
      <c r="H54" s="180">
        <f t="shared" si="10"/>
        <v>0</v>
      </c>
      <c r="I54" s="184"/>
      <c r="J54" s="155">
        <v>53</v>
      </c>
      <c r="K54" s="239">
        <f t="shared" si="1"/>
        <v>434411</v>
      </c>
      <c r="L54" s="198" t="str">
        <f t="shared" si="9"/>
        <v>LAME CUMARU lisse / rainurée - 21 145 3400</v>
      </c>
      <c r="M54" s="185">
        <f t="shared" si="6"/>
        <v>3.4</v>
      </c>
      <c r="N54" s="185">
        <f t="shared" si="7"/>
        <v>0</v>
      </c>
      <c r="O54" s="240">
        <f t="shared" si="3"/>
        <v>0</v>
      </c>
      <c r="P54" s="201">
        <f t="shared" si="8"/>
        <v>0</v>
      </c>
      <c r="Q54" s="169">
        <f t="shared" si="4"/>
        <v>0</v>
      </c>
      <c r="R54" s="170">
        <f t="shared" si="5"/>
        <v>0</v>
      </c>
      <c r="T54" s="432"/>
      <c r="AA54" s="408"/>
      <c r="AB54" s="433"/>
      <c r="AC54" s="408"/>
      <c r="AD54" s="33"/>
      <c r="AE54" s="33"/>
      <c r="AG54" s="449"/>
      <c r="AH54" s="449"/>
      <c r="AI54" s="449"/>
      <c r="AJ54" s="449"/>
      <c r="AK54" s="449"/>
      <c r="AL54" s="449"/>
      <c r="AM54" s="411"/>
      <c r="AN54" s="410"/>
      <c r="AO54" s="408"/>
    </row>
    <row r="55" spans="1:41" ht="15" customHeight="1">
      <c r="A55" s="86">
        <f>RANK(E55,$E$2:$E$249,0)+COUNTIF(E$2:$E55,E55)-1</f>
        <v>54</v>
      </c>
      <c r="B55" s="298">
        <v>400514</v>
      </c>
      <c r="C55" s="299" t="s">
        <v>175</v>
      </c>
      <c r="D55" s="299">
        <v>3.65</v>
      </c>
      <c r="E55" s="299">
        <f>IF('CALCUL LAMES'!$D$15=B55,'CALCUL LAMES'!$D$5+'POSE générale'!$C$49+'POSE générale'!$C$63,0)</f>
        <v>0</v>
      </c>
      <c r="F55" s="299"/>
      <c r="G55" s="378"/>
      <c r="H55" s="180">
        <f t="shared" si="10"/>
        <v>0</v>
      </c>
      <c r="I55" s="184"/>
      <c r="J55" s="155">
        <v>54</v>
      </c>
      <c r="K55" s="239">
        <f t="shared" si="1"/>
        <v>400514</v>
      </c>
      <c r="L55" s="198" t="str">
        <f t="shared" si="9"/>
        <v>LAME CUMARU lisse / rainurée - 21 145 3650</v>
      </c>
      <c r="M55" s="185">
        <f t="shared" si="6"/>
        <v>3.65</v>
      </c>
      <c r="N55" s="185">
        <f t="shared" si="7"/>
        <v>0</v>
      </c>
      <c r="O55" s="240">
        <f t="shared" si="3"/>
        <v>0</v>
      </c>
      <c r="P55" s="201">
        <f t="shared" si="8"/>
        <v>0</v>
      </c>
      <c r="Q55" s="169">
        <f t="shared" si="4"/>
        <v>0</v>
      </c>
      <c r="R55" s="170">
        <f t="shared" si="5"/>
        <v>0</v>
      </c>
      <c r="T55" s="432"/>
      <c r="AA55" s="408"/>
      <c r="AB55" s="433"/>
      <c r="AC55" s="408"/>
      <c r="AD55" s="33"/>
      <c r="AE55" s="33"/>
      <c r="AG55" s="449"/>
      <c r="AH55" s="449"/>
      <c r="AI55" s="449"/>
      <c r="AJ55" s="449"/>
      <c r="AK55" s="449"/>
      <c r="AL55" s="449"/>
      <c r="AM55" s="411"/>
      <c r="AN55" s="410"/>
      <c r="AO55" s="408"/>
    </row>
    <row r="56" spans="1:41" ht="15" customHeight="1">
      <c r="A56" s="86">
        <f>RANK(E56,$E$2:$E$249,0)+COUNTIF(E$2:$E56,E56)-1</f>
        <v>55</v>
      </c>
      <c r="B56" s="298">
        <v>1304841</v>
      </c>
      <c r="C56" s="299" t="s">
        <v>176</v>
      </c>
      <c r="D56" s="299">
        <v>3.7</v>
      </c>
      <c r="E56" s="299">
        <f>IF('CALCUL LAMES'!$D$15=B56,'CALCUL LAMES'!$D$5+'POSE générale'!$C$49+'POSE générale'!$C$63,0)</f>
        <v>0</v>
      </c>
      <c r="F56" s="299"/>
      <c r="G56" s="378"/>
      <c r="H56" s="180">
        <f t="shared" si="10"/>
        <v>0</v>
      </c>
      <c r="I56" s="184"/>
      <c r="J56" s="155">
        <v>55</v>
      </c>
      <c r="K56" s="239">
        <f t="shared" si="1"/>
        <v>1304841</v>
      </c>
      <c r="L56" s="198" t="str">
        <f t="shared" si="9"/>
        <v>LAME CUMARU lisse / rainurée - 21 145 3700</v>
      </c>
      <c r="M56" s="185">
        <f t="shared" si="6"/>
        <v>3.7</v>
      </c>
      <c r="N56" s="185">
        <f t="shared" si="7"/>
        <v>0</v>
      </c>
      <c r="O56" s="240">
        <f t="shared" si="3"/>
        <v>0</v>
      </c>
      <c r="P56" s="201">
        <f t="shared" si="8"/>
        <v>0</v>
      </c>
      <c r="Q56" s="169">
        <f t="shared" si="4"/>
        <v>0</v>
      </c>
      <c r="R56" s="170">
        <f t="shared" si="5"/>
        <v>0</v>
      </c>
      <c r="T56" s="432"/>
      <c r="AA56" s="408"/>
      <c r="AB56" s="433"/>
      <c r="AC56" s="408"/>
      <c r="AD56" s="33"/>
      <c r="AE56" s="33"/>
      <c r="AG56" s="449"/>
      <c r="AH56" s="449"/>
      <c r="AI56" s="449"/>
      <c r="AJ56" s="449"/>
      <c r="AK56" s="449"/>
      <c r="AL56" s="449"/>
      <c r="AM56" s="411"/>
      <c r="AN56" s="410"/>
      <c r="AO56" s="408"/>
    </row>
    <row r="57" spans="1:41" ht="15" customHeight="1">
      <c r="A57" s="86">
        <f>RANK(E57,$E$2:$E$249,0)+COUNTIF(E$2:$E57,E57)-1</f>
        <v>56</v>
      </c>
      <c r="B57" s="298">
        <v>1304842</v>
      </c>
      <c r="C57" s="299" t="s">
        <v>177</v>
      </c>
      <c r="D57" s="299">
        <v>4</v>
      </c>
      <c r="E57" s="299">
        <f>IF('CALCUL LAMES'!$D$15=B57,'CALCUL LAMES'!$D$5+'POSE générale'!$C$49+'POSE générale'!$C$63,0)</f>
        <v>0</v>
      </c>
      <c r="F57" s="299"/>
      <c r="G57" s="378"/>
      <c r="H57" s="180">
        <f t="shared" si="10"/>
        <v>0</v>
      </c>
      <c r="I57" s="184"/>
      <c r="J57" s="155">
        <v>56</v>
      </c>
      <c r="K57" s="239">
        <f t="shared" si="1"/>
        <v>1304842</v>
      </c>
      <c r="L57" s="198" t="str">
        <f t="shared" si="9"/>
        <v>LAME CUMARU lisse / rainurée - 21 145 4000</v>
      </c>
      <c r="M57" s="185">
        <f t="shared" si="6"/>
        <v>4</v>
      </c>
      <c r="N57" s="185">
        <f t="shared" si="7"/>
        <v>0</v>
      </c>
      <c r="O57" s="240">
        <f t="shared" si="3"/>
        <v>0</v>
      </c>
      <c r="P57" s="201">
        <f t="shared" si="8"/>
        <v>0</v>
      </c>
      <c r="Q57" s="169">
        <f t="shared" si="4"/>
        <v>0</v>
      </c>
      <c r="R57" s="170">
        <f t="shared" si="5"/>
        <v>0</v>
      </c>
      <c r="T57" s="432"/>
      <c r="AA57" s="408"/>
      <c r="AB57" s="433"/>
      <c r="AC57" s="408"/>
      <c r="AD57" s="33"/>
      <c r="AE57" s="33"/>
      <c r="AG57" s="449"/>
      <c r="AH57" s="449"/>
      <c r="AI57" s="449"/>
      <c r="AJ57" s="449"/>
      <c r="AK57" s="449"/>
      <c r="AL57" s="449"/>
      <c r="AM57" s="411"/>
      <c r="AN57" s="410"/>
      <c r="AO57" s="408"/>
    </row>
    <row r="58" spans="1:41" ht="15" customHeight="1">
      <c r="A58" s="86">
        <f>RANK(E58,$E$2:$E$249,0)+COUNTIF(E$2:$E58,E58)-1</f>
        <v>57</v>
      </c>
      <c r="B58" s="298">
        <v>1304843</v>
      </c>
      <c r="C58" s="299" t="s">
        <v>178</v>
      </c>
      <c r="D58" s="299">
        <v>4.3</v>
      </c>
      <c r="E58" s="299">
        <f>IF('CALCUL LAMES'!$D$15=B58,'CALCUL LAMES'!$D$5+'POSE générale'!$C$49+'POSE générale'!$C$63,0)</f>
        <v>0</v>
      </c>
      <c r="F58" s="299"/>
      <c r="G58" s="378"/>
      <c r="H58" s="180">
        <f t="shared" si="10"/>
        <v>0</v>
      </c>
      <c r="I58" s="184"/>
      <c r="J58" s="155">
        <v>57</v>
      </c>
      <c r="K58" s="239">
        <f t="shared" si="1"/>
        <v>1304843</v>
      </c>
      <c r="L58" s="198" t="str">
        <f t="shared" si="9"/>
        <v>LAME CUMARU lisse / rainurée - 21 145 4300</v>
      </c>
      <c r="M58" s="185">
        <f t="shared" si="6"/>
        <v>4.3</v>
      </c>
      <c r="N58" s="185">
        <f t="shared" si="7"/>
        <v>0</v>
      </c>
      <c r="O58" s="240">
        <f t="shared" si="3"/>
        <v>0</v>
      </c>
      <c r="P58" s="201">
        <f t="shared" si="8"/>
        <v>0</v>
      </c>
      <c r="Q58" s="169">
        <f t="shared" si="4"/>
        <v>0</v>
      </c>
      <c r="R58" s="170">
        <f t="shared" si="5"/>
        <v>0</v>
      </c>
      <c r="T58" s="432"/>
      <c r="AA58" s="408"/>
      <c r="AB58" s="433"/>
      <c r="AC58" s="408"/>
      <c r="AD58" s="33"/>
      <c r="AE58" s="33"/>
      <c r="AG58" s="449"/>
      <c r="AH58" s="449"/>
      <c r="AI58" s="449"/>
      <c r="AJ58" s="449"/>
      <c r="AK58" s="449"/>
      <c r="AL58" s="449"/>
      <c r="AM58" s="411"/>
      <c r="AN58" s="410"/>
      <c r="AO58" s="408"/>
    </row>
    <row r="59" spans="1:41" ht="15" customHeight="1">
      <c r="A59" s="86">
        <f>RANK(E59,$E$2:$E$249,0)+COUNTIF(E$2:$E59,E59)-1</f>
        <v>58</v>
      </c>
      <c r="B59" s="298">
        <v>1304844</v>
      </c>
      <c r="C59" s="299" t="s">
        <v>179</v>
      </c>
      <c r="D59" s="299">
        <v>4.5999999999999996</v>
      </c>
      <c r="E59" s="299">
        <f>IF('CALCUL LAMES'!$D$15=B59,'CALCUL LAMES'!$D$5+'POSE générale'!$C$49+'POSE générale'!$C$63,0)</f>
        <v>0</v>
      </c>
      <c r="F59" s="299"/>
      <c r="G59" s="378"/>
      <c r="H59" s="180">
        <f t="shared" si="10"/>
        <v>0</v>
      </c>
      <c r="I59" s="241"/>
      <c r="J59" s="239">
        <f>SUM(J58)+1</f>
        <v>58</v>
      </c>
      <c r="K59" s="239">
        <f t="shared" si="1"/>
        <v>1304844</v>
      </c>
      <c r="L59" s="198" t="str">
        <f t="shared" si="9"/>
        <v>LAME CUMARU lisse / rainurée - 21 145 4600</v>
      </c>
      <c r="M59" s="185">
        <f t="shared" si="6"/>
        <v>4.5999999999999996</v>
      </c>
      <c r="N59" s="185">
        <f t="shared" si="7"/>
        <v>0</v>
      </c>
      <c r="O59" s="240">
        <f t="shared" si="3"/>
        <v>0</v>
      </c>
      <c r="P59" s="201">
        <f t="shared" si="8"/>
        <v>0</v>
      </c>
      <c r="Q59" s="169">
        <f t="shared" si="4"/>
        <v>0</v>
      </c>
      <c r="R59" s="170">
        <f t="shared" si="5"/>
        <v>0</v>
      </c>
      <c r="T59" s="432"/>
      <c r="AA59" s="408"/>
      <c r="AB59" s="433"/>
      <c r="AC59" s="408"/>
      <c r="AD59" s="33"/>
      <c r="AE59" s="33"/>
      <c r="AG59" s="449"/>
      <c r="AH59" s="449"/>
      <c r="AI59" s="449"/>
      <c r="AJ59" s="449"/>
      <c r="AK59" s="449"/>
      <c r="AL59" s="449"/>
      <c r="AM59" s="411"/>
      <c r="AN59" s="410"/>
      <c r="AO59" s="408"/>
    </row>
    <row r="60" spans="1:41" ht="15" customHeight="1">
      <c r="A60" s="86">
        <f>RANK(E60,$E$2:$E$249,0)+COUNTIF(E$2:$E60,E60)-1</f>
        <v>59</v>
      </c>
      <c r="B60" s="298">
        <v>1304845</v>
      </c>
      <c r="C60" s="299" t="s">
        <v>180</v>
      </c>
      <c r="D60" s="299">
        <v>4.9000000000000004</v>
      </c>
      <c r="E60" s="299">
        <f>IF('CALCUL LAMES'!$D$15=B60,'CALCUL LAMES'!$D$5+'POSE générale'!$C$49+'POSE générale'!$C$63,0)</f>
        <v>0</v>
      </c>
      <c r="F60" s="299"/>
      <c r="G60" s="378"/>
      <c r="H60" s="180">
        <f t="shared" si="10"/>
        <v>0</v>
      </c>
      <c r="J60" s="239">
        <f t="shared" ref="J60:J123" si="11">SUM(J59)+1</f>
        <v>59</v>
      </c>
      <c r="K60" s="239">
        <f t="shared" si="1"/>
        <v>1304845</v>
      </c>
      <c r="L60" s="198" t="str">
        <f t="shared" si="9"/>
        <v>LAME CUMARU lisse / rainurée - 21 145 4900</v>
      </c>
      <c r="M60" s="185">
        <f t="shared" si="6"/>
        <v>4.9000000000000004</v>
      </c>
      <c r="N60" s="185">
        <f t="shared" si="7"/>
        <v>0</v>
      </c>
      <c r="O60" s="240">
        <f t="shared" si="3"/>
        <v>0</v>
      </c>
      <c r="P60" s="201">
        <f t="shared" si="8"/>
        <v>0</v>
      </c>
      <c r="Q60" s="169">
        <f t="shared" si="4"/>
        <v>0</v>
      </c>
      <c r="R60" s="170">
        <f t="shared" si="5"/>
        <v>0</v>
      </c>
      <c r="T60" s="432"/>
      <c r="AA60" s="408"/>
      <c r="AB60" s="433"/>
      <c r="AC60" s="408"/>
      <c r="AD60" s="33"/>
      <c r="AE60" s="33"/>
      <c r="AG60" s="449"/>
      <c r="AH60" s="449"/>
      <c r="AI60" s="449"/>
      <c r="AJ60" s="449"/>
      <c r="AK60" s="449"/>
      <c r="AL60" s="449"/>
      <c r="AM60" s="411"/>
      <c r="AN60" s="410"/>
      <c r="AO60" s="408"/>
    </row>
    <row r="61" spans="1:41" ht="15" customHeight="1">
      <c r="A61" s="86">
        <f>RANK(E61,$E$2:$E$249,0)+COUNTIF(E$2:$E61,E61)-1</f>
        <v>60</v>
      </c>
      <c r="B61" s="298">
        <v>1304846</v>
      </c>
      <c r="C61" s="299" t="s">
        <v>181</v>
      </c>
      <c r="D61" s="299">
        <v>5.2</v>
      </c>
      <c r="E61" s="299">
        <f>IF('CALCUL LAMES'!$D$15=B61,'CALCUL LAMES'!$D$5+'POSE générale'!$C$49+'POSE générale'!$C$63,0)</f>
        <v>0</v>
      </c>
      <c r="F61" s="299"/>
      <c r="G61" s="378"/>
      <c r="H61" s="180">
        <f t="shared" si="10"/>
        <v>0</v>
      </c>
      <c r="J61" s="239">
        <f t="shared" si="11"/>
        <v>60</v>
      </c>
      <c r="K61" s="239">
        <f t="shared" si="1"/>
        <v>1304846</v>
      </c>
      <c r="L61" s="198" t="str">
        <f t="shared" si="9"/>
        <v>LAME CUMARU lisse / rainurée - 21 145 5200</v>
      </c>
      <c r="M61" s="185">
        <f t="shared" si="6"/>
        <v>5.2</v>
      </c>
      <c r="N61" s="185">
        <f t="shared" si="7"/>
        <v>0</v>
      </c>
      <c r="O61" s="240">
        <f t="shared" si="3"/>
        <v>0</v>
      </c>
      <c r="P61" s="201">
        <f t="shared" si="8"/>
        <v>0</v>
      </c>
      <c r="Q61" s="169">
        <f t="shared" si="4"/>
        <v>0</v>
      </c>
      <c r="R61" s="170">
        <f t="shared" si="5"/>
        <v>0</v>
      </c>
      <c r="T61" s="432"/>
      <c r="AA61" s="408"/>
      <c r="AB61" s="433"/>
      <c r="AC61" s="408"/>
      <c r="AD61" s="33"/>
      <c r="AE61" s="33"/>
      <c r="AG61" s="449"/>
      <c r="AH61" s="449"/>
      <c r="AI61" s="449"/>
      <c r="AJ61" s="449"/>
      <c r="AK61" s="449"/>
      <c r="AL61" s="449"/>
      <c r="AM61" s="411"/>
      <c r="AN61" s="410"/>
      <c r="AO61" s="408"/>
    </row>
    <row r="62" spans="1:41" ht="15" customHeight="1">
      <c r="A62" s="86">
        <f>RANK(E62,$E$2:$E$249,0)+COUNTIF(E$2:$E62,E62)-1</f>
        <v>61</v>
      </c>
      <c r="B62" s="298">
        <v>433726</v>
      </c>
      <c r="C62" s="299" t="s">
        <v>182</v>
      </c>
      <c r="D62" s="299">
        <v>5.5</v>
      </c>
      <c r="E62" s="299">
        <f>IF('CALCUL LAMES'!$D$15=B62,'CALCUL LAMES'!$D$5+'POSE générale'!$C$49+'POSE générale'!$C$63,0)</f>
        <v>0</v>
      </c>
      <c r="F62" s="299"/>
      <c r="G62" s="378"/>
      <c r="H62" s="180">
        <f t="shared" si="10"/>
        <v>0</v>
      </c>
      <c r="J62" s="239">
        <f t="shared" si="11"/>
        <v>61</v>
      </c>
      <c r="K62" s="239">
        <f t="shared" si="1"/>
        <v>433726</v>
      </c>
      <c r="L62" s="198" t="str">
        <f t="shared" si="9"/>
        <v>LAME CUMARU lisse / rainurée - 21 145 5500</v>
      </c>
      <c r="M62" s="185">
        <f t="shared" si="6"/>
        <v>5.5</v>
      </c>
      <c r="N62" s="185">
        <f t="shared" si="7"/>
        <v>0</v>
      </c>
      <c r="O62" s="240">
        <f t="shared" si="3"/>
        <v>0</v>
      </c>
      <c r="P62" s="201">
        <f t="shared" si="8"/>
        <v>0</v>
      </c>
      <c r="Q62" s="169">
        <f t="shared" si="4"/>
        <v>0</v>
      </c>
      <c r="R62" s="170">
        <f t="shared" si="5"/>
        <v>0</v>
      </c>
      <c r="T62" s="432"/>
      <c r="AA62" s="408"/>
      <c r="AB62" s="433"/>
      <c r="AC62" s="408"/>
      <c r="AD62" s="33"/>
      <c r="AE62" s="33"/>
      <c r="AG62" s="449"/>
      <c r="AH62" s="449"/>
      <c r="AI62" s="449"/>
      <c r="AJ62" s="449"/>
      <c r="AK62" s="449"/>
      <c r="AL62" s="449"/>
      <c r="AM62" s="411"/>
      <c r="AN62" s="410"/>
      <c r="AO62" s="408"/>
    </row>
    <row r="63" spans="1:41" ht="15" customHeight="1">
      <c r="A63" s="86">
        <f>RANK(E63,$E$2:$E$249,0)+COUNTIF(E$2:$E63,E63)-1</f>
        <v>62</v>
      </c>
      <c r="B63" s="298">
        <v>433727</v>
      </c>
      <c r="C63" s="299" t="s">
        <v>183</v>
      </c>
      <c r="D63" s="299">
        <v>5.8</v>
      </c>
      <c r="E63" s="299">
        <f>IF('CALCUL LAMES'!$D$15=B63,'CALCUL LAMES'!$D$5+'POSE générale'!$C$49+'POSE générale'!$C$63,0)</f>
        <v>0</v>
      </c>
      <c r="F63" s="299"/>
      <c r="G63" s="378"/>
      <c r="H63" s="180">
        <f t="shared" si="10"/>
        <v>0</v>
      </c>
      <c r="J63" s="239">
        <f t="shared" si="11"/>
        <v>62</v>
      </c>
      <c r="K63" s="239">
        <f t="shared" si="1"/>
        <v>433727</v>
      </c>
      <c r="L63" s="198" t="str">
        <f t="shared" si="9"/>
        <v>LAME CUMARU lisse / rainurée - 21 145 5800</v>
      </c>
      <c r="M63" s="185">
        <f t="shared" si="6"/>
        <v>5.8</v>
      </c>
      <c r="N63" s="185">
        <f t="shared" si="7"/>
        <v>0</v>
      </c>
      <c r="O63" s="240">
        <f t="shared" si="3"/>
        <v>0</v>
      </c>
      <c r="P63" s="201">
        <f t="shared" si="8"/>
        <v>0</v>
      </c>
      <c r="Q63" s="169">
        <f t="shared" si="4"/>
        <v>0</v>
      </c>
      <c r="R63" s="170">
        <f t="shared" si="5"/>
        <v>0</v>
      </c>
      <c r="T63" s="432"/>
      <c r="AA63" s="408"/>
      <c r="AB63" s="433"/>
      <c r="AC63" s="408"/>
      <c r="AD63" s="33"/>
      <c r="AE63" s="33"/>
      <c r="AG63" s="449"/>
      <c r="AH63" s="449"/>
      <c r="AI63" s="449"/>
      <c r="AJ63" s="449"/>
      <c r="AK63" s="449"/>
      <c r="AL63" s="449"/>
      <c r="AM63" s="411"/>
      <c r="AN63" s="410"/>
      <c r="AO63" s="408"/>
    </row>
    <row r="64" spans="1:41" ht="15" customHeight="1">
      <c r="A64" s="86">
        <f>RANK(E64,$E$2:$E$249,0)+COUNTIF(E$2:$E64,E64)-1</f>
        <v>63</v>
      </c>
      <c r="B64" s="298">
        <v>433728</v>
      </c>
      <c r="C64" s="299" t="s">
        <v>184</v>
      </c>
      <c r="D64" s="299">
        <v>6.1</v>
      </c>
      <c r="E64" s="299">
        <f>IF('CALCUL LAMES'!$D$15=B64,'CALCUL LAMES'!$D$5+'POSE générale'!$C$49+'POSE générale'!$C$63,0)</f>
        <v>0</v>
      </c>
      <c r="F64" s="299"/>
      <c r="G64" s="378"/>
      <c r="H64" s="180">
        <f t="shared" si="10"/>
        <v>0</v>
      </c>
      <c r="J64" s="239">
        <f t="shared" si="11"/>
        <v>63</v>
      </c>
      <c r="K64" s="239">
        <f t="shared" si="1"/>
        <v>433728</v>
      </c>
      <c r="L64" s="198" t="str">
        <f t="shared" si="9"/>
        <v>LAME CUMARU lisse / rainurée - 21 145 6100</v>
      </c>
      <c r="M64" s="185">
        <f t="shared" si="6"/>
        <v>6.1</v>
      </c>
      <c r="N64" s="185">
        <f t="shared" si="7"/>
        <v>0</v>
      </c>
      <c r="O64" s="240">
        <f t="shared" si="3"/>
        <v>0</v>
      </c>
      <c r="P64" s="201">
        <f t="shared" si="8"/>
        <v>0</v>
      </c>
      <c r="Q64" s="169">
        <f t="shared" si="4"/>
        <v>0</v>
      </c>
      <c r="R64" s="170">
        <f t="shared" si="5"/>
        <v>0</v>
      </c>
      <c r="T64" s="432"/>
      <c r="AA64" s="408"/>
      <c r="AB64" s="433"/>
      <c r="AC64" s="408"/>
      <c r="AD64" s="33"/>
      <c r="AE64" s="33"/>
      <c r="AG64" s="449"/>
      <c r="AH64" s="449"/>
      <c r="AI64" s="449"/>
      <c r="AJ64" s="449"/>
      <c r="AK64" s="449"/>
      <c r="AL64" s="449"/>
      <c r="AM64" s="411"/>
      <c r="AN64" s="410"/>
      <c r="AO64" s="408"/>
    </row>
    <row r="65" spans="1:41" ht="15" customHeight="1">
      <c r="A65" s="86">
        <f>RANK(E65,$E$2:$E$249,0)+COUNTIF(E$2:$E65,E65)-1</f>
        <v>64</v>
      </c>
      <c r="B65" s="301">
        <v>3727406</v>
      </c>
      <c r="C65" s="363" t="s">
        <v>185</v>
      </c>
      <c r="D65" s="302">
        <v>1.55</v>
      </c>
      <c r="E65" s="302">
        <f>IF('CALCUL LAMES'!$D$15=B65,'CALCUL LAMES'!$D$5+'POSE générale'!$C$49+'POSE générale'!$C$63,0)</f>
        <v>0</v>
      </c>
      <c r="F65" s="302"/>
      <c r="G65" s="303"/>
      <c r="H65" s="180">
        <f t="shared" si="10"/>
        <v>0</v>
      </c>
      <c r="J65" s="239">
        <f t="shared" si="11"/>
        <v>64</v>
      </c>
      <c r="K65" s="239">
        <f t="shared" si="1"/>
        <v>3727406</v>
      </c>
      <c r="L65" s="198" t="str">
        <f t="shared" si="9"/>
        <v>LAME IPE lisse / rainurée - 21 145 1550</v>
      </c>
      <c r="M65" s="185">
        <f t="shared" si="6"/>
        <v>1.55</v>
      </c>
      <c r="N65" s="185">
        <f t="shared" si="7"/>
        <v>0</v>
      </c>
      <c r="O65" s="240">
        <f t="shared" si="3"/>
        <v>0</v>
      </c>
      <c r="P65" s="201">
        <f t="shared" si="8"/>
        <v>0</v>
      </c>
      <c r="Q65" s="169">
        <f t="shared" si="4"/>
        <v>0</v>
      </c>
      <c r="R65" s="170">
        <f t="shared" si="5"/>
        <v>0</v>
      </c>
      <c r="T65" s="432"/>
      <c r="AA65" s="408"/>
      <c r="AB65" s="433"/>
      <c r="AC65" s="408"/>
      <c r="AD65" s="33"/>
      <c r="AE65" s="33"/>
      <c r="AG65" s="449"/>
      <c r="AH65" s="449"/>
      <c r="AI65" s="449"/>
      <c r="AJ65" s="449"/>
      <c r="AK65" s="449"/>
      <c r="AL65" s="449"/>
      <c r="AM65" s="411"/>
      <c r="AN65" s="410"/>
      <c r="AO65" s="408"/>
    </row>
    <row r="66" spans="1:41" ht="15" customHeight="1">
      <c r="A66" s="86">
        <f>RANK(E66,$E$2:$E$249,0)+COUNTIF(E$2:$E66,E66)-1</f>
        <v>65</v>
      </c>
      <c r="B66" s="301">
        <v>8960567</v>
      </c>
      <c r="C66" s="302" t="s">
        <v>186</v>
      </c>
      <c r="D66" s="302">
        <v>1.85</v>
      </c>
      <c r="E66" s="302">
        <f>IF('CALCUL LAMES'!$D$15=B66,'CALCUL LAMES'!$D$5+'POSE générale'!$C$49+'POSE générale'!$C$63,0)</f>
        <v>0</v>
      </c>
      <c r="F66" s="302"/>
      <c r="G66" s="379"/>
      <c r="H66" s="180">
        <f t="shared" ref="H66:H129" si="12">SUM(D66*E66)*G66</f>
        <v>0</v>
      </c>
      <c r="J66" s="239">
        <f t="shared" si="11"/>
        <v>65</v>
      </c>
      <c r="K66" s="239">
        <f t="shared" si="1"/>
        <v>8960567</v>
      </c>
      <c r="L66" s="198" t="str">
        <f t="shared" si="9"/>
        <v>LAME IPE lisse / rainurée - 21 145 1850</v>
      </c>
      <c r="M66" s="185">
        <f t="shared" si="6"/>
        <v>1.85</v>
      </c>
      <c r="N66" s="185">
        <f t="shared" si="7"/>
        <v>0</v>
      </c>
      <c r="O66" s="240">
        <f t="shared" ref="O66:O129" si="13">INDEX($E$2:$E$249,MATCH(J66,$A$2:$A$249,0))</f>
        <v>0</v>
      </c>
      <c r="P66" s="201">
        <f t="shared" si="8"/>
        <v>0</v>
      </c>
      <c r="Q66" s="169">
        <f t="shared" ref="Q66:Q129" si="14">INDEX($G$2:$G$249,MATCH(J66,$A$2:$A$249,0))</f>
        <v>0</v>
      </c>
      <c r="R66" s="170">
        <f t="shared" ref="R66:R129" si="15">INDEX($H$2:$H$249,MATCH(J66,$A$2:$A$249,0))</f>
        <v>0</v>
      </c>
      <c r="T66" s="432"/>
      <c r="AA66" s="408"/>
      <c r="AB66" s="433"/>
      <c r="AC66" s="408"/>
      <c r="AD66" s="33"/>
      <c r="AE66" s="33"/>
      <c r="AG66" s="449"/>
      <c r="AH66" s="449"/>
      <c r="AI66" s="449"/>
      <c r="AJ66" s="449"/>
      <c r="AK66" s="449"/>
      <c r="AL66" s="449"/>
      <c r="AM66" s="411"/>
      <c r="AN66" s="410"/>
      <c r="AO66" s="408"/>
    </row>
    <row r="67" spans="1:41" ht="15" customHeight="1">
      <c r="A67" s="86">
        <f>RANK(E67,$E$2:$E$249,0)+COUNTIF(E$2:$E67,E67)-1</f>
        <v>66</v>
      </c>
      <c r="B67" s="301">
        <v>8128254</v>
      </c>
      <c r="C67" s="302" t="s">
        <v>187</v>
      </c>
      <c r="D67" s="302">
        <v>1.9</v>
      </c>
      <c r="E67" s="302">
        <f>IF('CALCUL LAMES'!$D$15=B67,'CALCUL LAMES'!$D$5+'POSE générale'!$C$49+'POSE générale'!$C$63,0)</f>
        <v>0</v>
      </c>
      <c r="F67" s="302"/>
      <c r="G67" s="379"/>
      <c r="H67" s="180">
        <f t="shared" si="12"/>
        <v>0</v>
      </c>
      <c r="J67" s="239">
        <f t="shared" si="11"/>
        <v>66</v>
      </c>
      <c r="K67" s="239">
        <f t="shared" ref="K67:K130" si="16">INDEX($B$2:$B$249,MATCH(J67,$A$2:$A$249,0))</f>
        <v>8128254</v>
      </c>
      <c r="L67" s="198" t="str">
        <f t="shared" ref="L67:L130" si="17">INDEX($C$2:$C$249,MATCH(J67,$A$2:$A$249,0))</f>
        <v>LAME IPE lisse / rainurée - 21 145 1900</v>
      </c>
      <c r="M67" s="185">
        <f t="shared" ref="M67:M130" si="18">INDEX($D$2:$D$249,MATCH(J67,$A$2:$A$249,0))</f>
        <v>1.9</v>
      </c>
      <c r="N67" s="185">
        <f t="shared" ref="N67:N130" si="19">INDEX($F$2:$F$249,MATCH(J67,$A$2:$A$249,0))</f>
        <v>0</v>
      </c>
      <c r="O67" s="240">
        <f t="shared" si="13"/>
        <v>0</v>
      </c>
      <c r="P67" s="201">
        <f t="shared" ref="P67:P130" si="20">SUM(M67)*O67</f>
        <v>0</v>
      </c>
      <c r="Q67" s="169">
        <f t="shared" si="14"/>
        <v>0</v>
      </c>
      <c r="R67" s="170">
        <f t="shared" si="15"/>
        <v>0</v>
      </c>
      <c r="T67" s="432"/>
      <c r="AA67" s="408"/>
      <c r="AB67" s="433"/>
      <c r="AC67" s="408"/>
      <c r="AD67" s="33"/>
      <c r="AE67" s="33"/>
      <c r="AG67" s="449"/>
      <c r="AH67" s="449"/>
      <c r="AI67" s="449"/>
      <c r="AJ67" s="449"/>
      <c r="AK67" s="449"/>
      <c r="AL67" s="449"/>
      <c r="AM67" s="411"/>
      <c r="AN67" s="410"/>
      <c r="AO67" s="408"/>
    </row>
    <row r="68" spans="1:41" ht="15" customHeight="1">
      <c r="A68" s="86">
        <f>RANK(E68,$E$2:$E$249,0)+COUNTIF(E$2:$E68,E68)-1</f>
        <v>67</v>
      </c>
      <c r="B68" s="301">
        <v>7273215</v>
      </c>
      <c r="C68" s="302" t="s">
        <v>188</v>
      </c>
      <c r="D68" s="302">
        <v>2.15</v>
      </c>
      <c r="E68" s="302">
        <f>IF('CALCUL LAMES'!$D$15=B68,'CALCUL LAMES'!$D$5+'POSE générale'!$C$49+'POSE générale'!$C$63,0)</f>
        <v>0</v>
      </c>
      <c r="F68" s="302"/>
      <c r="G68" s="379"/>
      <c r="H68" s="180">
        <f t="shared" si="12"/>
        <v>0</v>
      </c>
      <c r="J68" s="239">
        <f t="shared" si="11"/>
        <v>67</v>
      </c>
      <c r="K68" s="239">
        <f t="shared" si="16"/>
        <v>7273215</v>
      </c>
      <c r="L68" s="198" t="str">
        <f t="shared" si="17"/>
        <v>LAME IPE lisse / rainurée - 21 145 2150</v>
      </c>
      <c r="M68" s="185">
        <f t="shared" si="18"/>
        <v>2.15</v>
      </c>
      <c r="N68" s="185">
        <f t="shared" si="19"/>
        <v>0</v>
      </c>
      <c r="O68" s="240">
        <f t="shared" si="13"/>
        <v>0</v>
      </c>
      <c r="P68" s="201">
        <f t="shared" si="20"/>
        <v>0</v>
      </c>
      <c r="Q68" s="169">
        <f t="shared" si="14"/>
        <v>0</v>
      </c>
      <c r="R68" s="170">
        <f t="shared" si="15"/>
        <v>0</v>
      </c>
      <c r="T68" s="432"/>
      <c r="AA68" s="408"/>
      <c r="AB68" s="433"/>
      <c r="AC68" s="408"/>
      <c r="AD68" s="33"/>
      <c r="AE68" s="33"/>
      <c r="AG68" s="449"/>
      <c r="AH68" s="449"/>
      <c r="AI68" s="449"/>
      <c r="AJ68" s="449"/>
      <c r="AK68" s="449"/>
      <c r="AL68" s="449"/>
      <c r="AM68" s="411"/>
      <c r="AN68" s="410"/>
      <c r="AO68" s="408"/>
    </row>
    <row r="69" spans="1:41" ht="15" customHeight="1">
      <c r="A69" s="86">
        <f>RANK(E69,$E$2:$E$249,0)+COUNTIF(E$2:$E69,E69)-1</f>
        <v>68</v>
      </c>
      <c r="B69" s="301">
        <v>7273126</v>
      </c>
      <c r="C69" s="302" t="s">
        <v>189</v>
      </c>
      <c r="D69" s="302">
        <v>2.4500000000000002</v>
      </c>
      <c r="E69" s="302">
        <f>IF('CALCUL LAMES'!$D$15=B69,'CALCUL LAMES'!$D$5+'POSE générale'!$C$49+'POSE générale'!$C$63,0)</f>
        <v>0</v>
      </c>
      <c r="F69" s="302"/>
      <c r="G69" s="379"/>
      <c r="H69" s="180">
        <f t="shared" si="12"/>
        <v>0</v>
      </c>
      <c r="J69" s="239">
        <f t="shared" si="11"/>
        <v>68</v>
      </c>
      <c r="K69" s="239">
        <f t="shared" si="16"/>
        <v>7273126</v>
      </c>
      <c r="L69" s="198" t="str">
        <f t="shared" si="17"/>
        <v>LAME IPE lisse / rainurée - 21 145 2450</v>
      </c>
      <c r="M69" s="185">
        <f t="shared" si="18"/>
        <v>2.4500000000000002</v>
      </c>
      <c r="N69" s="185">
        <f t="shared" si="19"/>
        <v>0</v>
      </c>
      <c r="O69" s="240">
        <f t="shared" si="13"/>
        <v>0</v>
      </c>
      <c r="P69" s="201">
        <f t="shared" si="20"/>
        <v>0</v>
      </c>
      <c r="Q69" s="169">
        <f t="shared" si="14"/>
        <v>0</v>
      </c>
      <c r="R69" s="170">
        <f t="shared" si="15"/>
        <v>0</v>
      </c>
      <c r="T69" s="432"/>
      <c r="AA69" s="408"/>
      <c r="AB69" s="433"/>
      <c r="AC69" s="408"/>
      <c r="AD69" s="33"/>
      <c r="AE69" s="33"/>
      <c r="AG69" s="449"/>
      <c r="AH69" s="449"/>
      <c r="AI69" s="449"/>
      <c r="AJ69" s="449"/>
      <c r="AK69" s="449"/>
      <c r="AL69" s="449"/>
      <c r="AM69" s="411"/>
      <c r="AN69" s="410"/>
      <c r="AO69" s="408"/>
    </row>
    <row r="70" spans="1:41" ht="15" customHeight="1">
      <c r="A70" s="86">
        <f>RANK(E70,$E$2:$E$249,0)+COUNTIF(E$2:$E70,E70)-1</f>
        <v>69</v>
      </c>
      <c r="B70" s="301">
        <v>7273132</v>
      </c>
      <c r="C70" s="302" t="s">
        <v>190</v>
      </c>
      <c r="D70" s="302">
        <v>2.75</v>
      </c>
      <c r="E70" s="302">
        <f>IF('CALCUL LAMES'!$D$15=B70,'CALCUL LAMES'!$D$5+'POSE générale'!$C$49+'POSE générale'!$C$63,0)</f>
        <v>0</v>
      </c>
      <c r="F70" s="302"/>
      <c r="G70" s="379"/>
      <c r="H70" s="180">
        <f t="shared" si="12"/>
        <v>0</v>
      </c>
      <c r="J70" s="239">
        <f t="shared" si="11"/>
        <v>69</v>
      </c>
      <c r="K70" s="239">
        <f t="shared" si="16"/>
        <v>7273132</v>
      </c>
      <c r="L70" s="198" t="str">
        <f t="shared" si="17"/>
        <v>LAME IPE lisse / rainurée - 21 145 2750</v>
      </c>
      <c r="M70" s="185">
        <f t="shared" si="18"/>
        <v>2.75</v>
      </c>
      <c r="N70" s="185">
        <f t="shared" si="19"/>
        <v>0</v>
      </c>
      <c r="O70" s="240">
        <f t="shared" si="13"/>
        <v>0</v>
      </c>
      <c r="P70" s="201">
        <f t="shared" si="20"/>
        <v>0</v>
      </c>
      <c r="Q70" s="169">
        <f t="shared" si="14"/>
        <v>0</v>
      </c>
      <c r="R70" s="170">
        <f t="shared" si="15"/>
        <v>0</v>
      </c>
      <c r="T70" s="432"/>
      <c r="AA70" s="408"/>
      <c r="AB70" s="433"/>
      <c r="AC70" s="408"/>
      <c r="AD70" s="33"/>
      <c r="AE70" s="33"/>
      <c r="AG70" s="449"/>
      <c r="AH70" s="449"/>
      <c r="AI70" s="449"/>
      <c r="AJ70" s="449"/>
      <c r="AK70" s="449"/>
      <c r="AL70" s="449"/>
      <c r="AM70" s="411"/>
      <c r="AN70" s="410"/>
      <c r="AO70" s="408"/>
    </row>
    <row r="71" spans="1:41" ht="15" customHeight="1">
      <c r="A71" s="86">
        <f>RANK(E71,$E$2:$E$249,0)+COUNTIF(E$2:$E71,E71)-1</f>
        <v>70</v>
      </c>
      <c r="B71" s="301">
        <v>7273089</v>
      </c>
      <c r="C71" s="302" t="s">
        <v>191</v>
      </c>
      <c r="D71" s="302">
        <v>3.05</v>
      </c>
      <c r="E71" s="302">
        <f>IF('CALCUL LAMES'!$D$15=B71,'CALCUL LAMES'!$D$5+'POSE générale'!$C$49+'POSE générale'!$C$63,0)</f>
        <v>0</v>
      </c>
      <c r="F71" s="302"/>
      <c r="G71" s="379"/>
      <c r="H71" s="180">
        <f t="shared" si="12"/>
        <v>0</v>
      </c>
      <c r="J71" s="239">
        <f t="shared" si="11"/>
        <v>70</v>
      </c>
      <c r="K71" s="239">
        <f t="shared" si="16"/>
        <v>7273089</v>
      </c>
      <c r="L71" s="198" t="str">
        <f t="shared" si="17"/>
        <v>LAME IPE lisse / rainurée - 21 145 3050</v>
      </c>
      <c r="M71" s="185">
        <f t="shared" si="18"/>
        <v>3.05</v>
      </c>
      <c r="N71" s="185">
        <f t="shared" si="19"/>
        <v>0</v>
      </c>
      <c r="O71" s="240">
        <f t="shared" si="13"/>
        <v>0</v>
      </c>
      <c r="P71" s="201">
        <f t="shared" si="20"/>
        <v>0</v>
      </c>
      <c r="Q71" s="169">
        <f t="shared" si="14"/>
        <v>0</v>
      </c>
      <c r="R71" s="170">
        <f t="shared" si="15"/>
        <v>0</v>
      </c>
      <c r="T71" s="432"/>
      <c r="AA71" s="408"/>
      <c r="AB71" s="433"/>
      <c r="AC71" s="408"/>
      <c r="AD71" s="33"/>
      <c r="AE71" s="33"/>
      <c r="AG71" s="449"/>
      <c r="AH71" s="449"/>
      <c r="AI71" s="449"/>
      <c r="AJ71" s="449"/>
      <c r="AK71" s="449"/>
      <c r="AL71" s="449"/>
      <c r="AM71" s="411"/>
      <c r="AN71" s="410"/>
      <c r="AO71" s="408"/>
    </row>
    <row r="72" spans="1:41" ht="15" customHeight="1">
      <c r="A72" s="86">
        <f>RANK(E72,$E$2:$E$249,0)+COUNTIF(E$2:$E72,E72)-1</f>
        <v>71</v>
      </c>
      <c r="B72" s="301">
        <v>7273190</v>
      </c>
      <c r="C72" s="302" t="s">
        <v>192</v>
      </c>
      <c r="D72" s="302">
        <v>3.35</v>
      </c>
      <c r="E72" s="302">
        <f>IF('CALCUL LAMES'!$D$15=B72,'CALCUL LAMES'!$D$5+'POSE générale'!$C$49+'POSE générale'!$C$63,0)</f>
        <v>0</v>
      </c>
      <c r="F72" s="302"/>
      <c r="G72" s="379"/>
      <c r="H72" s="180">
        <f t="shared" si="12"/>
        <v>0</v>
      </c>
      <c r="J72" s="239">
        <f t="shared" si="11"/>
        <v>71</v>
      </c>
      <c r="K72" s="239">
        <f t="shared" si="16"/>
        <v>7273190</v>
      </c>
      <c r="L72" s="198" t="str">
        <f t="shared" si="17"/>
        <v>LAME IPE lisse / rainurée - 21 145 3350</v>
      </c>
      <c r="M72" s="185">
        <f t="shared" si="18"/>
        <v>3.35</v>
      </c>
      <c r="N72" s="185">
        <f t="shared" si="19"/>
        <v>0</v>
      </c>
      <c r="O72" s="240">
        <f t="shared" si="13"/>
        <v>0</v>
      </c>
      <c r="P72" s="201">
        <f t="shared" si="20"/>
        <v>0</v>
      </c>
      <c r="Q72" s="169">
        <f t="shared" si="14"/>
        <v>0</v>
      </c>
      <c r="R72" s="170">
        <f t="shared" si="15"/>
        <v>0</v>
      </c>
      <c r="T72" s="432"/>
      <c r="AA72" s="408"/>
      <c r="AB72" s="433"/>
      <c r="AC72" s="408"/>
      <c r="AD72" s="33"/>
      <c r="AE72" s="33"/>
      <c r="AG72" s="449"/>
      <c r="AH72" s="449"/>
      <c r="AI72" s="449"/>
      <c r="AJ72" s="449"/>
      <c r="AK72" s="449"/>
      <c r="AL72" s="449"/>
      <c r="AM72" s="411"/>
      <c r="AN72" s="410"/>
      <c r="AO72" s="408"/>
    </row>
    <row r="73" spans="1:41" ht="15" customHeight="1">
      <c r="A73" s="86">
        <f>RANK(E73,$E$2:$E$249,0)+COUNTIF(E$2:$E73,E73)-1</f>
        <v>72</v>
      </c>
      <c r="B73" s="301">
        <v>8054780</v>
      </c>
      <c r="C73" s="302" t="s">
        <v>193</v>
      </c>
      <c r="D73" s="302">
        <v>3.4</v>
      </c>
      <c r="E73" s="302">
        <f>IF('CALCUL LAMES'!$D$15=B73,'CALCUL LAMES'!$D$5+'POSE générale'!$C$49+'POSE générale'!$C$63,0)</f>
        <v>0</v>
      </c>
      <c r="F73" s="302"/>
      <c r="G73" s="379"/>
      <c r="H73" s="180">
        <f t="shared" si="12"/>
        <v>0</v>
      </c>
      <c r="J73" s="239">
        <f t="shared" si="11"/>
        <v>72</v>
      </c>
      <c r="K73" s="239">
        <f t="shared" si="16"/>
        <v>8054780</v>
      </c>
      <c r="L73" s="198" t="str">
        <f t="shared" si="17"/>
        <v>LAME IPE lisse / rainurée - 21 145 3400</v>
      </c>
      <c r="M73" s="185">
        <f t="shared" si="18"/>
        <v>3.4</v>
      </c>
      <c r="N73" s="185">
        <f t="shared" si="19"/>
        <v>0</v>
      </c>
      <c r="O73" s="240">
        <f t="shared" si="13"/>
        <v>0</v>
      </c>
      <c r="P73" s="201">
        <f t="shared" si="20"/>
        <v>0</v>
      </c>
      <c r="Q73" s="169">
        <f t="shared" si="14"/>
        <v>0</v>
      </c>
      <c r="R73" s="170">
        <f t="shared" si="15"/>
        <v>0</v>
      </c>
      <c r="T73" s="432"/>
      <c r="AA73" s="408"/>
      <c r="AB73" s="433"/>
      <c r="AC73" s="408"/>
      <c r="AD73" s="33"/>
      <c r="AE73" s="33"/>
      <c r="AG73" s="449"/>
      <c r="AH73" s="449"/>
      <c r="AI73" s="449"/>
      <c r="AJ73" s="449"/>
      <c r="AK73" s="449"/>
      <c r="AL73" s="449"/>
      <c r="AM73" s="411"/>
      <c r="AN73" s="410"/>
      <c r="AO73" s="408"/>
    </row>
    <row r="74" spans="1:41" ht="15" customHeight="1">
      <c r="A74" s="86">
        <f>RANK(E74,$E$2:$E$249,0)+COUNTIF(E$2:$E74,E74)-1</f>
        <v>73</v>
      </c>
      <c r="B74" s="301">
        <v>7273110</v>
      </c>
      <c r="C74" s="302" t="s">
        <v>194</v>
      </c>
      <c r="D74" s="302">
        <v>3.65</v>
      </c>
      <c r="E74" s="302">
        <f>IF('CALCUL LAMES'!$D$15=B74,'CALCUL LAMES'!$D$5+'POSE générale'!$C$49+'POSE générale'!$C$63,0)</f>
        <v>0</v>
      </c>
      <c r="F74" s="302"/>
      <c r="G74" s="379"/>
      <c r="H74" s="180">
        <f t="shared" si="12"/>
        <v>0</v>
      </c>
      <c r="J74" s="239">
        <f t="shared" si="11"/>
        <v>73</v>
      </c>
      <c r="K74" s="239">
        <f t="shared" si="16"/>
        <v>7273110</v>
      </c>
      <c r="L74" s="198" t="str">
        <f t="shared" si="17"/>
        <v>LAME IPE lisse / rainurée - 21 145 3650</v>
      </c>
      <c r="M74" s="185">
        <f t="shared" si="18"/>
        <v>3.65</v>
      </c>
      <c r="N74" s="185">
        <f t="shared" si="19"/>
        <v>0</v>
      </c>
      <c r="O74" s="240">
        <f t="shared" si="13"/>
        <v>0</v>
      </c>
      <c r="P74" s="201">
        <f t="shared" si="20"/>
        <v>0</v>
      </c>
      <c r="Q74" s="169">
        <f t="shared" si="14"/>
        <v>0</v>
      </c>
      <c r="R74" s="170">
        <f t="shared" si="15"/>
        <v>0</v>
      </c>
      <c r="T74" s="432"/>
      <c r="AA74" s="408"/>
      <c r="AB74" s="433"/>
      <c r="AC74" s="408"/>
      <c r="AD74" s="33"/>
      <c r="AE74" s="33"/>
      <c r="AG74" s="449"/>
      <c r="AH74" s="449"/>
      <c r="AI74" s="449"/>
      <c r="AJ74" s="449"/>
      <c r="AK74" s="449"/>
      <c r="AL74" s="449"/>
      <c r="AM74" s="411"/>
      <c r="AN74" s="410"/>
      <c r="AO74" s="408"/>
    </row>
    <row r="75" spans="1:41" ht="15" customHeight="1">
      <c r="A75" s="86">
        <f>RANK(E75,$E$2:$E$249,0)+COUNTIF(E$2:$E75,E75)-1</f>
        <v>74</v>
      </c>
      <c r="B75" s="301">
        <v>8054797</v>
      </c>
      <c r="C75" s="302" t="s">
        <v>195</v>
      </c>
      <c r="D75" s="302">
        <v>3.7</v>
      </c>
      <c r="E75" s="302">
        <f>IF('CALCUL LAMES'!$D$15=B75,'CALCUL LAMES'!$D$5+'POSE générale'!$C$49+'POSE générale'!$C$63,0)</f>
        <v>0</v>
      </c>
      <c r="F75" s="302"/>
      <c r="G75" s="379"/>
      <c r="H75" s="180">
        <f t="shared" si="12"/>
        <v>0</v>
      </c>
      <c r="J75" s="239">
        <f t="shared" si="11"/>
        <v>74</v>
      </c>
      <c r="K75" s="239">
        <f t="shared" si="16"/>
        <v>8054797</v>
      </c>
      <c r="L75" s="198" t="str">
        <f t="shared" si="17"/>
        <v>LAME IPE lisse / rainurée - 21 145 3700</v>
      </c>
      <c r="M75" s="185">
        <f t="shared" si="18"/>
        <v>3.7</v>
      </c>
      <c r="N75" s="185">
        <f t="shared" si="19"/>
        <v>0</v>
      </c>
      <c r="O75" s="240">
        <f t="shared" si="13"/>
        <v>0</v>
      </c>
      <c r="P75" s="201">
        <f t="shared" si="20"/>
        <v>0</v>
      </c>
      <c r="Q75" s="169">
        <f t="shared" si="14"/>
        <v>0</v>
      </c>
      <c r="R75" s="170">
        <f t="shared" si="15"/>
        <v>0</v>
      </c>
      <c r="T75" s="432"/>
      <c r="AA75" s="408"/>
      <c r="AB75" s="433"/>
      <c r="AC75" s="408"/>
      <c r="AD75" s="33"/>
      <c r="AE75" s="33"/>
      <c r="AM75" s="411"/>
      <c r="AN75" s="410"/>
    </row>
    <row r="76" spans="1:41" ht="15" customHeight="1">
      <c r="A76" s="86">
        <f>RANK(E76,$E$2:$E$249,0)+COUNTIF(E$2:$E76,E76)-1</f>
        <v>75</v>
      </c>
      <c r="B76" s="301">
        <v>7273161</v>
      </c>
      <c r="C76" s="302" t="s">
        <v>196</v>
      </c>
      <c r="D76" s="302">
        <v>3.95</v>
      </c>
      <c r="E76" s="302">
        <f>IF('CALCUL LAMES'!$D$15=B76,'CALCUL LAMES'!$D$5+'POSE générale'!$C$49+'POSE générale'!$C$63,0)</f>
        <v>0</v>
      </c>
      <c r="F76" s="302"/>
      <c r="G76" s="379"/>
      <c r="H76" s="180">
        <f t="shared" si="12"/>
        <v>0</v>
      </c>
      <c r="J76" s="239">
        <f t="shared" si="11"/>
        <v>75</v>
      </c>
      <c r="K76" s="239">
        <f t="shared" si="16"/>
        <v>7273161</v>
      </c>
      <c r="L76" s="198" t="str">
        <f t="shared" si="17"/>
        <v>LAME IPE lisse / rainurée - 21 145 3950</v>
      </c>
      <c r="M76" s="185">
        <f t="shared" si="18"/>
        <v>3.95</v>
      </c>
      <c r="N76" s="185">
        <f t="shared" si="19"/>
        <v>0</v>
      </c>
      <c r="O76" s="240">
        <f t="shared" si="13"/>
        <v>0</v>
      </c>
      <c r="P76" s="201">
        <f t="shared" si="20"/>
        <v>0</v>
      </c>
      <c r="Q76" s="169">
        <f t="shared" si="14"/>
        <v>0</v>
      </c>
      <c r="R76" s="170">
        <f t="shared" si="15"/>
        <v>0</v>
      </c>
      <c r="T76" s="432"/>
      <c r="AA76" s="408"/>
      <c r="AB76" s="433"/>
      <c r="AC76" s="408"/>
      <c r="AD76" s="33"/>
      <c r="AE76" s="33"/>
      <c r="AM76" s="411"/>
      <c r="AN76" s="410"/>
    </row>
    <row r="77" spans="1:41" ht="15" customHeight="1">
      <c r="A77" s="86">
        <f>RANK(E77,$E$2:$E$249,0)+COUNTIF(E$2:$E77,E77)-1</f>
        <v>76</v>
      </c>
      <c r="B77" s="301">
        <v>8054805</v>
      </c>
      <c r="C77" s="302" t="s">
        <v>197</v>
      </c>
      <c r="D77" s="302">
        <v>4</v>
      </c>
      <c r="E77" s="302">
        <f>IF('CALCUL LAMES'!$D$15=B77,'CALCUL LAMES'!$D$5+'POSE générale'!$C$49+'POSE générale'!$C$63,0)</f>
        <v>0</v>
      </c>
      <c r="F77" s="302"/>
      <c r="G77" s="379"/>
      <c r="H77" s="180">
        <f t="shared" si="12"/>
        <v>0</v>
      </c>
      <c r="J77" s="239">
        <f t="shared" si="11"/>
        <v>76</v>
      </c>
      <c r="K77" s="239">
        <f t="shared" si="16"/>
        <v>8054805</v>
      </c>
      <c r="L77" s="198" t="str">
        <f t="shared" si="17"/>
        <v>LAME IPE lisse / rainurée - 21 145 4000</v>
      </c>
      <c r="M77" s="185">
        <f t="shared" si="18"/>
        <v>4</v>
      </c>
      <c r="N77" s="185">
        <f t="shared" si="19"/>
        <v>0</v>
      </c>
      <c r="O77" s="240">
        <f t="shared" si="13"/>
        <v>0</v>
      </c>
      <c r="P77" s="201">
        <f t="shared" si="20"/>
        <v>0</v>
      </c>
      <c r="Q77" s="169">
        <f t="shared" si="14"/>
        <v>0</v>
      </c>
      <c r="R77" s="170">
        <f t="shared" si="15"/>
        <v>0</v>
      </c>
      <c r="AM77" s="411"/>
      <c r="AN77" s="410"/>
    </row>
    <row r="78" spans="1:41" ht="15" customHeight="1">
      <c r="A78" s="86">
        <f>RANK(E78,$E$2:$E$249,0)+COUNTIF(E$2:$E78,E78)-1</f>
        <v>77</v>
      </c>
      <c r="B78" s="301">
        <v>7273209</v>
      </c>
      <c r="C78" s="302" t="s">
        <v>198</v>
      </c>
      <c r="D78" s="302">
        <v>4.25</v>
      </c>
      <c r="E78" s="302">
        <f>IF('CALCUL LAMES'!$D$15=B78,'CALCUL LAMES'!$D$5+'POSE générale'!$C$49+'POSE générale'!$C$63,0)</f>
        <v>0</v>
      </c>
      <c r="F78" s="302"/>
      <c r="G78" s="379"/>
      <c r="H78" s="180">
        <f t="shared" si="12"/>
        <v>0</v>
      </c>
      <c r="J78" s="239">
        <f t="shared" si="11"/>
        <v>77</v>
      </c>
      <c r="K78" s="239">
        <f t="shared" si="16"/>
        <v>7273209</v>
      </c>
      <c r="L78" s="198" t="str">
        <f t="shared" si="17"/>
        <v>LAME IPE lisse / rainurée - 21 145 4250</v>
      </c>
      <c r="M78" s="185">
        <f t="shared" si="18"/>
        <v>4.25</v>
      </c>
      <c r="N78" s="185">
        <f t="shared" si="19"/>
        <v>0</v>
      </c>
      <c r="O78" s="240">
        <f t="shared" si="13"/>
        <v>0</v>
      </c>
      <c r="P78" s="201">
        <f t="shared" si="20"/>
        <v>0</v>
      </c>
      <c r="Q78" s="169">
        <f t="shared" si="14"/>
        <v>0</v>
      </c>
      <c r="R78" s="170">
        <f t="shared" si="15"/>
        <v>0</v>
      </c>
      <c r="AM78" s="411"/>
      <c r="AN78" s="410"/>
    </row>
    <row r="79" spans="1:41" ht="15" customHeight="1">
      <c r="A79" s="86">
        <f>RANK(E79,$E$2:$E$249,0)+COUNTIF(E$2:$E79,E79)-1</f>
        <v>78</v>
      </c>
      <c r="B79" s="301">
        <v>8156954</v>
      </c>
      <c r="C79" s="302" t="s">
        <v>199</v>
      </c>
      <c r="D79" s="302">
        <v>4.3</v>
      </c>
      <c r="E79" s="302">
        <f>IF('CALCUL LAMES'!$D$15=B79,'CALCUL LAMES'!$D$5+'POSE générale'!$C$49+'POSE générale'!$C$63,0)</f>
        <v>0</v>
      </c>
      <c r="F79" s="302"/>
      <c r="G79" s="379"/>
      <c r="H79" s="180">
        <f t="shared" si="12"/>
        <v>0</v>
      </c>
      <c r="J79" s="239">
        <f t="shared" si="11"/>
        <v>78</v>
      </c>
      <c r="K79" s="239">
        <f t="shared" si="16"/>
        <v>8156954</v>
      </c>
      <c r="L79" s="198" t="str">
        <f t="shared" si="17"/>
        <v>LAME IPE lisse / rainurée - 21 145 4300</v>
      </c>
      <c r="M79" s="185">
        <f t="shared" si="18"/>
        <v>4.3</v>
      </c>
      <c r="N79" s="185">
        <f t="shared" si="19"/>
        <v>0</v>
      </c>
      <c r="O79" s="240">
        <f t="shared" si="13"/>
        <v>0</v>
      </c>
      <c r="P79" s="201">
        <f t="shared" si="20"/>
        <v>0</v>
      </c>
      <c r="Q79" s="169">
        <f t="shared" si="14"/>
        <v>0</v>
      </c>
      <c r="R79" s="170">
        <f t="shared" si="15"/>
        <v>0</v>
      </c>
      <c r="AM79" s="411"/>
      <c r="AN79" s="410"/>
    </row>
    <row r="80" spans="1:41" ht="15" customHeight="1">
      <c r="A80" s="86">
        <f>RANK(E80,$E$2:$E$249,0)+COUNTIF(E$2:$E80,E80)-1</f>
        <v>79</v>
      </c>
      <c r="B80" s="301">
        <v>8766167</v>
      </c>
      <c r="C80" s="302" t="s">
        <v>200</v>
      </c>
      <c r="D80" s="302">
        <v>4.5999999999999996</v>
      </c>
      <c r="E80" s="302">
        <f>IF('CALCUL LAMES'!$D$15=B80,'CALCUL LAMES'!$D$5+'POSE générale'!$C$49+'POSE générale'!$C$63,0)</f>
        <v>0</v>
      </c>
      <c r="F80" s="302"/>
      <c r="G80" s="379"/>
      <c r="H80" s="180">
        <f t="shared" si="12"/>
        <v>0</v>
      </c>
      <c r="J80" s="239">
        <f t="shared" si="11"/>
        <v>79</v>
      </c>
      <c r="K80" s="239">
        <f t="shared" si="16"/>
        <v>8766167</v>
      </c>
      <c r="L80" s="198" t="str">
        <f t="shared" si="17"/>
        <v>LAME IPE lisse / rainurée - 21 145 4600</v>
      </c>
      <c r="M80" s="185">
        <f t="shared" si="18"/>
        <v>4.5999999999999996</v>
      </c>
      <c r="N80" s="185">
        <f t="shared" si="19"/>
        <v>0</v>
      </c>
      <c r="O80" s="240">
        <f t="shared" si="13"/>
        <v>0</v>
      </c>
      <c r="P80" s="201">
        <f t="shared" si="20"/>
        <v>0</v>
      </c>
      <c r="Q80" s="169">
        <f t="shared" si="14"/>
        <v>0</v>
      </c>
      <c r="R80" s="170">
        <f t="shared" si="15"/>
        <v>0</v>
      </c>
      <c r="AM80" s="411"/>
      <c r="AN80" s="410"/>
    </row>
    <row r="81" spans="1:40" ht="15" customHeight="1">
      <c r="A81" s="86">
        <f>RANK(E81,$E$2:$E$249,0)+COUNTIF(E$2:$E81,E81)-1</f>
        <v>80</v>
      </c>
      <c r="B81" s="301">
        <v>7273095</v>
      </c>
      <c r="C81" s="302" t="s">
        <v>201</v>
      </c>
      <c r="D81" s="302">
        <v>4.8499999999999996</v>
      </c>
      <c r="E81" s="302">
        <f>IF('CALCUL LAMES'!$D$15=B81,'CALCUL LAMES'!$D$5+'POSE générale'!$C$49+'POSE générale'!$C$63,0)</f>
        <v>0</v>
      </c>
      <c r="F81" s="302"/>
      <c r="G81" s="379"/>
      <c r="H81" s="180">
        <f t="shared" si="12"/>
        <v>0</v>
      </c>
      <c r="J81" s="239">
        <f t="shared" si="11"/>
        <v>80</v>
      </c>
      <c r="K81" s="239">
        <f t="shared" si="16"/>
        <v>7273095</v>
      </c>
      <c r="L81" s="198" t="str">
        <f t="shared" si="17"/>
        <v>LAME IPE lisse / rainurée - 21 145 4850</v>
      </c>
      <c r="M81" s="185">
        <f t="shared" si="18"/>
        <v>4.8499999999999996</v>
      </c>
      <c r="N81" s="185">
        <f t="shared" si="19"/>
        <v>0</v>
      </c>
      <c r="O81" s="240">
        <f t="shared" si="13"/>
        <v>0</v>
      </c>
      <c r="P81" s="201">
        <f t="shared" si="20"/>
        <v>0</v>
      </c>
      <c r="Q81" s="169">
        <f t="shared" si="14"/>
        <v>0</v>
      </c>
      <c r="R81" s="170">
        <f t="shared" si="15"/>
        <v>0</v>
      </c>
      <c r="T81" s="366"/>
      <c r="AM81" s="411"/>
      <c r="AN81" s="410"/>
    </row>
    <row r="82" spans="1:40" ht="15" customHeight="1">
      <c r="A82" s="86">
        <f>RANK(E82,$E$2:$E$249,0)+COUNTIF(E$2:$E82,E82)-1</f>
        <v>81</v>
      </c>
      <c r="B82" s="301">
        <v>3727955</v>
      </c>
      <c r="C82" s="302" t="s">
        <v>202</v>
      </c>
      <c r="D82" s="302">
        <v>4.9000000000000004</v>
      </c>
      <c r="E82" s="302">
        <f>IF('CALCUL LAMES'!$D$15=B82,'CALCUL LAMES'!$D$5+'POSE générale'!$C$49+'POSE générale'!$C$63,0)</f>
        <v>0</v>
      </c>
      <c r="F82" s="302"/>
      <c r="G82" s="379"/>
      <c r="H82" s="180">
        <f t="shared" si="12"/>
        <v>0</v>
      </c>
      <c r="J82" s="239">
        <f t="shared" si="11"/>
        <v>81</v>
      </c>
      <c r="K82" s="239">
        <f t="shared" si="16"/>
        <v>3727955</v>
      </c>
      <c r="L82" s="198" t="str">
        <f t="shared" si="17"/>
        <v>LAME IPE lisse / rainurée - 21 145 4900</v>
      </c>
      <c r="M82" s="185">
        <f t="shared" si="18"/>
        <v>4.9000000000000004</v>
      </c>
      <c r="N82" s="185">
        <f t="shared" si="19"/>
        <v>0</v>
      </c>
      <c r="O82" s="240">
        <f t="shared" si="13"/>
        <v>0</v>
      </c>
      <c r="P82" s="201">
        <f t="shared" si="20"/>
        <v>0</v>
      </c>
      <c r="Q82" s="169">
        <f t="shared" si="14"/>
        <v>0</v>
      </c>
      <c r="R82" s="170">
        <f t="shared" si="15"/>
        <v>0</v>
      </c>
      <c r="T82" s="366"/>
      <c r="AM82" s="411"/>
      <c r="AN82" s="410"/>
    </row>
    <row r="83" spans="1:40" ht="15" customHeight="1">
      <c r="A83" s="86">
        <f>RANK(E83,$E$2:$E$249,0)+COUNTIF(E$2:$E83,E83)-1</f>
        <v>82</v>
      </c>
      <c r="B83" s="301">
        <v>7273178</v>
      </c>
      <c r="C83" s="302" t="s">
        <v>203</v>
      </c>
      <c r="D83" s="302">
        <v>5.15</v>
      </c>
      <c r="E83" s="302">
        <f>IF('CALCUL LAMES'!$D$15=B83,'CALCUL LAMES'!$D$5+'POSE générale'!$C$49+'POSE générale'!$C$63,0)</f>
        <v>0</v>
      </c>
      <c r="F83" s="302"/>
      <c r="G83" s="379"/>
      <c r="H83" s="180">
        <f t="shared" si="12"/>
        <v>0</v>
      </c>
      <c r="J83" s="239">
        <f t="shared" si="11"/>
        <v>82</v>
      </c>
      <c r="K83" s="239">
        <f t="shared" si="16"/>
        <v>7273178</v>
      </c>
      <c r="L83" s="198" t="str">
        <f t="shared" si="17"/>
        <v>LAME IPE lisse / rainurée - 21 145 5150</v>
      </c>
      <c r="M83" s="185">
        <f t="shared" si="18"/>
        <v>5.15</v>
      </c>
      <c r="N83" s="185">
        <f t="shared" si="19"/>
        <v>0</v>
      </c>
      <c r="O83" s="240">
        <f t="shared" si="13"/>
        <v>0</v>
      </c>
      <c r="P83" s="201">
        <f t="shared" si="20"/>
        <v>0</v>
      </c>
      <c r="Q83" s="169">
        <f t="shared" si="14"/>
        <v>0</v>
      </c>
      <c r="R83" s="170">
        <f t="shared" si="15"/>
        <v>0</v>
      </c>
      <c r="T83" s="366"/>
      <c r="AM83" s="411"/>
      <c r="AN83" s="410"/>
    </row>
    <row r="84" spans="1:40" ht="15" customHeight="1">
      <c r="A84" s="86">
        <f>RANK(E84,$E$2:$E$249,0)+COUNTIF(E$2:$E84,E84)-1</f>
        <v>83</v>
      </c>
      <c r="B84" s="301">
        <v>3728073</v>
      </c>
      <c r="C84" s="302" t="s">
        <v>204</v>
      </c>
      <c r="D84" s="302">
        <v>5.2</v>
      </c>
      <c r="E84" s="302">
        <f>IF('CALCUL LAMES'!$D$15=B84,'CALCUL LAMES'!$D$5+'POSE générale'!$C$49+'POSE générale'!$C$63,0)</f>
        <v>0</v>
      </c>
      <c r="F84" s="302"/>
      <c r="G84" s="379"/>
      <c r="H84" s="180">
        <f t="shared" si="12"/>
        <v>0</v>
      </c>
      <c r="J84" s="239">
        <f t="shared" si="11"/>
        <v>83</v>
      </c>
      <c r="K84" s="239">
        <f t="shared" si="16"/>
        <v>3728073</v>
      </c>
      <c r="L84" s="198" t="str">
        <f t="shared" si="17"/>
        <v>LAME IPE lisse / rainurée - 21 145 5200</v>
      </c>
      <c r="M84" s="185">
        <f t="shared" si="18"/>
        <v>5.2</v>
      </c>
      <c r="N84" s="185">
        <f t="shared" si="19"/>
        <v>0</v>
      </c>
      <c r="O84" s="240">
        <f t="shared" si="13"/>
        <v>0</v>
      </c>
      <c r="P84" s="201">
        <f t="shared" si="20"/>
        <v>0</v>
      </c>
      <c r="Q84" s="169">
        <f t="shared" si="14"/>
        <v>0</v>
      </c>
      <c r="R84" s="170">
        <f t="shared" si="15"/>
        <v>0</v>
      </c>
      <c r="T84" s="366"/>
      <c r="AM84" s="411"/>
      <c r="AN84" s="410"/>
    </row>
    <row r="85" spans="1:40" ht="15" customHeight="1">
      <c r="A85" s="86">
        <f>RANK(E85,$E$2:$E$249,0)+COUNTIF(E$2:$E85,E85)-1</f>
        <v>84</v>
      </c>
      <c r="B85" s="301">
        <v>3738284</v>
      </c>
      <c r="C85" s="302" t="s">
        <v>205</v>
      </c>
      <c r="D85" s="302">
        <v>5.5</v>
      </c>
      <c r="E85" s="302">
        <f>IF('CALCUL LAMES'!$D$15=B85,'CALCUL LAMES'!$D$5+'POSE générale'!$C$49+'POSE générale'!$C$63,0)</f>
        <v>0</v>
      </c>
      <c r="F85" s="302"/>
      <c r="G85" s="379"/>
      <c r="H85" s="180">
        <f t="shared" si="12"/>
        <v>0</v>
      </c>
      <c r="J85" s="239">
        <f t="shared" si="11"/>
        <v>84</v>
      </c>
      <c r="K85" s="239">
        <f t="shared" si="16"/>
        <v>3738284</v>
      </c>
      <c r="L85" s="198" t="str">
        <f t="shared" si="17"/>
        <v>LAME IPE lisse / rainurée - 21 145 5500</v>
      </c>
      <c r="M85" s="185">
        <f t="shared" si="18"/>
        <v>5.5</v>
      </c>
      <c r="N85" s="185">
        <f t="shared" si="19"/>
        <v>0</v>
      </c>
      <c r="O85" s="240">
        <f t="shared" si="13"/>
        <v>0</v>
      </c>
      <c r="P85" s="201">
        <f t="shared" si="20"/>
        <v>0</v>
      </c>
      <c r="Q85" s="169">
        <f t="shared" si="14"/>
        <v>0</v>
      </c>
      <c r="R85" s="170">
        <f t="shared" si="15"/>
        <v>0</v>
      </c>
      <c r="T85" s="366"/>
      <c r="AM85" s="411"/>
      <c r="AN85" s="410"/>
    </row>
    <row r="86" spans="1:40" ht="15" customHeight="1">
      <c r="A86" s="86">
        <f>RANK(E86,$E$2:$E$249,0)+COUNTIF(E$2:$E86,E86)-1</f>
        <v>85</v>
      </c>
      <c r="B86" s="301">
        <v>3728274</v>
      </c>
      <c r="C86" s="302" t="s">
        <v>206</v>
      </c>
      <c r="D86" s="302">
        <v>5.8</v>
      </c>
      <c r="E86" s="302">
        <f>IF('CALCUL LAMES'!$D$15=B86,'CALCUL LAMES'!$D$5+'POSE générale'!$C$49+'POSE générale'!$C$63,0)</f>
        <v>0</v>
      </c>
      <c r="F86" s="302"/>
      <c r="G86" s="379"/>
      <c r="H86" s="180">
        <f t="shared" si="12"/>
        <v>0</v>
      </c>
      <c r="J86" s="239">
        <f t="shared" si="11"/>
        <v>85</v>
      </c>
      <c r="K86" s="239">
        <f t="shared" si="16"/>
        <v>3728274</v>
      </c>
      <c r="L86" s="198" t="str">
        <f t="shared" si="17"/>
        <v>LAME IPE lisse / rainurée - 21 145 5800</v>
      </c>
      <c r="M86" s="185">
        <f t="shared" si="18"/>
        <v>5.8</v>
      </c>
      <c r="N86" s="185">
        <f t="shared" si="19"/>
        <v>0</v>
      </c>
      <c r="O86" s="240">
        <f t="shared" si="13"/>
        <v>0</v>
      </c>
      <c r="P86" s="201">
        <f t="shared" si="20"/>
        <v>0</v>
      </c>
      <c r="Q86" s="169">
        <f t="shared" si="14"/>
        <v>0</v>
      </c>
      <c r="R86" s="170">
        <f t="shared" si="15"/>
        <v>0</v>
      </c>
      <c r="T86" s="366"/>
      <c r="AM86" s="411"/>
      <c r="AN86" s="410"/>
    </row>
    <row r="87" spans="1:40" ht="15" customHeight="1">
      <c r="A87" s="86">
        <f>RANK(E87,$E$2:$E$249,0)+COUNTIF(E$2:$E87,E87)-1</f>
        <v>86</v>
      </c>
      <c r="B87" s="301">
        <v>1259450</v>
      </c>
      <c r="C87" s="302" t="s">
        <v>207</v>
      </c>
      <c r="D87" s="302">
        <v>6.1</v>
      </c>
      <c r="E87" s="302">
        <f>IF('CALCUL LAMES'!$D$15=B87,'CALCUL LAMES'!$D$5+'POSE générale'!$C$49+'POSE générale'!$C$63,0)</f>
        <v>0</v>
      </c>
      <c r="F87" s="302"/>
      <c r="G87" s="379"/>
      <c r="H87" s="180">
        <f t="shared" si="12"/>
        <v>0</v>
      </c>
      <c r="J87" s="239">
        <f t="shared" si="11"/>
        <v>86</v>
      </c>
      <c r="K87" s="239">
        <f t="shared" si="16"/>
        <v>1259450</v>
      </c>
      <c r="L87" s="198" t="str">
        <f t="shared" si="17"/>
        <v>LAME IPE lisse / rainurée - 21 145 6100</v>
      </c>
      <c r="M87" s="185">
        <f t="shared" si="18"/>
        <v>6.1</v>
      </c>
      <c r="N87" s="185">
        <f t="shared" si="19"/>
        <v>0</v>
      </c>
      <c r="O87" s="240">
        <f t="shared" si="13"/>
        <v>0</v>
      </c>
      <c r="P87" s="201">
        <f t="shared" si="20"/>
        <v>0</v>
      </c>
      <c r="Q87" s="169">
        <f t="shared" si="14"/>
        <v>0</v>
      </c>
      <c r="R87" s="170">
        <f t="shared" si="15"/>
        <v>0</v>
      </c>
      <c r="T87" s="366"/>
      <c r="AM87" s="411"/>
      <c r="AN87" s="410"/>
    </row>
    <row r="88" spans="1:40" ht="15" customHeight="1">
      <c r="A88" s="86">
        <f>RANK(E88,$E$2:$E$249,0)+COUNTIF(E$2:$E88,E88)-1</f>
        <v>87</v>
      </c>
      <c r="B88" s="301">
        <v>8769898</v>
      </c>
      <c r="C88" s="302" t="s">
        <v>208</v>
      </c>
      <c r="D88" s="302">
        <v>6.15</v>
      </c>
      <c r="E88" s="302">
        <f>IF('CALCUL LAMES'!$D$15=B88,'CALCUL LAMES'!$D$5+'POSE générale'!$C$49+'POSE générale'!$C$63,0)</f>
        <v>0</v>
      </c>
      <c r="F88" s="302"/>
      <c r="G88" s="379"/>
      <c r="H88" s="180">
        <f t="shared" si="12"/>
        <v>0</v>
      </c>
      <c r="J88" s="239">
        <f t="shared" si="11"/>
        <v>87</v>
      </c>
      <c r="K88" s="239">
        <f t="shared" si="16"/>
        <v>8769898</v>
      </c>
      <c r="L88" s="198" t="str">
        <f t="shared" si="17"/>
        <v>LAME IPE lisse / rainurée - 21 145 6150</v>
      </c>
      <c r="M88" s="185">
        <f t="shared" si="18"/>
        <v>6.15</v>
      </c>
      <c r="N88" s="185">
        <f t="shared" si="19"/>
        <v>0</v>
      </c>
      <c r="O88" s="240">
        <f t="shared" si="13"/>
        <v>0</v>
      </c>
      <c r="P88" s="201">
        <f t="shared" si="20"/>
        <v>0</v>
      </c>
      <c r="Q88" s="169">
        <f t="shared" si="14"/>
        <v>0</v>
      </c>
      <c r="R88" s="170">
        <f t="shared" si="15"/>
        <v>0</v>
      </c>
      <c r="T88" s="366"/>
      <c r="AM88" s="411"/>
      <c r="AN88" s="410"/>
    </row>
    <row r="89" spans="1:40" ht="15" customHeight="1">
      <c r="A89" s="86">
        <f>RANK(E89,$E$2:$E$249,0)+COUNTIF(E$2:$E89,E89)-1</f>
        <v>88</v>
      </c>
      <c r="B89" s="304">
        <v>1378688</v>
      </c>
      <c r="C89" s="88" t="s">
        <v>209</v>
      </c>
      <c r="D89" s="352">
        <v>1.5</v>
      </c>
      <c r="E89" s="358">
        <f>IF('renseignement client'!$B$5="Pin Traitement Autoclave classe 4",0,SUMIF('POSE générale'!$K$8,1.5,'POSE générale'!$M$8))</f>
        <v>0</v>
      </c>
      <c r="F89" s="352"/>
      <c r="G89" s="356"/>
      <c r="H89" s="180">
        <f t="shared" si="12"/>
        <v>0</v>
      </c>
      <c r="J89" s="239">
        <f t="shared" si="11"/>
        <v>88</v>
      </c>
      <c r="K89" s="239">
        <f t="shared" si="16"/>
        <v>1378688</v>
      </c>
      <c r="L89" s="198" t="str">
        <f t="shared" si="17"/>
        <v>LAMBOURDE RABOTE bois exotique - 40 65 1500</v>
      </c>
      <c r="M89" s="185">
        <f t="shared" si="18"/>
        <v>1.5</v>
      </c>
      <c r="N89" s="185">
        <f t="shared" si="19"/>
        <v>0</v>
      </c>
      <c r="O89" s="240">
        <f t="shared" si="13"/>
        <v>0</v>
      </c>
      <c r="P89" s="201">
        <f t="shared" si="20"/>
        <v>0</v>
      </c>
      <c r="Q89" s="169">
        <f t="shared" si="14"/>
        <v>0</v>
      </c>
      <c r="R89" s="170">
        <f t="shared" si="15"/>
        <v>0</v>
      </c>
      <c r="T89" s="366"/>
      <c r="AM89" s="411"/>
      <c r="AN89" s="410"/>
    </row>
    <row r="90" spans="1:40" ht="15" customHeight="1">
      <c r="A90" s="86">
        <f>RANK(E90,$E$2:$E$249,0)+COUNTIF(E$2:$E90,E90)-1</f>
        <v>89</v>
      </c>
      <c r="B90" s="304">
        <v>1378686</v>
      </c>
      <c r="C90" s="88" t="s">
        <v>210</v>
      </c>
      <c r="D90" s="352">
        <v>1.85</v>
      </c>
      <c r="E90" s="358">
        <f>IF('renseignement client'!$B$5="Pin Traitement Autoclave classe 4",0,SUMIF('POSE générale'!$K$8,1.85,'POSE générale'!$M$8))</f>
        <v>0</v>
      </c>
      <c r="F90" s="352"/>
      <c r="G90" s="381"/>
      <c r="H90" s="180">
        <f t="shared" si="12"/>
        <v>0</v>
      </c>
      <c r="J90" s="239">
        <f t="shared" si="11"/>
        <v>89</v>
      </c>
      <c r="K90" s="239">
        <f t="shared" si="16"/>
        <v>1378686</v>
      </c>
      <c r="L90" s="198" t="str">
        <f t="shared" si="17"/>
        <v>LAMBOURDE RABOTE bois exotique - 40 65 1850</v>
      </c>
      <c r="M90" s="185">
        <f t="shared" si="18"/>
        <v>1.85</v>
      </c>
      <c r="N90" s="185">
        <f t="shared" si="19"/>
        <v>0</v>
      </c>
      <c r="O90" s="240">
        <f t="shared" si="13"/>
        <v>0</v>
      </c>
      <c r="P90" s="201">
        <f t="shared" si="20"/>
        <v>0</v>
      </c>
      <c r="Q90" s="169">
        <f t="shared" si="14"/>
        <v>0</v>
      </c>
      <c r="R90" s="170">
        <f t="shared" si="15"/>
        <v>0</v>
      </c>
      <c r="T90" s="366"/>
      <c r="AM90" s="411"/>
      <c r="AN90" s="410"/>
    </row>
    <row r="91" spans="1:40" ht="15" customHeight="1">
      <c r="A91" s="86">
        <f>RANK(E91,$E$2:$E$249,0)+COUNTIF(E$2:$E91,E91)-1</f>
        <v>90</v>
      </c>
      <c r="B91" s="304">
        <v>1501676</v>
      </c>
      <c r="C91" s="88" t="s">
        <v>211</v>
      </c>
      <c r="D91" s="352">
        <v>2.15</v>
      </c>
      <c r="E91" s="358">
        <f>IF('renseignement client'!$B$5="Pin Traitement Autoclave classe 4",0,SUMIF('POSE générale'!$K$8,2.15,'POSE générale'!$M$8))</f>
        <v>0</v>
      </c>
      <c r="F91" s="352"/>
      <c r="G91" s="381"/>
      <c r="H91" s="180">
        <f t="shared" si="12"/>
        <v>0</v>
      </c>
      <c r="J91" s="239">
        <f t="shared" si="11"/>
        <v>90</v>
      </c>
      <c r="K91" s="239">
        <f t="shared" si="16"/>
        <v>1501676</v>
      </c>
      <c r="L91" s="198" t="str">
        <f t="shared" si="17"/>
        <v>LAMBOURDE RABOTE bois exotique - 40 65 2150</v>
      </c>
      <c r="M91" s="185">
        <f t="shared" si="18"/>
        <v>2.15</v>
      </c>
      <c r="N91" s="185">
        <f t="shared" si="19"/>
        <v>0</v>
      </c>
      <c r="O91" s="240">
        <f t="shared" si="13"/>
        <v>0</v>
      </c>
      <c r="P91" s="201">
        <f t="shared" si="20"/>
        <v>0</v>
      </c>
      <c r="Q91" s="169">
        <f t="shared" si="14"/>
        <v>0</v>
      </c>
      <c r="R91" s="170">
        <f t="shared" si="15"/>
        <v>0</v>
      </c>
      <c r="T91" s="366"/>
      <c r="AM91" s="411"/>
      <c r="AN91" s="410"/>
    </row>
    <row r="92" spans="1:40" ht="15" customHeight="1">
      <c r="A92" s="86">
        <f>RANK(E92,$E$2:$E$249,0)+COUNTIF(E$2:$E92,E92)-1</f>
        <v>91</v>
      </c>
      <c r="B92" s="304">
        <v>1378685</v>
      </c>
      <c r="C92" s="88" t="s">
        <v>212</v>
      </c>
      <c r="D92" s="352">
        <v>2.4500000000000002</v>
      </c>
      <c r="E92" s="358">
        <f>IF('renseignement client'!$B$5="Pin Traitement Autoclave classe 4",0,SUMIF('POSE générale'!$K$8,2.45,'POSE générale'!$M$8))</f>
        <v>0</v>
      </c>
      <c r="F92" s="352"/>
      <c r="G92" s="381"/>
      <c r="H92" s="180">
        <f t="shared" si="12"/>
        <v>0</v>
      </c>
      <c r="J92" s="239">
        <f t="shared" si="11"/>
        <v>91</v>
      </c>
      <c r="K92" s="239">
        <f t="shared" si="16"/>
        <v>1378685</v>
      </c>
      <c r="L92" s="198" t="str">
        <f t="shared" si="17"/>
        <v>LAMBOURDE RABOTE bois exotique - 40 65 2450</v>
      </c>
      <c r="M92" s="185">
        <f t="shared" si="18"/>
        <v>2.4500000000000002</v>
      </c>
      <c r="N92" s="185">
        <f t="shared" si="19"/>
        <v>0</v>
      </c>
      <c r="O92" s="240">
        <f t="shared" si="13"/>
        <v>0</v>
      </c>
      <c r="P92" s="201">
        <f t="shared" si="20"/>
        <v>0</v>
      </c>
      <c r="Q92" s="169">
        <f t="shared" si="14"/>
        <v>0</v>
      </c>
      <c r="R92" s="170">
        <f t="shared" si="15"/>
        <v>0</v>
      </c>
      <c r="T92" s="366"/>
      <c r="Z92" s="366"/>
      <c r="AM92" s="411"/>
      <c r="AN92" s="410"/>
    </row>
    <row r="93" spans="1:40" ht="15" customHeight="1">
      <c r="A93" s="86">
        <f>RANK(E93,$E$2:$E$249,0)+COUNTIF(E$2:$E93,E93)-1</f>
        <v>92</v>
      </c>
      <c r="B93" s="304">
        <v>1108378</v>
      </c>
      <c r="C93" s="88" t="s">
        <v>213</v>
      </c>
      <c r="D93" s="352">
        <v>2.65</v>
      </c>
      <c r="E93" s="358">
        <f>IF('renseignement client'!$B$5="Pin Traitement Autoclave classe 4",0,SUMIF('POSE générale'!$K$8,2.65,'POSE générale'!$M$8))</f>
        <v>0</v>
      </c>
      <c r="F93" s="352"/>
      <c r="G93" s="381"/>
      <c r="H93" s="180">
        <f t="shared" si="12"/>
        <v>0</v>
      </c>
      <c r="J93" s="239">
        <f t="shared" si="11"/>
        <v>92</v>
      </c>
      <c r="K93" s="239">
        <f t="shared" si="16"/>
        <v>1108378</v>
      </c>
      <c r="L93" s="198" t="str">
        <f t="shared" si="17"/>
        <v>LAMBOURDE RABOTE bois exotique - 40 65 2650</v>
      </c>
      <c r="M93" s="185">
        <f t="shared" si="18"/>
        <v>2.65</v>
      </c>
      <c r="N93" s="185">
        <f t="shared" si="19"/>
        <v>0</v>
      </c>
      <c r="O93" s="240">
        <f t="shared" si="13"/>
        <v>0</v>
      </c>
      <c r="P93" s="201">
        <f t="shared" si="20"/>
        <v>0</v>
      </c>
      <c r="Q93" s="169">
        <f t="shared" si="14"/>
        <v>0</v>
      </c>
      <c r="R93" s="170">
        <f t="shared" si="15"/>
        <v>0</v>
      </c>
      <c r="T93" s="366"/>
      <c r="Z93" s="366"/>
      <c r="AM93" s="411"/>
      <c r="AN93" s="410"/>
    </row>
    <row r="94" spans="1:40" ht="15" customHeight="1">
      <c r="A94" s="86">
        <f>RANK(E94,$E$2:$E$249,0)+COUNTIF(E$2:$E94,E94)-1</f>
        <v>93</v>
      </c>
      <c r="B94" s="304">
        <v>4543163</v>
      </c>
      <c r="C94" s="88" t="s">
        <v>214</v>
      </c>
      <c r="D94" s="352">
        <v>2.75</v>
      </c>
      <c r="E94" s="358">
        <f>IF('renseignement client'!$B$5="Pin Traitement Autoclave classe 4",0,SUMIF('POSE générale'!$K$8,2.75,'POSE générale'!$M$8))</f>
        <v>0</v>
      </c>
      <c r="F94" s="352"/>
      <c r="G94" s="381"/>
      <c r="H94" s="180">
        <f t="shared" si="12"/>
        <v>0</v>
      </c>
      <c r="J94" s="239">
        <f t="shared" si="11"/>
        <v>93</v>
      </c>
      <c r="K94" s="239">
        <f t="shared" si="16"/>
        <v>4543163</v>
      </c>
      <c r="L94" s="198" t="str">
        <f t="shared" si="17"/>
        <v>LAMBOURDE RABOTE bois exotique - 40 65 2750</v>
      </c>
      <c r="M94" s="185">
        <f t="shared" si="18"/>
        <v>2.75</v>
      </c>
      <c r="N94" s="185">
        <f t="shared" si="19"/>
        <v>0</v>
      </c>
      <c r="O94" s="240">
        <f t="shared" si="13"/>
        <v>0</v>
      </c>
      <c r="P94" s="201">
        <f t="shared" si="20"/>
        <v>0</v>
      </c>
      <c r="Q94" s="169">
        <f t="shared" si="14"/>
        <v>0</v>
      </c>
      <c r="R94" s="170">
        <f t="shared" si="15"/>
        <v>0</v>
      </c>
      <c r="T94" s="366"/>
      <c r="Z94" s="366"/>
      <c r="AM94" s="411"/>
      <c r="AN94" s="410"/>
    </row>
    <row r="95" spans="1:40" ht="15" customHeight="1">
      <c r="A95" s="86">
        <f>RANK(E95,$E$2:$E$249,0)+COUNTIF(E$2:$E95,E95)-1</f>
        <v>94</v>
      </c>
      <c r="B95" s="304">
        <v>1066970</v>
      </c>
      <c r="C95" s="88" t="s">
        <v>215</v>
      </c>
      <c r="D95" s="352">
        <v>3</v>
      </c>
      <c r="E95" s="358">
        <f>IF('renseignement client'!$B$5="Pin Traitement Autoclave classe 4",0,SUMIF('POSE générale'!$K$8,3,'POSE générale'!$M$8))</f>
        <v>0</v>
      </c>
      <c r="F95" s="352"/>
      <c r="G95" s="381"/>
      <c r="H95" s="180">
        <f t="shared" si="12"/>
        <v>0</v>
      </c>
      <c r="J95" s="239">
        <f t="shared" si="11"/>
        <v>94</v>
      </c>
      <c r="K95" s="239">
        <f t="shared" si="16"/>
        <v>1066970</v>
      </c>
      <c r="L95" s="198" t="str">
        <f t="shared" si="17"/>
        <v>LAMBOURDE RABOTE bois exotique - 40 65 3000</v>
      </c>
      <c r="M95" s="185">
        <f t="shared" si="18"/>
        <v>3</v>
      </c>
      <c r="N95" s="185">
        <f t="shared" si="19"/>
        <v>0</v>
      </c>
      <c r="O95" s="240">
        <f t="shared" si="13"/>
        <v>0</v>
      </c>
      <c r="P95" s="201">
        <f t="shared" si="20"/>
        <v>0</v>
      </c>
      <c r="Q95" s="169">
        <f t="shared" si="14"/>
        <v>0</v>
      </c>
      <c r="R95" s="170">
        <f t="shared" si="15"/>
        <v>0</v>
      </c>
      <c r="T95" s="366"/>
      <c r="Z95" s="366"/>
      <c r="AM95" s="411"/>
      <c r="AN95" s="410"/>
    </row>
    <row r="96" spans="1:40" ht="15" customHeight="1">
      <c r="A96" s="86">
        <f>RANK(E96,$E$2:$E$249,0)+COUNTIF(E$2:$E96,E96)-1</f>
        <v>95</v>
      </c>
      <c r="B96" s="304">
        <v>1104284</v>
      </c>
      <c r="C96" s="88" t="s">
        <v>216</v>
      </c>
      <c r="D96" s="352">
        <v>3.05</v>
      </c>
      <c r="E96" s="358">
        <f>IF('renseignement client'!$B$5="Pin Traitement Autoclave classe 4",0,SUMIF('POSE générale'!$K$8,3.05,'POSE générale'!$M$8))</f>
        <v>0</v>
      </c>
      <c r="F96" s="352"/>
      <c r="G96" s="381"/>
      <c r="H96" s="180">
        <f t="shared" si="12"/>
        <v>0</v>
      </c>
      <c r="J96" s="239">
        <f t="shared" si="11"/>
        <v>95</v>
      </c>
      <c r="K96" s="239">
        <f t="shared" si="16"/>
        <v>1104284</v>
      </c>
      <c r="L96" s="198" t="str">
        <f t="shared" si="17"/>
        <v>LAMBOURDE RABOTE bois exotique - 40 65 3050</v>
      </c>
      <c r="M96" s="185">
        <f t="shared" si="18"/>
        <v>3.05</v>
      </c>
      <c r="N96" s="185">
        <f t="shared" si="19"/>
        <v>0</v>
      </c>
      <c r="O96" s="240">
        <f t="shared" si="13"/>
        <v>0</v>
      </c>
      <c r="P96" s="201">
        <f t="shared" si="20"/>
        <v>0</v>
      </c>
      <c r="Q96" s="169">
        <f t="shared" si="14"/>
        <v>0</v>
      </c>
      <c r="R96" s="170">
        <f t="shared" si="15"/>
        <v>0</v>
      </c>
      <c r="T96" s="366"/>
      <c r="Z96" s="366"/>
      <c r="AM96" s="411"/>
      <c r="AN96" s="410"/>
    </row>
    <row r="97" spans="1:40" ht="15" customHeight="1">
      <c r="A97" s="86">
        <f>RANK(E97,$E$2:$E$249,0)+COUNTIF(E$2:$E97,E97)-1</f>
        <v>96</v>
      </c>
      <c r="B97" s="304">
        <v>1066971</v>
      </c>
      <c r="C97" s="88" t="s">
        <v>217</v>
      </c>
      <c r="D97" s="361">
        <v>3.1</v>
      </c>
      <c r="E97" s="358">
        <f>IF('renseignement client'!$B$5="Pin Traitement Autoclave classe 4",0,SUMIF('POSE générale'!$K$8,3.1,'POSE générale'!$M$8))</f>
        <v>0</v>
      </c>
      <c r="F97" s="352"/>
      <c r="G97" s="381"/>
      <c r="H97" s="180">
        <f t="shared" si="12"/>
        <v>0</v>
      </c>
      <c r="J97" s="239">
        <f t="shared" si="11"/>
        <v>96</v>
      </c>
      <c r="K97" s="239">
        <f t="shared" si="16"/>
        <v>1066971</v>
      </c>
      <c r="L97" s="198" t="str">
        <f t="shared" si="17"/>
        <v>LAMBOURDE RABOTE bois exotique - 40 65 3100</v>
      </c>
      <c r="M97" s="185">
        <f t="shared" si="18"/>
        <v>3.1</v>
      </c>
      <c r="N97" s="185">
        <f t="shared" si="19"/>
        <v>0</v>
      </c>
      <c r="O97" s="240">
        <f t="shared" si="13"/>
        <v>0</v>
      </c>
      <c r="P97" s="201">
        <f t="shared" si="20"/>
        <v>0</v>
      </c>
      <c r="Q97" s="169">
        <f t="shared" si="14"/>
        <v>0</v>
      </c>
      <c r="R97" s="170">
        <f t="shared" si="15"/>
        <v>0</v>
      </c>
      <c r="T97" s="366"/>
      <c r="Z97" s="366"/>
      <c r="AM97" s="411"/>
      <c r="AN97" s="410"/>
    </row>
    <row r="98" spans="1:40" ht="15" customHeight="1">
      <c r="A98" s="86">
        <f>RANK(E98,$E$2:$E$249,0)+COUNTIF(E$2:$E98,E98)-1</f>
        <v>97</v>
      </c>
      <c r="B98" s="304">
        <v>1104285</v>
      </c>
      <c r="C98" s="88" t="s">
        <v>218</v>
      </c>
      <c r="D98" s="352">
        <v>3.3</v>
      </c>
      <c r="E98" s="358">
        <f>IF('renseignement client'!$B$5="Pin Traitement Autoclave classe 4",0,SUMIF('POSE générale'!$K$8,3.3,'POSE générale'!$M$8))</f>
        <v>0</v>
      </c>
      <c r="F98" s="352"/>
      <c r="G98" s="381"/>
      <c r="H98" s="180">
        <f t="shared" si="12"/>
        <v>0</v>
      </c>
      <c r="J98" s="239">
        <f t="shared" si="11"/>
        <v>97</v>
      </c>
      <c r="K98" s="239">
        <f t="shared" si="16"/>
        <v>1104285</v>
      </c>
      <c r="L98" s="198" t="str">
        <f t="shared" si="17"/>
        <v>LAMBOURDE RABOTE bois exotique - 40 65 3300</v>
      </c>
      <c r="M98" s="185">
        <f t="shared" si="18"/>
        <v>3.3</v>
      </c>
      <c r="N98" s="185">
        <f t="shared" si="19"/>
        <v>0</v>
      </c>
      <c r="O98" s="240">
        <f t="shared" si="13"/>
        <v>0</v>
      </c>
      <c r="P98" s="201">
        <f t="shared" si="20"/>
        <v>0</v>
      </c>
      <c r="Q98" s="169">
        <f t="shared" si="14"/>
        <v>0</v>
      </c>
      <c r="R98" s="170">
        <f t="shared" si="15"/>
        <v>0</v>
      </c>
      <c r="T98" s="366"/>
      <c r="Z98" s="366"/>
      <c r="AM98" s="411"/>
      <c r="AN98" s="410"/>
    </row>
    <row r="99" spans="1:40" ht="15" customHeight="1">
      <c r="A99" s="86">
        <f>RANK(E99,$E$2:$E$249,0)+COUNTIF(E$2:$E99,E99)-1</f>
        <v>98</v>
      </c>
      <c r="B99" s="304">
        <v>1066972</v>
      </c>
      <c r="C99" s="88" t="s">
        <v>219</v>
      </c>
      <c r="D99" s="352">
        <v>3.35</v>
      </c>
      <c r="E99" s="358">
        <f>IF('renseignement client'!$B$5="Pin Traitement Autoclave classe 4",0,SUMIF('POSE générale'!$K$8,3.35,'POSE générale'!$M$8))</f>
        <v>0</v>
      </c>
      <c r="F99" s="352"/>
      <c r="G99" s="381"/>
      <c r="H99" s="180">
        <f t="shared" si="12"/>
        <v>0</v>
      </c>
      <c r="J99" s="239">
        <f t="shared" si="11"/>
        <v>98</v>
      </c>
      <c r="K99" s="239">
        <f t="shared" si="16"/>
        <v>1066972</v>
      </c>
      <c r="L99" s="198" t="str">
        <f t="shared" si="17"/>
        <v>LAMBOURDE RABOTE bois exotique - 40 65 3350</v>
      </c>
      <c r="M99" s="185">
        <f t="shared" si="18"/>
        <v>3.35</v>
      </c>
      <c r="N99" s="185">
        <f t="shared" si="19"/>
        <v>0</v>
      </c>
      <c r="O99" s="240">
        <f t="shared" si="13"/>
        <v>0</v>
      </c>
      <c r="P99" s="201">
        <f t="shared" si="20"/>
        <v>0</v>
      </c>
      <c r="Q99" s="169">
        <f t="shared" si="14"/>
        <v>0</v>
      </c>
      <c r="R99" s="170">
        <f t="shared" si="15"/>
        <v>0</v>
      </c>
      <c r="T99" s="366"/>
      <c r="Z99" s="366"/>
      <c r="AM99" s="411"/>
      <c r="AN99" s="410"/>
    </row>
    <row r="100" spans="1:40" ht="15" customHeight="1">
      <c r="A100" s="86">
        <f>RANK(E100,$E$2:$E$249,0)+COUNTIF(E$2:$E100,E100)-1</f>
        <v>99</v>
      </c>
      <c r="B100" s="304">
        <v>1104287</v>
      </c>
      <c r="C100" s="88" t="s">
        <v>220</v>
      </c>
      <c r="D100" s="352">
        <v>3.6</v>
      </c>
      <c r="E100" s="358">
        <f>IF('renseignement client'!$B$5="Pin Traitement Autoclave classe 4",0,SUMIF('POSE générale'!$K$8,3.6,'POSE générale'!$M$8))</f>
        <v>0</v>
      </c>
      <c r="F100" s="352"/>
      <c r="G100" s="381"/>
      <c r="H100" s="180">
        <f t="shared" si="12"/>
        <v>0</v>
      </c>
      <c r="J100" s="239">
        <f t="shared" si="11"/>
        <v>99</v>
      </c>
      <c r="K100" s="239">
        <f t="shared" si="16"/>
        <v>1104287</v>
      </c>
      <c r="L100" s="198" t="str">
        <f t="shared" si="17"/>
        <v>LAMBOURDE RABOTE bois exotique - 40 65 3600</v>
      </c>
      <c r="M100" s="185">
        <f t="shared" si="18"/>
        <v>3.6</v>
      </c>
      <c r="N100" s="185">
        <f t="shared" si="19"/>
        <v>0</v>
      </c>
      <c r="O100" s="240">
        <f t="shared" si="13"/>
        <v>0</v>
      </c>
      <c r="P100" s="201">
        <f t="shared" si="20"/>
        <v>0</v>
      </c>
      <c r="Q100" s="169">
        <f t="shared" si="14"/>
        <v>0</v>
      </c>
      <c r="R100" s="170">
        <f t="shared" si="15"/>
        <v>0</v>
      </c>
      <c r="T100" s="366"/>
      <c r="Z100" s="366"/>
      <c r="AM100" s="411"/>
      <c r="AN100" s="410"/>
    </row>
    <row r="101" spans="1:40" ht="15" customHeight="1">
      <c r="A101" s="86">
        <f>RANK(E101,$E$2:$E$249,0)+COUNTIF(E$2:$E101,E101)-1</f>
        <v>100</v>
      </c>
      <c r="B101" s="304">
        <v>1066975</v>
      </c>
      <c r="C101" s="88" t="s">
        <v>221</v>
      </c>
      <c r="D101" s="352">
        <v>3.65</v>
      </c>
      <c r="E101" s="358">
        <f>IF('renseignement client'!$B$5="Pin Traitement Autoclave classe 4",0,SUMIF('POSE générale'!$K$8,3.65,'POSE générale'!$M$8))</f>
        <v>0</v>
      </c>
      <c r="F101" s="352"/>
      <c r="G101" s="381"/>
      <c r="H101" s="180">
        <f t="shared" si="12"/>
        <v>0</v>
      </c>
      <c r="J101" s="239">
        <f t="shared" si="11"/>
        <v>100</v>
      </c>
      <c r="K101" s="239">
        <f t="shared" si="16"/>
        <v>1066975</v>
      </c>
      <c r="L101" s="198" t="str">
        <f t="shared" si="17"/>
        <v>LAMBOURDE RABOTE bois exotique - 40 65 3650</v>
      </c>
      <c r="M101" s="185">
        <f t="shared" si="18"/>
        <v>3.65</v>
      </c>
      <c r="N101" s="185">
        <f t="shared" si="19"/>
        <v>0</v>
      </c>
      <c r="O101" s="240">
        <f t="shared" si="13"/>
        <v>0</v>
      </c>
      <c r="P101" s="201">
        <f t="shared" si="20"/>
        <v>0</v>
      </c>
      <c r="Q101" s="169">
        <f t="shared" si="14"/>
        <v>0</v>
      </c>
      <c r="R101" s="170">
        <f t="shared" si="15"/>
        <v>0</v>
      </c>
      <c r="T101" s="366"/>
      <c r="Z101" s="366"/>
    </row>
    <row r="102" spans="1:40" ht="15" customHeight="1">
      <c r="A102" s="86">
        <f>RANK(E102,$E$2:$E$249,0)+COUNTIF(E$2:$E102,E102)-1</f>
        <v>101</v>
      </c>
      <c r="B102" s="304">
        <v>1066979</v>
      </c>
      <c r="C102" s="88" t="s">
        <v>222</v>
      </c>
      <c r="D102" s="361">
        <v>3.7</v>
      </c>
      <c r="E102" s="358">
        <f>IF('renseignement client'!$B$5="Pin Traitement Autoclave classe 4",0,SUMIF('POSE générale'!$K$8,3.7,'POSE générale'!$M$8))</f>
        <v>0</v>
      </c>
      <c r="F102" s="352"/>
      <c r="G102" s="381"/>
      <c r="H102" s="180">
        <f t="shared" si="12"/>
        <v>0</v>
      </c>
      <c r="J102" s="239">
        <f t="shared" si="11"/>
        <v>101</v>
      </c>
      <c r="K102" s="239">
        <f t="shared" si="16"/>
        <v>1066979</v>
      </c>
      <c r="L102" s="198" t="str">
        <f t="shared" si="17"/>
        <v>LAMBOURDE RABOTE bois exotique - 40 65 3700</v>
      </c>
      <c r="M102" s="185">
        <f t="shared" si="18"/>
        <v>3.7</v>
      </c>
      <c r="N102" s="185">
        <f t="shared" si="19"/>
        <v>0</v>
      </c>
      <c r="O102" s="240">
        <f t="shared" si="13"/>
        <v>0</v>
      </c>
      <c r="P102" s="201">
        <f t="shared" si="20"/>
        <v>0</v>
      </c>
      <c r="Q102" s="169">
        <f t="shared" si="14"/>
        <v>0</v>
      </c>
      <c r="R102" s="170">
        <f t="shared" si="15"/>
        <v>0</v>
      </c>
      <c r="T102" s="366"/>
      <c r="Z102" s="366"/>
    </row>
    <row r="103" spans="1:40" ht="15" customHeight="1">
      <c r="A103" s="86">
        <f>RANK(E103,$E$2:$E$249,0)+COUNTIF(E$2:$E103,E103)-1</f>
        <v>102</v>
      </c>
      <c r="B103" s="304">
        <v>1066981</v>
      </c>
      <c r="C103" s="88" t="s">
        <v>223</v>
      </c>
      <c r="D103" s="352">
        <v>3.75</v>
      </c>
      <c r="E103" s="358">
        <f>IF('renseignement client'!$B$5="Pin Traitement Autoclave classe 4",0,SUMIF('POSE générale'!$K$8,3.75,'POSE générale'!$M$8))</f>
        <v>0</v>
      </c>
      <c r="F103" s="352"/>
      <c r="G103" s="381"/>
      <c r="H103" s="180">
        <f t="shared" si="12"/>
        <v>0</v>
      </c>
      <c r="J103" s="239">
        <f t="shared" si="11"/>
        <v>102</v>
      </c>
      <c r="K103" s="239">
        <f t="shared" si="16"/>
        <v>1066981</v>
      </c>
      <c r="L103" s="198" t="str">
        <f t="shared" si="17"/>
        <v>LAMBOURDE RABOTE bois exotique - 40 65 3750</v>
      </c>
      <c r="M103" s="185">
        <f t="shared" si="18"/>
        <v>3.75</v>
      </c>
      <c r="N103" s="185">
        <f t="shared" si="19"/>
        <v>0</v>
      </c>
      <c r="O103" s="240">
        <f t="shared" si="13"/>
        <v>0</v>
      </c>
      <c r="P103" s="201">
        <f t="shared" si="20"/>
        <v>0</v>
      </c>
      <c r="Q103" s="169">
        <f t="shared" si="14"/>
        <v>0</v>
      </c>
      <c r="R103" s="170">
        <f t="shared" si="15"/>
        <v>0</v>
      </c>
      <c r="T103" s="366"/>
      <c r="Z103" s="366"/>
    </row>
    <row r="104" spans="1:40" ht="15" customHeight="1">
      <c r="A104" s="86">
        <f>RANK(E104,$E$2:$E$249,0)+COUNTIF(E$2:$E104,E104)-1</f>
        <v>103</v>
      </c>
      <c r="B104" s="304">
        <v>1066984</v>
      </c>
      <c r="C104" s="88" t="s">
        <v>224</v>
      </c>
      <c r="D104" s="352">
        <v>3.8</v>
      </c>
      <c r="E104" s="358">
        <f>IF('renseignement client'!$B$5="Pin Traitement Autoclave classe 4",0,SUMIF('POSE générale'!$K$8,3.8,'POSE générale'!$M$8))</f>
        <v>0</v>
      </c>
      <c r="F104" s="352"/>
      <c r="G104" s="381"/>
      <c r="H104" s="180">
        <f t="shared" si="12"/>
        <v>0</v>
      </c>
      <c r="J104" s="239">
        <f t="shared" si="11"/>
        <v>103</v>
      </c>
      <c r="K104" s="239">
        <f t="shared" si="16"/>
        <v>1066984</v>
      </c>
      <c r="L104" s="198" t="str">
        <f t="shared" si="17"/>
        <v>LAMBOURDE RABOTE bois exotique - 40 65 3800</v>
      </c>
      <c r="M104" s="185">
        <f t="shared" si="18"/>
        <v>3.8</v>
      </c>
      <c r="N104" s="185">
        <f t="shared" si="19"/>
        <v>0</v>
      </c>
      <c r="O104" s="240">
        <f t="shared" si="13"/>
        <v>0</v>
      </c>
      <c r="P104" s="201">
        <f t="shared" si="20"/>
        <v>0</v>
      </c>
      <c r="Q104" s="169">
        <f t="shared" si="14"/>
        <v>0</v>
      </c>
      <c r="R104" s="170">
        <f t="shared" si="15"/>
        <v>0</v>
      </c>
      <c r="T104" s="366"/>
      <c r="Z104" s="366"/>
    </row>
    <row r="105" spans="1:40" ht="15" customHeight="1">
      <c r="A105" s="86">
        <f>RANK(E105,$E$2:$E$249,0)+COUNTIF(E$2:$E105,E105)-1</f>
        <v>104</v>
      </c>
      <c r="B105" s="304">
        <v>1066995</v>
      </c>
      <c r="C105" s="88" t="s">
        <v>225</v>
      </c>
      <c r="D105" s="352">
        <v>3.9</v>
      </c>
      <c r="E105" s="358">
        <f>IF('renseignement client'!$B$5="Pin Traitement Autoclave classe 4",0,SUMIF('POSE générale'!$K$8,3.9,'POSE générale'!$M$8))</f>
        <v>0</v>
      </c>
      <c r="F105" s="352"/>
      <c r="G105" s="381"/>
      <c r="H105" s="180">
        <f t="shared" si="12"/>
        <v>0</v>
      </c>
      <c r="J105" s="239">
        <f t="shared" si="11"/>
        <v>104</v>
      </c>
      <c r="K105" s="239">
        <f t="shared" si="16"/>
        <v>1066995</v>
      </c>
      <c r="L105" s="198" t="str">
        <f t="shared" si="17"/>
        <v>LAMBOURDE RABOTE bois exotique - 40 65 3900</v>
      </c>
      <c r="M105" s="185">
        <f t="shared" si="18"/>
        <v>3.9</v>
      </c>
      <c r="N105" s="185">
        <f t="shared" si="19"/>
        <v>0</v>
      </c>
      <c r="O105" s="240">
        <f t="shared" si="13"/>
        <v>0</v>
      </c>
      <c r="P105" s="201">
        <f t="shared" si="20"/>
        <v>0</v>
      </c>
      <c r="Q105" s="169">
        <f t="shared" si="14"/>
        <v>0</v>
      </c>
      <c r="R105" s="170">
        <f t="shared" si="15"/>
        <v>0</v>
      </c>
      <c r="T105" s="366"/>
      <c r="Z105" s="366"/>
    </row>
    <row r="106" spans="1:40" ht="15" customHeight="1">
      <c r="A106" s="86">
        <f>RANK(E106,$E$2:$E$249,0)+COUNTIF(E$2:$E106,E106)-1</f>
        <v>105</v>
      </c>
      <c r="B106" s="304">
        <v>1066998</v>
      </c>
      <c r="C106" s="88" t="s">
        <v>226</v>
      </c>
      <c r="D106" s="352">
        <v>3.95</v>
      </c>
      <c r="E106" s="358">
        <f>IF('renseignement client'!$B$5="Pin Traitement Autoclave classe 4",0,SUMIF('POSE générale'!$K$8,3.95,'POSE générale'!$M$8))</f>
        <v>0</v>
      </c>
      <c r="F106" s="352"/>
      <c r="G106" s="381"/>
      <c r="H106" s="180">
        <f t="shared" si="12"/>
        <v>0</v>
      </c>
      <c r="J106" s="239">
        <f t="shared" si="11"/>
        <v>105</v>
      </c>
      <c r="K106" s="239">
        <f t="shared" si="16"/>
        <v>1066998</v>
      </c>
      <c r="L106" s="198" t="str">
        <f t="shared" si="17"/>
        <v>LAMBOURDE RABOTE bois exotique - 40 65 3950</v>
      </c>
      <c r="M106" s="185">
        <f t="shared" si="18"/>
        <v>3.95</v>
      </c>
      <c r="N106" s="185">
        <f t="shared" si="19"/>
        <v>0</v>
      </c>
      <c r="O106" s="240">
        <f t="shared" si="13"/>
        <v>0</v>
      </c>
      <c r="P106" s="201">
        <f t="shared" si="20"/>
        <v>0</v>
      </c>
      <c r="Q106" s="169">
        <f t="shared" si="14"/>
        <v>0</v>
      </c>
      <c r="R106" s="170">
        <f t="shared" si="15"/>
        <v>0</v>
      </c>
      <c r="T106" s="366"/>
      <c r="Z106" s="366"/>
    </row>
    <row r="107" spans="1:40" ht="15" customHeight="1">
      <c r="A107" s="86">
        <f>RANK(E107,$E$2:$E$249,0)+COUNTIF(E$2:$E107,E107)-1</f>
        <v>106</v>
      </c>
      <c r="B107" s="304">
        <v>1067000</v>
      </c>
      <c r="C107" s="88" t="s">
        <v>227</v>
      </c>
      <c r="D107" s="361">
        <v>4</v>
      </c>
      <c r="E107" s="358">
        <f>IF('renseignement client'!$B$5="Pin Traitement Autoclave classe 4",0,SUMIF('POSE générale'!$K$8,4,'POSE générale'!$M$8))</f>
        <v>0</v>
      </c>
      <c r="F107" s="352"/>
      <c r="G107" s="381"/>
      <c r="H107" s="180">
        <f t="shared" si="12"/>
        <v>0</v>
      </c>
      <c r="J107" s="239">
        <f t="shared" si="11"/>
        <v>106</v>
      </c>
      <c r="K107" s="239">
        <f t="shared" si="16"/>
        <v>1067000</v>
      </c>
      <c r="L107" s="198" t="str">
        <f t="shared" si="17"/>
        <v>LAMBOURDE RABOTE bois exotique - 40 65 4000</v>
      </c>
      <c r="M107" s="185">
        <f t="shared" si="18"/>
        <v>4</v>
      </c>
      <c r="N107" s="185">
        <f t="shared" si="19"/>
        <v>0</v>
      </c>
      <c r="O107" s="240">
        <f t="shared" si="13"/>
        <v>0</v>
      </c>
      <c r="P107" s="201">
        <f t="shared" si="20"/>
        <v>0</v>
      </c>
      <c r="Q107" s="169">
        <f t="shared" si="14"/>
        <v>0</v>
      </c>
      <c r="R107" s="170">
        <f t="shared" si="15"/>
        <v>0</v>
      </c>
      <c r="T107" s="366"/>
      <c r="Z107" s="366"/>
    </row>
    <row r="108" spans="1:40" ht="15" customHeight="1">
      <c r="A108" s="86">
        <f>RANK(E108,$E$2:$E$249,0)+COUNTIF(E$2:$E108,E108)-1</f>
        <v>107</v>
      </c>
      <c r="B108" s="304">
        <v>1067004</v>
      </c>
      <c r="C108" s="88" t="s">
        <v>228</v>
      </c>
      <c r="D108" s="352">
        <v>4.2</v>
      </c>
      <c r="E108" s="358">
        <f>IF('renseignement client'!$B$5="Pin Traitement Autoclave classe 4",0,SUMIF('POSE générale'!$K$8,4.2,'POSE générale'!$M$8))</f>
        <v>0</v>
      </c>
      <c r="F108" s="352"/>
      <c r="G108" s="381"/>
      <c r="H108" s="180">
        <f t="shared" si="12"/>
        <v>0</v>
      </c>
      <c r="J108" s="239">
        <f t="shared" si="11"/>
        <v>107</v>
      </c>
      <c r="K108" s="239">
        <f t="shared" si="16"/>
        <v>1067004</v>
      </c>
      <c r="L108" s="198" t="str">
        <f t="shared" si="17"/>
        <v>LAMBOURDE RABOTE bois exotique - 40 65 4200</v>
      </c>
      <c r="M108" s="185">
        <f t="shared" si="18"/>
        <v>4.2</v>
      </c>
      <c r="N108" s="185">
        <f t="shared" si="19"/>
        <v>0</v>
      </c>
      <c r="O108" s="240">
        <f t="shared" si="13"/>
        <v>0</v>
      </c>
      <c r="P108" s="201">
        <f t="shared" si="20"/>
        <v>0</v>
      </c>
      <c r="Q108" s="169">
        <f t="shared" si="14"/>
        <v>0</v>
      </c>
      <c r="R108" s="170">
        <f t="shared" si="15"/>
        <v>0</v>
      </c>
      <c r="T108" s="366"/>
      <c r="Z108" s="366"/>
    </row>
    <row r="109" spans="1:40" ht="15" customHeight="1">
      <c r="A109" s="86">
        <f>RANK(E109,$E$2:$E$249,0)+COUNTIF(E$2:$E109,E109)-1</f>
        <v>108</v>
      </c>
      <c r="B109" s="304">
        <v>1513190</v>
      </c>
      <c r="C109" s="88" t="s">
        <v>229</v>
      </c>
      <c r="D109" s="352">
        <v>4.25</v>
      </c>
      <c r="E109" s="358">
        <f>IF('renseignement client'!$B$5="Pin Traitement Autoclave classe 4",0,SUMIF('POSE générale'!$K$8,4.25,'POSE générale'!$M$8))</f>
        <v>0</v>
      </c>
      <c r="F109" s="352"/>
      <c r="G109" s="381"/>
      <c r="H109" s="180">
        <f t="shared" si="12"/>
        <v>0</v>
      </c>
      <c r="J109" s="239">
        <f t="shared" si="11"/>
        <v>108</v>
      </c>
      <c r="K109" s="239">
        <f t="shared" si="16"/>
        <v>1513190</v>
      </c>
      <c r="L109" s="198" t="str">
        <f t="shared" si="17"/>
        <v>LAMBOURDE RABOTE bois exotique - 40 65 4250</v>
      </c>
      <c r="M109" s="185">
        <f t="shared" si="18"/>
        <v>4.25</v>
      </c>
      <c r="N109" s="185">
        <f t="shared" si="19"/>
        <v>0</v>
      </c>
      <c r="O109" s="240">
        <f t="shared" si="13"/>
        <v>0</v>
      </c>
      <c r="P109" s="201">
        <f t="shared" si="20"/>
        <v>0</v>
      </c>
      <c r="Q109" s="169">
        <f t="shared" si="14"/>
        <v>0</v>
      </c>
      <c r="R109" s="170">
        <f t="shared" si="15"/>
        <v>0</v>
      </c>
      <c r="T109" s="366"/>
      <c r="Z109" s="366"/>
    </row>
    <row r="110" spans="1:40" ht="15" customHeight="1">
      <c r="A110" s="86">
        <f>RANK(E110,$E$2:$E$249,0)+COUNTIF(E$2:$E110,E110)-1</f>
        <v>109</v>
      </c>
      <c r="B110" s="304">
        <v>1513191</v>
      </c>
      <c r="C110" s="88" t="s">
        <v>230</v>
      </c>
      <c r="D110" s="361">
        <v>4.3</v>
      </c>
      <c r="E110" s="358">
        <f>IF('renseignement client'!$B$5="Pin Traitement Autoclave classe 4",0,SUMIF('POSE générale'!$K$8,4.3,'POSE générale'!$M$8))</f>
        <v>0</v>
      </c>
      <c r="F110" s="352"/>
      <c r="G110" s="381"/>
      <c r="H110" s="180">
        <f t="shared" si="12"/>
        <v>0</v>
      </c>
      <c r="J110" s="239">
        <f t="shared" si="11"/>
        <v>109</v>
      </c>
      <c r="K110" s="239">
        <f t="shared" si="16"/>
        <v>1513191</v>
      </c>
      <c r="L110" s="198" t="str">
        <f t="shared" si="17"/>
        <v>LAMBOURDE RABOTE bois exotique - 40 65 4300</v>
      </c>
      <c r="M110" s="185">
        <f t="shared" si="18"/>
        <v>4.3</v>
      </c>
      <c r="N110" s="185">
        <f t="shared" si="19"/>
        <v>0</v>
      </c>
      <c r="O110" s="240">
        <f t="shared" si="13"/>
        <v>0</v>
      </c>
      <c r="P110" s="201">
        <f t="shared" si="20"/>
        <v>0</v>
      </c>
      <c r="Q110" s="169">
        <f t="shared" si="14"/>
        <v>0</v>
      </c>
      <c r="R110" s="170">
        <f t="shared" si="15"/>
        <v>0</v>
      </c>
      <c r="T110" s="366"/>
      <c r="Z110" s="366"/>
    </row>
    <row r="111" spans="1:40" ht="15" customHeight="1">
      <c r="A111" s="86">
        <f>RANK(E111,$E$2:$E$249,0)+COUNTIF(E$2:$E111,E111)-1</f>
        <v>110</v>
      </c>
      <c r="B111" s="304">
        <v>1067006</v>
      </c>
      <c r="C111" s="88" t="s">
        <v>231</v>
      </c>
      <c r="D111" s="352">
        <v>4.55</v>
      </c>
      <c r="E111" s="358">
        <f>IF('renseignement client'!$B$5="Pin Traitement Autoclave classe 4",0,SUMIF('POSE générale'!$K$8,4.55,'POSE générale'!$M$8))</f>
        <v>0</v>
      </c>
      <c r="F111" s="352"/>
      <c r="G111" s="381"/>
      <c r="H111" s="180">
        <f t="shared" si="12"/>
        <v>0</v>
      </c>
      <c r="J111" s="239">
        <f t="shared" si="11"/>
        <v>110</v>
      </c>
      <c r="K111" s="239">
        <f t="shared" si="16"/>
        <v>1067006</v>
      </c>
      <c r="L111" s="198" t="str">
        <f t="shared" si="17"/>
        <v>LAMBOURDE RABOTE bois exotique - 40 65 4550</v>
      </c>
      <c r="M111" s="185">
        <f t="shared" si="18"/>
        <v>4.55</v>
      </c>
      <c r="N111" s="185">
        <f t="shared" si="19"/>
        <v>0</v>
      </c>
      <c r="O111" s="240">
        <f t="shared" si="13"/>
        <v>0</v>
      </c>
      <c r="P111" s="201">
        <f t="shared" si="20"/>
        <v>0</v>
      </c>
      <c r="Q111" s="169">
        <f t="shared" si="14"/>
        <v>0</v>
      </c>
      <c r="R111" s="170">
        <f t="shared" si="15"/>
        <v>0</v>
      </c>
      <c r="T111" s="366"/>
      <c r="Z111" s="366"/>
    </row>
    <row r="112" spans="1:40" ht="15" customHeight="1">
      <c r="A112" s="86">
        <f>RANK(E112,$E$2:$E$249,0)+COUNTIF(E$2:$E112,E112)-1</f>
        <v>111</v>
      </c>
      <c r="B112" s="304">
        <v>1067009</v>
      </c>
      <c r="C112" s="88" t="s">
        <v>232</v>
      </c>
      <c r="D112" s="361">
        <v>4.5999999999999996</v>
      </c>
      <c r="E112" s="358">
        <f>IF('renseignement client'!$B$5="Pin Traitement Autoclave classe 4",0,SUMIF('POSE générale'!$K$8,4.6,'POSE générale'!$M$8))</f>
        <v>0</v>
      </c>
      <c r="F112" s="352"/>
      <c r="G112" s="381"/>
      <c r="H112" s="180">
        <f t="shared" si="12"/>
        <v>0</v>
      </c>
      <c r="J112" s="239">
        <f t="shared" si="11"/>
        <v>111</v>
      </c>
      <c r="K112" s="239">
        <f t="shared" si="16"/>
        <v>1067009</v>
      </c>
      <c r="L112" s="198" t="str">
        <f t="shared" si="17"/>
        <v>LAMBOURDE RABOTE bois exotique - 40 65 4600</v>
      </c>
      <c r="M112" s="185">
        <f t="shared" si="18"/>
        <v>4.5999999999999996</v>
      </c>
      <c r="N112" s="185">
        <f t="shared" si="19"/>
        <v>0</v>
      </c>
      <c r="O112" s="240">
        <f t="shared" si="13"/>
        <v>0</v>
      </c>
      <c r="P112" s="201">
        <f t="shared" si="20"/>
        <v>0</v>
      </c>
      <c r="Q112" s="169">
        <f t="shared" si="14"/>
        <v>0</v>
      </c>
      <c r="R112" s="170">
        <f t="shared" si="15"/>
        <v>0</v>
      </c>
      <c r="T112" s="366"/>
      <c r="Z112" s="366"/>
    </row>
    <row r="113" spans="1:26" ht="15" customHeight="1">
      <c r="A113" s="86">
        <f>RANK(E113,$E$2:$E$249,0)+COUNTIF(E$2:$E113,E113)-1</f>
        <v>112</v>
      </c>
      <c r="B113" s="304">
        <v>1067011</v>
      </c>
      <c r="C113" s="88" t="s">
        <v>233</v>
      </c>
      <c r="D113" s="352">
        <v>4.8499999999999996</v>
      </c>
      <c r="E113" s="358">
        <f>IF('renseignement client'!$B$5="Pin Traitement Autoclave classe 4",0,SUMIF('POSE générale'!$K$8,4.85,'POSE générale'!$M$8))</f>
        <v>0</v>
      </c>
      <c r="F113" s="352"/>
      <c r="G113" s="381"/>
      <c r="H113" s="180">
        <f t="shared" si="12"/>
        <v>0</v>
      </c>
      <c r="J113" s="239">
        <f t="shared" si="11"/>
        <v>112</v>
      </c>
      <c r="K113" s="239">
        <f t="shared" si="16"/>
        <v>1067011</v>
      </c>
      <c r="L113" s="198" t="str">
        <f t="shared" si="17"/>
        <v>LAMBOURDE RABOTE bois exotique - 40 65 4850</v>
      </c>
      <c r="M113" s="185">
        <f t="shared" si="18"/>
        <v>4.8499999999999996</v>
      </c>
      <c r="N113" s="185">
        <f t="shared" si="19"/>
        <v>0</v>
      </c>
      <c r="O113" s="240">
        <f t="shared" si="13"/>
        <v>0</v>
      </c>
      <c r="P113" s="201">
        <f t="shared" si="20"/>
        <v>0</v>
      </c>
      <c r="Q113" s="169">
        <f t="shared" si="14"/>
        <v>0</v>
      </c>
      <c r="R113" s="170">
        <f t="shared" si="15"/>
        <v>0</v>
      </c>
      <c r="T113" s="366"/>
      <c r="Z113" s="366"/>
    </row>
    <row r="114" spans="1:26" ht="15" customHeight="1">
      <c r="A114" s="86">
        <f>RANK(E114,$E$2:$E$249,0)+COUNTIF(E$2:$E114,E114)-1</f>
        <v>113</v>
      </c>
      <c r="B114" s="305">
        <v>1089669</v>
      </c>
      <c r="C114" s="88" t="s">
        <v>234</v>
      </c>
      <c r="D114" s="361">
        <v>4.9000000000000004</v>
      </c>
      <c r="E114" s="358">
        <f>IF('renseignement client'!$B$5="Pin Traitement Autoclave classe 4",0,SUMIF('POSE générale'!$K$8,4.9,'POSE générale'!$M$8))</f>
        <v>0</v>
      </c>
      <c r="F114" s="352"/>
      <c r="G114" s="381"/>
      <c r="H114" s="180">
        <f t="shared" si="12"/>
        <v>0</v>
      </c>
      <c r="J114" s="239">
        <f t="shared" si="11"/>
        <v>113</v>
      </c>
      <c r="K114" s="239">
        <f t="shared" si="16"/>
        <v>1089669</v>
      </c>
      <c r="L114" s="198" t="str">
        <f t="shared" si="17"/>
        <v>LAMBOURDE RABOTE bois exotique - 40 65 4900</v>
      </c>
      <c r="M114" s="185">
        <f t="shared" si="18"/>
        <v>4.9000000000000004</v>
      </c>
      <c r="N114" s="185">
        <f t="shared" si="19"/>
        <v>0</v>
      </c>
      <c r="O114" s="240">
        <f t="shared" si="13"/>
        <v>0</v>
      </c>
      <c r="P114" s="201">
        <f t="shared" si="20"/>
        <v>0</v>
      </c>
      <c r="Q114" s="169">
        <f t="shared" si="14"/>
        <v>0</v>
      </c>
      <c r="R114" s="170">
        <f t="shared" si="15"/>
        <v>0</v>
      </c>
      <c r="T114" s="366"/>
      <c r="Z114" s="366"/>
    </row>
    <row r="115" spans="1:26" ht="15" customHeight="1">
      <c r="A115" s="86">
        <f>RANK(E115,$E$2:$E$249,0)+COUNTIF(E$2:$E115,E115)-1</f>
        <v>114</v>
      </c>
      <c r="B115" s="305">
        <v>1089672</v>
      </c>
      <c r="C115" s="88" t="s">
        <v>235</v>
      </c>
      <c r="D115" s="352">
        <v>5.2</v>
      </c>
      <c r="E115" s="358">
        <f>IF('renseignement client'!$B$5="Pin Traitement Autoclave classe 4",0,SUMIF('POSE générale'!$K$8,5.2,'POSE générale'!$M$8))</f>
        <v>0</v>
      </c>
      <c r="F115" s="352"/>
      <c r="G115" s="381"/>
      <c r="H115" s="180">
        <f t="shared" si="12"/>
        <v>0</v>
      </c>
      <c r="J115" s="239">
        <f t="shared" si="11"/>
        <v>114</v>
      </c>
      <c r="K115" s="239">
        <f t="shared" si="16"/>
        <v>1089672</v>
      </c>
      <c r="L115" s="198" t="str">
        <f t="shared" si="17"/>
        <v>LAMBOURDE RABOTE bois exotique - 40 65 5200</v>
      </c>
      <c r="M115" s="185">
        <f t="shared" si="18"/>
        <v>5.2</v>
      </c>
      <c r="N115" s="185">
        <f t="shared" si="19"/>
        <v>0</v>
      </c>
      <c r="O115" s="240">
        <f t="shared" si="13"/>
        <v>0</v>
      </c>
      <c r="P115" s="201">
        <f t="shared" si="20"/>
        <v>0</v>
      </c>
      <c r="Q115" s="169">
        <f t="shared" si="14"/>
        <v>0</v>
      </c>
      <c r="R115" s="170">
        <f t="shared" si="15"/>
        <v>0</v>
      </c>
      <c r="T115" s="366"/>
      <c r="Z115" s="366"/>
    </row>
    <row r="116" spans="1:26" ht="15" customHeight="1">
      <c r="A116" s="86">
        <f>RANK(E116,$E$2:$E$249,0)+COUNTIF(E$2:$E116,E116)-1</f>
        <v>115</v>
      </c>
      <c r="B116" s="305">
        <v>1089673</v>
      </c>
      <c r="C116" s="88" t="s">
        <v>236</v>
      </c>
      <c r="D116" s="352">
        <v>5.5</v>
      </c>
      <c r="E116" s="358">
        <f>IF('renseignement client'!$B$5="Pin Traitement Autoclave classe 4",0,SUMIF('POSE générale'!$K$8,5.5,'POSE générale'!$M$8))</f>
        <v>0</v>
      </c>
      <c r="F116" s="352"/>
      <c r="G116" s="381"/>
      <c r="H116" s="180">
        <f t="shared" si="12"/>
        <v>0</v>
      </c>
      <c r="J116" s="239">
        <f t="shared" si="11"/>
        <v>115</v>
      </c>
      <c r="K116" s="239">
        <f t="shared" si="16"/>
        <v>1089673</v>
      </c>
      <c r="L116" s="198" t="str">
        <f t="shared" si="17"/>
        <v>LAMBOURDE RABOTE bois exotique - 40 65 5500</v>
      </c>
      <c r="M116" s="185">
        <f t="shared" si="18"/>
        <v>5.5</v>
      </c>
      <c r="N116" s="185">
        <f t="shared" si="19"/>
        <v>0</v>
      </c>
      <c r="O116" s="240">
        <f t="shared" si="13"/>
        <v>0</v>
      </c>
      <c r="P116" s="201">
        <f t="shared" si="20"/>
        <v>0</v>
      </c>
      <c r="Q116" s="169">
        <f t="shared" si="14"/>
        <v>0</v>
      </c>
      <c r="R116" s="170">
        <f t="shared" si="15"/>
        <v>0</v>
      </c>
      <c r="T116" s="366"/>
      <c r="Z116" s="366"/>
    </row>
    <row r="117" spans="1:26" ht="15" customHeight="1">
      <c r="A117" s="86">
        <f>RANK(E117,$E$2:$E$249,0)+COUNTIF(E$2:$E117,E117)-1</f>
        <v>116</v>
      </c>
      <c r="B117" s="305">
        <v>1089674</v>
      </c>
      <c r="C117" s="88" t="s">
        <v>237</v>
      </c>
      <c r="D117" s="352">
        <v>5.8</v>
      </c>
      <c r="E117" s="358">
        <f>IF('renseignement client'!$B$5="Pin Traitement Autoclave classe 4",0,SUMIF('POSE générale'!$K$8,5.8,'POSE générale'!$M$8))</f>
        <v>0</v>
      </c>
      <c r="F117" s="352"/>
      <c r="G117" s="381"/>
      <c r="H117" s="180">
        <f t="shared" si="12"/>
        <v>0</v>
      </c>
      <c r="J117" s="239">
        <f t="shared" si="11"/>
        <v>116</v>
      </c>
      <c r="K117" s="239">
        <f t="shared" si="16"/>
        <v>1089674</v>
      </c>
      <c r="L117" s="198" t="str">
        <f t="shared" si="17"/>
        <v>LAMBOURDE RABOTE bois exotique - 40 65 5800</v>
      </c>
      <c r="M117" s="185">
        <f t="shared" si="18"/>
        <v>5.8</v>
      </c>
      <c r="N117" s="185">
        <f t="shared" si="19"/>
        <v>0</v>
      </c>
      <c r="O117" s="240">
        <f t="shared" si="13"/>
        <v>0</v>
      </c>
      <c r="P117" s="201">
        <f t="shared" si="20"/>
        <v>0</v>
      </c>
      <c r="Q117" s="169">
        <f t="shared" si="14"/>
        <v>0</v>
      </c>
      <c r="R117" s="170">
        <f t="shared" si="15"/>
        <v>0</v>
      </c>
      <c r="T117" s="366"/>
      <c r="Z117" s="366"/>
    </row>
    <row r="118" spans="1:26" ht="15" customHeight="1">
      <c r="A118" s="86">
        <f>RANK(E118,$E$2:$E$249,0)+COUNTIF(E$2:$E118,E118)-1</f>
        <v>117</v>
      </c>
      <c r="B118" s="305">
        <v>1089675</v>
      </c>
      <c r="C118" s="88" t="s">
        <v>238</v>
      </c>
      <c r="D118" s="352">
        <v>6.1</v>
      </c>
      <c r="E118" s="358">
        <f>IF('renseignement client'!$B$5="Pin Traitement Autoclave classe 4",0,SUMIF('POSE générale'!$K$8,6.1,'POSE générale'!$M$8))</f>
        <v>0</v>
      </c>
      <c r="F118" s="352"/>
      <c r="G118" s="381"/>
      <c r="H118" s="180">
        <f t="shared" si="12"/>
        <v>0</v>
      </c>
      <c r="J118" s="239">
        <f t="shared" si="11"/>
        <v>117</v>
      </c>
      <c r="K118" s="239">
        <f t="shared" si="16"/>
        <v>1089675</v>
      </c>
      <c r="L118" s="198" t="str">
        <f t="shared" si="17"/>
        <v>LAMBOURDE RABOTE bois exotique - 40 65 6100</v>
      </c>
      <c r="M118" s="185">
        <f t="shared" si="18"/>
        <v>6.1</v>
      </c>
      <c r="N118" s="185">
        <f t="shared" si="19"/>
        <v>0</v>
      </c>
      <c r="O118" s="240">
        <f t="shared" si="13"/>
        <v>0</v>
      </c>
      <c r="P118" s="201">
        <f t="shared" si="20"/>
        <v>0</v>
      </c>
      <c r="Q118" s="169">
        <f t="shared" si="14"/>
        <v>0</v>
      </c>
      <c r="R118" s="170">
        <f t="shared" si="15"/>
        <v>0</v>
      </c>
      <c r="T118" s="366"/>
      <c r="Z118" s="366"/>
    </row>
    <row r="119" spans="1:26" ht="15" customHeight="1">
      <c r="A119" s="86">
        <f>RANK(E119,$E$2:$E$249,0)+COUNTIF(E$2:$E119,E119)-1</f>
        <v>118</v>
      </c>
      <c r="B119" s="305">
        <v>1089677</v>
      </c>
      <c r="C119" s="306" t="s">
        <v>60</v>
      </c>
      <c r="D119" s="306">
        <v>4.3</v>
      </c>
      <c r="E119" s="306">
        <f>IF('CALCUL LAMES'!$D$15=B119,'CALCUL LAMES'!$D$5+'POSE générale'!$C$49+'POSE générale'!$C$63,0)</f>
        <v>0</v>
      </c>
      <c r="F119" s="306"/>
      <c r="G119" s="307"/>
      <c r="H119" s="180">
        <f t="shared" si="12"/>
        <v>0</v>
      </c>
      <c r="J119" s="239">
        <f t="shared" si="11"/>
        <v>118</v>
      </c>
      <c r="K119" s="239">
        <f t="shared" si="16"/>
        <v>1089677</v>
      </c>
      <c r="L119" s="198" t="str">
        <f t="shared" si="17"/>
        <v xml:space="preserve"> lame Massaranduba lisse / rainurée - 21 145 4300</v>
      </c>
      <c r="M119" s="185">
        <f t="shared" si="18"/>
        <v>4.3</v>
      </c>
      <c r="N119" s="185">
        <f t="shared" si="19"/>
        <v>0</v>
      </c>
      <c r="O119" s="240">
        <f t="shared" si="13"/>
        <v>0</v>
      </c>
      <c r="P119" s="201">
        <f t="shared" si="20"/>
        <v>0</v>
      </c>
      <c r="Q119" s="169">
        <f t="shared" si="14"/>
        <v>0</v>
      </c>
      <c r="R119" s="170">
        <f t="shared" si="15"/>
        <v>0</v>
      </c>
      <c r="T119" s="366"/>
      <c r="Z119" s="366"/>
    </row>
    <row r="120" spans="1:26" ht="15" customHeight="1">
      <c r="A120" s="86">
        <f>RANK(E120,$E$2:$E$249,0)+COUNTIF(E$2:$E120,E120)-1</f>
        <v>119</v>
      </c>
      <c r="B120" s="305">
        <v>1089678</v>
      </c>
      <c r="C120" s="306" t="s">
        <v>61</v>
      </c>
      <c r="D120" s="306">
        <v>4.5999999999999996</v>
      </c>
      <c r="E120" s="306">
        <f>IF('CALCUL LAMES'!$D$15=B120,'CALCUL LAMES'!$D$5+'POSE générale'!$C$49+'POSE générale'!$C$63,0)</f>
        <v>0</v>
      </c>
      <c r="F120" s="306"/>
      <c r="G120" s="307"/>
      <c r="H120" s="180">
        <f t="shared" si="12"/>
        <v>0</v>
      </c>
      <c r="J120" s="239">
        <f t="shared" si="11"/>
        <v>119</v>
      </c>
      <c r="K120" s="239">
        <f t="shared" si="16"/>
        <v>1089678</v>
      </c>
      <c r="L120" s="198" t="str">
        <f t="shared" si="17"/>
        <v xml:space="preserve"> lame Massaranduba lisse / rainurée - 21 145 4600</v>
      </c>
      <c r="M120" s="185">
        <f t="shared" si="18"/>
        <v>4.5999999999999996</v>
      </c>
      <c r="N120" s="185">
        <f t="shared" si="19"/>
        <v>0</v>
      </c>
      <c r="O120" s="240">
        <f t="shared" si="13"/>
        <v>0</v>
      </c>
      <c r="P120" s="201">
        <f t="shared" si="20"/>
        <v>0</v>
      </c>
      <c r="Q120" s="169">
        <f t="shared" si="14"/>
        <v>0</v>
      </c>
      <c r="R120" s="170">
        <f t="shared" si="15"/>
        <v>0</v>
      </c>
      <c r="T120" s="366"/>
      <c r="Z120" s="366"/>
    </row>
    <row r="121" spans="1:26" ht="15" customHeight="1">
      <c r="A121" s="86">
        <f>RANK(E121,$E$2:$E$249,0)+COUNTIF(E$2:$E121,E121)-1</f>
        <v>120</v>
      </c>
      <c r="B121" s="305">
        <v>1259544</v>
      </c>
      <c r="C121" s="306" t="s">
        <v>62</v>
      </c>
      <c r="D121" s="306">
        <v>4.9000000000000004</v>
      </c>
      <c r="E121" s="306">
        <f>IF('CALCUL LAMES'!$D$15=B121,'CALCUL LAMES'!$D$5+'POSE générale'!$C$49+'POSE générale'!$C$63,0)</f>
        <v>0</v>
      </c>
      <c r="F121" s="306"/>
      <c r="G121" s="307"/>
      <c r="H121" s="180">
        <f t="shared" si="12"/>
        <v>0</v>
      </c>
      <c r="J121" s="239">
        <f t="shared" si="11"/>
        <v>120</v>
      </c>
      <c r="K121" s="239">
        <f t="shared" si="16"/>
        <v>1259544</v>
      </c>
      <c r="L121" s="198" t="str">
        <f t="shared" si="17"/>
        <v xml:space="preserve"> lame Massaranduba lisse / rainurée - 21 145 4900</v>
      </c>
      <c r="M121" s="185">
        <f t="shared" si="18"/>
        <v>4.9000000000000004</v>
      </c>
      <c r="N121" s="185">
        <f t="shared" si="19"/>
        <v>0</v>
      </c>
      <c r="O121" s="240">
        <f t="shared" si="13"/>
        <v>0</v>
      </c>
      <c r="P121" s="201">
        <f t="shared" si="20"/>
        <v>0</v>
      </c>
      <c r="Q121" s="169">
        <f t="shared" si="14"/>
        <v>0</v>
      </c>
      <c r="R121" s="170">
        <f t="shared" si="15"/>
        <v>0</v>
      </c>
      <c r="T121" s="366"/>
      <c r="Z121" s="366"/>
    </row>
    <row r="122" spans="1:26" ht="15" customHeight="1">
      <c r="A122" s="86">
        <f>RANK(E122,$E$2:$E$249,0)+COUNTIF(E$2:$E122,E122)-1</f>
        <v>121</v>
      </c>
      <c r="B122" s="308">
        <v>614323</v>
      </c>
      <c r="C122" s="309" t="s">
        <v>63</v>
      </c>
      <c r="D122" s="309">
        <v>2.4</v>
      </c>
      <c r="E122" s="309">
        <f>IF('CALCUL LAMES'!$D$15=B122,'CALCUL LAMES'!$D$5+'POSE générale'!$C$49+'POSE générale'!$C$63,0)</f>
        <v>0</v>
      </c>
      <c r="F122" s="309"/>
      <c r="G122" s="310"/>
      <c r="H122" s="180">
        <f t="shared" si="12"/>
        <v>0</v>
      </c>
      <c r="J122" s="239">
        <f t="shared" si="11"/>
        <v>121</v>
      </c>
      <c r="K122" s="239">
        <f t="shared" si="16"/>
        <v>614323</v>
      </c>
      <c r="L122" s="198" t="str">
        <f t="shared" si="17"/>
        <v xml:space="preserve"> lame Mélèze lisse / rainurée - 27 145 2400</v>
      </c>
      <c r="M122" s="185">
        <f t="shared" si="18"/>
        <v>2.4</v>
      </c>
      <c r="N122" s="185">
        <f t="shared" si="19"/>
        <v>0</v>
      </c>
      <c r="O122" s="240">
        <f t="shared" si="13"/>
        <v>0</v>
      </c>
      <c r="P122" s="201">
        <f t="shared" si="20"/>
        <v>0</v>
      </c>
      <c r="Q122" s="169">
        <f t="shared" si="14"/>
        <v>0</v>
      </c>
      <c r="R122" s="170">
        <f t="shared" si="15"/>
        <v>0</v>
      </c>
      <c r="T122" s="366"/>
      <c r="Z122" s="366"/>
    </row>
    <row r="123" spans="1:26" ht="15" customHeight="1">
      <c r="A123" s="86">
        <f>RANK(E123,$E$2:$E$249,0)+COUNTIF(E$2:$E123,E123)-1</f>
        <v>122</v>
      </c>
      <c r="B123" s="308">
        <v>448042</v>
      </c>
      <c r="C123" s="309" t="s">
        <v>64</v>
      </c>
      <c r="D123" s="309">
        <v>2.7</v>
      </c>
      <c r="E123" s="309">
        <f>IF('CALCUL LAMES'!$D$15=B123,'CALCUL LAMES'!$D$5+'POSE générale'!$C$49+'POSE générale'!$C$63,0)</f>
        <v>0</v>
      </c>
      <c r="F123" s="309"/>
      <c r="G123" s="310"/>
      <c r="H123" s="180">
        <f t="shared" si="12"/>
        <v>0</v>
      </c>
      <c r="J123" s="239">
        <f t="shared" si="11"/>
        <v>122</v>
      </c>
      <c r="K123" s="239">
        <f t="shared" si="16"/>
        <v>448042</v>
      </c>
      <c r="L123" s="198" t="str">
        <f t="shared" si="17"/>
        <v xml:space="preserve"> lame Mélèze lisse / rainurée - 27 145 2700</v>
      </c>
      <c r="M123" s="185">
        <f t="shared" si="18"/>
        <v>2.7</v>
      </c>
      <c r="N123" s="185">
        <f t="shared" si="19"/>
        <v>0</v>
      </c>
      <c r="O123" s="240">
        <f t="shared" si="13"/>
        <v>0</v>
      </c>
      <c r="P123" s="201">
        <f t="shared" si="20"/>
        <v>0</v>
      </c>
      <c r="Q123" s="169">
        <f t="shared" si="14"/>
        <v>0</v>
      </c>
      <c r="R123" s="170">
        <f t="shared" si="15"/>
        <v>0</v>
      </c>
      <c r="T123" s="366"/>
      <c r="Z123" s="366"/>
    </row>
    <row r="124" spans="1:26" ht="15" customHeight="1">
      <c r="A124" s="86">
        <f>RANK(E124,$E$2:$E$249,0)+COUNTIF(E$2:$E124,E124)-1</f>
        <v>123</v>
      </c>
      <c r="B124" s="308">
        <v>430209</v>
      </c>
      <c r="C124" s="309" t="s">
        <v>65</v>
      </c>
      <c r="D124" s="309">
        <v>3</v>
      </c>
      <c r="E124" s="309">
        <f>IF('CALCUL LAMES'!$D$15=B124,'CALCUL LAMES'!$D$5+'POSE générale'!$C$49+'POSE générale'!$C$63,0)</f>
        <v>0</v>
      </c>
      <c r="F124" s="309"/>
      <c r="G124" s="310"/>
      <c r="H124" s="180">
        <f t="shared" si="12"/>
        <v>0</v>
      </c>
      <c r="J124" s="239">
        <f t="shared" ref="J124:J187" si="21">SUM(J123)+1</f>
        <v>123</v>
      </c>
      <c r="K124" s="239">
        <f t="shared" si="16"/>
        <v>430209</v>
      </c>
      <c r="L124" s="198" t="str">
        <f t="shared" si="17"/>
        <v xml:space="preserve"> lame Mélèze lisse / rainurée - 27 145 3000</v>
      </c>
      <c r="M124" s="185">
        <f t="shared" si="18"/>
        <v>3</v>
      </c>
      <c r="N124" s="185">
        <f t="shared" si="19"/>
        <v>0</v>
      </c>
      <c r="O124" s="240">
        <f t="shared" si="13"/>
        <v>0</v>
      </c>
      <c r="P124" s="201">
        <f t="shared" si="20"/>
        <v>0</v>
      </c>
      <c r="Q124" s="169">
        <f t="shared" si="14"/>
        <v>0</v>
      </c>
      <c r="R124" s="170">
        <f t="shared" si="15"/>
        <v>0</v>
      </c>
      <c r="T124" s="366"/>
      <c r="Z124" s="366"/>
    </row>
    <row r="125" spans="1:26" ht="15" customHeight="1">
      <c r="A125" s="86">
        <f>RANK(E125,$E$2:$E$249,0)+COUNTIF(E$2:$E125,E125)-1</f>
        <v>124</v>
      </c>
      <c r="B125" s="308">
        <v>430213</v>
      </c>
      <c r="C125" s="309" t="s">
        <v>66</v>
      </c>
      <c r="D125" s="309">
        <v>3.6</v>
      </c>
      <c r="E125" s="309">
        <f>IF('CALCUL LAMES'!$D$15=B125,'CALCUL LAMES'!$D$5+'POSE générale'!$C$49+'POSE générale'!$C$63,0)</f>
        <v>0</v>
      </c>
      <c r="F125" s="309"/>
      <c r="G125" s="310"/>
      <c r="H125" s="180">
        <f t="shared" si="12"/>
        <v>0</v>
      </c>
      <c r="J125" s="239">
        <f t="shared" si="21"/>
        <v>124</v>
      </c>
      <c r="K125" s="239">
        <f t="shared" si="16"/>
        <v>430213</v>
      </c>
      <c r="L125" s="198" t="str">
        <f t="shared" si="17"/>
        <v xml:space="preserve"> lame Mélèze lisse / rainurée - 27 145 3600</v>
      </c>
      <c r="M125" s="185">
        <f t="shared" si="18"/>
        <v>3.6</v>
      </c>
      <c r="N125" s="185">
        <f t="shared" si="19"/>
        <v>0</v>
      </c>
      <c r="O125" s="240">
        <f t="shared" si="13"/>
        <v>0</v>
      </c>
      <c r="P125" s="201">
        <f t="shared" si="20"/>
        <v>0</v>
      </c>
      <c r="Q125" s="169">
        <f t="shared" si="14"/>
        <v>0</v>
      </c>
      <c r="R125" s="170">
        <f t="shared" si="15"/>
        <v>0</v>
      </c>
      <c r="T125" s="366"/>
      <c r="Z125" s="366"/>
    </row>
    <row r="126" spans="1:26" ht="15" customHeight="1">
      <c r="A126" s="86">
        <f>RANK(E126,$E$2:$E$249,0)+COUNTIF(E$2:$E126,E126)-1</f>
        <v>125</v>
      </c>
      <c r="B126" s="308">
        <v>1296380</v>
      </c>
      <c r="C126" s="309" t="s">
        <v>67</v>
      </c>
      <c r="D126" s="309">
        <v>3.9</v>
      </c>
      <c r="E126" s="309">
        <f>IF('CALCUL LAMES'!$D$15=B126,'CALCUL LAMES'!$D$5+'POSE générale'!$C$49+'POSE générale'!$C$63,0)</f>
        <v>0</v>
      </c>
      <c r="F126" s="309"/>
      <c r="G126" s="310"/>
      <c r="H126" s="180">
        <f t="shared" si="12"/>
        <v>0</v>
      </c>
      <c r="J126" s="239">
        <f t="shared" si="21"/>
        <v>125</v>
      </c>
      <c r="K126" s="239">
        <f t="shared" si="16"/>
        <v>1296380</v>
      </c>
      <c r="L126" s="198" t="str">
        <f t="shared" si="17"/>
        <v xml:space="preserve"> lame Mélèze lisse / rainurée - 27 145 3900</v>
      </c>
      <c r="M126" s="185">
        <f t="shared" si="18"/>
        <v>3.9</v>
      </c>
      <c r="N126" s="185">
        <f t="shared" si="19"/>
        <v>0</v>
      </c>
      <c r="O126" s="240">
        <f t="shared" si="13"/>
        <v>0</v>
      </c>
      <c r="P126" s="201">
        <f t="shared" si="20"/>
        <v>0</v>
      </c>
      <c r="Q126" s="169">
        <f t="shared" si="14"/>
        <v>0</v>
      </c>
      <c r="R126" s="170">
        <f t="shared" si="15"/>
        <v>0</v>
      </c>
      <c r="T126" s="366"/>
      <c r="Z126" s="366"/>
    </row>
    <row r="127" spans="1:26" ht="15" customHeight="1">
      <c r="A127" s="86">
        <f>RANK(E127,$E$2:$E$249,0)+COUNTIF(E$2:$E127,E127)-1</f>
        <v>126</v>
      </c>
      <c r="B127" s="308">
        <v>3937664</v>
      </c>
      <c r="C127" s="309" t="s">
        <v>68</v>
      </c>
      <c r="D127" s="309">
        <v>4</v>
      </c>
      <c r="E127" s="309">
        <f>IF('CALCUL LAMES'!$D$15=B127,'CALCUL LAMES'!$D$5+'POSE générale'!$C$49+'POSE générale'!$C$63,0)</f>
        <v>0</v>
      </c>
      <c r="F127" s="309"/>
      <c r="G127" s="310"/>
      <c r="H127" s="180">
        <f t="shared" si="12"/>
        <v>0</v>
      </c>
      <c r="J127" s="239">
        <f t="shared" si="21"/>
        <v>126</v>
      </c>
      <c r="K127" s="239">
        <f t="shared" si="16"/>
        <v>3937664</v>
      </c>
      <c r="L127" s="198" t="str">
        <f t="shared" si="17"/>
        <v xml:space="preserve"> lame Mélèze lisse / rainurée - 27 145 4000</v>
      </c>
      <c r="M127" s="185">
        <f t="shared" si="18"/>
        <v>4</v>
      </c>
      <c r="N127" s="185">
        <f t="shared" si="19"/>
        <v>0</v>
      </c>
      <c r="O127" s="240">
        <f t="shared" si="13"/>
        <v>0</v>
      </c>
      <c r="P127" s="201">
        <f t="shared" si="20"/>
        <v>0</v>
      </c>
      <c r="Q127" s="169">
        <f t="shared" si="14"/>
        <v>0</v>
      </c>
      <c r="R127" s="170">
        <f t="shared" si="15"/>
        <v>0</v>
      </c>
      <c r="T127" s="366"/>
      <c r="Z127" s="366"/>
    </row>
    <row r="128" spans="1:26" ht="15" customHeight="1">
      <c r="A128" s="86">
        <f>RANK(E128,$E$2:$E$249,0)+COUNTIF(E$2:$E128,E128)-1</f>
        <v>127</v>
      </c>
      <c r="B128" s="308">
        <v>4156176</v>
      </c>
      <c r="C128" s="309" t="s">
        <v>69</v>
      </c>
      <c r="D128" s="309">
        <v>4.2</v>
      </c>
      <c r="E128" s="309">
        <f>IF('CALCUL LAMES'!$D$15=B128,'CALCUL LAMES'!$D$5+'POSE générale'!$C$49+'POSE générale'!$C$63,0)</f>
        <v>0</v>
      </c>
      <c r="F128" s="309"/>
      <c r="G128" s="310"/>
      <c r="H128" s="180">
        <f t="shared" si="12"/>
        <v>0</v>
      </c>
      <c r="J128" s="239">
        <f t="shared" si="21"/>
        <v>127</v>
      </c>
      <c r="K128" s="239">
        <f t="shared" si="16"/>
        <v>4156176</v>
      </c>
      <c r="L128" s="198" t="str">
        <f t="shared" si="17"/>
        <v xml:space="preserve"> lame Mélèze lisse / rainurée - 27 145 4200</v>
      </c>
      <c r="M128" s="185">
        <f t="shared" si="18"/>
        <v>4.2</v>
      </c>
      <c r="N128" s="185">
        <f t="shared" si="19"/>
        <v>0</v>
      </c>
      <c r="O128" s="240">
        <f t="shared" si="13"/>
        <v>0</v>
      </c>
      <c r="P128" s="201">
        <f t="shared" si="20"/>
        <v>0</v>
      </c>
      <c r="Q128" s="169">
        <f t="shared" si="14"/>
        <v>0</v>
      </c>
      <c r="R128" s="170">
        <f t="shared" si="15"/>
        <v>0</v>
      </c>
      <c r="T128" s="366"/>
      <c r="Z128" s="366"/>
    </row>
    <row r="129" spans="1:26" ht="15" customHeight="1">
      <c r="A129" s="86">
        <f>RANK(E129,$E$2:$E$249,0)+COUNTIF(E$2:$E129,E129)-1</f>
        <v>128</v>
      </c>
      <c r="B129" s="308">
        <v>430214</v>
      </c>
      <c r="C129" s="309" t="s">
        <v>70</v>
      </c>
      <c r="D129" s="309">
        <v>4.5</v>
      </c>
      <c r="E129" s="309">
        <f>IF('CALCUL LAMES'!$D$15=B129,'CALCUL LAMES'!$D$5+'POSE générale'!$C$49+'POSE générale'!$C$63,0)</f>
        <v>0</v>
      </c>
      <c r="F129" s="309"/>
      <c r="G129" s="310"/>
      <c r="H129" s="180">
        <f t="shared" si="12"/>
        <v>0</v>
      </c>
      <c r="J129" s="239">
        <f t="shared" si="21"/>
        <v>128</v>
      </c>
      <c r="K129" s="239">
        <f t="shared" si="16"/>
        <v>430214</v>
      </c>
      <c r="L129" s="198" t="str">
        <f t="shared" si="17"/>
        <v xml:space="preserve"> lame Mélèze lisse / rainurée - 27 145 4500</v>
      </c>
      <c r="M129" s="185">
        <f t="shared" si="18"/>
        <v>4.5</v>
      </c>
      <c r="N129" s="185">
        <f t="shared" si="19"/>
        <v>0</v>
      </c>
      <c r="O129" s="240">
        <f t="shared" si="13"/>
        <v>0</v>
      </c>
      <c r="P129" s="201">
        <f t="shared" si="20"/>
        <v>0</v>
      </c>
      <c r="Q129" s="169">
        <f t="shared" si="14"/>
        <v>0</v>
      </c>
      <c r="R129" s="170">
        <f t="shared" si="15"/>
        <v>0</v>
      </c>
      <c r="T129" s="366"/>
      <c r="Z129" s="366"/>
    </row>
    <row r="130" spans="1:26" ht="15" customHeight="1">
      <c r="A130" s="86">
        <f>RANK(E130,$E$2:$E$249,0)+COUNTIF(E$2:$E130,E130)-1</f>
        <v>129</v>
      </c>
      <c r="B130" s="311">
        <v>5817036</v>
      </c>
      <c r="C130" s="312" t="s">
        <v>239</v>
      </c>
      <c r="D130" s="312">
        <v>3</v>
      </c>
      <c r="E130" s="312">
        <f>IF('CALCUL LAMES'!$D$15=B130,'CALCUL LAMES'!$D$5+'POSE générale'!$C$49+'POSE générale'!$C$63,0)</f>
        <v>0</v>
      </c>
      <c r="F130" s="312"/>
      <c r="G130" s="313"/>
      <c r="H130" s="180">
        <f t="shared" ref="H130:H193" si="22">SUM(D130*E130)*G130</f>
        <v>0</v>
      </c>
      <c r="J130" s="239">
        <f t="shared" si="21"/>
        <v>129</v>
      </c>
      <c r="K130" s="239">
        <f t="shared" si="16"/>
        <v>5817036</v>
      </c>
      <c r="L130" s="198" t="str">
        <f t="shared" si="17"/>
        <v>LAME RAINUREE  - PIN NORD RGE - TRCL 4 vert - 21 95 3000</v>
      </c>
      <c r="M130" s="185">
        <f t="shared" si="18"/>
        <v>3</v>
      </c>
      <c r="N130" s="185">
        <f t="shared" si="19"/>
        <v>0</v>
      </c>
      <c r="O130" s="240">
        <f t="shared" ref="O130:O193" si="23">INDEX($E$2:$E$249,MATCH(J130,$A$2:$A$249,0))</f>
        <v>0</v>
      </c>
      <c r="P130" s="201">
        <f t="shared" si="20"/>
        <v>0</v>
      </c>
      <c r="Q130" s="169">
        <f t="shared" ref="Q130:Q193" si="24">INDEX($G$2:$G$249,MATCH(J130,$A$2:$A$249,0))</f>
        <v>0</v>
      </c>
      <c r="R130" s="170">
        <f t="shared" ref="R130:R193" si="25">INDEX($H$2:$H$249,MATCH(J130,$A$2:$A$249,0))</f>
        <v>0</v>
      </c>
      <c r="T130" s="366"/>
      <c r="Z130" s="366"/>
    </row>
    <row r="131" spans="1:26" ht="15" customHeight="1">
      <c r="A131" s="86">
        <f>RANK(E131,$E$2:$E$249,0)+COUNTIF(E$2:$E131,E131)-1</f>
        <v>130</v>
      </c>
      <c r="B131" s="311">
        <v>5817154</v>
      </c>
      <c r="C131" s="312" t="s">
        <v>240</v>
      </c>
      <c r="D131" s="312">
        <v>3.6</v>
      </c>
      <c r="E131" s="312">
        <f>IF('CALCUL LAMES'!$D$15=B131,'CALCUL LAMES'!$D$5+'POSE générale'!$C$49+'POSE générale'!$C$63,0)</f>
        <v>0</v>
      </c>
      <c r="F131" s="312"/>
      <c r="G131" s="313"/>
      <c r="H131" s="180">
        <f t="shared" si="22"/>
        <v>0</v>
      </c>
      <c r="J131" s="239">
        <f t="shared" si="21"/>
        <v>130</v>
      </c>
      <c r="K131" s="239">
        <f t="shared" ref="K131:K194" si="26">INDEX($B$2:$B$249,MATCH(J131,$A$2:$A$249,0))</f>
        <v>5817154</v>
      </c>
      <c r="L131" s="198" t="str">
        <f t="shared" ref="L131:L194" si="27">INDEX($C$2:$C$249,MATCH(J131,$A$2:$A$249,0))</f>
        <v>LAME RAINUREE  - PIN NORD RGE - TRCL 4 vert - 21 95 3600</v>
      </c>
      <c r="M131" s="185">
        <f t="shared" ref="M131:M194" si="28">INDEX($D$2:$D$249,MATCH(J131,$A$2:$A$249,0))</f>
        <v>3.6</v>
      </c>
      <c r="N131" s="185">
        <f t="shared" ref="N131:N194" si="29">INDEX($F$2:$F$249,MATCH(J131,$A$2:$A$249,0))</f>
        <v>0</v>
      </c>
      <c r="O131" s="240">
        <f t="shared" si="23"/>
        <v>0</v>
      </c>
      <c r="P131" s="201">
        <f t="shared" ref="P131:P194" si="30">SUM(M131)*O131</f>
        <v>0</v>
      </c>
      <c r="Q131" s="169">
        <f t="shared" si="24"/>
        <v>0</v>
      </c>
      <c r="R131" s="170">
        <f t="shared" si="25"/>
        <v>0</v>
      </c>
      <c r="T131" s="366"/>
      <c r="Z131" s="366"/>
    </row>
    <row r="132" spans="1:26" ht="15" customHeight="1">
      <c r="A132" s="86">
        <f>RANK(E132,$E$2:$E$249,0)+COUNTIF(E$2:$E132,E132)-1</f>
        <v>131</v>
      </c>
      <c r="B132" s="311">
        <v>5817361</v>
      </c>
      <c r="C132" s="312" t="s">
        <v>241</v>
      </c>
      <c r="D132" s="312">
        <v>3.9</v>
      </c>
      <c r="E132" s="312">
        <f>IF('CALCUL LAMES'!$D$15=B132,'CALCUL LAMES'!$D$5+'POSE générale'!$C$49+'POSE générale'!$C$63,0)</f>
        <v>0</v>
      </c>
      <c r="F132" s="312"/>
      <c r="G132" s="313"/>
      <c r="H132" s="180">
        <f t="shared" si="22"/>
        <v>0</v>
      </c>
      <c r="J132" s="239">
        <f t="shared" si="21"/>
        <v>131</v>
      </c>
      <c r="K132" s="239">
        <f t="shared" si="26"/>
        <v>5817361</v>
      </c>
      <c r="L132" s="198" t="str">
        <f t="shared" si="27"/>
        <v>LAME RAINUREE  - PIN NORD RGE - TRCL 4 vert - 21 95 3900</v>
      </c>
      <c r="M132" s="185">
        <f t="shared" si="28"/>
        <v>3.9</v>
      </c>
      <c r="N132" s="185">
        <f t="shared" si="29"/>
        <v>0</v>
      </c>
      <c r="O132" s="240">
        <f t="shared" si="23"/>
        <v>0</v>
      </c>
      <c r="P132" s="201">
        <f t="shared" si="30"/>
        <v>0</v>
      </c>
      <c r="Q132" s="169">
        <f t="shared" si="24"/>
        <v>0</v>
      </c>
      <c r="R132" s="170">
        <f t="shared" si="25"/>
        <v>0</v>
      </c>
      <c r="T132" s="366"/>
      <c r="Z132" s="366"/>
    </row>
    <row r="133" spans="1:26" ht="15" customHeight="1">
      <c r="A133" s="86">
        <f>RANK(E133,$E$2:$E$249,0)+COUNTIF(E$2:$E133,E133)-1</f>
        <v>132</v>
      </c>
      <c r="B133" s="311">
        <v>5817579</v>
      </c>
      <c r="C133" s="312" t="s">
        <v>242</v>
      </c>
      <c r="D133" s="312">
        <v>4.2</v>
      </c>
      <c r="E133" s="312">
        <f>IF('CALCUL LAMES'!$D$15=B133,'CALCUL LAMES'!$D$5+'POSE générale'!$C$49+'POSE générale'!$C$63,0)</f>
        <v>0</v>
      </c>
      <c r="F133" s="312"/>
      <c r="G133" s="313"/>
      <c r="H133" s="180">
        <f t="shared" si="22"/>
        <v>0</v>
      </c>
      <c r="J133" s="239">
        <f t="shared" si="21"/>
        <v>132</v>
      </c>
      <c r="K133" s="239">
        <f t="shared" si="26"/>
        <v>5817579</v>
      </c>
      <c r="L133" s="198" t="str">
        <f t="shared" si="27"/>
        <v>LAME RAINUREE  - PIN NORD RGE - TRCL 4 vert - 21 95 4200</v>
      </c>
      <c r="M133" s="185">
        <f t="shared" si="28"/>
        <v>4.2</v>
      </c>
      <c r="N133" s="185">
        <f t="shared" si="29"/>
        <v>0</v>
      </c>
      <c r="O133" s="240">
        <f t="shared" si="23"/>
        <v>0</v>
      </c>
      <c r="P133" s="201">
        <f t="shared" si="30"/>
        <v>0</v>
      </c>
      <c r="Q133" s="169">
        <f t="shared" si="24"/>
        <v>0</v>
      </c>
      <c r="R133" s="170">
        <f t="shared" si="25"/>
        <v>0</v>
      </c>
      <c r="T133" s="366"/>
      <c r="Z133" s="366"/>
    </row>
    <row r="134" spans="1:26" ht="15" customHeight="1">
      <c r="A134" s="86">
        <f>RANK(E134,$E$2:$E$249,0)+COUNTIF(E$2:$E134,E134)-1</f>
        <v>133</v>
      </c>
      <c r="B134" s="311">
        <v>518259</v>
      </c>
      <c r="C134" s="312" t="s">
        <v>243</v>
      </c>
      <c r="D134" s="312">
        <v>4.5</v>
      </c>
      <c r="E134" s="312">
        <f>IF('CALCUL LAMES'!$D$15=B134,'CALCUL LAMES'!$D$5+'POSE générale'!$C$49+'POSE générale'!$C$63,0)</f>
        <v>0</v>
      </c>
      <c r="F134" s="312"/>
      <c r="G134" s="313"/>
      <c r="H134" s="180">
        <f t="shared" si="22"/>
        <v>0</v>
      </c>
      <c r="J134" s="239">
        <f t="shared" si="21"/>
        <v>133</v>
      </c>
      <c r="K134" s="239">
        <f t="shared" si="26"/>
        <v>518259</v>
      </c>
      <c r="L134" s="198" t="str">
        <f t="shared" si="27"/>
        <v>LAME RAINUREE  - PIN NORD RGE - TRCL 4 vert - 21 95 4500</v>
      </c>
      <c r="M134" s="185">
        <f t="shared" si="28"/>
        <v>4.5</v>
      </c>
      <c r="N134" s="185">
        <f t="shared" si="29"/>
        <v>0</v>
      </c>
      <c r="O134" s="240">
        <f t="shared" si="23"/>
        <v>0</v>
      </c>
      <c r="P134" s="201">
        <f t="shared" si="30"/>
        <v>0</v>
      </c>
      <c r="Q134" s="169">
        <f t="shared" si="24"/>
        <v>0</v>
      </c>
      <c r="R134" s="170">
        <f t="shared" si="25"/>
        <v>0</v>
      </c>
      <c r="T134" s="366"/>
      <c r="Z134" s="366"/>
    </row>
    <row r="135" spans="1:26" ht="15" customHeight="1">
      <c r="A135" s="86">
        <f>RANK(E135,$E$2:$E$249,0)+COUNTIF(E$2:$E135,E135)-1</f>
        <v>134</v>
      </c>
      <c r="B135" s="314">
        <v>5826756</v>
      </c>
      <c r="C135" s="315" t="s">
        <v>244</v>
      </c>
      <c r="D135" s="315">
        <v>2.4</v>
      </c>
      <c r="E135" s="315">
        <f>IF('CALCUL LAMES'!$D$15=B135,'CALCUL LAMES'!$D$5+'POSE générale'!$C$49+'POSE générale'!$C$63,0)</f>
        <v>0</v>
      </c>
      <c r="F135" s="315"/>
      <c r="G135" s="316"/>
      <c r="H135" s="180">
        <f t="shared" si="22"/>
        <v>0</v>
      </c>
      <c r="J135" s="239">
        <f t="shared" si="21"/>
        <v>134</v>
      </c>
      <c r="K135" s="239">
        <f t="shared" si="26"/>
        <v>5826756</v>
      </c>
      <c r="L135" s="198" t="str">
        <f t="shared" si="27"/>
        <v>LAME RAINUREE  - PIN NORD RGE - TRCL 4 vert - 28 120 2400</v>
      </c>
      <c r="M135" s="185">
        <f t="shared" si="28"/>
        <v>2.4</v>
      </c>
      <c r="N135" s="185">
        <f t="shared" si="29"/>
        <v>0</v>
      </c>
      <c r="O135" s="240">
        <f t="shared" si="23"/>
        <v>0</v>
      </c>
      <c r="P135" s="201">
        <f t="shared" si="30"/>
        <v>0</v>
      </c>
      <c r="Q135" s="169">
        <f t="shared" si="24"/>
        <v>0</v>
      </c>
      <c r="R135" s="170">
        <f t="shared" si="25"/>
        <v>0</v>
      </c>
      <c r="T135" s="366"/>
      <c r="Z135" s="366"/>
    </row>
    <row r="136" spans="1:26" ht="15" customHeight="1">
      <c r="A136" s="86">
        <f>RANK(E136,$E$2:$E$249,0)+COUNTIF(E$2:$E136,E136)-1</f>
        <v>135</v>
      </c>
      <c r="B136" s="314">
        <v>5826515</v>
      </c>
      <c r="C136" s="315" t="s">
        <v>245</v>
      </c>
      <c r="D136" s="315">
        <v>3</v>
      </c>
      <c r="E136" s="315">
        <f>IF('CALCUL LAMES'!$D$15=B136,'CALCUL LAMES'!$D$5+'POSE générale'!$C$49+'POSE générale'!$C$63,0)</f>
        <v>0</v>
      </c>
      <c r="F136" s="315"/>
      <c r="G136" s="316"/>
      <c r="H136" s="180">
        <f t="shared" si="22"/>
        <v>0</v>
      </c>
      <c r="J136" s="239">
        <f t="shared" si="21"/>
        <v>135</v>
      </c>
      <c r="K136" s="239">
        <f t="shared" si="26"/>
        <v>5826515</v>
      </c>
      <c r="L136" s="198" t="str">
        <f t="shared" si="27"/>
        <v>LAME RAINUREE  - PIN NORD RGE - TRCL 4 vert - 28 120 3000</v>
      </c>
      <c r="M136" s="185">
        <f t="shared" si="28"/>
        <v>3</v>
      </c>
      <c r="N136" s="185">
        <f t="shared" si="29"/>
        <v>0</v>
      </c>
      <c r="O136" s="240">
        <f t="shared" si="23"/>
        <v>0</v>
      </c>
      <c r="P136" s="201">
        <f t="shared" si="30"/>
        <v>0</v>
      </c>
      <c r="Q136" s="169">
        <f t="shared" si="24"/>
        <v>0</v>
      </c>
      <c r="R136" s="170">
        <f t="shared" si="25"/>
        <v>0</v>
      </c>
      <c r="T136" s="366"/>
      <c r="Z136" s="366"/>
    </row>
    <row r="137" spans="1:26" ht="15" customHeight="1">
      <c r="A137" s="86">
        <f>RANK(E137,$E$2:$E$249,0)+COUNTIF(E$2:$E137,E137)-1</f>
        <v>136</v>
      </c>
      <c r="B137" s="314">
        <v>5826963</v>
      </c>
      <c r="C137" s="315" t="s">
        <v>246</v>
      </c>
      <c r="D137" s="315">
        <v>3.3</v>
      </c>
      <c r="E137" s="315">
        <f>IF('CALCUL LAMES'!$D$15=B137,'CALCUL LAMES'!$D$5+'POSE générale'!$C$49+'POSE générale'!$C$63,0)</f>
        <v>0</v>
      </c>
      <c r="F137" s="315"/>
      <c r="G137" s="316"/>
      <c r="H137" s="180">
        <f t="shared" si="22"/>
        <v>0</v>
      </c>
      <c r="J137" s="239">
        <f t="shared" si="21"/>
        <v>136</v>
      </c>
      <c r="K137" s="239">
        <f t="shared" si="26"/>
        <v>5826963</v>
      </c>
      <c r="L137" s="198" t="str">
        <f t="shared" si="27"/>
        <v>LAME RAINUREE  - PIN NORD RGE - TRCL 4 vert - 28 120 3300</v>
      </c>
      <c r="M137" s="185">
        <f t="shared" si="28"/>
        <v>3.3</v>
      </c>
      <c r="N137" s="185">
        <f t="shared" si="29"/>
        <v>0</v>
      </c>
      <c r="O137" s="240">
        <f t="shared" si="23"/>
        <v>0</v>
      </c>
      <c r="P137" s="201">
        <f t="shared" si="30"/>
        <v>0</v>
      </c>
      <c r="Q137" s="169">
        <f t="shared" si="24"/>
        <v>0</v>
      </c>
      <c r="R137" s="170">
        <f t="shared" si="25"/>
        <v>0</v>
      </c>
      <c r="T137" s="366"/>
      <c r="Z137" s="366"/>
    </row>
    <row r="138" spans="1:26" ht="15" customHeight="1">
      <c r="A138" s="86">
        <f>RANK(E138,$E$2:$E$249,0)+COUNTIF(E$2:$E138,E138)-1</f>
        <v>137</v>
      </c>
      <c r="B138" s="314">
        <v>5827388</v>
      </c>
      <c r="C138" s="315" t="s">
        <v>247</v>
      </c>
      <c r="D138" s="315">
        <v>3.6</v>
      </c>
      <c r="E138" s="315">
        <f>IF('CALCUL LAMES'!$D$15=B138,'CALCUL LAMES'!$D$5+'POSE générale'!$C$49+'POSE générale'!$C$63,0)</f>
        <v>0</v>
      </c>
      <c r="F138" s="315"/>
      <c r="G138" s="316"/>
      <c r="H138" s="180">
        <f t="shared" si="22"/>
        <v>0</v>
      </c>
      <c r="J138" s="239">
        <f t="shared" si="21"/>
        <v>137</v>
      </c>
      <c r="K138" s="239">
        <f t="shared" si="26"/>
        <v>5827388</v>
      </c>
      <c r="L138" s="198" t="str">
        <f t="shared" si="27"/>
        <v>LAME RAINUREE  - PIN NORD RGE - TRCL 4 vert - 28 120 3600</v>
      </c>
      <c r="M138" s="185">
        <f t="shared" si="28"/>
        <v>3.6</v>
      </c>
      <c r="N138" s="185">
        <f t="shared" si="29"/>
        <v>0</v>
      </c>
      <c r="O138" s="240">
        <f t="shared" si="23"/>
        <v>0</v>
      </c>
      <c r="P138" s="201">
        <f t="shared" si="30"/>
        <v>0</v>
      </c>
      <c r="Q138" s="169">
        <f t="shared" si="24"/>
        <v>0</v>
      </c>
      <c r="R138" s="170">
        <f t="shared" si="25"/>
        <v>0</v>
      </c>
      <c r="T138" s="366"/>
      <c r="Z138" s="366"/>
    </row>
    <row r="139" spans="1:26" ht="15" customHeight="1">
      <c r="A139" s="86">
        <f>RANK(E139,$E$2:$E$249,0)+COUNTIF(E$2:$E139,E139)-1</f>
        <v>138</v>
      </c>
      <c r="B139" s="314">
        <v>5827419</v>
      </c>
      <c r="C139" s="315" t="s">
        <v>248</v>
      </c>
      <c r="D139" s="315">
        <v>3.9</v>
      </c>
      <c r="E139" s="315">
        <f>IF('CALCUL LAMES'!$D$15=B139,'CALCUL LAMES'!$D$5+'POSE générale'!$C$49+'POSE générale'!$C$63,0)</f>
        <v>0</v>
      </c>
      <c r="F139" s="315"/>
      <c r="G139" s="316"/>
      <c r="H139" s="180">
        <f t="shared" si="22"/>
        <v>0</v>
      </c>
      <c r="J139" s="239">
        <f t="shared" si="21"/>
        <v>138</v>
      </c>
      <c r="K139" s="239">
        <f t="shared" si="26"/>
        <v>5827419</v>
      </c>
      <c r="L139" s="198" t="str">
        <f t="shared" si="27"/>
        <v>LAME RAINUREE  - PIN NORD RGE - TRCL 4 vert - 28 120 3900</v>
      </c>
      <c r="M139" s="185">
        <f t="shared" si="28"/>
        <v>3.9</v>
      </c>
      <c r="N139" s="185">
        <f t="shared" si="29"/>
        <v>0</v>
      </c>
      <c r="O139" s="240">
        <f t="shared" si="23"/>
        <v>0</v>
      </c>
      <c r="P139" s="201">
        <f t="shared" si="30"/>
        <v>0</v>
      </c>
      <c r="Q139" s="169">
        <f t="shared" si="24"/>
        <v>0</v>
      </c>
      <c r="R139" s="170">
        <f t="shared" si="25"/>
        <v>0</v>
      </c>
      <c r="T139" s="366"/>
      <c r="Z139" s="366"/>
    </row>
    <row r="140" spans="1:26" ht="15" customHeight="1">
      <c r="A140" s="86">
        <f>RANK(E140,$E$2:$E$249,0)+COUNTIF(E$2:$E140,E140)-1</f>
        <v>139</v>
      </c>
      <c r="B140" s="314">
        <v>5827900</v>
      </c>
      <c r="C140" s="315" t="s">
        <v>249</v>
      </c>
      <c r="D140" s="315">
        <v>4</v>
      </c>
      <c r="E140" s="315">
        <f>IF('CALCUL LAMES'!$D$15=B140,'CALCUL LAMES'!$D$5+'POSE générale'!$C$49+'POSE générale'!$C$63,0)</f>
        <v>0</v>
      </c>
      <c r="F140" s="315"/>
      <c r="G140" s="316"/>
      <c r="H140" s="180">
        <f t="shared" si="22"/>
        <v>0</v>
      </c>
      <c r="J140" s="239">
        <f t="shared" si="21"/>
        <v>139</v>
      </c>
      <c r="K140" s="239">
        <f t="shared" si="26"/>
        <v>5827900</v>
      </c>
      <c r="L140" s="198" t="str">
        <f t="shared" si="27"/>
        <v>LAME RAINUREE  - PIN NORD RGE - TRCL 4 vert - 28 120 4000</v>
      </c>
      <c r="M140" s="185">
        <f t="shared" si="28"/>
        <v>4</v>
      </c>
      <c r="N140" s="185">
        <f t="shared" si="29"/>
        <v>0</v>
      </c>
      <c r="O140" s="240">
        <f t="shared" si="23"/>
        <v>0</v>
      </c>
      <c r="P140" s="201">
        <f t="shared" si="30"/>
        <v>0</v>
      </c>
      <c r="Q140" s="169">
        <f t="shared" si="24"/>
        <v>0</v>
      </c>
      <c r="R140" s="170">
        <f t="shared" si="25"/>
        <v>0</v>
      </c>
      <c r="T140" s="366"/>
      <c r="Z140" s="366"/>
    </row>
    <row r="141" spans="1:26" ht="15" customHeight="1">
      <c r="A141" s="86">
        <f>RANK(E141,$E$2:$E$249,0)+COUNTIF(E$2:$E141,E141)-1</f>
        <v>140</v>
      </c>
      <c r="B141" s="314">
        <v>5827916</v>
      </c>
      <c r="C141" s="315" t="s">
        <v>250</v>
      </c>
      <c r="D141" s="315">
        <v>4.2</v>
      </c>
      <c r="E141" s="315">
        <f>IF('CALCUL LAMES'!$D$15=B141,'CALCUL LAMES'!$D$5+'POSE générale'!$C$49+'POSE générale'!$C$63,0)</f>
        <v>0</v>
      </c>
      <c r="F141" s="315"/>
      <c r="G141" s="316"/>
      <c r="H141" s="180">
        <f t="shared" si="22"/>
        <v>0</v>
      </c>
      <c r="J141" s="239">
        <f t="shared" si="21"/>
        <v>140</v>
      </c>
      <c r="K141" s="239">
        <f t="shared" si="26"/>
        <v>5827916</v>
      </c>
      <c r="L141" s="198" t="str">
        <f t="shared" si="27"/>
        <v>LAME RAINUREE  - PIN NORD RGE - TRCL 4 vert - 28 120 4200</v>
      </c>
      <c r="M141" s="185">
        <f t="shared" si="28"/>
        <v>4.2</v>
      </c>
      <c r="N141" s="185">
        <f t="shared" si="29"/>
        <v>0</v>
      </c>
      <c r="O141" s="240">
        <f t="shared" si="23"/>
        <v>0</v>
      </c>
      <c r="P141" s="201">
        <f t="shared" si="30"/>
        <v>0</v>
      </c>
      <c r="Q141" s="169">
        <f t="shared" si="24"/>
        <v>0</v>
      </c>
      <c r="R141" s="170">
        <f t="shared" si="25"/>
        <v>0</v>
      </c>
      <c r="T141" s="366"/>
      <c r="Z141" s="366"/>
    </row>
    <row r="142" spans="1:26" ht="15" customHeight="1">
      <c r="A142" s="86">
        <f>RANK(E142,$E$2:$E$249,0)+COUNTIF(E$2:$E142,E142)-1</f>
        <v>141</v>
      </c>
      <c r="B142" s="314">
        <v>5827655</v>
      </c>
      <c r="C142" s="315" t="s">
        <v>251</v>
      </c>
      <c r="D142" s="315">
        <v>4.5</v>
      </c>
      <c r="E142" s="315">
        <f>IF('CALCUL LAMES'!$D$15=B142,'CALCUL LAMES'!$D$5+'POSE générale'!$C$49+'POSE générale'!$C$63,0)</f>
        <v>0</v>
      </c>
      <c r="F142" s="315"/>
      <c r="G142" s="316"/>
      <c r="H142" s="180">
        <f t="shared" si="22"/>
        <v>0</v>
      </c>
      <c r="J142" s="239">
        <f t="shared" si="21"/>
        <v>141</v>
      </c>
      <c r="K142" s="239">
        <f t="shared" si="26"/>
        <v>5827655</v>
      </c>
      <c r="L142" s="198" t="str">
        <f t="shared" si="27"/>
        <v>LAME RAINUREE  - PIN NORD RGE - TRCL 4 vert - 28 120 4500</v>
      </c>
      <c r="M142" s="185">
        <f t="shared" si="28"/>
        <v>4.5</v>
      </c>
      <c r="N142" s="185">
        <f t="shared" si="29"/>
        <v>0</v>
      </c>
      <c r="O142" s="240">
        <f t="shared" si="23"/>
        <v>0</v>
      </c>
      <c r="P142" s="201">
        <f t="shared" si="30"/>
        <v>0</v>
      </c>
      <c r="Q142" s="169">
        <f t="shared" si="24"/>
        <v>0</v>
      </c>
      <c r="R142" s="170">
        <f t="shared" si="25"/>
        <v>0</v>
      </c>
      <c r="T142" s="366"/>
      <c r="Z142" s="366"/>
    </row>
    <row r="143" spans="1:26" ht="15" customHeight="1">
      <c r="A143" s="86">
        <f>RANK(E143,$E$2:$E$249,0)+COUNTIF(E$2:$E143,E143)-1</f>
        <v>142</v>
      </c>
      <c r="B143" s="314">
        <v>5827796</v>
      </c>
      <c r="C143" s="315" t="s">
        <v>252</v>
      </c>
      <c r="D143" s="315">
        <v>4.8</v>
      </c>
      <c r="E143" s="315">
        <f>IF('CALCUL LAMES'!$D$15=B143,'CALCUL LAMES'!$D$5+'POSE générale'!$C$49+'POSE générale'!$C$63,0)</f>
        <v>0</v>
      </c>
      <c r="F143" s="315"/>
      <c r="G143" s="316"/>
      <c r="H143" s="180">
        <f t="shared" si="22"/>
        <v>0</v>
      </c>
      <c r="J143" s="239">
        <f t="shared" si="21"/>
        <v>142</v>
      </c>
      <c r="K143" s="239">
        <f t="shared" si="26"/>
        <v>5827796</v>
      </c>
      <c r="L143" s="198" t="str">
        <f t="shared" si="27"/>
        <v>LAME RAINUREE  - PIN NORD RGE - TRCL 4 vert - 28 120 4800</v>
      </c>
      <c r="M143" s="185">
        <f t="shared" si="28"/>
        <v>4.8</v>
      </c>
      <c r="N143" s="185">
        <f t="shared" si="29"/>
        <v>0</v>
      </c>
      <c r="O143" s="240">
        <f t="shared" si="23"/>
        <v>0</v>
      </c>
      <c r="P143" s="201">
        <f t="shared" si="30"/>
        <v>0</v>
      </c>
      <c r="Q143" s="169">
        <f t="shared" si="24"/>
        <v>0</v>
      </c>
      <c r="R143" s="170">
        <f t="shared" si="25"/>
        <v>0</v>
      </c>
      <c r="T143" s="366"/>
      <c r="Z143" s="366"/>
    </row>
    <row r="144" spans="1:26" ht="15" customHeight="1">
      <c r="A144" s="86">
        <f>RANK(E144,$E$2:$E$249,0)+COUNTIF(E$2:$E144,E144)-1</f>
        <v>143</v>
      </c>
      <c r="B144" s="314">
        <v>5828117</v>
      </c>
      <c r="C144" s="315" t="s">
        <v>253</v>
      </c>
      <c r="D144" s="315">
        <v>5.0999999999999996</v>
      </c>
      <c r="E144" s="315">
        <f>IF('CALCUL LAMES'!$D$15=B144,'CALCUL LAMES'!$D$5+'POSE générale'!$C$49+'POSE générale'!$C$63,0)</f>
        <v>0</v>
      </c>
      <c r="F144" s="315"/>
      <c r="G144" s="316"/>
      <c r="H144" s="180">
        <f t="shared" si="22"/>
        <v>0</v>
      </c>
      <c r="J144" s="239">
        <f t="shared" si="21"/>
        <v>143</v>
      </c>
      <c r="K144" s="239">
        <f t="shared" si="26"/>
        <v>5828117</v>
      </c>
      <c r="L144" s="198" t="str">
        <f t="shared" si="27"/>
        <v>LAME RAINUREE  - PIN NORD RGE - TRCL 4 vert - 28 120 5100</v>
      </c>
      <c r="M144" s="185">
        <f t="shared" si="28"/>
        <v>5.0999999999999996</v>
      </c>
      <c r="N144" s="185">
        <f t="shared" si="29"/>
        <v>0</v>
      </c>
      <c r="O144" s="240">
        <f t="shared" si="23"/>
        <v>0</v>
      </c>
      <c r="P144" s="201">
        <f t="shared" si="30"/>
        <v>0</v>
      </c>
      <c r="Q144" s="169">
        <f t="shared" si="24"/>
        <v>0</v>
      </c>
      <c r="R144" s="170">
        <f t="shared" si="25"/>
        <v>0</v>
      </c>
      <c r="T144" s="366"/>
      <c r="Z144" s="366"/>
    </row>
    <row r="145" spans="1:26" ht="15" customHeight="1">
      <c r="A145" s="86">
        <f>RANK(E145,$E$2:$E$249,0)+COUNTIF(E$2:$E145,E145)-1</f>
        <v>144</v>
      </c>
      <c r="B145" s="317">
        <v>368910</v>
      </c>
      <c r="C145" s="364" t="s">
        <v>254</v>
      </c>
      <c r="D145" s="318">
        <v>2.4</v>
      </c>
      <c r="E145" s="318">
        <f>IF('CALCUL LAMES'!$D$15=B145,'CALCUL LAMES'!$D$5+'POSE générale'!$C$49+'POSE générale'!$C$63,0)</f>
        <v>0</v>
      </c>
      <c r="F145" s="318"/>
      <c r="G145" s="319"/>
      <c r="H145" s="180">
        <f t="shared" si="22"/>
        <v>0</v>
      </c>
      <c r="J145" s="239">
        <f t="shared" si="21"/>
        <v>144</v>
      </c>
      <c r="K145" s="239">
        <f t="shared" si="26"/>
        <v>368910</v>
      </c>
      <c r="L145" s="198" t="str">
        <f t="shared" si="27"/>
        <v>LAME RAINUREE  - PIN NORD RGE - TRCL 4 vert - 28 145 2400</v>
      </c>
      <c r="M145" s="185">
        <f t="shared" si="28"/>
        <v>2.4</v>
      </c>
      <c r="N145" s="185">
        <f t="shared" si="29"/>
        <v>0</v>
      </c>
      <c r="O145" s="240">
        <f t="shared" si="23"/>
        <v>0</v>
      </c>
      <c r="P145" s="201">
        <f t="shared" si="30"/>
        <v>0</v>
      </c>
      <c r="Q145" s="169">
        <f t="shared" si="24"/>
        <v>0</v>
      </c>
      <c r="R145" s="170">
        <f t="shared" si="25"/>
        <v>0</v>
      </c>
      <c r="T145" s="366"/>
      <c r="Z145" s="366"/>
    </row>
    <row r="146" spans="1:26" ht="15" customHeight="1">
      <c r="A146" s="86">
        <f>RANK(E146,$E$2:$E$249,0)+COUNTIF(E$2:$E146,E146)-1</f>
        <v>145</v>
      </c>
      <c r="B146" s="317">
        <v>5824036</v>
      </c>
      <c r="C146" s="318" t="s">
        <v>255</v>
      </c>
      <c r="D146" s="318">
        <v>2.7</v>
      </c>
      <c r="E146" s="318">
        <f>IF('CALCUL LAMES'!$D$15=B146,'CALCUL LAMES'!$D$5+'POSE générale'!$C$49+'POSE générale'!$C$63,0)</f>
        <v>0</v>
      </c>
      <c r="F146" s="318"/>
      <c r="G146" s="380"/>
      <c r="H146" s="180">
        <f t="shared" si="22"/>
        <v>0</v>
      </c>
      <c r="J146" s="239">
        <f t="shared" si="21"/>
        <v>145</v>
      </c>
      <c r="K146" s="239">
        <f t="shared" si="26"/>
        <v>5824036</v>
      </c>
      <c r="L146" s="198" t="str">
        <f t="shared" si="27"/>
        <v>LAME RAINUREE  - PIN NORD RGE - TRCL 4 vert - 28 145 2700</v>
      </c>
      <c r="M146" s="185">
        <f t="shared" si="28"/>
        <v>2.7</v>
      </c>
      <c r="N146" s="185">
        <f t="shared" si="29"/>
        <v>0</v>
      </c>
      <c r="O146" s="240">
        <f t="shared" si="23"/>
        <v>0</v>
      </c>
      <c r="P146" s="201">
        <f t="shared" si="30"/>
        <v>0</v>
      </c>
      <c r="Q146" s="169">
        <f t="shared" si="24"/>
        <v>0</v>
      </c>
      <c r="R146" s="170">
        <f t="shared" si="25"/>
        <v>0</v>
      </c>
      <c r="T146" s="366"/>
      <c r="Z146" s="366"/>
    </row>
    <row r="147" spans="1:26" ht="15" customHeight="1">
      <c r="A147" s="86">
        <f>RANK(E147,$E$2:$E$249,0)+COUNTIF(E$2:$E147,E147)-1</f>
        <v>146</v>
      </c>
      <c r="B147" s="317">
        <v>5823628</v>
      </c>
      <c r="C147" s="318" t="s">
        <v>256</v>
      </c>
      <c r="D147" s="318">
        <v>3</v>
      </c>
      <c r="E147" s="318">
        <f>IF('CALCUL LAMES'!$D$15=B147,'CALCUL LAMES'!$D$5+'POSE générale'!$C$49+'POSE générale'!$C$63,0)</f>
        <v>0</v>
      </c>
      <c r="F147" s="318"/>
      <c r="G147" s="380"/>
      <c r="H147" s="180">
        <f t="shared" si="22"/>
        <v>0</v>
      </c>
      <c r="J147" s="239">
        <f t="shared" si="21"/>
        <v>146</v>
      </c>
      <c r="K147" s="239">
        <f t="shared" si="26"/>
        <v>5823628</v>
      </c>
      <c r="L147" s="198" t="str">
        <f t="shared" si="27"/>
        <v>LAME RAINUREE  - PIN NORD RGE - TRCL 4 vert - 28 145 3000</v>
      </c>
      <c r="M147" s="185">
        <f t="shared" si="28"/>
        <v>3</v>
      </c>
      <c r="N147" s="185">
        <f t="shared" si="29"/>
        <v>0</v>
      </c>
      <c r="O147" s="240">
        <f t="shared" si="23"/>
        <v>0</v>
      </c>
      <c r="P147" s="201">
        <f t="shared" si="30"/>
        <v>0</v>
      </c>
      <c r="Q147" s="169">
        <f t="shared" si="24"/>
        <v>0</v>
      </c>
      <c r="R147" s="170">
        <f t="shared" si="25"/>
        <v>0</v>
      </c>
      <c r="T147" s="366"/>
      <c r="Z147" s="366"/>
    </row>
    <row r="148" spans="1:26" ht="15" customHeight="1">
      <c r="A148" s="86">
        <f>RANK(E148,$E$2:$E$249,0)+COUNTIF(E$2:$E148,E148)-1</f>
        <v>147</v>
      </c>
      <c r="B148" s="317">
        <v>5824326</v>
      </c>
      <c r="C148" s="318" t="s">
        <v>257</v>
      </c>
      <c r="D148" s="318">
        <v>3.3</v>
      </c>
      <c r="E148" s="318">
        <f>IF('CALCUL LAMES'!$D$15=B148,'CALCUL LAMES'!$D$5+'POSE générale'!$C$49+'POSE générale'!$C$63,0)</f>
        <v>0</v>
      </c>
      <c r="F148" s="318"/>
      <c r="G148" s="380"/>
      <c r="H148" s="180">
        <f t="shared" si="22"/>
        <v>0</v>
      </c>
      <c r="J148" s="239">
        <f t="shared" si="21"/>
        <v>147</v>
      </c>
      <c r="K148" s="239">
        <f t="shared" si="26"/>
        <v>5824326</v>
      </c>
      <c r="L148" s="198" t="str">
        <f t="shared" si="27"/>
        <v>LAME RAINUREE  - PIN NORD RGE - TRCL 4 vert - 28 145 3300</v>
      </c>
      <c r="M148" s="185">
        <f t="shared" si="28"/>
        <v>3.3</v>
      </c>
      <c r="N148" s="185">
        <f t="shared" si="29"/>
        <v>0</v>
      </c>
      <c r="O148" s="240">
        <f t="shared" si="23"/>
        <v>0</v>
      </c>
      <c r="P148" s="201">
        <f t="shared" si="30"/>
        <v>0</v>
      </c>
      <c r="Q148" s="169">
        <f t="shared" si="24"/>
        <v>0</v>
      </c>
      <c r="R148" s="170">
        <f t="shared" si="25"/>
        <v>0</v>
      </c>
      <c r="T148" s="366"/>
      <c r="Z148" s="366"/>
    </row>
    <row r="149" spans="1:26" ht="15" customHeight="1">
      <c r="A149" s="86">
        <f>RANK(E149,$E$2:$E$249,0)+COUNTIF(E$2:$E149,E149)-1</f>
        <v>148</v>
      </c>
      <c r="B149" s="317">
        <v>5824533</v>
      </c>
      <c r="C149" s="318" t="s">
        <v>258</v>
      </c>
      <c r="D149" s="318">
        <v>3.6</v>
      </c>
      <c r="E149" s="318">
        <f>IF('CALCUL LAMES'!$D$15=B149,'CALCUL LAMES'!$D$5+'POSE générale'!$C$49+'POSE générale'!$C$63,0)</f>
        <v>0</v>
      </c>
      <c r="F149" s="318"/>
      <c r="G149" s="380"/>
      <c r="H149" s="180">
        <f t="shared" si="22"/>
        <v>0</v>
      </c>
      <c r="J149" s="239">
        <f t="shared" si="21"/>
        <v>148</v>
      </c>
      <c r="K149" s="239">
        <f t="shared" si="26"/>
        <v>5824533</v>
      </c>
      <c r="L149" s="198" t="str">
        <f t="shared" si="27"/>
        <v>LAME RAINUREE  - PIN NORD RGE - TRCL 4 vert - 28 145 3600</v>
      </c>
      <c r="M149" s="185">
        <f t="shared" si="28"/>
        <v>3.6</v>
      </c>
      <c r="N149" s="185">
        <f t="shared" si="29"/>
        <v>0</v>
      </c>
      <c r="O149" s="240">
        <f t="shared" si="23"/>
        <v>0</v>
      </c>
      <c r="P149" s="201">
        <f t="shared" si="30"/>
        <v>0</v>
      </c>
      <c r="Q149" s="169">
        <f t="shared" si="24"/>
        <v>0</v>
      </c>
      <c r="R149" s="170">
        <f t="shared" si="25"/>
        <v>0</v>
      </c>
      <c r="T149" s="366"/>
      <c r="Z149" s="366"/>
    </row>
    <row r="150" spans="1:26" ht="15" customHeight="1">
      <c r="A150" s="86">
        <f>RANK(E150,$E$2:$E$249,0)+COUNTIF(E$2:$E150,E150)-1</f>
        <v>149</v>
      </c>
      <c r="B150" s="317">
        <v>5824585</v>
      </c>
      <c r="C150" s="318" t="s">
        <v>259</v>
      </c>
      <c r="D150" s="318">
        <v>3.9</v>
      </c>
      <c r="E150" s="318">
        <f>IF('CALCUL LAMES'!$D$15=B150,'CALCUL LAMES'!$D$5+'POSE générale'!$C$49+'POSE générale'!$C$63,0)</f>
        <v>0</v>
      </c>
      <c r="F150" s="318"/>
      <c r="G150" s="380"/>
      <c r="H150" s="180">
        <f t="shared" si="22"/>
        <v>0</v>
      </c>
      <c r="J150" s="239">
        <f t="shared" si="21"/>
        <v>149</v>
      </c>
      <c r="K150" s="239">
        <f t="shared" si="26"/>
        <v>5824585</v>
      </c>
      <c r="L150" s="198" t="str">
        <f t="shared" si="27"/>
        <v>LAME RAINUREE  - PIN NORD RGE - TRCL 4 vert - 28 145 3900</v>
      </c>
      <c r="M150" s="185">
        <f t="shared" si="28"/>
        <v>3.9</v>
      </c>
      <c r="N150" s="185">
        <f t="shared" si="29"/>
        <v>0</v>
      </c>
      <c r="O150" s="240">
        <f t="shared" si="23"/>
        <v>0</v>
      </c>
      <c r="P150" s="201">
        <f t="shared" si="30"/>
        <v>0</v>
      </c>
      <c r="Q150" s="169">
        <f t="shared" si="24"/>
        <v>0</v>
      </c>
      <c r="R150" s="170">
        <f t="shared" si="25"/>
        <v>0</v>
      </c>
      <c r="T150" s="366"/>
      <c r="Z150" s="366"/>
    </row>
    <row r="151" spans="1:26" ht="15" customHeight="1">
      <c r="A151" s="86">
        <f>RANK(E151,$E$2:$E$249,0)+COUNTIF(E$2:$E151,E151)-1</f>
        <v>150</v>
      </c>
      <c r="B151" s="320">
        <v>5824830</v>
      </c>
      <c r="C151" s="318" t="s">
        <v>260</v>
      </c>
      <c r="D151" s="318">
        <v>4.2</v>
      </c>
      <c r="E151" s="318">
        <f>IF('CALCUL LAMES'!$D$15=B151,'CALCUL LAMES'!$D$5+'POSE générale'!$C$49+'POSE générale'!$C$63,0)</f>
        <v>0</v>
      </c>
      <c r="F151" s="318"/>
      <c r="G151" s="380"/>
      <c r="H151" s="180">
        <f t="shared" si="22"/>
        <v>0</v>
      </c>
      <c r="J151" s="239">
        <f t="shared" si="21"/>
        <v>150</v>
      </c>
      <c r="K151" s="239">
        <f t="shared" si="26"/>
        <v>5824830</v>
      </c>
      <c r="L151" s="198" t="str">
        <f t="shared" si="27"/>
        <v>LAME RAINUREE  - PIN NORD RGE - TRCL 4 vert - 28 145 4200</v>
      </c>
      <c r="M151" s="185">
        <f t="shared" si="28"/>
        <v>4.2</v>
      </c>
      <c r="N151" s="185">
        <f t="shared" si="29"/>
        <v>0</v>
      </c>
      <c r="O151" s="240">
        <f t="shared" si="23"/>
        <v>0</v>
      </c>
      <c r="P151" s="201">
        <f t="shared" si="30"/>
        <v>0</v>
      </c>
      <c r="Q151" s="169">
        <f t="shared" si="24"/>
        <v>0</v>
      </c>
      <c r="R151" s="170">
        <f t="shared" si="25"/>
        <v>0</v>
      </c>
      <c r="T151" s="366"/>
      <c r="Z151" s="366"/>
    </row>
    <row r="152" spans="1:26" ht="15" customHeight="1">
      <c r="A152" s="86">
        <f>RANK(E152,$E$2:$E$249,0)+COUNTIF(E$2:$E152,E152)-1</f>
        <v>151</v>
      </c>
      <c r="B152" s="317">
        <v>5825047</v>
      </c>
      <c r="C152" s="318" t="s">
        <v>261</v>
      </c>
      <c r="D152" s="318">
        <v>4.5</v>
      </c>
      <c r="E152" s="318">
        <f>IF('CALCUL LAMES'!$D$15=B152,'CALCUL LAMES'!$D$5+'POSE générale'!$C$49+'POSE générale'!$C$63,0)</f>
        <v>0</v>
      </c>
      <c r="F152" s="318"/>
      <c r="G152" s="380"/>
      <c r="H152" s="180">
        <f t="shared" si="22"/>
        <v>0</v>
      </c>
      <c r="J152" s="239">
        <f t="shared" si="21"/>
        <v>151</v>
      </c>
      <c r="K152" s="239">
        <f t="shared" si="26"/>
        <v>5825047</v>
      </c>
      <c r="L152" s="198" t="str">
        <f t="shared" si="27"/>
        <v>LAME RAINUREE  - PIN NORD RGE - TRCL 4 vert - 28 145 4500</v>
      </c>
      <c r="M152" s="185">
        <f t="shared" si="28"/>
        <v>4.5</v>
      </c>
      <c r="N152" s="185">
        <f t="shared" si="29"/>
        <v>0</v>
      </c>
      <c r="O152" s="240">
        <f t="shared" si="23"/>
        <v>0</v>
      </c>
      <c r="P152" s="201">
        <f t="shared" si="30"/>
        <v>0</v>
      </c>
      <c r="Q152" s="169">
        <f t="shared" si="24"/>
        <v>0</v>
      </c>
      <c r="R152" s="170">
        <f t="shared" si="25"/>
        <v>0</v>
      </c>
      <c r="T152" s="366"/>
      <c r="Z152" s="366"/>
    </row>
    <row r="153" spans="1:26" ht="15" customHeight="1">
      <c r="A153" s="86">
        <f>RANK(E153,$E$2:$E$249,0)+COUNTIF(E$2:$E153,E153)-1</f>
        <v>152</v>
      </c>
      <c r="B153" s="317">
        <v>5825202</v>
      </c>
      <c r="C153" s="318" t="s">
        <v>262</v>
      </c>
      <c r="D153" s="318">
        <v>4.8</v>
      </c>
      <c r="E153" s="318">
        <f>IF('CALCUL LAMES'!$D$15=B153,'CALCUL LAMES'!$D$5+'POSE générale'!$C$49+'POSE générale'!$C$63,0)</f>
        <v>0</v>
      </c>
      <c r="F153" s="318"/>
      <c r="G153" s="380"/>
      <c r="H153" s="180">
        <f t="shared" si="22"/>
        <v>0</v>
      </c>
      <c r="J153" s="239">
        <f t="shared" si="21"/>
        <v>152</v>
      </c>
      <c r="K153" s="239">
        <f t="shared" si="26"/>
        <v>5825202</v>
      </c>
      <c r="L153" s="198" t="str">
        <f t="shared" si="27"/>
        <v>LAME RAINUREE  - PIN NORD RGE - TRCL 4 vert - 28 145 4800</v>
      </c>
      <c r="M153" s="185">
        <f t="shared" si="28"/>
        <v>4.8</v>
      </c>
      <c r="N153" s="185">
        <f t="shared" si="29"/>
        <v>0</v>
      </c>
      <c r="O153" s="240">
        <f t="shared" si="23"/>
        <v>0</v>
      </c>
      <c r="P153" s="201">
        <f t="shared" si="30"/>
        <v>0</v>
      </c>
      <c r="Q153" s="169">
        <f t="shared" si="24"/>
        <v>0</v>
      </c>
      <c r="R153" s="170">
        <f t="shared" si="25"/>
        <v>0</v>
      </c>
      <c r="T153" s="366"/>
      <c r="Z153" s="366"/>
    </row>
    <row r="154" spans="1:26" ht="15" customHeight="1">
      <c r="A154" s="86">
        <f>RANK(E154,$E$2:$E$249,0)+COUNTIF(E$2:$E154,E154)-1</f>
        <v>153</v>
      </c>
      <c r="B154" s="317">
        <v>5825461</v>
      </c>
      <c r="C154" s="318" t="s">
        <v>263</v>
      </c>
      <c r="D154" s="318">
        <v>5.0999999999999996</v>
      </c>
      <c r="E154" s="318">
        <f>IF('CALCUL LAMES'!$D$15=B154,'CALCUL LAMES'!$D$5+'POSE générale'!$C$49+'POSE générale'!$C$63,0)</f>
        <v>0</v>
      </c>
      <c r="F154" s="318"/>
      <c r="G154" s="380"/>
      <c r="H154" s="180">
        <f t="shared" si="22"/>
        <v>0</v>
      </c>
      <c r="J154" s="239">
        <f t="shared" si="21"/>
        <v>153</v>
      </c>
      <c r="K154" s="239">
        <f t="shared" si="26"/>
        <v>5825461</v>
      </c>
      <c r="L154" s="198" t="str">
        <f t="shared" si="27"/>
        <v>LAME RAINUREE  - PIN NORD RGE - TRCL 4 vert - 28 145 5100</v>
      </c>
      <c r="M154" s="185">
        <f t="shared" si="28"/>
        <v>5.0999999999999996</v>
      </c>
      <c r="N154" s="185">
        <f t="shared" si="29"/>
        <v>0</v>
      </c>
      <c r="O154" s="240">
        <f t="shared" si="23"/>
        <v>0</v>
      </c>
      <c r="P154" s="201">
        <f t="shared" si="30"/>
        <v>0</v>
      </c>
      <c r="Q154" s="169">
        <f t="shared" si="24"/>
        <v>0</v>
      </c>
      <c r="R154" s="170">
        <f t="shared" si="25"/>
        <v>0</v>
      </c>
      <c r="T154" s="366"/>
      <c r="Z154" s="366"/>
    </row>
    <row r="155" spans="1:26" ht="15" customHeight="1">
      <c r="A155" s="86">
        <f>RANK(E155,$E$2:$E$249,0)+COUNTIF(E$2:$E155,E155)-1</f>
        <v>154</v>
      </c>
      <c r="B155" s="317">
        <v>5825662</v>
      </c>
      <c r="C155" s="318" t="s">
        <v>264</v>
      </c>
      <c r="D155" s="318">
        <v>5.4</v>
      </c>
      <c r="E155" s="318">
        <f>IF('CALCUL LAMES'!$D$15=B155,'CALCUL LAMES'!$D$5+'POSE générale'!$C$49+'POSE générale'!$C$63,0)</f>
        <v>0</v>
      </c>
      <c r="F155" s="318"/>
      <c r="G155" s="380"/>
      <c r="H155" s="180">
        <f t="shared" si="22"/>
        <v>0</v>
      </c>
      <c r="J155" s="239">
        <f t="shared" si="21"/>
        <v>154</v>
      </c>
      <c r="K155" s="239">
        <f t="shared" si="26"/>
        <v>5825662</v>
      </c>
      <c r="L155" s="198" t="str">
        <f t="shared" si="27"/>
        <v>LAME RAINUREE  - PIN NORD RGE - TRCL 4 vert - 28 145 5400</v>
      </c>
      <c r="M155" s="185">
        <f t="shared" si="28"/>
        <v>5.4</v>
      </c>
      <c r="N155" s="185">
        <f t="shared" si="29"/>
        <v>0</v>
      </c>
      <c r="O155" s="240">
        <f t="shared" si="23"/>
        <v>0</v>
      </c>
      <c r="P155" s="201">
        <f t="shared" si="30"/>
        <v>0</v>
      </c>
      <c r="Q155" s="169">
        <f t="shared" si="24"/>
        <v>0</v>
      </c>
      <c r="R155" s="170">
        <f t="shared" si="25"/>
        <v>0</v>
      </c>
      <c r="T155" s="366"/>
      <c r="Z155" s="366"/>
    </row>
    <row r="156" spans="1:26" ht="15" customHeight="1">
      <c r="A156" s="86">
        <f>RANK(E156,$E$2:$E$249,0)+COUNTIF(E$2:$E156,E156)-1</f>
        <v>155</v>
      </c>
      <c r="B156" s="317">
        <v>5825722</v>
      </c>
      <c r="C156" s="318" t="s">
        <v>265</v>
      </c>
      <c r="D156" s="318">
        <v>6</v>
      </c>
      <c r="E156" s="318">
        <f>IF('CALCUL LAMES'!$D$15=B156,'CALCUL LAMES'!$D$5+'POSE générale'!$C$49+'POSE générale'!$C$63,0)</f>
        <v>0</v>
      </c>
      <c r="F156" s="318"/>
      <c r="G156" s="380"/>
      <c r="H156" s="180">
        <f t="shared" si="22"/>
        <v>0</v>
      </c>
      <c r="J156" s="239">
        <f t="shared" si="21"/>
        <v>155</v>
      </c>
      <c r="K156" s="239">
        <f t="shared" si="26"/>
        <v>5825722</v>
      </c>
      <c r="L156" s="198" t="str">
        <f t="shared" si="27"/>
        <v>LAME RAINUREE  - PIN NORD RGE - TRCL 4 vert - 28 145 6000</v>
      </c>
      <c r="M156" s="185">
        <f t="shared" si="28"/>
        <v>6</v>
      </c>
      <c r="N156" s="185">
        <f t="shared" si="29"/>
        <v>0</v>
      </c>
      <c r="O156" s="240">
        <f t="shared" si="23"/>
        <v>0</v>
      </c>
      <c r="P156" s="201">
        <f t="shared" si="30"/>
        <v>0</v>
      </c>
      <c r="Q156" s="169">
        <f t="shared" si="24"/>
        <v>0</v>
      </c>
      <c r="R156" s="170">
        <f t="shared" si="25"/>
        <v>0</v>
      </c>
      <c r="T156" s="366"/>
      <c r="Z156" s="366"/>
    </row>
    <row r="157" spans="1:26" ht="15" customHeight="1">
      <c r="A157" s="86">
        <f>RANK(E157,$E$2:$E$249,0)+COUNTIF(E$2:$E157,E157)-1</f>
        <v>156</v>
      </c>
      <c r="B157" s="321">
        <v>1472967</v>
      </c>
      <c r="C157" s="322" t="s">
        <v>266</v>
      </c>
      <c r="D157" s="322">
        <v>2.4</v>
      </c>
      <c r="E157" s="322">
        <f>IF('CALCUL LAMES'!$D$15=B157,'CALCUL LAMES'!$D$5+'POSE générale'!$C$49+'POSE générale'!$C$63,0)</f>
        <v>0</v>
      </c>
      <c r="F157" s="322"/>
      <c r="G157" s="323"/>
      <c r="H157" s="180">
        <f t="shared" si="22"/>
        <v>0</v>
      </c>
      <c r="J157" s="239">
        <f t="shared" si="21"/>
        <v>156</v>
      </c>
      <c r="K157" s="239">
        <f t="shared" si="26"/>
        <v>1472967</v>
      </c>
      <c r="L157" s="198" t="str">
        <f t="shared" si="27"/>
        <v>LAME RAINUREE  - PIN NORD RGE TRCL 4 marron - 28 145 2400</v>
      </c>
      <c r="M157" s="185">
        <f t="shared" si="28"/>
        <v>2.4</v>
      </c>
      <c r="N157" s="185">
        <f t="shared" si="29"/>
        <v>0</v>
      </c>
      <c r="O157" s="240">
        <f t="shared" si="23"/>
        <v>0</v>
      </c>
      <c r="P157" s="201">
        <f t="shared" si="30"/>
        <v>0</v>
      </c>
      <c r="Q157" s="169">
        <f t="shared" si="24"/>
        <v>0</v>
      </c>
      <c r="R157" s="170">
        <f t="shared" si="25"/>
        <v>0</v>
      </c>
      <c r="T157" s="366"/>
      <c r="Z157" s="366"/>
    </row>
    <row r="158" spans="1:26" ht="15" customHeight="1">
      <c r="A158" s="86">
        <f>RANK(E158,$E$2:$E$249,0)+COUNTIF(E$2:$E158,E158)-1</f>
        <v>157</v>
      </c>
      <c r="B158" s="321">
        <v>4081573</v>
      </c>
      <c r="C158" s="322" t="s">
        <v>267</v>
      </c>
      <c r="D158" s="322">
        <v>3.3</v>
      </c>
      <c r="E158" s="322">
        <f>IF('CALCUL LAMES'!$D$15=B158,'CALCUL LAMES'!$D$5+'POSE générale'!$C$49+'POSE générale'!$C$63,0)</f>
        <v>0</v>
      </c>
      <c r="F158" s="322"/>
      <c r="G158" s="323"/>
      <c r="H158" s="180">
        <f t="shared" si="22"/>
        <v>0</v>
      </c>
      <c r="J158" s="239">
        <f t="shared" si="21"/>
        <v>157</v>
      </c>
      <c r="K158" s="239">
        <f t="shared" si="26"/>
        <v>4081573</v>
      </c>
      <c r="L158" s="198" t="str">
        <f t="shared" si="27"/>
        <v>LAME RAINUREE  - PIN NORD RGE TRCL 4 marron - 28 145 3300</v>
      </c>
      <c r="M158" s="185">
        <f t="shared" si="28"/>
        <v>3.3</v>
      </c>
      <c r="N158" s="185">
        <f t="shared" si="29"/>
        <v>0</v>
      </c>
      <c r="O158" s="240">
        <f t="shared" si="23"/>
        <v>0</v>
      </c>
      <c r="P158" s="201">
        <f t="shared" si="30"/>
        <v>0</v>
      </c>
      <c r="Q158" s="169">
        <f t="shared" si="24"/>
        <v>0</v>
      </c>
      <c r="R158" s="170">
        <f t="shared" si="25"/>
        <v>0</v>
      </c>
      <c r="T158" s="366"/>
      <c r="Z158" s="366"/>
    </row>
    <row r="159" spans="1:26" ht="15" customHeight="1">
      <c r="A159" s="86">
        <f>RANK(E159,$E$2:$E$249,0)+COUNTIF(E$2:$E159,E159)-1</f>
        <v>158</v>
      </c>
      <c r="B159" s="321">
        <v>2374265</v>
      </c>
      <c r="C159" s="322" t="s">
        <v>268</v>
      </c>
      <c r="D159" s="322">
        <v>3.6</v>
      </c>
      <c r="E159" s="322">
        <f>IF('CALCUL LAMES'!$D$15=B159,'CALCUL LAMES'!$D$5+'POSE générale'!$C$49+'POSE générale'!$C$63,0)</f>
        <v>0</v>
      </c>
      <c r="F159" s="322"/>
      <c r="G159" s="323"/>
      <c r="H159" s="180">
        <f t="shared" si="22"/>
        <v>0</v>
      </c>
      <c r="J159" s="239">
        <f t="shared" si="21"/>
        <v>158</v>
      </c>
      <c r="K159" s="239">
        <f t="shared" si="26"/>
        <v>2374265</v>
      </c>
      <c r="L159" s="198" t="str">
        <f t="shared" si="27"/>
        <v>LAME RAINUREE  - PIN NORD RGE TRCL 4 marron - 28 145 3600</v>
      </c>
      <c r="M159" s="185">
        <f t="shared" si="28"/>
        <v>3.6</v>
      </c>
      <c r="N159" s="185">
        <f t="shared" si="29"/>
        <v>0</v>
      </c>
      <c r="O159" s="240">
        <f t="shared" si="23"/>
        <v>0</v>
      </c>
      <c r="P159" s="201">
        <f t="shared" si="30"/>
        <v>0</v>
      </c>
      <c r="Q159" s="169">
        <f t="shared" si="24"/>
        <v>0</v>
      </c>
      <c r="R159" s="170">
        <f t="shared" si="25"/>
        <v>0</v>
      </c>
      <c r="T159" s="366"/>
      <c r="Z159" s="366"/>
    </row>
    <row r="160" spans="1:26" ht="15" customHeight="1">
      <c r="A160" s="86">
        <f>RANK(E160,$E$2:$E$249,0)+COUNTIF(E$2:$E160,E160)-1</f>
        <v>159</v>
      </c>
      <c r="B160" s="321">
        <v>8851252</v>
      </c>
      <c r="C160" s="322" t="s">
        <v>269</v>
      </c>
      <c r="D160" s="322">
        <v>4.8</v>
      </c>
      <c r="E160" s="322">
        <f>IF('CALCUL LAMES'!$D$15=B160,'CALCUL LAMES'!$D$5+'POSE générale'!$C$49+'POSE générale'!$C$63,0)</f>
        <v>0</v>
      </c>
      <c r="F160" s="322"/>
      <c r="G160" s="323"/>
      <c r="H160" s="180">
        <f t="shared" si="22"/>
        <v>0</v>
      </c>
      <c r="J160" s="239">
        <f t="shared" si="21"/>
        <v>159</v>
      </c>
      <c r="K160" s="239">
        <f t="shared" si="26"/>
        <v>8851252</v>
      </c>
      <c r="L160" s="198" t="str">
        <f t="shared" si="27"/>
        <v>LAME RAINUREE  - PIN NORD RGE TRCL 4 marron - 28 145 4800</v>
      </c>
      <c r="M160" s="185">
        <f t="shared" si="28"/>
        <v>4.8</v>
      </c>
      <c r="N160" s="185">
        <f t="shared" si="29"/>
        <v>0</v>
      </c>
      <c r="O160" s="240">
        <f t="shared" si="23"/>
        <v>0</v>
      </c>
      <c r="P160" s="201">
        <f t="shared" si="30"/>
        <v>0</v>
      </c>
      <c r="Q160" s="169">
        <f t="shared" si="24"/>
        <v>0</v>
      </c>
      <c r="R160" s="170">
        <f t="shared" si="25"/>
        <v>0</v>
      </c>
      <c r="T160" s="366"/>
      <c r="Z160" s="366"/>
    </row>
    <row r="161" spans="1:26" ht="15" customHeight="1">
      <c r="A161" s="86">
        <f>RANK(E161,$E$2:$E$249,0)+COUNTIF(E$2:$E161,E161)-1</f>
        <v>160</v>
      </c>
      <c r="B161" s="324">
        <v>1363922</v>
      </c>
      <c r="C161" s="325" t="s">
        <v>71</v>
      </c>
      <c r="D161" s="325">
        <v>3.3</v>
      </c>
      <c r="E161" s="325">
        <f>IF('CALCUL LAMES'!$D$15=B161,'CALCUL LAMES'!$D$5+'POSE générale'!$C$49+'POSE générale'!$C$63,0)</f>
        <v>0</v>
      </c>
      <c r="F161" s="325"/>
      <c r="G161" s="326"/>
      <c r="H161" s="180">
        <f t="shared" si="22"/>
        <v>0</v>
      </c>
      <c r="J161" s="239">
        <f t="shared" si="21"/>
        <v>160</v>
      </c>
      <c r="K161" s="239">
        <f t="shared" si="26"/>
        <v>1363922</v>
      </c>
      <c r="L161" s="198" t="str">
        <f t="shared" si="27"/>
        <v xml:space="preserve"> lame PIN NORD RGE 2 faces lisses - TRCL 4 vert - 28 145 3300</v>
      </c>
      <c r="M161" s="185">
        <f t="shared" si="28"/>
        <v>3.3</v>
      </c>
      <c r="N161" s="185">
        <f t="shared" si="29"/>
        <v>0</v>
      </c>
      <c r="O161" s="240">
        <f t="shared" si="23"/>
        <v>0</v>
      </c>
      <c r="P161" s="201">
        <f t="shared" si="30"/>
        <v>0</v>
      </c>
      <c r="Q161" s="169">
        <f t="shared" si="24"/>
        <v>0</v>
      </c>
      <c r="R161" s="170">
        <f t="shared" si="25"/>
        <v>0</v>
      </c>
      <c r="T161" s="366"/>
      <c r="Z161" s="366"/>
    </row>
    <row r="162" spans="1:26" ht="15" customHeight="1">
      <c r="A162" s="86">
        <f>RANK(E162,$E$2:$E$249,0)+COUNTIF(E$2:$E162,E162)-1</f>
        <v>161</v>
      </c>
      <c r="B162" s="324">
        <v>1357978</v>
      </c>
      <c r="C162" s="325" t="s">
        <v>72</v>
      </c>
      <c r="D162" s="325">
        <v>3.6</v>
      </c>
      <c r="E162" s="325">
        <f>IF('CALCUL LAMES'!$D$15=B162,'CALCUL LAMES'!$D$5+'POSE générale'!$C$49+'POSE générale'!$C$63,0)</f>
        <v>0</v>
      </c>
      <c r="F162" s="325"/>
      <c r="G162" s="326"/>
      <c r="H162" s="180">
        <f t="shared" si="22"/>
        <v>0</v>
      </c>
      <c r="J162" s="239">
        <f t="shared" si="21"/>
        <v>161</v>
      </c>
      <c r="K162" s="239">
        <f t="shared" si="26"/>
        <v>1357978</v>
      </c>
      <c r="L162" s="198" t="str">
        <f t="shared" si="27"/>
        <v xml:space="preserve"> lame PIN NORD RGE 2 faces lisses - TRCL 4 vert - 28 145 3600</v>
      </c>
      <c r="M162" s="185">
        <f t="shared" si="28"/>
        <v>3.6</v>
      </c>
      <c r="N162" s="185">
        <f t="shared" si="29"/>
        <v>0</v>
      </c>
      <c r="O162" s="240">
        <f t="shared" si="23"/>
        <v>0</v>
      </c>
      <c r="P162" s="201">
        <f t="shared" si="30"/>
        <v>0</v>
      </c>
      <c r="Q162" s="169">
        <f t="shared" si="24"/>
        <v>0</v>
      </c>
      <c r="R162" s="170">
        <f t="shared" si="25"/>
        <v>0</v>
      </c>
      <c r="T162" s="366"/>
      <c r="Z162" s="366"/>
    </row>
    <row r="163" spans="1:26" ht="15" customHeight="1">
      <c r="A163" s="86">
        <f>RANK(E163,$E$2:$E$249,0)+COUNTIF(E$2:$E163,E163)-1</f>
        <v>162</v>
      </c>
      <c r="B163" s="324">
        <v>1353972</v>
      </c>
      <c r="C163" s="325" t="s">
        <v>73</v>
      </c>
      <c r="D163" s="325">
        <v>3.9</v>
      </c>
      <c r="E163" s="325">
        <f>IF('CALCUL LAMES'!$D$15=B163,'CALCUL LAMES'!$D$5+'POSE générale'!$C$49+'POSE générale'!$C$63,0)</f>
        <v>0</v>
      </c>
      <c r="F163" s="325"/>
      <c r="G163" s="326"/>
      <c r="H163" s="180">
        <f t="shared" si="22"/>
        <v>0</v>
      </c>
      <c r="J163" s="239">
        <f t="shared" si="21"/>
        <v>162</v>
      </c>
      <c r="K163" s="239">
        <f t="shared" si="26"/>
        <v>1353972</v>
      </c>
      <c r="L163" s="198" t="str">
        <f t="shared" si="27"/>
        <v xml:space="preserve"> lame PIN NORD RGE 2 faces lisses - TRCL 4 vert - 28 145 3900</v>
      </c>
      <c r="M163" s="185">
        <f t="shared" si="28"/>
        <v>3.9</v>
      </c>
      <c r="N163" s="185">
        <f t="shared" si="29"/>
        <v>0</v>
      </c>
      <c r="O163" s="240">
        <f t="shared" si="23"/>
        <v>0</v>
      </c>
      <c r="P163" s="201">
        <f t="shared" si="30"/>
        <v>0</v>
      </c>
      <c r="Q163" s="169">
        <f t="shared" si="24"/>
        <v>0</v>
      </c>
      <c r="R163" s="170">
        <f t="shared" si="25"/>
        <v>0</v>
      </c>
      <c r="T163" s="366"/>
      <c r="Z163" s="366"/>
    </row>
    <row r="164" spans="1:26" ht="15" customHeight="1">
      <c r="A164" s="86">
        <f>RANK(E164,$E$2:$E$249,0)+COUNTIF(E$2:$E164,E164)-1</f>
        <v>163</v>
      </c>
      <c r="B164" s="324">
        <v>1353982</v>
      </c>
      <c r="C164" s="325" t="s">
        <v>74</v>
      </c>
      <c r="D164" s="325">
        <v>4.2</v>
      </c>
      <c r="E164" s="325">
        <f>IF('CALCUL LAMES'!$D$15=B164,'CALCUL LAMES'!$D$5+'POSE générale'!$C$49+'POSE générale'!$C$63,0)</f>
        <v>0</v>
      </c>
      <c r="F164" s="325"/>
      <c r="G164" s="326"/>
      <c r="H164" s="180">
        <f t="shared" si="22"/>
        <v>0</v>
      </c>
      <c r="J164" s="239">
        <f t="shared" si="21"/>
        <v>163</v>
      </c>
      <c r="K164" s="239">
        <f t="shared" si="26"/>
        <v>1353982</v>
      </c>
      <c r="L164" s="198" t="str">
        <f t="shared" si="27"/>
        <v xml:space="preserve"> lame PIN NORD RGE 2 faces lisses - TRCL 4 vert - 28 145 4200</v>
      </c>
      <c r="M164" s="185">
        <f t="shared" si="28"/>
        <v>4.2</v>
      </c>
      <c r="N164" s="185">
        <f t="shared" si="29"/>
        <v>0</v>
      </c>
      <c r="O164" s="240">
        <f t="shared" si="23"/>
        <v>0</v>
      </c>
      <c r="P164" s="201">
        <f t="shared" si="30"/>
        <v>0</v>
      </c>
      <c r="Q164" s="169">
        <f t="shared" si="24"/>
        <v>0</v>
      </c>
      <c r="R164" s="170">
        <f t="shared" si="25"/>
        <v>0</v>
      </c>
      <c r="T164" s="366"/>
      <c r="Z164" s="366"/>
    </row>
    <row r="165" spans="1:26" ht="15" customHeight="1">
      <c r="A165" s="86">
        <f>RANK(E165,$E$2:$E$249,0)+COUNTIF(E$2:$E165,E165)-1</f>
        <v>164</v>
      </c>
      <c r="B165" s="324">
        <v>1353983</v>
      </c>
      <c r="C165" s="325" t="s">
        <v>75</v>
      </c>
      <c r="D165" s="325">
        <v>4.5</v>
      </c>
      <c r="E165" s="325">
        <f>IF('CALCUL LAMES'!$D$15=B165,'CALCUL LAMES'!$D$5+'POSE générale'!$C$49+'POSE générale'!$C$63,0)</f>
        <v>0</v>
      </c>
      <c r="F165" s="325"/>
      <c r="G165" s="326"/>
      <c r="H165" s="180">
        <f t="shared" si="22"/>
        <v>0</v>
      </c>
      <c r="J165" s="239">
        <f t="shared" si="21"/>
        <v>164</v>
      </c>
      <c r="K165" s="239">
        <f t="shared" si="26"/>
        <v>1353983</v>
      </c>
      <c r="L165" s="198" t="str">
        <f t="shared" si="27"/>
        <v xml:space="preserve"> lame PIN NORD RGE 2 faces lisses - TRCL 4 vert - 28 145 4500</v>
      </c>
      <c r="M165" s="185">
        <f t="shared" si="28"/>
        <v>4.5</v>
      </c>
      <c r="N165" s="185">
        <f t="shared" si="29"/>
        <v>0</v>
      </c>
      <c r="O165" s="240">
        <f t="shared" si="23"/>
        <v>0</v>
      </c>
      <c r="P165" s="201">
        <f t="shared" si="30"/>
        <v>0</v>
      </c>
      <c r="Q165" s="169">
        <f t="shared" si="24"/>
        <v>0</v>
      </c>
      <c r="R165" s="170">
        <f t="shared" si="25"/>
        <v>0</v>
      </c>
      <c r="T165" s="366"/>
      <c r="Z165" s="366"/>
    </row>
    <row r="166" spans="1:26" ht="15" customHeight="1">
      <c r="A166" s="86">
        <f>RANK(E166,$E$2:$E$249,0)+COUNTIF(E$2:$E166,E166)-1</f>
        <v>165</v>
      </c>
      <c r="B166" s="324">
        <v>1358619</v>
      </c>
      <c r="C166" s="325" t="s">
        <v>76</v>
      </c>
      <c r="D166" s="325">
        <v>4.8</v>
      </c>
      <c r="E166" s="325">
        <f>IF('CALCUL LAMES'!$D$15=B166,'CALCUL LAMES'!$D$5+'POSE générale'!$C$49+'POSE générale'!$C$63,0)</f>
        <v>0</v>
      </c>
      <c r="F166" s="325"/>
      <c r="G166" s="326"/>
      <c r="H166" s="180">
        <f t="shared" si="22"/>
        <v>0</v>
      </c>
      <c r="J166" s="239">
        <f t="shared" si="21"/>
        <v>165</v>
      </c>
      <c r="K166" s="239">
        <f t="shared" si="26"/>
        <v>1358619</v>
      </c>
      <c r="L166" s="198" t="str">
        <f t="shared" si="27"/>
        <v xml:space="preserve"> lame PIN NORD RGE 2 faces lisses - TRCL 4 vert - 28 145 4800</v>
      </c>
      <c r="M166" s="185">
        <f t="shared" si="28"/>
        <v>4.8</v>
      </c>
      <c r="N166" s="185">
        <f t="shared" si="29"/>
        <v>0</v>
      </c>
      <c r="O166" s="240">
        <f t="shared" si="23"/>
        <v>0</v>
      </c>
      <c r="P166" s="201">
        <f t="shared" si="30"/>
        <v>0</v>
      </c>
      <c r="Q166" s="169">
        <f t="shared" si="24"/>
        <v>0</v>
      </c>
      <c r="R166" s="170">
        <f t="shared" si="25"/>
        <v>0</v>
      </c>
      <c r="T166" s="366"/>
      <c r="Z166" s="366"/>
    </row>
    <row r="167" spans="1:26" ht="15" customHeight="1">
      <c r="A167" s="86">
        <f>RANK(E167,$E$2:$E$249,0)+COUNTIF(E$2:$E167,E167)-1</f>
        <v>166</v>
      </c>
      <c r="B167" s="324">
        <v>1475845</v>
      </c>
      <c r="C167" s="325" t="s">
        <v>77</v>
      </c>
      <c r="D167" s="325">
        <v>5.0999999999999996</v>
      </c>
      <c r="E167" s="325">
        <f>IF('CALCUL LAMES'!$D$15=B167,'CALCUL LAMES'!$D$5+'POSE générale'!$C$49+'POSE générale'!$C$63,0)</f>
        <v>0</v>
      </c>
      <c r="F167" s="325"/>
      <c r="G167" s="326"/>
      <c r="H167" s="180">
        <f t="shared" si="22"/>
        <v>0</v>
      </c>
      <c r="J167" s="239">
        <f t="shared" si="21"/>
        <v>166</v>
      </c>
      <c r="K167" s="239">
        <f t="shared" si="26"/>
        <v>1475845</v>
      </c>
      <c r="L167" s="198" t="str">
        <f t="shared" si="27"/>
        <v xml:space="preserve"> lame PIN NORD RGE 2 faces lisses - TRCL 4 vert - 28 145 5100</v>
      </c>
      <c r="M167" s="185">
        <f t="shared" si="28"/>
        <v>5.0999999999999996</v>
      </c>
      <c r="N167" s="185">
        <f t="shared" si="29"/>
        <v>0</v>
      </c>
      <c r="O167" s="240">
        <f t="shared" si="23"/>
        <v>0</v>
      </c>
      <c r="P167" s="201">
        <f t="shared" si="30"/>
        <v>0</v>
      </c>
      <c r="Q167" s="169">
        <f t="shared" si="24"/>
        <v>0</v>
      </c>
      <c r="R167" s="170">
        <f t="shared" si="25"/>
        <v>0</v>
      </c>
      <c r="T167" s="366"/>
      <c r="Z167" s="366"/>
    </row>
    <row r="168" spans="1:26" ht="15" customHeight="1">
      <c r="A168" s="86">
        <f>RANK(E168,$E$2:$E$249,0)+COUNTIF(E$2:$E168,E168)-1</f>
        <v>167</v>
      </c>
      <c r="B168" s="324">
        <v>1363934</v>
      </c>
      <c r="C168" s="325" t="s">
        <v>78</v>
      </c>
      <c r="D168" s="325">
        <v>5.4</v>
      </c>
      <c r="E168" s="325">
        <f>IF('CALCUL LAMES'!$D$15=B168,'CALCUL LAMES'!$D$5+'POSE générale'!$C$49+'POSE générale'!$C$63,0)</f>
        <v>0</v>
      </c>
      <c r="F168" s="325"/>
      <c r="G168" s="326"/>
      <c r="H168" s="180">
        <f t="shared" si="22"/>
        <v>0</v>
      </c>
      <c r="J168" s="239">
        <f t="shared" si="21"/>
        <v>167</v>
      </c>
      <c r="K168" s="239">
        <f t="shared" si="26"/>
        <v>1363934</v>
      </c>
      <c r="L168" s="198" t="str">
        <f t="shared" si="27"/>
        <v xml:space="preserve"> lame PIN NORD RGE 2 faces lisses - TRCL 4 vert - 28 145 5400</v>
      </c>
      <c r="M168" s="185">
        <f t="shared" si="28"/>
        <v>5.4</v>
      </c>
      <c r="N168" s="185">
        <f t="shared" si="29"/>
        <v>0</v>
      </c>
      <c r="O168" s="240">
        <f t="shared" si="23"/>
        <v>0</v>
      </c>
      <c r="P168" s="201">
        <f t="shared" si="30"/>
        <v>0</v>
      </c>
      <c r="Q168" s="169">
        <f t="shared" si="24"/>
        <v>0</v>
      </c>
      <c r="R168" s="170">
        <f t="shared" si="25"/>
        <v>0</v>
      </c>
      <c r="T168" s="366"/>
      <c r="Z168" s="366"/>
    </row>
    <row r="169" spans="1:26" ht="15" customHeight="1">
      <c r="A169" s="86">
        <f>RANK(E169,$E$2:$E$249,0)+COUNTIF(E$2:$E169,E169)-1</f>
        <v>168</v>
      </c>
      <c r="B169" s="298">
        <v>1363920</v>
      </c>
      <c r="C169" s="299" t="s">
        <v>79</v>
      </c>
      <c r="D169" s="299">
        <v>3.6</v>
      </c>
      <c r="E169" s="299">
        <f>IF('CALCUL LAMES'!$D$15=B169,'CALCUL LAMES'!$D$5+'POSE générale'!$C$49+'POSE générale'!$C$63,0)</f>
        <v>0</v>
      </c>
      <c r="F169" s="299"/>
      <c r="G169" s="300"/>
      <c r="H169" s="180">
        <f t="shared" si="22"/>
        <v>0</v>
      </c>
      <c r="J169" s="239">
        <f t="shared" si="21"/>
        <v>168</v>
      </c>
      <c r="K169" s="239">
        <f t="shared" si="26"/>
        <v>1363920</v>
      </c>
      <c r="L169" s="198" t="str">
        <f t="shared" si="27"/>
        <v xml:space="preserve"> lame PIN NORD RGE lisse / rainurée - TRCL 4 vert - 28 145 3600</v>
      </c>
      <c r="M169" s="185">
        <f t="shared" si="28"/>
        <v>3.6</v>
      </c>
      <c r="N169" s="185">
        <f t="shared" si="29"/>
        <v>0</v>
      </c>
      <c r="O169" s="240">
        <f t="shared" si="23"/>
        <v>0</v>
      </c>
      <c r="P169" s="201">
        <f t="shared" si="30"/>
        <v>0</v>
      </c>
      <c r="Q169" s="169">
        <f t="shared" si="24"/>
        <v>0</v>
      </c>
      <c r="R169" s="170">
        <f t="shared" si="25"/>
        <v>0</v>
      </c>
      <c r="T169" s="366"/>
      <c r="Z169" s="366"/>
    </row>
    <row r="170" spans="1:26" ht="15" customHeight="1">
      <c r="A170" s="86">
        <f>RANK(E170,$E$2:$E$249,0)+COUNTIF(E$2:$E170,E170)-1</f>
        <v>169</v>
      </c>
      <c r="B170" s="298">
        <v>1355916</v>
      </c>
      <c r="C170" s="299" t="s">
        <v>80</v>
      </c>
      <c r="D170" s="299">
        <v>4.5</v>
      </c>
      <c r="E170" s="299">
        <f>IF('CALCUL LAMES'!$D$15=B170,'CALCUL LAMES'!$D$5+'POSE générale'!$C$49+'POSE générale'!$C$63,0)</f>
        <v>0</v>
      </c>
      <c r="F170" s="299"/>
      <c r="G170" s="300"/>
      <c r="H170" s="180">
        <f t="shared" si="22"/>
        <v>0</v>
      </c>
      <c r="J170" s="239">
        <f t="shared" si="21"/>
        <v>169</v>
      </c>
      <c r="K170" s="239">
        <f t="shared" si="26"/>
        <v>1355916</v>
      </c>
      <c r="L170" s="198" t="str">
        <f t="shared" si="27"/>
        <v xml:space="preserve"> lame PIN NORD RGE lisse / rainurée - TRCL 4 vert - 28 145 4500</v>
      </c>
      <c r="M170" s="185">
        <f t="shared" si="28"/>
        <v>4.5</v>
      </c>
      <c r="N170" s="185">
        <f t="shared" si="29"/>
        <v>0</v>
      </c>
      <c r="O170" s="240">
        <f t="shared" si="23"/>
        <v>0</v>
      </c>
      <c r="P170" s="201">
        <f t="shared" si="30"/>
        <v>0</v>
      </c>
      <c r="Q170" s="169">
        <f t="shared" si="24"/>
        <v>0</v>
      </c>
      <c r="R170" s="170">
        <f t="shared" si="25"/>
        <v>0</v>
      </c>
      <c r="T170" s="366"/>
      <c r="Z170" s="366"/>
    </row>
    <row r="171" spans="1:26" ht="15" customHeight="1">
      <c r="A171" s="86">
        <f>RANK(E171,$E$2:$E$249,0)+COUNTIF(E$2:$E171,E171)-1</f>
        <v>170</v>
      </c>
      <c r="B171" s="311">
        <v>1509558</v>
      </c>
      <c r="C171" s="312" t="s">
        <v>81</v>
      </c>
      <c r="D171" s="312">
        <v>3.3</v>
      </c>
      <c r="E171" s="312">
        <f>IF('CALCUL LAMES'!$D$15=B171,'CALCUL LAMES'!$D$5+'POSE générale'!$C$49+'POSE générale'!$C$63,0)</f>
        <v>0</v>
      </c>
      <c r="F171" s="312"/>
      <c r="G171" s="313"/>
      <c r="H171" s="180">
        <f t="shared" si="22"/>
        <v>0</v>
      </c>
      <c r="J171" s="239">
        <f t="shared" si="21"/>
        <v>170</v>
      </c>
      <c r="K171" s="239">
        <f t="shared" si="26"/>
        <v>1509558</v>
      </c>
      <c r="L171" s="198" t="str">
        <f t="shared" si="27"/>
        <v xml:space="preserve"> lame PIN NORD RGE 2 faces lisses - TRCL 4 marron - 28 145 3300</v>
      </c>
      <c r="M171" s="185">
        <f t="shared" si="28"/>
        <v>3.3</v>
      </c>
      <c r="N171" s="185">
        <f t="shared" si="29"/>
        <v>0</v>
      </c>
      <c r="O171" s="240">
        <f t="shared" si="23"/>
        <v>0</v>
      </c>
      <c r="P171" s="201">
        <f t="shared" si="30"/>
        <v>0</v>
      </c>
      <c r="Q171" s="169">
        <f t="shared" si="24"/>
        <v>0</v>
      </c>
      <c r="R171" s="170">
        <f t="shared" si="25"/>
        <v>0</v>
      </c>
      <c r="T171" s="366"/>
      <c r="Z171" s="366"/>
    </row>
    <row r="172" spans="1:26" ht="15" customHeight="1">
      <c r="A172" s="86">
        <f>RANK(E172,$E$2:$E$249,0)+COUNTIF(E$2:$E172,E172)-1</f>
        <v>171</v>
      </c>
      <c r="B172" s="311">
        <v>1509557</v>
      </c>
      <c r="C172" s="312" t="s">
        <v>82</v>
      </c>
      <c r="D172" s="312">
        <v>4.2</v>
      </c>
      <c r="E172" s="312">
        <f>IF('CALCUL LAMES'!$D$15=B172,'CALCUL LAMES'!$D$5+'POSE générale'!$C$49+'POSE générale'!$C$63,0)</f>
        <v>0</v>
      </c>
      <c r="F172" s="312"/>
      <c r="G172" s="313"/>
      <c r="H172" s="180">
        <f t="shared" si="22"/>
        <v>0</v>
      </c>
      <c r="J172" s="239">
        <f t="shared" si="21"/>
        <v>171</v>
      </c>
      <c r="K172" s="239">
        <f t="shared" si="26"/>
        <v>1509557</v>
      </c>
      <c r="L172" s="198" t="str">
        <f t="shared" si="27"/>
        <v xml:space="preserve"> lame PIN NORD RGE 2 faces lisses - TRCL 4 marron - 28 145 4200</v>
      </c>
      <c r="M172" s="185">
        <f t="shared" si="28"/>
        <v>4.2</v>
      </c>
      <c r="N172" s="185">
        <f t="shared" si="29"/>
        <v>0</v>
      </c>
      <c r="O172" s="240">
        <f t="shared" si="23"/>
        <v>0</v>
      </c>
      <c r="P172" s="201">
        <f t="shared" si="30"/>
        <v>0</v>
      </c>
      <c r="Q172" s="169">
        <f t="shared" si="24"/>
        <v>0</v>
      </c>
      <c r="R172" s="170">
        <f t="shared" si="25"/>
        <v>0</v>
      </c>
      <c r="T172" s="366"/>
      <c r="Z172" s="366"/>
    </row>
    <row r="173" spans="1:26" ht="15" customHeight="1">
      <c r="A173" s="86">
        <f>RANK(E173,$E$2:$E$249,0)+COUNTIF(E$2:$E173,E173)-1</f>
        <v>172</v>
      </c>
      <c r="B173" s="311">
        <v>1355919</v>
      </c>
      <c r="C173" s="312" t="s">
        <v>83</v>
      </c>
      <c r="D173" s="312">
        <v>4.5</v>
      </c>
      <c r="E173" s="312">
        <f>IF('CALCUL LAMES'!$D$15=B173,'CALCUL LAMES'!$D$5+'POSE générale'!$C$49+'POSE générale'!$C$63,0)</f>
        <v>0</v>
      </c>
      <c r="F173" s="312"/>
      <c r="G173" s="313"/>
      <c r="H173" s="180">
        <f t="shared" si="22"/>
        <v>0</v>
      </c>
      <c r="J173" s="239">
        <f t="shared" si="21"/>
        <v>172</v>
      </c>
      <c r="K173" s="239">
        <f t="shared" si="26"/>
        <v>1355919</v>
      </c>
      <c r="L173" s="198" t="str">
        <f t="shared" si="27"/>
        <v xml:space="preserve"> lame PIN NORD RGE 2 faces lisses - TRCL 4 marron - 28 145 4500</v>
      </c>
      <c r="M173" s="185">
        <f t="shared" si="28"/>
        <v>4.5</v>
      </c>
      <c r="N173" s="185">
        <f t="shared" si="29"/>
        <v>0</v>
      </c>
      <c r="O173" s="240">
        <f t="shared" si="23"/>
        <v>0</v>
      </c>
      <c r="P173" s="201">
        <f t="shared" si="30"/>
        <v>0</v>
      </c>
      <c r="Q173" s="169">
        <f t="shared" si="24"/>
        <v>0</v>
      </c>
      <c r="R173" s="170">
        <f t="shared" si="25"/>
        <v>0</v>
      </c>
      <c r="T173" s="366"/>
      <c r="Z173" s="366"/>
    </row>
    <row r="174" spans="1:26" ht="15" customHeight="1">
      <c r="A174" s="86">
        <f>RANK(E174,$E$2:$E$249,0)+COUNTIF(E$2:$E174,E174)-1</f>
        <v>173</v>
      </c>
      <c r="B174" s="311">
        <v>1509555</v>
      </c>
      <c r="C174" s="312" t="s">
        <v>84</v>
      </c>
      <c r="D174" s="312">
        <v>4.8</v>
      </c>
      <c r="E174" s="312">
        <f>IF('CALCUL LAMES'!$D$15=B174,'CALCUL LAMES'!$D$5+'POSE générale'!$C$49+'POSE générale'!$C$63,0)</f>
        <v>0</v>
      </c>
      <c r="F174" s="312"/>
      <c r="G174" s="313"/>
      <c r="H174" s="180">
        <f t="shared" si="22"/>
        <v>0</v>
      </c>
      <c r="J174" s="239">
        <f t="shared" si="21"/>
        <v>173</v>
      </c>
      <c r="K174" s="239">
        <f t="shared" si="26"/>
        <v>1509555</v>
      </c>
      <c r="L174" s="198" t="str">
        <f t="shared" si="27"/>
        <v xml:space="preserve"> lame PIN NORD RGE 2 faces lisses - TRCL 4 marron - 28 145 4800</v>
      </c>
      <c r="M174" s="185">
        <f t="shared" si="28"/>
        <v>4.8</v>
      </c>
      <c r="N174" s="185">
        <f t="shared" si="29"/>
        <v>0</v>
      </c>
      <c r="O174" s="240">
        <f t="shared" si="23"/>
        <v>0</v>
      </c>
      <c r="P174" s="201">
        <f t="shared" si="30"/>
        <v>0</v>
      </c>
      <c r="Q174" s="169">
        <f t="shared" si="24"/>
        <v>0</v>
      </c>
      <c r="R174" s="170">
        <f t="shared" si="25"/>
        <v>0</v>
      </c>
      <c r="T174" s="366"/>
      <c r="Z174" s="366"/>
    </row>
    <row r="175" spans="1:26" ht="15" customHeight="1">
      <c r="A175" s="86">
        <f>RANK(E175,$E$2:$E$249,0)+COUNTIF(E$2:$E175,E175)-1</f>
        <v>174</v>
      </c>
      <c r="B175" s="311">
        <v>1509554</v>
      </c>
      <c r="C175" s="312" t="s">
        <v>85</v>
      </c>
      <c r="D175" s="312">
        <v>5.0999999999999996</v>
      </c>
      <c r="E175" s="312">
        <f>IF('CALCUL LAMES'!$D$15=B175,'CALCUL LAMES'!$D$5+'POSE générale'!$C$49+'POSE générale'!$C$63,0)</f>
        <v>0</v>
      </c>
      <c r="F175" s="312"/>
      <c r="G175" s="313"/>
      <c r="H175" s="180">
        <f t="shared" si="22"/>
        <v>0</v>
      </c>
      <c r="J175" s="239">
        <f t="shared" si="21"/>
        <v>174</v>
      </c>
      <c r="K175" s="239">
        <f t="shared" si="26"/>
        <v>1509554</v>
      </c>
      <c r="L175" s="198" t="str">
        <f t="shared" si="27"/>
        <v xml:space="preserve"> lame PIN NORD RGE 2 faces lisses - TRCL 4 marron - 28 145 5100</v>
      </c>
      <c r="M175" s="185">
        <f t="shared" si="28"/>
        <v>5.0999999999999996</v>
      </c>
      <c r="N175" s="185">
        <f t="shared" si="29"/>
        <v>0</v>
      </c>
      <c r="O175" s="240">
        <f t="shared" si="23"/>
        <v>0</v>
      </c>
      <c r="P175" s="201">
        <f t="shared" si="30"/>
        <v>0</v>
      </c>
      <c r="Q175" s="169">
        <f t="shared" si="24"/>
        <v>0</v>
      </c>
      <c r="R175" s="170">
        <f t="shared" si="25"/>
        <v>0</v>
      </c>
      <c r="T175" s="366"/>
      <c r="Z175" s="366"/>
    </row>
    <row r="176" spans="1:26" ht="15" customHeight="1">
      <c r="A176" s="86">
        <f>RANK(E176,$E$2:$E$249,0)+COUNTIF(E$2:$E176,E176)-1</f>
        <v>175</v>
      </c>
      <c r="B176" s="327">
        <v>1358521</v>
      </c>
      <c r="C176" s="328" t="s">
        <v>86</v>
      </c>
      <c r="D176" s="328">
        <v>3.6</v>
      </c>
      <c r="E176" s="328">
        <f>IF('CALCUL LAMES'!$D$15=B176,'CALCUL LAMES'!$D$5+'POSE générale'!$C$49+'POSE générale'!$C$63,0)</f>
        <v>0</v>
      </c>
      <c r="F176" s="328"/>
      <c r="G176" s="329"/>
      <c r="H176" s="180">
        <f t="shared" si="22"/>
        <v>0</v>
      </c>
      <c r="J176" s="239">
        <f t="shared" si="21"/>
        <v>175</v>
      </c>
      <c r="K176" s="239">
        <f t="shared" si="26"/>
        <v>1358521</v>
      </c>
      <c r="L176" s="198" t="str">
        <f t="shared" si="27"/>
        <v xml:space="preserve"> lame PIN NORD RGE lisse / rainurée- TRCL 4 marron - 28 145 3600</v>
      </c>
      <c r="M176" s="185">
        <f t="shared" si="28"/>
        <v>3.6</v>
      </c>
      <c r="N176" s="185">
        <f t="shared" si="29"/>
        <v>0</v>
      </c>
      <c r="O176" s="240">
        <f t="shared" si="23"/>
        <v>0</v>
      </c>
      <c r="P176" s="201">
        <f t="shared" si="30"/>
        <v>0</v>
      </c>
      <c r="Q176" s="169">
        <f t="shared" si="24"/>
        <v>0</v>
      </c>
      <c r="R176" s="170">
        <f t="shared" si="25"/>
        <v>0</v>
      </c>
      <c r="T176" s="366"/>
      <c r="Z176" s="366"/>
    </row>
    <row r="177" spans="1:26" ht="15" customHeight="1">
      <c r="A177" s="86">
        <f>RANK(E177,$E$2:$E$249,0)+COUNTIF(E$2:$E177,E177)-1</f>
        <v>176</v>
      </c>
      <c r="B177" s="327">
        <v>1509550</v>
      </c>
      <c r="C177" s="328" t="s">
        <v>87</v>
      </c>
      <c r="D177" s="328">
        <v>3.9</v>
      </c>
      <c r="E177" s="328">
        <f>IF('CALCUL LAMES'!$D$15=B177,'CALCUL LAMES'!$D$5+'POSE générale'!$C$49+'POSE générale'!$C$63,0)</f>
        <v>0</v>
      </c>
      <c r="F177" s="328"/>
      <c r="G177" s="329"/>
      <c r="H177" s="180">
        <f t="shared" si="22"/>
        <v>0</v>
      </c>
      <c r="J177" s="239">
        <f t="shared" si="21"/>
        <v>176</v>
      </c>
      <c r="K177" s="239">
        <f t="shared" si="26"/>
        <v>1509550</v>
      </c>
      <c r="L177" s="198" t="str">
        <f t="shared" si="27"/>
        <v xml:space="preserve"> lame PIN NORD RGE lisse / rainurée- TRCL 4 marron - 28 145 3900</v>
      </c>
      <c r="M177" s="185">
        <f t="shared" si="28"/>
        <v>3.9</v>
      </c>
      <c r="N177" s="185">
        <f t="shared" si="29"/>
        <v>0</v>
      </c>
      <c r="O177" s="240">
        <f t="shared" si="23"/>
        <v>0</v>
      </c>
      <c r="P177" s="201">
        <f t="shared" si="30"/>
        <v>0</v>
      </c>
      <c r="Q177" s="169">
        <f t="shared" si="24"/>
        <v>0</v>
      </c>
      <c r="R177" s="170">
        <f t="shared" si="25"/>
        <v>0</v>
      </c>
      <c r="T177" s="366"/>
      <c r="Z177" s="366"/>
    </row>
    <row r="178" spans="1:26" ht="15" customHeight="1">
      <c r="A178" s="86">
        <f>RANK(E178,$E$2:$E$249,0)+COUNTIF(E$2:$E178,E178)-1</f>
        <v>177</v>
      </c>
      <c r="B178" s="327">
        <v>1391591</v>
      </c>
      <c r="C178" s="328" t="s">
        <v>88</v>
      </c>
      <c r="D178" s="328">
        <v>4.2</v>
      </c>
      <c r="E178" s="328">
        <f>IF('CALCUL LAMES'!$D$15=B178,'CALCUL LAMES'!$D$5+'POSE générale'!$C$49+'POSE générale'!$C$63,0)</f>
        <v>0</v>
      </c>
      <c r="F178" s="328"/>
      <c r="G178" s="329"/>
      <c r="H178" s="180">
        <f t="shared" si="22"/>
        <v>0</v>
      </c>
      <c r="J178" s="239">
        <f t="shared" si="21"/>
        <v>177</v>
      </c>
      <c r="K178" s="239">
        <f t="shared" si="26"/>
        <v>1391591</v>
      </c>
      <c r="L178" s="198" t="str">
        <f t="shared" si="27"/>
        <v xml:space="preserve"> lame PIN NORD RGE lisse / rainurée- TRCL 4 marron - 28 145 4200</v>
      </c>
      <c r="M178" s="185">
        <f t="shared" si="28"/>
        <v>4.2</v>
      </c>
      <c r="N178" s="185">
        <f t="shared" si="29"/>
        <v>0</v>
      </c>
      <c r="O178" s="240">
        <f t="shared" si="23"/>
        <v>0</v>
      </c>
      <c r="P178" s="201">
        <f t="shared" si="30"/>
        <v>0</v>
      </c>
      <c r="Q178" s="169">
        <f t="shared" si="24"/>
        <v>0</v>
      </c>
      <c r="R178" s="170">
        <f t="shared" si="25"/>
        <v>0</v>
      </c>
      <c r="T178" s="366"/>
      <c r="Z178" s="366"/>
    </row>
    <row r="179" spans="1:26" ht="15" customHeight="1">
      <c r="A179" s="86">
        <f>RANK(E179,$E$2:$E$249,0)+COUNTIF(E$2:$E179,E179)-1</f>
        <v>178</v>
      </c>
      <c r="B179" s="327">
        <v>1356194</v>
      </c>
      <c r="C179" s="328" t="s">
        <v>89</v>
      </c>
      <c r="D179" s="328">
        <v>4.5</v>
      </c>
      <c r="E179" s="328">
        <f>IF('CALCUL LAMES'!$D$15=B179,'CALCUL LAMES'!$D$5+'POSE générale'!$C$49+'POSE générale'!$C$63,0)</f>
        <v>0</v>
      </c>
      <c r="F179" s="328"/>
      <c r="G179" s="329"/>
      <c r="H179" s="180">
        <f t="shared" si="22"/>
        <v>0</v>
      </c>
      <c r="J179" s="239">
        <f t="shared" si="21"/>
        <v>178</v>
      </c>
      <c r="K179" s="239">
        <f t="shared" si="26"/>
        <v>1356194</v>
      </c>
      <c r="L179" s="198" t="str">
        <f t="shared" si="27"/>
        <v xml:space="preserve"> lame PIN NORD RGE lisse / rainurée- TRCL 4 marron - 28 145 4500</v>
      </c>
      <c r="M179" s="185">
        <f t="shared" si="28"/>
        <v>4.5</v>
      </c>
      <c r="N179" s="185">
        <f t="shared" si="29"/>
        <v>0</v>
      </c>
      <c r="O179" s="240">
        <f t="shared" si="23"/>
        <v>0</v>
      </c>
      <c r="P179" s="201">
        <f t="shared" si="30"/>
        <v>0</v>
      </c>
      <c r="Q179" s="169">
        <f t="shared" si="24"/>
        <v>0</v>
      </c>
      <c r="R179" s="170">
        <f t="shared" si="25"/>
        <v>0</v>
      </c>
      <c r="T179" s="366"/>
      <c r="Z179" s="366"/>
    </row>
    <row r="180" spans="1:26" ht="15" customHeight="1">
      <c r="A180" s="86">
        <f>RANK(E180,$E$2:$E$249,0)+COUNTIF(E$2:$E180,E180)-1</f>
        <v>179</v>
      </c>
      <c r="B180" s="327">
        <v>1401272</v>
      </c>
      <c r="C180" s="328" t="s">
        <v>90</v>
      </c>
      <c r="D180" s="328">
        <v>4.8</v>
      </c>
      <c r="E180" s="328">
        <f>IF('CALCUL LAMES'!$D$15=B180,'CALCUL LAMES'!$D$5+'POSE générale'!$C$49+'POSE générale'!$C$63,0)</f>
        <v>0</v>
      </c>
      <c r="F180" s="328"/>
      <c r="G180" s="329"/>
      <c r="H180" s="180">
        <f t="shared" si="22"/>
        <v>0</v>
      </c>
      <c r="J180" s="239">
        <f t="shared" si="21"/>
        <v>179</v>
      </c>
      <c r="K180" s="239">
        <f t="shared" si="26"/>
        <v>1401272</v>
      </c>
      <c r="L180" s="198" t="str">
        <f t="shared" si="27"/>
        <v xml:space="preserve"> lame PIN NORD RGE lisse / rainurée- TRCL 4 marron - 28 145 4800</v>
      </c>
      <c r="M180" s="185">
        <f t="shared" si="28"/>
        <v>4.8</v>
      </c>
      <c r="N180" s="185">
        <f t="shared" si="29"/>
        <v>0</v>
      </c>
      <c r="O180" s="240">
        <f t="shared" si="23"/>
        <v>0</v>
      </c>
      <c r="P180" s="201">
        <f t="shared" si="30"/>
        <v>0</v>
      </c>
      <c r="Q180" s="169">
        <f t="shared" si="24"/>
        <v>0</v>
      </c>
      <c r="R180" s="170">
        <f t="shared" si="25"/>
        <v>0</v>
      </c>
      <c r="T180" s="366"/>
      <c r="Z180" s="366"/>
    </row>
    <row r="181" spans="1:26" ht="15" customHeight="1">
      <c r="A181" s="86">
        <f>RANK(E181,$E$2:$E$249,0)+COUNTIF(E$2:$E181,E181)-1</f>
        <v>180</v>
      </c>
      <c r="B181" s="327">
        <v>1509551</v>
      </c>
      <c r="C181" s="328" t="s">
        <v>91</v>
      </c>
      <c r="D181" s="328">
        <v>5.0999999999999996</v>
      </c>
      <c r="E181" s="328">
        <f>IF('CALCUL LAMES'!$D$15=B181,'CALCUL LAMES'!$D$5+'POSE générale'!$C$49+'POSE générale'!$C$63,0)</f>
        <v>0</v>
      </c>
      <c r="F181" s="328"/>
      <c r="G181" s="329"/>
      <c r="H181" s="180">
        <f t="shared" si="22"/>
        <v>0</v>
      </c>
      <c r="J181" s="239">
        <f t="shared" si="21"/>
        <v>180</v>
      </c>
      <c r="K181" s="239">
        <f t="shared" si="26"/>
        <v>1509551</v>
      </c>
      <c r="L181" s="198" t="str">
        <f t="shared" si="27"/>
        <v xml:space="preserve"> lame PIN NORD RGE lisse / rainurée- TRCL 4 marron - 28 145 5100</v>
      </c>
      <c r="M181" s="185">
        <f t="shared" si="28"/>
        <v>5.0999999999999996</v>
      </c>
      <c r="N181" s="185">
        <f t="shared" si="29"/>
        <v>0</v>
      </c>
      <c r="O181" s="240">
        <f t="shared" si="23"/>
        <v>0</v>
      </c>
      <c r="P181" s="201">
        <f t="shared" si="30"/>
        <v>0</v>
      </c>
      <c r="Q181" s="169">
        <f t="shared" si="24"/>
        <v>0</v>
      </c>
      <c r="R181" s="170">
        <f t="shared" si="25"/>
        <v>0</v>
      </c>
      <c r="T181" s="366"/>
      <c r="Z181" s="366"/>
    </row>
    <row r="182" spans="1:26" ht="15" customHeight="1">
      <c r="A182" s="86">
        <f>RANK(E182,$E$2:$E$249,0)+COUNTIF(E$2:$E182,E182)-1</f>
        <v>181</v>
      </c>
      <c r="B182" s="298">
        <v>1535196</v>
      </c>
      <c r="C182" s="296" t="s">
        <v>92</v>
      </c>
      <c r="D182" s="296">
        <v>0.4</v>
      </c>
      <c r="E182" s="296">
        <f>IF('CALCUL LAMES'!$D$15=B182,'CALCUL LAMES'!$D$5+'POSE générale'!$C$49+'POSE générale'!$C$63,0)</f>
        <v>0</v>
      </c>
      <c r="F182" s="296"/>
      <c r="G182" s="297"/>
      <c r="H182" s="180">
        <f t="shared" si="22"/>
        <v>0</v>
      </c>
      <c r="J182" s="239">
        <f t="shared" si="21"/>
        <v>181</v>
      </c>
      <c r="K182" s="239">
        <f t="shared" si="26"/>
        <v>1535196</v>
      </c>
      <c r="L182" s="198" t="str">
        <f t="shared" si="27"/>
        <v>LAME TERRASSE MELEZE 27 135 400 2F lisseS A/B 400</v>
      </c>
      <c r="M182" s="185">
        <f t="shared" si="28"/>
        <v>0.4</v>
      </c>
      <c r="N182" s="185">
        <f t="shared" si="29"/>
        <v>0</v>
      </c>
      <c r="O182" s="240">
        <f t="shared" si="23"/>
        <v>0</v>
      </c>
      <c r="P182" s="201">
        <f t="shared" si="30"/>
        <v>0</v>
      </c>
      <c r="Q182" s="169">
        <f t="shared" si="24"/>
        <v>0</v>
      </c>
      <c r="R182" s="170">
        <f t="shared" si="25"/>
        <v>0</v>
      </c>
      <c r="T182" s="366"/>
      <c r="Z182" s="366"/>
    </row>
    <row r="183" spans="1:26" ht="15" customHeight="1">
      <c r="A183" s="86">
        <f>RANK(E183,$E$2:$E$249,0)+COUNTIF(E$2:$E183,E183)-1</f>
        <v>182</v>
      </c>
      <c r="B183" s="330">
        <v>1535189</v>
      </c>
      <c r="C183" s="296" t="s">
        <v>93</v>
      </c>
      <c r="D183" s="296">
        <v>3</v>
      </c>
      <c r="E183" s="296">
        <f>IF('CALCUL LAMES'!$D$15=B183,'CALCUL LAMES'!$D$5+'POSE générale'!$C$49+'POSE générale'!$C$63,0)</f>
        <v>0</v>
      </c>
      <c r="F183" s="296"/>
      <c r="G183" s="297"/>
      <c r="H183" s="180">
        <f t="shared" si="22"/>
        <v>0</v>
      </c>
      <c r="J183" s="239">
        <f t="shared" si="21"/>
        <v>182</v>
      </c>
      <c r="K183" s="239">
        <f t="shared" si="26"/>
        <v>1535189</v>
      </c>
      <c r="L183" s="198" t="str">
        <f t="shared" si="27"/>
        <v>LAME TERRASSE MELEZE 27 135 3000 2F lisseS A/B 3000</v>
      </c>
      <c r="M183" s="185">
        <f t="shared" si="28"/>
        <v>3</v>
      </c>
      <c r="N183" s="185">
        <f t="shared" si="29"/>
        <v>0</v>
      </c>
      <c r="O183" s="240">
        <f t="shared" si="23"/>
        <v>0</v>
      </c>
      <c r="P183" s="201">
        <f t="shared" si="30"/>
        <v>0</v>
      </c>
      <c r="Q183" s="169">
        <f t="shared" si="24"/>
        <v>0</v>
      </c>
      <c r="R183" s="170">
        <f t="shared" si="25"/>
        <v>0</v>
      </c>
      <c r="T183" s="366"/>
      <c r="Z183" s="366"/>
    </row>
    <row r="184" spans="1:26" ht="15" customHeight="1">
      <c r="A184" s="86">
        <f>RANK(E184,$E$2:$E$249,0)+COUNTIF(E$2:$E184,E184)-1</f>
        <v>183</v>
      </c>
      <c r="B184" s="331">
        <v>5435381</v>
      </c>
      <c r="C184" s="332" t="s">
        <v>94</v>
      </c>
      <c r="D184" s="332">
        <v>2.4</v>
      </c>
      <c r="E184" s="332">
        <f>IF('CALCUL LAMES'!$D$15=B184,'CALCUL LAMES'!$D$5+'POSE générale'!$C$49+'POSE générale'!$C$63,0)</f>
        <v>0</v>
      </c>
      <c r="F184" s="332"/>
      <c r="G184" s="333"/>
      <c r="H184" s="180">
        <f t="shared" si="22"/>
        <v>0</v>
      </c>
      <c r="J184" s="239">
        <f t="shared" si="21"/>
        <v>183</v>
      </c>
      <c r="K184" s="239">
        <f t="shared" si="26"/>
        <v>5435381</v>
      </c>
      <c r="L184" s="198" t="str">
        <f t="shared" si="27"/>
        <v xml:space="preserve"> lame PIN NORD RGE raboté- TRCL 4 vert - 22 95 2400</v>
      </c>
      <c r="M184" s="185">
        <f t="shared" si="28"/>
        <v>2.4</v>
      </c>
      <c r="N184" s="185">
        <f t="shared" si="29"/>
        <v>0</v>
      </c>
      <c r="O184" s="240">
        <f t="shared" si="23"/>
        <v>0</v>
      </c>
      <c r="P184" s="201">
        <f t="shared" si="30"/>
        <v>0</v>
      </c>
      <c r="Q184" s="169">
        <f t="shared" si="24"/>
        <v>0</v>
      </c>
      <c r="R184" s="170">
        <f t="shared" si="25"/>
        <v>0</v>
      </c>
      <c r="T184" s="366"/>
      <c r="Z184" s="366"/>
    </row>
    <row r="185" spans="1:26" ht="15" customHeight="1">
      <c r="A185" s="86">
        <f>RANK(E185,$E$2:$E$249,0)+COUNTIF(E$2:$E185,E185)-1</f>
        <v>184</v>
      </c>
      <c r="B185" s="331">
        <v>5348770</v>
      </c>
      <c r="C185" s="332" t="s">
        <v>95</v>
      </c>
      <c r="D185" s="332">
        <v>3</v>
      </c>
      <c r="E185" s="332">
        <f>IF('CALCUL LAMES'!$D$15=B185,'CALCUL LAMES'!$D$5+'POSE générale'!$C$49+'POSE générale'!$C$63,0)</f>
        <v>0</v>
      </c>
      <c r="F185" s="332"/>
      <c r="G185" s="333"/>
      <c r="H185" s="180">
        <f t="shared" si="22"/>
        <v>0</v>
      </c>
      <c r="J185" s="239">
        <f t="shared" si="21"/>
        <v>184</v>
      </c>
      <c r="K185" s="239">
        <f t="shared" si="26"/>
        <v>5348770</v>
      </c>
      <c r="L185" s="198" t="str">
        <f t="shared" si="27"/>
        <v xml:space="preserve"> lame PIN NORD RGE raboté- TRCL 4 vert - 22 95 3000</v>
      </c>
      <c r="M185" s="185">
        <f t="shared" si="28"/>
        <v>3</v>
      </c>
      <c r="N185" s="185">
        <f t="shared" si="29"/>
        <v>0</v>
      </c>
      <c r="O185" s="240">
        <f t="shared" si="23"/>
        <v>0</v>
      </c>
      <c r="P185" s="201">
        <f t="shared" si="30"/>
        <v>0</v>
      </c>
      <c r="Q185" s="169">
        <f t="shared" si="24"/>
        <v>0</v>
      </c>
      <c r="R185" s="170">
        <f t="shared" si="25"/>
        <v>0</v>
      </c>
      <c r="T185" s="366"/>
      <c r="Z185" s="366"/>
    </row>
    <row r="186" spans="1:26" ht="15" customHeight="1">
      <c r="A186" s="86">
        <f>RANK(E186,$E$2:$E$249,0)+COUNTIF(E$2:$E186,E186)-1</f>
        <v>185</v>
      </c>
      <c r="B186" s="331">
        <v>5435790</v>
      </c>
      <c r="C186" s="332" t="s">
        <v>96</v>
      </c>
      <c r="D186" s="332">
        <v>3.3</v>
      </c>
      <c r="E186" s="332">
        <f>IF('CALCUL LAMES'!$D$15=B186,'CALCUL LAMES'!$D$5+'POSE générale'!$C$49+'POSE générale'!$C$63,0)</f>
        <v>0</v>
      </c>
      <c r="F186" s="332"/>
      <c r="G186" s="333"/>
      <c r="H186" s="180">
        <f t="shared" si="22"/>
        <v>0</v>
      </c>
      <c r="J186" s="239">
        <f t="shared" si="21"/>
        <v>185</v>
      </c>
      <c r="K186" s="239">
        <f t="shared" si="26"/>
        <v>5435790</v>
      </c>
      <c r="L186" s="198" t="str">
        <f t="shared" si="27"/>
        <v xml:space="preserve"> lame PIN NORD RGE raboté- TRCL 4 vert - 22 95 3300</v>
      </c>
      <c r="M186" s="185">
        <f t="shared" si="28"/>
        <v>3.3</v>
      </c>
      <c r="N186" s="185">
        <f t="shared" si="29"/>
        <v>0</v>
      </c>
      <c r="O186" s="240">
        <f t="shared" si="23"/>
        <v>0</v>
      </c>
      <c r="P186" s="201">
        <f t="shared" si="30"/>
        <v>0</v>
      </c>
      <c r="Q186" s="169">
        <f t="shared" si="24"/>
        <v>0</v>
      </c>
      <c r="R186" s="170">
        <f t="shared" si="25"/>
        <v>0</v>
      </c>
      <c r="T186" s="366"/>
      <c r="Z186" s="366"/>
    </row>
    <row r="187" spans="1:26" ht="15" customHeight="1">
      <c r="A187" s="86">
        <f>RANK(E187,$E$2:$E$249,0)+COUNTIF(E$2:$E187,E187)-1</f>
        <v>186</v>
      </c>
      <c r="B187" s="331">
        <v>5435955</v>
      </c>
      <c r="C187" s="332" t="s">
        <v>97</v>
      </c>
      <c r="D187" s="332">
        <v>3.6</v>
      </c>
      <c r="E187" s="332">
        <f>IF('CALCUL LAMES'!$D$15=B187,'CALCUL LAMES'!$D$5+'POSE générale'!$C$49+'POSE générale'!$C$63,0)</f>
        <v>0</v>
      </c>
      <c r="F187" s="332"/>
      <c r="G187" s="333"/>
      <c r="H187" s="180">
        <f t="shared" si="22"/>
        <v>0</v>
      </c>
      <c r="J187" s="239">
        <f t="shared" si="21"/>
        <v>186</v>
      </c>
      <c r="K187" s="239">
        <f t="shared" si="26"/>
        <v>5435955</v>
      </c>
      <c r="L187" s="198" t="str">
        <f t="shared" si="27"/>
        <v xml:space="preserve"> lame PIN NORD RGE raboté- TRCL 4 vert - 22 95 3600</v>
      </c>
      <c r="M187" s="185">
        <f t="shared" si="28"/>
        <v>3.6</v>
      </c>
      <c r="N187" s="185">
        <f t="shared" si="29"/>
        <v>0</v>
      </c>
      <c r="O187" s="240">
        <f t="shared" si="23"/>
        <v>0</v>
      </c>
      <c r="P187" s="201">
        <f t="shared" si="30"/>
        <v>0</v>
      </c>
      <c r="Q187" s="169">
        <f t="shared" si="24"/>
        <v>0</v>
      </c>
      <c r="R187" s="170">
        <f t="shared" si="25"/>
        <v>0</v>
      </c>
      <c r="T187" s="366"/>
      <c r="Z187" s="366"/>
    </row>
    <row r="188" spans="1:26" ht="15" customHeight="1">
      <c r="A188" s="86">
        <f>RANK(E188,$E$2:$E$249,0)+COUNTIF(E$2:$E188,E188)-1</f>
        <v>187</v>
      </c>
      <c r="B188" s="331">
        <v>5436009</v>
      </c>
      <c r="C188" s="332" t="s">
        <v>98</v>
      </c>
      <c r="D188" s="332">
        <v>3.9</v>
      </c>
      <c r="E188" s="332">
        <f>IF('CALCUL LAMES'!$D$15=B188,'CALCUL LAMES'!$D$5+'POSE générale'!$C$49+'POSE générale'!$C$63,0)</f>
        <v>0</v>
      </c>
      <c r="F188" s="332"/>
      <c r="G188" s="333"/>
      <c r="H188" s="180">
        <f t="shared" si="22"/>
        <v>0</v>
      </c>
      <c r="J188" s="239">
        <f t="shared" ref="J188:J249" si="31">SUM(J187)+1</f>
        <v>187</v>
      </c>
      <c r="K188" s="239">
        <f t="shared" si="26"/>
        <v>5436009</v>
      </c>
      <c r="L188" s="198" t="str">
        <f t="shared" si="27"/>
        <v xml:space="preserve"> lame PIN NORD RGE raboté- TRCL 4 vert - 22 95 3900</v>
      </c>
      <c r="M188" s="185">
        <f t="shared" si="28"/>
        <v>3.9</v>
      </c>
      <c r="N188" s="185">
        <f t="shared" si="29"/>
        <v>0</v>
      </c>
      <c r="O188" s="240">
        <f t="shared" si="23"/>
        <v>0</v>
      </c>
      <c r="P188" s="201">
        <f t="shared" si="30"/>
        <v>0</v>
      </c>
      <c r="Q188" s="169">
        <f t="shared" si="24"/>
        <v>0</v>
      </c>
      <c r="R188" s="170">
        <f t="shared" si="25"/>
        <v>0</v>
      </c>
      <c r="T188" s="366"/>
      <c r="Z188" s="366"/>
    </row>
    <row r="189" spans="1:26" ht="15" customHeight="1">
      <c r="A189" s="86">
        <f>RANK(E189,$E$2:$E$249,0)+COUNTIF(E$2:$E189,E189)-1</f>
        <v>188</v>
      </c>
      <c r="B189" s="331">
        <v>5436162</v>
      </c>
      <c r="C189" s="332" t="s">
        <v>99</v>
      </c>
      <c r="D189" s="332">
        <v>4.2</v>
      </c>
      <c r="E189" s="332">
        <f>IF('CALCUL LAMES'!$D$15=B189,'CALCUL LAMES'!$D$5+'POSE générale'!$C$49+'POSE générale'!$C$63,0)</f>
        <v>0</v>
      </c>
      <c r="F189" s="332"/>
      <c r="G189" s="333"/>
      <c r="H189" s="180">
        <f t="shared" si="22"/>
        <v>0</v>
      </c>
      <c r="J189" s="239">
        <f t="shared" si="31"/>
        <v>188</v>
      </c>
      <c r="K189" s="239">
        <f t="shared" si="26"/>
        <v>5436162</v>
      </c>
      <c r="L189" s="198" t="str">
        <f t="shared" si="27"/>
        <v xml:space="preserve"> lame PIN NORD RGE raboté- TRCL 4 vert - 22 95 4200</v>
      </c>
      <c r="M189" s="185">
        <f t="shared" si="28"/>
        <v>4.2</v>
      </c>
      <c r="N189" s="185">
        <f t="shared" si="29"/>
        <v>0</v>
      </c>
      <c r="O189" s="240">
        <f t="shared" si="23"/>
        <v>0</v>
      </c>
      <c r="P189" s="201">
        <f t="shared" si="30"/>
        <v>0</v>
      </c>
      <c r="Q189" s="169">
        <f t="shared" si="24"/>
        <v>0</v>
      </c>
      <c r="R189" s="170">
        <f t="shared" si="25"/>
        <v>0</v>
      </c>
      <c r="T189" s="366"/>
      <c r="Z189" s="366"/>
    </row>
    <row r="190" spans="1:26" ht="15" customHeight="1">
      <c r="A190" s="86">
        <f>RANK(E190,$E$2:$E$249,0)+COUNTIF(E$2:$E190,E190)-1</f>
        <v>189</v>
      </c>
      <c r="B190" s="331">
        <v>5436216</v>
      </c>
      <c r="C190" s="332" t="s">
        <v>100</v>
      </c>
      <c r="D190" s="332">
        <v>4.5</v>
      </c>
      <c r="E190" s="332">
        <f>IF('CALCUL LAMES'!$D$15=B190,'CALCUL LAMES'!$D$5+'POSE générale'!$C$49+'POSE générale'!$C$63,0)</f>
        <v>0</v>
      </c>
      <c r="F190" s="332"/>
      <c r="G190" s="333"/>
      <c r="H190" s="180">
        <f t="shared" si="22"/>
        <v>0</v>
      </c>
      <c r="J190" s="239">
        <f t="shared" si="31"/>
        <v>189</v>
      </c>
      <c r="K190" s="239">
        <f t="shared" si="26"/>
        <v>5436216</v>
      </c>
      <c r="L190" s="198" t="str">
        <f t="shared" si="27"/>
        <v xml:space="preserve"> lame PIN NORD RGE raboté- TRCL 4 vert - 22 95 4500</v>
      </c>
      <c r="M190" s="185">
        <f t="shared" si="28"/>
        <v>4.5</v>
      </c>
      <c r="N190" s="185">
        <f t="shared" si="29"/>
        <v>0</v>
      </c>
      <c r="O190" s="240">
        <f t="shared" si="23"/>
        <v>0</v>
      </c>
      <c r="P190" s="201">
        <f t="shared" si="30"/>
        <v>0</v>
      </c>
      <c r="Q190" s="169">
        <f t="shared" si="24"/>
        <v>0</v>
      </c>
      <c r="R190" s="170">
        <f t="shared" si="25"/>
        <v>0</v>
      </c>
      <c r="T190" s="366"/>
      <c r="Z190" s="366"/>
    </row>
    <row r="191" spans="1:26" ht="15" customHeight="1">
      <c r="A191" s="86">
        <f>RANK(E191,$E$2:$E$249,0)+COUNTIF(E$2:$E191,E191)-1</f>
        <v>190</v>
      </c>
      <c r="B191" s="331">
        <v>5436430</v>
      </c>
      <c r="C191" s="332" t="s">
        <v>101</v>
      </c>
      <c r="D191" s="332">
        <v>4.8</v>
      </c>
      <c r="E191" s="332">
        <f>IF('CALCUL LAMES'!$D$15=B191,'CALCUL LAMES'!$D$5+'POSE générale'!$C$49+'POSE générale'!$C$63,0)</f>
        <v>0</v>
      </c>
      <c r="F191" s="332"/>
      <c r="G191" s="333"/>
      <c r="H191" s="180">
        <f t="shared" si="22"/>
        <v>0</v>
      </c>
      <c r="J191" s="239">
        <f t="shared" si="31"/>
        <v>190</v>
      </c>
      <c r="K191" s="239">
        <f t="shared" si="26"/>
        <v>5436430</v>
      </c>
      <c r="L191" s="198" t="str">
        <f t="shared" si="27"/>
        <v xml:space="preserve"> lame PIN NORD RGE raboté- TRCL 4 vert - 22 95 4800</v>
      </c>
      <c r="M191" s="185">
        <f t="shared" si="28"/>
        <v>4.8</v>
      </c>
      <c r="N191" s="185">
        <f t="shared" si="29"/>
        <v>0</v>
      </c>
      <c r="O191" s="240">
        <f t="shared" si="23"/>
        <v>0</v>
      </c>
      <c r="P191" s="201">
        <f t="shared" si="30"/>
        <v>0</v>
      </c>
      <c r="Q191" s="169">
        <f t="shared" si="24"/>
        <v>0</v>
      </c>
      <c r="R191" s="170">
        <f t="shared" si="25"/>
        <v>0</v>
      </c>
      <c r="T191" s="366"/>
      <c r="Z191" s="366"/>
    </row>
    <row r="192" spans="1:26" ht="15" customHeight="1">
      <c r="A192" s="86">
        <f>RANK(E192,$E$2:$E$249,0)+COUNTIF(E$2:$E192,E192)-1</f>
        <v>191</v>
      </c>
      <c r="B192" s="331">
        <v>5436481</v>
      </c>
      <c r="C192" s="332" t="s">
        <v>102</v>
      </c>
      <c r="D192" s="332">
        <v>5.0999999999999996</v>
      </c>
      <c r="E192" s="332">
        <f>IF('CALCUL LAMES'!$D$15=B192,'CALCUL LAMES'!$D$5+'POSE générale'!$C$49+'POSE générale'!$C$63,0)</f>
        <v>0</v>
      </c>
      <c r="F192" s="332"/>
      <c r="G192" s="333"/>
      <c r="H192" s="180">
        <f t="shared" si="22"/>
        <v>0</v>
      </c>
      <c r="J192" s="239">
        <f t="shared" si="31"/>
        <v>191</v>
      </c>
      <c r="K192" s="239">
        <f t="shared" si="26"/>
        <v>5436481</v>
      </c>
      <c r="L192" s="198" t="str">
        <f t="shared" si="27"/>
        <v xml:space="preserve"> lame PIN NORD RGE raboté- TRCL 4 vert - 22 95 5100</v>
      </c>
      <c r="M192" s="185">
        <f t="shared" si="28"/>
        <v>5.0999999999999996</v>
      </c>
      <c r="N192" s="185">
        <f t="shared" si="29"/>
        <v>0</v>
      </c>
      <c r="O192" s="240">
        <f t="shared" si="23"/>
        <v>0</v>
      </c>
      <c r="P192" s="201">
        <f t="shared" si="30"/>
        <v>0</v>
      </c>
      <c r="Q192" s="169">
        <f t="shared" si="24"/>
        <v>0</v>
      </c>
      <c r="R192" s="170">
        <f t="shared" si="25"/>
        <v>0</v>
      </c>
      <c r="T192" s="366"/>
      <c r="Z192" s="366"/>
    </row>
    <row r="193" spans="1:26" ht="15" customHeight="1">
      <c r="A193" s="86">
        <f>RANK(E193,$E$2:$E$249,0)+COUNTIF(E$2:$E193,E193)-1</f>
        <v>192</v>
      </c>
      <c r="B193" s="331">
        <v>5436647</v>
      </c>
      <c r="C193" s="332" t="s">
        <v>103</v>
      </c>
      <c r="D193" s="332">
        <v>5.4</v>
      </c>
      <c r="E193" s="332">
        <f>IF('CALCUL LAMES'!$D$15=B193,'CALCUL LAMES'!$D$5+'POSE générale'!$C$49+'POSE générale'!$C$63,0)</f>
        <v>0</v>
      </c>
      <c r="F193" s="332"/>
      <c r="G193" s="333"/>
      <c r="H193" s="180">
        <f t="shared" si="22"/>
        <v>0</v>
      </c>
      <c r="J193" s="239">
        <f t="shared" si="31"/>
        <v>192</v>
      </c>
      <c r="K193" s="239">
        <f t="shared" si="26"/>
        <v>5436647</v>
      </c>
      <c r="L193" s="198" t="str">
        <f t="shared" si="27"/>
        <v xml:space="preserve"> lame PIN NORD RGE raboté- TRCL 4 vert - 22 95 5400</v>
      </c>
      <c r="M193" s="185">
        <f t="shared" si="28"/>
        <v>5.4</v>
      </c>
      <c r="N193" s="185">
        <f t="shared" si="29"/>
        <v>0</v>
      </c>
      <c r="O193" s="240">
        <f t="shared" si="23"/>
        <v>0</v>
      </c>
      <c r="P193" s="201">
        <f t="shared" si="30"/>
        <v>0</v>
      </c>
      <c r="Q193" s="169">
        <f t="shared" si="24"/>
        <v>0</v>
      </c>
      <c r="R193" s="170">
        <f t="shared" si="25"/>
        <v>0</v>
      </c>
      <c r="T193" s="366"/>
      <c r="Z193" s="366"/>
    </row>
    <row r="194" spans="1:26" ht="15" customHeight="1">
      <c r="A194" s="86">
        <f>RANK(E194,$E$2:$E$249,0)+COUNTIF(E$2:$E194,E194)-1</f>
        <v>193</v>
      </c>
      <c r="B194" s="334">
        <v>1570374</v>
      </c>
      <c r="C194" s="335" t="s">
        <v>104</v>
      </c>
      <c r="D194" s="335">
        <v>2</v>
      </c>
      <c r="E194" s="335">
        <f>IF('CALCUL LAMES'!$D$15=B194,'CALCUL LAMES'!$D$5+'POSE générale'!$C$49+'POSE générale'!$C$63,0)</f>
        <v>0</v>
      </c>
      <c r="F194" s="335"/>
      <c r="G194" s="336"/>
      <c r="H194" s="180">
        <f t="shared" ref="H194:H249" si="32">SUM(D194*E194)*G194</f>
        <v>0</v>
      </c>
      <c r="J194" s="239">
        <f t="shared" si="31"/>
        <v>193</v>
      </c>
      <c r="K194" s="239">
        <f t="shared" si="26"/>
        <v>1570374</v>
      </c>
      <c r="L194" s="198" t="str">
        <f t="shared" si="27"/>
        <v xml:space="preserve"> lame PIN NORD RGE raboté- TRCL 4 vert - 22 120 2000</v>
      </c>
      <c r="M194" s="185">
        <f t="shared" si="28"/>
        <v>2</v>
      </c>
      <c r="N194" s="185">
        <f t="shared" si="29"/>
        <v>0</v>
      </c>
      <c r="O194" s="240">
        <f t="shared" ref="O194:O249" si="33">INDEX($E$2:$E$249,MATCH(J194,$A$2:$A$249,0))</f>
        <v>0</v>
      </c>
      <c r="P194" s="201">
        <f t="shared" si="30"/>
        <v>0</v>
      </c>
      <c r="Q194" s="169">
        <f t="shared" ref="Q194:Q249" si="34">INDEX($G$2:$G$249,MATCH(J194,$A$2:$A$249,0))</f>
        <v>0</v>
      </c>
      <c r="R194" s="170">
        <f t="shared" ref="R194:R249" si="35">INDEX($H$2:$H$249,MATCH(J194,$A$2:$A$249,0))</f>
        <v>0</v>
      </c>
      <c r="T194" s="366"/>
      <c r="Z194" s="366"/>
    </row>
    <row r="195" spans="1:26" ht="15" customHeight="1">
      <c r="A195" s="86">
        <f>RANK(E195,$E$2:$E$249,0)+COUNTIF(E$2:$E195,E195)-1</f>
        <v>194</v>
      </c>
      <c r="B195" s="334">
        <v>1570373</v>
      </c>
      <c r="C195" s="335" t="s">
        <v>105</v>
      </c>
      <c r="D195" s="335">
        <v>2.1</v>
      </c>
      <c r="E195" s="335">
        <f>IF('CALCUL LAMES'!$D$15=B195,'CALCUL LAMES'!$D$5+'POSE générale'!$C$49+'POSE générale'!$C$63,0)</f>
        <v>0</v>
      </c>
      <c r="F195" s="335"/>
      <c r="G195" s="336"/>
      <c r="H195" s="180">
        <f t="shared" si="32"/>
        <v>0</v>
      </c>
      <c r="J195" s="239">
        <f t="shared" si="31"/>
        <v>194</v>
      </c>
      <c r="K195" s="239">
        <f t="shared" ref="K195:K249" si="36">INDEX($B$2:$B$249,MATCH(J195,$A$2:$A$249,0))</f>
        <v>1570373</v>
      </c>
      <c r="L195" s="198" t="str">
        <f t="shared" ref="L195:L249" si="37">INDEX($C$2:$C$249,MATCH(J195,$A$2:$A$249,0))</f>
        <v xml:space="preserve"> lame PIN NORD RGE raboté- TRCL 4 vert - 22 120 2100</v>
      </c>
      <c r="M195" s="185">
        <f t="shared" ref="M195:M249" si="38">INDEX($D$2:$D$249,MATCH(J195,$A$2:$A$249,0))</f>
        <v>2.1</v>
      </c>
      <c r="N195" s="185">
        <f t="shared" ref="N195:N249" si="39">INDEX($F$2:$F$249,MATCH(J195,$A$2:$A$249,0))</f>
        <v>0</v>
      </c>
      <c r="O195" s="240">
        <f t="shared" si="33"/>
        <v>0</v>
      </c>
      <c r="P195" s="201">
        <f t="shared" ref="P195:P249" si="40">SUM(M195)*O195</f>
        <v>0</v>
      </c>
      <c r="Q195" s="169">
        <f t="shared" si="34"/>
        <v>0</v>
      </c>
      <c r="R195" s="170">
        <f t="shared" si="35"/>
        <v>0</v>
      </c>
      <c r="T195" s="366"/>
      <c r="Z195" s="366"/>
    </row>
    <row r="196" spans="1:26" ht="15" customHeight="1">
      <c r="A196" s="86">
        <f>RANK(E196,$E$2:$E$249,0)+COUNTIF(E$2:$E196,E196)-1</f>
        <v>195</v>
      </c>
      <c r="B196" s="334">
        <v>5446829</v>
      </c>
      <c r="C196" s="335" t="s">
        <v>106</v>
      </c>
      <c r="D196" s="335">
        <v>2.4</v>
      </c>
      <c r="E196" s="335">
        <f>IF('CALCUL LAMES'!$D$15=B196,'CALCUL LAMES'!$D$5+'POSE générale'!$C$49+'POSE générale'!$C$63,0)</f>
        <v>0</v>
      </c>
      <c r="F196" s="335"/>
      <c r="G196" s="336"/>
      <c r="H196" s="180">
        <f t="shared" si="32"/>
        <v>0</v>
      </c>
      <c r="J196" s="239">
        <f t="shared" si="31"/>
        <v>195</v>
      </c>
      <c r="K196" s="239">
        <f t="shared" si="36"/>
        <v>5446829</v>
      </c>
      <c r="L196" s="198" t="str">
        <f t="shared" si="37"/>
        <v xml:space="preserve"> lame PIN NORD RGE raboté- TRCL 4 vert - 22 120 2400</v>
      </c>
      <c r="M196" s="185">
        <f t="shared" si="38"/>
        <v>2.4</v>
      </c>
      <c r="N196" s="185">
        <f t="shared" si="39"/>
        <v>0</v>
      </c>
      <c r="O196" s="240">
        <f t="shared" si="33"/>
        <v>0</v>
      </c>
      <c r="P196" s="201">
        <f t="shared" si="40"/>
        <v>0</v>
      </c>
      <c r="Q196" s="169">
        <f t="shared" si="34"/>
        <v>0</v>
      </c>
      <c r="R196" s="170">
        <f t="shared" si="35"/>
        <v>0</v>
      </c>
      <c r="T196" s="366"/>
      <c r="Z196" s="366"/>
    </row>
    <row r="197" spans="1:26" ht="15" customHeight="1">
      <c r="A197" s="86">
        <f>RANK(E197,$E$2:$E$249,0)+COUNTIF(E$2:$E197,E197)-1</f>
        <v>196</v>
      </c>
      <c r="B197" s="334">
        <v>357760</v>
      </c>
      <c r="C197" s="335" t="s">
        <v>107</v>
      </c>
      <c r="D197" s="335">
        <v>2.5</v>
      </c>
      <c r="E197" s="335">
        <f>IF('CALCUL LAMES'!$D$15=B197,'CALCUL LAMES'!$D$5+'POSE générale'!$C$49+'POSE générale'!$C$63,0)</f>
        <v>0</v>
      </c>
      <c r="F197" s="335"/>
      <c r="G197" s="336"/>
      <c r="H197" s="180">
        <f t="shared" si="32"/>
        <v>0</v>
      </c>
      <c r="J197" s="239">
        <f t="shared" si="31"/>
        <v>196</v>
      </c>
      <c r="K197" s="239">
        <f t="shared" si="36"/>
        <v>357760</v>
      </c>
      <c r="L197" s="198" t="str">
        <f t="shared" si="37"/>
        <v xml:space="preserve"> lame PIN NORD RGE raboté- TRCL 4 vert - 22 120 2500</v>
      </c>
      <c r="M197" s="185">
        <f t="shared" si="38"/>
        <v>2.5</v>
      </c>
      <c r="N197" s="185">
        <f t="shared" si="39"/>
        <v>0</v>
      </c>
      <c r="O197" s="240">
        <f t="shared" si="33"/>
        <v>0</v>
      </c>
      <c r="P197" s="201">
        <f t="shared" si="40"/>
        <v>0</v>
      </c>
      <c r="Q197" s="169">
        <f t="shared" si="34"/>
        <v>0</v>
      </c>
      <c r="R197" s="170">
        <f t="shared" si="35"/>
        <v>0</v>
      </c>
      <c r="T197" s="366"/>
      <c r="Z197" s="366"/>
    </row>
    <row r="198" spans="1:26" ht="15" customHeight="1">
      <c r="A198" s="86">
        <f>RANK(E198,$E$2:$E$249,0)+COUNTIF(E$2:$E198,E198)-1</f>
        <v>197</v>
      </c>
      <c r="B198" s="334">
        <v>5446982</v>
      </c>
      <c r="C198" s="335" t="s">
        <v>108</v>
      </c>
      <c r="D198" s="335">
        <v>2.7</v>
      </c>
      <c r="E198" s="335">
        <f>IF('CALCUL LAMES'!$D$15=B198,'CALCUL LAMES'!$D$5+'POSE générale'!$C$49+'POSE générale'!$C$63,0)</f>
        <v>0</v>
      </c>
      <c r="F198" s="335"/>
      <c r="G198" s="336"/>
      <c r="H198" s="180">
        <f t="shared" si="32"/>
        <v>0</v>
      </c>
      <c r="J198" s="239">
        <f t="shared" si="31"/>
        <v>197</v>
      </c>
      <c r="K198" s="239">
        <f t="shared" si="36"/>
        <v>5446982</v>
      </c>
      <c r="L198" s="198" t="str">
        <f t="shared" si="37"/>
        <v xml:space="preserve"> lame PIN NORD RGE raboté- TRCL 4 vert - 22 120 2700</v>
      </c>
      <c r="M198" s="185">
        <f t="shared" si="38"/>
        <v>2.7</v>
      </c>
      <c r="N198" s="185">
        <f t="shared" si="39"/>
        <v>0</v>
      </c>
      <c r="O198" s="240">
        <f t="shared" si="33"/>
        <v>0</v>
      </c>
      <c r="P198" s="201">
        <f t="shared" si="40"/>
        <v>0</v>
      </c>
      <c r="Q198" s="169">
        <f t="shared" si="34"/>
        <v>0</v>
      </c>
      <c r="R198" s="170">
        <f t="shared" si="35"/>
        <v>0</v>
      </c>
      <c r="T198" s="366"/>
      <c r="Z198" s="366"/>
    </row>
    <row r="199" spans="1:26" ht="15" customHeight="1">
      <c r="A199" s="86">
        <f>RANK(E199,$E$2:$E$249,0)+COUNTIF(E$2:$E199,E199)-1</f>
        <v>198</v>
      </c>
      <c r="B199" s="334">
        <v>5446089</v>
      </c>
      <c r="C199" s="335" t="s">
        <v>109</v>
      </c>
      <c r="D199" s="335">
        <v>3</v>
      </c>
      <c r="E199" s="335">
        <f>IF('CALCUL LAMES'!$D$15=B199,'CALCUL LAMES'!$D$5+'POSE générale'!$C$49+'POSE générale'!$C$63,0)</f>
        <v>0</v>
      </c>
      <c r="F199" s="335"/>
      <c r="G199" s="336"/>
      <c r="H199" s="180">
        <f t="shared" si="32"/>
        <v>0</v>
      </c>
      <c r="J199" s="239">
        <f t="shared" si="31"/>
        <v>198</v>
      </c>
      <c r="K199" s="239">
        <f t="shared" si="36"/>
        <v>5446089</v>
      </c>
      <c r="L199" s="198" t="str">
        <f t="shared" si="37"/>
        <v xml:space="preserve"> lame PIN NORD RGE raboté- TRCL 4 vert - 22 120 3000</v>
      </c>
      <c r="M199" s="185">
        <f t="shared" si="38"/>
        <v>3</v>
      </c>
      <c r="N199" s="185">
        <f t="shared" si="39"/>
        <v>0</v>
      </c>
      <c r="O199" s="240">
        <f t="shared" si="33"/>
        <v>0</v>
      </c>
      <c r="P199" s="201">
        <f t="shared" si="40"/>
        <v>0</v>
      </c>
      <c r="Q199" s="169">
        <f t="shared" si="34"/>
        <v>0</v>
      </c>
      <c r="R199" s="170">
        <f t="shared" si="35"/>
        <v>0</v>
      </c>
      <c r="T199" s="366"/>
      <c r="Z199" s="366"/>
    </row>
    <row r="200" spans="1:26" ht="15" customHeight="1">
      <c r="A200" s="86">
        <f>RANK(E200,$E$2:$E$249,0)+COUNTIF(E$2:$E200,E200)-1</f>
        <v>199</v>
      </c>
      <c r="B200" s="334">
        <v>5447036</v>
      </c>
      <c r="C200" s="335" t="s">
        <v>110</v>
      </c>
      <c r="D200" s="335">
        <v>3.3</v>
      </c>
      <c r="E200" s="335">
        <f>IF('CALCUL LAMES'!$D$15=B200,'CALCUL LAMES'!$D$5+'POSE générale'!$C$49+'POSE générale'!$C$63,0)</f>
        <v>0</v>
      </c>
      <c r="F200" s="335"/>
      <c r="G200" s="336"/>
      <c r="H200" s="180">
        <f t="shared" si="32"/>
        <v>0</v>
      </c>
      <c r="J200" s="239">
        <f t="shared" si="31"/>
        <v>199</v>
      </c>
      <c r="K200" s="239">
        <f t="shared" si="36"/>
        <v>5447036</v>
      </c>
      <c r="L200" s="198" t="str">
        <f t="shared" si="37"/>
        <v xml:space="preserve"> lame PIN NORD RGE raboté- TRCL 4 vert - 22 120 3300</v>
      </c>
      <c r="M200" s="185">
        <f t="shared" si="38"/>
        <v>3.3</v>
      </c>
      <c r="N200" s="185">
        <f t="shared" si="39"/>
        <v>0</v>
      </c>
      <c r="O200" s="240">
        <f t="shared" si="33"/>
        <v>0</v>
      </c>
      <c r="P200" s="201">
        <f t="shared" si="40"/>
        <v>0</v>
      </c>
      <c r="Q200" s="169">
        <f t="shared" si="34"/>
        <v>0</v>
      </c>
      <c r="R200" s="170">
        <f t="shared" si="35"/>
        <v>0</v>
      </c>
      <c r="T200" s="366"/>
      <c r="Z200" s="366"/>
    </row>
    <row r="201" spans="1:26" ht="15" customHeight="1">
      <c r="A201" s="86">
        <f>RANK(E201,$E$2:$E$249,0)+COUNTIF(E$2:$E201,E201)-1</f>
        <v>200</v>
      </c>
      <c r="B201" s="334">
        <v>5447250</v>
      </c>
      <c r="C201" s="335" t="s">
        <v>111</v>
      </c>
      <c r="D201" s="335">
        <v>3.6</v>
      </c>
      <c r="E201" s="335">
        <f>IF('CALCUL LAMES'!$D$15=B201,'CALCUL LAMES'!$D$5+'POSE générale'!$C$49+'POSE générale'!$C$63,0)</f>
        <v>0</v>
      </c>
      <c r="F201" s="335"/>
      <c r="G201" s="336"/>
      <c r="H201" s="180">
        <f t="shared" si="32"/>
        <v>0</v>
      </c>
      <c r="J201" s="239">
        <f t="shared" si="31"/>
        <v>200</v>
      </c>
      <c r="K201" s="239">
        <f t="shared" si="36"/>
        <v>5447250</v>
      </c>
      <c r="L201" s="198" t="str">
        <f t="shared" si="37"/>
        <v xml:space="preserve"> lame PIN NORD RGE raboté- TRCL 4 vert - 22 120 3600</v>
      </c>
      <c r="M201" s="185">
        <f t="shared" si="38"/>
        <v>3.6</v>
      </c>
      <c r="N201" s="185">
        <f t="shared" si="39"/>
        <v>0</v>
      </c>
      <c r="O201" s="240">
        <f t="shared" si="33"/>
        <v>0</v>
      </c>
      <c r="P201" s="201">
        <f t="shared" si="40"/>
        <v>0</v>
      </c>
      <c r="Q201" s="169">
        <f t="shared" si="34"/>
        <v>0</v>
      </c>
      <c r="R201" s="170">
        <f t="shared" si="35"/>
        <v>0</v>
      </c>
      <c r="T201" s="366"/>
      <c r="Z201" s="366"/>
    </row>
    <row r="202" spans="1:26" ht="15" customHeight="1">
      <c r="A202" s="86">
        <f>RANK(E202,$E$2:$E$249,0)+COUNTIF(E$2:$E202,E202)-1</f>
        <v>201</v>
      </c>
      <c r="B202" s="334">
        <v>5447467</v>
      </c>
      <c r="C202" s="335" t="s">
        <v>112</v>
      </c>
      <c r="D202" s="335">
        <v>3.9</v>
      </c>
      <c r="E202" s="335">
        <f>IF('CALCUL LAMES'!$D$15=B202,'CALCUL LAMES'!$D$5+'POSE générale'!$C$49+'POSE générale'!$C$63,0)</f>
        <v>0</v>
      </c>
      <c r="F202" s="335"/>
      <c r="G202" s="336"/>
      <c r="H202" s="180">
        <f t="shared" si="32"/>
        <v>0</v>
      </c>
      <c r="J202" s="239">
        <f t="shared" si="31"/>
        <v>201</v>
      </c>
      <c r="K202" s="239">
        <f t="shared" si="36"/>
        <v>5447467</v>
      </c>
      <c r="L202" s="198" t="str">
        <f t="shared" si="37"/>
        <v xml:space="preserve"> lame PIN NORD RGE raboté- TRCL 4 vert - 22 120 3900</v>
      </c>
      <c r="M202" s="185">
        <f t="shared" si="38"/>
        <v>3.9</v>
      </c>
      <c r="N202" s="185">
        <f t="shared" si="39"/>
        <v>0</v>
      </c>
      <c r="O202" s="240">
        <f t="shared" si="33"/>
        <v>0</v>
      </c>
      <c r="P202" s="201">
        <f t="shared" si="40"/>
        <v>0</v>
      </c>
      <c r="Q202" s="169">
        <f t="shared" si="34"/>
        <v>0</v>
      </c>
      <c r="R202" s="170">
        <f t="shared" si="35"/>
        <v>0</v>
      </c>
      <c r="T202" s="366"/>
      <c r="Z202" s="366"/>
    </row>
    <row r="203" spans="1:26" ht="15" customHeight="1">
      <c r="A203" s="86">
        <f>RANK(E203,$E$2:$E$249,0)+COUNTIF(E$2:$E203,E203)-1</f>
        <v>202</v>
      </c>
      <c r="B203" s="334">
        <v>5447728</v>
      </c>
      <c r="C203" s="335" t="s">
        <v>113</v>
      </c>
      <c r="D203" s="335">
        <v>4.2</v>
      </c>
      <c r="E203" s="335">
        <f>IF('CALCUL LAMES'!$D$15=B203,'CALCUL LAMES'!$D$5+'POSE générale'!$C$49+'POSE générale'!$C$63,0)</f>
        <v>0</v>
      </c>
      <c r="F203" s="335"/>
      <c r="G203" s="336"/>
      <c r="H203" s="180">
        <f t="shared" si="32"/>
        <v>0</v>
      </c>
      <c r="J203" s="239">
        <f t="shared" si="31"/>
        <v>202</v>
      </c>
      <c r="K203" s="239">
        <f t="shared" si="36"/>
        <v>5447728</v>
      </c>
      <c r="L203" s="198" t="str">
        <f t="shared" si="37"/>
        <v xml:space="preserve"> lame PIN NORD RGE raboté- TRCL 4 vert - 22 120 4200</v>
      </c>
      <c r="M203" s="185">
        <f t="shared" si="38"/>
        <v>4.2</v>
      </c>
      <c r="N203" s="185">
        <f t="shared" si="39"/>
        <v>0</v>
      </c>
      <c r="O203" s="240">
        <f t="shared" si="33"/>
        <v>0</v>
      </c>
      <c r="P203" s="201">
        <f t="shared" si="40"/>
        <v>0</v>
      </c>
      <c r="Q203" s="169">
        <f t="shared" si="34"/>
        <v>0</v>
      </c>
      <c r="R203" s="170">
        <f t="shared" si="35"/>
        <v>0</v>
      </c>
      <c r="T203" s="366"/>
      <c r="Z203" s="366"/>
    </row>
    <row r="204" spans="1:26" ht="15" customHeight="1">
      <c r="A204" s="86">
        <f>RANK(E204,$E$2:$E$249,0)+COUNTIF(E$2:$E204,E204)-1</f>
        <v>203</v>
      </c>
      <c r="B204" s="334">
        <v>5447875</v>
      </c>
      <c r="C204" s="335" t="s">
        <v>114</v>
      </c>
      <c r="D204" s="335">
        <v>4.5</v>
      </c>
      <c r="E204" s="335">
        <f>IF('CALCUL LAMES'!$D$15=B204,'CALCUL LAMES'!$D$5+'POSE générale'!$C$49+'POSE générale'!$C$63,0)</f>
        <v>0</v>
      </c>
      <c r="F204" s="335"/>
      <c r="G204" s="336"/>
      <c r="H204" s="180">
        <f t="shared" si="32"/>
        <v>0</v>
      </c>
      <c r="J204" s="239">
        <f t="shared" si="31"/>
        <v>203</v>
      </c>
      <c r="K204" s="239">
        <f t="shared" si="36"/>
        <v>5447875</v>
      </c>
      <c r="L204" s="198" t="str">
        <f t="shared" si="37"/>
        <v xml:space="preserve"> lame PIN NORD RGE raboté- TRCL 4 vert - 22 120 4500</v>
      </c>
      <c r="M204" s="185">
        <f t="shared" si="38"/>
        <v>4.5</v>
      </c>
      <c r="N204" s="185">
        <f t="shared" si="39"/>
        <v>0</v>
      </c>
      <c r="O204" s="240">
        <f t="shared" si="33"/>
        <v>0</v>
      </c>
      <c r="P204" s="201">
        <f t="shared" si="40"/>
        <v>0</v>
      </c>
      <c r="Q204" s="169">
        <f t="shared" si="34"/>
        <v>0</v>
      </c>
      <c r="R204" s="170">
        <f t="shared" si="35"/>
        <v>0</v>
      </c>
      <c r="T204" s="366"/>
      <c r="Z204" s="366"/>
    </row>
    <row r="205" spans="1:26" ht="15" customHeight="1">
      <c r="A205" s="86">
        <f>RANK(E205,$E$2:$E$249,0)+COUNTIF(E$2:$E205,E205)-1</f>
        <v>204</v>
      </c>
      <c r="B205" s="334">
        <v>5447929</v>
      </c>
      <c r="C205" s="335" t="s">
        <v>115</v>
      </c>
      <c r="D205" s="335">
        <v>4.8</v>
      </c>
      <c r="E205" s="335">
        <f>IF('CALCUL LAMES'!$D$15=B205,'CALCUL LAMES'!$D$5+'POSE générale'!$C$49+'POSE générale'!$C$63,0)</f>
        <v>0</v>
      </c>
      <c r="F205" s="335"/>
      <c r="G205" s="336"/>
      <c r="H205" s="180">
        <f t="shared" si="32"/>
        <v>0</v>
      </c>
      <c r="J205" s="239">
        <f t="shared" si="31"/>
        <v>204</v>
      </c>
      <c r="K205" s="239">
        <f t="shared" si="36"/>
        <v>5447929</v>
      </c>
      <c r="L205" s="198" t="str">
        <f t="shared" si="37"/>
        <v xml:space="preserve"> lame PIN NORD RGE raboté- TRCL 4 vert - 22 120 4800</v>
      </c>
      <c r="M205" s="185">
        <f t="shared" si="38"/>
        <v>4.8</v>
      </c>
      <c r="N205" s="185">
        <f t="shared" si="39"/>
        <v>0</v>
      </c>
      <c r="O205" s="240">
        <f t="shared" si="33"/>
        <v>0</v>
      </c>
      <c r="P205" s="201">
        <f t="shared" si="40"/>
        <v>0</v>
      </c>
      <c r="Q205" s="169">
        <f t="shared" si="34"/>
        <v>0</v>
      </c>
      <c r="R205" s="170">
        <f t="shared" si="35"/>
        <v>0</v>
      </c>
      <c r="T205" s="366"/>
      <c r="Z205" s="366"/>
    </row>
    <row r="206" spans="1:26" ht="15" customHeight="1">
      <c r="A206" s="86">
        <f>RANK(E206,$E$2:$E$249,0)+COUNTIF(E$2:$E206,E206)-1</f>
        <v>205</v>
      </c>
      <c r="B206" s="334">
        <v>5448120</v>
      </c>
      <c r="C206" s="335" t="s">
        <v>116</v>
      </c>
      <c r="D206" s="335">
        <v>5.0999999999999996</v>
      </c>
      <c r="E206" s="335">
        <f>IF('CALCUL LAMES'!$D$15=B206,'CALCUL LAMES'!$D$5+'POSE générale'!$C$49+'POSE générale'!$C$63,0)</f>
        <v>0</v>
      </c>
      <c r="F206" s="335"/>
      <c r="G206" s="336"/>
      <c r="H206" s="180">
        <f t="shared" si="32"/>
        <v>0</v>
      </c>
      <c r="J206" s="239">
        <f t="shared" si="31"/>
        <v>205</v>
      </c>
      <c r="K206" s="239">
        <f t="shared" si="36"/>
        <v>5448120</v>
      </c>
      <c r="L206" s="198" t="str">
        <f t="shared" si="37"/>
        <v xml:space="preserve"> lame PIN NORD RGE raboté- TRCL 4 vert - 22 120 5100</v>
      </c>
      <c r="M206" s="185">
        <f t="shared" si="38"/>
        <v>5.0999999999999996</v>
      </c>
      <c r="N206" s="185">
        <f t="shared" si="39"/>
        <v>0</v>
      </c>
      <c r="O206" s="240">
        <f t="shared" si="33"/>
        <v>0</v>
      </c>
      <c r="P206" s="201">
        <f t="shared" si="40"/>
        <v>0</v>
      </c>
      <c r="Q206" s="169">
        <f t="shared" si="34"/>
        <v>0</v>
      </c>
      <c r="R206" s="170">
        <f t="shared" si="35"/>
        <v>0</v>
      </c>
      <c r="T206" s="366"/>
      <c r="Z206" s="366"/>
    </row>
    <row r="207" spans="1:26" ht="15" customHeight="1">
      <c r="A207" s="86">
        <f>RANK(E207,$E$2:$E$249,0)+COUNTIF(E$2:$E207,E207)-1</f>
        <v>206</v>
      </c>
      <c r="B207" s="334">
        <v>5448277</v>
      </c>
      <c r="C207" s="335" t="s">
        <v>117</v>
      </c>
      <c r="D207" s="335">
        <v>5.4</v>
      </c>
      <c r="E207" s="335">
        <f>IF('CALCUL LAMES'!$D$15=B207,'CALCUL LAMES'!$D$5+'POSE générale'!$C$49+'POSE générale'!$C$63,0)</f>
        <v>0</v>
      </c>
      <c r="F207" s="335"/>
      <c r="G207" s="336"/>
      <c r="H207" s="180">
        <f t="shared" si="32"/>
        <v>0</v>
      </c>
      <c r="J207" s="239">
        <f t="shared" si="31"/>
        <v>206</v>
      </c>
      <c r="K207" s="239">
        <f t="shared" si="36"/>
        <v>5448277</v>
      </c>
      <c r="L207" s="198" t="str">
        <f t="shared" si="37"/>
        <v xml:space="preserve"> lame PIN NORD RGE raboté- TRCL 4 vert - 22 120 5400</v>
      </c>
      <c r="M207" s="185">
        <f t="shared" si="38"/>
        <v>5.4</v>
      </c>
      <c r="N207" s="185">
        <f t="shared" si="39"/>
        <v>0</v>
      </c>
      <c r="O207" s="240">
        <f t="shared" si="33"/>
        <v>0</v>
      </c>
      <c r="P207" s="201">
        <f t="shared" si="40"/>
        <v>0</v>
      </c>
      <c r="Q207" s="169">
        <f t="shared" si="34"/>
        <v>0</v>
      </c>
      <c r="R207" s="170">
        <f t="shared" si="35"/>
        <v>0</v>
      </c>
      <c r="T207" s="366"/>
      <c r="Z207" s="366"/>
    </row>
    <row r="208" spans="1:26" ht="15" customHeight="1">
      <c r="A208" s="86">
        <f>RANK(E208,$E$2:$E$249,0)+COUNTIF(E$2:$E208,E208)-1</f>
        <v>207</v>
      </c>
      <c r="B208" s="337">
        <v>5449236</v>
      </c>
      <c r="C208" s="338" t="s">
        <v>118</v>
      </c>
      <c r="D208" s="338">
        <v>2.1</v>
      </c>
      <c r="E208" s="338">
        <f>IF('CALCUL LAMES'!$D$15=B208,'CALCUL LAMES'!$D$5+'POSE générale'!$C$49+'POSE générale'!$C$63,0)</f>
        <v>0</v>
      </c>
      <c r="F208" s="338"/>
      <c r="G208" s="339"/>
      <c r="H208" s="180">
        <f t="shared" si="32"/>
        <v>0</v>
      </c>
      <c r="J208" s="239">
        <f t="shared" si="31"/>
        <v>207</v>
      </c>
      <c r="K208" s="239">
        <f t="shared" si="36"/>
        <v>5449236</v>
      </c>
      <c r="L208" s="198" t="str">
        <f t="shared" si="37"/>
        <v xml:space="preserve"> lame PIN NORD RGE raboté- TRCL 4 vert - 22 145 2100</v>
      </c>
      <c r="M208" s="185">
        <f t="shared" si="38"/>
        <v>2.1</v>
      </c>
      <c r="N208" s="185">
        <f t="shared" si="39"/>
        <v>0</v>
      </c>
      <c r="O208" s="240">
        <f t="shared" si="33"/>
        <v>0</v>
      </c>
      <c r="P208" s="201">
        <f t="shared" si="40"/>
        <v>0</v>
      </c>
      <c r="Q208" s="169">
        <f t="shared" si="34"/>
        <v>0</v>
      </c>
      <c r="R208" s="170">
        <f t="shared" si="35"/>
        <v>0</v>
      </c>
      <c r="T208" s="366"/>
      <c r="Z208" s="366"/>
    </row>
    <row r="209" spans="1:26" ht="15" customHeight="1">
      <c r="A209" s="86">
        <f>RANK(E209,$E$2:$E$249,0)+COUNTIF(E$2:$E209,E209)-1</f>
        <v>208</v>
      </c>
      <c r="B209" s="337">
        <v>5449377</v>
      </c>
      <c r="C209" s="338" t="s">
        <v>119</v>
      </c>
      <c r="D209" s="338">
        <v>2.4</v>
      </c>
      <c r="E209" s="338">
        <f>IF('CALCUL LAMES'!$D$15=B209,'CALCUL LAMES'!$D$5+'POSE générale'!$C$49+'POSE générale'!$C$63,0)</f>
        <v>0</v>
      </c>
      <c r="F209" s="338"/>
      <c r="G209" s="339"/>
      <c r="H209" s="180">
        <f t="shared" si="32"/>
        <v>0</v>
      </c>
      <c r="J209" s="239">
        <f t="shared" si="31"/>
        <v>208</v>
      </c>
      <c r="K209" s="239">
        <f t="shared" si="36"/>
        <v>5449377</v>
      </c>
      <c r="L209" s="198" t="str">
        <f t="shared" si="37"/>
        <v xml:space="preserve"> lame PIN NORD RGE raboté- TRCL 4 vert - 22 145 2400</v>
      </c>
      <c r="M209" s="185">
        <f t="shared" si="38"/>
        <v>2.4</v>
      </c>
      <c r="N209" s="185">
        <f t="shared" si="39"/>
        <v>0</v>
      </c>
      <c r="O209" s="240">
        <f t="shared" si="33"/>
        <v>0</v>
      </c>
      <c r="P209" s="201">
        <f t="shared" si="40"/>
        <v>0</v>
      </c>
      <c r="Q209" s="169">
        <f t="shared" si="34"/>
        <v>0</v>
      </c>
      <c r="R209" s="170">
        <f t="shared" si="35"/>
        <v>0</v>
      </c>
      <c r="T209" s="366"/>
      <c r="Z209" s="366"/>
    </row>
    <row r="210" spans="1:26" ht="15" customHeight="1">
      <c r="A210" s="86">
        <f>RANK(E210,$E$2:$E$249,0)+COUNTIF(E$2:$E210,E210)-1</f>
        <v>209</v>
      </c>
      <c r="B210" s="337">
        <v>5449420</v>
      </c>
      <c r="C210" s="338" t="s">
        <v>120</v>
      </c>
      <c r="D210" s="338">
        <v>2.7</v>
      </c>
      <c r="E210" s="338">
        <f>IF('CALCUL LAMES'!$D$15=B210,'CALCUL LAMES'!$D$5+'POSE générale'!$C$49+'POSE générale'!$C$63,0)</f>
        <v>0</v>
      </c>
      <c r="F210" s="338"/>
      <c r="G210" s="339"/>
      <c r="H210" s="180">
        <f t="shared" si="32"/>
        <v>0</v>
      </c>
      <c r="J210" s="239">
        <f t="shared" si="31"/>
        <v>209</v>
      </c>
      <c r="K210" s="239">
        <f t="shared" si="36"/>
        <v>5449420</v>
      </c>
      <c r="L210" s="198" t="str">
        <f t="shared" si="37"/>
        <v xml:space="preserve"> lame PIN NORD RGE raboté- TRCL 4 vert - 22 145 2700</v>
      </c>
      <c r="M210" s="185">
        <f t="shared" si="38"/>
        <v>2.7</v>
      </c>
      <c r="N210" s="185">
        <f t="shared" si="39"/>
        <v>0</v>
      </c>
      <c r="O210" s="240">
        <f t="shared" si="33"/>
        <v>0</v>
      </c>
      <c r="P210" s="201">
        <f t="shared" si="40"/>
        <v>0</v>
      </c>
      <c r="Q210" s="169">
        <f t="shared" si="34"/>
        <v>0</v>
      </c>
      <c r="R210" s="170">
        <f t="shared" si="35"/>
        <v>0</v>
      </c>
      <c r="T210" s="366"/>
      <c r="Z210" s="366"/>
    </row>
    <row r="211" spans="1:26" ht="15" customHeight="1">
      <c r="A211" s="86">
        <f>RANK(E211,$E$2:$E$249,0)+COUNTIF(E$2:$E211,E211)-1</f>
        <v>210</v>
      </c>
      <c r="B211" s="337">
        <v>5449124</v>
      </c>
      <c r="C211" s="338" t="s">
        <v>121</v>
      </c>
      <c r="D211" s="338">
        <v>3</v>
      </c>
      <c r="E211" s="338">
        <f>IF('CALCUL LAMES'!$D$15=B211,'CALCUL LAMES'!$D$5+'POSE générale'!$C$49+'POSE générale'!$C$63,0)</f>
        <v>0</v>
      </c>
      <c r="F211" s="338"/>
      <c r="G211" s="339"/>
      <c r="H211" s="180">
        <f t="shared" si="32"/>
        <v>0</v>
      </c>
      <c r="J211" s="239">
        <f t="shared" si="31"/>
        <v>210</v>
      </c>
      <c r="K211" s="239">
        <f t="shared" si="36"/>
        <v>5449124</v>
      </c>
      <c r="L211" s="198" t="str">
        <f t="shared" si="37"/>
        <v xml:space="preserve"> lame PIN NORD RGE raboté- TRCL 4 vert - 22 145 3000</v>
      </c>
      <c r="M211" s="185">
        <f t="shared" si="38"/>
        <v>3</v>
      </c>
      <c r="N211" s="185">
        <f t="shared" si="39"/>
        <v>0</v>
      </c>
      <c r="O211" s="240">
        <f t="shared" si="33"/>
        <v>0</v>
      </c>
      <c r="P211" s="201">
        <f t="shared" si="40"/>
        <v>0</v>
      </c>
      <c r="Q211" s="169">
        <f t="shared" si="34"/>
        <v>0</v>
      </c>
      <c r="R211" s="170">
        <f t="shared" si="35"/>
        <v>0</v>
      </c>
      <c r="T211" s="366"/>
      <c r="Z211" s="366"/>
    </row>
    <row r="212" spans="1:26" ht="15" customHeight="1">
      <c r="A212" s="86">
        <f>RANK(E212,$E$2:$E$249,0)+COUNTIF(E$2:$E212,E212)-1</f>
        <v>211</v>
      </c>
      <c r="B212" s="337">
        <v>5449638</v>
      </c>
      <c r="C212" s="338" t="s">
        <v>122</v>
      </c>
      <c r="D212" s="338">
        <v>3.3</v>
      </c>
      <c r="E212" s="338">
        <f>IF('CALCUL LAMES'!$D$15=B212,'CALCUL LAMES'!$D$5+'POSE générale'!$C$49+'POSE générale'!$C$63,0)</f>
        <v>0</v>
      </c>
      <c r="F212" s="338"/>
      <c r="G212" s="339"/>
      <c r="H212" s="180">
        <f t="shared" si="32"/>
        <v>0</v>
      </c>
      <c r="J212" s="239">
        <f t="shared" si="31"/>
        <v>211</v>
      </c>
      <c r="K212" s="239">
        <f t="shared" si="36"/>
        <v>5449638</v>
      </c>
      <c r="L212" s="198" t="str">
        <f t="shared" si="37"/>
        <v xml:space="preserve"> lame PIN NORD RGE raboté- TRCL 4 vert - 22 145 3300</v>
      </c>
      <c r="M212" s="185">
        <f t="shared" si="38"/>
        <v>3.3</v>
      </c>
      <c r="N212" s="185">
        <f t="shared" si="39"/>
        <v>0</v>
      </c>
      <c r="O212" s="240">
        <f t="shared" si="33"/>
        <v>0</v>
      </c>
      <c r="P212" s="201">
        <f t="shared" si="40"/>
        <v>0</v>
      </c>
      <c r="Q212" s="169">
        <f t="shared" si="34"/>
        <v>0</v>
      </c>
      <c r="R212" s="170">
        <f t="shared" si="35"/>
        <v>0</v>
      </c>
      <c r="T212" s="366"/>
      <c r="Z212" s="366"/>
    </row>
    <row r="213" spans="1:26" ht="15" customHeight="1">
      <c r="A213" s="86">
        <f>RANK(E213,$E$2:$E$249,0)+COUNTIF(E$2:$E213,E213)-1</f>
        <v>212</v>
      </c>
      <c r="B213" s="337">
        <v>1026845</v>
      </c>
      <c r="C213" s="338" t="s">
        <v>123</v>
      </c>
      <c r="D213" s="338">
        <v>3.6</v>
      </c>
      <c r="E213" s="338">
        <f>IF('CALCUL LAMES'!$D$15=B213,'CALCUL LAMES'!$D$5+'POSE générale'!$C$49+'POSE générale'!$C$63,0)</f>
        <v>0</v>
      </c>
      <c r="F213" s="338"/>
      <c r="G213" s="339"/>
      <c r="H213" s="180">
        <f t="shared" si="32"/>
        <v>0</v>
      </c>
      <c r="J213" s="239">
        <f t="shared" si="31"/>
        <v>212</v>
      </c>
      <c r="K213" s="239">
        <f t="shared" si="36"/>
        <v>1026845</v>
      </c>
      <c r="L213" s="198" t="str">
        <f t="shared" si="37"/>
        <v xml:space="preserve"> lame PIN NORD RGE raboté- TRCL 4 vert - 22 145 3600</v>
      </c>
      <c r="M213" s="185">
        <f t="shared" si="38"/>
        <v>3.6</v>
      </c>
      <c r="N213" s="185">
        <f t="shared" si="39"/>
        <v>0</v>
      </c>
      <c r="O213" s="240">
        <f t="shared" si="33"/>
        <v>0</v>
      </c>
      <c r="P213" s="201">
        <f t="shared" si="40"/>
        <v>0</v>
      </c>
      <c r="Q213" s="169">
        <f t="shared" si="34"/>
        <v>0</v>
      </c>
      <c r="R213" s="170">
        <f t="shared" si="35"/>
        <v>0</v>
      </c>
      <c r="T213" s="366"/>
      <c r="Z213" s="366"/>
    </row>
    <row r="214" spans="1:26" ht="15" customHeight="1">
      <c r="A214" s="86">
        <f>RANK(E214,$E$2:$E$249,0)+COUNTIF(E$2:$E214,E214)-1</f>
        <v>213</v>
      </c>
      <c r="B214" s="337">
        <v>5450305</v>
      </c>
      <c r="C214" s="338" t="s">
        <v>124</v>
      </c>
      <c r="D214" s="338">
        <v>3.9</v>
      </c>
      <c r="E214" s="338">
        <f>IF('CALCUL LAMES'!$D$15=B214,'CALCUL LAMES'!$D$5+'POSE générale'!$C$49+'POSE générale'!$C$63,0)</f>
        <v>0</v>
      </c>
      <c r="F214" s="338"/>
      <c r="G214" s="339"/>
      <c r="H214" s="180">
        <f t="shared" si="32"/>
        <v>0</v>
      </c>
      <c r="J214" s="239">
        <f t="shared" si="31"/>
        <v>213</v>
      </c>
      <c r="K214" s="239">
        <f t="shared" si="36"/>
        <v>5450305</v>
      </c>
      <c r="L214" s="198" t="str">
        <f t="shared" si="37"/>
        <v xml:space="preserve"> lame PIN NORD RGE raboté- TRCL 4 vert - 22 145 3900</v>
      </c>
      <c r="M214" s="185">
        <f t="shared" si="38"/>
        <v>3.9</v>
      </c>
      <c r="N214" s="185">
        <f t="shared" si="39"/>
        <v>0</v>
      </c>
      <c r="O214" s="240">
        <f t="shared" si="33"/>
        <v>0</v>
      </c>
      <c r="P214" s="201">
        <f t="shared" si="40"/>
        <v>0</v>
      </c>
      <c r="Q214" s="169">
        <f t="shared" si="34"/>
        <v>0</v>
      </c>
      <c r="R214" s="170">
        <f t="shared" si="35"/>
        <v>0</v>
      </c>
      <c r="T214" s="366"/>
      <c r="Z214" s="366"/>
    </row>
    <row r="215" spans="1:26" ht="15" customHeight="1">
      <c r="A215" s="86">
        <f>RANK(E215,$E$2:$E$249,0)+COUNTIF(E$2:$E215,E215)-1</f>
        <v>214</v>
      </c>
      <c r="B215" s="337">
        <v>5450469</v>
      </c>
      <c r="C215" s="338" t="s">
        <v>125</v>
      </c>
      <c r="D215" s="338">
        <v>4.2</v>
      </c>
      <c r="E215" s="338">
        <f>IF('CALCUL LAMES'!$D$15=B215,'CALCUL LAMES'!$D$5+'POSE générale'!$C$49+'POSE générale'!$C$63,0)</f>
        <v>0</v>
      </c>
      <c r="F215" s="338"/>
      <c r="G215" s="339"/>
      <c r="H215" s="180">
        <f t="shared" si="32"/>
        <v>0</v>
      </c>
      <c r="J215" s="239">
        <f t="shared" si="31"/>
        <v>214</v>
      </c>
      <c r="K215" s="239">
        <f t="shared" si="36"/>
        <v>5450469</v>
      </c>
      <c r="L215" s="198" t="str">
        <f t="shared" si="37"/>
        <v xml:space="preserve"> lame PIN NORD RGE raboté- TRCL 4 vert - 22 145 4200</v>
      </c>
      <c r="M215" s="185">
        <f t="shared" si="38"/>
        <v>4.2</v>
      </c>
      <c r="N215" s="185">
        <f t="shared" si="39"/>
        <v>0</v>
      </c>
      <c r="O215" s="240">
        <f t="shared" si="33"/>
        <v>0</v>
      </c>
      <c r="P215" s="201">
        <f t="shared" si="40"/>
        <v>0</v>
      </c>
      <c r="Q215" s="169">
        <f t="shared" si="34"/>
        <v>0</v>
      </c>
      <c r="R215" s="170">
        <f t="shared" si="35"/>
        <v>0</v>
      </c>
      <c r="T215" s="366"/>
      <c r="Z215" s="366"/>
    </row>
    <row r="216" spans="1:26" ht="15" customHeight="1">
      <c r="A216" s="86">
        <f>RANK(E216,$E$2:$E$249,0)+COUNTIF(E$2:$E216,E216)-1</f>
        <v>215</v>
      </c>
      <c r="B216" s="337">
        <v>5450512</v>
      </c>
      <c r="C216" s="338" t="s">
        <v>126</v>
      </c>
      <c r="D216" s="338">
        <v>4.5</v>
      </c>
      <c r="E216" s="338">
        <f>IF('CALCUL LAMES'!$D$15=B216,'CALCUL LAMES'!$D$5+'POSE générale'!$C$49+'POSE générale'!$C$63,0)</f>
        <v>0</v>
      </c>
      <c r="F216" s="338"/>
      <c r="G216" s="339"/>
      <c r="H216" s="180">
        <f t="shared" si="32"/>
        <v>0</v>
      </c>
      <c r="J216" s="239">
        <f t="shared" si="31"/>
        <v>215</v>
      </c>
      <c r="K216" s="239">
        <f t="shared" si="36"/>
        <v>5450512</v>
      </c>
      <c r="L216" s="198" t="str">
        <f t="shared" si="37"/>
        <v xml:space="preserve"> lame PIN NORD RGE raboté- TRCL 4 vert - 22 145 4500</v>
      </c>
      <c r="M216" s="185">
        <f t="shared" si="38"/>
        <v>4.5</v>
      </c>
      <c r="N216" s="185">
        <f t="shared" si="39"/>
        <v>0</v>
      </c>
      <c r="O216" s="240">
        <f t="shared" si="33"/>
        <v>0</v>
      </c>
      <c r="P216" s="201">
        <f t="shared" si="40"/>
        <v>0</v>
      </c>
      <c r="Q216" s="169">
        <f t="shared" si="34"/>
        <v>0</v>
      </c>
      <c r="R216" s="170">
        <f t="shared" si="35"/>
        <v>0</v>
      </c>
      <c r="T216" s="366"/>
      <c r="Z216" s="366"/>
    </row>
    <row r="217" spans="1:26" ht="15" customHeight="1">
      <c r="A217" s="86">
        <f>RANK(E217,$E$2:$E$249,0)+COUNTIF(E$2:$E217,E217)-1</f>
        <v>216</v>
      </c>
      <c r="B217" s="337">
        <v>5450676</v>
      </c>
      <c r="C217" s="338" t="s">
        <v>127</v>
      </c>
      <c r="D217" s="338">
        <v>4.8</v>
      </c>
      <c r="E217" s="338">
        <f>IF('CALCUL LAMES'!$D$15=B217,'CALCUL LAMES'!$D$5+'POSE générale'!$C$49+'POSE générale'!$C$63,0)</f>
        <v>0</v>
      </c>
      <c r="F217" s="338"/>
      <c r="G217" s="339"/>
      <c r="H217" s="180">
        <f t="shared" si="32"/>
        <v>0</v>
      </c>
      <c r="J217" s="239">
        <f t="shared" si="31"/>
        <v>216</v>
      </c>
      <c r="K217" s="239">
        <f t="shared" si="36"/>
        <v>5450676</v>
      </c>
      <c r="L217" s="198" t="str">
        <f t="shared" si="37"/>
        <v xml:space="preserve"> lame PIN NORD RGE raboté- TRCL 4 vert - 22 145 4800</v>
      </c>
      <c r="M217" s="185">
        <f t="shared" si="38"/>
        <v>4.8</v>
      </c>
      <c r="N217" s="185">
        <f t="shared" si="39"/>
        <v>0</v>
      </c>
      <c r="O217" s="240">
        <f t="shared" si="33"/>
        <v>0</v>
      </c>
      <c r="P217" s="201">
        <f t="shared" si="40"/>
        <v>0</v>
      </c>
      <c r="Q217" s="169">
        <f t="shared" si="34"/>
        <v>0</v>
      </c>
      <c r="R217" s="170">
        <f t="shared" si="35"/>
        <v>0</v>
      </c>
      <c r="T217" s="366"/>
      <c r="Z217" s="366"/>
    </row>
    <row r="218" spans="1:26" ht="15" customHeight="1">
      <c r="A218" s="86">
        <f>RANK(E218,$E$2:$E$249,0)+COUNTIF(E$2:$E218,E218)-1</f>
        <v>217</v>
      </c>
      <c r="B218" s="337">
        <v>5450883</v>
      </c>
      <c r="C218" s="338" t="s">
        <v>128</v>
      </c>
      <c r="D218" s="338">
        <v>5.0999999999999996</v>
      </c>
      <c r="E218" s="338">
        <f>IF('CALCUL LAMES'!$D$15=B218,'CALCUL LAMES'!$D$5+'POSE générale'!$C$49+'POSE générale'!$C$63,0)</f>
        <v>0</v>
      </c>
      <c r="F218" s="338"/>
      <c r="G218" s="339"/>
      <c r="H218" s="180">
        <f t="shared" si="32"/>
        <v>0</v>
      </c>
      <c r="J218" s="239">
        <f t="shared" si="31"/>
        <v>217</v>
      </c>
      <c r="K218" s="239">
        <f t="shared" si="36"/>
        <v>5450883</v>
      </c>
      <c r="L218" s="198" t="str">
        <f t="shared" si="37"/>
        <v xml:space="preserve"> lame PIN NORD RGE raboté- TRCL 4 vert - 22 145 5100</v>
      </c>
      <c r="M218" s="185">
        <f t="shared" si="38"/>
        <v>5.0999999999999996</v>
      </c>
      <c r="N218" s="185">
        <f t="shared" si="39"/>
        <v>0</v>
      </c>
      <c r="O218" s="240">
        <f t="shared" si="33"/>
        <v>0</v>
      </c>
      <c r="P218" s="201">
        <f t="shared" si="40"/>
        <v>0</v>
      </c>
      <c r="Q218" s="169">
        <f t="shared" si="34"/>
        <v>0</v>
      </c>
      <c r="R218" s="170">
        <f t="shared" si="35"/>
        <v>0</v>
      </c>
      <c r="T218" s="366"/>
      <c r="Z218" s="366"/>
    </row>
    <row r="219" spans="1:26" ht="15" customHeight="1">
      <c r="A219" s="86">
        <f>RANK(E219,$E$2:$E$249,0)+COUNTIF(E$2:$E219,E219)-1</f>
        <v>218</v>
      </c>
      <c r="B219" s="337">
        <v>5450937</v>
      </c>
      <c r="C219" s="338" t="s">
        <v>129</v>
      </c>
      <c r="D219" s="338">
        <v>5.4</v>
      </c>
      <c r="E219" s="338">
        <f>IF('CALCUL LAMES'!$D$15=B219,'CALCUL LAMES'!$D$5+'POSE générale'!$C$49+'POSE générale'!$C$63,0)</f>
        <v>0</v>
      </c>
      <c r="F219" s="338"/>
      <c r="G219" s="339"/>
      <c r="H219" s="180">
        <f t="shared" si="32"/>
        <v>0</v>
      </c>
      <c r="J219" s="239">
        <f t="shared" si="31"/>
        <v>218</v>
      </c>
      <c r="K219" s="239">
        <f t="shared" si="36"/>
        <v>5450937</v>
      </c>
      <c r="L219" s="198" t="str">
        <f t="shared" si="37"/>
        <v xml:space="preserve"> lame PIN NORD RGE raboté- TRCL 4 vert - 22 145 5400</v>
      </c>
      <c r="M219" s="185">
        <f t="shared" si="38"/>
        <v>5.4</v>
      </c>
      <c r="N219" s="185">
        <f t="shared" si="39"/>
        <v>0</v>
      </c>
      <c r="O219" s="240">
        <f t="shared" si="33"/>
        <v>0</v>
      </c>
      <c r="P219" s="201">
        <f t="shared" si="40"/>
        <v>0</v>
      </c>
      <c r="Q219" s="169">
        <f t="shared" si="34"/>
        <v>0</v>
      </c>
      <c r="R219" s="170">
        <f t="shared" si="35"/>
        <v>0</v>
      </c>
      <c r="T219" s="366"/>
      <c r="Z219" s="366"/>
    </row>
    <row r="220" spans="1:26" ht="15" customHeight="1">
      <c r="A220" s="86">
        <f>RANK(E220,$E$2:$E$249,0)+COUNTIF(E$2:$E220,E220)-1</f>
        <v>219</v>
      </c>
      <c r="B220" s="337">
        <v>5451090</v>
      </c>
      <c r="C220" s="338" t="s">
        <v>130</v>
      </c>
      <c r="D220" s="338">
        <v>5.7</v>
      </c>
      <c r="E220" s="338">
        <f>IF('CALCUL LAMES'!$D$15=B220,'CALCUL LAMES'!$D$5+'POSE générale'!$C$49+'POSE générale'!$C$63,0)</f>
        <v>0</v>
      </c>
      <c r="F220" s="338"/>
      <c r="G220" s="339"/>
      <c r="H220" s="180">
        <f t="shared" si="32"/>
        <v>0</v>
      </c>
      <c r="J220" s="239">
        <f t="shared" si="31"/>
        <v>219</v>
      </c>
      <c r="K220" s="239">
        <f t="shared" si="36"/>
        <v>5451090</v>
      </c>
      <c r="L220" s="198" t="str">
        <f t="shared" si="37"/>
        <v xml:space="preserve"> lame PIN NORD RGE raboté- TRCL 4 vert - 22 145 5700</v>
      </c>
      <c r="M220" s="185">
        <f t="shared" si="38"/>
        <v>5.7</v>
      </c>
      <c r="N220" s="185">
        <f t="shared" si="39"/>
        <v>0</v>
      </c>
      <c r="O220" s="240">
        <f t="shared" si="33"/>
        <v>0</v>
      </c>
      <c r="P220" s="201">
        <f t="shared" si="40"/>
        <v>0</v>
      </c>
      <c r="Q220" s="169">
        <f t="shared" si="34"/>
        <v>0</v>
      </c>
      <c r="R220" s="170">
        <f t="shared" si="35"/>
        <v>0</v>
      </c>
      <c r="T220" s="366"/>
      <c r="Z220" s="366"/>
    </row>
    <row r="221" spans="1:26" ht="15" customHeight="1">
      <c r="A221" s="86">
        <f>RANK(E221,$E$2:$E$249,0)+COUNTIF(E$2:$E221,E221)-1</f>
        <v>220</v>
      </c>
      <c r="B221" s="337">
        <v>5451316</v>
      </c>
      <c r="C221" s="338" t="s">
        <v>131</v>
      </c>
      <c r="D221" s="338">
        <v>6</v>
      </c>
      <c r="E221" s="338">
        <f>IF('CALCUL LAMES'!$D$15=B221,'CALCUL LAMES'!$D$5+'POSE générale'!$C$49+'POSE générale'!$C$63,0)</f>
        <v>0</v>
      </c>
      <c r="F221" s="338"/>
      <c r="G221" s="339"/>
      <c r="H221" s="180">
        <f t="shared" si="32"/>
        <v>0</v>
      </c>
      <c r="J221" s="239">
        <f t="shared" si="31"/>
        <v>220</v>
      </c>
      <c r="K221" s="239">
        <f t="shared" si="36"/>
        <v>5451316</v>
      </c>
      <c r="L221" s="198" t="str">
        <f t="shared" si="37"/>
        <v xml:space="preserve"> lame PIN NORD RGE raboté- TRCL 4 vert - 22 145 6000</v>
      </c>
      <c r="M221" s="185">
        <f t="shared" si="38"/>
        <v>6</v>
      </c>
      <c r="N221" s="185">
        <f t="shared" si="39"/>
        <v>0</v>
      </c>
      <c r="O221" s="240">
        <f t="shared" si="33"/>
        <v>0</v>
      </c>
      <c r="P221" s="201">
        <f t="shared" si="40"/>
        <v>0</v>
      </c>
      <c r="Q221" s="169">
        <f t="shared" si="34"/>
        <v>0</v>
      </c>
      <c r="R221" s="170">
        <f t="shared" si="35"/>
        <v>0</v>
      </c>
      <c r="T221" s="366"/>
      <c r="Z221" s="366"/>
    </row>
    <row r="222" spans="1:26" ht="15" customHeight="1">
      <c r="A222" s="86">
        <f>RANK(E222,$E$2:$E$249,0)+COUNTIF(E$2:$E222,E222)-1</f>
        <v>221</v>
      </c>
      <c r="B222" s="340">
        <v>5454208</v>
      </c>
      <c r="C222" s="341" t="s">
        <v>132</v>
      </c>
      <c r="D222" s="341">
        <v>2.1</v>
      </c>
      <c r="E222" s="341">
        <f>IF('CALCUL LAMES'!$D$15=B222,'CALCUL LAMES'!$D$5+'POSE générale'!$C$49+'POSE générale'!$C$63,0)</f>
        <v>0</v>
      </c>
      <c r="F222" s="341"/>
      <c r="G222" s="342"/>
      <c r="H222" s="180">
        <f t="shared" si="32"/>
        <v>0</v>
      </c>
      <c r="J222" s="239">
        <f t="shared" si="31"/>
        <v>221</v>
      </c>
      <c r="K222" s="239">
        <f t="shared" si="36"/>
        <v>5454208</v>
      </c>
      <c r="L222" s="198" t="str">
        <f t="shared" si="37"/>
        <v>Bois d'extérieur  - PIN NORD RGE raboté- TRCL 4 vert - 28 120 2100</v>
      </c>
      <c r="M222" s="185">
        <f t="shared" si="38"/>
        <v>2.1</v>
      </c>
      <c r="N222" s="185">
        <f t="shared" si="39"/>
        <v>0</v>
      </c>
      <c r="O222" s="240">
        <f t="shared" si="33"/>
        <v>0</v>
      </c>
      <c r="P222" s="201">
        <f t="shared" si="40"/>
        <v>0</v>
      </c>
      <c r="Q222" s="169">
        <f t="shared" si="34"/>
        <v>0</v>
      </c>
      <c r="R222" s="170">
        <f t="shared" si="35"/>
        <v>0</v>
      </c>
      <c r="T222" s="366"/>
      <c r="Z222" s="366"/>
    </row>
    <row r="223" spans="1:26" ht="15" customHeight="1">
      <c r="A223" s="86">
        <f>RANK(E223,$E$2:$E$249,0)+COUNTIF(E$2:$E223,E223)-1</f>
        <v>222</v>
      </c>
      <c r="B223" s="340">
        <v>5454237</v>
      </c>
      <c r="C223" s="341" t="s">
        <v>133</v>
      </c>
      <c r="D223" s="341">
        <v>2.4</v>
      </c>
      <c r="E223" s="341">
        <f>IF('CALCUL LAMES'!$D$15=B223,'CALCUL LAMES'!$D$5+'POSE générale'!$C$49+'POSE générale'!$C$63,0)</f>
        <v>0</v>
      </c>
      <c r="F223" s="341"/>
      <c r="G223" s="342"/>
      <c r="H223" s="180">
        <f t="shared" si="32"/>
        <v>0</v>
      </c>
      <c r="J223" s="239">
        <f t="shared" si="31"/>
        <v>222</v>
      </c>
      <c r="K223" s="239">
        <f t="shared" si="36"/>
        <v>5454237</v>
      </c>
      <c r="L223" s="198" t="str">
        <f t="shared" si="37"/>
        <v>Bois d'extérieur  - PIN NORD RGE raboté- TRCL 4 vert - 28 120 2400</v>
      </c>
      <c r="M223" s="185">
        <f t="shared" si="38"/>
        <v>2.4</v>
      </c>
      <c r="N223" s="185">
        <f t="shared" si="39"/>
        <v>0</v>
      </c>
      <c r="O223" s="240">
        <f t="shared" si="33"/>
        <v>0</v>
      </c>
      <c r="P223" s="201">
        <f t="shared" si="40"/>
        <v>0</v>
      </c>
      <c r="Q223" s="169">
        <f t="shared" si="34"/>
        <v>0</v>
      </c>
      <c r="R223" s="170">
        <f t="shared" si="35"/>
        <v>0</v>
      </c>
      <c r="T223" s="366"/>
      <c r="Z223" s="366"/>
    </row>
    <row r="224" spans="1:26" ht="15" customHeight="1">
      <c r="A224" s="86">
        <f>RANK(E224,$E$2:$E$249,0)+COUNTIF(E$2:$E224,E224)-1</f>
        <v>223</v>
      </c>
      <c r="B224" s="340">
        <v>5454421</v>
      </c>
      <c r="C224" s="341" t="s">
        <v>134</v>
      </c>
      <c r="D224" s="341">
        <v>2.7</v>
      </c>
      <c r="E224" s="341">
        <f>IF('CALCUL LAMES'!$D$15=B224,'CALCUL LAMES'!$D$5+'POSE générale'!$C$49+'POSE générale'!$C$63,0)</f>
        <v>0</v>
      </c>
      <c r="F224" s="341"/>
      <c r="G224" s="342"/>
      <c r="H224" s="180">
        <f t="shared" si="32"/>
        <v>0</v>
      </c>
      <c r="J224" s="239">
        <f t="shared" si="31"/>
        <v>223</v>
      </c>
      <c r="K224" s="239">
        <f t="shared" si="36"/>
        <v>5454421</v>
      </c>
      <c r="L224" s="198" t="str">
        <f t="shared" si="37"/>
        <v>Bois d'extérieur  - PIN NORD RGE raboté- TRCL 4 vert - 28 120 2700</v>
      </c>
      <c r="M224" s="185">
        <f t="shared" si="38"/>
        <v>2.7</v>
      </c>
      <c r="N224" s="185">
        <f t="shared" si="39"/>
        <v>0</v>
      </c>
      <c r="O224" s="240">
        <f t="shared" si="33"/>
        <v>0</v>
      </c>
      <c r="P224" s="201">
        <f t="shared" si="40"/>
        <v>0</v>
      </c>
      <c r="Q224" s="169">
        <f t="shared" si="34"/>
        <v>0</v>
      </c>
      <c r="R224" s="170">
        <f t="shared" si="35"/>
        <v>0</v>
      </c>
      <c r="T224" s="366"/>
      <c r="Z224" s="366"/>
    </row>
    <row r="225" spans="1:26" ht="15" customHeight="1">
      <c r="A225" s="86">
        <f>RANK(E225,$E$2:$E$249,0)+COUNTIF(E$2:$E225,E225)-1</f>
        <v>224</v>
      </c>
      <c r="B225" s="340">
        <v>5453829</v>
      </c>
      <c r="C225" s="341" t="s">
        <v>135</v>
      </c>
      <c r="D225" s="341">
        <v>3</v>
      </c>
      <c r="E225" s="341">
        <f>IF('CALCUL LAMES'!$D$15=B225,'CALCUL LAMES'!$D$5+'POSE générale'!$C$49+'POSE générale'!$C$63,0)</f>
        <v>0</v>
      </c>
      <c r="F225" s="341"/>
      <c r="G225" s="342"/>
      <c r="H225" s="180">
        <f t="shared" si="32"/>
        <v>0</v>
      </c>
      <c r="J225" s="239">
        <f t="shared" si="31"/>
        <v>224</v>
      </c>
      <c r="K225" s="239">
        <f t="shared" si="36"/>
        <v>5453829</v>
      </c>
      <c r="L225" s="198" t="str">
        <f t="shared" si="37"/>
        <v>Bois d'extérieur  - PIN NORD RGE raboté- TRCL 4 vert - 28 120 3000</v>
      </c>
      <c r="M225" s="185">
        <f t="shared" si="38"/>
        <v>3</v>
      </c>
      <c r="N225" s="185">
        <f t="shared" si="39"/>
        <v>0</v>
      </c>
      <c r="O225" s="240">
        <f t="shared" si="33"/>
        <v>0</v>
      </c>
      <c r="P225" s="201">
        <f t="shared" si="40"/>
        <v>0</v>
      </c>
      <c r="Q225" s="169">
        <f t="shared" si="34"/>
        <v>0</v>
      </c>
      <c r="R225" s="170">
        <f t="shared" si="35"/>
        <v>0</v>
      </c>
      <c r="T225" s="366"/>
      <c r="Z225" s="366"/>
    </row>
    <row r="226" spans="1:26" ht="15" customHeight="1">
      <c r="A226" s="86">
        <f>RANK(E226,$E$2:$E$249,0)+COUNTIF(E$2:$E226,E226)-1</f>
        <v>225</v>
      </c>
      <c r="B226" s="340">
        <v>5454639</v>
      </c>
      <c r="C226" s="341" t="s">
        <v>136</v>
      </c>
      <c r="D226" s="341">
        <v>3.3</v>
      </c>
      <c r="E226" s="341">
        <f>IF('CALCUL LAMES'!$D$15=B226,'CALCUL LAMES'!$D$5+'POSE générale'!$C$49+'POSE générale'!$C$63,0)</f>
        <v>0</v>
      </c>
      <c r="F226" s="341"/>
      <c r="G226" s="342"/>
      <c r="H226" s="180">
        <f t="shared" si="32"/>
        <v>0</v>
      </c>
      <c r="J226" s="239">
        <f t="shared" si="31"/>
        <v>225</v>
      </c>
      <c r="K226" s="239">
        <f t="shared" si="36"/>
        <v>5454639</v>
      </c>
      <c r="L226" s="198" t="str">
        <f t="shared" si="37"/>
        <v>Bois d'extérieur  - PIN NORD RGE raboté- TRCL 4 vert - 28 120 3300</v>
      </c>
      <c r="M226" s="185">
        <f t="shared" si="38"/>
        <v>3.3</v>
      </c>
      <c r="N226" s="185">
        <f t="shared" si="39"/>
        <v>0</v>
      </c>
      <c r="O226" s="240">
        <f t="shared" si="33"/>
        <v>0</v>
      </c>
      <c r="P226" s="201">
        <f t="shared" si="40"/>
        <v>0</v>
      </c>
      <c r="Q226" s="169">
        <f t="shared" si="34"/>
        <v>0</v>
      </c>
      <c r="R226" s="170">
        <f t="shared" si="35"/>
        <v>0</v>
      </c>
      <c r="T226" s="366"/>
      <c r="Z226" s="366"/>
    </row>
    <row r="227" spans="1:26" ht="15" customHeight="1">
      <c r="A227" s="86">
        <f>RANK(E227,$E$2:$E$249,0)+COUNTIF(E$2:$E227,E227)-1</f>
        <v>226</v>
      </c>
      <c r="B227" s="340">
        <v>5454680</v>
      </c>
      <c r="C227" s="341" t="s">
        <v>137</v>
      </c>
      <c r="D227" s="341">
        <v>3.6</v>
      </c>
      <c r="E227" s="341">
        <f>IF('CALCUL LAMES'!$D$15=B227,'CALCUL LAMES'!$D$5+'POSE générale'!$C$49+'POSE générale'!$C$63,0)</f>
        <v>0</v>
      </c>
      <c r="F227" s="341"/>
      <c r="G227" s="342"/>
      <c r="H227" s="180">
        <f t="shared" si="32"/>
        <v>0</v>
      </c>
      <c r="J227" s="239">
        <f t="shared" si="31"/>
        <v>226</v>
      </c>
      <c r="K227" s="239">
        <f t="shared" si="36"/>
        <v>5454680</v>
      </c>
      <c r="L227" s="198" t="str">
        <f t="shared" si="37"/>
        <v>Bois d'extérieur  - PIN NORD RGE raboté- TRCL 4 vert - 28 120 3600</v>
      </c>
      <c r="M227" s="185">
        <f t="shared" si="38"/>
        <v>3.6</v>
      </c>
      <c r="N227" s="185">
        <f t="shared" si="39"/>
        <v>0</v>
      </c>
      <c r="O227" s="240">
        <f t="shared" si="33"/>
        <v>0</v>
      </c>
      <c r="P227" s="201">
        <f t="shared" si="40"/>
        <v>0</v>
      </c>
      <c r="Q227" s="169">
        <f t="shared" si="34"/>
        <v>0</v>
      </c>
      <c r="R227" s="170">
        <f t="shared" si="35"/>
        <v>0</v>
      </c>
      <c r="T227" s="366"/>
      <c r="Z227" s="366"/>
    </row>
    <row r="228" spans="1:26" ht="15" customHeight="1">
      <c r="A228" s="86">
        <f>RANK(E228,$E$2:$E$249,0)+COUNTIF(E$2:$E228,E228)-1</f>
        <v>227</v>
      </c>
      <c r="B228" s="340">
        <v>5454740</v>
      </c>
      <c r="C228" s="341" t="s">
        <v>138</v>
      </c>
      <c r="D228" s="341">
        <v>3.9</v>
      </c>
      <c r="E228" s="341">
        <f>IF('CALCUL LAMES'!$D$15=B228,'CALCUL LAMES'!$D$5+'POSE générale'!$C$49+'POSE générale'!$C$63,0)</f>
        <v>0</v>
      </c>
      <c r="F228" s="341"/>
      <c r="G228" s="342"/>
      <c r="H228" s="180">
        <f t="shared" si="32"/>
        <v>0</v>
      </c>
      <c r="J228" s="239">
        <f t="shared" si="31"/>
        <v>227</v>
      </c>
      <c r="K228" s="239">
        <f t="shared" si="36"/>
        <v>5454740</v>
      </c>
      <c r="L228" s="198" t="str">
        <f t="shared" si="37"/>
        <v>Bois d'extérieur  - PIN NORD RGE raboté- TRCL 4 vert - 28 120 3900</v>
      </c>
      <c r="M228" s="185">
        <f t="shared" si="38"/>
        <v>3.9</v>
      </c>
      <c r="N228" s="185">
        <f t="shared" si="39"/>
        <v>0</v>
      </c>
      <c r="O228" s="240">
        <f t="shared" si="33"/>
        <v>0</v>
      </c>
      <c r="P228" s="201">
        <f t="shared" si="40"/>
        <v>0</v>
      </c>
      <c r="Q228" s="169">
        <f t="shared" si="34"/>
        <v>0</v>
      </c>
      <c r="R228" s="170">
        <f t="shared" si="35"/>
        <v>0</v>
      </c>
      <c r="T228" s="366"/>
      <c r="Z228" s="366"/>
    </row>
    <row r="229" spans="1:26" ht="15" customHeight="1">
      <c r="A229" s="86">
        <f>RANK(E229,$E$2:$E$249,0)+COUNTIF(E$2:$E229,E229)-1</f>
        <v>228</v>
      </c>
      <c r="B229" s="340">
        <v>5454941</v>
      </c>
      <c r="C229" s="341" t="s">
        <v>139</v>
      </c>
      <c r="D229" s="341">
        <v>4.2</v>
      </c>
      <c r="E229" s="341">
        <f>IF('CALCUL LAMES'!$D$15=B229,'CALCUL LAMES'!$D$5+'POSE générale'!$C$49+'POSE générale'!$C$63,0)</f>
        <v>0</v>
      </c>
      <c r="F229" s="341"/>
      <c r="G229" s="342"/>
      <c r="H229" s="180">
        <f t="shared" si="32"/>
        <v>0</v>
      </c>
      <c r="J229" s="239">
        <f t="shared" si="31"/>
        <v>228</v>
      </c>
      <c r="K229" s="239">
        <f t="shared" si="36"/>
        <v>5454941</v>
      </c>
      <c r="L229" s="198" t="str">
        <f t="shared" si="37"/>
        <v>Bois d'extérieur  - PIN NORD RGE raboté- TRCL 4 vert - 28 120 4200</v>
      </c>
      <c r="M229" s="185">
        <f t="shared" si="38"/>
        <v>4.2</v>
      </c>
      <c r="N229" s="185">
        <f t="shared" si="39"/>
        <v>0</v>
      </c>
      <c r="O229" s="240">
        <f t="shared" si="33"/>
        <v>0</v>
      </c>
      <c r="P229" s="201">
        <f t="shared" si="40"/>
        <v>0</v>
      </c>
      <c r="Q229" s="169">
        <f t="shared" si="34"/>
        <v>0</v>
      </c>
      <c r="R229" s="170">
        <f t="shared" si="35"/>
        <v>0</v>
      </c>
      <c r="T229" s="366"/>
      <c r="Z229" s="366"/>
    </row>
    <row r="230" spans="1:26" ht="15" customHeight="1">
      <c r="A230" s="86">
        <f>RANK(E230,$E$2:$E$249,0)+COUNTIF(E$2:$E230,E230)-1</f>
        <v>229</v>
      </c>
      <c r="B230" s="340">
        <v>5455107</v>
      </c>
      <c r="C230" s="341" t="s">
        <v>140</v>
      </c>
      <c r="D230" s="341">
        <v>4.5</v>
      </c>
      <c r="E230" s="341">
        <f>IF('CALCUL LAMES'!$D$15=B230,'CALCUL LAMES'!$D$5+'POSE générale'!$C$49+'POSE générale'!$C$63,0)</f>
        <v>0</v>
      </c>
      <c r="F230" s="341"/>
      <c r="G230" s="342"/>
      <c r="H230" s="180">
        <f t="shared" si="32"/>
        <v>0</v>
      </c>
      <c r="J230" s="239">
        <f t="shared" si="31"/>
        <v>229</v>
      </c>
      <c r="K230" s="239">
        <f t="shared" si="36"/>
        <v>5455107</v>
      </c>
      <c r="L230" s="198" t="str">
        <f t="shared" si="37"/>
        <v>Bois d'extérieur  - PIN NORD RGE raboté- TRCL 4 vert - 28 120 4500</v>
      </c>
      <c r="M230" s="185">
        <f t="shared" si="38"/>
        <v>4.5</v>
      </c>
      <c r="N230" s="185">
        <f t="shared" si="39"/>
        <v>0</v>
      </c>
      <c r="O230" s="240">
        <f t="shared" si="33"/>
        <v>0</v>
      </c>
      <c r="P230" s="201">
        <f t="shared" si="40"/>
        <v>0</v>
      </c>
      <c r="Q230" s="169">
        <f t="shared" si="34"/>
        <v>0</v>
      </c>
      <c r="R230" s="170">
        <f t="shared" si="35"/>
        <v>0</v>
      </c>
      <c r="T230" s="366"/>
      <c r="Z230" s="366"/>
    </row>
    <row r="231" spans="1:26" ht="15" customHeight="1">
      <c r="A231" s="86">
        <f>RANK(E231,$E$2:$E$249,0)+COUNTIF(E$2:$E231,E231)-1</f>
        <v>230</v>
      </c>
      <c r="B231" s="340">
        <v>5455159</v>
      </c>
      <c r="C231" s="341" t="s">
        <v>141</v>
      </c>
      <c r="D231" s="341">
        <v>4.8</v>
      </c>
      <c r="E231" s="341">
        <f>IF('CALCUL LAMES'!$D$15=B231,'CALCUL LAMES'!$D$5+'POSE générale'!$C$49+'POSE générale'!$C$63,0)</f>
        <v>0</v>
      </c>
      <c r="F231" s="341"/>
      <c r="G231" s="342"/>
      <c r="H231" s="180">
        <f t="shared" si="32"/>
        <v>0</v>
      </c>
      <c r="J231" s="239">
        <f t="shared" si="31"/>
        <v>230</v>
      </c>
      <c r="K231" s="239">
        <f t="shared" si="36"/>
        <v>5455159</v>
      </c>
      <c r="L231" s="198" t="str">
        <f t="shared" si="37"/>
        <v>Bois d'extérieur  - PIN NORD RGE raboté- TRCL 4 vert - 28 120 4800</v>
      </c>
      <c r="M231" s="185">
        <f t="shared" si="38"/>
        <v>4.8</v>
      </c>
      <c r="N231" s="185">
        <f t="shared" si="39"/>
        <v>0</v>
      </c>
      <c r="O231" s="240">
        <f t="shared" si="33"/>
        <v>0</v>
      </c>
      <c r="P231" s="201">
        <f t="shared" si="40"/>
        <v>0</v>
      </c>
      <c r="Q231" s="169">
        <f t="shared" si="34"/>
        <v>0</v>
      </c>
      <c r="R231" s="170">
        <f t="shared" si="35"/>
        <v>0</v>
      </c>
      <c r="T231" s="366"/>
      <c r="Z231" s="366"/>
    </row>
    <row r="232" spans="1:26" ht="15" customHeight="1">
      <c r="A232" s="86">
        <f>RANK(E232,$E$2:$E$249,0)+COUNTIF(E$2:$E232,E232)-1</f>
        <v>231</v>
      </c>
      <c r="B232" s="340">
        <v>5455366</v>
      </c>
      <c r="C232" s="341" t="s">
        <v>142</v>
      </c>
      <c r="D232" s="341">
        <v>5.0999999999999996</v>
      </c>
      <c r="E232" s="341">
        <f>IF('CALCUL LAMES'!$D$15=B232,'CALCUL LAMES'!$D$5+'POSE générale'!$C$49+'POSE générale'!$C$63,0)</f>
        <v>0</v>
      </c>
      <c r="F232" s="341"/>
      <c r="G232" s="342"/>
      <c r="H232" s="180">
        <f t="shared" si="32"/>
        <v>0</v>
      </c>
      <c r="J232" s="239">
        <f t="shared" si="31"/>
        <v>231</v>
      </c>
      <c r="K232" s="239">
        <f t="shared" si="36"/>
        <v>5455366</v>
      </c>
      <c r="L232" s="198" t="str">
        <f t="shared" si="37"/>
        <v>Bois d'extérieur  - PIN NORD RGE raboté- TRCL 4 vert - 28 120 5100</v>
      </c>
      <c r="M232" s="185">
        <f t="shared" si="38"/>
        <v>5.0999999999999996</v>
      </c>
      <c r="N232" s="185">
        <f t="shared" si="39"/>
        <v>0</v>
      </c>
      <c r="O232" s="240">
        <f t="shared" si="33"/>
        <v>0</v>
      </c>
      <c r="P232" s="201">
        <f t="shared" si="40"/>
        <v>0</v>
      </c>
      <c r="Q232" s="169">
        <f t="shared" si="34"/>
        <v>0</v>
      </c>
      <c r="R232" s="170">
        <f t="shared" si="35"/>
        <v>0</v>
      </c>
      <c r="T232" s="366"/>
      <c r="Z232" s="366"/>
    </row>
    <row r="233" spans="1:26" ht="15" customHeight="1">
      <c r="A233" s="86">
        <f>RANK(E233,$E$2:$E$249,0)+COUNTIF(E$2:$E233,E233)-1</f>
        <v>232</v>
      </c>
      <c r="B233" s="340">
        <v>5455573</v>
      </c>
      <c r="C233" s="341" t="s">
        <v>143</v>
      </c>
      <c r="D233" s="341">
        <v>5.4</v>
      </c>
      <c r="E233" s="341">
        <f>IF('CALCUL LAMES'!$D$15=B233,'CALCUL LAMES'!$D$5+'POSE générale'!$C$49+'POSE générale'!$C$63,0)</f>
        <v>0</v>
      </c>
      <c r="F233" s="341"/>
      <c r="G233" s="342"/>
      <c r="H233" s="180">
        <f t="shared" si="32"/>
        <v>0</v>
      </c>
      <c r="J233" s="239">
        <f t="shared" si="31"/>
        <v>232</v>
      </c>
      <c r="K233" s="239">
        <f t="shared" si="36"/>
        <v>5455573</v>
      </c>
      <c r="L233" s="198" t="str">
        <f t="shared" si="37"/>
        <v>Bois d'extérieur  - PIN NORD RGE raboté- TRCL 4 vert - 28 120 5400</v>
      </c>
      <c r="M233" s="185">
        <f t="shared" si="38"/>
        <v>5.4</v>
      </c>
      <c r="N233" s="185">
        <f t="shared" si="39"/>
        <v>0</v>
      </c>
      <c r="O233" s="240">
        <f t="shared" si="33"/>
        <v>0</v>
      </c>
      <c r="P233" s="201">
        <f t="shared" si="40"/>
        <v>0</v>
      </c>
      <c r="Q233" s="169">
        <f t="shared" si="34"/>
        <v>0</v>
      </c>
      <c r="R233" s="170">
        <f t="shared" si="35"/>
        <v>0</v>
      </c>
      <c r="T233" s="366"/>
      <c r="Z233" s="366"/>
    </row>
    <row r="234" spans="1:26" ht="15" customHeight="1">
      <c r="A234" s="86">
        <f>RANK(E234,$E$2:$E$249,0)+COUNTIF(E$2:$E234,E234)-1</f>
        <v>233</v>
      </c>
      <c r="B234" s="340">
        <v>5456489</v>
      </c>
      <c r="C234" s="341" t="s">
        <v>144</v>
      </c>
      <c r="D234" s="341">
        <v>5.7</v>
      </c>
      <c r="E234" s="341">
        <f>IF('CALCUL LAMES'!$D$15=B234,'CALCUL LAMES'!$D$5+'POSE générale'!$C$49+'POSE générale'!$C$63,0)</f>
        <v>0</v>
      </c>
      <c r="F234" s="341"/>
      <c r="G234" s="342"/>
      <c r="H234" s="180">
        <f t="shared" si="32"/>
        <v>0</v>
      </c>
      <c r="J234" s="239">
        <f t="shared" si="31"/>
        <v>233</v>
      </c>
      <c r="K234" s="239">
        <f t="shared" si="36"/>
        <v>5456489</v>
      </c>
      <c r="L234" s="198" t="str">
        <f t="shared" si="37"/>
        <v>Bois d'extérieur  - PIN NORD RGE raboté- TRCL 4 vert - 28 120 5700</v>
      </c>
      <c r="M234" s="185">
        <f t="shared" si="38"/>
        <v>5.7</v>
      </c>
      <c r="N234" s="185">
        <f t="shared" si="39"/>
        <v>0</v>
      </c>
      <c r="O234" s="240">
        <f t="shared" si="33"/>
        <v>0</v>
      </c>
      <c r="P234" s="201">
        <f t="shared" si="40"/>
        <v>0</v>
      </c>
      <c r="Q234" s="169">
        <f t="shared" si="34"/>
        <v>0</v>
      </c>
      <c r="R234" s="170">
        <f t="shared" si="35"/>
        <v>0</v>
      </c>
      <c r="T234" s="366"/>
      <c r="Z234" s="366"/>
    </row>
    <row r="235" spans="1:26" ht="15" customHeight="1">
      <c r="A235" s="86">
        <f>RANK(E235,$E$2:$E$249,0)+COUNTIF(E$2:$E235,E235)-1</f>
        <v>234</v>
      </c>
      <c r="B235" s="340">
        <v>5456644</v>
      </c>
      <c r="C235" s="341" t="s">
        <v>145</v>
      </c>
      <c r="D235" s="341">
        <v>6</v>
      </c>
      <c r="E235" s="341">
        <f>IF('CALCUL LAMES'!$D$15=B235,'CALCUL LAMES'!$D$5+'POSE générale'!$C$49+'POSE générale'!$C$63,0)</f>
        <v>0</v>
      </c>
      <c r="F235" s="341"/>
      <c r="G235" s="342"/>
      <c r="H235" s="180">
        <f t="shared" si="32"/>
        <v>0</v>
      </c>
      <c r="J235" s="239">
        <f t="shared" si="31"/>
        <v>234</v>
      </c>
      <c r="K235" s="239">
        <f t="shared" si="36"/>
        <v>5456644</v>
      </c>
      <c r="L235" s="198" t="str">
        <f t="shared" si="37"/>
        <v>Bois d'extérieur  - PIN NORD RGE raboté- TRCL 4 vert - 28 120 6000</v>
      </c>
      <c r="M235" s="185">
        <f t="shared" si="38"/>
        <v>6</v>
      </c>
      <c r="N235" s="185">
        <f t="shared" si="39"/>
        <v>0</v>
      </c>
      <c r="O235" s="240">
        <f t="shared" si="33"/>
        <v>0</v>
      </c>
      <c r="P235" s="201">
        <f t="shared" si="40"/>
        <v>0</v>
      </c>
      <c r="Q235" s="169">
        <f t="shared" si="34"/>
        <v>0</v>
      </c>
      <c r="R235" s="170">
        <f t="shared" si="35"/>
        <v>0</v>
      </c>
      <c r="T235" s="366"/>
      <c r="Z235" s="366"/>
    </row>
    <row r="236" spans="1:26" ht="15" customHeight="1">
      <c r="A236" s="86">
        <f>RANK(E236,$E$2:$E$249,0)+COUNTIF(E$2:$E236,E236)-1</f>
        <v>235</v>
      </c>
      <c r="B236" s="343">
        <v>5457320</v>
      </c>
      <c r="C236" s="344" t="s">
        <v>146</v>
      </c>
      <c r="D236" s="344">
        <v>2.1</v>
      </c>
      <c r="E236" s="344">
        <f>IF('CALCUL LAMES'!$D$15=B236,'CALCUL LAMES'!$D$5+'POSE générale'!$C$49+'POSE générale'!$C$63,0)</f>
        <v>0</v>
      </c>
      <c r="F236" s="344"/>
      <c r="G236" s="345"/>
      <c r="H236" s="180">
        <f t="shared" si="32"/>
        <v>0</v>
      </c>
      <c r="J236" s="239">
        <f t="shared" si="31"/>
        <v>235</v>
      </c>
      <c r="K236" s="239">
        <f t="shared" si="36"/>
        <v>5457320</v>
      </c>
      <c r="L236" s="198" t="str">
        <f t="shared" si="37"/>
        <v>Bois d'extérieur  - PIN NORD RGE raboté- TRCL 4 vert - 28 145 2100</v>
      </c>
      <c r="M236" s="185">
        <f t="shared" si="38"/>
        <v>2.1</v>
      </c>
      <c r="N236" s="185">
        <f t="shared" si="39"/>
        <v>0</v>
      </c>
      <c r="O236" s="240">
        <f t="shared" si="33"/>
        <v>0</v>
      </c>
      <c r="P236" s="201">
        <f t="shared" si="40"/>
        <v>0</v>
      </c>
      <c r="Q236" s="169">
        <f t="shared" si="34"/>
        <v>0</v>
      </c>
      <c r="R236" s="170">
        <f t="shared" si="35"/>
        <v>0</v>
      </c>
      <c r="T236" s="366"/>
      <c r="Z236" s="366"/>
    </row>
    <row r="237" spans="1:26" ht="15" customHeight="1">
      <c r="A237" s="86">
        <f>RANK(E237,$E$2:$E$249,0)+COUNTIF(E$2:$E237,E237)-1</f>
        <v>236</v>
      </c>
      <c r="B237" s="343">
        <v>5457543</v>
      </c>
      <c r="C237" s="344" t="s">
        <v>147</v>
      </c>
      <c r="D237" s="344">
        <v>2.4</v>
      </c>
      <c r="E237" s="344">
        <f>IF('CALCUL LAMES'!$D$15=B237,'CALCUL LAMES'!$D$5+'POSE générale'!$C$49+'POSE générale'!$C$63,0)</f>
        <v>0</v>
      </c>
      <c r="F237" s="344"/>
      <c r="G237" s="345"/>
      <c r="H237" s="180">
        <f t="shared" si="32"/>
        <v>0</v>
      </c>
      <c r="J237" s="239">
        <f t="shared" si="31"/>
        <v>236</v>
      </c>
      <c r="K237" s="239">
        <f t="shared" si="36"/>
        <v>5457543</v>
      </c>
      <c r="L237" s="198" t="str">
        <f t="shared" si="37"/>
        <v>Bois d'extérieur  - PIN NORD RGE raboté- TRCL 4 vert - 28 145 2400</v>
      </c>
      <c r="M237" s="185">
        <f t="shared" si="38"/>
        <v>2.4</v>
      </c>
      <c r="N237" s="185">
        <f t="shared" si="39"/>
        <v>0</v>
      </c>
      <c r="O237" s="240">
        <f t="shared" si="33"/>
        <v>0</v>
      </c>
      <c r="P237" s="201">
        <f t="shared" si="40"/>
        <v>0</v>
      </c>
      <c r="Q237" s="169">
        <f t="shared" si="34"/>
        <v>0</v>
      </c>
      <c r="R237" s="170">
        <f t="shared" si="35"/>
        <v>0</v>
      </c>
      <c r="T237" s="366"/>
      <c r="Z237" s="366"/>
    </row>
    <row r="238" spans="1:26" ht="15" customHeight="1">
      <c r="A238" s="86">
        <f>RANK(E238,$E$2:$E$249,0)+COUNTIF(E$2:$E238,E238)-1</f>
        <v>237</v>
      </c>
      <c r="B238" s="343">
        <v>5457595</v>
      </c>
      <c r="C238" s="344" t="s">
        <v>148</v>
      </c>
      <c r="D238" s="344">
        <v>2.7</v>
      </c>
      <c r="E238" s="344">
        <f>IF('CALCUL LAMES'!$D$15=B238,'CALCUL LAMES'!$D$5+'POSE générale'!$C$49+'POSE générale'!$C$63,0)</f>
        <v>0</v>
      </c>
      <c r="F238" s="344"/>
      <c r="G238" s="345"/>
      <c r="H238" s="180">
        <f t="shared" si="32"/>
        <v>0</v>
      </c>
      <c r="J238" s="239">
        <f t="shared" si="31"/>
        <v>237</v>
      </c>
      <c r="K238" s="239">
        <f t="shared" si="36"/>
        <v>5457595</v>
      </c>
      <c r="L238" s="198" t="str">
        <f t="shared" si="37"/>
        <v>Bois d'extérieur  - PIN NORD RGE raboté- TRCL 4 vert - 28 145 2700</v>
      </c>
      <c r="M238" s="185">
        <f t="shared" si="38"/>
        <v>2.7</v>
      </c>
      <c r="N238" s="185">
        <f t="shared" si="39"/>
        <v>0</v>
      </c>
      <c r="O238" s="240">
        <f t="shared" si="33"/>
        <v>0</v>
      </c>
      <c r="P238" s="201">
        <f t="shared" si="40"/>
        <v>0</v>
      </c>
      <c r="Q238" s="169">
        <f t="shared" si="34"/>
        <v>0</v>
      </c>
      <c r="R238" s="170">
        <f t="shared" si="35"/>
        <v>0</v>
      </c>
      <c r="T238" s="366"/>
      <c r="Z238" s="366"/>
    </row>
    <row r="239" spans="1:26" ht="15" customHeight="1">
      <c r="A239" s="86">
        <f>RANK(E239,$E$2:$E$249,0)+COUNTIF(E$2:$E239,E239)-1</f>
        <v>238</v>
      </c>
      <c r="B239" s="343">
        <v>5457112</v>
      </c>
      <c r="C239" s="344" t="s">
        <v>149</v>
      </c>
      <c r="D239" s="344">
        <v>3</v>
      </c>
      <c r="E239" s="344">
        <f>IF('CALCUL LAMES'!$D$15=B239,'CALCUL LAMES'!$D$5+'POSE générale'!$C$49+'POSE générale'!$C$63,0)</f>
        <v>0</v>
      </c>
      <c r="F239" s="344"/>
      <c r="G239" s="345"/>
      <c r="H239" s="180">
        <f t="shared" si="32"/>
        <v>0</v>
      </c>
      <c r="J239" s="239">
        <f t="shared" si="31"/>
        <v>238</v>
      </c>
      <c r="K239" s="239">
        <f t="shared" si="36"/>
        <v>5457112</v>
      </c>
      <c r="L239" s="198" t="str">
        <f t="shared" si="37"/>
        <v>Bois d'extérieur  - PIN NORD RGE raboté- TRCL 4 vert - 28 145 3000</v>
      </c>
      <c r="M239" s="185">
        <f t="shared" si="38"/>
        <v>3</v>
      </c>
      <c r="N239" s="185">
        <f t="shared" si="39"/>
        <v>0</v>
      </c>
      <c r="O239" s="240">
        <f t="shared" si="33"/>
        <v>0</v>
      </c>
      <c r="P239" s="201">
        <f t="shared" si="40"/>
        <v>0</v>
      </c>
      <c r="Q239" s="169">
        <f t="shared" si="34"/>
        <v>0</v>
      </c>
      <c r="R239" s="170">
        <f t="shared" si="35"/>
        <v>0</v>
      </c>
      <c r="T239" s="366"/>
      <c r="Z239" s="366"/>
    </row>
    <row r="240" spans="1:26" ht="15" customHeight="1">
      <c r="A240" s="86">
        <f>RANK(E240,$E$2:$E$249,0)+COUNTIF(E$2:$E240,E240)-1</f>
        <v>239</v>
      </c>
      <c r="B240" s="343">
        <v>5457804</v>
      </c>
      <c r="C240" s="344" t="s">
        <v>150</v>
      </c>
      <c r="D240" s="344">
        <v>3.3</v>
      </c>
      <c r="E240" s="344">
        <f>IF('CALCUL LAMES'!$D$15=B240,'CALCUL LAMES'!$D$5+'POSE générale'!$C$49+'POSE générale'!$C$63,0)</f>
        <v>0</v>
      </c>
      <c r="F240" s="344"/>
      <c r="G240" s="345"/>
      <c r="H240" s="180">
        <f t="shared" si="32"/>
        <v>0</v>
      </c>
      <c r="J240" s="239">
        <f t="shared" si="31"/>
        <v>239</v>
      </c>
      <c r="K240" s="239">
        <f t="shared" si="36"/>
        <v>5457804</v>
      </c>
      <c r="L240" s="198" t="str">
        <f t="shared" si="37"/>
        <v>Bois d'extérieur  - PIN NORD RGE raboté- TRCL 4 vert - 28 145 3300</v>
      </c>
      <c r="M240" s="185">
        <f t="shared" si="38"/>
        <v>3.3</v>
      </c>
      <c r="N240" s="185">
        <f t="shared" si="39"/>
        <v>0</v>
      </c>
      <c r="O240" s="240">
        <f t="shared" si="33"/>
        <v>0</v>
      </c>
      <c r="P240" s="201">
        <f t="shared" si="40"/>
        <v>0</v>
      </c>
      <c r="Q240" s="169">
        <f t="shared" si="34"/>
        <v>0</v>
      </c>
      <c r="R240" s="170">
        <f t="shared" si="35"/>
        <v>0</v>
      </c>
      <c r="T240" s="366"/>
      <c r="Z240" s="366"/>
    </row>
    <row r="241" spans="1:26" ht="15" customHeight="1">
      <c r="A241" s="86">
        <f>RANK(E241,$E$2:$E$249,0)+COUNTIF(E$2:$E241,E241)-1</f>
        <v>240</v>
      </c>
      <c r="B241" s="343">
        <v>5457968</v>
      </c>
      <c r="C241" s="344" t="s">
        <v>151</v>
      </c>
      <c r="D241" s="344">
        <v>3.6</v>
      </c>
      <c r="E241" s="344">
        <f>IF('CALCUL LAMES'!$D$15=B241,'CALCUL LAMES'!$D$5+'POSE générale'!$C$49+'POSE générale'!$C$63,0)</f>
        <v>0</v>
      </c>
      <c r="F241" s="344"/>
      <c r="G241" s="345"/>
      <c r="H241" s="180">
        <f t="shared" si="32"/>
        <v>0</v>
      </c>
      <c r="J241" s="239">
        <f t="shared" si="31"/>
        <v>240</v>
      </c>
      <c r="K241" s="239">
        <f t="shared" si="36"/>
        <v>5457968</v>
      </c>
      <c r="L241" s="198" t="str">
        <f t="shared" si="37"/>
        <v>Bois d'extérieur  - PIN NORD RGE raboté- TRCL 4 vert - 28 145 3600</v>
      </c>
      <c r="M241" s="185">
        <f t="shared" si="38"/>
        <v>3.6</v>
      </c>
      <c r="N241" s="185">
        <f t="shared" si="39"/>
        <v>0</v>
      </c>
      <c r="O241" s="240">
        <f t="shared" si="33"/>
        <v>0</v>
      </c>
      <c r="P241" s="201">
        <f t="shared" si="40"/>
        <v>0</v>
      </c>
      <c r="Q241" s="169">
        <f t="shared" si="34"/>
        <v>0</v>
      </c>
      <c r="R241" s="170">
        <f t="shared" si="35"/>
        <v>0</v>
      </c>
      <c r="T241" s="366"/>
      <c r="Z241" s="366"/>
    </row>
    <row r="242" spans="1:26" ht="15" customHeight="1">
      <c r="A242" s="86">
        <f>RANK(E242,$E$2:$E$249,0)+COUNTIF(E$2:$E242,E242)-1</f>
        <v>241</v>
      </c>
      <c r="B242" s="343">
        <v>5458011</v>
      </c>
      <c r="C242" s="344" t="s">
        <v>152</v>
      </c>
      <c r="D242" s="344">
        <v>3.9</v>
      </c>
      <c r="E242" s="344">
        <f>IF('CALCUL LAMES'!$D$15=B242,'CALCUL LAMES'!$D$5+'POSE générale'!$C$49+'POSE générale'!$C$63,0)</f>
        <v>0</v>
      </c>
      <c r="F242" s="344"/>
      <c r="G242" s="345"/>
      <c r="H242" s="180">
        <f t="shared" si="32"/>
        <v>0</v>
      </c>
      <c r="J242" s="239">
        <f t="shared" si="31"/>
        <v>241</v>
      </c>
      <c r="K242" s="239">
        <f t="shared" si="36"/>
        <v>5458011</v>
      </c>
      <c r="L242" s="198" t="str">
        <f t="shared" si="37"/>
        <v>Bois d'extérieur  - PIN NORD RGE raboté- TRCL 4 vert - 28 145 3900</v>
      </c>
      <c r="M242" s="185">
        <f t="shared" si="38"/>
        <v>3.9</v>
      </c>
      <c r="N242" s="185">
        <f t="shared" si="39"/>
        <v>0</v>
      </c>
      <c r="O242" s="240">
        <f t="shared" si="33"/>
        <v>0</v>
      </c>
      <c r="P242" s="201">
        <f t="shared" si="40"/>
        <v>0</v>
      </c>
      <c r="Q242" s="169">
        <f t="shared" si="34"/>
        <v>0</v>
      </c>
      <c r="R242" s="170">
        <f t="shared" si="35"/>
        <v>0</v>
      </c>
      <c r="T242" s="366"/>
      <c r="Z242" s="366"/>
    </row>
    <row r="243" spans="1:26" ht="15" customHeight="1">
      <c r="A243" s="86">
        <f>RANK(E243,$E$2:$E$249,0)+COUNTIF(E$2:$E243,E243)-1</f>
        <v>242</v>
      </c>
      <c r="B243" s="343">
        <v>5458206</v>
      </c>
      <c r="C243" s="344" t="s">
        <v>153</v>
      </c>
      <c r="D243" s="344">
        <v>4.2</v>
      </c>
      <c r="E243" s="344">
        <f>IF('CALCUL LAMES'!$D$15=B243,'CALCUL LAMES'!$D$5+'POSE générale'!$C$49+'POSE générale'!$C$63,0)</f>
        <v>0</v>
      </c>
      <c r="F243" s="344"/>
      <c r="G243" s="345"/>
      <c r="H243" s="180">
        <f t="shared" si="32"/>
        <v>0</v>
      </c>
      <c r="J243" s="239">
        <f t="shared" si="31"/>
        <v>242</v>
      </c>
      <c r="K243" s="239">
        <f t="shared" si="36"/>
        <v>5458206</v>
      </c>
      <c r="L243" s="198" t="str">
        <f t="shared" si="37"/>
        <v>Bois d'extérieur  - PIN NORD RGE raboté- TRCL 4 vert - 28 145 4200</v>
      </c>
      <c r="M243" s="185">
        <f t="shared" si="38"/>
        <v>4.2</v>
      </c>
      <c r="N243" s="185">
        <f t="shared" si="39"/>
        <v>0</v>
      </c>
      <c r="O243" s="240">
        <f t="shared" si="33"/>
        <v>0</v>
      </c>
      <c r="P243" s="201">
        <f t="shared" si="40"/>
        <v>0</v>
      </c>
      <c r="Q243" s="169">
        <f t="shared" si="34"/>
        <v>0</v>
      </c>
      <c r="R243" s="170">
        <f t="shared" si="35"/>
        <v>0</v>
      </c>
      <c r="T243" s="366"/>
      <c r="Z243" s="366"/>
    </row>
    <row r="244" spans="1:26" ht="15" customHeight="1">
      <c r="A244" s="86">
        <f>RANK(E244,$E$2:$E$249,0)+COUNTIF(E$2:$E244,E244)-1</f>
        <v>243</v>
      </c>
      <c r="B244" s="343">
        <v>5458360</v>
      </c>
      <c r="C244" s="344" t="s">
        <v>154</v>
      </c>
      <c r="D244" s="344">
        <v>4.5</v>
      </c>
      <c r="E244" s="344">
        <f>IF('CALCUL LAMES'!$D$15=B244,'CALCUL LAMES'!$D$5+'POSE générale'!$C$49+'POSE générale'!$C$63,0)</f>
        <v>0</v>
      </c>
      <c r="F244" s="344"/>
      <c r="G244" s="345"/>
      <c r="H244" s="180">
        <f t="shared" si="32"/>
        <v>0</v>
      </c>
      <c r="J244" s="239">
        <f t="shared" si="31"/>
        <v>243</v>
      </c>
      <c r="K244" s="239">
        <f t="shared" si="36"/>
        <v>5458360</v>
      </c>
      <c r="L244" s="198" t="str">
        <f t="shared" si="37"/>
        <v>Bois d'extérieur  - PIN NORD RGE raboté- TRCL 4 vert - 28 145 4500</v>
      </c>
      <c r="M244" s="185">
        <f t="shared" si="38"/>
        <v>4.5</v>
      </c>
      <c r="N244" s="185">
        <f t="shared" si="39"/>
        <v>0</v>
      </c>
      <c r="O244" s="240">
        <f t="shared" si="33"/>
        <v>0</v>
      </c>
      <c r="P244" s="201">
        <f t="shared" si="40"/>
        <v>0</v>
      </c>
      <c r="Q244" s="169">
        <f t="shared" si="34"/>
        <v>0</v>
      </c>
      <c r="R244" s="170">
        <f t="shared" si="35"/>
        <v>0</v>
      </c>
      <c r="T244" s="366"/>
      <c r="Z244" s="366"/>
    </row>
    <row r="245" spans="1:26" ht="15" customHeight="1">
      <c r="A245" s="86">
        <f>RANK(E245,$E$2:$E$249,0)+COUNTIF(E$2:$E245,E245)-1</f>
        <v>244</v>
      </c>
      <c r="B245" s="343">
        <v>5458488</v>
      </c>
      <c r="C245" s="344" t="s">
        <v>155</v>
      </c>
      <c r="D245" s="344">
        <v>4.8</v>
      </c>
      <c r="E245" s="344">
        <f>IF('CALCUL LAMES'!$D$15=B245,'CALCUL LAMES'!$D$5+'POSE générale'!$C$49+'POSE générale'!$C$63,0)</f>
        <v>0</v>
      </c>
      <c r="F245" s="344"/>
      <c r="G245" s="345"/>
      <c r="H245" s="180">
        <f t="shared" si="32"/>
        <v>0</v>
      </c>
      <c r="J245" s="239">
        <f t="shared" si="31"/>
        <v>244</v>
      </c>
      <c r="K245" s="239">
        <f t="shared" si="36"/>
        <v>5458488</v>
      </c>
      <c r="L245" s="198" t="str">
        <f t="shared" si="37"/>
        <v>Bois d'extérieur  - PIN NORD RGE raboté- TRCL 4 vert - 28 145 4800</v>
      </c>
      <c r="M245" s="185">
        <f t="shared" si="38"/>
        <v>4.8</v>
      </c>
      <c r="N245" s="185">
        <f t="shared" si="39"/>
        <v>0</v>
      </c>
      <c r="O245" s="240">
        <f t="shared" si="33"/>
        <v>0</v>
      </c>
      <c r="P245" s="201">
        <f t="shared" si="40"/>
        <v>0</v>
      </c>
      <c r="Q245" s="169">
        <f t="shared" si="34"/>
        <v>0</v>
      </c>
      <c r="R245" s="170">
        <f t="shared" si="35"/>
        <v>0</v>
      </c>
      <c r="T245" s="366"/>
      <c r="Z245" s="366"/>
    </row>
    <row r="246" spans="1:26" ht="15" customHeight="1">
      <c r="A246" s="86">
        <f>RANK(E246,$E$2:$E$249,0)+COUNTIF(E$2:$E246,E246)-1</f>
        <v>245</v>
      </c>
      <c r="B246" s="343">
        <v>5458637</v>
      </c>
      <c r="C246" s="344" t="s">
        <v>156</v>
      </c>
      <c r="D246" s="344">
        <v>5.0999999999999996</v>
      </c>
      <c r="E246" s="344">
        <f>IF('CALCUL LAMES'!$D$15=B246,'CALCUL LAMES'!$D$5+'POSE générale'!$C$49+'POSE générale'!$C$63,0)</f>
        <v>0</v>
      </c>
      <c r="F246" s="344"/>
      <c r="G246" s="345"/>
      <c r="H246" s="180">
        <f t="shared" si="32"/>
        <v>0</v>
      </c>
      <c r="J246" s="239">
        <f t="shared" si="31"/>
        <v>245</v>
      </c>
      <c r="K246" s="239">
        <f t="shared" si="36"/>
        <v>5458637</v>
      </c>
      <c r="L246" s="198" t="str">
        <f t="shared" si="37"/>
        <v>Bois d'extérieur  - PIN NORD RGE raboté- TRCL 4 vert - 28 145 5100</v>
      </c>
      <c r="M246" s="185">
        <f t="shared" si="38"/>
        <v>5.0999999999999996</v>
      </c>
      <c r="N246" s="185">
        <f t="shared" si="39"/>
        <v>0</v>
      </c>
      <c r="O246" s="240">
        <f t="shared" si="33"/>
        <v>0</v>
      </c>
      <c r="P246" s="201">
        <f t="shared" si="40"/>
        <v>0</v>
      </c>
      <c r="Q246" s="169">
        <f t="shared" si="34"/>
        <v>0</v>
      </c>
      <c r="R246" s="170">
        <f t="shared" si="35"/>
        <v>0</v>
      </c>
      <c r="T246" s="366"/>
      <c r="Z246" s="366"/>
    </row>
    <row r="247" spans="1:26" ht="15" customHeight="1">
      <c r="A247" s="86">
        <f>RANK(E247,$E$2:$E$249,0)+COUNTIF(E$2:$E247,E247)-1</f>
        <v>246</v>
      </c>
      <c r="B247" s="343">
        <v>5458689</v>
      </c>
      <c r="C247" s="344" t="s">
        <v>157</v>
      </c>
      <c r="D247" s="344">
        <v>5.4</v>
      </c>
      <c r="E247" s="344">
        <f>IF('CALCUL LAMES'!$D$15=B247,'CALCUL LAMES'!$D$5+'POSE générale'!$C$49+'POSE générale'!$C$63,0)</f>
        <v>0</v>
      </c>
      <c r="F247" s="344"/>
      <c r="G247" s="345"/>
      <c r="H247" s="180">
        <f t="shared" si="32"/>
        <v>0</v>
      </c>
      <c r="J247" s="239">
        <f t="shared" si="31"/>
        <v>246</v>
      </c>
      <c r="K247" s="239">
        <f t="shared" si="36"/>
        <v>5458689</v>
      </c>
      <c r="L247" s="198" t="str">
        <f t="shared" si="37"/>
        <v>Bois d'extérieur  - PIN NORD RGE raboté- TRCL 4 vert - 28 145 5400</v>
      </c>
      <c r="M247" s="185">
        <f t="shared" si="38"/>
        <v>5.4</v>
      </c>
      <c r="N247" s="185">
        <f t="shared" si="39"/>
        <v>0</v>
      </c>
      <c r="O247" s="240">
        <f t="shared" si="33"/>
        <v>0</v>
      </c>
      <c r="P247" s="201">
        <f t="shared" si="40"/>
        <v>0</v>
      </c>
      <c r="Q247" s="169">
        <f t="shared" si="34"/>
        <v>0</v>
      </c>
      <c r="R247" s="170">
        <f t="shared" si="35"/>
        <v>0</v>
      </c>
      <c r="T247" s="366"/>
      <c r="Z247" s="366"/>
    </row>
    <row r="248" spans="1:26" ht="15" customHeight="1">
      <c r="A248" s="86">
        <f>RANK(E248,$E$2:$E$249,0)+COUNTIF(E$2:$E248,E248)-1</f>
        <v>247</v>
      </c>
      <c r="B248" s="343">
        <v>5459051</v>
      </c>
      <c r="C248" s="344" t="s">
        <v>158</v>
      </c>
      <c r="D248" s="344">
        <v>5.7</v>
      </c>
      <c r="E248" s="344">
        <f>IF('CALCUL LAMES'!$D$15=B248,'CALCUL LAMES'!$D$5+'POSE générale'!$C$49+'POSE générale'!$C$63,0)</f>
        <v>0</v>
      </c>
      <c r="F248" s="344"/>
      <c r="G248" s="345"/>
      <c r="H248" s="180">
        <f t="shared" si="32"/>
        <v>0</v>
      </c>
      <c r="J248" s="239">
        <f t="shared" si="31"/>
        <v>247</v>
      </c>
      <c r="K248" s="239">
        <f t="shared" si="36"/>
        <v>5459051</v>
      </c>
      <c r="L248" s="198" t="str">
        <f t="shared" si="37"/>
        <v>Bois d'extérieur  - PIN NORD RGE raboté- TRCL 4 vert - 28 145 5700</v>
      </c>
      <c r="M248" s="185">
        <f t="shared" si="38"/>
        <v>5.7</v>
      </c>
      <c r="N248" s="185">
        <f t="shared" si="39"/>
        <v>0</v>
      </c>
      <c r="O248" s="240">
        <f t="shared" si="33"/>
        <v>0</v>
      </c>
      <c r="P248" s="201">
        <f t="shared" si="40"/>
        <v>0</v>
      </c>
      <c r="Q248" s="169">
        <f t="shared" si="34"/>
        <v>0</v>
      </c>
      <c r="R248" s="170">
        <f t="shared" si="35"/>
        <v>0</v>
      </c>
      <c r="T248" s="366"/>
      <c r="Z248" s="366"/>
    </row>
    <row r="249" spans="1:26" ht="15" customHeight="1">
      <c r="A249" s="86">
        <f>RANK(E249,$E$2:$E$249,0)+COUNTIF(E$2:$E249,E249)-1</f>
        <v>248</v>
      </c>
      <c r="B249" s="343">
        <v>5459105</v>
      </c>
      <c r="C249" s="344" t="s">
        <v>159</v>
      </c>
      <c r="D249" s="344">
        <v>6</v>
      </c>
      <c r="E249" s="344">
        <f>IF('CALCUL LAMES'!$D$15=B249,'CALCUL LAMES'!$D$5+'POSE générale'!$C$49+'POSE générale'!$C$63,0)</f>
        <v>0</v>
      </c>
      <c r="F249" s="344"/>
      <c r="G249" s="345"/>
      <c r="H249" s="180">
        <f t="shared" si="32"/>
        <v>0</v>
      </c>
      <c r="J249" s="239">
        <f t="shared" si="31"/>
        <v>248</v>
      </c>
      <c r="K249" s="239">
        <f t="shared" si="36"/>
        <v>5459105</v>
      </c>
      <c r="L249" s="198" t="str">
        <f t="shared" si="37"/>
        <v>Bois d'extérieur  - PIN NORD RGE raboté- TRCL 4 vert - 28 145 6000</v>
      </c>
      <c r="M249" s="185">
        <f t="shared" si="38"/>
        <v>6</v>
      </c>
      <c r="N249" s="185">
        <f t="shared" si="39"/>
        <v>0</v>
      </c>
      <c r="O249" s="240">
        <f t="shared" si="33"/>
        <v>0</v>
      </c>
      <c r="P249" s="201">
        <f t="shared" si="40"/>
        <v>0</v>
      </c>
      <c r="Q249" s="169">
        <f t="shared" si="34"/>
        <v>0</v>
      </c>
      <c r="R249" s="170">
        <f t="shared" si="35"/>
        <v>0</v>
      </c>
      <c r="T249" s="366"/>
      <c r="Z249" s="366"/>
    </row>
    <row r="250" spans="1:26" ht="15" customHeight="1">
      <c r="B250" s="399"/>
      <c r="C250" s="392" t="s">
        <v>33</v>
      </c>
      <c r="D250" s="393">
        <v>3</v>
      </c>
      <c r="E250" s="394">
        <f>SUMIF('POSE générale'!$K$9:$K$10,3,'POSE générale'!$M$9:$M$10)</f>
        <v>0</v>
      </c>
      <c r="F250" s="395"/>
      <c r="G250" s="396"/>
      <c r="H250" s="400">
        <f t="shared" ref="H250:H260" si="41">SUM(D250*E250)*G250</f>
        <v>0</v>
      </c>
    </row>
    <row r="251" spans="1:26" ht="15" customHeight="1">
      <c r="B251" s="399"/>
      <c r="C251" s="397" t="s">
        <v>34</v>
      </c>
      <c r="D251" s="398">
        <v>3.3</v>
      </c>
      <c r="E251" s="394">
        <f>SUMIF('POSE générale'!$K$9:$K$10,3.3,'POSE générale'!$M$9:$M$10)</f>
        <v>7</v>
      </c>
      <c r="F251" s="394"/>
      <c r="G251" s="396"/>
      <c r="H251" s="401">
        <f t="shared" si="41"/>
        <v>0</v>
      </c>
    </row>
    <row r="252" spans="1:26" ht="15" customHeight="1">
      <c r="B252" s="399"/>
      <c r="C252" s="397" t="s">
        <v>35</v>
      </c>
      <c r="D252" s="398">
        <v>3.6</v>
      </c>
      <c r="E252" s="394">
        <f>SUMIF('POSE générale'!$K$9:$K$10,3.6,'POSE générale'!$M$9:$M$10)</f>
        <v>0</v>
      </c>
      <c r="F252" s="394"/>
      <c r="G252" s="396"/>
      <c r="H252" s="401">
        <f t="shared" si="41"/>
        <v>0</v>
      </c>
    </row>
    <row r="253" spans="1:26" ht="15" customHeight="1">
      <c r="B253" s="399"/>
      <c r="C253" s="397" t="s">
        <v>36</v>
      </c>
      <c r="D253" s="398">
        <v>3.9</v>
      </c>
      <c r="E253" s="394">
        <f>SUMIF('POSE générale'!$K$9:$K$10,3.9,'POSE générale'!$M$9:$M$10)</f>
        <v>0</v>
      </c>
      <c r="F253" s="394"/>
      <c r="G253" s="396"/>
      <c r="H253" s="401">
        <f t="shared" si="41"/>
        <v>0</v>
      </c>
    </row>
    <row r="254" spans="1:26" ht="15" customHeight="1">
      <c r="B254" s="399"/>
      <c r="C254" s="397" t="s">
        <v>37</v>
      </c>
      <c r="D254" s="398">
        <v>4.2</v>
      </c>
      <c r="E254" s="394">
        <f>SUMIF('POSE générale'!$K$9:$K$10,4.2,'POSE générale'!$M$9:$M$10)</f>
        <v>0</v>
      </c>
      <c r="F254" s="394"/>
      <c r="G254" s="396"/>
      <c r="H254" s="401">
        <f t="shared" si="41"/>
        <v>0</v>
      </c>
    </row>
    <row r="255" spans="1:26" ht="15" customHeight="1">
      <c r="B255" s="399"/>
      <c r="C255" s="397" t="s">
        <v>38</v>
      </c>
      <c r="D255" s="398">
        <v>4.5</v>
      </c>
      <c r="E255" s="394">
        <f>SUMIF('POSE générale'!$K$9:$K$10,4.5,'POSE générale'!$M$9:$M$10)</f>
        <v>0</v>
      </c>
      <c r="F255" s="394"/>
      <c r="G255" s="396"/>
      <c r="H255" s="401">
        <f t="shared" si="41"/>
        <v>0</v>
      </c>
    </row>
    <row r="256" spans="1:26" ht="15" customHeight="1">
      <c r="B256" s="399"/>
      <c r="C256" s="397" t="s">
        <v>39</v>
      </c>
      <c r="D256" s="398">
        <v>4.8</v>
      </c>
      <c r="E256" s="394">
        <f>SUMIF('POSE générale'!$K$9:$K$10,4.8,'POSE générale'!$M$9:$M$10)</f>
        <v>2</v>
      </c>
      <c r="F256" s="394"/>
      <c r="G256" s="396"/>
      <c r="H256" s="401">
        <f t="shared" si="41"/>
        <v>0</v>
      </c>
    </row>
    <row r="257" spans="2:8" ht="15" customHeight="1">
      <c r="B257" s="399"/>
      <c r="C257" s="397" t="s">
        <v>40</v>
      </c>
      <c r="D257" s="398">
        <v>5.0999999999999996</v>
      </c>
      <c r="E257" s="394">
        <f>SUMIF('POSE générale'!$K$9:$K$10,5.1,'POSE générale'!$M$9:$M$10)</f>
        <v>0</v>
      </c>
      <c r="F257" s="394"/>
      <c r="G257" s="396"/>
      <c r="H257" s="401">
        <f t="shared" si="41"/>
        <v>0</v>
      </c>
    </row>
    <row r="258" spans="2:8" ht="15" customHeight="1">
      <c r="B258" s="399"/>
      <c r="C258" s="397" t="s">
        <v>41</v>
      </c>
      <c r="D258" s="398">
        <v>5.4</v>
      </c>
      <c r="E258" s="394">
        <f>SUMIF('POSE générale'!$K$9:$K$10,5.4,'POSE générale'!$M$9:$M$10)</f>
        <v>0</v>
      </c>
      <c r="F258" s="394"/>
      <c r="G258" s="396"/>
      <c r="H258" s="401">
        <f t="shared" si="41"/>
        <v>0</v>
      </c>
    </row>
    <row r="259" spans="2:8" ht="15" customHeight="1">
      <c r="B259" s="399"/>
      <c r="C259" s="397" t="s">
        <v>42</v>
      </c>
      <c r="D259" s="398">
        <v>5.7</v>
      </c>
      <c r="E259" s="394">
        <f>SUMIF('POSE générale'!$K$9:$K$10,5.7,'POSE générale'!$M$9:$M$10)</f>
        <v>0</v>
      </c>
      <c r="F259" s="394"/>
      <c r="G259" s="396"/>
      <c r="H259" s="401">
        <f t="shared" si="41"/>
        <v>0</v>
      </c>
    </row>
    <row r="260" spans="2:8" ht="15" customHeight="1">
      <c r="B260" s="399"/>
      <c r="C260" s="397" t="s">
        <v>43</v>
      </c>
      <c r="D260" s="398">
        <v>5.4</v>
      </c>
      <c r="E260" s="394">
        <f>SUMIF('POSE générale'!$K$9:$K$10,6,'POSE générale'!$M$9:$M$10)</f>
        <v>0</v>
      </c>
      <c r="F260" s="394"/>
      <c r="G260" s="396"/>
      <c r="H260" s="402">
        <f t="shared" si="41"/>
        <v>0</v>
      </c>
    </row>
    <row r="261" spans="2:8" ht="15" customHeight="1">
      <c r="B261" s="85"/>
      <c r="C261" s="385" t="s">
        <v>33</v>
      </c>
      <c r="D261" s="386">
        <v>3</v>
      </c>
      <c r="E261" s="387">
        <f>SUMIF('POSE générale'!$K$9:$K$10,3,'POSE générale'!$M$9:$M$10)</f>
        <v>0</v>
      </c>
      <c r="F261" s="388"/>
      <c r="G261" s="389"/>
      <c r="H261" s="400">
        <f t="shared" ref="H261:H271" si="42">SUM(D261*E261)*G261</f>
        <v>0</v>
      </c>
    </row>
    <row r="262" spans="2:8" ht="15" customHeight="1">
      <c r="B262" s="85"/>
      <c r="C262" s="390" t="s">
        <v>34</v>
      </c>
      <c r="D262" s="391">
        <v>3.3</v>
      </c>
      <c r="E262" s="387">
        <f>SUMIF('POSE générale'!$K$9:$K$10,3.3,'POSE générale'!$M$9:$M$10)</f>
        <v>7</v>
      </c>
      <c r="F262" s="387"/>
      <c r="G262" s="389"/>
      <c r="H262" s="401">
        <f t="shared" si="42"/>
        <v>0</v>
      </c>
    </row>
    <row r="263" spans="2:8" ht="15" customHeight="1">
      <c r="B263" s="85"/>
      <c r="C263" s="390" t="s">
        <v>35</v>
      </c>
      <c r="D263" s="391">
        <v>3.6</v>
      </c>
      <c r="E263" s="387">
        <f>SUMIF('POSE générale'!$K$9:$K$10,3.6,'POSE générale'!$M$9:$M$10)</f>
        <v>0</v>
      </c>
      <c r="F263" s="387"/>
      <c r="G263" s="389"/>
      <c r="H263" s="401">
        <f t="shared" si="42"/>
        <v>0</v>
      </c>
    </row>
    <row r="264" spans="2:8" ht="15" customHeight="1">
      <c r="B264" s="85"/>
      <c r="C264" s="390" t="s">
        <v>36</v>
      </c>
      <c r="D264" s="391">
        <v>3.9</v>
      </c>
      <c r="E264" s="387">
        <f>SUMIF('POSE générale'!$K$9:$K$10,3.9,'POSE générale'!$M$9:$M$10)</f>
        <v>0</v>
      </c>
      <c r="F264" s="387"/>
      <c r="G264" s="389"/>
      <c r="H264" s="401">
        <f t="shared" si="42"/>
        <v>0</v>
      </c>
    </row>
    <row r="265" spans="2:8" ht="15" customHeight="1">
      <c r="B265" s="85"/>
      <c r="C265" s="390" t="s">
        <v>37</v>
      </c>
      <c r="D265" s="391">
        <v>4.2</v>
      </c>
      <c r="E265" s="387">
        <f>SUMIF('POSE générale'!$K$9:$K$10,4.2,'POSE générale'!$M$9:$M$10)</f>
        <v>0</v>
      </c>
      <c r="F265" s="387"/>
      <c r="G265" s="389"/>
      <c r="H265" s="401">
        <f t="shared" si="42"/>
        <v>0</v>
      </c>
    </row>
    <row r="266" spans="2:8" ht="15" customHeight="1">
      <c r="B266" s="85"/>
      <c r="C266" s="390" t="s">
        <v>38</v>
      </c>
      <c r="D266" s="391">
        <v>4.5</v>
      </c>
      <c r="E266" s="387">
        <f>SUMIF('POSE générale'!$K$9:$K$10,4.5,'POSE générale'!$M$9:$M$10)</f>
        <v>0</v>
      </c>
      <c r="F266" s="387"/>
      <c r="G266" s="389"/>
      <c r="H266" s="401">
        <f t="shared" si="42"/>
        <v>0</v>
      </c>
    </row>
    <row r="267" spans="2:8" ht="15" customHeight="1">
      <c r="B267" s="85"/>
      <c r="C267" s="390" t="s">
        <v>39</v>
      </c>
      <c r="D267" s="391">
        <v>4.8</v>
      </c>
      <c r="E267" s="387">
        <f>SUMIF('POSE générale'!$K$9:$K$10,4.8,'POSE générale'!$M$9:$M$10)</f>
        <v>2</v>
      </c>
      <c r="F267" s="387"/>
      <c r="G267" s="389"/>
      <c r="H267" s="401">
        <f t="shared" si="42"/>
        <v>0</v>
      </c>
    </row>
    <row r="268" spans="2:8" ht="15" customHeight="1">
      <c r="B268" s="85"/>
      <c r="C268" s="390" t="s">
        <v>40</v>
      </c>
      <c r="D268" s="391">
        <v>5.0999999999999996</v>
      </c>
      <c r="E268" s="387">
        <f>SUMIF('POSE générale'!$K$9:$K$10,5.1,'POSE générale'!$M$9:$M$10)</f>
        <v>0</v>
      </c>
      <c r="F268" s="387"/>
      <c r="G268" s="389"/>
      <c r="H268" s="401">
        <f t="shared" si="42"/>
        <v>0</v>
      </c>
    </row>
    <row r="269" spans="2:8" ht="15" customHeight="1">
      <c r="B269" s="85"/>
      <c r="C269" s="390" t="s">
        <v>41</v>
      </c>
      <c r="D269" s="391">
        <v>5.4</v>
      </c>
      <c r="E269" s="387">
        <f>SUMIF('POSE générale'!$K$9:$K$10,5.4,'POSE générale'!$M$9:$M$10)</f>
        <v>0</v>
      </c>
      <c r="F269" s="387"/>
      <c r="G269" s="389"/>
      <c r="H269" s="401">
        <f t="shared" si="42"/>
        <v>0</v>
      </c>
    </row>
    <row r="270" spans="2:8" ht="15" customHeight="1">
      <c r="B270" s="85"/>
      <c r="C270" s="390" t="s">
        <v>42</v>
      </c>
      <c r="D270" s="391">
        <v>5.7</v>
      </c>
      <c r="E270" s="387">
        <f>SUMIF('POSE générale'!$K$9:$K$10,5.7,'POSE générale'!$M$9:$M$10)</f>
        <v>0</v>
      </c>
      <c r="F270" s="387"/>
      <c r="G270" s="389"/>
      <c r="H270" s="401">
        <f t="shared" si="42"/>
        <v>0</v>
      </c>
    </row>
    <row r="271" spans="2:8" ht="15" customHeight="1">
      <c r="B271" s="85"/>
      <c r="C271" s="390" t="s">
        <v>43</v>
      </c>
      <c r="D271" s="391">
        <v>5.4</v>
      </c>
      <c r="E271" s="387">
        <f>SUMIF('POSE générale'!$K$9:$K$10,6,'POSE générale'!$M$9:$M$10)</f>
        <v>0</v>
      </c>
      <c r="F271" s="387"/>
      <c r="G271" s="389"/>
      <c r="H271" s="402">
        <f t="shared" si="42"/>
        <v>0</v>
      </c>
    </row>
  </sheetData>
  <mergeCells count="70">
    <mergeCell ref="AG26:AL26"/>
    <mergeCell ref="AG19:AL19"/>
    <mergeCell ref="AG23:AL23"/>
    <mergeCell ref="AG24:AL24"/>
    <mergeCell ref="AG25:AL25"/>
    <mergeCell ref="AG22:AL22"/>
    <mergeCell ref="AG16:AL16"/>
    <mergeCell ref="AG17:AL17"/>
    <mergeCell ref="AG21:AL21"/>
    <mergeCell ref="AG18:AL18"/>
    <mergeCell ref="AG20:AL20"/>
    <mergeCell ref="AG6:AL6"/>
    <mergeCell ref="AG11:AL11"/>
    <mergeCell ref="AG14:AL14"/>
    <mergeCell ref="AG15:AL15"/>
    <mergeCell ref="AG7:AL7"/>
    <mergeCell ref="AG8:AL8"/>
    <mergeCell ref="AG9:AL9"/>
    <mergeCell ref="AG10:AL10"/>
    <mergeCell ref="AG12:AL12"/>
    <mergeCell ref="AG13:AL13"/>
    <mergeCell ref="AG1:AL1"/>
    <mergeCell ref="AG2:AL2"/>
    <mergeCell ref="AG3:AL3"/>
    <mergeCell ref="AG4:AL4"/>
    <mergeCell ref="AG5:AL5"/>
    <mergeCell ref="AG27:AL27"/>
    <mergeCell ref="AG32:AL32"/>
    <mergeCell ref="AG33:AL33"/>
    <mergeCell ref="AG34:AL34"/>
    <mergeCell ref="AG35:AL35"/>
    <mergeCell ref="AG28:AL28"/>
    <mergeCell ref="AG29:AL29"/>
    <mergeCell ref="AG30:AL30"/>
    <mergeCell ref="AG31:AL31"/>
    <mergeCell ref="AG36:AL36"/>
    <mergeCell ref="AG37:AL37"/>
    <mergeCell ref="AG38:AL38"/>
    <mergeCell ref="AG39:AL39"/>
    <mergeCell ref="AG40:AL40"/>
    <mergeCell ref="AG41:AL41"/>
    <mergeCell ref="AG42:AL42"/>
    <mergeCell ref="AG43:AL43"/>
    <mergeCell ref="AG44:AL44"/>
    <mergeCell ref="AG45:AL45"/>
    <mergeCell ref="AG46:AL46"/>
    <mergeCell ref="AG47:AL47"/>
    <mergeCell ref="AG52:AL52"/>
    <mergeCell ref="AG53:AL53"/>
    <mergeCell ref="AG54:AL54"/>
    <mergeCell ref="AG55:AL55"/>
    <mergeCell ref="AG56:AL56"/>
    <mergeCell ref="AG57:AL57"/>
    <mergeCell ref="AG58:AL58"/>
    <mergeCell ref="AG59:AL59"/>
    <mergeCell ref="AG60:AL60"/>
    <mergeCell ref="AG61:AL61"/>
    <mergeCell ref="AG62:AL62"/>
    <mergeCell ref="AG63:AL63"/>
    <mergeCell ref="AG64:AL64"/>
    <mergeCell ref="AG65:AL65"/>
    <mergeCell ref="AG71:AL71"/>
    <mergeCell ref="AG72:AL72"/>
    <mergeCell ref="AG73:AL73"/>
    <mergeCell ref="AG74:AL74"/>
    <mergeCell ref="AG66:AL66"/>
    <mergeCell ref="AG67:AL67"/>
    <mergeCell ref="AG68:AL68"/>
    <mergeCell ref="AG69:AL69"/>
    <mergeCell ref="AG70:AL70"/>
  </mergeCells>
  <conditionalFormatting sqref="K2:K249">
    <cfRule type="expression" dxfId="336" priority="1">
      <formula>K2=0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3">
    <tabColor theme="3" tint="0.39997558519241921"/>
  </sheetPr>
  <dimension ref="A1:AZ65"/>
  <sheetViews>
    <sheetView topLeftCell="AO1" workbookViewId="0">
      <selection activeCell="AO1" sqref="A1:XFD1048576"/>
    </sheetView>
  </sheetViews>
  <sheetFormatPr baseColWidth="10" defaultColWidth="11.3984375" defaultRowHeight="14.25"/>
  <cols>
    <col min="1" max="1" width="11.3984375" style="366"/>
    <col min="2" max="2" width="26" style="366" customWidth="1"/>
    <col min="3" max="3" width="11.3984375" style="366" customWidth="1"/>
    <col min="4" max="4" width="16.1328125" style="366" customWidth="1"/>
    <col min="5" max="5" width="3.73046875" style="366" hidden="1" customWidth="1"/>
    <col min="6" max="6" width="4.59765625" style="366" hidden="1" customWidth="1"/>
    <col min="7" max="7" width="3.1328125" style="366" customWidth="1"/>
    <col min="8" max="8" width="11.3984375" style="366"/>
    <col min="9" max="9" width="26" style="366" customWidth="1"/>
    <col min="10" max="10" width="11.3984375" style="366" customWidth="1"/>
    <col min="11" max="11" width="16.1328125" style="366" customWidth="1"/>
    <col min="12" max="12" width="3.73046875" style="366" hidden="1" customWidth="1"/>
    <col min="13" max="13" width="4.59765625" style="366" hidden="1" customWidth="1"/>
    <col min="14" max="14" width="3.1328125" style="366" customWidth="1"/>
    <col min="15" max="15" width="11.3984375" style="366"/>
    <col min="16" max="16" width="23.1328125" style="366" customWidth="1"/>
    <col min="17" max="17" width="11.3984375" style="366"/>
    <col min="18" max="18" width="16.1328125" style="366" customWidth="1"/>
    <col min="19" max="19" width="10" style="366" hidden="1" customWidth="1"/>
    <col min="20" max="20" width="3.86328125" style="366" hidden="1" customWidth="1"/>
    <col min="21" max="21" width="3" style="366" customWidth="1"/>
    <col min="22" max="22" width="11.3984375" style="366"/>
    <col min="23" max="23" width="23.1328125" style="366" customWidth="1"/>
    <col min="24" max="24" width="11.3984375" style="366"/>
    <col min="25" max="25" width="10.73046875" style="366" customWidth="1"/>
    <col min="26" max="26" width="5.59765625" style="366" hidden="1" customWidth="1"/>
    <col min="27" max="27" width="5.1328125" style="366" hidden="1" customWidth="1"/>
    <col min="28" max="28" width="3" style="366" customWidth="1"/>
    <col min="29" max="29" width="6" style="366" hidden="1" customWidth="1"/>
    <col min="30" max="30" width="3.265625" style="366" hidden="1" customWidth="1"/>
    <col min="31" max="31" width="4" style="366" customWidth="1"/>
    <col min="32" max="32" width="11.3984375" style="366"/>
    <col min="33" max="33" width="28.1328125" style="366" customWidth="1"/>
    <col min="34" max="34" width="11.3984375" style="366"/>
    <col min="35" max="35" width="14.1328125" style="366" customWidth="1"/>
    <col min="36" max="36" width="6.265625" style="366" customWidth="1"/>
    <col min="37" max="37" width="4" style="366" customWidth="1"/>
    <col min="38" max="38" width="11.3984375" style="366"/>
    <col min="39" max="39" width="28.1328125" style="366" customWidth="1"/>
    <col min="40" max="40" width="11.3984375" style="366"/>
    <col min="41" max="41" width="11.265625" style="366" customWidth="1"/>
    <col min="42" max="42" width="4.73046875" style="366" customWidth="1"/>
    <col min="43" max="43" width="4.86328125" style="366" customWidth="1"/>
    <col min="44" max="44" width="4.3984375" style="366" customWidth="1"/>
    <col min="45" max="45" width="10" style="366" customWidth="1"/>
    <col min="46" max="46" width="14.59765625" style="366" customWidth="1"/>
    <col min="47" max="47" width="11.3984375" style="366"/>
    <col min="48" max="48" width="15" style="366" customWidth="1"/>
    <col min="49" max="49" width="17.86328125" style="366" customWidth="1"/>
    <col min="50" max="50" width="14" style="366" customWidth="1"/>
    <col min="51" max="51" width="11.73046875" style="366" customWidth="1"/>
    <col min="52" max="16384" width="11.3984375" style="366"/>
  </cols>
  <sheetData>
    <row r="1" spans="1:52">
      <c r="A1" s="61"/>
      <c r="B1" s="61"/>
      <c r="C1" s="61"/>
      <c r="D1" s="61"/>
      <c r="H1" s="61"/>
      <c r="I1" s="61"/>
      <c r="J1" s="61"/>
      <c r="K1" s="61"/>
      <c r="O1" s="61"/>
      <c r="P1" s="61"/>
      <c r="Q1" s="61"/>
      <c r="R1" s="61"/>
      <c r="V1" s="61"/>
      <c r="W1" s="61"/>
      <c r="X1" s="61"/>
      <c r="Y1" s="61"/>
      <c r="AF1" s="61"/>
      <c r="AG1" s="61"/>
      <c r="AH1" s="61"/>
      <c r="AI1" s="61"/>
      <c r="AJ1" s="61"/>
      <c r="AL1" s="61"/>
      <c r="AM1" s="61"/>
      <c r="AN1" s="61"/>
      <c r="AO1" s="61"/>
      <c r="AP1" s="61"/>
      <c r="AQ1" s="61"/>
      <c r="AR1" s="61"/>
      <c r="AT1" s="61"/>
      <c r="AU1" s="61"/>
      <c r="AV1" s="61"/>
      <c r="AW1" s="61"/>
      <c r="AY1" s="421"/>
    </row>
    <row r="2" spans="1:52">
      <c r="A2" s="93"/>
      <c r="C2" s="490"/>
      <c r="D2" s="421"/>
      <c r="E2" s="421"/>
      <c r="F2" s="421"/>
      <c r="G2" s="421"/>
      <c r="H2" s="93"/>
      <c r="J2" s="490"/>
      <c r="K2" s="421"/>
      <c r="L2" s="421"/>
      <c r="M2" s="421"/>
      <c r="N2" s="421"/>
      <c r="O2" s="93"/>
      <c r="Q2" s="490"/>
      <c r="R2" s="421"/>
      <c r="S2" s="421"/>
      <c r="T2" s="421"/>
      <c r="U2" s="421"/>
      <c r="V2" s="93"/>
      <c r="X2" s="490"/>
      <c r="Y2" s="421"/>
      <c r="Z2" s="421"/>
      <c r="AA2" s="421"/>
      <c r="AB2" s="421"/>
      <c r="AC2" s="421"/>
      <c r="AD2" s="421"/>
      <c r="AF2" s="93"/>
      <c r="AH2" s="148"/>
      <c r="AI2" s="61"/>
      <c r="AJ2" s="421"/>
      <c r="AL2" s="93"/>
      <c r="AN2" s="148"/>
      <c r="AO2" s="421"/>
      <c r="AP2" s="421"/>
      <c r="AQ2" s="421"/>
      <c r="AR2" s="61"/>
      <c r="AS2" s="485"/>
      <c r="AT2" s="421"/>
      <c r="AU2" s="421"/>
      <c r="AV2" s="421"/>
      <c r="AW2" s="421"/>
    </row>
    <row r="3" spans="1:52">
      <c r="A3" s="93"/>
      <c r="B3" s="427"/>
      <c r="C3" s="491"/>
      <c r="D3" s="421"/>
      <c r="E3" s="421"/>
      <c r="F3" s="421"/>
      <c r="G3" s="421"/>
      <c r="H3" s="93"/>
      <c r="I3" s="427"/>
      <c r="J3" s="491"/>
      <c r="K3" s="421"/>
      <c r="L3" s="421"/>
      <c r="M3" s="421"/>
      <c r="N3" s="421"/>
      <c r="O3" s="93"/>
      <c r="P3" s="427"/>
      <c r="Q3" s="491"/>
      <c r="R3" s="421"/>
      <c r="S3" s="421"/>
      <c r="T3" s="421"/>
      <c r="U3" s="421"/>
      <c r="V3" s="93"/>
      <c r="W3" s="427"/>
      <c r="X3" s="491"/>
      <c r="Y3" s="421"/>
      <c r="Z3" s="421"/>
      <c r="AA3" s="421"/>
      <c r="AB3" s="421"/>
      <c r="AC3" s="421"/>
      <c r="AD3" s="421"/>
      <c r="AF3" s="93"/>
      <c r="AH3" s="148"/>
      <c r="AI3" s="61"/>
      <c r="AJ3" s="421"/>
      <c r="AL3" s="93"/>
      <c r="AN3" s="148"/>
      <c r="AO3" s="136"/>
      <c r="AP3" s="421"/>
      <c r="AQ3" s="421"/>
      <c r="AS3" s="485"/>
      <c r="AT3" s="421"/>
      <c r="AU3" s="421"/>
      <c r="AV3" s="421"/>
      <c r="AW3" s="421"/>
    </row>
    <row r="4" spans="1:52">
      <c r="A4" s="93"/>
      <c r="B4" s="427"/>
      <c r="C4" s="159"/>
      <c r="D4" s="150"/>
      <c r="E4" s="421"/>
      <c r="F4" s="421"/>
      <c r="G4" s="421"/>
      <c r="H4" s="93"/>
      <c r="I4" s="427"/>
      <c r="J4" s="159"/>
      <c r="K4" s="150"/>
      <c r="L4" s="421"/>
      <c r="M4" s="421"/>
      <c r="N4" s="421"/>
      <c r="O4" s="93"/>
      <c r="P4" s="427"/>
      <c r="Q4" s="159"/>
      <c r="R4" s="150"/>
      <c r="S4" s="421"/>
      <c r="T4" s="421"/>
      <c r="U4" s="421"/>
      <c r="V4" s="93"/>
      <c r="W4" s="427"/>
      <c r="X4" s="159"/>
      <c r="Y4" s="150"/>
      <c r="Z4" s="421"/>
      <c r="AA4" s="421"/>
      <c r="AB4" s="421"/>
      <c r="AC4" s="421"/>
      <c r="AD4" s="421"/>
      <c r="AF4" s="93"/>
      <c r="AH4" s="419"/>
      <c r="AI4" s="149"/>
      <c r="AJ4" s="421"/>
      <c r="AL4" s="93"/>
      <c r="AN4" s="187"/>
      <c r="AO4" s="149"/>
      <c r="AP4" s="421"/>
      <c r="AQ4" s="421"/>
      <c r="AS4" s="485"/>
      <c r="AT4" s="421"/>
      <c r="AU4" s="421"/>
      <c r="AV4" s="421"/>
      <c r="AW4" s="421"/>
    </row>
    <row r="5" spans="1:52">
      <c r="A5" s="93"/>
      <c r="B5" s="427"/>
      <c r="C5" s="273"/>
      <c r="D5" s="150"/>
      <c r="E5" s="421"/>
      <c r="F5" s="421"/>
      <c r="G5" s="421"/>
      <c r="H5" s="93"/>
      <c r="I5" s="427"/>
      <c r="J5" s="273"/>
      <c r="K5" s="150"/>
      <c r="L5" s="421"/>
      <c r="M5" s="421"/>
      <c r="N5" s="421"/>
      <c r="O5" s="93"/>
      <c r="P5" s="427"/>
      <c r="Q5" s="273"/>
      <c r="R5" s="150"/>
      <c r="S5" s="421"/>
      <c r="T5" s="421"/>
      <c r="U5" s="421"/>
      <c r="V5" s="93"/>
      <c r="W5" s="427"/>
      <c r="X5" s="273"/>
      <c r="Y5" s="150"/>
      <c r="Z5" s="421"/>
      <c r="AA5" s="421"/>
      <c r="AB5" s="421"/>
      <c r="AC5" s="421"/>
      <c r="AD5" s="421"/>
      <c r="AF5" s="93"/>
      <c r="AH5" s="419"/>
      <c r="AI5" s="149"/>
      <c r="AJ5" s="421"/>
      <c r="AL5" s="93"/>
      <c r="AN5" s="419"/>
      <c r="AO5" s="149"/>
      <c r="AP5" s="421"/>
      <c r="AQ5" s="421"/>
      <c r="AS5" s="485"/>
      <c r="AT5" s="421"/>
      <c r="AU5" s="421"/>
      <c r="AV5" s="421"/>
      <c r="AW5" s="421"/>
    </row>
    <row r="6" spans="1:52">
      <c r="A6" s="93"/>
      <c r="C6" s="419"/>
      <c r="D6" s="150"/>
      <c r="E6" s="421"/>
      <c r="F6" s="421"/>
      <c r="G6" s="421"/>
      <c r="H6" s="93"/>
      <c r="J6" s="419"/>
      <c r="K6" s="150"/>
      <c r="L6" s="421"/>
      <c r="M6" s="421"/>
      <c r="N6" s="421"/>
      <c r="O6" s="93"/>
      <c r="Q6" s="419"/>
      <c r="R6" s="150"/>
      <c r="S6" s="421"/>
      <c r="T6" s="421"/>
      <c r="U6" s="421"/>
      <c r="V6" s="93"/>
      <c r="X6" s="419"/>
      <c r="Y6" s="150"/>
      <c r="Z6" s="421"/>
      <c r="AA6" s="421"/>
      <c r="AB6" s="421"/>
      <c r="AC6" s="421"/>
      <c r="AD6" s="421"/>
      <c r="AF6" s="93"/>
      <c r="AH6" s="419"/>
      <c r="AI6" s="150"/>
      <c r="AJ6" s="421"/>
      <c r="AL6" s="93"/>
      <c r="AN6" s="419"/>
      <c r="AO6" s="188"/>
      <c r="AP6" s="421"/>
      <c r="AQ6" s="93"/>
      <c r="AT6" s="421"/>
      <c r="AU6" s="421"/>
      <c r="AV6" s="421"/>
      <c r="AW6" s="421"/>
    </row>
    <row r="7" spans="1:52">
      <c r="A7" s="93"/>
      <c r="C7" s="419"/>
      <c r="D7" s="272"/>
      <c r="E7" s="421"/>
      <c r="F7" s="421"/>
      <c r="G7" s="421"/>
      <c r="H7" s="93"/>
      <c r="J7" s="419"/>
      <c r="K7" s="272"/>
      <c r="L7" s="421"/>
      <c r="M7" s="421"/>
      <c r="N7" s="421"/>
      <c r="O7" s="93"/>
      <c r="Q7" s="419"/>
      <c r="R7" s="272"/>
      <c r="S7" s="421"/>
      <c r="T7" s="421"/>
      <c r="U7" s="421"/>
      <c r="V7" s="93"/>
      <c r="X7" s="419"/>
      <c r="Y7" s="272"/>
      <c r="Z7" s="421"/>
      <c r="AA7" s="421"/>
      <c r="AB7" s="421"/>
      <c r="AC7" s="421"/>
      <c r="AD7" s="421"/>
      <c r="AF7" s="93"/>
      <c r="AH7" s="419"/>
      <c r="AI7" s="150"/>
      <c r="AJ7" s="421"/>
      <c r="AL7" s="93"/>
      <c r="AN7" s="419"/>
      <c r="AO7" s="61"/>
      <c r="AP7" s="421"/>
      <c r="AQ7" s="421"/>
    </row>
    <row r="8" spans="1:52">
      <c r="A8" s="93"/>
      <c r="C8" s="419"/>
      <c r="D8" s="188"/>
      <c r="E8" s="421"/>
      <c r="F8" s="421"/>
      <c r="G8" s="421"/>
      <c r="H8" s="93"/>
      <c r="J8" s="419"/>
      <c r="K8" s="188"/>
      <c r="L8" s="421"/>
      <c r="M8" s="421"/>
      <c r="N8" s="421"/>
      <c r="O8" s="93"/>
      <c r="Q8" s="419"/>
      <c r="R8" s="188"/>
      <c r="S8" s="421"/>
      <c r="T8" s="421"/>
      <c r="U8" s="421"/>
      <c r="V8" s="93"/>
      <c r="X8" s="419"/>
      <c r="Y8" s="188"/>
      <c r="Z8" s="421"/>
      <c r="AA8" s="421"/>
      <c r="AB8" s="421"/>
      <c r="AC8" s="421"/>
      <c r="AD8" s="421"/>
      <c r="AF8" s="93"/>
      <c r="AI8" s="151"/>
      <c r="AJ8" s="421"/>
      <c r="AL8" s="93"/>
      <c r="AO8" s="144"/>
      <c r="AP8" s="421"/>
      <c r="AT8" s="61"/>
      <c r="AU8" s="61"/>
      <c r="AV8" s="61"/>
      <c r="AW8" s="61"/>
      <c r="AX8" s="61"/>
      <c r="AY8" s="61"/>
      <c r="AZ8" s="61"/>
    </row>
    <row r="9" spans="1:52">
      <c r="A9" s="93"/>
      <c r="C9" s="419"/>
      <c r="D9" s="272"/>
      <c r="E9" s="421"/>
      <c r="F9" s="421"/>
      <c r="G9" s="421"/>
      <c r="H9" s="93"/>
      <c r="J9" s="419"/>
      <c r="K9" s="272"/>
      <c r="L9" s="421"/>
      <c r="M9" s="421"/>
      <c r="N9" s="421"/>
      <c r="O9" s="93"/>
      <c r="Q9" s="419"/>
      <c r="R9" s="272"/>
      <c r="S9" s="421"/>
      <c r="T9" s="421"/>
      <c r="U9" s="421"/>
      <c r="V9" s="93"/>
      <c r="X9" s="419"/>
      <c r="Y9" s="272"/>
      <c r="Z9" s="421"/>
      <c r="AA9" s="421"/>
      <c r="AB9" s="421"/>
      <c r="AC9" s="421"/>
      <c r="AD9" s="421"/>
      <c r="AF9" s="93"/>
      <c r="AH9" s="419"/>
      <c r="AI9" s="149"/>
      <c r="AJ9" s="421"/>
      <c r="AL9" s="93"/>
      <c r="AN9" s="419"/>
      <c r="AO9" s="61"/>
      <c r="AP9" s="421"/>
      <c r="AS9" s="485"/>
      <c r="AT9" s="421"/>
      <c r="AU9" s="421"/>
      <c r="AV9" s="421"/>
      <c r="AW9" s="421"/>
      <c r="AX9" s="421"/>
      <c r="AY9" s="512"/>
      <c r="AZ9" s="512"/>
    </row>
    <row r="10" spans="1:52">
      <c r="A10" s="93"/>
      <c r="C10" s="419"/>
      <c r="D10" s="188"/>
      <c r="E10" s="421"/>
      <c r="F10" s="421"/>
      <c r="G10" s="421"/>
      <c r="H10" s="93"/>
      <c r="J10" s="419"/>
      <c r="K10" s="188"/>
      <c r="L10" s="421"/>
      <c r="M10" s="421"/>
      <c r="N10" s="421"/>
      <c r="O10" s="93"/>
      <c r="Q10" s="419"/>
      <c r="R10" s="188"/>
      <c r="S10" s="421"/>
      <c r="T10" s="421"/>
      <c r="U10" s="421"/>
      <c r="V10" s="93"/>
      <c r="X10" s="419"/>
      <c r="Y10" s="188"/>
      <c r="Z10" s="421"/>
      <c r="AA10" s="421"/>
      <c r="AB10" s="421"/>
      <c r="AC10" s="421"/>
      <c r="AD10" s="421"/>
      <c r="AF10" s="93"/>
      <c r="AH10" s="419"/>
      <c r="AI10" s="61"/>
      <c r="AJ10" s="421"/>
      <c r="AL10" s="93"/>
      <c r="AN10" s="419"/>
      <c r="AO10" s="61"/>
      <c r="AP10" s="421"/>
      <c r="AS10" s="485"/>
      <c r="AT10" s="421"/>
      <c r="AU10" s="421"/>
      <c r="AV10" s="421"/>
      <c r="AW10" s="421"/>
      <c r="AX10" s="421"/>
      <c r="AY10" s="512"/>
      <c r="AZ10" s="512"/>
    </row>
    <row r="11" spans="1:52">
      <c r="A11" s="93"/>
      <c r="C11" s="419"/>
      <c r="D11" s="149"/>
      <c r="E11" s="421"/>
      <c r="F11" s="421"/>
      <c r="G11" s="421"/>
      <c r="H11" s="93"/>
      <c r="J11" s="419"/>
      <c r="K11" s="149"/>
      <c r="L11" s="421"/>
      <c r="M11" s="421"/>
      <c r="N11" s="421"/>
      <c r="O11" s="93"/>
      <c r="Q11" s="419"/>
      <c r="R11" s="149"/>
      <c r="S11" s="421"/>
      <c r="T11" s="421"/>
      <c r="U11" s="421"/>
      <c r="V11" s="93"/>
      <c r="X11" s="419"/>
      <c r="Y11" s="149"/>
      <c r="Z11" s="421"/>
      <c r="AA11" s="421"/>
      <c r="AB11" s="421"/>
      <c r="AC11" s="421"/>
      <c r="AD11" s="421"/>
      <c r="AF11" s="93"/>
      <c r="AH11" s="419"/>
      <c r="AI11" s="61"/>
      <c r="AJ11" s="421"/>
      <c r="AL11" s="93"/>
      <c r="AN11" s="419"/>
      <c r="AP11" s="421"/>
      <c r="AS11" s="485"/>
      <c r="AT11" s="421"/>
      <c r="AU11" s="421"/>
      <c r="AV11" s="421"/>
      <c r="AW11" s="421"/>
      <c r="AX11" s="421"/>
      <c r="AY11" s="512"/>
      <c r="AZ11" s="512"/>
    </row>
    <row r="12" spans="1:52">
      <c r="A12" s="93"/>
      <c r="C12" s="419"/>
      <c r="D12" s="272"/>
      <c r="E12" s="421"/>
      <c r="F12" s="421"/>
      <c r="G12" s="421"/>
      <c r="H12" s="93"/>
      <c r="J12" s="419"/>
      <c r="K12" s="272"/>
      <c r="L12" s="421"/>
      <c r="M12" s="421"/>
      <c r="N12" s="421"/>
      <c r="O12" s="93"/>
      <c r="Q12" s="419"/>
      <c r="R12" s="272"/>
      <c r="S12" s="421"/>
      <c r="T12" s="421"/>
      <c r="U12" s="421"/>
      <c r="V12" s="93"/>
      <c r="X12" s="419"/>
      <c r="Y12" s="272"/>
      <c r="Z12" s="421"/>
      <c r="AA12" s="421"/>
      <c r="AB12" s="421"/>
      <c r="AC12" s="421"/>
      <c r="AD12" s="421"/>
      <c r="AF12" s="93"/>
      <c r="AJ12" s="421"/>
      <c r="AL12" s="93"/>
      <c r="AP12" s="421"/>
      <c r="AS12" s="485"/>
      <c r="AT12" s="421"/>
      <c r="AU12" s="421"/>
      <c r="AV12" s="421"/>
      <c r="AW12" s="421"/>
      <c r="AX12" s="421"/>
      <c r="AY12" s="512"/>
      <c r="AZ12" s="512"/>
    </row>
    <row r="13" spans="1:52">
      <c r="A13" s="93"/>
      <c r="C13" s="419"/>
      <c r="D13" s="272"/>
      <c r="E13" s="421"/>
      <c r="F13" s="421"/>
      <c r="G13" s="421"/>
      <c r="H13" s="93"/>
      <c r="J13" s="419"/>
      <c r="K13" s="272"/>
      <c r="L13" s="421"/>
      <c r="M13" s="421"/>
      <c r="N13" s="421"/>
      <c r="O13" s="93"/>
      <c r="Q13" s="419"/>
      <c r="R13" s="272"/>
      <c r="S13" s="421"/>
      <c r="T13" s="421"/>
      <c r="U13" s="421"/>
      <c r="V13" s="93"/>
      <c r="X13" s="419"/>
      <c r="Y13" s="272"/>
      <c r="Z13" s="421"/>
      <c r="AA13" s="421"/>
      <c r="AB13" s="421"/>
      <c r="AC13" s="421"/>
      <c r="AD13" s="421"/>
      <c r="AF13" s="93"/>
      <c r="AJ13" s="421"/>
      <c r="AL13" s="93"/>
      <c r="AP13" s="421"/>
      <c r="AT13" s="421"/>
      <c r="AU13" s="421"/>
      <c r="AV13" s="421"/>
      <c r="AW13" s="421"/>
      <c r="AX13" s="421"/>
    </row>
    <row r="14" spans="1:52">
      <c r="A14" s="93"/>
      <c r="C14" s="419"/>
      <c r="D14" s="188"/>
      <c r="E14" s="421"/>
      <c r="F14" s="421"/>
      <c r="G14" s="421"/>
      <c r="H14" s="93"/>
      <c r="J14" s="419"/>
      <c r="K14" s="188"/>
      <c r="L14" s="421"/>
      <c r="M14" s="421"/>
      <c r="N14" s="421"/>
      <c r="O14" s="93"/>
      <c r="Q14" s="419"/>
      <c r="R14" s="188"/>
      <c r="S14" s="421"/>
      <c r="T14" s="421"/>
      <c r="U14" s="421"/>
      <c r="V14" s="93"/>
      <c r="X14" s="419"/>
      <c r="Y14" s="188"/>
      <c r="Z14" s="421"/>
      <c r="AA14" s="421"/>
      <c r="AB14" s="421"/>
      <c r="AC14" s="421"/>
      <c r="AD14" s="421"/>
      <c r="AF14" s="351"/>
      <c r="AJ14" s="421"/>
      <c r="AL14" s="93"/>
      <c r="AP14" s="421"/>
      <c r="AT14" s="421"/>
      <c r="AU14" s="421"/>
      <c r="AV14" s="421"/>
      <c r="AW14" s="421"/>
    </row>
    <row r="15" spans="1:52">
      <c r="C15" s="419"/>
      <c r="D15" s="149"/>
      <c r="E15" s="421"/>
      <c r="F15" s="421"/>
      <c r="G15" s="421"/>
      <c r="J15" s="419"/>
      <c r="K15" s="149"/>
      <c r="L15" s="421"/>
      <c r="M15" s="421"/>
      <c r="N15" s="421"/>
      <c r="Q15" s="419"/>
      <c r="R15" s="149"/>
      <c r="S15" s="421"/>
      <c r="T15" s="421"/>
      <c r="U15" s="421"/>
      <c r="X15" s="419"/>
      <c r="Y15" s="149"/>
      <c r="Z15" s="421"/>
      <c r="AA15" s="421"/>
      <c r="AB15" s="421"/>
      <c r="AC15" s="421"/>
      <c r="AD15" s="421"/>
      <c r="AF15" s="421"/>
      <c r="AJ15" s="421"/>
      <c r="AK15" s="494"/>
      <c r="AL15" s="421"/>
      <c r="AP15" s="421"/>
    </row>
    <row r="16" spans="1:52">
      <c r="A16" s="93"/>
      <c r="C16" s="419"/>
      <c r="D16" s="188"/>
      <c r="E16" s="421"/>
      <c r="H16" s="93"/>
      <c r="J16" s="419"/>
      <c r="K16" s="188"/>
      <c r="L16" s="421"/>
      <c r="O16" s="93"/>
      <c r="Q16" s="419"/>
      <c r="R16" s="188"/>
      <c r="S16" s="421"/>
      <c r="V16" s="93"/>
      <c r="X16" s="419"/>
      <c r="Y16" s="188"/>
      <c r="Z16" s="421"/>
      <c r="AC16" s="421"/>
      <c r="AF16" s="61"/>
      <c r="AG16" s="61"/>
      <c r="AH16" s="61"/>
      <c r="AI16" s="61"/>
      <c r="AJ16" s="61"/>
      <c r="AK16" s="427"/>
      <c r="AL16" s="421"/>
      <c r="AT16" s="61"/>
      <c r="AV16" s="61"/>
      <c r="AW16" s="61"/>
      <c r="AX16" s="61"/>
    </row>
    <row r="17" spans="1:52">
      <c r="A17" s="93"/>
      <c r="C17" s="419"/>
      <c r="D17" s="272"/>
      <c r="E17" s="421"/>
      <c r="H17" s="93"/>
      <c r="J17" s="419"/>
      <c r="K17" s="272"/>
      <c r="L17" s="421"/>
      <c r="O17" s="93"/>
      <c r="Q17" s="419"/>
      <c r="R17" s="272"/>
      <c r="S17" s="421"/>
      <c r="V17" s="93"/>
      <c r="X17" s="419"/>
      <c r="Y17" s="272"/>
      <c r="Z17" s="421"/>
      <c r="AC17" s="421"/>
      <c r="AF17" s="93"/>
      <c r="AH17" s="148"/>
      <c r="AI17" s="61"/>
      <c r="AJ17" s="421"/>
      <c r="AS17" s="61"/>
      <c r="AT17" s="421"/>
      <c r="AV17" s="421"/>
      <c r="AW17" s="421"/>
      <c r="AX17" s="421"/>
    </row>
    <row r="18" spans="1:52">
      <c r="A18" s="93"/>
      <c r="C18" s="419"/>
      <c r="D18" s="188"/>
      <c r="E18" s="421"/>
      <c r="H18" s="93"/>
      <c r="J18" s="419"/>
      <c r="K18" s="188"/>
      <c r="L18" s="421"/>
      <c r="O18" s="93"/>
      <c r="Q18" s="419"/>
      <c r="R18" s="188"/>
      <c r="S18" s="421"/>
      <c r="V18" s="93"/>
      <c r="X18" s="419"/>
      <c r="Y18" s="188"/>
      <c r="Z18" s="421"/>
      <c r="AC18" s="421"/>
      <c r="AF18" s="93"/>
      <c r="AH18" s="148"/>
      <c r="AI18" s="61"/>
      <c r="AJ18" s="421"/>
      <c r="AL18" s="513"/>
      <c r="AS18" s="61"/>
      <c r="AT18" s="421"/>
    </row>
    <row r="19" spans="1:52">
      <c r="A19" s="93"/>
      <c r="C19" s="419"/>
      <c r="D19" s="149"/>
      <c r="E19" s="421"/>
      <c r="H19" s="93"/>
      <c r="J19" s="419"/>
      <c r="K19" s="149"/>
      <c r="L19" s="421"/>
      <c r="O19" s="93"/>
      <c r="Q19" s="419"/>
      <c r="R19" s="149"/>
      <c r="S19" s="421"/>
      <c r="V19" s="93"/>
      <c r="X19" s="419"/>
      <c r="Y19" s="149"/>
      <c r="Z19" s="421"/>
      <c r="AC19" s="421"/>
      <c r="AF19" s="93"/>
      <c r="AH19" s="187"/>
      <c r="AI19" s="61"/>
      <c r="AJ19" s="421"/>
      <c r="AV19" s="61"/>
      <c r="AW19" s="61"/>
    </row>
    <row r="20" spans="1:52">
      <c r="A20" s="93"/>
      <c r="C20" s="419"/>
      <c r="D20" s="149"/>
      <c r="E20" s="421"/>
      <c r="H20" s="93"/>
      <c r="J20" s="419"/>
      <c r="K20" s="149"/>
      <c r="L20" s="421"/>
      <c r="O20" s="93"/>
      <c r="Q20" s="419"/>
      <c r="R20" s="149"/>
      <c r="S20" s="421"/>
      <c r="V20" s="93"/>
      <c r="X20" s="419"/>
      <c r="Y20" s="149"/>
      <c r="Z20" s="421"/>
      <c r="AC20" s="421"/>
      <c r="AF20" s="93"/>
      <c r="AH20" s="419"/>
      <c r="AI20" s="61"/>
      <c r="AJ20" s="421"/>
      <c r="AV20" s="421"/>
      <c r="AW20" s="421"/>
    </row>
    <row r="21" spans="1:52">
      <c r="AF21" s="93"/>
      <c r="AH21" s="419"/>
      <c r="AI21" s="188"/>
      <c r="AJ21" s="421"/>
    </row>
    <row r="22" spans="1:52">
      <c r="AC22" s="61"/>
      <c r="AF22" s="93"/>
      <c r="AH22" s="419"/>
      <c r="AI22" s="61"/>
      <c r="AJ22" s="421"/>
      <c r="AV22" s="465"/>
      <c r="AW22" s="465"/>
    </row>
    <row r="23" spans="1:52">
      <c r="B23" s="421"/>
      <c r="C23" s="419"/>
      <c r="D23" s="421"/>
      <c r="I23" s="421"/>
      <c r="J23" s="419"/>
      <c r="K23" s="421"/>
      <c r="AC23" s="421"/>
      <c r="AF23" s="93"/>
      <c r="AI23" s="61"/>
      <c r="AJ23" s="421"/>
      <c r="AT23" s="81"/>
      <c r="AU23" s="81"/>
      <c r="AV23" s="486"/>
      <c r="AW23" s="486"/>
      <c r="AX23" s="82"/>
      <c r="AY23" s="82"/>
      <c r="AZ23" s="82"/>
    </row>
    <row r="24" spans="1:52">
      <c r="B24" s="93"/>
      <c r="C24" s="421"/>
      <c r="D24" s="421"/>
      <c r="I24" s="93"/>
      <c r="J24" s="421"/>
      <c r="K24" s="421"/>
      <c r="AC24" s="421"/>
      <c r="AF24" s="93"/>
      <c r="AH24" s="419"/>
      <c r="AI24" s="61"/>
      <c r="AJ24" s="421"/>
      <c r="AT24" s="428"/>
      <c r="AU24" s="428"/>
      <c r="AV24" s="423"/>
      <c r="AW24" s="487"/>
      <c r="AX24" s="82"/>
      <c r="AY24" s="82"/>
      <c r="AZ24" s="82"/>
    </row>
    <row r="25" spans="1:52">
      <c r="B25" s="93"/>
      <c r="C25" s="136"/>
      <c r="D25" s="421"/>
      <c r="I25" s="93"/>
      <c r="J25" s="136"/>
      <c r="K25" s="421"/>
      <c r="AC25" s="421"/>
      <c r="AF25" s="93"/>
      <c r="AH25" s="419"/>
      <c r="AI25" s="61"/>
      <c r="AJ25" s="421"/>
      <c r="AT25" s="428"/>
      <c r="AU25" s="81"/>
      <c r="AV25" s="81"/>
      <c r="AW25" s="81"/>
      <c r="AX25" s="81"/>
      <c r="AY25" s="81"/>
      <c r="AZ25" s="498"/>
    </row>
    <row r="26" spans="1:52">
      <c r="B26" s="93"/>
      <c r="C26" s="421"/>
      <c r="D26" s="421"/>
      <c r="I26" s="93"/>
      <c r="J26" s="421"/>
      <c r="K26" s="421"/>
      <c r="AC26" s="421"/>
      <c r="AF26" s="93"/>
      <c r="AI26" s="421"/>
      <c r="AJ26" s="421"/>
      <c r="AT26" s="81"/>
      <c r="AU26" s="81"/>
      <c r="AV26" s="81"/>
      <c r="AW26" s="81"/>
      <c r="AX26" s="81"/>
      <c r="AY26" s="81"/>
      <c r="AZ26" s="499"/>
    </row>
    <row r="27" spans="1:52">
      <c r="B27" s="93"/>
      <c r="C27" s="136"/>
      <c r="D27" s="421"/>
      <c r="I27" s="93"/>
      <c r="J27" s="136"/>
      <c r="K27" s="421"/>
      <c r="AC27" s="421"/>
      <c r="AF27" s="93"/>
      <c r="AH27" s="419"/>
      <c r="AI27" s="61"/>
      <c r="AJ27" s="421"/>
      <c r="AT27" s="19"/>
      <c r="AU27" s="19"/>
      <c r="AV27" s="19"/>
      <c r="AW27" s="83"/>
      <c r="AX27" s="83"/>
      <c r="AY27" s="83"/>
      <c r="AZ27" s="83"/>
    </row>
    <row r="28" spans="1:52">
      <c r="B28" s="93"/>
      <c r="C28" s="421"/>
      <c r="D28" s="421"/>
      <c r="I28" s="93"/>
      <c r="J28" s="421"/>
      <c r="K28" s="421"/>
      <c r="AC28" s="421"/>
      <c r="AF28" s="93"/>
      <c r="AJ28" s="421"/>
      <c r="AT28" s="9"/>
      <c r="AU28" s="9"/>
      <c r="AV28" s="9"/>
      <c r="AW28" s="9"/>
      <c r="AX28" s="9"/>
      <c r="AY28" s="9"/>
      <c r="AZ28" s="500"/>
    </row>
    <row r="29" spans="1:52">
      <c r="B29" s="93"/>
      <c r="C29" s="136"/>
      <c r="D29" s="421"/>
      <c r="I29" s="93"/>
      <c r="J29" s="136"/>
      <c r="K29" s="421"/>
      <c r="AC29" s="421"/>
      <c r="AF29" s="93"/>
      <c r="AJ29" s="421"/>
      <c r="AT29" s="9"/>
      <c r="AU29" s="9"/>
      <c r="AV29" s="9"/>
      <c r="AW29" s="9"/>
      <c r="AX29" s="9"/>
      <c r="AY29" s="9"/>
      <c r="AZ29" s="500"/>
    </row>
    <row r="30" spans="1:52">
      <c r="B30" s="93"/>
      <c r="C30" s="421"/>
      <c r="D30" s="421"/>
      <c r="I30" s="93"/>
      <c r="J30" s="421"/>
      <c r="K30" s="421"/>
      <c r="AC30" s="421"/>
      <c r="AF30" s="93"/>
      <c r="AJ30" s="421"/>
      <c r="AT30" s="9"/>
      <c r="AU30" s="9"/>
      <c r="AV30" s="9"/>
      <c r="AW30" s="9"/>
      <c r="AX30" s="9"/>
      <c r="AY30" s="9"/>
      <c r="AZ30" s="500"/>
    </row>
    <row r="31" spans="1:52">
      <c r="B31" s="93"/>
      <c r="C31" s="136"/>
      <c r="D31" s="421"/>
      <c r="I31" s="93"/>
      <c r="J31" s="136"/>
      <c r="K31" s="421"/>
      <c r="AC31" s="421"/>
      <c r="AF31" s="93"/>
      <c r="AJ31" s="421"/>
      <c r="AT31" s="9"/>
      <c r="AU31" s="9"/>
      <c r="AV31" s="9"/>
      <c r="AW31" s="9"/>
      <c r="AX31" s="9"/>
      <c r="AY31" s="9"/>
      <c r="AZ31" s="500"/>
    </row>
    <row r="32" spans="1:52">
      <c r="B32" s="501"/>
      <c r="C32" s="502"/>
      <c r="I32" s="501"/>
      <c r="J32" s="502"/>
      <c r="AC32" s="421"/>
      <c r="AF32" s="93"/>
      <c r="AJ32" s="421"/>
      <c r="AT32" s="9"/>
      <c r="AU32" s="9"/>
      <c r="AV32" s="9"/>
      <c r="AW32" s="9"/>
      <c r="AX32" s="9"/>
      <c r="AY32" s="9"/>
      <c r="AZ32" s="500"/>
    </row>
    <row r="33" spans="2:52">
      <c r="B33" s="419"/>
      <c r="I33" s="419"/>
      <c r="AC33" s="421"/>
      <c r="AJ33" s="421"/>
      <c r="AT33" s="463"/>
      <c r="AU33" s="463"/>
      <c r="AV33" s="463"/>
      <c r="AW33" s="463"/>
      <c r="AX33" s="463"/>
      <c r="AY33" s="463"/>
      <c r="AZ33" s="500"/>
    </row>
    <row r="34" spans="2:52">
      <c r="B34" s="419"/>
      <c r="I34" s="419"/>
      <c r="AC34" s="421"/>
      <c r="AF34" s="61"/>
      <c r="AG34" s="61"/>
      <c r="AH34" s="61"/>
      <c r="AI34" s="61"/>
      <c r="AJ34" s="61"/>
      <c r="AT34" s="84"/>
      <c r="AU34" s="84"/>
      <c r="AV34" s="84"/>
      <c r="AW34" s="84"/>
      <c r="AX34" s="84"/>
      <c r="AY34" s="84"/>
      <c r="AZ34" s="500"/>
    </row>
    <row r="35" spans="2:52">
      <c r="B35" s="419"/>
      <c r="I35" s="419"/>
      <c r="AC35" s="421"/>
      <c r="AF35" s="93"/>
      <c r="AH35" s="148"/>
      <c r="AI35" s="421"/>
      <c r="AJ35" s="421"/>
      <c r="AT35" s="84"/>
      <c r="AU35" s="84"/>
      <c r="AV35" s="84"/>
      <c r="AW35" s="84"/>
      <c r="AX35" s="84"/>
      <c r="AY35" s="84"/>
      <c r="AZ35" s="500"/>
    </row>
    <row r="36" spans="2:52">
      <c r="B36" s="419"/>
      <c r="I36" s="419"/>
      <c r="AC36" s="421"/>
      <c r="AF36" s="93"/>
      <c r="AH36" s="148"/>
      <c r="AI36" s="421"/>
      <c r="AJ36" s="421"/>
      <c r="AT36" s="464"/>
      <c r="AU36" s="464"/>
      <c r="AV36" s="464"/>
      <c r="AW36" s="464"/>
      <c r="AX36" s="464"/>
      <c r="AY36" s="464"/>
      <c r="AZ36" s="500"/>
    </row>
    <row r="37" spans="2:52">
      <c r="B37" s="419"/>
      <c r="I37" s="419"/>
      <c r="AF37" s="93"/>
      <c r="AH37" s="419"/>
      <c r="AI37" s="149"/>
      <c r="AJ37" s="421"/>
      <c r="AM37" s="427"/>
      <c r="AN37" s="149"/>
      <c r="AT37" s="465"/>
      <c r="AU37" s="465"/>
      <c r="AV37" s="465"/>
      <c r="AW37" s="465"/>
      <c r="AX37" s="465"/>
      <c r="AY37" s="465"/>
      <c r="AZ37" s="500"/>
    </row>
    <row r="38" spans="2:52">
      <c r="B38" s="419"/>
      <c r="I38" s="419"/>
      <c r="AF38" s="93"/>
      <c r="AH38" s="419"/>
      <c r="AI38" s="149"/>
      <c r="AJ38" s="421"/>
      <c r="AM38" s="427"/>
      <c r="AN38" s="149"/>
      <c r="AT38" s="466"/>
      <c r="AU38" s="466"/>
      <c r="AV38" s="466"/>
      <c r="AW38" s="466"/>
      <c r="AX38" s="466"/>
      <c r="AY38" s="466"/>
      <c r="AZ38" s="500"/>
    </row>
    <row r="39" spans="2:52">
      <c r="B39" s="419"/>
      <c r="I39" s="419"/>
      <c r="AF39" s="93"/>
      <c r="AH39" s="419"/>
      <c r="AI39" s="150"/>
      <c r="AJ39" s="421"/>
      <c r="AM39" s="419"/>
      <c r="AN39" s="150"/>
      <c r="AT39" s="465"/>
      <c r="AU39" s="465"/>
      <c r="AV39" s="465"/>
      <c r="AW39" s="465"/>
      <c r="AX39" s="465"/>
      <c r="AY39" s="465"/>
      <c r="AZ39" s="19"/>
    </row>
    <row r="40" spans="2:52">
      <c r="B40" s="419"/>
      <c r="I40" s="419"/>
      <c r="AF40" s="93"/>
      <c r="AH40" s="419"/>
      <c r="AI40" s="149"/>
      <c r="AJ40" s="421"/>
      <c r="AM40" s="427"/>
      <c r="AN40" s="149"/>
      <c r="AT40" s="465"/>
      <c r="AU40" s="465"/>
      <c r="AV40" s="465"/>
      <c r="AW40" s="465"/>
      <c r="AX40" s="465"/>
      <c r="AY40" s="465"/>
      <c r="AZ40" s="19"/>
    </row>
    <row r="41" spans="2:52">
      <c r="B41" s="419"/>
      <c r="I41" s="419"/>
      <c r="AF41" s="93"/>
      <c r="AI41" s="151"/>
      <c r="AJ41" s="421"/>
      <c r="AN41" s="151"/>
      <c r="AT41" s="421"/>
      <c r="AU41" s="421"/>
      <c r="AV41" s="421"/>
      <c r="AW41" s="421"/>
      <c r="AX41" s="421"/>
      <c r="AY41" s="421"/>
      <c r="AZ41" s="19"/>
    </row>
    <row r="42" spans="2:52">
      <c r="B42" s="419"/>
      <c r="I42" s="419"/>
      <c r="AF42" s="93"/>
      <c r="AH42" s="419"/>
      <c r="AI42" s="149"/>
      <c r="AJ42" s="421"/>
      <c r="AM42" s="419"/>
      <c r="AN42" s="149"/>
      <c r="AT42" s="467"/>
      <c r="AU42" s="467"/>
      <c r="AV42" s="467"/>
      <c r="AW42" s="467"/>
      <c r="AX42" s="467"/>
      <c r="AY42" s="467"/>
      <c r="AZ42" s="19"/>
    </row>
    <row r="43" spans="2:52">
      <c r="B43" s="419"/>
      <c r="I43" s="419"/>
      <c r="AF43" s="93"/>
      <c r="AH43" s="419"/>
      <c r="AI43" s="61"/>
      <c r="AJ43" s="421"/>
      <c r="AM43" s="419"/>
      <c r="AN43" s="61"/>
      <c r="AT43" s="465"/>
      <c r="AU43" s="465"/>
      <c r="AV43" s="465"/>
      <c r="AW43" s="465"/>
      <c r="AX43" s="465"/>
      <c r="AY43" s="465"/>
      <c r="AZ43" s="19"/>
    </row>
    <row r="44" spans="2:52">
      <c r="B44" s="419"/>
      <c r="I44" s="419"/>
      <c r="AF44" s="93"/>
      <c r="AJ44" s="421"/>
      <c r="AT44" s="465"/>
      <c r="AU44" s="465"/>
      <c r="AV44" s="465"/>
      <c r="AW44" s="465"/>
      <c r="AX44" s="465"/>
      <c r="AY44" s="465"/>
      <c r="AZ44" s="82"/>
    </row>
    <row r="45" spans="2:52">
      <c r="B45" s="419"/>
      <c r="I45" s="419"/>
      <c r="AF45" s="93"/>
      <c r="AJ45" s="421"/>
      <c r="AT45" s="465"/>
      <c r="AU45" s="465"/>
      <c r="AV45" s="465"/>
      <c r="AW45" s="465"/>
      <c r="AX45" s="465"/>
      <c r="AY45" s="465"/>
      <c r="AZ45" s="498"/>
    </row>
    <row r="46" spans="2:52">
      <c r="B46" s="419"/>
      <c r="I46" s="419"/>
      <c r="AF46" s="93"/>
      <c r="AH46" s="419"/>
      <c r="AI46" s="421"/>
      <c r="AJ46" s="421"/>
      <c r="AM46" s="419"/>
      <c r="AN46" s="421"/>
      <c r="AT46" s="465"/>
      <c r="AU46" s="465"/>
      <c r="AV46" s="465"/>
      <c r="AW46" s="465"/>
      <c r="AX46" s="465"/>
      <c r="AY46" s="465"/>
      <c r="AZ46" s="499"/>
    </row>
    <row r="47" spans="2:52">
      <c r="B47" s="419"/>
      <c r="I47" s="419"/>
      <c r="AJ47" s="421"/>
      <c r="AT47" s="465"/>
      <c r="AU47" s="465"/>
      <c r="AV47" s="465"/>
      <c r="AW47" s="465"/>
      <c r="AX47" s="465"/>
      <c r="AY47" s="465"/>
      <c r="AZ47" s="83"/>
    </row>
    <row r="48" spans="2:52">
      <c r="AJ48" s="421"/>
      <c r="AL48" s="449"/>
      <c r="AM48" s="449"/>
      <c r="AN48" s="449"/>
      <c r="AO48" s="449"/>
      <c r="AP48" s="449"/>
      <c r="AQ48" s="449"/>
      <c r="AR48" s="428"/>
      <c r="AS48" s="81"/>
      <c r="AT48" s="19"/>
      <c r="AU48" s="19"/>
      <c r="AV48" s="500"/>
      <c r="AW48" s="500"/>
      <c r="AX48" s="500"/>
      <c r="AY48" s="500"/>
      <c r="AZ48" s="500"/>
    </row>
    <row r="49" spans="32:52">
      <c r="AL49" s="449"/>
      <c r="AM49" s="449"/>
      <c r="AN49" s="449"/>
      <c r="AO49" s="449"/>
      <c r="AP49" s="449"/>
      <c r="AQ49" s="449"/>
      <c r="AR49" s="428"/>
      <c r="AS49" s="81"/>
      <c r="AT49" s="500"/>
      <c r="AU49" s="500"/>
      <c r="AV49" s="500"/>
      <c r="AW49" s="500"/>
      <c r="AX49" s="500"/>
      <c r="AY49" s="500"/>
      <c r="AZ49" s="500"/>
    </row>
    <row r="50" spans="32:52">
      <c r="AL50" s="449"/>
      <c r="AM50" s="449"/>
      <c r="AN50" s="449"/>
      <c r="AO50" s="449"/>
      <c r="AP50" s="449"/>
      <c r="AQ50" s="449"/>
      <c r="AR50" s="428"/>
      <c r="AS50" s="81"/>
      <c r="AT50" s="500"/>
      <c r="AU50" s="500"/>
      <c r="AV50" s="500"/>
      <c r="AW50" s="500"/>
      <c r="AX50" s="500"/>
      <c r="AY50" s="500"/>
      <c r="AZ50" s="500"/>
    </row>
    <row r="51" spans="32:52">
      <c r="AF51" s="61"/>
      <c r="AG51" s="61"/>
      <c r="AH51" s="61"/>
      <c r="AI51" s="61"/>
      <c r="AJ51" s="61"/>
      <c r="AL51" s="449"/>
      <c r="AM51" s="449"/>
      <c r="AN51" s="449"/>
      <c r="AO51" s="449"/>
      <c r="AP51" s="449"/>
      <c r="AQ51" s="449"/>
      <c r="AR51" s="428"/>
      <c r="AS51" s="81"/>
      <c r="AT51" s="500"/>
      <c r="AU51" s="500"/>
      <c r="AV51" s="500"/>
      <c r="AW51" s="500"/>
      <c r="AX51" s="500"/>
      <c r="AY51" s="500"/>
      <c r="AZ51" s="500"/>
    </row>
    <row r="52" spans="32:52">
      <c r="AF52" s="93"/>
      <c r="AH52" s="148"/>
      <c r="AI52" s="421"/>
      <c r="AJ52" s="421"/>
      <c r="AM52" s="19"/>
      <c r="AN52" s="19"/>
      <c r="AO52" s="19"/>
      <c r="AP52" s="19"/>
      <c r="AQ52" s="19"/>
      <c r="AR52" s="19"/>
      <c r="AS52" s="19"/>
      <c r="AT52" s="500"/>
      <c r="AU52" s="500"/>
      <c r="AV52" s="500"/>
      <c r="AW52" s="500"/>
      <c r="AX52" s="500"/>
      <c r="AY52" s="500"/>
      <c r="AZ52" s="500"/>
    </row>
    <row r="53" spans="32:52">
      <c r="AF53" s="93"/>
      <c r="AH53" s="148"/>
      <c r="AI53" s="421"/>
      <c r="AJ53" s="421"/>
      <c r="AM53" s="19"/>
      <c r="AN53" s="19"/>
      <c r="AO53" s="19"/>
      <c r="AP53" s="19"/>
      <c r="AQ53" s="19"/>
      <c r="AT53" s="19"/>
      <c r="AU53" s="19"/>
      <c r="AV53" s="19"/>
      <c r="AW53" s="19"/>
      <c r="AX53" s="19"/>
      <c r="AY53" s="19"/>
      <c r="AZ53" s="19"/>
    </row>
    <row r="54" spans="32:52">
      <c r="AF54" s="93"/>
      <c r="AH54" s="419"/>
      <c r="AI54" s="149"/>
      <c r="AJ54" s="421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</row>
    <row r="55" spans="32:52">
      <c r="AF55" s="93"/>
      <c r="AH55" s="419"/>
      <c r="AI55" s="149"/>
      <c r="AJ55" s="421"/>
    </row>
    <row r="56" spans="32:52">
      <c r="AF56" s="93"/>
      <c r="AH56" s="419"/>
      <c r="AI56" s="150"/>
      <c r="AJ56" s="421"/>
    </row>
    <row r="57" spans="32:52">
      <c r="AF57" s="93"/>
      <c r="AH57" s="419"/>
      <c r="AI57" s="150"/>
      <c r="AJ57" s="421"/>
    </row>
    <row r="58" spans="32:52">
      <c r="AF58" s="93"/>
      <c r="AI58" s="151"/>
      <c r="AJ58" s="421"/>
    </row>
    <row r="59" spans="32:52">
      <c r="AF59" s="93"/>
      <c r="AH59" s="419"/>
      <c r="AI59" s="149"/>
      <c r="AJ59" s="421"/>
    </row>
    <row r="60" spans="32:52">
      <c r="AF60" s="93"/>
      <c r="AH60" s="419"/>
      <c r="AI60" s="61"/>
      <c r="AJ60" s="421"/>
    </row>
    <row r="61" spans="32:52">
      <c r="AF61" s="93"/>
      <c r="AJ61" s="421"/>
    </row>
    <row r="62" spans="32:52">
      <c r="AF62" s="93"/>
      <c r="AJ62" s="421"/>
    </row>
    <row r="63" spans="32:52">
      <c r="AF63" s="93"/>
      <c r="AJ63" s="421"/>
    </row>
    <row r="64" spans="32:52">
      <c r="AJ64" s="421"/>
    </row>
    <row r="65" spans="36:36">
      <c r="AJ65" s="421"/>
    </row>
  </sheetData>
  <mergeCells count="17">
    <mergeCell ref="AT47:AY47"/>
    <mergeCell ref="AL48:AQ48"/>
    <mergeCell ref="AL49:AQ49"/>
    <mergeCell ref="AL50:AQ50"/>
    <mergeCell ref="AL51:AQ51"/>
    <mergeCell ref="AT46:AY46"/>
    <mergeCell ref="AV22:AW22"/>
    <mergeCell ref="AT33:AY33"/>
    <mergeCell ref="AT36:AY36"/>
    <mergeCell ref="AT37:AY37"/>
    <mergeCell ref="AT38:AY38"/>
    <mergeCell ref="AT39:AY39"/>
    <mergeCell ref="AT40:AY40"/>
    <mergeCell ref="AT42:AY42"/>
    <mergeCell ref="AT43:AY43"/>
    <mergeCell ref="AT44:AY44"/>
    <mergeCell ref="AT45:AY4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30">
    <tabColor theme="3" tint="0.39997558519241921"/>
  </sheetPr>
  <dimension ref="A1:AC85"/>
  <sheetViews>
    <sheetView topLeftCell="A2" workbookViewId="0">
      <selection activeCell="A2" sqref="A1:XFD1048576"/>
    </sheetView>
  </sheetViews>
  <sheetFormatPr baseColWidth="10" defaultColWidth="11.3984375" defaultRowHeight="15" customHeight="1"/>
  <cols>
    <col min="1" max="1" width="6.59765625" style="106" customWidth="1"/>
    <col min="2" max="2" width="49.265625" style="260" customWidth="1"/>
    <col min="3" max="3" width="10.73046875" style="425" customWidth="1"/>
    <col min="4" max="4" width="6" style="425" customWidth="1"/>
    <col min="5" max="5" width="9.59765625" style="425" customWidth="1"/>
    <col min="6" max="6" width="4.73046875" style="425" customWidth="1"/>
    <col min="7" max="7" width="13.3984375" style="106" customWidth="1"/>
    <col min="8" max="8" width="47" style="106" customWidth="1"/>
    <col min="9" max="9" width="10.1328125" style="106" customWidth="1"/>
    <col min="10" max="10" width="5.1328125" style="106" customWidth="1"/>
    <col min="11" max="11" width="7" style="106" customWidth="1"/>
    <col min="12" max="12" width="3.73046875" style="106" customWidth="1"/>
    <col min="13" max="13" width="10" style="106" customWidth="1"/>
    <col min="14" max="14" width="3.86328125" style="106" customWidth="1"/>
    <col min="15" max="15" width="9.86328125" style="106" customWidth="1"/>
    <col min="16" max="16" width="9.73046875" style="106" customWidth="1"/>
    <col min="17" max="17" width="2.73046875" style="106" customWidth="1"/>
    <col min="18" max="18" width="4.73046875" style="106" customWidth="1"/>
    <col min="19" max="19" width="47.73046875" style="106" customWidth="1"/>
    <col min="20" max="20" width="6" style="106" customWidth="1"/>
    <col min="21" max="21" width="5.1328125" style="106" customWidth="1"/>
    <col min="22" max="22" width="6.1328125" style="106" customWidth="1"/>
    <col min="23" max="23" width="3.265625" style="106" customWidth="1"/>
    <col min="24" max="24" width="8.59765625" style="106" customWidth="1"/>
    <col min="25" max="25" width="3.86328125" style="106" customWidth="1"/>
    <col min="26" max="26" width="9.1328125" style="106" customWidth="1"/>
    <col min="27" max="27" width="10.86328125" style="106" customWidth="1"/>
    <col min="28" max="16384" width="11.3984375" style="106"/>
  </cols>
  <sheetData>
    <row r="1" spans="2:27" ht="15" customHeight="1">
      <c r="F1" s="427"/>
      <c r="G1" s="244"/>
      <c r="H1" s="254"/>
      <c r="I1" s="263"/>
      <c r="J1" s="425"/>
      <c r="M1" s="264"/>
      <c r="N1" s="257"/>
      <c r="O1" s="420"/>
      <c r="P1" s="162"/>
      <c r="R1" s="257"/>
      <c r="S1" s="254"/>
      <c r="T1" s="265"/>
      <c r="U1" s="133"/>
      <c r="V1" s="264"/>
      <c r="X1" s="266"/>
      <c r="Y1" s="267"/>
      <c r="Z1" s="420"/>
      <c r="AA1" s="162"/>
    </row>
    <row r="2" spans="2:27" ht="15" customHeight="1">
      <c r="F2" s="427"/>
      <c r="G2" s="366"/>
    </row>
    <row r="3" spans="2:27" ht="15" customHeight="1">
      <c r="B3" s="445"/>
      <c r="F3" s="427"/>
      <c r="H3" s="254"/>
      <c r="I3" s="255"/>
      <c r="J3" s="424"/>
      <c r="K3" s="255"/>
      <c r="L3" s="255"/>
      <c r="M3" s="255"/>
      <c r="N3" s="256"/>
      <c r="O3" s="425"/>
    </row>
    <row r="4" spans="2:27" ht="15" customHeight="1">
      <c r="F4" s="427"/>
      <c r="G4" s="257"/>
      <c r="H4" s="258"/>
      <c r="I4" s="255"/>
      <c r="J4" s="424"/>
      <c r="K4" s="424"/>
      <c r="L4" s="424"/>
      <c r="M4" s="424"/>
      <c r="N4" s="424"/>
      <c r="O4" s="259"/>
      <c r="P4" s="424"/>
    </row>
    <row r="5" spans="2:27" ht="15" customHeight="1">
      <c r="B5" s="445"/>
      <c r="C5" s="133"/>
      <c r="D5" s="446"/>
      <c r="F5" s="427"/>
      <c r="G5" s="257"/>
      <c r="H5" s="260"/>
      <c r="I5" s="261"/>
      <c r="K5" s="468"/>
      <c r="L5" s="468"/>
      <c r="M5" s="468"/>
      <c r="N5" s="468"/>
      <c r="O5" s="259"/>
      <c r="P5" s="424"/>
      <c r="R5" s="257"/>
      <c r="S5" s="254"/>
      <c r="T5" s="469"/>
      <c r="U5" s="469"/>
      <c r="V5" s="470"/>
      <c r="W5" s="470"/>
      <c r="X5" s="470"/>
      <c r="Y5" s="470"/>
      <c r="Z5" s="425"/>
      <c r="AA5" s="425"/>
    </row>
    <row r="6" spans="2:27" ht="15" customHeight="1">
      <c r="B6" s="445"/>
      <c r="F6" s="427"/>
      <c r="G6" s="262"/>
      <c r="H6" s="42"/>
      <c r="I6" s="263"/>
      <c r="J6" s="425"/>
      <c r="M6" s="264"/>
      <c r="N6" s="257"/>
      <c r="O6" s="420"/>
      <c r="P6" s="162"/>
      <c r="R6" s="257"/>
      <c r="S6" s="42"/>
      <c r="T6" s="265"/>
      <c r="U6" s="133"/>
      <c r="V6" s="264"/>
      <c r="X6" s="266"/>
      <c r="Y6" s="267"/>
      <c r="Z6" s="420"/>
      <c r="AA6" s="162"/>
    </row>
    <row r="7" spans="2:27" ht="15" customHeight="1">
      <c r="B7" s="419"/>
      <c r="C7" s="442"/>
      <c r="F7" s="427"/>
      <c r="G7" s="124"/>
      <c r="H7" s="42"/>
      <c r="I7" s="261"/>
      <c r="K7" s="266"/>
      <c r="M7" s="268"/>
      <c r="N7" s="269"/>
      <c r="O7" s="420"/>
      <c r="P7" s="162"/>
      <c r="R7" s="257"/>
      <c r="S7" s="254"/>
      <c r="T7" s="270"/>
      <c r="U7" s="44"/>
      <c r="V7" s="264"/>
      <c r="X7" s="266"/>
      <c r="Y7" s="64"/>
      <c r="Z7" s="420"/>
      <c r="AA7" s="162"/>
    </row>
    <row r="8" spans="2:27" ht="15" customHeight="1">
      <c r="B8" s="419"/>
      <c r="C8" s="442"/>
      <c r="F8" s="158"/>
      <c r="G8" s="124"/>
      <c r="H8" s="42"/>
      <c r="I8" s="261"/>
      <c r="K8" s="266"/>
      <c r="M8" s="268"/>
      <c r="N8" s="269"/>
      <c r="O8" s="420"/>
      <c r="P8" s="162"/>
      <c r="R8" s="257"/>
      <c r="S8" s="254"/>
      <c r="T8" s="270"/>
      <c r="U8" s="44"/>
      <c r="V8" s="264"/>
      <c r="X8" s="266"/>
      <c r="Y8" s="64"/>
      <c r="Z8" s="420"/>
      <c r="AA8" s="162"/>
    </row>
    <row r="9" spans="2:27" ht="15" customHeight="1">
      <c r="B9" s="447"/>
      <c r="C9" s="142"/>
    </row>
    <row r="10" spans="2:27" ht="15" customHeight="1">
      <c r="B10" s="419"/>
      <c r="C10" s="133"/>
    </row>
    <row r="11" spans="2:27" ht="15" customHeight="1">
      <c r="B11" s="419"/>
      <c r="D11" s="421"/>
    </row>
    <row r="12" spans="2:27" ht="15" customHeight="1">
      <c r="B12" s="419"/>
      <c r="D12" s="421"/>
    </row>
    <row r="13" spans="2:27" s="257" customFormat="1" ht="15" customHeight="1">
      <c r="B13" s="447"/>
      <c r="C13" s="142"/>
      <c r="D13" s="425"/>
      <c r="E13" s="425"/>
      <c r="F13" s="425"/>
      <c r="G13" s="106"/>
    </row>
    <row r="14" spans="2:27" s="257" customFormat="1" ht="15" customHeight="1">
      <c r="B14" s="419"/>
      <c r="C14" s="448"/>
      <c r="D14" s="421"/>
      <c r="E14" s="133"/>
      <c r="F14" s="427"/>
      <c r="G14" s="106"/>
    </row>
    <row r="15" spans="2:27" s="257" customFormat="1" ht="15" customHeight="1">
      <c r="B15" s="419"/>
      <c r="C15" s="4"/>
      <c r="D15" s="425"/>
      <c r="E15" s="425"/>
      <c r="F15" s="425"/>
      <c r="G15" s="106"/>
    </row>
    <row r="16" spans="2:27" s="257" customFormat="1" ht="15" customHeight="1">
      <c r="B16" s="419"/>
      <c r="C16" s="45"/>
      <c r="D16" s="425"/>
      <c r="E16" s="425"/>
      <c r="F16" s="425"/>
      <c r="G16" s="106"/>
    </row>
    <row r="17" spans="2:7" s="257" customFormat="1" ht="15" customHeight="1">
      <c r="B17" s="419"/>
      <c r="C17" s="448"/>
      <c r="D17" s="421"/>
      <c r="E17" s="425"/>
      <c r="F17" s="425"/>
      <c r="G17" s="106"/>
    </row>
    <row r="18" spans="2:7" s="257" customFormat="1" ht="15" customHeight="1">
      <c r="B18" s="419"/>
      <c r="C18" s="4"/>
      <c r="D18" s="425"/>
      <c r="E18" s="425"/>
      <c r="F18" s="425"/>
      <c r="G18" s="106"/>
    </row>
    <row r="19" spans="2:7" s="257" customFormat="1" ht="15" customHeight="1">
      <c r="B19" s="419"/>
      <c r="C19" s="45"/>
      <c r="D19" s="425"/>
      <c r="E19" s="425"/>
      <c r="F19" s="425"/>
      <c r="G19" s="106"/>
    </row>
    <row r="20" spans="2:7" s="257" customFormat="1" ht="15" customHeight="1">
      <c r="B20" s="419"/>
      <c r="C20" s="448"/>
      <c r="D20" s="421"/>
      <c r="E20" s="425"/>
      <c r="F20" s="425"/>
      <c r="G20" s="106"/>
    </row>
    <row r="21" spans="2:7" s="257" customFormat="1" ht="15" customHeight="1">
      <c r="B21" s="419"/>
      <c r="C21" s="4"/>
      <c r="D21" s="425"/>
      <c r="E21" s="425"/>
      <c r="F21" s="425"/>
      <c r="G21" s="106"/>
    </row>
    <row r="22" spans="2:7" s="257" customFormat="1" ht="15" customHeight="1">
      <c r="B22" s="419"/>
      <c r="C22" s="45"/>
      <c r="D22" s="425"/>
      <c r="E22" s="425"/>
      <c r="F22" s="425"/>
      <c r="G22" s="106"/>
    </row>
    <row r="23" spans="2:7" s="257" customFormat="1" ht="15" customHeight="1">
      <c r="B23" s="419"/>
      <c r="C23" s="448"/>
      <c r="D23" s="421"/>
      <c r="E23" s="425"/>
      <c r="F23" s="425"/>
      <c r="G23" s="106"/>
    </row>
    <row r="24" spans="2:7" s="257" customFormat="1" ht="15" customHeight="1">
      <c r="B24" s="419"/>
      <c r="C24" s="4"/>
      <c r="D24" s="425"/>
      <c r="E24" s="425"/>
      <c r="F24" s="425"/>
      <c r="G24" s="106"/>
    </row>
    <row r="25" spans="2:7" s="257" customFormat="1" ht="15" customHeight="1">
      <c r="B25" s="419"/>
      <c r="C25" s="45"/>
      <c r="D25" s="425"/>
      <c r="E25" s="425"/>
      <c r="F25" s="425"/>
      <c r="G25" s="106"/>
    </row>
    <row r="26" spans="2:7" s="257" customFormat="1" ht="15" customHeight="1">
      <c r="B26" s="419"/>
      <c r="C26" s="448"/>
      <c r="D26" s="421"/>
      <c r="E26" s="425"/>
      <c r="F26" s="425"/>
      <c r="G26" s="106"/>
    </row>
    <row r="27" spans="2:7" s="257" customFormat="1" ht="15" customHeight="1">
      <c r="B27" s="419"/>
      <c r="C27" s="4"/>
      <c r="D27" s="425"/>
      <c r="E27" s="425"/>
      <c r="F27" s="425"/>
      <c r="G27" s="106"/>
    </row>
    <row r="28" spans="2:7" s="257" customFormat="1" ht="15" customHeight="1">
      <c r="B28" s="419"/>
      <c r="C28" s="45"/>
      <c r="D28" s="425"/>
      <c r="E28" s="425"/>
      <c r="F28" s="425"/>
      <c r="G28" s="106"/>
    </row>
    <row r="29" spans="2:7" s="257" customFormat="1" ht="15" customHeight="1">
      <c r="B29" s="419"/>
      <c r="C29" s="448"/>
      <c r="D29" s="421"/>
      <c r="E29" s="425"/>
      <c r="F29" s="425"/>
      <c r="G29" s="106"/>
    </row>
    <row r="30" spans="2:7" s="257" customFormat="1" ht="15" customHeight="1">
      <c r="B30" s="419"/>
      <c r="C30" s="4"/>
      <c r="D30" s="425"/>
      <c r="E30" s="425"/>
      <c r="F30" s="425"/>
      <c r="G30" s="106"/>
    </row>
    <row r="31" spans="2:7" s="257" customFormat="1" ht="15" customHeight="1">
      <c r="B31" s="419"/>
      <c r="C31" s="45"/>
      <c r="D31" s="425"/>
      <c r="E31" s="425"/>
      <c r="F31" s="425"/>
      <c r="G31" s="106"/>
    </row>
    <row r="32" spans="2:7" s="257" customFormat="1" ht="15" customHeight="1">
      <c r="B32" s="419"/>
      <c r="C32" s="448"/>
      <c r="D32" s="421"/>
      <c r="E32" s="425"/>
      <c r="F32" s="425"/>
      <c r="G32" s="106"/>
    </row>
    <row r="33" spans="2:7" s="257" customFormat="1" ht="15" customHeight="1">
      <c r="B33" s="419"/>
      <c r="C33" s="4"/>
      <c r="D33" s="425"/>
      <c r="E33" s="425"/>
      <c r="F33" s="425"/>
      <c r="G33" s="106"/>
    </row>
    <row r="34" spans="2:7" s="257" customFormat="1" ht="15" customHeight="1">
      <c r="B34" s="419"/>
      <c r="C34" s="45"/>
      <c r="D34" s="425"/>
      <c r="E34" s="425"/>
      <c r="F34" s="425"/>
      <c r="G34" s="106"/>
    </row>
    <row r="35" spans="2:7" s="257" customFormat="1" ht="15" customHeight="1">
      <c r="B35" s="419"/>
      <c r="C35" s="448"/>
      <c r="D35" s="421"/>
      <c r="E35" s="425"/>
      <c r="F35" s="425"/>
      <c r="G35" s="106"/>
    </row>
    <row r="36" spans="2:7" s="257" customFormat="1" ht="15" customHeight="1">
      <c r="B36" s="419"/>
      <c r="C36" s="4"/>
      <c r="D36" s="425"/>
      <c r="E36" s="425"/>
      <c r="F36" s="425"/>
      <c r="G36" s="106"/>
    </row>
    <row r="37" spans="2:7" s="257" customFormat="1" ht="15" customHeight="1">
      <c r="B37" s="419"/>
      <c r="C37" s="45"/>
      <c r="D37" s="425"/>
      <c r="E37" s="425"/>
      <c r="F37" s="425"/>
      <c r="G37" s="106"/>
    </row>
    <row r="38" spans="2:7" s="257" customFormat="1" ht="15" customHeight="1">
      <c r="B38" s="447"/>
      <c r="C38" s="142"/>
      <c r="D38" s="425"/>
      <c r="E38" s="425"/>
      <c r="F38" s="425"/>
      <c r="G38" s="106"/>
    </row>
    <row r="39" spans="2:7" s="257" customFormat="1" ht="15" customHeight="1">
      <c r="B39" s="419"/>
      <c r="C39" s="4"/>
      <c r="D39" s="421"/>
      <c r="E39" s="427"/>
      <c r="F39" s="425"/>
      <c r="G39" s="502"/>
    </row>
    <row r="40" spans="2:7" s="257" customFormat="1" ht="15" customHeight="1">
      <c r="B40" s="419"/>
      <c r="C40" s="45"/>
      <c r="D40" s="421"/>
      <c r="E40" s="427"/>
      <c r="F40" s="425"/>
      <c r="G40" s="106"/>
    </row>
    <row r="41" spans="2:7" s="257" customFormat="1" ht="15" customHeight="1">
      <c r="B41" s="419"/>
      <c r="C41" s="4"/>
      <c r="D41" s="421"/>
      <c r="E41" s="427"/>
      <c r="F41" s="425"/>
      <c r="G41" s="106"/>
    </row>
    <row r="42" spans="2:7" s="257" customFormat="1" ht="15" customHeight="1">
      <c r="B42" s="419"/>
      <c r="C42" s="45"/>
      <c r="D42" s="421"/>
      <c r="E42" s="427"/>
      <c r="F42" s="425"/>
      <c r="G42" s="106"/>
    </row>
    <row r="43" spans="2:7" s="257" customFormat="1" ht="15" customHeight="1">
      <c r="B43" s="419"/>
      <c r="C43" s="4"/>
      <c r="D43" s="421"/>
      <c r="E43" s="427"/>
      <c r="F43" s="425"/>
      <c r="G43" s="106"/>
    </row>
    <row r="44" spans="2:7" s="257" customFormat="1" ht="15" customHeight="1">
      <c r="B44" s="419"/>
      <c r="C44" s="45"/>
      <c r="D44" s="421"/>
      <c r="E44" s="427"/>
      <c r="F44" s="425"/>
      <c r="G44" s="106"/>
    </row>
    <row r="45" spans="2:7" s="257" customFormat="1" ht="15" customHeight="1">
      <c r="B45" s="419"/>
      <c r="C45" s="4"/>
      <c r="D45" s="421"/>
      <c r="E45" s="427"/>
      <c r="F45" s="425"/>
      <c r="G45" s="502"/>
    </row>
    <row r="46" spans="2:7" s="257" customFormat="1" ht="15" customHeight="1">
      <c r="B46" s="419"/>
      <c r="C46" s="45"/>
      <c r="D46" s="421"/>
      <c r="E46" s="427"/>
      <c r="F46" s="425"/>
      <c r="G46" s="106"/>
    </row>
    <row r="47" spans="2:7" s="257" customFormat="1" ht="15" customHeight="1">
      <c r="B47" s="419"/>
      <c r="C47" s="4"/>
      <c r="D47" s="421"/>
      <c r="E47" s="427"/>
      <c r="F47" s="425"/>
      <c r="G47" s="106"/>
    </row>
    <row r="48" spans="2:7" s="257" customFormat="1" ht="15" customHeight="1">
      <c r="B48" s="419"/>
      <c r="C48" s="4"/>
      <c r="D48" s="421"/>
      <c r="E48" s="427"/>
      <c r="F48" s="425"/>
      <c r="G48" s="106"/>
    </row>
    <row r="49" spans="1:29" s="257" customFormat="1" ht="15" customHeight="1">
      <c r="B49" s="419"/>
      <c r="C49" s="4"/>
      <c r="D49" s="421"/>
      <c r="E49" s="427"/>
      <c r="F49" s="425"/>
      <c r="G49" s="106"/>
    </row>
    <row r="50" spans="1:29" s="425" customFormat="1" ht="15" customHeight="1">
      <c r="A50" s="106"/>
      <c r="B50" s="445"/>
      <c r="C50" s="5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</row>
    <row r="51" spans="1:29" s="425" customFormat="1" ht="15" customHeight="1">
      <c r="A51" s="106"/>
      <c r="B51" s="260"/>
      <c r="C51" s="142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</row>
    <row r="52" spans="1:29" s="425" customFormat="1" ht="15" customHeight="1">
      <c r="A52" s="106"/>
      <c r="B52" s="260"/>
      <c r="C52" s="143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</row>
    <row r="53" spans="1:29" s="425" customFormat="1" ht="15" customHeight="1">
      <c r="A53" s="106"/>
      <c r="B53" s="419"/>
      <c r="C53" s="124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</row>
    <row r="54" spans="1:29" s="425" customFormat="1" ht="15" customHeight="1">
      <c r="A54" s="106"/>
      <c r="B54" s="260"/>
      <c r="C54" s="133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</row>
    <row r="55" spans="1:29" s="425" customFormat="1" ht="15" customHeight="1">
      <c r="A55" s="106"/>
      <c r="B55" s="260"/>
      <c r="C55" s="133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</row>
    <row r="56" spans="1:29" s="425" customFormat="1" ht="15" customHeight="1">
      <c r="A56" s="106"/>
      <c r="B56" s="445"/>
      <c r="C56" s="124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</row>
    <row r="57" spans="1:29" s="425" customFormat="1" ht="15" customHeight="1">
      <c r="A57" s="106"/>
      <c r="B57" s="260"/>
      <c r="C57" s="133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</row>
    <row r="58" spans="1:29" s="425" customFormat="1" ht="15" customHeight="1">
      <c r="A58" s="106"/>
      <c r="B58" s="260"/>
      <c r="C58" s="4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</row>
    <row r="59" spans="1:29" s="425" customFormat="1" ht="15" customHeight="1">
      <c r="A59" s="106"/>
      <c r="B59" s="260"/>
      <c r="C59" s="124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</row>
    <row r="60" spans="1:29" s="425" customFormat="1" ht="15" customHeight="1">
      <c r="A60" s="106"/>
      <c r="B60" s="260"/>
      <c r="C60" s="124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</row>
    <row r="61" spans="1:29" s="425" customFormat="1" ht="15" customHeight="1">
      <c r="A61" s="106"/>
      <c r="B61" s="260"/>
      <c r="C61" s="45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</row>
    <row r="62" spans="1:29" ht="15" customHeight="1">
      <c r="B62" s="445"/>
      <c r="C62" s="124"/>
    </row>
    <row r="63" spans="1:29" ht="15" customHeight="1">
      <c r="B63" s="417"/>
      <c r="C63" s="4"/>
      <c r="D63" s="422"/>
    </row>
    <row r="64" spans="1:29" ht="15" customHeight="1">
      <c r="B64" s="417"/>
      <c r="C64" s="45"/>
      <c r="D64" s="422"/>
    </row>
    <row r="65" spans="2:4" ht="15" customHeight="1">
      <c r="B65" s="417"/>
      <c r="C65" s="4"/>
      <c r="D65" s="422"/>
    </row>
    <row r="66" spans="2:4" ht="15" customHeight="1">
      <c r="B66" s="417"/>
      <c r="C66" s="45"/>
      <c r="D66" s="422"/>
    </row>
    <row r="67" spans="2:4" ht="15" customHeight="1">
      <c r="B67" s="417"/>
      <c r="C67" s="45"/>
      <c r="D67" s="422"/>
    </row>
    <row r="68" spans="2:4" ht="15" customHeight="1">
      <c r="B68" s="445"/>
      <c r="C68" s="124"/>
    </row>
    <row r="69" spans="2:4" ht="15" customHeight="1">
      <c r="C69" s="124"/>
    </row>
    <row r="70" spans="2:4" ht="15" customHeight="1">
      <c r="C70" s="133"/>
    </row>
    <row r="71" spans="2:4" ht="15" customHeight="1">
      <c r="C71" s="124"/>
    </row>
    <row r="72" spans="2:4" ht="15" customHeight="1">
      <c r="C72" s="124"/>
    </row>
    <row r="73" spans="2:4" ht="15" customHeight="1">
      <c r="C73" s="124"/>
    </row>
    <row r="74" spans="2:4" ht="15" customHeight="1">
      <c r="C74" s="133"/>
    </row>
    <row r="75" spans="2:4" ht="15" customHeight="1">
      <c r="B75" s="445"/>
      <c r="C75" s="124"/>
    </row>
    <row r="76" spans="2:4" ht="15" customHeight="1">
      <c r="C76" s="133"/>
    </row>
    <row r="77" spans="2:4" ht="15" customHeight="1">
      <c r="C77" s="45"/>
    </row>
    <row r="78" spans="2:4" ht="15" customHeight="1">
      <c r="C78" s="4"/>
    </row>
    <row r="79" spans="2:4" ht="15" customHeight="1">
      <c r="C79" s="45"/>
    </row>
    <row r="80" spans="2:4" ht="15" customHeight="1">
      <c r="C80" s="124"/>
    </row>
    <row r="81" spans="2:3" ht="15" customHeight="1">
      <c r="C81" s="133"/>
    </row>
    <row r="82" spans="2:3" ht="15" customHeight="1">
      <c r="C82" s="124"/>
    </row>
    <row r="83" spans="2:3" ht="15" customHeight="1">
      <c r="C83" s="133"/>
    </row>
    <row r="84" spans="2:3" ht="15" customHeight="1">
      <c r="C84" s="124"/>
    </row>
    <row r="85" spans="2:3" ht="15" customHeight="1">
      <c r="B85" s="417"/>
      <c r="C85" s="142"/>
    </row>
  </sheetData>
  <sheetProtection selectLockedCells="1"/>
  <mergeCells count="5">
    <mergeCell ref="K5:L5"/>
    <mergeCell ref="M5:N5"/>
    <mergeCell ref="T5:U5"/>
    <mergeCell ref="V5:W5"/>
    <mergeCell ref="X5:Y5"/>
  </mergeCells>
  <pageMargins left="0.37" right="0.31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31">
    <tabColor theme="3" tint="0.39997558519241921"/>
  </sheetPr>
  <dimension ref="A1:AN249"/>
  <sheetViews>
    <sheetView zoomScale="85" zoomScaleNormal="85" workbookViewId="0">
      <selection sqref="A1:XFD1048576"/>
    </sheetView>
  </sheetViews>
  <sheetFormatPr baseColWidth="10" defaultColWidth="11.3984375" defaultRowHeight="15" customHeight="1"/>
  <cols>
    <col min="1" max="1" width="11" style="366" customWidth="1"/>
    <col min="2" max="2" width="9.59765625" style="366" customWidth="1"/>
    <col min="3" max="3" width="73.86328125" style="427" customWidth="1"/>
    <col min="4" max="4" width="8.73046875" style="366" customWidth="1"/>
    <col min="5" max="5" width="6.59765625" style="421" customWidth="1"/>
    <col min="6" max="6" width="11.3984375" style="357"/>
    <col min="7" max="7" width="16.1328125" style="366" customWidth="1"/>
    <col min="8" max="8" width="8.73046875" style="366" customWidth="1"/>
    <col min="9" max="9" width="5.265625" style="366" customWidth="1"/>
    <col min="10" max="10" width="10.59765625" style="366" customWidth="1"/>
    <col min="11" max="11" width="63.1328125" style="427" customWidth="1"/>
    <col min="12" max="13" width="8.73046875" style="366" customWidth="1"/>
    <col min="14" max="14" width="6.59765625" style="366" customWidth="1"/>
    <col min="15" max="15" width="11" style="366" customWidth="1"/>
    <col min="16" max="17" width="11.3984375" style="366"/>
    <col min="18" max="18" width="2.265625" style="366" customWidth="1"/>
    <col min="19" max="19" width="8.86328125" style="419" customWidth="1"/>
    <col min="20" max="20" width="52.59765625" style="366" customWidth="1"/>
    <col min="21" max="21" width="11.3984375" style="421"/>
    <col min="22" max="23" width="11.3984375" style="366"/>
    <col min="24" max="24" width="5.1328125" style="366" customWidth="1"/>
    <col min="25" max="25" width="5.265625" style="419" customWidth="1"/>
    <col min="26" max="26" width="52.59765625" style="366" customWidth="1"/>
    <col min="27" max="16384" width="11.3984375" style="366"/>
  </cols>
  <sheetData>
    <row r="1" spans="1:39" s="421" customFormat="1" ht="15" customHeight="1">
      <c r="C1" s="427"/>
      <c r="F1" s="33"/>
      <c r="K1" s="427"/>
      <c r="S1" s="419"/>
      <c r="U1" s="54"/>
      <c r="Y1" s="419"/>
      <c r="AA1" s="54"/>
      <c r="AF1" s="449"/>
      <c r="AG1" s="449"/>
      <c r="AH1" s="449"/>
      <c r="AI1" s="449"/>
      <c r="AJ1" s="449"/>
      <c r="AK1" s="449"/>
      <c r="AL1" s="418"/>
      <c r="AM1" s="423"/>
    </row>
    <row r="2" spans="1:39" s="421" customFormat="1" ht="15" customHeight="1">
      <c r="A2" s="136"/>
      <c r="C2" s="427"/>
      <c r="D2" s="514"/>
      <c r="E2" s="136"/>
      <c r="F2" s="184"/>
      <c r="G2" s="184"/>
      <c r="H2" s="184"/>
      <c r="K2" s="427"/>
      <c r="L2" s="93"/>
      <c r="M2" s="93"/>
      <c r="O2" s="54"/>
      <c r="P2" s="33"/>
      <c r="Q2" s="33"/>
      <c r="S2" s="432"/>
      <c r="T2" s="260"/>
      <c r="U2" s="431"/>
      <c r="V2" s="425"/>
      <c r="W2" s="420"/>
      <c r="Y2" s="419"/>
      <c r="AA2" s="433"/>
      <c r="AC2" s="33"/>
      <c r="AD2" s="33"/>
      <c r="AE2" s="33"/>
      <c r="AF2" s="450"/>
      <c r="AG2" s="450"/>
      <c r="AH2" s="450"/>
      <c r="AI2" s="450"/>
      <c r="AJ2" s="450"/>
      <c r="AK2" s="450"/>
      <c r="AL2" s="418"/>
      <c r="AM2" s="423"/>
    </row>
    <row r="3" spans="1:39" s="421" customFormat="1" ht="15" customHeight="1">
      <c r="A3" s="136"/>
      <c r="C3" s="427"/>
      <c r="D3" s="514"/>
      <c r="E3" s="136"/>
      <c r="F3" s="184"/>
      <c r="G3" s="184"/>
      <c r="H3" s="184"/>
      <c r="K3" s="427"/>
      <c r="L3" s="93"/>
      <c r="M3" s="93"/>
      <c r="O3" s="54"/>
      <c r="P3" s="33"/>
      <c r="Q3" s="33"/>
      <c r="S3" s="432"/>
      <c r="T3" s="260"/>
      <c r="U3" s="431"/>
      <c r="V3" s="425"/>
      <c r="W3" s="420"/>
      <c r="Y3" s="419"/>
      <c r="AA3" s="433"/>
      <c r="AC3" s="33"/>
      <c r="AD3" s="33"/>
      <c r="AE3" s="33"/>
      <c r="AF3" s="450"/>
      <c r="AG3" s="450"/>
      <c r="AH3" s="450"/>
      <c r="AI3" s="450"/>
      <c r="AJ3" s="450"/>
      <c r="AK3" s="450"/>
      <c r="AL3" s="418"/>
      <c r="AM3" s="423"/>
    </row>
    <row r="4" spans="1:39" s="421" customFormat="1" ht="15" customHeight="1">
      <c r="A4" s="136"/>
      <c r="C4" s="427"/>
      <c r="D4" s="514"/>
      <c r="E4" s="136"/>
      <c r="F4" s="184"/>
      <c r="G4" s="184"/>
      <c r="H4" s="184"/>
      <c r="K4" s="427"/>
      <c r="L4" s="93"/>
      <c r="M4" s="93"/>
      <c r="O4" s="54"/>
      <c r="P4" s="33"/>
      <c r="Q4" s="33"/>
      <c r="S4" s="432"/>
      <c r="T4" s="260"/>
      <c r="U4" s="431"/>
      <c r="V4" s="425"/>
      <c r="W4" s="420"/>
      <c r="Y4" s="419"/>
      <c r="AA4" s="433"/>
      <c r="AC4" s="33"/>
      <c r="AD4" s="33"/>
      <c r="AE4" s="33"/>
      <c r="AF4" s="451"/>
      <c r="AG4" s="451"/>
      <c r="AH4" s="451"/>
      <c r="AI4" s="451"/>
      <c r="AJ4" s="451"/>
      <c r="AK4" s="451"/>
      <c r="AL4" s="418"/>
      <c r="AM4" s="423"/>
    </row>
    <row r="5" spans="1:39" s="421" customFormat="1" ht="15" customHeight="1">
      <c r="A5" s="136"/>
      <c r="C5" s="427"/>
      <c r="D5" s="514"/>
      <c r="E5" s="136"/>
      <c r="F5" s="184"/>
      <c r="G5" s="184"/>
      <c r="H5" s="184"/>
      <c r="K5" s="427"/>
      <c r="L5" s="93"/>
      <c r="M5" s="93"/>
      <c r="O5" s="54"/>
      <c r="P5" s="33"/>
      <c r="Q5" s="33"/>
      <c r="S5" s="432"/>
      <c r="T5" s="435"/>
      <c r="U5" s="431"/>
      <c r="V5" s="425"/>
      <c r="W5" s="420"/>
      <c r="Y5" s="419"/>
      <c r="AA5" s="433"/>
      <c r="AC5" s="33"/>
      <c r="AD5" s="33"/>
      <c r="AE5" s="33"/>
      <c r="AF5" s="452"/>
      <c r="AG5" s="452"/>
      <c r="AH5" s="452"/>
      <c r="AI5" s="452"/>
      <c r="AJ5" s="452"/>
      <c r="AK5" s="452"/>
      <c r="AL5" s="418"/>
      <c r="AM5" s="423"/>
    </row>
    <row r="6" spans="1:39" s="421" customFormat="1" ht="15" customHeight="1">
      <c r="A6" s="136"/>
      <c r="C6" s="427"/>
      <c r="D6" s="514"/>
      <c r="E6" s="136"/>
      <c r="F6" s="184"/>
      <c r="G6" s="184"/>
      <c r="H6" s="184"/>
      <c r="K6" s="427"/>
      <c r="L6" s="93"/>
      <c r="M6" s="93"/>
      <c r="O6" s="54"/>
      <c r="P6" s="33"/>
      <c r="Q6" s="33"/>
      <c r="S6" s="432"/>
      <c r="T6" s="419"/>
      <c r="U6" s="431"/>
      <c r="V6" s="425"/>
      <c r="W6" s="420"/>
      <c r="Y6" s="419"/>
      <c r="AA6" s="433"/>
      <c r="AC6" s="33"/>
      <c r="AD6" s="33"/>
      <c r="AE6" s="33"/>
      <c r="AF6" s="450"/>
      <c r="AG6" s="450"/>
      <c r="AH6" s="450"/>
      <c r="AI6" s="450"/>
      <c r="AJ6" s="450"/>
      <c r="AK6" s="450"/>
      <c r="AL6" s="418"/>
      <c r="AM6" s="423"/>
    </row>
    <row r="7" spans="1:39" s="421" customFormat="1" ht="15" customHeight="1">
      <c r="A7" s="136"/>
      <c r="C7" s="427"/>
      <c r="D7" s="514"/>
      <c r="E7" s="136"/>
      <c r="F7" s="184"/>
      <c r="G7" s="184"/>
      <c r="H7" s="184"/>
      <c r="K7" s="427"/>
      <c r="L7" s="93"/>
      <c r="M7" s="93"/>
      <c r="O7" s="54"/>
      <c r="P7" s="33"/>
      <c r="Q7" s="33"/>
      <c r="S7" s="432"/>
      <c r="T7" s="260"/>
      <c r="U7" s="431"/>
      <c r="V7" s="425"/>
      <c r="W7" s="420"/>
      <c r="Y7" s="419"/>
      <c r="AA7" s="433"/>
      <c r="AC7" s="33"/>
      <c r="AD7" s="33"/>
      <c r="AE7" s="33"/>
      <c r="AF7" s="449"/>
      <c r="AG7" s="449"/>
      <c r="AH7" s="449"/>
      <c r="AI7" s="449"/>
      <c r="AJ7" s="449"/>
      <c r="AK7" s="449"/>
      <c r="AL7" s="418"/>
      <c r="AM7" s="423"/>
    </row>
    <row r="8" spans="1:39" s="421" customFormat="1" ht="15" customHeight="1">
      <c r="A8" s="136"/>
      <c r="C8" s="427"/>
      <c r="D8" s="514"/>
      <c r="E8" s="136"/>
      <c r="F8" s="184"/>
      <c r="G8" s="184"/>
      <c r="H8" s="184"/>
      <c r="K8" s="427"/>
      <c r="L8" s="93"/>
      <c r="M8" s="93"/>
      <c r="O8" s="54"/>
      <c r="P8" s="33"/>
      <c r="Q8" s="33"/>
      <c r="S8" s="432"/>
      <c r="T8" s="419"/>
      <c r="U8" s="431"/>
      <c r="V8" s="425"/>
      <c r="W8" s="420"/>
      <c r="Y8" s="419"/>
      <c r="AA8" s="433"/>
      <c r="AC8" s="33"/>
      <c r="AD8" s="33"/>
      <c r="AE8" s="33"/>
      <c r="AF8" s="449"/>
      <c r="AG8" s="449"/>
      <c r="AH8" s="449"/>
      <c r="AI8" s="449"/>
      <c r="AJ8" s="449"/>
      <c r="AK8" s="449"/>
      <c r="AL8" s="418"/>
      <c r="AM8" s="423"/>
    </row>
    <row r="9" spans="1:39" s="421" customFormat="1" ht="15" customHeight="1">
      <c r="A9" s="136"/>
      <c r="C9" s="427"/>
      <c r="D9" s="514"/>
      <c r="E9" s="136"/>
      <c r="F9" s="184"/>
      <c r="G9" s="184"/>
      <c r="H9" s="184"/>
      <c r="K9" s="427"/>
      <c r="L9" s="93"/>
      <c r="M9" s="93"/>
      <c r="O9" s="54"/>
      <c r="P9" s="33"/>
      <c r="Q9" s="33"/>
      <c r="S9" s="432"/>
      <c r="T9" s="260"/>
      <c r="U9" s="431"/>
      <c r="V9" s="425"/>
      <c r="W9" s="420"/>
      <c r="Y9" s="419"/>
      <c r="AA9" s="433"/>
      <c r="AC9" s="33"/>
      <c r="AD9" s="33"/>
      <c r="AE9" s="33"/>
      <c r="AF9" s="449"/>
      <c r="AG9" s="449"/>
      <c r="AH9" s="449"/>
      <c r="AI9" s="449"/>
      <c r="AJ9" s="449"/>
      <c r="AK9" s="449"/>
      <c r="AL9" s="418"/>
      <c r="AM9" s="423"/>
    </row>
    <row r="10" spans="1:39" s="421" customFormat="1" ht="15" customHeight="1">
      <c r="A10" s="136"/>
      <c r="C10" s="427"/>
      <c r="D10" s="514"/>
      <c r="E10" s="136"/>
      <c r="F10" s="184"/>
      <c r="G10" s="184"/>
      <c r="H10" s="184"/>
      <c r="K10" s="427"/>
      <c r="L10" s="93"/>
      <c r="M10" s="93"/>
      <c r="O10" s="54"/>
      <c r="P10" s="33"/>
      <c r="Q10" s="33"/>
      <c r="S10" s="432"/>
      <c r="T10" s="417"/>
      <c r="U10" s="430"/>
      <c r="V10" s="425"/>
      <c r="W10" s="420"/>
      <c r="Y10" s="419"/>
      <c r="AA10" s="433"/>
      <c r="AC10" s="33"/>
      <c r="AD10" s="33"/>
      <c r="AE10" s="33"/>
      <c r="AF10" s="449"/>
      <c r="AG10" s="449"/>
      <c r="AH10" s="449"/>
      <c r="AI10" s="449"/>
      <c r="AJ10" s="449"/>
      <c r="AK10" s="449"/>
      <c r="AL10" s="418"/>
      <c r="AM10" s="423"/>
    </row>
    <row r="11" spans="1:39" s="421" customFormat="1" ht="15" customHeight="1">
      <c r="A11" s="136"/>
      <c r="C11" s="427"/>
      <c r="D11" s="514"/>
      <c r="E11" s="136"/>
      <c r="F11" s="184"/>
      <c r="G11" s="184"/>
      <c r="H11" s="184"/>
      <c r="K11" s="427"/>
      <c r="L11" s="93"/>
      <c r="M11" s="93"/>
      <c r="O11" s="54"/>
      <c r="P11" s="33"/>
      <c r="Q11" s="33"/>
      <c r="S11" s="432"/>
      <c r="T11" s="417"/>
      <c r="U11" s="430"/>
      <c r="V11" s="425"/>
      <c r="W11" s="420"/>
      <c r="Y11" s="419"/>
      <c r="AA11" s="433"/>
      <c r="AC11" s="33"/>
      <c r="AD11" s="33"/>
      <c r="AE11" s="33"/>
      <c r="AF11" s="471"/>
      <c r="AG11" s="471"/>
      <c r="AH11" s="471"/>
      <c r="AI11" s="471"/>
      <c r="AJ11" s="471"/>
      <c r="AK11" s="471"/>
      <c r="AL11" s="426"/>
      <c r="AM11" s="423"/>
    </row>
    <row r="12" spans="1:39" s="421" customFormat="1" ht="15" customHeight="1">
      <c r="A12" s="136"/>
      <c r="C12" s="427"/>
      <c r="D12" s="514"/>
      <c r="E12" s="136"/>
      <c r="F12" s="184"/>
      <c r="G12" s="184"/>
      <c r="H12" s="184"/>
      <c r="K12" s="427"/>
      <c r="L12" s="93"/>
      <c r="M12" s="93"/>
      <c r="O12" s="54"/>
      <c r="P12" s="33"/>
      <c r="Q12" s="33"/>
      <c r="S12" s="432"/>
      <c r="T12" s="260"/>
      <c r="U12" s="431"/>
      <c r="V12" s="425"/>
      <c r="W12" s="420"/>
      <c r="Y12" s="419"/>
      <c r="AA12" s="433"/>
      <c r="AC12" s="33"/>
      <c r="AD12" s="33"/>
      <c r="AE12" s="33"/>
      <c r="AF12" s="471"/>
      <c r="AG12" s="471"/>
      <c r="AH12" s="471"/>
      <c r="AI12" s="471"/>
      <c r="AJ12" s="471"/>
      <c r="AK12" s="471"/>
      <c r="AL12" s="426"/>
      <c r="AM12" s="423"/>
    </row>
    <row r="13" spans="1:39" s="421" customFormat="1" ht="15" customHeight="1">
      <c r="A13" s="136"/>
      <c r="C13" s="427"/>
      <c r="D13" s="514"/>
      <c r="E13" s="244"/>
      <c r="F13" s="184"/>
      <c r="G13" s="184"/>
      <c r="H13" s="184"/>
      <c r="K13" s="427"/>
      <c r="L13" s="93"/>
      <c r="M13" s="93"/>
      <c r="O13" s="54"/>
      <c r="P13" s="33"/>
      <c r="Q13" s="33"/>
      <c r="S13" s="432"/>
      <c r="T13" s="260"/>
      <c r="U13" s="431"/>
      <c r="V13" s="425"/>
      <c r="W13" s="420"/>
      <c r="Y13" s="419"/>
      <c r="AA13" s="433"/>
      <c r="AC13" s="33"/>
      <c r="AD13" s="33"/>
      <c r="AE13" s="33"/>
      <c r="AF13" s="450"/>
      <c r="AG13" s="450"/>
      <c r="AH13" s="450"/>
      <c r="AI13" s="450"/>
      <c r="AJ13" s="450"/>
      <c r="AK13" s="450"/>
      <c r="AL13" s="418"/>
      <c r="AM13" s="423"/>
    </row>
    <row r="14" spans="1:39" s="421" customFormat="1" ht="15" customHeight="1">
      <c r="A14" s="136"/>
      <c r="C14" s="427"/>
      <c r="D14" s="514"/>
      <c r="E14" s="244"/>
      <c r="F14" s="184"/>
      <c r="G14" s="184"/>
      <c r="H14" s="184"/>
      <c r="K14" s="427"/>
      <c r="L14" s="93"/>
      <c r="M14" s="93"/>
      <c r="O14" s="54"/>
      <c r="P14" s="33"/>
      <c r="Q14" s="33"/>
      <c r="S14" s="432"/>
      <c r="T14" s="260"/>
      <c r="U14" s="431"/>
      <c r="V14" s="425"/>
      <c r="W14" s="420"/>
      <c r="Y14" s="419"/>
      <c r="AA14" s="433"/>
      <c r="AC14" s="33"/>
      <c r="AD14" s="33"/>
      <c r="AE14" s="33"/>
      <c r="AF14" s="451"/>
      <c r="AG14" s="451"/>
      <c r="AH14" s="451"/>
      <c r="AI14" s="451"/>
      <c r="AJ14" s="451"/>
      <c r="AK14" s="451"/>
      <c r="AL14" s="418"/>
      <c r="AM14" s="423"/>
    </row>
    <row r="15" spans="1:39" s="421" customFormat="1" ht="15" customHeight="1">
      <c r="A15" s="136"/>
      <c r="C15" s="427"/>
      <c r="D15" s="514"/>
      <c r="E15" s="244"/>
      <c r="F15" s="184"/>
      <c r="G15" s="184"/>
      <c r="H15" s="184"/>
      <c r="K15" s="427"/>
      <c r="L15" s="93"/>
      <c r="M15" s="93"/>
      <c r="O15" s="54"/>
      <c r="P15" s="33"/>
      <c r="Q15" s="33"/>
      <c r="S15" s="432"/>
      <c r="T15" s="260"/>
      <c r="U15" s="431"/>
      <c r="V15" s="425"/>
      <c r="W15" s="420"/>
      <c r="Y15" s="419"/>
      <c r="AA15" s="433"/>
      <c r="AC15" s="33"/>
      <c r="AD15" s="33"/>
      <c r="AE15" s="33"/>
      <c r="AF15" s="450"/>
      <c r="AG15" s="450"/>
      <c r="AH15" s="450"/>
      <c r="AI15" s="450"/>
      <c r="AJ15" s="450"/>
      <c r="AK15" s="450"/>
      <c r="AL15" s="418"/>
      <c r="AM15" s="423"/>
    </row>
    <row r="16" spans="1:39" s="421" customFormat="1" ht="15" customHeight="1">
      <c r="A16" s="136"/>
      <c r="C16" s="427"/>
      <c r="D16" s="514"/>
      <c r="E16" s="244"/>
      <c r="F16" s="184"/>
      <c r="G16" s="184"/>
      <c r="H16" s="184"/>
      <c r="K16" s="427"/>
      <c r="L16" s="93"/>
      <c r="M16" s="93"/>
      <c r="O16" s="54"/>
      <c r="P16" s="33"/>
      <c r="Q16" s="33"/>
      <c r="S16" s="432"/>
      <c r="T16" s="260"/>
      <c r="U16" s="431"/>
      <c r="V16" s="425"/>
      <c r="W16" s="420"/>
      <c r="Y16" s="419"/>
      <c r="AA16" s="433"/>
      <c r="AC16" s="33"/>
      <c r="AD16" s="33"/>
      <c r="AE16" s="33"/>
      <c r="AF16" s="451"/>
      <c r="AG16" s="451"/>
      <c r="AH16" s="451"/>
      <c r="AI16" s="451"/>
      <c r="AJ16" s="451"/>
      <c r="AK16" s="451"/>
      <c r="AL16" s="437"/>
      <c r="AM16" s="423"/>
    </row>
    <row r="17" spans="1:40" s="421" customFormat="1" ht="15" customHeight="1">
      <c r="A17" s="136"/>
      <c r="C17" s="427"/>
      <c r="D17" s="514"/>
      <c r="E17" s="244"/>
      <c r="F17" s="184"/>
      <c r="G17" s="184"/>
      <c r="H17" s="184"/>
      <c r="K17" s="427"/>
      <c r="L17" s="93"/>
      <c r="M17" s="93"/>
      <c r="O17" s="54"/>
      <c r="P17" s="33"/>
      <c r="Q17" s="33"/>
      <c r="S17" s="432"/>
      <c r="T17" s="438"/>
      <c r="U17" s="439"/>
      <c r="V17" s="425"/>
      <c r="W17" s="420"/>
      <c r="Y17" s="419"/>
      <c r="AA17" s="433"/>
      <c r="AC17" s="33"/>
      <c r="AD17" s="33"/>
      <c r="AE17" s="33"/>
      <c r="AF17" s="449"/>
      <c r="AG17" s="449"/>
      <c r="AH17" s="449"/>
      <c r="AI17" s="449"/>
      <c r="AJ17" s="449"/>
      <c r="AK17" s="449"/>
      <c r="AL17" s="418"/>
      <c r="AM17" s="423"/>
    </row>
    <row r="18" spans="1:40" s="421" customFormat="1" ht="15" customHeight="1">
      <c r="A18" s="136"/>
      <c r="C18" s="427"/>
      <c r="D18" s="514"/>
      <c r="E18" s="244"/>
      <c r="F18" s="184"/>
      <c r="G18" s="184"/>
      <c r="H18" s="184"/>
      <c r="K18" s="427"/>
      <c r="L18" s="93"/>
      <c r="M18" s="93"/>
      <c r="O18" s="54"/>
      <c r="P18" s="33"/>
      <c r="Q18" s="33"/>
      <c r="S18" s="432"/>
      <c r="T18" s="438"/>
      <c r="U18" s="439"/>
      <c r="V18" s="425"/>
      <c r="W18" s="420"/>
      <c r="Y18" s="419"/>
      <c r="AA18" s="433"/>
      <c r="AC18" s="33"/>
      <c r="AD18" s="33"/>
      <c r="AE18" s="33"/>
      <c r="AF18" s="449"/>
      <c r="AG18" s="449"/>
      <c r="AH18" s="449"/>
      <c r="AI18" s="449"/>
      <c r="AJ18" s="449"/>
      <c r="AK18" s="449"/>
      <c r="AL18" s="418"/>
      <c r="AM18" s="423"/>
    </row>
    <row r="19" spans="1:40" s="421" customFormat="1" ht="15" customHeight="1">
      <c r="A19" s="136"/>
      <c r="C19" s="427"/>
      <c r="D19" s="514"/>
      <c r="E19" s="244"/>
      <c r="F19" s="184"/>
      <c r="G19" s="184"/>
      <c r="H19" s="184"/>
      <c r="K19" s="427"/>
      <c r="L19" s="93"/>
      <c r="M19" s="93"/>
      <c r="O19" s="54"/>
      <c r="P19" s="33"/>
      <c r="Q19" s="33"/>
      <c r="S19" s="432"/>
      <c r="T19" s="260"/>
      <c r="U19" s="431"/>
      <c r="V19" s="425"/>
      <c r="W19" s="420"/>
      <c r="Y19" s="419"/>
      <c r="AA19" s="433"/>
      <c r="AC19" s="33"/>
      <c r="AD19" s="33"/>
      <c r="AE19" s="33"/>
      <c r="AF19" s="449"/>
      <c r="AG19" s="449"/>
      <c r="AH19" s="449"/>
      <c r="AI19" s="449"/>
      <c r="AJ19" s="449"/>
      <c r="AK19" s="449"/>
      <c r="AL19" s="418"/>
      <c r="AM19" s="423"/>
    </row>
    <row r="20" spans="1:40" s="421" customFormat="1" ht="15" customHeight="1">
      <c r="A20" s="136"/>
      <c r="C20" s="427"/>
      <c r="D20" s="514"/>
      <c r="E20" s="244"/>
      <c r="F20" s="184"/>
      <c r="G20" s="184"/>
      <c r="H20" s="184"/>
      <c r="K20" s="427"/>
      <c r="L20" s="93"/>
      <c r="M20" s="93"/>
      <c r="O20" s="54"/>
      <c r="P20" s="33"/>
      <c r="Q20" s="33"/>
      <c r="S20" s="432"/>
      <c r="T20" s="260"/>
      <c r="U20" s="431"/>
      <c r="V20" s="425"/>
      <c r="W20" s="420"/>
      <c r="Y20" s="419"/>
      <c r="AA20" s="433"/>
      <c r="AC20" s="33"/>
      <c r="AD20" s="33"/>
      <c r="AE20" s="33"/>
      <c r="AF20" s="451"/>
      <c r="AG20" s="451"/>
      <c r="AH20" s="451"/>
      <c r="AI20" s="451"/>
      <c r="AJ20" s="451"/>
      <c r="AK20" s="451"/>
      <c r="AL20" s="437"/>
      <c r="AM20" s="423"/>
    </row>
    <row r="21" spans="1:40" s="421" customFormat="1" ht="15" customHeight="1">
      <c r="A21" s="136"/>
      <c r="C21" s="427"/>
      <c r="D21" s="514"/>
      <c r="E21" s="244"/>
      <c r="F21" s="184"/>
      <c r="G21" s="184"/>
      <c r="H21" s="184"/>
      <c r="K21" s="427"/>
      <c r="L21" s="93"/>
      <c r="M21" s="93"/>
      <c r="O21" s="54"/>
      <c r="P21" s="33"/>
      <c r="Q21" s="33"/>
      <c r="S21" s="432"/>
      <c r="T21" s="260"/>
      <c r="U21" s="431"/>
      <c r="V21" s="425"/>
      <c r="W21" s="420"/>
      <c r="Y21" s="419"/>
      <c r="AA21" s="433"/>
      <c r="AC21" s="33"/>
      <c r="AD21" s="33"/>
      <c r="AE21" s="33"/>
      <c r="AF21" s="449"/>
      <c r="AG21" s="449"/>
      <c r="AH21" s="449"/>
      <c r="AI21" s="449"/>
      <c r="AJ21" s="449"/>
      <c r="AK21" s="449"/>
      <c r="AL21" s="437"/>
      <c r="AM21" s="423"/>
    </row>
    <row r="22" spans="1:40" ht="15" customHeight="1">
      <c r="A22" s="136"/>
      <c r="B22" s="421"/>
      <c r="D22" s="514"/>
      <c r="E22" s="244"/>
      <c r="F22" s="184"/>
      <c r="G22" s="184"/>
      <c r="H22" s="184"/>
      <c r="I22" s="421"/>
      <c r="J22" s="421"/>
      <c r="L22" s="93"/>
      <c r="M22" s="93"/>
      <c r="N22" s="421"/>
      <c r="O22" s="54"/>
      <c r="P22" s="33"/>
      <c r="Q22" s="33"/>
      <c r="S22" s="432"/>
      <c r="T22" s="260"/>
      <c r="U22" s="431"/>
      <c r="V22" s="425"/>
      <c r="W22" s="420"/>
      <c r="Z22" s="421"/>
      <c r="AA22" s="433"/>
      <c r="AB22" s="421"/>
      <c r="AC22" s="33"/>
      <c r="AD22" s="357"/>
      <c r="AE22" s="357"/>
      <c r="AF22" s="449"/>
      <c r="AG22" s="449"/>
      <c r="AH22" s="449"/>
      <c r="AI22" s="449"/>
      <c r="AJ22" s="449"/>
      <c r="AK22" s="449"/>
      <c r="AL22" s="437"/>
      <c r="AM22" s="423"/>
      <c r="AN22" s="421"/>
    </row>
    <row r="23" spans="1:40" ht="15" customHeight="1">
      <c r="A23" s="136"/>
      <c r="B23" s="421"/>
      <c r="D23" s="514"/>
      <c r="E23" s="244"/>
      <c r="F23" s="184"/>
      <c r="G23" s="184"/>
      <c r="H23" s="184"/>
      <c r="I23" s="421"/>
      <c r="J23" s="421"/>
      <c r="L23" s="93"/>
      <c r="M23" s="93"/>
      <c r="N23" s="421"/>
      <c r="O23" s="54"/>
      <c r="P23" s="33"/>
      <c r="Q23" s="33"/>
      <c r="S23" s="432"/>
      <c r="T23" s="260"/>
      <c r="U23" s="262"/>
      <c r="V23" s="421"/>
      <c r="W23" s="33"/>
      <c r="Z23" s="421"/>
      <c r="AA23" s="433"/>
      <c r="AB23" s="421"/>
      <c r="AC23" s="33"/>
      <c r="AD23" s="357"/>
      <c r="AE23" s="357"/>
      <c r="AF23" s="450"/>
      <c r="AG23" s="450"/>
      <c r="AH23" s="450"/>
      <c r="AI23" s="450"/>
      <c r="AJ23" s="450"/>
      <c r="AK23" s="450"/>
      <c r="AL23" s="418"/>
      <c r="AM23" s="423"/>
      <c r="AN23" s="421"/>
    </row>
    <row r="24" spans="1:40" ht="15" customHeight="1">
      <c r="A24" s="136"/>
      <c r="B24" s="421"/>
      <c r="D24" s="514"/>
      <c r="E24" s="244"/>
      <c r="F24" s="184"/>
      <c r="G24" s="184"/>
      <c r="H24" s="184"/>
      <c r="I24" s="421"/>
      <c r="J24" s="421"/>
      <c r="L24" s="93"/>
      <c r="M24" s="93"/>
      <c r="N24" s="421"/>
      <c r="O24" s="54"/>
      <c r="P24" s="33"/>
      <c r="Q24" s="33"/>
      <c r="S24" s="432"/>
      <c r="T24" s="260"/>
      <c r="U24" s="431"/>
      <c r="V24" s="421"/>
      <c r="W24" s="33"/>
      <c r="Z24" s="421"/>
      <c r="AA24" s="433"/>
      <c r="AB24" s="421"/>
      <c r="AC24" s="33"/>
      <c r="AD24" s="357"/>
      <c r="AE24" s="357"/>
      <c r="AF24" s="449"/>
      <c r="AG24" s="449"/>
      <c r="AH24" s="449"/>
      <c r="AI24" s="449"/>
      <c r="AJ24" s="449"/>
      <c r="AK24" s="449"/>
      <c r="AL24" s="418"/>
      <c r="AM24" s="423"/>
      <c r="AN24" s="421"/>
    </row>
    <row r="25" spans="1:40" ht="15" customHeight="1">
      <c r="A25" s="136"/>
      <c r="B25" s="421"/>
      <c r="D25" s="514"/>
      <c r="E25" s="244"/>
      <c r="F25" s="184"/>
      <c r="G25" s="184"/>
      <c r="H25" s="184"/>
      <c r="I25" s="421"/>
      <c r="J25" s="421"/>
      <c r="L25" s="93"/>
      <c r="M25" s="93"/>
      <c r="N25" s="421"/>
      <c r="O25" s="54"/>
      <c r="P25" s="33"/>
      <c r="Q25" s="33"/>
      <c r="S25" s="432"/>
      <c r="T25" s="260"/>
      <c r="U25" s="124"/>
      <c r="V25" s="421"/>
      <c r="W25" s="33"/>
      <c r="Z25" s="421"/>
      <c r="AA25" s="433"/>
      <c r="AB25" s="421"/>
      <c r="AC25" s="33"/>
      <c r="AD25" s="357"/>
      <c r="AE25" s="357"/>
      <c r="AF25" s="449"/>
      <c r="AG25" s="449"/>
      <c r="AH25" s="449"/>
      <c r="AI25" s="449"/>
      <c r="AJ25" s="449"/>
      <c r="AK25" s="449"/>
      <c r="AL25" s="418"/>
      <c r="AM25" s="423"/>
      <c r="AN25" s="421"/>
    </row>
    <row r="26" spans="1:40" ht="15" customHeight="1">
      <c r="A26" s="136"/>
      <c r="B26" s="421"/>
      <c r="D26" s="514"/>
      <c r="E26" s="244"/>
      <c r="F26" s="184"/>
      <c r="G26" s="184"/>
      <c r="H26" s="184"/>
      <c r="I26" s="421"/>
      <c r="J26" s="421"/>
      <c r="L26" s="93"/>
      <c r="M26" s="93"/>
      <c r="N26" s="421"/>
      <c r="O26" s="54"/>
      <c r="P26" s="33"/>
      <c r="Q26" s="33"/>
      <c r="S26" s="432"/>
      <c r="T26" s="260"/>
      <c r="U26" s="431"/>
      <c r="V26" s="421"/>
      <c r="W26" s="33"/>
      <c r="Z26" s="421"/>
      <c r="AA26" s="433"/>
      <c r="AB26" s="421"/>
      <c r="AC26" s="33"/>
      <c r="AD26" s="357"/>
      <c r="AE26" s="357"/>
      <c r="AF26" s="449"/>
      <c r="AG26" s="449"/>
      <c r="AH26" s="449"/>
      <c r="AI26" s="449"/>
      <c r="AJ26" s="449"/>
      <c r="AK26" s="449"/>
      <c r="AL26" s="418"/>
      <c r="AM26" s="423"/>
      <c r="AN26" s="421"/>
    </row>
    <row r="27" spans="1:40" ht="15" customHeight="1">
      <c r="A27" s="136"/>
      <c r="B27" s="421"/>
      <c r="D27" s="514"/>
      <c r="E27" s="244"/>
      <c r="F27" s="184"/>
      <c r="G27" s="184"/>
      <c r="H27" s="184"/>
      <c r="I27" s="421"/>
      <c r="J27" s="421"/>
      <c r="L27" s="93"/>
      <c r="M27" s="93"/>
      <c r="N27" s="421"/>
      <c r="O27" s="54"/>
      <c r="P27" s="33"/>
      <c r="Q27" s="33"/>
      <c r="S27" s="432"/>
      <c r="T27" s="260"/>
      <c r="U27" s="425"/>
      <c r="V27" s="421"/>
      <c r="W27" s="33"/>
      <c r="Z27" s="421"/>
      <c r="AA27" s="433"/>
      <c r="AB27" s="421"/>
      <c r="AC27" s="33"/>
      <c r="AD27" s="357"/>
      <c r="AE27" s="357"/>
      <c r="AF27" s="449"/>
      <c r="AG27" s="449"/>
      <c r="AH27" s="449"/>
      <c r="AI27" s="449"/>
      <c r="AJ27" s="449"/>
      <c r="AK27" s="449"/>
      <c r="AL27" s="418"/>
      <c r="AM27" s="423"/>
      <c r="AN27" s="421"/>
    </row>
    <row r="28" spans="1:40" ht="15" customHeight="1">
      <c r="A28" s="136"/>
      <c r="B28" s="421"/>
      <c r="D28" s="514"/>
      <c r="E28" s="244"/>
      <c r="F28" s="184"/>
      <c r="G28" s="184"/>
      <c r="H28" s="184"/>
      <c r="I28" s="421"/>
      <c r="J28" s="421"/>
      <c r="L28" s="93"/>
      <c r="M28" s="93"/>
      <c r="N28" s="421"/>
      <c r="O28" s="54"/>
      <c r="P28" s="33"/>
      <c r="Q28" s="33"/>
      <c r="S28" s="432"/>
      <c r="T28" s="260"/>
      <c r="U28" s="425"/>
      <c r="V28" s="421"/>
      <c r="W28" s="33"/>
      <c r="Z28" s="421"/>
      <c r="AA28" s="433"/>
      <c r="AB28" s="421"/>
      <c r="AC28" s="33"/>
      <c r="AD28" s="357"/>
      <c r="AE28" s="357"/>
      <c r="AF28" s="449"/>
      <c r="AG28" s="449"/>
      <c r="AH28" s="449"/>
      <c r="AI28" s="449"/>
      <c r="AJ28" s="449"/>
      <c r="AK28" s="449"/>
      <c r="AL28" s="418"/>
      <c r="AM28" s="423"/>
      <c r="AN28" s="421"/>
    </row>
    <row r="29" spans="1:40" ht="15" customHeight="1">
      <c r="A29" s="136"/>
      <c r="B29" s="421"/>
      <c r="D29" s="514"/>
      <c r="E29" s="244"/>
      <c r="F29" s="184"/>
      <c r="G29" s="184"/>
      <c r="H29" s="184"/>
      <c r="I29" s="421"/>
      <c r="J29" s="421"/>
      <c r="L29" s="93"/>
      <c r="M29" s="93"/>
      <c r="N29" s="421"/>
      <c r="O29" s="54"/>
      <c r="P29" s="33"/>
      <c r="Q29" s="33"/>
      <c r="S29" s="432"/>
      <c r="T29" s="260"/>
      <c r="U29" s="425"/>
      <c r="V29" s="421"/>
      <c r="W29" s="33"/>
      <c r="Z29" s="421"/>
      <c r="AA29" s="433"/>
      <c r="AB29" s="421"/>
      <c r="AC29" s="33"/>
      <c r="AD29" s="357"/>
      <c r="AE29" s="357"/>
      <c r="AF29" s="449"/>
      <c r="AG29" s="449"/>
      <c r="AH29" s="449"/>
      <c r="AI29" s="449"/>
      <c r="AJ29" s="449"/>
      <c r="AK29" s="449"/>
      <c r="AL29" s="418"/>
      <c r="AM29" s="423"/>
      <c r="AN29" s="421"/>
    </row>
    <row r="30" spans="1:40" ht="15" customHeight="1">
      <c r="A30" s="136"/>
      <c r="B30" s="421"/>
      <c r="D30" s="514"/>
      <c r="E30" s="244"/>
      <c r="F30" s="184"/>
      <c r="G30" s="184"/>
      <c r="H30" s="184"/>
      <c r="I30" s="421"/>
      <c r="J30" s="421"/>
      <c r="L30" s="93"/>
      <c r="M30" s="93"/>
      <c r="N30" s="421"/>
      <c r="O30" s="54"/>
      <c r="P30" s="33"/>
      <c r="Q30" s="33"/>
      <c r="S30" s="432"/>
      <c r="T30" s="419"/>
      <c r="U30" s="431"/>
      <c r="V30" s="425"/>
      <c r="W30" s="420"/>
      <c r="Z30" s="421"/>
      <c r="AA30" s="433"/>
      <c r="AB30" s="421"/>
      <c r="AC30" s="33"/>
      <c r="AD30" s="357"/>
      <c r="AF30" s="449"/>
      <c r="AG30" s="449"/>
      <c r="AH30" s="449"/>
      <c r="AI30" s="449"/>
      <c r="AJ30" s="449"/>
      <c r="AK30" s="449"/>
      <c r="AL30" s="418"/>
      <c r="AM30" s="423"/>
      <c r="AN30" s="421"/>
    </row>
    <row r="31" spans="1:40" ht="15" customHeight="1">
      <c r="A31" s="136"/>
      <c r="B31" s="421"/>
      <c r="D31" s="514"/>
      <c r="E31" s="244"/>
      <c r="F31" s="184"/>
      <c r="G31" s="184"/>
      <c r="H31" s="184"/>
      <c r="I31" s="421"/>
      <c r="J31" s="421"/>
      <c r="L31" s="93"/>
      <c r="M31" s="93"/>
      <c r="N31" s="421"/>
      <c r="O31" s="54"/>
      <c r="P31" s="33"/>
      <c r="Q31" s="33"/>
      <c r="AF31" s="449"/>
      <c r="AG31" s="449"/>
      <c r="AH31" s="449"/>
      <c r="AI31" s="449"/>
      <c r="AJ31" s="449"/>
      <c r="AK31" s="449"/>
      <c r="AL31" s="418"/>
      <c r="AM31" s="423"/>
      <c r="AN31" s="421"/>
    </row>
    <row r="32" spans="1:40" ht="15" customHeight="1">
      <c r="A32" s="136"/>
      <c r="B32" s="421"/>
      <c r="D32" s="514"/>
      <c r="E32" s="244"/>
      <c r="F32" s="184"/>
      <c r="G32" s="184"/>
      <c r="H32" s="184"/>
      <c r="I32" s="421"/>
      <c r="J32" s="421"/>
      <c r="L32" s="93"/>
      <c r="M32" s="93"/>
      <c r="N32" s="421"/>
      <c r="O32" s="54"/>
      <c r="P32" s="33"/>
      <c r="Q32" s="33"/>
      <c r="U32" s="434"/>
      <c r="AF32" s="449"/>
      <c r="AG32" s="449"/>
      <c r="AH32" s="449"/>
      <c r="AI32" s="449"/>
      <c r="AJ32" s="449"/>
      <c r="AK32" s="449"/>
      <c r="AL32" s="418"/>
      <c r="AM32" s="423"/>
      <c r="AN32" s="421"/>
    </row>
    <row r="33" spans="1:40" ht="15" customHeight="1">
      <c r="A33" s="136"/>
      <c r="B33" s="421"/>
      <c r="D33" s="514"/>
      <c r="E33" s="244"/>
      <c r="F33" s="184"/>
      <c r="G33" s="184"/>
      <c r="H33" s="184"/>
      <c r="I33" s="421"/>
      <c r="J33" s="421"/>
      <c r="L33" s="93"/>
      <c r="M33" s="93"/>
      <c r="N33" s="421"/>
      <c r="O33" s="54"/>
      <c r="P33" s="33"/>
      <c r="Q33" s="33"/>
      <c r="U33" s="427"/>
      <c r="AF33" s="449"/>
      <c r="AG33" s="449"/>
      <c r="AH33" s="449"/>
      <c r="AI33" s="449"/>
      <c r="AJ33" s="449"/>
      <c r="AK33" s="449"/>
      <c r="AL33" s="418"/>
      <c r="AM33" s="423"/>
      <c r="AN33" s="421"/>
    </row>
    <row r="34" spans="1:40" ht="15" customHeight="1">
      <c r="A34" s="136"/>
      <c r="B34" s="421"/>
      <c r="D34" s="514"/>
      <c r="E34" s="244"/>
      <c r="F34" s="184"/>
      <c r="G34" s="184"/>
      <c r="H34" s="184"/>
      <c r="I34" s="421"/>
      <c r="J34" s="421"/>
      <c r="L34" s="93"/>
      <c r="M34" s="93"/>
      <c r="N34" s="421"/>
      <c r="O34" s="54"/>
      <c r="P34" s="33"/>
      <c r="Q34" s="33"/>
      <c r="AF34" s="449"/>
      <c r="AG34" s="449"/>
      <c r="AH34" s="449"/>
      <c r="AI34" s="449"/>
      <c r="AJ34" s="449"/>
      <c r="AK34" s="449"/>
      <c r="AL34" s="418"/>
      <c r="AM34" s="423"/>
      <c r="AN34" s="421"/>
    </row>
    <row r="35" spans="1:40" ht="15" customHeight="1">
      <c r="A35" s="136"/>
      <c r="B35" s="421"/>
      <c r="D35" s="515"/>
      <c r="E35" s="244"/>
      <c r="F35" s="184"/>
      <c r="G35" s="184"/>
      <c r="H35" s="184"/>
      <c r="I35" s="421"/>
      <c r="J35" s="421"/>
      <c r="L35" s="93"/>
      <c r="M35" s="93"/>
      <c r="N35" s="421"/>
      <c r="O35" s="54"/>
      <c r="P35" s="33"/>
      <c r="Q35" s="33"/>
      <c r="U35" s="434"/>
      <c r="AF35" s="449"/>
      <c r="AG35" s="449"/>
      <c r="AH35" s="449"/>
      <c r="AI35" s="449"/>
      <c r="AJ35" s="449"/>
      <c r="AK35" s="449"/>
      <c r="AL35" s="418"/>
      <c r="AM35" s="423"/>
      <c r="AN35" s="421"/>
    </row>
    <row r="36" spans="1:40" ht="15" customHeight="1">
      <c r="A36" s="136"/>
      <c r="B36" s="421"/>
      <c r="D36" s="515"/>
      <c r="E36" s="244"/>
      <c r="F36" s="184"/>
      <c r="G36" s="184"/>
      <c r="H36" s="184"/>
      <c r="I36" s="421"/>
      <c r="J36" s="421"/>
      <c r="L36" s="93"/>
      <c r="M36" s="93"/>
      <c r="N36" s="421"/>
      <c r="O36" s="54"/>
      <c r="P36" s="33"/>
      <c r="Q36" s="33"/>
      <c r="U36" s="434"/>
      <c r="AF36" s="449"/>
      <c r="AG36" s="449"/>
      <c r="AH36" s="449"/>
      <c r="AI36" s="449"/>
      <c r="AJ36" s="449"/>
      <c r="AK36" s="449"/>
      <c r="AL36" s="418"/>
      <c r="AM36" s="423"/>
      <c r="AN36" s="421"/>
    </row>
    <row r="37" spans="1:40" ht="15" customHeight="1">
      <c r="A37" s="136"/>
      <c r="B37" s="421"/>
      <c r="D37" s="515"/>
      <c r="E37" s="244"/>
      <c r="F37" s="184"/>
      <c r="G37" s="184"/>
      <c r="H37" s="184"/>
      <c r="I37" s="421"/>
      <c r="J37" s="421"/>
      <c r="L37" s="93"/>
      <c r="M37" s="93"/>
      <c r="N37" s="421"/>
      <c r="O37" s="54"/>
      <c r="P37" s="33"/>
      <c r="Q37" s="33"/>
      <c r="U37" s="434"/>
      <c r="AF37" s="449"/>
      <c r="AG37" s="449"/>
      <c r="AH37" s="449"/>
      <c r="AI37" s="449"/>
      <c r="AJ37" s="449"/>
      <c r="AK37" s="449"/>
      <c r="AL37" s="418"/>
      <c r="AM37" s="423"/>
      <c r="AN37" s="421"/>
    </row>
    <row r="38" spans="1:40" ht="15" customHeight="1">
      <c r="A38" s="136"/>
      <c r="B38" s="421"/>
      <c r="D38" s="515"/>
      <c r="E38" s="244"/>
      <c r="F38" s="184"/>
      <c r="G38" s="184"/>
      <c r="H38" s="184"/>
      <c r="I38" s="421"/>
      <c r="J38" s="421"/>
      <c r="L38" s="93"/>
      <c r="M38" s="93"/>
      <c r="N38" s="421"/>
      <c r="O38" s="54"/>
      <c r="P38" s="33"/>
      <c r="Q38" s="33"/>
      <c r="AF38" s="449"/>
      <c r="AG38" s="449"/>
      <c r="AH38" s="449"/>
      <c r="AI38" s="449"/>
      <c r="AJ38" s="449"/>
      <c r="AK38" s="449"/>
      <c r="AL38" s="418"/>
      <c r="AM38" s="423"/>
      <c r="AN38" s="421"/>
    </row>
    <row r="39" spans="1:40" ht="15" customHeight="1">
      <c r="A39" s="136"/>
      <c r="B39" s="421"/>
      <c r="D39" s="514"/>
      <c r="E39" s="244"/>
      <c r="F39" s="184"/>
      <c r="G39" s="184"/>
      <c r="H39" s="184"/>
      <c r="I39" s="421"/>
      <c r="J39" s="421"/>
      <c r="L39" s="93"/>
      <c r="M39" s="93"/>
      <c r="N39" s="421"/>
      <c r="O39" s="54"/>
      <c r="P39" s="33"/>
      <c r="Q39" s="33"/>
      <c r="AF39" s="449"/>
      <c r="AG39" s="449"/>
      <c r="AH39" s="449"/>
      <c r="AI39" s="449"/>
      <c r="AJ39" s="449"/>
      <c r="AK39" s="449"/>
      <c r="AL39" s="418"/>
      <c r="AM39" s="423"/>
      <c r="AN39" s="421"/>
    </row>
    <row r="40" spans="1:40" ht="15" customHeight="1">
      <c r="A40" s="136"/>
      <c r="B40" s="421"/>
      <c r="D40" s="514"/>
      <c r="E40" s="244"/>
      <c r="F40" s="184"/>
      <c r="G40" s="184"/>
      <c r="H40" s="184"/>
      <c r="I40" s="421"/>
      <c r="J40" s="421"/>
      <c r="L40" s="93"/>
      <c r="M40" s="93"/>
      <c r="N40" s="421"/>
      <c r="O40" s="54"/>
      <c r="P40" s="33"/>
      <c r="Q40" s="33"/>
      <c r="AF40" s="449"/>
      <c r="AG40" s="449"/>
      <c r="AH40" s="449"/>
      <c r="AI40" s="449"/>
      <c r="AJ40" s="449"/>
      <c r="AK40" s="449"/>
      <c r="AL40" s="418"/>
      <c r="AM40" s="423"/>
      <c r="AN40" s="421"/>
    </row>
    <row r="41" spans="1:40" ht="15" customHeight="1">
      <c r="A41" s="136"/>
      <c r="B41" s="421"/>
      <c r="D41" s="244"/>
      <c r="E41" s="244"/>
      <c r="F41" s="184"/>
      <c r="G41" s="184"/>
      <c r="H41" s="184"/>
      <c r="I41" s="421"/>
      <c r="J41" s="421"/>
      <c r="L41" s="93"/>
      <c r="M41" s="93"/>
      <c r="N41" s="421"/>
      <c r="O41" s="54"/>
      <c r="P41" s="33"/>
      <c r="Q41" s="33"/>
      <c r="AF41" s="449"/>
      <c r="AG41" s="449"/>
      <c r="AH41" s="449"/>
      <c r="AI41" s="449"/>
      <c r="AJ41" s="449"/>
      <c r="AK41" s="449"/>
      <c r="AL41" s="418"/>
      <c r="AM41" s="423"/>
      <c r="AN41" s="421"/>
    </row>
    <row r="42" spans="1:40" ht="15" customHeight="1">
      <c r="A42" s="136"/>
      <c r="B42" s="421"/>
      <c r="D42" s="516"/>
      <c r="E42" s="54"/>
      <c r="F42" s="184"/>
      <c r="G42" s="184"/>
      <c r="H42" s="184"/>
      <c r="I42" s="421"/>
      <c r="J42" s="421"/>
      <c r="L42" s="93"/>
      <c r="M42" s="93"/>
      <c r="N42" s="421"/>
      <c r="O42" s="54"/>
      <c r="P42" s="33"/>
      <c r="Q42" s="33"/>
      <c r="AF42" s="449"/>
      <c r="AG42" s="449"/>
      <c r="AH42" s="449"/>
      <c r="AI42" s="449"/>
      <c r="AJ42" s="449"/>
      <c r="AK42" s="449"/>
      <c r="AL42" s="418"/>
      <c r="AM42" s="423"/>
      <c r="AN42" s="421"/>
    </row>
    <row r="43" spans="1:40" ht="15" customHeight="1">
      <c r="A43" s="136"/>
      <c r="B43" s="421"/>
      <c r="C43" s="517"/>
      <c r="D43" s="514"/>
      <c r="E43" s="244"/>
      <c r="F43" s="184"/>
      <c r="G43" s="184"/>
      <c r="H43" s="184"/>
      <c r="I43" s="421"/>
      <c r="J43" s="421"/>
      <c r="L43" s="93"/>
      <c r="M43" s="93"/>
      <c r="N43" s="421"/>
      <c r="O43" s="54"/>
      <c r="P43" s="33"/>
      <c r="Q43" s="33"/>
      <c r="AF43" s="449"/>
      <c r="AG43" s="449"/>
      <c r="AH43" s="449"/>
      <c r="AI43" s="449"/>
      <c r="AJ43" s="449"/>
      <c r="AK43" s="449"/>
      <c r="AL43" s="418"/>
      <c r="AM43" s="423"/>
      <c r="AN43" s="421"/>
    </row>
    <row r="44" spans="1:40" ht="15" customHeight="1">
      <c r="A44" s="136"/>
      <c r="B44" s="421"/>
      <c r="D44" s="514"/>
      <c r="E44" s="244"/>
      <c r="F44" s="184"/>
      <c r="G44" s="184"/>
      <c r="H44" s="184"/>
      <c r="I44" s="421"/>
      <c r="J44" s="421"/>
      <c r="L44" s="93"/>
      <c r="M44" s="93"/>
      <c r="N44" s="421"/>
      <c r="O44" s="54"/>
      <c r="P44" s="33"/>
      <c r="Q44" s="33"/>
      <c r="AF44" s="449"/>
      <c r="AG44" s="449"/>
      <c r="AH44" s="449"/>
      <c r="AI44" s="449"/>
      <c r="AJ44" s="449"/>
      <c r="AK44" s="449"/>
      <c r="AL44" s="418"/>
      <c r="AM44" s="423"/>
      <c r="AN44" s="421"/>
    </row>
    <row r="45" spans="1:40" ht="15" customHeight="1">
      <c r="A45" s="136"/>
      <c r="B45" s="421"/>
      <c r="D45" s="514"/>
      <c r="E45" s="244"/>
      <c r="F45" s="184"/>
      <c r="G45" s="184"/>
      <c r="H45" s="184"/>
      <c r="I45" s="421"/>
      <c r="J45" s="421"/>
      <c r="L45" s="93"/>
      <c r="M45" s="93"/>
      <c r="N45" s="421"/>
      <c r="O45" s="54"/>
      <c r="P45" s="33"/>
      <c r="Q45" s="33"/>
      <c r="AF45" s="449"/>
      <c r="AG45" s="449"/>
      <c r="AH45" s="449"/>
      <c r="AI45" s="449"/>
      <c r="AJ45" s="449"/>
      <c r="AK45" s="449"/>
      <c r="AL45" s="418"/>
      <c r="AM45" s="423"/>
      <c r="AN45" s="421"/>
    </row>
    <row r="46" spans="1:40" ht="15" customHeight="1">
      <c r="A46" s="136"/>
      <c r="B46" s="421"/>
      <c r="D46" s="514"/>
      <c r="E46" s="244"/>
      <c r="F46" s="184"/>
      <c r="G46" s="184"/>
      <c r="H46" s="184"/>
      <c r="I46" s="421"/>
      <c r="J46" s="421"/>
      <c r="L46" s="93"/>
      <c r="M46" s="93"/>
      <c r="N46" s="421"/>
      <c r="O46" s="54"/>
      <c r="P46" s="33"/>
      <c r="Q46" s="33"/>
      <c r="AF46" s="449"/>
      <c r="AG46" s="449"/>
      <c r="AH46" s="449"/>
      <c r="AI46" s="449"/>
      <c r="AJ46" s="449"/>
      <c r="AK46" s="449"/>
      <c r="AL46" s="418"/>
      <c r="AM46" s="423"/>
      <c r="AN46" s="421"/>
    </row>
    <row r="47" spans="1:40" ht="15" customHeight="1">
      <c r="A47" s="136"/>
      <c r="B47" s="421"/>
      <c r="D47" s="514"/>
      <c r="E47" s="244"/>
      <c r="F47" s="184"/>
      <c r="G47" s="184"/>
      <c r="H47" s="184"/>
      <c r="I47" s="421"/>
      <c r="J47" s="421"/>
      <c r="L47" s="93"/>
      <c r="M47" s="93"/>
      <c r="N47" s="421"/>
      <c r="O47" s="54"/>
      <c r="P47" s="33"/>
      <c r="Q47" s="33"/>
      <c r="AF47" s="449"/>
      <c r="AG47" s="449"/>
      <c r="AH47" s="449"/>
      <c r="AI47" s="449"/>
      <c r="AJ47" s="449"/>
      <c r="AK47" s="449"/>
      <c r="AL47" s="418"/>
      <c r="AM47" s="423"/>
      <c r="AN47" s="421"/>
    </row>
    <row r="48" spans="1:40" ht="15" customHeight="1">
      <c r="A48" s="136"/>
      <c r="B48" s="518"/>
      <c r="C48" s="519"/>
      <c r="D48" s="519"/>
      <c r="E48" s="520"/>
      <c r="F48" s="521"/>
      <c r="G48" s="184"/>
      <c r="H48" s="184"/>
      <c r="I48" s="421"/>
      <c r="J48" s="421"/>
      <c r="L48" s="93"/>
      <c r="M48" s="93"/>
      <c r="N48" s="421"/>
      <c r="O48" s="54"/>
      <c r="P48" s="33"/>
      <c r="Q48" s="33"/>
      <c r="AF48" s="449"/>
      <c r="AG48" s="449"/>
      <c r="AH48" s="449"/>
      <c r="AI48" s="449"/>
      <c r="AJ48" s="449"/>
      <c r="AK48" s="449"/>
      <c r="AL48" s="418"/>
      <c r="AM48" s="423"/>
      <c r="AN48" s="421"/>
    </row>
    <row r="49" spans="1:40" ht="15" customHeight="1">
      <c r="A49" s="136"/>
      <c r="B49" s="518"/>
      <c r="C49" s="519"/>
      <c r="D49" s="519"/>
      <c r="E49" s="522"/>
      <c r="F49" s="521"/>
      <c r="G49" s="184"/>
      <c r="H49" s="184"/>
      <c r="I49" s="421"/>
      <c r="J49" s="421"/>
      <c r="L49" s="93"/>
      <c r="M49" s="93"/>
      <c r="N49" s="421"/>
      <c r="O49" s="54"/>
      <c r="P49" s="33"/>
      <c r="Q49" s="33"/>
      <c r="AF49" s="449"/>
      <c r="AG49" s="449"/>
      <c r="AH49" s="449"/>
      <c r="AI49" s="449"/>
      <c r="AJ49" s="449"/>
      <c r="AK49" s="449"/>
      <c r="AL49" s="418"/>
      <c r="AM49" s="423"/>
      <c r="AN49" s="421"/>
    </row>
    <row r="50" spans="1:40" ht="15" customHeight="1">
      <c r="A50" s="136"/>
      <c r="B50" s="518"/>
      <c r="C50" s="519"/>
      <c r="D50" s="519"/>
      <c r="E50" s="522"/>
      <c r="F50" s="521"/>
      <c r="G50" s="184"/>
      <c r="H50" s="184"/>
      <c r="I50" s="421"/>
      <c r="J50" s="421"/>
      <c r="L50" s="93"/>
      <c r="M50" s="93"/>
      <c r="N50" s="421"/>
      <c r="O50" s="54"/>
      <c r="P50" s="33"/>
      <c r="Q50" s="33"/>
      <c r="AF50" s="449"/>
      <c r="AG50" s="449"/>
      <c r="AH50" s="449"/>
      <c r="AI50" s="449"/>
      <c r="AJ50" s="449"/>
      <c r="AK50" s="449"/>
      <c r="AL50" s="418"/>
      <c r="AM50" s="423"/>
      <c r="AN50" s="421"/>
    </row>
    <row r="51" spans="1:40" ht="15" customHeight="1">
      <c r="A51" s="136"/>
      <c r="B51" s="518"/>
      <c r="C51" s="519"/>
      <c r="D51" s="519"/>
      <c r="E51" s="522"/>
      <c r="F51" s="521"/>
      <c r="G51" s="184"/>
      <c r="H51" s="184"/>
      <c r="I51" s="421"/>
      <c r="J51" s="421"/>
      <c r="L51" s="93"/>
      <c r="M51" s="93"/>
      <c r="N51" s="421"/>
      <c r="O51" s="54"/>
      <c r="P51" s="33"/>
      <c r="Q51" s="33"/>
      <c r="AF51" s="449"/>
      <c r="AG51" s="449"/>
      <c r="AH51" s="449"/>
      <c r="AI51" s="449"/>
      <c r="AJ51" s="449"/>
      <c r="AK51" s="449"/>
      <c r="AL51" s="418"/>
      <c r="AM51" s="423"/>
      <c r="AN51" s="421"/>
    </row>
    <row r="52" spans="1:40" ht="15" customHeight="1">
      <c r="A52" s="136"/>
      <c r="B52" s="518"/>
      <c r="C52" s="519"/>
      <c r="D52" s="519"/>
      <c r="E52" s="522"/>
      <c r="F52" s="521"/>
      <c r="G52" s="184"/>
      <c r="H52" s="184"/>
      <c r="I52" s="421"/>
      <c r="J52" s="421"/>
      <c r="L52" s="93"/>
      <c r="M52" s="93"/>
      <c r="N52" s="421"/>
      <c r="O52" s="54"/>
      <c r="P52" s="33"/>
      <c r="Q52" s="33"/>
      <c r="AF52" s="449"/>
      <c r="AG52" s="449"/>
      <c r="AH52" s="449"/>
      <c r="AI52" s="449"/>
      <c r="AJ52" s="449"/>
      <c r="AK52" s="449"/>
      <c r="AL52" s="418"/>
      <c r="AM52" s="423"/>
      <c r="AN52" s="421"/>
    </row>
    <row r="53" spans="1:40" ht="15" customHeight="1">
      <c r="A53" s="136"/>
      <c r="B53" s="518"/>
      <c r="C53" s="519"/>
      <c r="D53" s="519"/>
      <c r="E53" s="522"/>
      <c r="F53" s="521"/>
      <c r="G53" s="184"/>
      <c r="H53" s="184"/>
      <c r="I53" s="421"/>
      <c r="J53" s="421"/>
      <c r="L53" s="93"/>
      <c r="M53" s="93"/>
      <c r="N53" s="421"/>
      <c r="O53" s="54"/>
      <c r="P53" s="33"/>
      <c r="Q53" s="33"/>
      <c r="AF53" s="449"/>
      <c r="AG53" s="449"/>
      <c r="AH53" s="449"/>
      <c r="AI53" s="449"/>
      <c r="AJ53" s="449"/>
      <c r="AK53" s="449"/>
      <c r="AL53" s="418"/>
      <c r="AM53" s="423"/>
      <c r="AN53" s="421"/>
    </row>
    <row r="54" spans="1:40" ht="15" customHeight="1">
      <c r="A54" s="136"/>
      <c r="B54" s="518"/>
      <c r="C54" s="519"/>
      <c r="D54" s="519"/>
      <c r="E54" s="522"/>
      <c r="F54" s="521"/>
      <c r="G54" s="184"/>
      <c r="H54" s="184"/>
      <c r="I54" s="421"/>
      <c r="J54" s="421"/>
      <c r="L54" s="93"/>
      <c r="M54" s="93"/>
      <c r="N54" s="421"/>
      <c r="O54" s="54"/>
      <c r="P54" s="33"/>
      <c r="Q54" s="33"/>
      <c r="AF54" s="449"/>
      <c r="AG54" s="449"/>
      <c r="AH54" s="449"/>
      <c r="AI54" s="449"/>
      <c r="AJ54" s="449"/>
      <c r="AK54" s="449"/>
      <c r="AL54" s="418"/>
      <c r="AM54" s="423"/>
      <c r="AN54" s="421"/>
    </row>
    <row r="55" spans="1:40" ht="15" customHeight="1">
      <c r="A55" s="136"/>
      <c r="B55" s="518"/>
      <c r="C55" s="519"/>
      <c r="D55" s="519"/>
      <c r="E55" s="522"/>
      <c r="F55" s="521"/>
      <c r="G55" s="184"/>
      <c r="H55" s="184"/>
      <c r="I55" s="421"/>
      <c r="J55" s="421"/>
      <c r="L55" s="93"/>
      <c r="M55" s="93"/>
      <c r="N55" s="421"/>
      <c r="O55" s="54"/>
      <c r="P55" s="33"/>
      <c r="Q55" s="33"/>
      <c r="AF55" s="449"/>
      <c r="AG55" s="449"/>
      <c r="AH55" s="449"/>
      <c r="AI55" s="449"/>
      <c r="AJ55" s="449"/>
      <c r="AK55" s="449"/>
      <c r="AL55" s="418"/>
      <c r="AM55" s="423"/>
      <c r="AN55" s="421"/>
    </row>
    <row r="56" spans="1:40" ht="15" customHeight="1">
      <c r="A56" s="136"/>
      <c r="B56" s="518"/>
      <c r="C56" s="519"/>
      <c r="D56" s="519"/>
      <c r="E56" s="522"/>
      <c r="F56" s="521"/>
      <c r="G56" s="184"/>
      <c r="H56" s="184"/>
      <c r="I56" s="421"/>
      <c r="J56" s="421"/>
      <c r="L56" s="93"/>
      <c r="M56" s="93"/>
      <c r="N56" s="421"/>
      <c r="O56" s="54"/>
      <c r="P56" s="33"/>
      <c r="Q56" s="33"/>
      <c r="AF56" s="449"/>
      <c r="AG56" s="449"/>
      <c r="AH56" s="449"/>
      <c r="AI56" s="449"/>
      <c r="AJ56" s="449"/>
      <c r="AK56" s="449"/>
      <c r="AL56" s="418"/>
      <c r="AM56" s="423"/>
      <c r="AN56" s="421"/>
    </row>
    <row r="57" spans="1:40" ht="15" customHeight="1">
      <c r="A57" s="136"/>
      <c r="B57" s="518"/>
      <c r="C57" s="519"/>
      <c r="D57" s="519"/>
      <c r="E57" s="522"/>
      <c r="F57" s="521"/>
      <c r="G57" s="184"/>
      <c r="H57" s="184"/>
      <c r="I57" s="421"/>
      <c r="J57" s="421"/>
      <c r="L57" s="93"/>
      <c r="M57" s="93"/>
      <c r="N57" s="421"/>
      <c r="O57" s="54"/>
      <c r="P57" s="33"/>
      <c r="Q57" s="33"/>
      <c r="AF57" s="449"/>
      <c r="AG57" s="449"/>
      <c r="AH57" s="449"/>
      <c r="AI57" s="449"/>
      <c r="AJ57" s="449"/>
      <c r="AK57" s="449"/>
      <c r="AL57" s="418"/>
      <c r="AM57" s="423"/>
      <c r="AN57" s="421"/>
    </row>
    <row r="58" spans="1:40" ht="15" customHeight="1">
      <c r="A58" s="136"/>
      <c r="B58" s="518"/>
      <c r="C58" s="519"/>
      <c r="D58" s="519"/>
      <c r="E58" s="522"/>
      <c r="F58" s="521"/>
      <c r="G58" s="184"/>
      <c r="H58" s="184"/>
      <c r="I58" s="421"/>
      <c r="J58" s="421"/>
      <c r="L58" s="93"/>
      <c r="M58" s="93"/>
      <c r="N58" s="421"/>
      <c r="O58" s="54"/>
      <c r="P58" s="33"/>
      <c r="Q58" s="33"/>
      <c r="AF58" s="449"/>
      <c r="AG58" s="449"/>
      <c r="AH58" s="449"/>
      <c r="AI58" s="449"/>
      <c r="AJ58" s="449"/>
      <c r="AK58" s="449"/>
      <c r="AL58" s="418"/>
      <c r="AM58" s="423"/>
      <c r="AN58" s="421"/>
    </row>
    <row r="59" spans="1:40" ht="15" customHeight="1">
      <c r="A59" s="136"/>
      <c r="B59" s="518"/>
      <c r="C59" s="519"/>
      <c r="D59" s="519"/>
      <c r="E59" s="522"/>
      <c r="F59" s="521"/>
      <c r="G59" s="184"/>
      <c r="H59" s="241"/>
      <c r="I59" s="421"/>
      <c r="J59" s="421"/>
      <c r="L59" s="93"/>
      <c r="M59" s="93"/>
      <c r="N59" s="421"/>
      <c r="O59" s="54"/>
      <c r="P59" s="33"/>
      <c r="Q59" s="33"/>
      <c r="AF59" s="449"/>
      <c r="AG59" s="449"/>
      <c r="AH59" s="449"/>
      <c r="AI59" s="449"/>
      <c r="AJ59" s="449"/>
      <c r="AK59" s="449"/>
      <c r="AL59" s="418"/>
      <c r="AM59" s="423"/>
      <c r="AN59" s="421"/>
    </row>
    <row r="60" spans="1:40" ht="15" customHeight="1">
      <c r="A60" s="136"/>
      <c r="B60" s="518"/>
      <c r="C60" s="519"/>
      <c r="D60" s="519"/>
      <c r="E60" s="522"/>
      <c r="F60" s="521"/>
      <c r="G60" s="184"/>
      <c r="I60" s="421"/>
      <c r="J60" s="421"/>
      <c r="L60" s="93"/>
      <c r="M60" s="93"/>
      <c r="N60" s="421"/>
      <c r="O60" s="54"/>
      <c r="P60" s="33"/>
      <c r="Q60" s="33"/>
      <c r="AF60" s="449"/>
      <c r="AG60" s="449"/>
      <c r="AH60" s="449"/>
      <c r="AI60" s="449"/>
      <c r="AJ60" s="449"/>
      <c r="AK60" s="449"/>
      <c r="AL60" s="418"/>
      <c r="AM60" s="423"/>
      <c r="AN60" s="421"/>
    </row>
    <row r="61" spans="1:40" ht="15" customHeight="1">
      <c r="A61" s="136"/>
      <c r="B61" s="518"/>
      <c r="C61" s="519"/>
      <c r="D61" s="519"/>
      <c r="E61" s="522"/>
      <c r="F61" s="521"/>
      <c r="G61" s="184"/>
      <c r="I61" s="421"/>
      <c r="J61" s="421"/>
      <c r="L61" s="93"/>
      <c r="M61" s="93"/>
      <c r="N61" s="421"/>
      <c r="O61" s="54"/>
      <c r="P61" s="33"/>
      <c r="Q61" s="33"/>
      <c r="AF61" s="449"/>
      <c r="AG61" s="449"/>
      <c r="AH61" s="449"/>
      <c r="AI61" s="449"/>
      <c r="AJ61" s="449"/>
      <c r="AK61" s="449"/>
      <c r="AL61" s="418"/>
      <c r="AM61" s="423"/>
      <c r="AN61" s="421"/>
    </row>
    <row r="62" spans="1:40" ht="15" customHeight="1">
      <c r="A62" s="136"/>
      <c r="B62" s="518"/>
      <c r="C62" s="519"/>
      <c r="D62" s="519"/>
      <c r="E62" s="522"/>
      <c r="F62" s="521"/>
      <c r="G62" s="184"/>
      <c r="I62" s="421"/>
      <c r="J62" s="421"/>
      <c r="L62" s="93"/>
      <c r="M62" s="93"/>
      <c r="N62" s="421"/>
      <c r="O62" s="54"/>
      <c r="P62" s="33"/>
      <c r="Q62" s="33"/>
      <c r="AF62" s="449"/>
      <c r="AG62" s="449"/>
      <c r="AH62" s="449"/>
      <c r="AI62" s="449"/>
      <c r="AJ62" s="449"/>
      <c r="AK62" s="449"/>
      <c r="AL62" s="418"/>
      <c r="AM62" s="423"/>
      <c r="AN62" s="421"/>
    </row>
    <row r="63" spans="1:40" ht="15" customHeight="1">
      <c r="A63" s="136"/>
      <c r="B63" s="518"/>
      <c r="C63" s="519"/>
      <c r="D63" s="519"/>
      <c r="E63" s="522"/>
      <c r="F63" s="521"/>
      <c r="G63" s="184"/>
      <c r="I63" s="421"/>
      <c r="J63" s="421"/>
      <c r="L63" s="93"/>
      <c r="M63" s="93"/>
      <c r="N63" s="421"/>
      <c r="O63" s="54"/>
      <c r="P63" s="33"/>
      <c r="Q63" s="33"/>
      <c r="AF63" s="449"/>
      <c r="AG63" s="449"/>
      <c r="AH63" s="449"/>
      <c r="AI63" s="449"/>
      <c r="AJ63" s="449"/>
      <c r="AK63" s="449"/>
      <c r="AL63" s="418"/>
      <c r="AM63" s="423"/>
      <c r="AN63" s="421"/>
    </row>
    <row r="64" spans="1:40" ht="15" customHeight="1">
      <c r="A64" s="136"/>
      <c r="B64" s="518"/>
      <c r="C64" s="519"/>
      <c r="D64" s="519"/>
      <c r="E64" s="522"/>
      <c r="F64" s="521"/>
      <c r="G64" s="184"/>
      <c r="I64" s="421"/>
      <c r="J64" s="421"/>
      <c r="L64" s="93"/>
      <c r="M64" s="93"/>
      <c r="N64" s="421"/>
      <c r="O64" s="54"/>
      <c r="P64" s="33"/>
      <c r="Q64" s="33"/>
      <c r="AF64" s="449"/>
      <c r="AG64" s="449"/>
      <c r="AH64" s="449"/>
      <c r="AI64" s="449"/>
      <c r="AJ64" s="449"/>
      <c r="AK64" s="449"/>
      <c r="AL64" s="418"/>
      <c r="AM64" s="423"/>
      <c r="AN64" s="421"/>
    </row>
    <row r="65" spans="1:40" ht="15" customHeight="1">
      <c r="A65" s="136"/>
      <c r="B65" s="518"/>
      <c r="C65" s="519"/>
      <c r="D65" s="519"/>
      <c r="E65" s="522"/>
      <c r="F65" s="521"/>
      <c r="G65" s="184"/>
      <c r="I65" s="421"/>
      <c r="J65" s="421"/>
      <c r="L65" s="93"/>
      <c r="M65" s="93"/>
      <c r="N65" s="421"/>
      <c r="O65" s="54"/>
      <c r="P65" s="33"/>
      <c r="Q65" s="33"/>
      <c r="AF65" s="449"/>
      <c r="AG65" s="449"/>
      <c r="AH65" s="449"/>
      <c r="AI65" s="449"/>
      <c r="AJ65" s="449"/>
      <c r="AK65" s="449"/>
      <c r="AL65" s="418"/>
      <c r="AM65" s="423"/>
      <c r="AN65" s="421"/>
    </row>
    <row r="66" spans="1:40" ht="15" customHeight="1">
      <c r="A66" s="136"/>
      <c r="B66" s="518"/>
      <c r="C66" s="519"/>
      <c r="D66" s="519"/>
      <c r="E66" s="522"/>
      <c r="F66" s="521"/>
      <c r="G66" s="184"/>
      <c r="I66" s="421"/>
      <c r="J66" s="421"/>
      <c r="L66" s="93"/>
      <c r="M66" s="93"/>
      <c r="N66" s="421"/>
      <c r="O66" s="54"/>
      <c r="P66" s="33"/>
      <c r="Q66" s="33"/>
      <c r="AF66" s="449"/>
      <c r="AG66" s="449"/>
      <c r="AH66" s="449"/>
      <c r="AI66" s="449"/>
      <c r="AJ66" s="449"/>
      <c r="AK66" s="449"/>
      <c r="AL66" s="418"/>
      <c r="AM66" s="423"/>
      <c r="AN66" s="421"/>
    </row>
    <row r="67" spans="1:40" ht="15" customHeight="1">
      <c r="A67" s="136"/>
      <c r="B67" s="518"/>
      <c r="C67" s="519"/>
      <c r="D67" s="519"/>
      <c r="E67" s="522"/>
      <c r="F67" s="521"/>
      <c r="G67" s="184"/>
      <c r="I67" s="421"/>
      <c r="J67" s="421"/>
      <c r="L67" s="93"/>
      <c r="M67" s="93"/>
      <c r="N67" s="421"/>
      <c r="O67" s="54"/>
      <c r="P67" s="33"/>
      <c r="Q67" s="33"/>
      <c r="AF67" s="449"/>
      <c r="AG67" s="449"/>
      <c r="AH67" s="449"/>
      <c r="AI67" s="449"/>
      <c r="AJ67" s="449"/>
      <c r="AK67" s="449"/>
      <c r="AL67" s="418"/>
      <c r="AM67" s="423"/>
      <c r="AN67" s="421"/>
    </row>
    <row r="68" spans="1:40" ht="15" customHeight="1">
      <c r="A68" s="136"/>
      <c r="B68" s="518"/>
      <c r="C68" s="519"/>
      <c r="D68" s="519"/>
      <c r="E68" s="522"/>
      <c r="F68" s="521"/>
      <c r="G68" s="184"/>
      <c r="I68" s="421"/>
      <c r="J68" s="421"/>
      <c r="L68" s="93"/>
      <c r="M68" s="93"/>
      <c r="N68" s="421"/>
      <c r="O68" s="54"/>
      <c r="P68" s="33"/>
      <c r="Q68" s="33"/>
      <c r="AF68" s="449"/>
      <c r="AG68" s="449"/>
      <c r="AH68" s="449"/>
      <c r="AI68" s="449"/>
      <c r="AJ68" s="449"/>
      <c r="AK68" s="449"/>
      <c r="AL68" s="418"/>
      <c r="AM68" s="423"/>
      <c r="AN68" s="421"/>
    </row>
    <row r="69" spans="1:40" ht="15" customHeight="1">
      <c r="A69" s="136"/>
      <c r="B69" s="518"/>
      <c r="C69" s="519"/>
      <c r="D69" s="519"/>
      <c r="E69" s="522"/>
      <c r="F69" s="521"/>
      <c r="G69" s="184"/>
      <c r="I69" s="421"/>
      <c r="J69" s="421"/>
      <c r="L69" s="93"/>
      <c r="M69" s="93"/>
      <c r="N69" s="421"/>
      <c r="O69" s="54"/>
      <c r="P69" s="33"/>
      <c r="Q69" s="33"/>
      <c r="AF69" s="449"/>
      <c r="AG69" s="449"/>
      <c r="AH69" s="449"/>
      <c r="AI69" s="449"/>
      <c r="AJ69" s="449"/>
      <c r="AK69" s="449"/>
      <c r="AL69" s="418"/>
      <c r="AM69" s="423"/>
      <c r="AN69" s="421"/>
    </row>
    <row r="70" spans="1:40" ht="15" customHeight="1">
      <c r="A70" s="136"/>
      <c r="B70" s="518"/>
      <c r="C70" s="519"/>
      <c r="D70" s="519"/>
      <c r="E70" s="522"/>
      <c r="F70" s="521"/>
      <c r="G70" s="184"/>
      <c r="I70" s="421"/>
      <c r="J70" s="421"/>
      <c r="L70" s="93"/>
      <c r="M70" s="93"/>
      <c r="N70" s="421"/>
      <c r="O70" s="54"/>
      <c r="P70" s="33"/>
      <c r="Q70" s="33"/>
      <c r="AF70" s="449"/>
      <c r="AG70" s="449"/>
      <c r="AH70" s="449"/>
      <c r="AI70" s="449"/>
      <c r="AJ70" s="449"/>
      <c r="AK70" s="449"/>
      <c r="AL70" s="418"/>
      <c r="AM70" s="423"/>
      <c r="AN70" s="421"/>
    </row>
    <row r="71" spans="1:40" ht="15" customHeight="1">
      <c r="A71" s="136"/>
      <c r="B71" s="518"/>
      <c r="C71" s="519"/>
      <c r="D71" s="519"/>
      <c r="E71" s="522"/>
      <c r="F71" s="521"/>
      <c r="G71" s="184"/>
      <c r="I71" s="421"/>
      <c r="J71" s="421"/>
      <c r="L71" s="93"/>
      <c r="M71" s="93"/>
      <c r="N71" s="421"/>
      <c r="O71" s="54"/>
      <c r="P71" s="33"/>
      <c r="Q71" s="33"/>
      <c r="AF71" s="449"/>
      <c r="AG71" s="449"/>
      <c r="AH71" s="449"/>
      <c r="AI71" s="449"/>
      <c r="AJ71" s="449"/>
      <c r="AK71" s="449"/>
      <c r="AL71" s="418"/>
      <c r="AM71" s="423"/>
      <c r="AN71" s="421"/>
    </row>
    <row r="72" spans="1:40" ht="15" customHeight="1">
      <c r="A72" s="136"/>
      <c r="B72" s="518"/>
      <c r="C72" s="519"/>
      <c r="D72" s="519"/>
      <c r="E72" s="522"/>
      <c r="F72" s="521"/>
      <c r="G72" s="184"/>
      <c r="I72" s="421"/>
      <c r="J72" s="421"/>
      <c r="L72" s="93"/>
      <c r="M72" s="93"/>
      <c r="N72" s="421"/>
      <c r="O72" s="54"/>
      <c r="P72" s="33"/>
      <c r="Q72" s="33"/>
      <c r="AF72" s="449"/>
      <c r="AG72" s="449"/>
      <c r="AH72" s="449"/>
      <c r="AI72" s="449"/>
      <c r="AJ72" s="449"/>
      <c r="AK72" s="449"/>
      <c r="AL72" s="418"/>
      <c r="AM72" s="423"/>
      <c r="AN72" s="421"/>
    </row>
    <row r="73" spans="1:40" ht="15" customHeight="1">
      <c r="A73" s="136"/>
      <c r="B73" s="518"/>
      <c r="C73" s="519"/>
      <c r="D73" s="519"/>
      <c r="E73" s="522"/>
      <c r="F73" s="521"/>
      <c r="G73" s="184"/>
      <c r="I73" s="421"/>
      <c r="J73" s="421"/>
      <c r="L73" s="93"/>
      <c r="M73" s="93"/>
      <c r="N73" s="421"/>
      <c r="O73" s="54"/>
      <c r="P73" s="33"/>
      <c r="Q73" s="33"/>
      <c r="AF73" s="449"/>
      <c r="AG73" s="449"/>
      <c r="AH73" s="449"/>
      <c r="AI73" s="449"/>
      <c r="AJ73" s="449"/>
      <c r="AK73" s="449"/>
      <c r="AL73" s="418"/>
      <c r="AM73" s="423"/>
      <c r="AN73" s="421"/>
    </row>
    <row r="74" spans="1:40" ht="15" customHeight="1">
      <c r="A74" s="136"/>
      <c r="B74" s="518"/>
      <c r="C74" s="519"/>
      <c r="D74" s="519"/>
      <c r="E74" s="522"/>
      <c r="F74" s="521"/>
      <c r="G74" s="184"/>
      <c r="I74" s="421"/>
      <c r="J74" s="421"/>
      <c r="L74" s="93"/>
      <c r="M74" s="93"/>
      <c r="N74" s="421"/>
      <c r="O74" s="54"/>
      <c r="P74" s="33"/>
      <c r="Q74" s="33"/>
      <c r="AF74" s="449"/>
      <c r="AG74" s="449"/>
      <c r="AH74" s="449"/>
      <c r="AI74" s="449"/>
      <c r="AJ74" s="449"/>
      <c r="AK74" s="449"/>
      <c r="AL74" s="418"/>
      <c r="AM74" s="423"/>
      <c r="AN74" s="421"/>
    </row>
    <row r="75" spans="1:40" ht="15" customHeight="1">
      <c r="A75" s="136"/>
      <c r="B75" s="518"/>
      <c r="C75" s="519"/>
      <c r="D75" s="519"/>
      <c r="E75" s="522"/>
      <c r="F75" s="521"/>
      <c r="G75" s="184"/>
      <c r="I75" s="421"/>
      <c r="J75" s="421"/>
      <c r="L75" s="93"/>
      <c r="M75" s="93"/>
      <c r="N75" s="421"/>
      <c r="O75" s="54"/>
      <c r="P75" s="33"/>
      <c r="Q75" s="33"/>
    </row>
    <row r="76" spans="1:40" ht="15" customHeight="1">
      <c r="A76" s="136"/>
      <c r="B76" s="518"/>
      <c r="C76" s="519"/>
      <c r="D76" s="519"/>
      <c r="E76" s="522"/>
      <c r="F76" s="521"/>
      <c r="G76" s="184"/>
      <c r="I76" s="421"/>
      <c r="J76" s="421"/>
      <c r="L76" s="93"/>
      <c r="M76" s="93"/>
      <c r="N76" s="421"/>
      <c r="O76" s="54"/>
      <c r="P76" s="33"/>
      <c r="Q76" s="33"/>
    </row>
    <row r="77" spans="1:40" ht="15" customHeight="1">
      <c r="A77" s="136"/>
      <c r="B77" s="518"/>
      <c r="C77" s="519"/>
      <c r="D77" s="519"/>
      <c r="E77" s="522"/>
      <c r="F77" s="521"/>
      <c r="G77" s="184"/>
      <c r="I77" s="421"/>
      <c r="J77" s="421"/>
      <c r="L77" s="93"/>
      <c r="M77" s="93"/>
      <c r="N77" s="421"/>
      <c r="O77" s="54"/>
      <c r="P77" s="33"/>
      <c r="Q77" s="33"/>
    </row>
    <row r="78" spans="1:40" ht="15" customHeight="1">
      <c r="A78" s="136"/>
      <c r="B78" s="518"/>
      <c r="C78" s="519"/>
      <c r="D78" s="519"/>
      <c r="E78" s="522"/>
      <c r="F78" s="521"/>
      <c r="G78" s="184"/>
      <c r="I78" s="421"/>
      <c r="J78" s="421"/>
      <c r="L78" s="93"/>
      <c r="M78" s="93"/>
      <c r="N78" s="421"/>
      <c r="O78" s="54"/>
      <c r="P78" s="33"/>
      <c r="Q78" s="33"/>
    </row>
    <row r="79" spans="1:40" ht="15" customHeight="1">
      <c r="A79" s="136"/>
      <c r="B79" s="518"/>
      <c r="C79" s="519"/>
      <c r="D79" s="519"/>
      <c r="E79" s="522"/>
      <c r="F79" s="521"/>
      <c r="G79" s="184"/>
      <c r="I79" s="421"/>
      <c r="J79" s="421"/>
      <c r="L79" s="93"/>
      <c r="M79" s="93"/>
      <c r="N79" s="421"/>
      <c r="O79" s="54"/>
      <c r="P79" s="33"/>
      <c r="Q79" s="33"/>
    </row>
    <row r="80" spans="1:40" ht="15" customHeight="1">
      <c r="A80" s="136"/>
      <c r="B80" s="518"/>
      <c r="C80" s="519"/>
      <c r="D80" s="519"/>
      <c r="E80" s="522"/>
      <c r="F80" s="521"/>
      <c r="G80" s="184"/>
      <c r="I80" s="421"/>
      <c r="J80" s="421"/>
      <c r="L80" s="93"/>
      <c r="M80" s="93"/>
      <c r="N80" s="421"/>
      <c r="O80" s="54"/>
      <c r="P80" s="33"/>
      <c r="Q80" s="33"/>
    </row>
    <row r="81" spans="1:25" ht="15" customHeight="1">
      <c r="A81" s="136"/>
      <c r="B81" s="518"/>
      <c r="C81" s="519"/>
      <c r="D81" s="519"/>
      <c r="E81" s="522"/>
      <c r="F81" s="521"/>
      <c r="G81" s="184"/>
      <c r="I81" s="421"/>
      <c r="J81" s="421"/>
      <c r="L81" s="93"/>
      <c r="M81" s="93"/>
      <c r="N81" s="421"/>
      <c r="O81" s="54"/>
      <c r="P81" s="33"/>
      <c r="Q81" s="33"/>
      <c r="S81" s="366"/>
      <c r="U81" s="366"/>
      <c r="Y81" s="366"/>
    </row>
    <row r="82" spans="1:25" ht="15" customHeight="1">
      <c r="A82" s="136"/>
      <c r="B82" s="518"/>
      <c r="C82" s="519"/>
      <c r="D82" s="519"/>
      <c r="E82" s="522"/>
      <c r="F82" s="521"/>
      <c r="G82" s="184"/>
      <c r="I82" s="421"/>
      <c r="J82" s="421"/>
      <c r="L82" s="93"/>
      <c r="M82" s="93"/>
      <c r="N82" s="421"/>
      <c r="O82" s="54"/>
      <c r="P82" s="33"/>
      <c r="Q82" s="33"/>
      <c r="S82" s="366"/>
      <c r="U82" s="366"/>
      <c r="Y82" s="366"/>
    </row>
    <row r="83" spans="1:25" ht="15" customHeight="1">
      <c r="A83" s="136"/>
      <c r="B83" s="518"/>
      <c r="C83" s="519"/>
      <c r="D83" s="519"/>
      <c r="E83" s="522"/>
      <c r="F83" s="521"/>
      <c r="G83" s="184"/>
      <c r="I83" s="421"/>
      <c r="J83" s="421"/>
      <c r="L83" s="93"/>
      <c r="M83" s="93"/>
      <c r="N83" s="421"/>
      <c r="O83" s="54"/>
      <c r="P83" s="33"/>
      <c r="Q83" s="33"/>
      <c r="S83" s="366"/>
      <c r="U83" s="366"/>
      <c r="Y83" s="366"/>
    </row>
    <row r="84" spans="1:25" ht="15" customHeight="1">
      <c r="A84" s="136"/>
      <c r="B84" s="518"/>
      <c r="C84" s="519"/>
      <c r="D84" s="519"/>
      <c r="E84" s="522"/>
      <c r="F84" s="521"/>
      <c r="G84" s="184"/>
      <c r="I84" s="421"/>
      <c r="J84" s="421"/>
      <c r="L84" s="93"/>
      <c r="M84" s="93"/>
      <c r="N84" s="421"/>
      <c r="O84" s="54"/>
      <c r="P84" s="33"/>
      <c r="Q84" s="33"/>
      <c r="S84" s="366"/>
      <c r="U84" s="366"/>
      <c r="Y84" s="366"/>
    </row>
    <row r="85" spans="1:25" ht="15" customHeight="1">
      <c r="A85" s="136"/>
      <c r="B85" s="518"/>
      <c r="C85" s="519"/>
      <c r="D85" s="519"/>
      <c r="E85" s="522"/>
      <c r="F85" s="521"/>
      <c r="G85" s="184"/>
      <c r="I85" s="421"/>
      <c r="J85" s="421"/>
      <c r="L85" s="93"/>
      <c r="M85" s="93"/>
      <c r="N85" s="421"/>
      <c r="O85" s="54"/>
      <c r="P85" s="33"/>
      <c r="Q85" s="33"/>
      <c r="S85" s="366"/>
      <c r="U85" s="366"/>
      <c r="Y85" s="366"/>
    </row>
    <row r="86" spans="1:25" ht="15" customHeight="1">
      <c r="A86" s="136"/>
      <c r="B86" s="518"/>
      <c r="C86" s="519"/>
      <c r="D86" s="519"/>
      <c r="E86" s="522"/>
      <c r="F86" s="521"/>
      <c r="G86" s="184"/>
      <c r="I86" s="421"/>
      <c r="J86" s="421"/>
      <c r="L86" s="93"/>
      <c r="M86" s="93"/>
      <c r="N86" s="421"/>
      <c r="O86" s="54"/>
      <c r="P86" s="33"/>
      <c r="Q86" s="33"/>
      <c r="S86" s="366"/>
      <c r="U86" s="366"/>
      <c r="Y86" s="366"/>
    </row>
    <row r="87" spans="1:25" ht="15" customHeight="1">
      <c r="A87" s="136"/>
      <c r="B87" s="518"/>
      <c r="C87" s="519"/>
      <c r="D87" s="519"/>
      <c r="E87" s="522"/>
      <c r="F87" s="521"/>
      <c r="G87" s="184"/>
      <c r="I87" s="421"/>
      <c r="J87" s="421"/>
      <c r="L87" s="93"/>
      <c r="M87" s="93"/>
      <c r="N87" s="421"/>
      <c r="O87" s="54"/>
      <c r="P87" s="33"/>
      <c r="Q87" s="33"/>
      <c r="S87" s="366"/>
      <c r="U87" s="366"/>
      <c r="Y87" s="366"/>
    </row>
    <row r="88" spans="1:25" ht="15" customHeight="1">
      <c r="A88" s="136"/>
      <c r="B88" s="518"/>
      <c r="C88" s="519"/>
      <c r="D88" s="519"/>
      <c r="E88" s="522"/>
      <c r="F88" s="521"/>
      <c r="G88" s="184"/>
      <c r="I88" s="421"/>
      <c r="J88" s="421"/>
      <c r="L88" s="93"/>
      <c r="M88" s="93"/>
      <c r="N88" s="421"/>
      <c r="O88" s="54"/>
      <c r="P88" s="33"/>
      <c r="Q88" s="33"/>
      <c r="S88" s="366"/>
      <c r="U88" s="366"/>
      <c r="Y88" s="366"/>
    </row>
    <row r="89" spans="1:25" ht="15" customHeight="1">
      <c r="A89" s="136"/>
      <c r="B89" s="523"/>
      <c r="C89" s="524"/>
      <c r="D89" s="524"/>
      <c r="E89" s="525"/>
      <c r="F89" s="526"/>
      <c r="G89" s="184"/>
      <c r="I89" s="421"/>
      <c r="J89" s="421"/>
      <c r="L89" s="93"/>
      <c r="M89" s="93"/>
      <c r="N89" s="421"/>
      <c r="O89" s="54"/>
      <c r="P89" s="33"/>
      <c r="Q89" s="33"/>
      <c r="S89" s="366"/>
      <c r="U89" s="366"/>
      <c r="Y89" s="366"/>
    </row>
    <row r="90" spans="1:25" ht="15" customHeight="1">
      <c r="A90" s="136"/>
      <c r="B90" s="523"/>
      <c r="C90" s="524"/>
      <c r="D90" s="524"/>
      <c r="E90" s="525"/>
      <c r="F90" s="526"/>
      <c r="G90" s="184"/>
      <c r="I90" s="421"/>
      <c r="J90" s="421"/>
      <c r="L90" s="93"/>
      <c r="M90" s="93"/>
      <c r="N90" s="421"/>
      <c r="O90" s="54"/>
      <c r="P90" s="33"/>
      <c r="Q90" s="33"/>
      <c r="S90" s="366"/>
      <c r="U90" s="366"/>
      <c r="Y90" s="366"/>
    </row>
    <row r="91" spans="1:25" ht="15" customHeight="1">
      <c r="A91" s="136"/>
      <c r="B91" s="523"/>
      <c r="C91" s="524"/>
      <c r="D91" s="524"/>
      <c r="E91" s="525"/>
      <c r="F91" s="526"/>
      <c r="G91" s="184"/>
      <c r="I91" s="421"/>
      <c r="J91" s="421"/>
      <c r="L91" s="93"/>
      <c r="M91" s="93"/>
      <c r="N91" s="421"/>
      <c r="O91" s="54"/>
      <c r="P91" s="33"/>
      <c r="Q91" s="33"/>
      <c r="S91" s="366"/>
      <c r="U91" s="366"/>
      <c r="Y91" s="366"/>
    </row>
    <row r="92" spans="1:25" ht="15" customHeight="1">
      <c r="A92" s="136"/>
      <c r="B92" s="523"/>
      <c r="C92" s="524"/>
      <c r="D92" s="524"/>
      <c r="E92" s="525"/>
      <c r="F92" s="526"/>
      <c r="G92" s="184"/>
      <c r="I92" s="421"/>
      <c r="J92" s="421"/>
      <c r="L92" s="93"/>
      <c r="M92" s="93"/>
      <c r="N92" s="421"/>
      <c r="O92" s="54"/>
      <c r="P92" s="33"/>
      <c r="Q92" s="33"/>
      <c r="S92" s="366"/>
      <c r="U92" s="366"/>
      <c r="Y92" s="366"/>
    </row>
    <row r="93" spans="1:25" ht="15" customHeight="1">
      <c r="A93" s="136"/>
      <c r="B93" s="523"/>
      <c r="C93" s="524"/>
      <c r="D93" s="524"/>
      <c r="E93" s="525"/>
      <c r="F93" s="526"/>
      <c r="G93" s="184"/>
      <c r="I93" s="421"/>
      <c r="J93" s="421"/>
      <c r="L93" s="93"/>
      <c r="M93" s="93"/>
      <c r="N93" s="421"/>
      <c r="O93" s="54"/>
      <c r="P93" s="33"/>
      <c r="Q93" s="33"/>
      <c r="S93" s="366"/>
      <c r="U93" s="366"/>
      <c r="Y93" s="366"/>
    </row>
    <row r="94" spans="1:25" ht="15" customHeight="1">
      <c r="A94" s="136"/>
      <c r="B94" s="523"/>
      <c r="C94" s="524"/>
      <c r="D94" s="524"/>
      <c r="E94" s="525"/>
      <c r="F94" s="526"/>
      <c r="G94" s="184"/>
      <c r="I94" s="421"/>
      <c r="J94" s="421"/>
      <c r="L94" s="93"/>
      <c r="M94" s="93"/>
      <c r="N94" s="421"/>
      <c r="O94" s="54"/>
      <c r="P94" s="33"/>
      <c r="Q94" s="33"/>
      <c r="S94" s="366"/>
      <c r="U94" s="366"/>
      <c r="Y94" s="366"/>
    </row>
    <row r="95" spans="1:25" ht="15" customHeight="1">
      <c r="A95" s="136"/>
      <c r="B95" s="523"/>
      <c r="C95" s="524"/>
      <c r="D95" s="524"/>
      <c r="E95" s="525"/>
      <c r="F95" s="526"/>
      <c r="G95" s="184"/>
      <c r="I95" s="421"/>
      <c r="J95" s="421"/>
      <c r="L95" s="93"/>
      <c r="M95" s="93"/>
      <c r="N95" s="421"/>
      <c r="O95" s="54"/>
      <c r="P95" s="33"/>
      <c r="Q95" s="33"/>
      <c r="S95" s="366"/>
      <c r="U95" s="366"/>
      <c r="Y95" s="366"/>
    </row>
    <row r="96" spans="1:25" ht="15" customHeight="1">
      <c r="A96" s="136"/>
      <c r="B96" s="523"/>
      <c r="C96" s="524"/>
      <c r="D96" s="524"/>
      <c r="E96" s="525"/>
      <c r="F96" s="526"/>
      <c r="G96" s="184"/>
      <c r="I96" s="421"/>
      <c r="J96" s="421"/>
      <c r="L96" s="93"/>
      <c r="M96" s="93"/>
      <c r="N96" s="421"/>
      <c r="O96" s="54"/>
      <c r="P96" s="33"/>
      <c r="Q96" s="33"/>
      <c r="S96" s="366"/>
      <c r="U96" s="366"/>
      <c r="Y96" s="366"/>
    </row>
    <row r="97" spans="1:25" ht="15" customHeight="1">
      <c r="A97" s="136"/>
      <c r="B97" s="523"/>
      <c r="C97" s="524"/>
      <c r="D97" s="524"/>
      <c r="E97" s="525"/>
      <c r="F97" s="526"/>
      <c r="G97" s="184"/>
      <c r="I97" s="421"/>
      <c r="J97" s="421"/>
      <c r="L97" s="93"/>
      <c r="M97" s="93"/>
      <c r="N97" s="421"/>
      <c r="O97" s="54"/>
      <c r="P97" s="33"/>
      <c r="Q97" s="33"/>
      <c r="S97" s="366"/>
      <c r="U97" s="366"/>
      <c r="Y97" s="366"/>
    </row>
    <row r="98" spans="1:25" ht="15" customHeight="1">
      <c r="A98" s="136"/>
      <c r="B98" s="523"/>
      <c r="C98" s="524"/>
      <c r="D98" s="524"/>
      <c r="E98" s="525"/>
      <c r="F98" s="526"/>
      <c r="G98" s="184"/>
      <c r="I98" s="421"/>
      <c r="J98" s="421"/>
      <c r="L98" s="93"/>
      <c r="M98" s="93"/>
      <c r="N98" s="421"/>
      <c r="O98" s="54"/>
      <c r="P98" s="33"/>
      <c r="Q98" s="33"/>
      <c r="S98" s="366"/>
      <c r="U98" s="366"/>
      <c r="Y98" s="366"/>
    </row>
    <row r="99" spans="1:25" ht="15" customHeight="1">
      <c r="A99" s="136"/>
      <c r="B99" s="523"/>
      <c r="C99" s="524"/>
      <c r="D99" s="524"/>
      <c r="E99" s="525"/>
      <c r="F99" s="526"/>
      <c r="G99" s="184"/>
      <c r="I99" s="421"/>
      <c r="J99" s="421"/>
      <c r="L99" s="93"/>
      <c r="M99" s="93"/>
      <c r="N99" s="421"/>
      <c r="O99" s="54"/>
      <c r="P99" s="33"/>
      <c r="Q99" s="33"/>
      <c r="S99" s="366"/>
      <c r="U99" s="366"/>
      <c r="Y99" s="366"/>
    </row>
    <row r="100" spans="1:25" ht="15" customHeight="1">
      <c r="A100" s="136"/>
      <c r="B100" s="523"/>
      <c r="C100" s="524"/>
      <c r="D100" s="524"/>
      <c r="E100" s="525"/>
      <c r="F100" s="526"/>
      <c r="G100" s="184"/>
      <c r="I100" s="421"/>
      <c r="J100" s="421"/>
      <c r="L100" s="93"/>
      <c r="M100" s="93"/>
      <c r="N100" s="421"/>
      <c r="O100" s="54"/>
      <c r="P100" s="33"/>
      <c r="Q100" s="33"/>
      <c r="S100" s="366"/>
      <c r="U100" s="366"/>
      <c r="Y100" s="366"/>
    </row>
    <row r="101" spans="1:25" ht="15" customHeight="1">
      <c r="A101" s="136"/>
      <c r="B101" s="523"/>
      <c r="C101" s="524"/>
      <c r="D101" s="524"/>
      <c r="E101" s="525"/>
      <c r="F101" s="526"/>
      <c r="G101" s="184"/>
      <c r="I101" s="421"/>
      <c r="J101" s="421"/>
      <c r="L101" s="93"/>
      <c r="M101" s="93"/>
      <c r="N101" s="421"/>
      <c r="O101" s="54"/>
      <c r="P101" s="33"/>
      <c r="Q101" s="33"/>
      <c r="S101" s="366"/>
      <c r="U101" s="366"/>
      <c r="Y101" s="366"/>
    </row>
    <row r="102" spans="1:25" ht="15" customHeight="1">
      <c r="A102" s="136"/>
      <c r="B102" s="523"/>
      <c r="C102" s="524"/>
      <c r="D102" s="524"/>
      <c r="E102" s="525"/>
      <c r="F102" s="526"/>
      <c r="G102" s="184"/>
      <c r="I102" s="421"/>
      <c r="J102" s="421"/>
      <c r="L102" s="93"/>
      <c r="M102" s="93"/>
      <c r="N102" s="421"/>
      <c r="O102" s="54"/>
      <c r="P102" s="33"/>
      <c r="Q102" s="33"/>
      <c r="S102" s="366"/>
      <c r="U102" s="366"/>
      <c r="Y102" s="366"/>
    </row>
    <row r="103" spans="1:25" ht="15" customHeight="1">
      <c r="A103" s="136"/>
      <c r="B103" s="523"/>
      <c r="C103" s="524"/>
      <c r="D103" s="524"/>
      <c r="E103" s="525"/>
      <c r="F103" s="526"/>
      <c r="G103" s="184"/>
      <c r="I103" s="421"/>
      <c r="J103" s="421"/>
      <c r="L103" s="93"/>
      <c r="M103" s="93"/>
      <c r="N103" s="421"/>
      <c r="O103" s="54"/>
      <c r="P103" s="33"/>
      <c r="Q103" s="33"/>
      <c r="S103" s="366"/>
      <c r="U103" s="366"/>
      <c r="Y103" s="366"/>
    </row>
    <row r="104" spans="1:25" ht="15" customHeight="1">
      <c r="A104" s="136"/>
      <c r="B104" s="523"/>
      <c r="C104" s="524"/>
      <c r="D104" s="524"/>
      <c r="E104" s="525"/>
      <c r="F104" s="526"/>
      <c r="G104" s="184"/>
      <c r="I104" s="421"/>
      <c r="J104" s="421"/>
      <c r="L104" s="93"/>
      <c r="M104" s="93"/>
      <c r="N104" s="421"/>
      <c r="O104" s="54"/>
      <c r="P104" s="33"/>
      <c r="Q104" s="33"/>
      <c r="S104" s="366"/>
      <c r="U104" s="366"/>
      <c r="Y104" s="366"/>
    </row>
    <row r="105" spans="1:25" ht="15" customHeight="1">
      <c r="A105" s="136"/>
      <c r="B105" s="523"/>
      <c r="C105" s="524"/>
      <c r="D105" s="524"/>
      <c r="E105" s="525"/>
      <c r="F105" s="526"/>
      <c r="G105" s="184"/>
      <c r="I105" s="421"/>
      <c r="J105" s="421"/>
      <c r="L105" s="93"/>
      <c r="M105" s="93"/>
      <c r="N105" s="421"/>
      <c r="O105" s="54"/>
      <c r="P105" s="33"/>
      <c r="Q105" s="33"/>
      <c r="S105" s="366"/>
      <c r="U105" s="366"/>
      <c r="Y105" s="366"/>
    </row>
    <row r="106" spans="1:25" ht="15" customHeight="1">
      <c r="A106" s="136"/>
      <c r="B106" s="523"/>
      <c r="C106" s="524"/>
      <c r="D106" s="524"/>
      <c r="E106" s="525"/>
      <c r="F106" s="526"/>
      <c r="G106" s="184"/>
      <c r="I106" s="421"/>
      <c r="J106" s="421"/>
      <c r="L106" s="93"/>
      <c r="M106" s="93"/>
      <c r="N106" s="421"/>
      <c r="O106" s="54"/>
      <c r="P106" s="33"/>
      <c r="Q106" s="33"/>
      <c r="S106" s="366"/>
      <c r="U106" s="366"/>
      <c r="Y106" s="366"/>
    </row>
    <row r="107" spans="1:25" ht="15" customHeight="1">
      <c r="A107" s="136"/>
      <c r="B107" s="523"/>
      <c r="C107" s="524"/>
      <c r="D107" s="524"/>
      <c r="E107" s="525"/>
      <c r="F107" s="526"/>
      <c r="G107" s="184"/>
      <c r="I107" s="421"/>
      <c r="J107" s="421"/>
      <c r="L107" s="93"/>
      <c r="M107" s="93"/>
      <c r="N107" s="421"/>
      <c r="O107" s="54"/>
      <c r="P107" s="33"/>
      <c r="Q107" s="33"/>
      <c r="S107" s="366"/>
      <c r="U107" s="366"/>
      <c r="Y107" s="366"/>
    </row>
    <row r="108" spans="1:25" ht="15" customHeight="1">
      <c r="A108" s="136"/>
      <c r="B108" s="523"/>
      <c r="C108" s="524"/>
      <c r="D108" s="524"/>
      <c r="E108" s="525"/>
      <c r="F108" s="526"/>
      <c r="G108" s="184"/>
      <c r="I108" s="421"/>
      <c r="J108" s="421"/>
      <c r="L108" s="93"/>
      <c r="M108" s="93"/>
      <c r="N108" s="421"/>
      <c r="O108" s="54"/>
      <c r="P108" s="33"/>
      <c r="Q108" s="33"/>
      <c r="S108" s="366"/>
      <c r="U108" s="366"/>
      <c r="Y108" s="366"/>
    </row>
    <row r="109" spans="1:25" ht="15" customHeight="1">
      <c r="A109" s="136"/>
      <c r="B109" s="523"/>
      <c r="C109" s="524"/>
      <c r="D109" s="524"/>
      <c r="E109" s="525"/>
      <c r="F109" s="526"/>
      <c r="G109" s="184"/>
      <c r="I109" s="421"/>
      <c r="J109" s="421"/>
      <c r="L109" s="93"/>
      <c r="M109" s="93"/>
      <c r="N109" s="421"/>
      <c r="O109" s="54"/>
      <c r="P109" s="33"/>
      <c r="Q109" s="33"/>
      <c r="S109" s="366"/>
      <c r="U109" s="366"/>
      <c r="Y109" s="366"/>
    </row>
    <row r="110" spans="1:25" ht="15" customHeight="1">
      <c r="A110" s="136"/>
      <c r="B110" s="523"/>
      <c r="C110" s="524"/>
      <c r="D110" s="524"/>
      <c r="E110" s="525"/>
      <c r="F110" s="526"/>
      <c r="G110" s="184"/>
      <c r="I110" s="421"/>
      <c r="J110" s="421"/>
      <c r="L110" s="93"/>
      <c r="M110" s="93"/>
      <c r="N110" s="421"/>
      <c r="O110" s="54"/>
      <c r="P110" s="33"/>
      <c r="Q110" s="33"/>
      <c r="S110" s="366"/>
      <c r="U110" s="366"/>
      <c r="Y110" s="366"/>
    </row>
    <row r="111" spans="1:25" ht="15" customHeight="1">
      <c r="A111" s="136"/>
      <c r="B111" s="523"/>
      <c r="C111" s="524"/>
      <c r="D111" s="524"/>
      <c r="E111" s="525"/>
      <c r="F111" s="526"/>
      <c r="G111" s="184"/>
      <c r="I111" s="421"/>
      <c r="J111" s="421"/>
      <c r="L111" s="93"/>
      <c r="M111" s="93"/>
      <c r="N111" s="421"/>
      <c r="O111" s="54"/>
      <c r="P111" s="33"/>
      <c r="Q111" s="33"/>
      <c r="S111" s="366"/>
      <c r="U111" s="366"/>
      <c r="Y111" s="366"/>
    </row>
    <row r="112" spans="1:25" ht="15" customHeight="1">
      <c r="A112" s="136"/>
      <c r="B112" s="523"/>
      <c r="C112" s="524"/>
      <c r="D112" s="524"/>
      <c r="E112" s="525"/>
      <c r="F112" s="526"/>
      <c r="G112" s="184"/>
      <c r="I112" s="421"/>
      <c r="J112" s="421"/>
      <c r="L112" s="93"/>
      <c r="M112" s="93"/>
      <c r="N112" s="421"/>
      <c r="O112" s="54"/>
      <c r="P112" s="33"/>
      <c r="Q112" s="33"/>
      <c r="S112" s="366"/>
      <c r="U112" s="366"/>
      <c r="Y112" s="366"/>
    </row>
    <row r="113" spans="1:25" ht="15" customHeight="1">
      <c r="A113" s="136"/>
      <c r="B113" s="523"/>
      <c r="C113" s="524"/>
      <c r="D113" s="524"/>
      <c r="E113" s="525"/>
      <c r="F113" s="526"/>
      <c r="G113" s="184"/>
      <c r="I113" s="421"/>
      <c r="J113" s="421"/>
      <c r="L113" s="93"/>
      <c r="M113" s="93"/>
      <c r="N113" s="421"/>
      <c r="O113" s="54"/>
      <c r="P113" s="33"/>
      <c r="Q113" s="33"/>
      <c r="S113" s="366"/>
      <c r="U113" s="366"/>
      <c r="Y113" s="366"/>
    </row>
    <row r="114" spans="1:25" ht="15" customHeight="1">
      <c r="A114" s="136"/>
      <c r="B114" s="523"/>
      <c r="C114" s="524"/>
      <c r="D114" s="524"/>
      <c r="E114" s="525"/>
      <c r="F114" s="526"/>
      <c r="G114" s="184"/>
      <c r="I114" s="421"/>
      <c r="J114" s="421"/>
      <c r="L114" s="93"/>
      <c r="M114" s="93"/>
      <c r="N114" s="421"/>
      <c r="O114" s="54"/>
      <c r="P114" s="33"/>
      <c r="Q114" s="33"/>
      <c r="S114" s="366"/>
      <c r="U114" s="366"/>
      <c r="Y114" s="366"/>
    </row>
    <row r="115" spans="1:25" ht="15" customHeight="1">
      <c r="A115" s="136"/>
      <c r="B115" s="523"/>
      <c r="C115" s="524"/>
      <c r="D115" s="524"/>
      <c r="E115" s="525"/>
      <c r="F115" s="526"/>
      <c r="G115" s="184"/>
      <c r="I115" s="421"/>
      <c r="J115" s="421"/>
      <c r="L115" s="93"/>
      <c r="M115" s="93"/>
      <c r="N115" s="421"/>
      <c r="O115" s="54"/>
      <c r="P115" s="33"/>
      <c r="Q115" s="33"/>
      <c r="S115" s="366"/>
      <c r="U115" s="366"/>
      <c r="Y115" s="366"/>
    </row>
    <row r="116" spans="1:25" ht="15" customHeight="1">
      <c r="A116" s="136"/>
      <c r="B116" s="523"/>
      <c r="C116" s="524"/>
      <c r="D116" s="524"/>
      <c r="E116" s="525"/>
      <c r="F116" s="526"/>
      <c r="G116" s="184"/>
      <c r="I116" s="421"/>
      <c r="J116" s="421"/>
      <c r="L116" s="93"/>
      <c r="M116" s="93"/>
      <c r="N116" s="421"/>
      <c r="O116" s="54"/>
      <c r="P116" s="33"/>
      <c r="Q116" s="33"/>
      <c r="S116" s="366"/>
      <c r="U116" s="366"/>
      <c r="Y116" s="366"/>
    </row>
    <row r="117" spans="1:25" ht="15" customHeight="1">
      <c r="A117" s="136"/>
      <c r="B117" s="523"/>
      <c r="C117" s="524"/>
      <c r="D117" s="524"/>
      <c r="E117" s="525"/>
      <c r="F117" s="526"/>
      <c r="G117" s="184"/>
      <c r="I117" s="421"/>
      <c r="J117" s="421"/>
      <c r="L117" s="93"/>
      <c r="M117" s="93"/>
      <c r="N117" s="421"/>
      <c r="O117" s="54"/>
      <c r="P117" s="33"/>
      <c r="Q117" s="33"/>
      <c r="S117" s="366"/>
      <c r="U117" s="366"/>
      <c r="Y117" s="366"/>
    </row>
    <row r="118" spans="1:25" ht="15" customHeight="1">
      <c r="A118" s="136"/>
      <c r="B118" s="523"/>
      <c r="C118" s="524"/>
      <c r="D118" s="524"/>
      <c r="E118" s="525"/>
      <c r="F118" s="526"/>
      <c r="G118" s="184"/>
      <c r="I118" s="421"/>
      <c r="J118" s="421"/>
      <c r="L118" s="93"/>
      <c r="M118" s="93"/>
      <c r="N118" s="421"/>
      <c r="O118" s="54"/>
      <c r="P118" s="33"/>
      <c r="Q118" s="33"/>
      <c r="S118" s="366"/>
      <c r="U118" s="366"/>
      <c r="Y118" s="366"/>
    </row>
    <row r="119" spans="1:25" ht="15" customHeight="1">
      <c r="A119" s="136"/>
      <c r="B119" s="523"/>
      <c r="C119" s="524"/>
      <c r="D119" s="524"/>
      <c r="E119" s="525"/>
      <c r="F119" s="526"/>
      <c r="G119" s="184"/>
      <c r="I119" s="421"/>
      <c r="J119" s="421"/>
      <c r="L119" s="93"/>
      <c r="M119" s="93"/>
      <c r="N119" s="421"/>
      <c r="O119" s="54"/>
      <c r="P119" s="33"/>
      <c r="Q119" s="33"/>
      <c r="S119" s="366"/>
      <c r="U119" s="366"/>
      <c r="Y119" s="366"/>
    </row>
    <row r="120" spans="1:25" ht="15" customHeight="1">
      <c r="A120" s="136"/>
      <c r="B120" s="523"/>
      <c r="C120" s="524"/>
      <c r="D120" s="524"/>
      <c r="E120" s="525"/>
      <c r="F120" s="526"/>
      <c r="G120" s="184"/>
      <c r="I120" s="421"/>
      <c r="J120" s="421"/>
      <c r="L120" s="93"/>
      <c r="M120" s="93"/>
      <c r="N120" s="421"/>
      <c r="O120" s="54"/>
      <c r="P120" s="33"/>
      <c r="Q120" s="33"/>
      <c r="S120" s="366"/>
      <c r="U120" s="366"/>
      <c r="Y120" s="366"/>
    </row>
    <row r="121" spans="1:25" ht="15" customHeight="1">
      <c r="A121" s="136"/>
      <c r="B121" s="523"/>
      <c r="C121" s="524"/>
      <c r="D121" s="524"/>
      <c r="E121" s="525"/>
      <c r="F121" s="526"/>
      <c r="G121" s="184"/>
      <c r="I121" s="421"/>
      <c r="J121" s="421"/>
      <c r="L121" s="93"/>
      <c r="M121" s="93"/>
      <c r="N121" s="421"/>
      <c r="O121" s="54"/>
      <c r="P121" s="33"/>
      <c r="Q121" s="33"/>
      <c r="S121" s="366"/>
      <c r="U121" s="366"/>
      <c r="Y121" s="366"/>
    </row>
    <row r="122" spans="1:25" ht="15" customHeight="1">
      <c r="A122" s="136"/>
      <c r="B122" s="523"/>
      <c r="C122" s="524"/>
      <c r="D122" s="524"/>
      <c r="E122" s="525"/>
      <c r="F122" s="526"/>
      <c r="G122" s="184"/>
      <c r="I122" s="421"/>
      <c r="J122" s="421"/>
      <c r="L122" s="93"/>
      <c r="M122" s="93"/>
      <c r="N122" s="421"/>
      <c r="O122" s="54"/>
      <c r="P122" s="33"/>
      <c r="Q122" s="33"/>
      <c r="S122" s="366"/>
      <c r="U122" s="366"/>
      <c r="Y122" s="366"/>
    </row>
    <row r="123" spans="1:25" ht="15" customHeight="1">
      <c r="A123" s="136"/>
      <c r="B123" s="523"/>
      <c r="C123" s="524"/>
      <c r="D123" s="524"/>
      <c r="E123" s="525"/>
      <c r="F123" s="526"/>
      <c r="G123" s="184"/>
      <c r="I123" s="421"/>
      <c r="J123" s="421"/>
      <c r="L123" s="93"/>
      <c r="M123" s="93"/>
      <c r="N123" s="421"/>
      <c r="O123" s="54"/>
      <c r="P123" s="33"/>
      <c r="Q123" s="33"/>
      <c r="S123" s="366"/>
      <c r="U123" s="366"/>
      <c r="Y123" s="366"/>
    </row>
    <row r="124" spans="1:25" ht="15" customHeight="1">
      <c r="A124" s="136"/>
      <c r="B124" s="523"/>
      <c r="C124" s="524"/>
      <c r="D124" s="524"/>
      <c r="E124" s="525"/>
      <c r="F124" s="526"/>
      <c r="G124" s="184"/>
      <c r="I124" s="421"/>
      <c r="J124" s="421"/>
      <c r="L124" s="93"/>
      <c r="M124" s="93"/>
      <c r="N124" s="421"/>
      <c r="O124" s="54"/>
      <c r="P124" s="33"/>
      <c r="Q124" s="33"/>
      <c r="S124" s="366"/>
      <c r="U124" s="366"/>
      <c r="Y124" s="366"/>
    </row>
    <row r="125" spans="1:25" ht="15" customHeight="1">
      <c r="A125" s="136"/>
      <c r="B125" s="523"/>
      <c r="C125" s="524"/>
      <c r="D125" s="524"/>
      <c r="E125" s="525"/>
      <c r="F125" s="526"/>
      <c r="G125" s="184"/>
      <c r="I125" s="421"/>
      <c r="J125" s="421"/>
      <c r="L125" s="93"/>
      <c r="M125" s="93"/>
      <c r="N125" s="421"/>
      <c r="O125" s="54"/>
      <c r="P125" s="33"/>
      <c r="Q125" s="33"/>
      <c r="S125" s="366"/>
      <c r="U125" s="366"/>
      <c r="Y125" s="366"/>
    </row>
    <row r="126" spans="1:25" ht="15" customHeight="1">
      <c r="A126" s="136"/>
      <c r="B126" s="523"/>
      <c r="C126" s="524"/>
      <c r="D126" s="524"/>
      <c r="E126" s="525"/>
      <c r="F126" s="526"/>
      <c r="G126" s="184"/>
      <c r="I126" s="421"/>
      <c r="J126" s="421"/>
      <c r="L126" s="93"/>
      <c r="M126" s="93"/>
      <c r="N126" s="421"/>
      <c r="O126" s="54"/>
      <c r="P126" s="33"/>
      <c r="Q126" s="33"/>
      <c r="S126" s="366"/>
      <c r="U126" s="366"/>
      <c r="Y126" s="366"/>
    </row>
    <row r="127" spans="1:25" ht="15" customHeight="1">
      <c r="A127" s="136"/>
      <c r="B127" s="523"/>
      <c r="C127" s="524"/>
      <c r="D127" s="524"/>
      <c r="E127" s="525"/>
      <c r="F127" s="526"/>
      <c r="G127" s="184"/>
      <c r="I127" s="421"/>
      <c r="J127" s="421"/>
      <c r="L127" s="93"/>
      <c r="M127" s="93"/>
      <c r="N127" s="421"/>
      <c r="O127" s="54"/>
      <c r="P127" s="33"/>
      <c r="Q127" s="33"/>
      <c r="S127" s="366"/>
      <c r="U127" s="366"/>
      <c r="Y127" s="366"/>
    </row>
    <row r="128" spans="1:25" ht="15" customHeight="1">
      <c r="A128" s="136"/>
      <c r="B128" s="523"/>
      <c r="C128" s="524"/>
      <c r="D128" s="524"/>
      <c r="E128" s="525"/>
      <c r="F128" s="526"/>
      <c r="G128" s="184"/>
      <c r="I128" s="421"/>
      <c r="J128" s="421"/>
      <c r="L128" s="93"/>
      <c r="M128" s="93"/>
      <c r="N128" s="421"/>
      <c r="O128" s="54"/>
      <c r="P128" s="33"/>
      <c r="Q128" s="33"/>
      <c r="S128" s="366"/>
      <c r="U128" s="366"/>
      <c r="Y128" s="366"/>
    </row>
    <row r="129" spans="1:25" ht="15" customHeight="1">
      <c r="A129" s="136"/>
      <c r="B129" s="523"/>
      <c r="C129" s="524"/>
      <c r="D129" s="524"/>
      <c r="E129" s="525"/>
      <c r="F129" s="526"/>
      <c r="G129" s="184"/>
      <c r="I129" s="421"/>
      <c r="J129" s="421"/>
      <c r="L129" s="93"/>
      <c r="M129" s="93"/>
      <c r="N129" s="421"/>
      <c r="O129" s="54"/>
      <c r="P129" s="33"/>
      <c r="Q129" s="33"/>
      <c r="S129" s="366"/>
      <c r="U129" s="366"/>
      <c r="Y129" s="366"/>
    </row>
    <row r="130" spans="1:25" ht="15" customHeight="1">
      <c r="A130" s="136"/>
      <c r="B130" s="518"/>
      <c r="C130" s="519"/>
      <c r="D130" s="519"/>
      <c r="E130" s="522"/>
      <c r="F130" s="521"/>
      <c r="G130" s="184"/>
      <c r="I130" s="421"/>
      <c r="J130" s="421"/>
      <c r="L130" s="93"/>
      <c r="M130" s="93"/>
      <c r="N130" s="421"/>
      <c r="O130" s="54"/>
      <c r="P130" s="33"/>
      <c r="Q130" s="33"/>
      <c r="S130" s="366"/>
      <c r="U130" s="366"/>
      <c r="Y130" s="366"/>
    </row>
    <row r="131" spans="1:25" ht="15" customHeight="1">
      <c r="A131" s="136"/>
      <c r="B131" s="518"/>
      <c r="C131" s="519"/>
      <c r="D131" s="519"/>
      <c r="E131" s="522"/>
      <c r="F131" s="521"/>
      <c r="G131" s="184"/>
      <c r="I131" s="421"/>
      <c r="J131" s="421"/>
      <c r="L131" s="93"/>
      <c r="M131" s="93"/>
      <c r="N131" s="421"/>
      <c r="O131" s="54"/>
      <c r="P131" s="33"/>
      <c r="Q131" s="33"/>
      <c r="S131" s="366"/>
      <c r="U131" s="366"/>
      <c r="Y131" s="366"/>
    </row>
    <row r="132" spans="1:25" ht="15" customHeight="1">
      <c r="A132" s="136"/>
      <c r="B132" s="518"/>
      <c r="C132" s="519"/>
      <c r="D132" s="519"/>
      <c r="E132" s="522"/>
      <c r="F132" s="521"/>
      <c r="G132" s="184"/>
      <c r="I132" s="421"/>
      <c r="J132" s="421"/>
      <c r="L132" s="93"/>
      <c r="M132" s="93"/>
      <c r="N132" s="421"/>
      <c r="O132" s="54"/>
      <c r="P132" s="33"/>
      <c r="Q132" s="33"/>
      <c r="S132" s="366"/>
      <c r="U132" s="366"/>
      <c r="Y132" s="366"/>
    </row>
    <row r="133" spans="1:25" ht="15" customHeight="1">
      <c r="A133" s="136"/>
      <c r="B133" s="518"/>
      <c r="C133" s="519"/>
      <c r="D133" s="519"/>
      <c r="E133" s="522"/>
      <c r="F133" s="521"/>
      <c r="G133" s="184"/>
      <c r="I133" s="421"/>
      <c r="J133" s="421"/>
      <c r="L133" s="93"/>
      <c r="M133" s="93"/>
      <c r="N133" s="421"/>
      <c r="O133" s="54"/>
      <c r="P133" s="33"/>
      <c r="Q133" s="33"/>
      <c r="S133" s="366"/>
      <c r="U133" s="366"/>
      <c r="Y133" s="366"/>
    </row>
    <row r="134" spans="1:25" ht="15" customHeight="1">
      <c r="A134" s="136"/>
      <c r="B134" s="518"/>
      <c r="C134" s="519"/>
      <c r="D134" s="519"/>
      <c r="E134" s="522"/>
      <c r="F134" s="521"/>
      <c r="G134" s="184"/>
      <c r="I134" s="421"/>
      <c r="J134" s="421"/>
      <c r="L134" s="93"/>
      <c r="M134" s="93"/>
      <c r="N134" s="421"/>
      <c r="O134" s="54"/>
      <c r="P134" s="33"/>
      <c r="Q134" s="33"/>
      <c r="S134" s="366"/>
      <c r="U134" s="366"/>
      <c r="Y134" s="366"/>
    </row>
    <row r="135" spans="1:25" ht="15" customHeight="1">
      <c r="A135" s="136"/>
      <c r="B135" s="518"/>
      <c r="C135" s="519"/>
      <c r="D135" s="519"/>
      <c r="E135" s="522"/>
      <c r="F135" s="521"/>
      <c r="G135" s="184"/>
      <c r="I135" s="421"/>
      <c r="J135" s="421"/>
      <c r="L135" s="93"/>
      <c r="M135" s="93"/>
      <c r="N135" s="421"/>
      <c r="O135" s="54"/>
      <c r="P135" s="33"/>
      <c r="Q135" s="33"/>
      <c r="S135" s="366"/>
      <c r="U135" s="366"/>
      <c r="Y135" s="366"/>
    </row>
    <row r="136" spans="1:25" ht="15" customHeight="1">
      <c r="A136" s="136"/>
      <c r="B136" s="518"/>
      <c r="C136" s="519"/>
      <c r="D136" s="519"/>
      <c r="E136" s="522"/>
      <c r="F136" s="521"/>
      <c r="G136" s="184"/>
      <c r="I136" s="421"/>
      <c r="J136" s="421"/>
      <c r="L136" s="93"/>
      <c r="M136" s="93"/>
      <c r="N136" s="421"/>
      <c r="O136" s="54"/>
      <c r="P136" s="33"/>
      <c r="Q136" s="33"/>
      <c r="S136" s="366"/>
      <c r="U136" s="366"/>
      <c r="Y136" s="366"/>
    </row>
    <row r="137" spans="1:25" ht="15" customHeight="1">
      <c r="A137" s="136"/>
      <c r="B137" s="518"/>
      <c r="C137" s="519"/>
      <c r="D137" s="519"/>
      <c r="E137" s="522"/>
      <c r="F137" s="521"/>
      <c r="G137" s="184"/>
      <c r="I137" s="421"/>
      <c r="J137" s="421"/>
      <c r="L137" s="93"/>
      <c r="M137" s="93"/>
      <c r="N137" s="421"/>
      <c r="O137" s="54"/>
      <c r="P137" s="33"/>
      <c r="Q137" s="33"/>
      <c r="S137" s="366"/>
      <c r="U137" s="366"/>
      <c r="Y137" s="366"/>
    </row>
    <row r="138" spans="1:25" ht="15" customHeight="1">
      <c r="A138" s="136"/>
      <c r="B138" s="518"/>
      <c r="C138" s="519"/>
      <c r="D138" s="519"/>
      <c r="E138" s="522"/>
      <c r="F138" s="521"/>
      <c r="G138" s="184"/>
      <c r="I138" s="421"/>
      <c r="J138" s="421"/>
      <c r="L138" s="93"/>
      <c r="M138" s="93"/>
      <c r="N138" s="421"/>
      <c r="O138" s="54"/>
      <c r="P138" s="33"/>
      <c r="Q138" s="33"/>
      <c r="S138" s="366"/>
      <c r="U138" s="366"/>
      <c r="Y138" s="366"/>
    </row>
    <row r="139" spans="1:25" ht="15" customHeight="1">
      <c r="A139" s="136"/>
      <c r="B139" s="518"/>
      <c r="C139" s="519"/>
      <c r="D139" s="519"/>
      <c r="E139" s="522"/>
      <c r="F139" s="521"/>
      <c r="G139" s="184"/>
      <c r="I139" s="421"/>
      <c r="J139" s="421"/>
      <c r="L139" s="93"/>
      <c r="M139" s="93"/>
      <c r="N139" s="421"/>
      <c r="O139" s="54"/>
      <c r="P139" s="33"/>
      <c r="Q139" s="33"/>
      <c r="S139" s="366"/>
      <c r="U139" s="366"/>
      <c r="Y139" s="366"/>
    </row>
    <row r="140" spans="1:25" ht="15" customHeight="1">
      <c r="A140" s="136"/>
      <c r="B140" s="518"/>
      <c r="C140" s="519"/>
      <c r="D140" s="519"/>
      <c r="E140" s="522"/>
      <c r="F140" s="521"/>
      <c r="G140" s="184"/>
      <c r="I140" s="421"/>
      <c r="J140" s="421"/>
      <c r="L140" s="93"/>
      <c r="M140" s="93"/>
      <c r="N140" s="421"/>
      <c r="O140" s="54"/>
      <c r="P140" s="33"/>
      <c r="Q140" s="33"/>
      <c r="S140" s="366"/>
      <c r="U140" s="366"/>
      <c r="Y140" s="366"/>
    </row>
    <row r="141" spans="1:25" ht="15" customHeight="1">
      <c r="A141" s="136"/>
      <c r="B141" s="518"/>
      <c r="C141" s="519"/>
      <c r="D141" s="519"/>
      <c r="E141" s="522"/>
      <c r="F141" s="521"/>
      <c r="G141" s="184"/>
      <c r="I141" s="421"/>
      <c r="J141" s="421"/>
      <c r="L141" s="93"/>
      <c r="M141" s="93"/>
      <c r="N141" s="421"/>
      <c r="O141" s="54"/>
      <c r="P141" s="33"/>
      <c r="Q141" s="33"/>
      <c r="S141" s="366"/>
      <c r="U141" s="366"/>
      <c r="Y141" s="366"/>
    </row>
    <row r="142" spans="1:25" ht="15" customHeight="1">
      <c r="A142" s="136"/>
      <c r="B142" s="518"/>
      <c r="C142" s="519"/>
      <c r="D142" s="519"/>
      <c r="E142" s="522"/>
      <c r="F142" s="521"/>
      <c r="G142" s="184"/>
      <c r="I142" s="421"/>
      <c r="J142" s="421"/>
      <c r="L142" s="93"/>
      <c r="M142" s="93"/>
      <c r="N142" s="421"/>
      <c r="O142" s="54"/>
      <c r="P142" s="33"/>
      <c r="Q142" s="33"/>
      <c r="S142" s="366"/>
      <c r="U142" s="366"/>
      <c r="Y142" s="366"/>
    </row>
    <row r="143" spans="1:25" ht="15" customHeight="1">
      <c r="A143" s="136"/>
      <c r="B143" s="518"/>
      <c r="C143" s="519"/>
      <c r="D143" s="519"/>
      <c r="E143" s="522"/>
      <c r="F143" s="521"/>
      <c r="G143" s="184"/>
      <c r="I143" s="421"/>
      <c r="J143" s="421"/>
      <c r="L143" s="93"/>
      <c r="M143" s="93"/>
      <c r="N143" s="421"/>
      <c r="O143" s="54"/>
      <c r="P143" s="33"/>
      <c r="Q143" s="33"/>
      <c r="S143" s="366"/>
      <c r="U143" s="366"/>
      <c r="Y143" s="366"/>
    </row>
    <row r="144" spans="1:25" ht="15" customHeight="1">
      <c r="A144" s="136"/>
      <c r="B144" s="518"/>
      <c r="C144" s="519"/>
      <c r="D144" s="519"/>
      <c r="E144" s="522"/>
      <c r="F144" s="521"/>
      <c r="G144" s="184"/>
      <c r="I144" s="421"/>
      <c r="J144" s="421"/>
      <c r="L144" s="93"/>
      <c r="M144" s="93"/>
      <c r="N144" s="421"/>
      <c r="O144" s="54"/>
      <c r="P144" s="33"/>
      <c r="Q144" s="33"/>
      <c r="S144" s="366"/>
      <c r="U144" s="366"/>
      <c r="Y144" s="366"/>
    </row>
    <row r="145" spans="1:25" ht="15" customHeight="1">
      <c r="A145" s="136"/>
      <c r="B145" s="518"/>
      <c r="C145" s="519"/>
      <c r="D145" s="519"/>
      <c r="E145" s="522"/>
      <c r="F145" s="521"/>
      <c r="G145" s="184"/>
      <c r="I145" s="421"/>
      <c r="J145" s="421"/>
      <c r="L145" s="93"/>
      <c r="M145" s="93"/>
      <c r="N145" s="421"/>
      <c r="O145" s="54"/>
      <c r="P145" s="33"/>
      <c r="Q145" s="33"/>
      <c r="S145" s="366"/>
      <c r="U145" s="366"/>
      <c r="Y145" s="366"/>
    </row>
    <row r="146" spans="1:25" ht="15" customHeight="1">
      <c r="A146" s="136"/>
      <c r="B146" s="518"/>
      <c r="C146" s="519"/>
      <c r="D146" s="519"/>
      <c r="E146" s="522"/>
      <c r="F146" s="521"/>
      <c r="G146" s="184"/>
      <c r="I146" s="421"/>
      <c r="J146" s="421"/>
      <c r="L146" s="93"/>
      <c r="M146" s="93"/>
      <c r="N146" s="421"/>
      <c r="O146" s="54"/>
      <c r="P146" s="33"/>
      <c r="Q146" s="33"/>
      <c r="S146" s="366"/>
      <c r="U146" s="366"/>
      <c r="Y146" s="366"/>
    </row>
    <row r="147" spans="1:25" ht="15" customHeight="1">
      <c r="A147" s="136"/>
      <c r="B147" s="518"/>
      <c r="C147" s="519"/>
      <c r="D147" s="519"/>
      <c r="E147" s="522"/>
      <c r="F147" s="521"/>
      <c r="G147" s="184"/>
      <c r="I147" s="421"/>
      <c r="J147" s="421"/>
      <c r="L147" s="93"/>
      <c r="M147" s="93"/>
      <c r="N147" s="421"/>
      <c r="O147" s="54"/>
      <c r="P147" s="33"/>
      <c r="Q147" s="33"/>
      <c r="S147" s="366"/>
      <c r="U147" s="366"/>
      <c r="Y147" s="366"/>
    </row>
    <row r="148" spans="1:25" ht="15" customHeight="1">
      <c r="A148" s="136"/>
      <c r="B148" s="518"/>
      <c r="C148" s="519"/>
      <c r="D148" s="519"/>
      <c r="E148" s="522"/>
      <c r="F148" s="521"/>
      <c r="G148" s="184"/>
      <c r="I148" s="421"/>
      <c r="J148" s="421"/>
      <c r="L148" s="93"/>
      <c r="M148" s="93"/>
      <c r="N148" s="421"/>
      <c r="O148" s="54"/>
      <c r="P148" s="33"/>
      <c r="Q148" s="33"/>
      <c r="S148" s="366"/>
      <c r="U148" s="366"/>
      <c r="Y148" s="366"/>
    </row>
    <row r="149" spans="1:25" ht="15" customHeight="1">
      <c r="A149" s="136"/>
      <c r="B149" s="518"/>
      <c r="C149" s="519"/>
      <c r="D149" s="519"/>
      <c r="E149" s="522"/>
      <c r="F149" s="521"/>
      <c r="G149" s="184"/>
      <c r="I149" s="421"/>
      <c r="J149" s="421"/>
      <c r="L149" s="93"/>
      <c r="M149" s="93"/>
      <c r="N149" s="421"/>
      <c r="O149" s="54"/>
      <c r="P149" s="33"/>
      <c r="Q149" s="33"/>
      <c r="S149" s="366"/>
      <c r="U149" s="366"/>
      <c r="Y149" s="366"/>
    </row>
    <row r="150" spans="1:25" ht="15" customHeight="1">
      <c r="A150" s="136"/>
      <c r="B150" s="518"/>
      <c r="C150" s="519"/>
      <c r="D150" s="519"/>
      <c r="E150" s="522"/>
      <c r="F150" s="521"/>
      <c r="G150" s="184"/>
      <c r="I150" s="421"/>
      <c r="J150" s="421"/>
      <c r="L150" s="93"/>
      <c r="M150" s="93"/>
      <c r="N150" s="421"/>
      <c r="O150" s="54"/>
      <c r="P150" s="33"/>
      <c r="Q150" s="33"/>
      <c r="S150" s="366"/>
      <c r="U150" s="366"/>
      <c r="Y150" s="366"/>
    </row>
    <row r="151" spans="1:25" ht="15" customHeight="1">
      <c r="A151" s="136"/>
      <c r="B151" s="527"/>
      <c r="C151" s="519"/>
      <c r="D151" s="519"/>
      <c r="E151" s="522"/>
      <c r="F151" s="521"/>
      <c r="G151" s="184"/>
      <c r="I151" s="421"/>
      <c r="J151" s="421"/>
      <c r="L151" s="93"/>
      <c r="M151" s="93"/>
      <c r="N151" s="421"/>
      <c r="O151" s="54"/>
      <c r="P151" s="33"/>
      <c r="Q151" s="33"/>
      <c r="S151" s="366"/>
      <c r="U151" s="366"/>
      <c r="Y151" s="366"/>
    </row>
    <row r="152" spans="1:25" ht="15" customHeight="1">
      <c r="A152" s="136"/>
      <c r="B152" s="518"/>
      <c r="C152" s="519"/>
      <c r="D152" s="519"/>
      <c r="E152" s="522"/>
      <c r="F152" s="521"/>
      <c r="G152" s="184"/>
      <c r="I152" s="421"/>
      <c r="J152" s="421"/>
      <c r="L152" s="93"/>
      <c r="M152" s="93"/>
      <c r="N152" s="421"/>
      <c r="O152" s="54"/>
      <c r="P152" s="33"/>
      <c r="Q152" s="33"/>
      <c r="S152" s="366"/>
      <c r="U152" s="366"/>
      <c r="Y152" s="366"/>
    </row>
    <row r="153" spans="1:25" ht="15" customHeight="1">
      <c r="A153" s="136"/>
      <c r="B153" s="518"/>
      <c r="C153" s="519"/>
      <c r="D153" s="519"/>
      <c r="E153" s="522"/>
      <c r="F153" s="521"/>
      <c r="G153" s="184"/>
      <c r="I153" s="421"/>
      <c r="J153" s="421"/>
      <c r="L153" s="93"/>
      <c r="M153" s="93"/>
      <c r="N153" s="421"/>
      <c r="O153" s="54"/>
      <c r="P153" s="33"/>
      <c r="Q153" s="33"/>
      <c r="S153" s="366"/>
      <c r="U153" s="366"/>
      <c r="Y153" s="366"/>
    </row>
    <row r="154" spans="1:25" ht="15" customHeight="1">
      <c r="A154" s="136"/>
      <c r="B154" s="518"/>
      <c r="C154" s="519"/>
      <c r="D154" s="519"/>
      <c r="E154" s="522"/>
      <c r="F154" s="521"/>
      <c r="G154" s="184"/>
      <c r="I154" s="421"/>
      <c r="J154" s="421"/>
      <c r="L154" s="93"/>
      <c r="M154" s="93"/>
      <c r="N154" s="421"/>
      <c r="O154" s="54"/>
      <c r="P154" s="33"/>
      <c r="Q154" s="33"/>
      <c r="S154" s="366"/>
      <c r="U154" s="366"/>
      <c r="Y154" s="366"/>
    </row>
    <row r="155" spans="1:25" ht="15" customHeight="1">
      <c r="A155" s="136"/>
      <c r="B155" s="518"/>
      <c r="C155" s="519"/>
      <c r="D155" s="519"/>
      <c r="E155" s="522"/>
      <c r="F155" s="521"/>
      <c r="G155" s="184"/>
      <c r="I155" s="421"/>
      <c r="J155" s="421"/>
      <c r="L155" s="93"/>
      <c r="M155" s="93"/>
      <c r="N155" s="421"/>
      <c r="O155" s="54"/>
      <c r="P155" s="33"/>
      <c r="Q155" s="33"/>
      <c r="S155" s="366"/>
      <c r="U155" s="366"/>
      <c r="Y155" s="366"/>
    </row>
    <row r="156" spans="1:25" ht="15" customHeight="1">
      <c r="A156" s="136"/>
      <c r="B156" s="518"/>
      <c r="C156" s="519"/>
      <c r="D156" s="519"/>
      <c r="E156" s="522"/>
      <c r="F156" s="521"/>
      <c r="G156" s="184"/>
      <c r="I156" s="421"/>
      <c r="J156" s="421"/>
      <c r="L156" s="93"/>
      <c r="M156" s="93"/>
      <c r="N156" s="421"/>
      <c r="O156" s="54"/>
      <c r="P156" s="33"/>
      <c r="Q156" s="33"/>
      <c r="S156" s="366"/>
      <c r="U156" s="366"/>
      <c r="Y156" s="366"/>
    </row>
    <row r="157" spans="1:25" ht="15" customHeight="1">
      <c r="A157" s="136"/>
      <c r="B157" s="518"/>
      <c r="C157" s="519"/>
      <c r="D157" s="519"/>
      <c r="E157" s="522"/>
      <c r="F157" s="521"/>
      <c r="G157" s="184"/>
      <c r="I157" s="421"/>
      <c r="J157" s="421"/>
      <c r="L157" s="93"/>
      <c r="M157" s="93"/>
      <c r="N157" s="421"/>
      <c r="O157" s="54"/>
      <c r="P157" s="33"/>
      <c r="Q157" s="33"/>
      <c r="S157" s="366"/>
      <c r="U157" s="366"/>
      <c r="Y157" s="366"/>
    </row>
    <row r="158" spans="1:25" ht="15" customHeight="1">
      <c r="A158" s="136"/>
      <c r="B158" s="518"/>
      <c r="C158" s="519"/>
      <c r="D158" s="519"/>
      <c r="E158" s="522"/>
      <c r="F158" s="521"/>
      <c r="G158" s="184"/>
      <c r="I158" s="421"/>
      <c r="J158" s="421"/>
      <c r="L158" s="93"/>
      <c r="M158" s="93"/>
      <c r="N158" s="421"/>
      <c r="O158" s="54"/>
      <c r="P158" s="33"/>
      <c r="Q158" s="33"/>
      <c r="S158" s="366"/>
      <c r="U158" s="366"/>
      <c r="Y158" s="366"/>
    </row>
    <row r="159" spans="1:25" ht="15" customHeight="1">
      <c r="A159" s="136"/>
      <c r="B159" s="518"/>
      <c r="C159" s="519"/>
      <c r="D159" s="519"/>
      <c r="E159" s="522"/>
      <c r="F159" s="521"/>
      <c r="G159" s="184"/>
      <c r="I159" s="421"/>
      <c r="J159" s="421"/>
      <c r="L159" s="93"/>
      <c r="M159" s="93"/>
      <c r="N159" s="421"/>
      <c r="O159" s="54"/>
      <c r="P159" s="33"/>
      <c r="Q159" s="33"/>
      <c r="S159" s="366"/>
      <c r="U159" s="366"/>
      <c r="Y159" s="366"/>
    </row>
    <row r="160" spans="1:25" ht="15" customHeight="1">
      <c r="A160" s="136"/>
      <c r="B160" s="518"/>
      <c r="C160" s="519"/>
      <c r="D160" s="519"/>
      <c r="E160" s="522"/>
      <c r="F160" s="521"/>
      <c r="G160" s="184"/>
      <c r="I160" s="421"/>
      <c r="J160" s="421"/>
      <c r="L160" s="93"/>
      <c r="M160" s="93"/>
      <c r="N160" s="421"/>
      <c r="O160" s="54"/>
      <c r="P160" s="33"/>
      <c r="Q160" s="33"/>
      <c r="S160" s="366"/>
      <c r="U160" s="366"/>
      <c r="Y160" s="366"/>
    </row>
    <row r="161" spans="1:25" ht="15" customHeight="1">
      <c r="A161" s="136"/>
      <c r="B161" s="518"/>
      <c r="C161" s="519"/>
      <c r="D161" s="519"/>
      <c r="E161" s="522"/>
      <c r="F161" s="521"/>
      <c r="G161" s="184"/>
      <c r="I161" s="421"/>
      <c r="J161" s="421"/>
      <c r="L161" s="93"/>
      <c r="M161" s="93"/>
      <c r="N161" s="421"/>
      <c r="O161" s="54"/>
      <c r="P161" s="33"/>
      <c r="Q161" s="33"/>
      <c r="S161" s="366"/>
      <c r="U161" s="366"/>
      <c r="Y161" s="366"/>
    </row>
    <row r="162" spans="1:25" ht="15" customHeight="1">
      <c r="A162" s="136"/>
      <c r="B162" s="518"/>
      <c r="C162" s="519"/>
      <c r="D162" s="519"/>
      <c r="E162" s="522"/>
      <c r="F162" s="521"/>
      <c r="G162" s="184"/>
      <c r="I162" s="421"/>
      <c r="J162" s="421"/>
      <c r="L162" s="93"/>
      <c r="M162" s="93"/>
      <c r="N162" s="421"/>
      <c r="O162" s="54"/>
      <c r="P162" s="33"/>
      <c r="Q162" s="33"/>
      <c r="S162" s="366"/>
      <c r="U162" s="366"/>
      <c r="Y162" s="366"/>
    </row>
    <row r="163" spans="1:25" ht="15" customHeight="1">
      <c r="A163" s="136"/>
      <c r="B163" s="518"/>
      <c r="C163" s="519"/>
      <c r="D163" s="519"/>
      <c r="E163" s="522"/>
      <c r="F163" s="521"/>
      <c r="G163" s="184"/>
      <c r="I163" s="421"/>
      <c r="J163" s="421"/>
      <c r="L163" s="93"/>
      <c r="M163" s="93"/>
      <c r="N163" s="421"/>
      <c r="O163" s="54"/>
      <c r="P163" s="33"/>
      <c r="Q163" s="33"/>
      <c r="S163" s="366"/>
      <c r="U163" s="366"/>
      <c r="Y163" s="366"/>
    </row>
    <row r="164" spans="1:25" ht="15" customHeight="1">
      <c r="A164" s="136"/>
      <c r="B164" s="518"/>
      <c r="C164" s="519"/>
      <c r="D164" s="519"/>
      <c r="E164" s="522"/>
      <c r="F164" s="521"/>
      <c r="G164" s="184"/>
      <c r="I164" s="421"/>
      <c r="J164" s="421"/>
      <c r="L164" s="93"/>
      <c r="M164" s="93"/>
      <c r="N164" s="421"/>
      <c r="O164" s="54"/>
      <c r="P164" s="33"/>
      <c r="Q164" s="33"/>
      <c r="S164" s="366"/>
      <c r="U164" s="366"/>
      <c r="Y164" s="366"/>
    </row>
    <row r="165" spans="1:25" ht="15" customHeight="1">
      <c r="A165" s="136"/>
      <c r="B165" s="518"/>
      <c r="C165" s="519"/>
      <c r="D165" s="519"/>
      <c r="E165" s="522"/>
      <c r="F165" s="521"/>
      <c r="G165" s="184"/>
      <c r="I165" s="421"/>
      <c r="J165" s="421"/>
      <c r="L165" s="93"/>
      <c r="M165" s="93"/>
      <c r="N165" s="421"/>
      <c r="O165" s="54"/>
      <c r="P165" s="33"/>
      <c r="Q165" s="33"/>
      <c r="S165" s="366"/>
      <c r="U165" s="366"/>
      <c r="Y165" s="366"/>
    </row>
    <row r="166" spans="1:25" ht="15" customHeight="1">
      <c r="A166" s="136"/>
      <c r="B166" s="518"/>
      <c r="C166" s="519"/>
      <c r="D166" s="519"/>
      <c r="E166" s="522"/>
      <c r="F166" s="521"/>
      <c r="G166" s="184"/>
      <c r="I166" s="421"/>
      <c r="J166" s="421"/>
      <c r="L166" s="93"/>
      <c r="M166" s="93"/>
      <c r="N166" s="421"/>
      <c r="O166" s="54"/>
      <c r="P166" s="33"/>
      <c r="Q166" s="33"/>
      <c r="S166" s="366"/>
      <c r="U166" s="366"/>
      <c r="Y166" s="366"/>
    </row>
    <row r="167" spans="1:25" ht="15" customHeight="1">
      <c r="A167" s="136"/>
      <c r="B167" s="518"/>
      <c r="C167" s="519"/>
      <c r="D167" s="519"/>
      <c r="E167" s="522"/>
      <c r="F167" s="521"/>
      <c r="G167" s="184"/>
      <c r="I167" s="421"/>
      <c r="J167" s="421"/>
      <c r="L167" s="93"/>
      <c r="M167" s="93"/>
      <c r="N167" s="421"/>
      <c r="O167" s="54"/>
      <c r="P167" s="33"/>
      <c r="Q167" s="33"/>
      <c r="S167" s="366"/>
      <c r="U167" s="366"/>
      <c r="Y167" s="366"/>
    </row>
    <row r="168" spans="1:25" ht="15" customHeight="1">
      <c r="A168" s="136"/>
      <c r="B168" s="518"/>
      <c r="C168" s="519"/>
      <c r="D168" s="519"/>
      <c r="E168" s="522"/>
      <c r="F168" s="521"/>
      <c r="G168" s="184"/>
      <c r="I168" s="421"/>
      <c r="J168" s="421"/>
      <c r="L168" s="93"/>
      <c r="M168" s="93"/>
      <c r="N168" s="421"/>
      <c r="O168" s="54"/>
      <c r="P168" s="33"/>
      <c r="Q168" s="33"/>
      <c r="S168" s="366"/>
      <c r="U168" s="366"/>
      <c r="Y168" s="366"/>
    </row>
    <row r="169" spans="1:25" ht="15" customHeight="1">
      <c r="A169" s="136"/>
      <c r="B169" s="518"/>
      <c r="C169" s="519"/>
      <c r="D169" s="519"/>
      <c r="E169" s="522"/>
      <c r="F169" s="521"/>
      <c r="G169" s="184"/>
      <c r="I169" s="421"/>
      <c r="J169" s="421"/>
      <c r="L169" s="93"/>
      <c r="M169" s="93"/>
      <c r="N169" s="421"/>
      <c r="O169" s="54"/>
      <c r="P169" s="33"/>
      <c r="Q169" s="33"/>
      <c r="S169" s="366"/>
      <c r="U169" s="366"/>
      <c r="Y169" s="366"/>
    </row>
    <row r="170" spans="1:25" ht="15" customHeight="1">
      <c r="A170" s="136"/>
      <c r="B170" s="518"/>
      <c r="C170" s="519"/>
      <c r="D170" s="519"/>
      <c r="E170" s="522"/>
      <c r="F170" s="521"/>
      <c r="G170" s="184"/>
      <c r="I170" s="421"/>
      <c r="J170" s="421"/>
      <c r="L170" s="93"/>
      <c r="M170" s="93"/>
      <c r="N170" s="421"/>
      <c r="O170" s="54"/>
      <c r="P170" s="33"/>
      <c r="Q170" s="33"/>
      <c r="S170" s="366"/>
      <c r="U170" s="366"/>
      <c r="Y170" s="366"/>
    </row>
    <row r="171" spans="1:25" ht="15" customHeight="1">
      <c r="A171" s="136"/>
      <c r="B171" s="518"/>
      <c r="C171" s="519"/>
      <c r="D171" s="519"/>
      <c r="E171" s="522"/>
      <c r="F171" s="521"/>
      <c r="G171" s="184"/>
      <c r="I171" s="421"/>
      <c r="J171" s="421"/>
      <c r="L171" s="93"/>
      <c r="M171" s="93"/>
      <c r="N171" s="421"/>
      <c r="O171" s="54"/>
      <c r="P171" s="33"/>
      <c r="Q171" s="33"/>
      <c r="S171" s="366"/>
      <c r="U171" s="366"/>
      <c r="Y171" s="366"/>
    </row>
    <row r="172" spans="1:25" ht="15" customHeight="1">
      <c r="A172" s="136"/>
      <c r="B172" s="518"/>
      <c r="C172" s="519"/>
      <c r="D172" s="519"/>
      <c r="E172" s="522"/>
      <c r="F172" s="521"/>
      <c r="G172" s="184"/>
      <c r="I172" s="421"/>
      <c r="J172" s="421"/>
      <c r="L172" s="93"/>
      <c r="M172" s="93"/>
      <c r="N172" s="421"/>
      <c r="O172" s="54"/>
      <c r="P172" s="33"/>
      <c r="Q172" s="33"/>
      <c r="S172" s="366"/>
      <c r="U172" s="366"/>
      <c r="Y172" s="366"/>
    </row>
    <row r="173" spans="1:25" ht="15" customHeight="1">
      <c r="A173" s="136"/>
      <c r="B173" s="518"/>
      <c r="C173" s="519"/>
      <c r="D173" s="519"/>
      <c r="E173" s="522"/>
      <c r="F173" s="521"/>
      <c r="G173" s="184"/>
      <c r="I173" s="421"/>
      <c r="J173" s="421"/>
      <c r="L173" s="93"/>
      <c r="M173" s="93"/>
      <c r="N173" s="421"/>
      <c r="O173" s="54"/>
      <c r="P173" s="33"/>
      <c r="Q173" s="33"/>
      <c r="S173" s="366"/>
      <c r="U173" s="366"/>
      <c r="Y173" s="366"/>
    </row>
    <row r="174" spans="1:25" ht="15" customHeight="1">
      <c r="A174" s="136"/>
      <c r="B174" s="518"/>
      <c r="C174" s="519"/>
      <c r="D174" s="519"/>
      <c r="E174" s="522"/>
      <c r="F174" s="521"/>
      <c r="G174" s="184"/>
      <c r="I174" s="421"/>
      <c r="J174" s="421"/>
      <c r="L174" s="93"/>
      <c r="M174" s="93"/>
      <c r="N174" s="421"/>
      <c r="O174" s="54"/>
      <c r="P174" s="33"/>
      <c r="Q174" s="33"/>
      <c r="S174" s="366"/>
      <c r="U174" s="366"/>
      <c r="Y174" s="366"/>
    </row>
    <row r="175" spans="1:25" ht="15" customHeight="1">
      <c r="A175" s="136"/>
      <c r="B175" s="518"/>
      <c r="C175" s="519"/>
      <c r="D175" s="519"/>
      <c r="E175" s="522"/>
      <c r="F175" s="521"/>
      <c r="G175" s="184"/>
      <c r="I175" s="421"/>
      <c r="J175" s="421"/>
      <c r="L175" s="93"/>
      <c r="M175" s="93"/>
      <c r="N175" s="421"/>
      <c r="O175" s="54"/>
      <c r="P175" s="33"/>
      <c r="Q175" s="33"/>
      <c r="S175" s="366"/>
      <c r="U175" s="366"/>
      <c r="Y175" s="366"/>
    </row>
    <row r="176" spans="1:25" ht="15" customHeight="1">
      <c r="A176" s="136"/>
      <c r="B176" s="518"/>
      <c r="C176" s="519"/>
      <c r="D176" s="519"/>
      <c r="E176" s="522"/>
      <c r="F176" s="521"/>
      <c r="G176" s="184"/>
      <c r="I176" s="421"/>
      <c r="J176" s="421"/>
      <c r="L176" s="93"/>
      <c r="M176" s="93"/>
      <c r="N176" s="421"/>
      <c r="O176" s="54"/>
      <c r="P176" s="33"/>
      <c r="Q176" s="33"/>
      <c r="S176" s="366"/>
      <c r="U176" s="366"/>
      <c r="Y176" s="366"/>
    </row>
    <row r="177" spans="1:25" ht="15" customHeight="1">
      <c r="A177" s="136"/>
      <c r="B177" s="518"/>
      <c r="C177" s="519"/>
      <c r="D177" s="519"/>
      <c r="E177" s="522"/>
      <c r="F177" s="521"/>
      <c r="G177" s="184"/>
      <c r="I177" s="421"/>
      <c r="J177" s="421"/>
      <c r="L177" s="93"/>
      <c r="M177" s="93"/>
      <c r="N177" s="421"/>
      <c r="O177" s="54"/>
      <c r="P177" s="33"/>
      <c r="Q177" s="33"/>
      <c r="S177" s="366"/>
      <c r="U177" s="366"/>
      <c r="Y177" s="366"/>
    </row>
    <row r="178" spans="1:25" ht="15" customHeight="1">
      <c r="A178" s="136"/>
      <c r="B178" s="518"/>
      <c r="C178" s="519"/>
      <c r="D178" s="519"/>
      <c r="E178" s="522"/>
      <c r="F178" s="521"/>
      <c r="G178" s="184"/>
      <c r="I178" s="421"/>
      <c r="J178" s="421"/>
      <c r="L178" s="93"/>
      <c r="M178" s="93"/>
      <c r="N178" s="421"/>
      <c r="O178" s="54"/>
      <c r="P178" s="33"/>
      <c r="Q178" s="33"/>
      <c r="S178" s="366"/>
      <c r="U178" s="366"/>
      <c r="Y178" s="366"/>
    </row>
    <row r="179" spans="1:25" ht="15" customHeight="1">
      <c r="A179" s="136"/>
      <c r="B179" s="518"/>
      <c r="C179" s="519"/>
      <c r="D179" s="519"/>
      <c r="E179" s="522"/>
      <c r="F179" s="521"/>
      <c r="G179" s="184"/>
      <c r="I179" s="421"/>
      <c r="J179" s="421"/>
      <c r="L179" s="93"/>
      <c r="M179" s="93"/>
      <c r="N179" s="421"/>
      <c r="O179" s="54"/>
      <c r="P179" s="33"/>
      <c r="Q179" s="33"/>
      <c r="S179" s="366"/>
      <c r="U179" s="366"/>
      <c r="Y179" s="366"/>
    </row>
    <row r="180" spans="1:25" ht="15" customHeight="1">
      <c r="A180" s="136"/>
      <c r="B180" s="518"/>
      <c r="C180" s="519"/>
      <c r="D180" s="519"/>
      <c r="E180" s="522"/>
      <c r="F180" s="521"/>
      <c r="G180" s="184"/>
      <c r="I180" s="421"/>
      <c r="J180" s="421"/>
      <c r="L180" s="93"/>
      <c r="M180" s="93"/>
      <c r="N180" s="421"/>
      <c r="O180" s="54"/>
      <c r="P180" s="33"/>
      <c r="Q180" s="33"/>
      <c r="S180" s="366"/>
      <c r="U180" s="366"/>
      <c r="Y180" s="366"/>
    </row>
    <row r="181" spans="1:25" ht="15" customHeight="1">
      <c r="A181" s="136"/>
      <c r="B181" s="518"/>
      <c r="C181" s="519"/>
      <c r="D181" s="519"/>
      <c r="E181" s="522"/>
      <c r="F181" s="521"/>
      <c r="G181" s="184"/>
      <c r="I181" s="421"/>
      <c r="J181" s="421"/>
      <c r="L181" s="93"/>
      <c r="M181" s="93"/>
      <c r="N181" s="421"/>
      <c r="O181" s="54"/>
      <c r="P181" s="33"/>
      <c r="Q181" s="33"/>
      <c r="S181" s="366"/>
      <c r="U181" s="366"/>
      <c r="Y181" s="366"/>
    </row>
    <row r="182" spans="1:25" ht="15" customHeight="1">
      <c r="A182" s="136"/>
      <c r="B182" s="518"/>
      <c r="C182" s="528"/>
      <c r="D182" s="528"/>
      <c r="E182" s="529"/>
      <c r="F182" s="530"/>
      <c r="G182" s="184"/>
      <c r="I182" s="421"/>
      <c r="J182" s="421"/>
      <c r="L182" s="93"/>
      <c r="M182" s="93"/>
      <c r="N182" s="421"/>
      <c r="O182" s="54"/>
      <c r="P182" s="33"/>
      <c r="Q182" s="33"/>
      <c r="S182" s="366"/>
      <c r="U182" s="366"/>
      <c r="Y182" s="366"/>
    </row>
    <row r="183" spans="1:25" ht="15" customHeight="1">
      <c r="A183" s="136"/>
      <c r="B183" s="523"/>
      <c r="C183" s="528"/>
      <c r="D183" s="528"/>
      <c r="E183" s="529"/>
      <c r="F183" s="530"/>
      <c r="G183" s="184"/>
      <c r="I183" s="421"/>
      <c r="J183" s="421"/>
      <c r="L183" s="93"/>
      <c r="M183" s="93"/>
      <c r="N183" s="421"/>
      <c r="O183" s="54"/>
      <c r="P183" s="33"/>
      <c r="Q183" s="33"/>
      <c r="S183" s="366"/>
      <c r="U183" s="366"/>
      <c r="Y183" s="366"/>
    </row>
    <row r="184" spans="1:25" ht="15" customHeight="1">
      <c r="A184" s="136"/>
      <c r="B184" s="531"/>
      <c r="C184" s="532"/>
      <c r="D184" s="532"/>
      <c r="E184" s="533"/>
      <c r="F184" s="534"/>
      <c r="G184" s="184"/>
      <c r="I184" s="421"/>
      <c r="J184" s="421"/>
      <c r="L184" s="93"/>
      <c r="M184" s="93"/>
      <c r="N184" s="421"/>
      <c r="O184" s="54"/>
      <c r="P184" s="33"/>
      <c r="Q184" s="33"/>
      <c r="S184" s="366"/>
      <c r="U184" s="366"/>
      <c r="Y184" s="366"/>
    </row>
    <row r="185" spans="1:25" ht="15" customHeight="1">
      <c r="A185" s="136"/>
      <c r="B185" s="531"/>
      <c r="C185" s="532"/>
      <c r="D185" s="532"/>
      <c r="E185" s="533"/>
      <c r="F185" s="534"/>
      <c r="G185" s="184"/>
      <c r="I185" s="421"/>
      <c r="J185" s="421"/>
      <c r="L185" s="93"/>
      <c r="M185" s="93"/>
      <c r="N185" s="421"/>
      <c r="O185" s="54"/>
      <c r="P185" s="33"/>
      <c r="Q185" s="33"/>
      <c r="S185" s="366"/>
      <c r="U185" s="366"/>
      <c r="Y185" s="366"/>
    </row>
    <row r="186" spans="1:25" ht="15" customHeight="1">
      <c r="A186" s="136"/>
      <c r="B186" s="531"/>
      <c r="C186" s="532"/>
      <c r="D186" s="532"/>
      <c r="E186" s="533"/>
      <c r="F186" s="534"/>
      <c r="G186" s="184"/>
      <c r="I186" s="421"/>
      <c r="J186" s="421"/>
      <c r="L186" s="93"/>
      <c r="M186" s="93"/>
      <c r="N186" s="421"/>
      <c r="O186" s="54"/>
      <c r="P186" s="33"/>
      <c r="Q186" s="33"/>
      <c r="S186" s="366"/>
      <c r="U186" s="366"/>
      <c r="Y186" s="366"/>
    </row>
    <row r="187" spans="1:25" ht="15" customHeight="1">
      <c r="A187" s="136"/>
      <c r="B187" s="531"/>
      <c r="C187" s="532"/>
      <c r="D187" s="532"/>
      <c r="E187" s="533"/>
      <c r="F187" s="534"/>
      <c r="G187" s="184"/>
      <c r="I187" s="421"/>
      <c r="J187" s="421"/>
      <c r="L187" s="93"/>
      <c r="M187" s="93"/>
      <c r="N187" s="421"/>
      <c r="O187" s="54"/>
      <c r="P187" s="33"/>
      <c r="Q187" s="33"/>
      <c r="S187" s="366"/>
      <c r="U187" s="366"/>
      <c r="Y187" s="366"/>
    </row>
    <row r="188" spans="1:25" ht="15" customHeight="1">
      <c r="A188" s="136"/>
      <c r="B188" s="531"/>
      <c r="C188" s="532"/>
      <c r="D188" s="532"/>
      <c r="E188" s="533"/>
      <c r="F188" s="534"/>
      <c r="G188" s="184"/>
      <c r="I188" s="421"/>
      <c r="J188" s="421"/>
      <c r="L188" s="93"/>
      <c r="M188" s="93"/>
      <c r="N188" s="421"/>
      <c r="O188" s="54"/>
      <c r="P188" s="33"/>
      <c r="Q188" s="33"/>
      <c r="S188" s="366"/>
      <c r="U188" s="366"/>
      <c r="Y188" s="366"/>
    </row>
    <row r="189" spans="1:25" ht="15" customHeight="1">
      <c r="A189" s="136"/>
      <c r="B189" s="531"/>
      <c r="C189" s="532"/>
      <c r="D189" s="532"/>
      <c r="E189" s="533"/>
      <c r="F189" s="534"/>
      <c r="G189" s="184"/>
      <c r="I189" s="421"/>
      <c r="J189" s="421"/>
      <c r="L189" s="93"/>
      <c r="M189" s="93"/>
      <c r="N189" s="421"/>
      <c r="O189" s="54"/>
      <c r="P189" s="33"/>
      <c r="Q189" s="33"/>
      <c r="S189" s="366"/>
      <c r="U189" s="366"/>
      <c r="Y189" s="366"/>
    </row>
    <row r="190" spans="1:25" ht="15" customHeight="1">
      <c r="A190" s="136"/>
      <c r="B190" s="531"/>
      <c r="C190" s="532"/>
      <c r="D190" s="532"/>
      <c r="E190" s="533"/>
      <c r="F190" s="534"/>
      <c r="G190" s="184"/>
      <c r="I190" s="421"/>
      <c r="J190" s="421"/>
      <c r="L190" s="93"/>
      <c r="M190" s="93"/>
      <c r="N190" s="421"/>
      <c r="O190" s="54"/>
      <c r="P190" s="33"/>
      <c r="Q190" s="33"/>
      <c r="S190" s="366"/>
      <c r="U190" s="366"/>
      <c r="Y190" s="366"/>
    </row>
    <row r="191" spans="1:25" ht="15" customHeight="1">
      <c r="A191" s="136"/>
      <c r="B191" s="531"/>
      <c r="C191" s="532"/>
      <c r="D191" s="532"/>
      <c r="E191" s="533"/>
      <c r="F191" s="534"/>
      <c r="G191" s="184"/>
      <c r="I191" s="421"/>
      <c r="J191" s="421"/>
      <c r="L191" s="93"/>
      <c r="M191" s="93"/>
      <c r="N191" s="421"/>
      <c r="O191" s="54"/>
      <c r="P191" s="33"/>
      <c r="Q191" s="33"/>
      <c r="S191" s="366"/>
      <c r="U191" s="366"/>
      <c r="Y191" s="366"/>
    </row>
    <row r="192" spans="1:25" ht="15" customHeight="1">
      <c r="A192" s="136"/>
      <c r="B192" s="531"/>
      <c r="C192" s="532"/>
      <c r="D192" s="532"/>
      <c r="E192" s="533"/>
      <c r="F192" s="534"/>
      <c r="G192" s="184"/>
      <c r="I192" s="421"/>
      <c r="J192" s="421"/>
      <c r="L192" s="93"/>
      <c r="M192" s="93"/>
      <c r="N192" s="421"/>
      <c r="O192" s="54"/>
      <c r="P192" s="33"/>
      <c r="Q192" s="33"/>
      <c r="S192" s="366"/>
      <c r="U192" s="366"/>
      <c r="Y192" s="366"/>
    </row>
    <row r="193" spans="1:25" ht="15" customHeight="1">
      <c r="A193" s="136"/>
      <c r="B193" s="531"/>
      <c r="C193" s="532"/>
      <c r="D193" s="532"/>
      <c r="E193" s="533"/>
      <c r="F193" s="534"/>
      <c r="G193" s="184"/>
      <c r="I193" s="421"/>
      <c r="J193" s="421"/>
      <c r="L193" s="93"/>
      <c r="M193" s="93"/>
      <c r="N193" s="421"/>
      <c r="O193" s="54"/>
      <c r="P193" s="33"/>
      <c r="Q193" s="33"/>
      <c r="S193" s="366"/>
      <c r="U193" s="366"/>
      <c r="Y193" s="366"/>
    </row>
    <row r="194" spans="1:25" ht="15" customHeight="1">
      <c r="A194" s="136"/>
      <c r="B194" s="535"/>
      <c r="C194" s="536"/>
      <c r="D194" s="536"/>
      <c r="E194" s="537"/>
      <c r="F194" s="538"/>
      <c r="G194" s="184"/>
      <c r="I194" s="421"/>
      <c r="J194" s="421"/>
      <c r="L194" s="93"/>
      <c r="M194" s="93"/>
      <c r="N194" s="421"/>
      <c r="O194" s="54"/>
      <c r="P194" s="33"/>
      <c r="Q194" s="33"/>
      <c r="S194" s="366"/>
      <c r="U194" s="366"/>
      <c r="Y194" s="366"/>
    </row>
    <row r="195" spans="1:25" ht="15" customHeight="1">
      <c r="A195" s="136"/>
      <c r="B195" s="535"/>
      <c r="C195" s="536"/>
      <c r="D195" s="536"/>
      <c r="E195" s="537"/>
      <c r="F195" s="538"/>
      <c r="G195" s="184"/>
      <c r="I195" s="421"/>
      <c r="J195" s="421"/>
      <c r="L195" s="93"/>
      <c r="M195" s="93"/>
      <c r="N195" s="421"/>
      <c r="O195" s="54"/>
      <c r="P195" s="33"/>
      <c r="Q195" s="33"/>
      <c r="S195" s="366"/>
      <c r="U195" s="366"/>
      <c r="Y195" s="366"/>
    </row>
    <row r="196" spans="1:25" ht="15" customHeight="1">
      <c r="A196" s="136"/>
      <c r="B196" s="535"/>
      <c r="C196" s="536"/>
      <c r="D196" s="536"/>
      <c r="E196" s="537"/>
      <c r="F196" s="538"/>
      <c r="G196" s="184"/>
      <c r="I196" s="421"/>
      <c r="J196" s="421"/>
      <c r="L196" s="93"/>
      <c r="M196" s="93"/>
      <c r="N196" s="421"/>
      <c r="O196" s="54"/>
      <c r="P196" s="33"/>
      <c r="Q196" s="33"/>
      <c r="S196" s="366"/>
      <c r="U196" s="366"/>
      <c r="Y196" s="366"/>
    </row>
    <row r="197" spans="1:25" ht="15" customHeight="1">
      <c r="A197" s="136"/>
      <c r="B197" s="535"/>
      <c r="C197" s="536"/>
      <c r="D197" s="536"/>
      <c r="E197" s="537"/>
      <c r="F197" s="538"/>
      <c r="G197" s="184"/>
      <c r="I197" s="421"/>
      <c r="J197" s="421"/>
      <c r="L197" s="93"/>
      <c r="M197" s="93"/>
      <c r="N197" s="421"/>
      <c r="O197" s="54"/>
      <c r="P197" s="33"/>
      <c r="Q197" s="33"/>
      <c r="S197" s="366"/>
      <c r="U197" s="366"/>
      <c r="Y197" s="366"/>
    </row>
    <row r="198" spans="1:25" ht="15" customHeight="1">
      <c r="A198" s="136"/>
      <c r="B198" s="535"/>
      <c r="C198" s="536"/>
      <c r="D198" s="536"/>
      <c r="E198" s="537"/>
      <c r="F198" s="538"/>
      <c r="G198" s="184"/>
      <c r="I198" s="421"/>
      <c r="J198" s="421"/>
      <c r="L198" s="93"/>
      <c r="M198" s="93"/>
      <c r="N198" s="421"/>
      <c r="O198" s="54"/>
      <c r="P198" s="33"/>
      <c r="Q198" s="33"/>
      <c r="S198" s="366"/>
      <c r="U198" s="366"/>
      <c r="Y198" s="366"/>
    </row>
    <row r="199" spans="1:25" ht="15" customHeight="1">
      <c r="A199" s="136"/>
      <c r="B199" s="535"/>
      <c r="C199" s="536"/>
      <c r="D199" s="536"/>
      <c r="E199" s="537"/>
      <c r="F199" s="538"/>
      <c r="G199" s="184"/>
      <c r="I199" s="421"/>
      <c r="J199" s="421"/>
      <c r="L199" s="93"/>
      <c r="M199" s="93"/>
      <c r="N199" s="421"/>
      <c r="O199" s="54"/>
      <c r="P199" s="33"/>
      <c r="Q199" s="33"/>
      <c r="S199" s="366"/>
      <c r="U199" s="366"/>
      <c r="Y199" s="366"/>
    </row>
    <row r="200" spans="1:25" ht="15" customHeight="1">
      <c r="A200" s="136"/>
      <c r="B200" s="535"/>
      <c r="C200" s="536"/>
      <c r="D200" s="536"/>
      <c r="E200" s="537"/>
      <c r="F200" s="538"/>
      <c r="G200" s="184"/>
      <c r="I200" s="421"/>
      <c r="J200" s="421"/>
      <c r="L200" s="93"/>
      <c r="M200" s="93"/>
      <c r="N200" s="421"/>
      <c r="O200" s="54"/>
      <c r="P200" s="33"/>
      <c r="Q200" s="33"/>
      <c r="S200" s="366"/>
      <c r="U200" s="366"/>
      <c r="Y200" s="366"/>
    </row>
    <row r="201" spans="1:25" ht="15" customHeight="1">
      <c r="A201" s="136"/>
      <c r="B201" s="535"/>
      <c r="C201" s="536"/>
      <c r="D201" s="536"/>
      <c r="E201" s="537"/>
      <c r="F201" s="538"/>
      <c r="G201" s="184"/>
      <c r="I201" s="421"/>
      <c r="J201" s="421"/>
      <c r="L201" s="93"/>
      <c r="M201" s="93"/>
      <c r="N201" s="421"/>
      <c r="O201" s="54"/>
      <c r="P201" s="33"/>
      <c r="Q201" s="33"/>
      <c r="S201" s="366"/>
      <c r="U201" s="366"/>
      <c r="Y201" s="366"/>
    </row>
    <row r="202" spans="1:25" ht="15" customHeight="1">
      <c r="A202" s="136"/>
      <c r="B202" s="535"/>
      <c r="C202" s="536"/>
      <c r="D202" s="536"/>
      <c r="E202" s="537"/>
      <c r="F202" s="538"/>
      <c r="G202" s="184"/>
      <c r="I202" s="421"/>
      <c r="J202" s="421"/>
      <c r="L202" s="93"/>
      <c r="M202" s="93"/>
      <c r="N202" s="421"/>
      <c r="O202" s="54"/>
      <c r="P202" s="33"/>
      <c r="Q202" s="33"/>
      <c r="S202" s="366"/>
      <c r="U202" s="366"/>
      <c r="Y202" s="366"/>
    </row>
    <row r="203" spans="1:25" ht="15" customHeight="1">
      <c r="A203" s="136"/>
      <c r="B203" s="535"/>
      <c r="C203" s="536"/>
      <c r="D203" s="536"/>
      <c r="E203" s="537"/>
      <c r="F203" s="538"/>
      <c r="G203" s="184"/>
      <c r="I203" s="421"/>
      <c r="J203" s="421"/>
      <c r="L203" s="93"/>
      <c r="M203" s="93"/>
      <c r="N203" s="421"/>
      <c r="O203" s="54"/>
      <c r="P203" s="33"/>
      <c r="Q203" s="33"/>
      <c r="S203" s="366"/>
      <c r="U203" s="366"/>
      <c r="Y203" s="366"/>
    </row>
    <row r="204" spans="1:25" ht="15" customHeight="1">
      <c r="A204" s="136"/>
      <c r="B204" s="535"/>
      <c r="C204" s="536"/>
      <c r="D204" s="536"/>
      <c r="E204" s="537"/>
      <c r="F204" s="538"/>
      <c r="G204" s="184"/>
      <c r="I204" s="421"/>
      <c r="J204" s="421"/>
      <c r="L204" s="93"/>
      <c r="M204" s="93"/>
      <c r="N204" s="421"/>
      <c r="O204" s="54"/>
      <c r="P204" s="33"/>
      <c r="Q204" s="33"/>
      <c r="S204" s="366"/>
      <c r="U204" s="366"/>
      <c r="Y204" s="366"/>
    </row>
    <row r="205" spans="1:25" ht="15" customHeight="1">
      <c r="A205" s="136"/>
      <c r="B205" s="535"/>
      <c r="C205" s="536"/>
      <c r="D205" s="536"/>
      <c r="E205" s="537"/>
      <c r="F205" s="538"/>
      <c r="G205" s="184"/>
      <c r="I205" s="421"/>
      <c r="J205" s="421"/>
      <c r="L205" s="93"/>
      <c r="M205" s="93"/>
      <c r="N205" s="421"/>
      <c r="O205" s="54"/>
      <c r="P205" s="33"/>
      <c r="Q205" s="33"/>
      <c r="S205" s="366"/>
      <c r="U205" s="366"/>
      <c r="Y205" s="366"/>
    </row>
    <row r="206" spans="1:25" ht="15" customHeight="1">
      <c r="A206" s="136"/>
      <c r="B206" s="535"/>
      <c r="C206" s="536"/>
      <c r="D206" s="536"/>
      <c r="E206" s="537"/>
      <c r="F206" s="538"/>
      <c r="G206" s="184"/>
      <c r="I206" s="421"/>
      <c r="J206" s="421"/>
      <c r="L206" s="93"/>
      <c r="M206" s="93"/>
      <c r="N206" s="421"/>
      <c r="O206" s="54"/>
      <c r="P206" s="33"/>
      <c r="Q206" s="33"/>
      <c r="S206" s="366"/>
      <c r="U206" s="366"/>
      <c r="Y206" s="366"/>
    </row>
    <row r="207" spans="1:25" ht="15" customHeight="1">
      <c r="A207" s="136"/>
      <c r="B207" s="535"/>
      <c r="C207" s="536"/>
      <c r="D207" s="536"/>
      <c r="E207" s="537"/>
      <c r="F207" s="538"/>
      <c r="G207" s="184"/>
      <c r="I207" s="421"/>
      <c r="J207" s="421"/>
      <c r="L207" s="93"/>
      <c r="M207" s="93"/>
      <c r="N207" s="421"/>
      <c r="O207" s="54"/>
      <c r="P207" s="33"/>
      <c r="Q207" s="33"/>
      <c r="S207" s="366"/>
      <c r="U207" s="366"/>
      <c r="Y207" s="366"/>
    </row>
    <row r="208" spans="1:25" ht="15" customHeight="1">
      <c r="A208" s="136"/>
      <c r="B208" s="539"/>
      <c r="C208" s="540"/>
      <c r="D208" s="540"/>
      <c r="E208" s="541"/>
      <c r="F208" s="542"/>
      <c r="G208" s="184"/>
      <c r="I208" s="421"/>
      <c r="J208" s="421"/>
      <c r="L208" s="93"/>
      <c r="M208" s="93"/>
      <c r="N208" s="421"/>
      <c r="O208" s="54"/>
      <c r="P208" s="33"/>
      <c r="Q208" s="33"/>
      <c r="S208" s="366"/>
      <c r="U208" s="366"/>
      <c r="Y208" s="366"/>
    </row>
    <row r="209" spans="1:25" ht="15" customHeight="1">
      <c r="A209" s="136"/>
      <c r="B209" s="539"/>
      <c r="C209" s="540"/>
      <c r="D209" s="540"/>
      <c r="E209" s="541"/>
      <c r="F209" s="542"/>
      <c r="G209" s="184"/>
      <c r="I209" s="421"/>
      <c r="J209" s="421"/>
      <c r="L209" s="93"/>
      <c r="M209" s="93"/>
      <c r="N209" s="421"/>
      <c r="O209" s="54"/>
      <c r="P209" s="33"/>
      <c r="Q209" s="33"/>
      <c r="S209" s="366"/>
      <c r="U209" s="366"/>
      <c r="Y209" s="366"/>
    </row>
    <row r="210" spans="1:25" ht="15" customHeight="1">
      <c r="A210" s="136"/>
      <c r="B210" s="539"/>
      <c r="C210" s="540"/>
      <c r="D210" s="540"/>
      <c r="E210" s="541"/>
      <c r="F210" s="542"/>
      <c r="G210" s="184"/>
      <c r="I210" s="421"/>
      <c r="J210" s="421"/>
      <c r="L210" s="93"/>
      <c r="M210" s="93"/>
      <c r="N210" s="421"/>
      <c r="O210" s="54"/>
      <c r="P210" s="33"/>
      <c r="Q210" s="33"/>
      <c r="S210" s="366"/>
      <c r="U210" s="366"/>
      <c r="Y210" s="366"/>
    </row>
    <row r="211" spans="1:25" ht="15" customHeight="1">
      <c r="A211" s="136"/>
      <c r="B211" s="539"/>
      <c r="C211" s="540"/>
      <c r="D211" s="540"/>
      <c r="E211" s="541"/>
      <c r="F211" s="542"/>
      <c r="G211" s="184"/>
      <c r="I211" s="421"/>
      <c r="J211" s="421"/>
      <c r="L211" s="93"/>
      <c r="M211" s="93"/>
      <c r="N211" s="421"/>
      <c r="O211" s="54"/>
      <c r="P211" s="33"/>
      <c r="Q211" s="33"/>
      <c r="S211" s="366"/>
      <c r="U211" s="366"/>
      <c r="Y211" s="366"/>
    </row>
    <row r="212" spans="1:25" ht="15" customHeight="1">
      <c r="A212" s="136"/>
      <c r="B212" s="539"/>
      <c r="C212" s="540"/>
      <c r="D212" s="540"/>
      <c r="E212" s="541"/>
      <c r="F212" s="542"/>
      <c r="G212" s="184"/>
      <c r="I212" s="421"/>
      <c r="J212" s="421"/>
      <c r="L212" s="93"/>
      <c r="M212" s="93"/>
      <c r="N212" s="421"/>
      <c r="O212" s="54"/>
      <c r="P212" s="33"/>
      <c r="Q212" s="33"/>
      <c r="S212" s="366"/>
      <c r="U212" s="366"/>
      <c r="Y212" s="366"/>
    </row>
    <row r="213" spans="1:25" ht="15" customHeight="1">
      <c r="A213" s="136"/>
      <c r="B213" s="539"/>
      <c r="C213" s="540"/>
      <c r="D213" s="540"/>
      <c r="E213" s="541"/>
      <c r="F213" s="542"/>
      <c r="G213" s="184"/>
      <c r="I213" s="421"/>
      <c r="J213" s="421"/>
      <c r="L213" s="93"/>
      <c r="M213" s="93"/>
      <c r="N213" s="421"/>
      <c r="O213" s="54"/>
      <c r="P213" s="33"/>
      <c r="Q213" s="33"/>
      <c r="S213" s="366"/>
      <c r="U213" s="366"/>
      <c r="Y213" s="366"/>
    </row>
    <row r="214" spans="1:25" ht="15" customHeight="1">
      <c r="A214" s="136"/>
      <c r="B214" s="539"/>
      <c r="C214" s="540"/>
      <c r="D214" s="540"/>
      <c r="E214" s="541"/>
      <c r="F214" s="542"/>
      <c r="G214" s="184"/>
      <c r="I214" s="421"/>
      <c r="J214" s="421"/>
      <c r="L214" s="93"/>
      <c r="M214" s="93"/>
      <c r="N214" s="421"/>
      <c r="O214" s="54"/>
      <c r="P214" s="33"/>
      <c r="Q214" s="33"/>
      <c r="S214" s="366"/>
      <c r="U214" s="366"/>
      <c r="Y214" s="366"/>
    </row>
    <row r="215" spans="1:25" ht="15" customHeight="1">
      <c r="A215" s="136"/>
      <c r="B215" s="539"/>
      <c r="C215" s="540"/>
      <c r="D215" s="540"/>
      <c r="E215" s="541"/>
      <c r="F215" s="542"/>
      <c r="G215" s="184"/>
      <c r="I215" s="421"/>
      <c r="J215" s="421"/>
      <c r="L215" s="93"/>
      <c r="M215" s="93"/>
      <c r="N215" s="421"/>
      <c r="O215" s="54"/>
      <c r="P215" s="33"/>
      <c r="Q215" s="33"/>
      <c r="S215" s="366"/>
      <c r="U215" s="366"/>
      <c r="Y215" s="366"/>
    </row>
    <row r="216" spans="1:25" ht="15" customHeight="1">
      <c r="A216" s="136"/>
      <c r="B216" s="539"/>
      <c r="C216" s="540"/>
      <c r="D216" s="540"/>
      <c r="E216" s="541"/>
      <c r="F216" s="542"/>
      <c r="G216" s="184"/>
      <c r="I216" s="421"/>
      <c r="J216" s="421"/>
      <c r="L216" s="93"/>
      <c r="M216" s="93"/>
      <c r="N216" s="421"/>
      <c r="O216" s="54"/>
      <c r="P216" s="33"/>
      <c r="Q216" s="33"/>
      <c r="S216" s="366"/>
      <c r="U216" s="366"/>
      <c r="Y216" s="366"/>
    </row>
    <row r="217" spans="1:25" ht="15" customHeight="1">
      <c r="A217" s="136"/>
      <c r="B217" s="539"/>
      <c r="C217" s="540"/>
      <c r="D217" s="540"/>
      <c r="E217" s="541"/>
      <c r="F217" s="542"/>
      <c r="G217" s="184"/>
      <c r="I217" s="421"/>
      <c r="J217" s="421"/>
      <c r="L217" s="93"/>
      <c r="M217" s="93"/>
      <c r="N217" s="421"/>
      <c r="O217" s="54"/>
      <c r="P217" s="33"/>
      <c r="Q217" s="33"/>
      <c r="S217" s="366"/>
      <c r="U217" s="366"/>
      <c r="Y217" s="366"/>
    </row>
    <row r="218" spans="1:25" ht="15" customHeight="1">
      <c r="A218" s="136"/>
      <c r="B218" s="539"/>
      <c r="C218" s="540"/>
      <c r="D218" s="540"/>
      <c r="E218" s="541"/>
      <c r="F218" s="542"/>
      <c r="G218" s="184"/>
      <c r="I218" s="421"/>
      <c r="J218" s="421"/>
      <c r="L218" s="93"/>
      <c r="M218" s="93"/>
      <c r="N218" s="421"/>
      <c r="O218" s="54"/>
      <c r="P218" s="33"/>
      <c r="Q218" s="33"/>
      <c r="S218" s="366"/>
      <c r="U218" s="366"/>
      <c r="Y218" s="366"/>
    </row>
    <row r="219" spans="1:25" ht="15" customHeight="1">
      <c r="A219" s="136"/>
      <c r="B219" s="539"/>
      <c r="C219" s="540"/>
      <c r="D219" s="540"/>
      <c r="E219" s="541"/>
      <c r="F219" s="542"/>
      <c r="G219" s="184"/>
      <c r="I219" s="421"/>
      <c r="J219" s="421"/>
      <c r="L219" s="93"/>
      <c r="M219" s="93"/>
      <c r="N219" s="421"/>
      <c r="O219" s="54"/>
      <c r="P219" s="33"/>
      <c r="Q219" s="33"/>
      <c r="S219" s="366"/>
      <c r="U219" s="366"/>
      <c r="Y219" s="366"/>
    </row>
    <row r="220" spans="1:25" ht="15" customHeight="1">
      <c r="A220" s="136"/>
      <c r="B220" s="539"/>
      <c r="C220" s="540"/>
      <c r="D220" s="540"/>
      <c r="E220" s="541"/>
      <c r="F220" s="542"/>
      <c r="G220" s="184"/>
      <c r="I220" s="421"/>
      <c r="J220" s="421"/>
      <c r="L220" s="93"/>
      <c r="M220" s="93"/>
      <c r="N220" s="421"/>
      <c r="O220" s="54"/>
      <c r="P220" s="33"/>
      <c r="Q220" s="33"/>
      <c r="S220" s="366"/>
      <c r="U220" s="366"/>
      <c r="Y220" s="366"/>
    </row>
    <row r="221" spans="1:25" ht="15" customHeight="1">
      <c r="A221" s="136"/>
      <c r="B221" s="539"/>
      <c r="C221" s="540"/>
      <c r="D221" s="540"/>
      <c r="E221" s="541"/>
      <c r="F221" s="542"/>
      <c r="G221" s="184"/>
      <c r="I221" s="421"/>
      <c r="J221" s="421"/>
      <c r="L221" s="93"/>
      <c r="M221" s="93"/>
      <c r="N221" s="421"/>
      <c r="O221" s="54"/>
      <c r="P221" s="33"/>
      <c r="Q221" s="33"/>
      <c r="S221" s="366"/>
      <c r="U221" s="366"/>
      <c r="Y221" s="366"/>
    </row>
    <row r="222" spans="1:25" ht="15" customHeight="1">
      <c r="A222" s="136"/>
      <c r="B222" s="543"/>
      <c r="C222" s="544"/>
      <c r="D222" s="544"/>
      <c r="E222" s="545"/>
      <c r="F222" s="546"/>
      <c r="G222" s="184"/>
      <c r="I222" s="421"/>
      <c r="J222" s="421"/>
      <c r="L222" s="93"/>
      <c r="M222" s="93"/>
      <c r="N222" s="421"/>
      <c r="O222" s="54"/>
      <c r="P222" s="33"/>
      <c r="Q222" s="33"/>
      <c r="S222" s="366"/>
      <c r="U222" s="366"/>
      <c r="Y222" s="366"/>
    </row>
    <row r="223" spans="1:25" ht="15" customHeight="1">
      <c r="A223" s="136"/>
      <c r="B223" s="543"/>
      <c r="C223" s="544"/>
      <c r="D223" s="544"/>
      <c r="E223" s="545"/>
      <c r="F223" s="546"/>
      <c r="G223" s="184"/>
      <c r="I223" s="421"/>
      <c r="J223" s="421"/>
      <c r="L223" s="93"/>
      <c r="M223" s="93"/>
      <c r="N223" s="421"/>
      <c r="O223" s="54"/>
      <c r="P223" s="33"/>
      <c r="Q223" s="33"/>
      <c r="S223" s="366"/>
      <c r="U223" s="366"/>
      <c r="Y223" s="366"/>
    </row>
    <row r="224" spans="1:25" ht="15" customHeight="1">
      <c r="A224" s="136"/>
      <c r="B224" s="543"/>
      <c r="C224" s="544"/>
      <c r="D224" s="544"/>
      <c r="E224" s="545"/>
      <c r="F224" s="546"/>
      <c r="G224" s="184"/>
      <c r="I224" s="421"/>
      <c r="J224" s="421"/>
      <c r="L224" s="93"/>
      <c r="M224" s="93"/>
      <c r="N224" s="421"/>
      <c r="O224" s="54"/>
      <c r="P224" s="33"/>
      <c r="Q224" s="33"/>
      <c r="S224" s="366"/>
      <c r="U224" s="366"/>
      <c r="Y224" s="366"/>
    </row>
    <row r="225" spans="1:25" ht="15" customHeight="1">
      <c r="A225" s="136"/>
      <c r="B225" s="543"/>
      <c r="C225" s="544"/>
      <c r="D225" s="544"/>
      <c r="E225" s="545"/>
      <c r="F225" s="546"/>
      <c r="G225" s="184"/>
      <c r="I225" s="421"/>
      <c r="J225" s="421"/>
      <c r="L225" s="93"/>
      <c r="M225" s="93"/>
      <c r="N225" s="421"/>
      <c r="O225" s="54"/>
      <c r="P225" s="33"/>
      <c r="Q225" s="33"/>
      <c r="S225" s="366"/>
      <c r="U225" s="366"/>
      <c r="Y225" s="366"/>
    </row>
    <row r="226" spans="1:25" ht="15" customHeight="1">
      <c r="A226" s="136"/>
      <c r="B226" s="543"/>
      <c r="C226" s="544"/>
      <c r="D226" s="544"/>
      <c r="E226" s="545"/>
      <c r="F226" s="546"/>
      <c r="G226" s="184"/>
      <c r="I226" s="421"/>
      <c r="J226" s="421"/>
      <c r="L226" s="93"/>
      <c r="M226" s="93"/>
      <c r="N226" s="421"/>
      <c r="O226" s="54"/>
      <c r="P226" s="33"/>
      <c r="Q226" s="33"/>
      <c r="S226" s="366"/>
      <c r="U226" s="366"/>
      <c r="Y226" s="366"/>
    </row>
    <row r="227" spans="1:25" ht="15" customHeight="1">
      <c r="A227" s="136"/>
      <c r="B227" s="543"/>
      <c r="C227" s="544"/>
      <c r="D227" s="544"/>
      <c r="E227" s="545"/>
      <c r="F227" s="546"/>
      <c r="G227" s="184"/>
      <c r="I227" s="421"/>
      <c r="J227" s="421"/>
      <c r="L227" s="93"/>
      <c r="M227" s="93"/>
      <c r="N227" s="421"/>
      <c r="O227" s="54"/>
      <c r="P227" s="33"/>
      <c r="Q227" s="33"/>
      <c r="S227" s="366"/>
      <c r="U227" s="366"/>
      <c r="Y227" s="366"/>
    </row>
    <row r="228" spans="1:25" ht="15" customHeight="1">
      <c r="A228" s="136"/>
      <c r="B228" s="543"/>
      <c r="C228" s="544"/>
      <c r="D228" s="544"/>
      <c r="E228" s="545"/>
      <c r="F228" s="546"/>
      <c r="G228" s="184"/>
      <c r="I228" s="421"/>
      <c r="J228" s="421"/>
      <c r="L228" s="93"/>
      <c r="M228" s="93"/>
      <c r="N228" s="421"/>
      <c r="O228" s="54"/>
      <c r="P228" s="33"/>
      <c r="Q228" s="33"/>
      <c r="S228" s="366"/>
      <c r="U228" s="366"/>
      <c r="Y228" s="366"/>
    </row>
    <row r="229" spans="1:25" ht="15" customHeight="1">
      <c r="A229" s="136"/>
      <c r="B229" s="543"/>
      <c r="C229" s="544"/>
      <c r="D229" s="544"/>
      <c r="E229" s="545"/>
      <c r="F229" s="546"/>
      <c r="G229" s="184"/>
      <c r="I229" s="421"/>
      <c r="J229" s="421"/>
      <c r="L229" s="93"/>
      <c r="M229" s="93"/>
      <c r="N229" s="421"/>
      <c r="O229" s="54"/>
      <c r="P229" s="33"/>
      <c r="Q229" s="33"/>
      <c r="S229" s="366"/>
      <c r="U229" s="366"/>
      <c r="Y229" s="366"/>
    </row>
    <row r="230" spans="1:25" ht="15" customHeight="1">
      <c r="A230" s="136"/>
      <c r="B230" s="543"/>
      <c r="C230" s="544"/>
      <c r="D230" s="544"/>
      <c r="E230" s="545"/>
      <c r="F230" s="546"/>
      <c r="G230" s="184"/>
      <c r="I230" s="421"/>
      <c r="J230" s="421"/>
      <c r="L230" s="93"/>
      <c r="M230" s="93"/>
      <c r="N230" s="421"/>
      <c r="O230" s="54"/>
      <c r="P230" s="33"/>
      <c r="Q230" s="33"/>
      <c r="S230" s="366"/>
      <c r="U230" s="366"/>
      <c r="Y230" s="366"/>
    </row>
    <row r="231" spans="1:25" ht="15" customHeight="1">
      <c r="A231" s="136"/>
      <c r="B231" s="543"/>
      <c r="C231" s="544"/>
      <c r="D231" s="544"/>
      <c r="E231" s="545"/>
      <c r="F231" s="546"/>
      <c r="G231" s="184"/>
      <c r="I231" s="421"/>
      <c r="J231" s="421"/>
      <c r="L231" s="93"/>
      <c r="M231" s="93"/>
      <c r="N231" s="421"/>
      <c r="O231" s="54"/>
      <c r="P231" s="33"/>
      <c r="Q231" s="33"/>
      <c r="S231" s="366"/>
      <c r="U231" s="366"/>
      <c r="Y231" s="366"/>
    </row>
    <row r="232" spans="1:25" ht="15" customHeight="1">
      <c r="A232" s="136"/>
      <c r="B232" s="543"/>
      <c r="C232" s="544"/>
      <c r="D232" s="544"/>
      <c r="E232" s="545"/>
      <c r="F232" s="546"/>
      <c r="G232" s="184"/>
      <c r="I232" s="421"/>
      <c r="J232" s="421"/>
      <c r="L232" s="93"/>
      <c r="M232" s="93"/>
      <c r="N232" s="421"/>
      <c r="O232" s="54"/>
      <c r="P232" s="33"/>
      <c r="Q232" s="33"/>
      <c r="S232" s="366"/>
      <c r="U232" s="366"/>
      <c r="Y232" s="366"/>
    </row>
    <row r="233" spans="1:25" ht="15" customHeight="1">
      <c r="A233" s="136"/>
      <c r="B233" s="543"/>
      <c r="C233" s="544"/>
      <c r="D233" s="544"/>
      <c r="E233" s="545"/>
      <c r="F233" s="546"/>
      <c r="G233" s="184"/>
      <c r="I233" s="421"/>
      <c r="J233" s="421"/>
      <c r="L233" s="93"/>
      <c r="M233" s="93"/>
      <c r="N233" s="421"/>
      <c r="O233" s="54"/>
      <c r="P233" s="33"/>
      <c r="Q233" s="33"/>
      <c r="S233" s="366"/>
      <c r="U233" s="366"/>
      <c r="Y233" s="366"/>
    </row>
    <row r="234" spans="1:25" ht="15" customHeight="1">
      <c r="A234" s="136"/>
      <c r="B234" s="543"/>
      <c r="C234" s="544"/>
      <c r="D234" s="544"/>
      <c r="E234" s="545"/>
      <c r="F234" s="546"/>
      <c r="G234" s="184"/>
      <c r="I234" s="421"/>
      <c r="J234" s="421"/>
      <c r="L234" s="93"/>
      <c r="M234" s="93"/>
      <c r="N234" s="421"/>
      <c r="O234" s="54"/>
      <c r="P234" s="33"/>
      <c r="Q234" s="33"/>
      <c r="S234" s="366"/>
      <c r="U234" s="366"/>
      <c r="Y234" s="366"/>
    </row>
    <row r="235" spans="1:25" ht="15" customHeight="1">
      <c r="A235" s="136"/>
      <c r="B235" s="543"/>
      <c r="C235" s="544"/>
      <c r="D235" s="544"/>
      <c r="E235" s="545"/>
      <c r="F235" s="546"/>
      <c r="G235" s="184"/>
      <c r="I235" s="421"/>
      <c r="J235" s="421"/>
      <c r="L235" s="93"/>
      <c r="M235" s="93"/>
      <c r="N235" s="421"/>
      <c r="O235" s="54"/>
      <c r="P235" s="33"/>
      <c r="Q235" s="33"/>
      <c r="S235" s="366"/>
      <c r="U235" s="366"/>
      <c r="Y235" s="366"/>
    </row>
    <row r="236" spans="1:25" ht="15" customHeight="1">
      <c r="A236" s="136"/>
      <c r="B236" s="547"/>
      <c r="C236" s="548"/>
      <c r="D236" s="548"/>
      <c r="E236" s="549"/>
      <c r="F236" s="550"/>
      <c r="G236" s="184"/>
      <c r="I236" s="421"/>
      <c r="J236" s="421"/>
      <c r="L236" s="93"/>
      <c r="M236" s="93"/>
      <c r="N236" s="421"/>
      <c r="O236" s="54"/>
      <c r="P236" s="33"/>
      <c r="Q236" s="33"/>
      <c r="S236" s="366"/>
      <c r="U236" s="366"/>
      <c r="Y236" s="366"/>
    </row>
    <row r="237" spans="1:25" ht="15" customHeight="1">
      <c r="A237" s="136"/>
      <c r="B237" s="547"/>
      <c r="C237" s="548"/>
      <c r="D237" s="548"/>
      <c r="E237" s="549"/>
      <c r="F237" s="550"/>
      <c r="G237" s="184"/>
      <c r="I237" s="421"/>
      <c r="J237" s="421"/>
      <c r="L237" s="93"/>
      <c r="M237" s="93"/>
      <c r="N237" s="421"/>
      <c r="O237" s="54"/>
      <c r="P237" s="33"/>
      <c r="Q237" s="33"/>
      <c r="S237" s="366"/>
      <c r="U237" s="366"/>
      <c r="Y237" s="366"/>
    </row>
    <row r="238" spans="1:25" ht="15" customHeight="1">
      <c r="A238" s="136"/>
      <c r="B238" s="547"/>
      <c r="C238" s="548"/>
      <c r="D238" s="548"/>
      <c r="E238" s="549"/>
      <c r="F238" s="550"/>
      <c r="G238" s="184"/>
      <c r="I238" s="421"/>
      <c r="J238" s="421"/>
      <c r="L238" s="93"/>
      <c r="M238" s="93"/>
      <c r="N238" s="421"/>
      <c r="O238" s="54"/>
      <c r="P238" s="33"/>
      <c r="Q238" s="33"/>
      <c r="S238" s="366"/>
      <c r="U238" s="366"/>
      <c r="Y238" s="366"/>
    </row>
    <row r="239" spans="1:25" ht="15" customHeight="1">
      <c r="A239" s="136"/>
      <c r="B239" s="547"/>
      <c r="C239" s="548"/>
      <c r="D239" s="548"/>
      <c r="E239" s="549"/>
      <c r="F239" s="550"/>
      <c r="G239" s="184"/>
      <c r="I239" s="421"/>
      <c r="J239" s="421"/>
      <c r="L239" s="93"/>
      <c r="M239" s="93"/>
      <c r="N239" s="421"/>
      <c r="O239" s="54"/>
      <c r="P239" s="33"/>
      <c r="Q239" s="33"/>
      <c r="S239" s="366"/>
      <c r="U239" s="366"/>
      <c r="Y239" s="366"/>
    </row>
    <row r="240" spans="1:25" ht="15" customHeight="1">
      <c r="A240" s="136"/>
      <c r="B240" s="547"/>
      <c r="C240" s="548"/>
      <c r="D240" s="548"/>
      <c r="E240" s="549"/>
      <c r="F240" s="550"/>
      <c r="G240" s="184"/>
      <c r="I240" s="421"/>
      <c r="J240" s="421"/>
      <c r="L240" s="93"/>
      <c r="M240" s="93"/>
      <c r="N240" s="421"/>
      <c r="O240" s="54"/>
      <c r="P240" s="33"/>
      <c r="Q240" s="33"/>
      <c r="S240" s="366"/>
      <c r="U240" s="366"/>
      <c r="Y240" s="366"/>
    </row>
    <row r="241" spans="1:25" ht="15" customHeight="1">
      <c r="A241" s="136"/>
      <c r="B241" s="547"/>
      <c r="C241" s="548"/>
      <c r="D241" s="548"/>
      <c r="E241" s="549"/>
      <c r="F241" s="550"/>
      <c r="G241" s="184"/>
      <c r="I241" s="421"/>
      <c r="J241" s="421"/>
      <c r="L241" s="93"/>
      <c r="M241" s="93"/>
      <c r="N241" s="421"/>
      <c r="O241" s="54"/>
      <c r="P241" s="33"/>
      <c r="Q241" s="33"/>
      <c r="S241" s="366"/>
      <c r="U241" s="366"/>
      <c r="Y241" s="366"/>
    </row>
    <row r="242" spans="1:25" ht="15" customHeight="1">
      <c r="A242" s="136"/>
      <c r="B242" s="547"/>
      <c r="C242" s="548"/>
      <c r="D242" s="548"/>
      <c r="E242" s="549"/>
      <c r="F242" s="550"/>
      <c r="G242" s="184"/>
      <c r="I242" s="421"/>
      <c r="J242" s="421"/>
      <c r="L242" s="93"/>
      <c r="M242" s="93"/>
      <c r="N242" s="421"/>
      <c r="O242" s="54"/>
      <c r="P242" s="33"/>
      <c r="Q242" s="33"/>
      <c r="S242" s="366"/>
      <c r="U242" s="366"/>
      <c r="Y242" s="366"/>
    </row>
    <row r="243" spans="1:25" ht="15" customHeight="1">
      <c r="A243" s="136"/>
      <c r="B243" s="547"/>
      <c r="C243" s="548"/>
      <c r="D243" s="548"/>
      <c r="E243" s="549"/>
      <c r="F243" s="550"/>
      <c r="G243" s="184"/>
      <c r="I243" s="421"/>
      <c r="J243" s="421"/>
      <c r="L243" s="93"/>
      <c r="M243" s="93"/>
      <c r="N243" s="421"/>
      <c r="O243" s="54"/>
      <c r="P243" s="33"/>
      <c r="Q243" s="33"/>
      <c r="S243" s="366"/>
      <c r="U243" s="366"/>
      <c r="Y243" s="366"/>
    </row>
    <row r="244" spans="1:25" ht="15" customHeight="1">
      <c r="A244" s="136"/>
      <c r="B244" s="547"/>
      <c r="C244" s="548"/>
      <c r="D244" s="548"/>
      <c r="E244" s="549"/>
      <c r="F244" s="550"/>
      <c r="G244" s="184"/>
      <c r="I244" s="421"/>
      <c r="J244" s="421"/>
      <c r="L244" s="93"/>
      <c r="M244" s="93"/>
      <c r="N244" s="421"/>
      <c r="O244" s="54"/>
      <c r="P244" s="33"/>
      <c r="Q244" s="33"/>
      <c r="S244" s="366"/>
      <c r="U244" s="366"/>
      <c r="Y244" s="366"/>
    </row>
    <row r="245" spans="1:25" ht="15" customHeight="1">
      <c r="A245" s="136"/>
      <c r="B245" s="547"/>
      <c r="C245" s="548"/>
      <c r="D245" s="548"/>
      <c r="E245" s="549"/>
      <c r="F245" s="550"/>
      <c r="G245" s="184"/>
      <c r="I245" s="421"/>
      <c r="J245" s="421"/>
      <c r="L245" s="93"/>
      <c r="M245" s="93"/>
      <c r="N245" s="421"/>
      <c r="O245" s="54"/>
      <c r="P245" s="33"/>
      <c r="Q245" s="33"/>
      <c r="S245" s="366"/>
      <c r="U245" s="366"/>
      <c r="Y245" s="366"/>
    </row>
    <row r="246" spans="1:25" ht="15" customHeight="1">
      <c r="A246" s="136"/>
      <c r="B246" s="547"/>
      <c r="C246" s="548"/>
      <c r="D246" s="548"/>
      <c r="E246" s="549"/>
      <c r="F246" s="550"/>
      <c r="G246" s="184"/>
      <c r="I246" s="421"/>
      <c r="J246" s="421"/>
      <c r="L246" s="93"/>
      <c r="M246" s="93"/>
      <c r="N246" s="421"/>
      <c r="O246" s="54"/>
      <c r="P246" s="33"/>
      <c r="Q246" s="33"/>
      <c r="S246" s="366"/>
      <c r="U246" s="366"/>
      <c r="Y246" s="366"/>
    </row>
    <row r="247" spans="1:25" ht="15" customHeight="1">
      <c r="A247" s="136"/>
      <c r="B247" s="547"/>
      <c r="C247" s="548"/>
      <c r="D247" s="548"/>
      <c r="E247" s="549"/>
      <c r="F247" s="550"/>
      <c r="G247" s="184"/>
      <c r="I247" s="421"/>
      <c r="J247" s="421"/>
      <c r="L247" s="93"/>
      <c r="M247" s="93"/>
      <c r="N247" s="421"/>
      <c r="O247" s="54"/>
      <c r="P247" s="33"/>
      <c r="Q247" s="33"/>
      <c r="S247" s="366"/>
      <c r="U247" s="366"/>
      <c r="Y247" s="366"/>
    </row>
    <row r="248" spans="1:25" ht="15" customHeight="1">
      <c r="A248" s="136"/>
      <c r="B248" s="547"/>
      <c r="C248" s="548"/>
      <c r="D248" s="548"/>
      <c r="E248" s="549"/>
      <c r="F248" s="550"/>
      <c r="G248" s="184"/>
      <c r="I248" s="421"/>
      <c r="J248" s="421"/>
      <c r="L248" s="93"/>
      <c r="M248" s="93"/>
      <c r="N248" s="421"/>
      <c r="O248" s="54"/>
      <c r="P248" s="33"/>
      <c r="Q248" s="33"/>
      <c r="S248" s="366"/>
      <c r="U248" s="366"/>
      <c r="Y248" s="366"/>
    </row>
    <row r="249" spans="1:25" ht="15" customHeight="1">
      <c r="A249" s="136"/>
      <c r="B249" s="547"/>
      <c r="C249" s="548"/>
      <c r="D249" s="548"/>
      <c r="E249" s="549"/>
      <c r="F249" s="550"/>
      <c r="G249" s="184"/>
      <c r="I249" s="421"/>
      <c r="J249" s="421"/>
      <c r="L249" s="93"/>
      <c r="M249" s="93"/>
      <c r="N249" s="421"/>
      <c r="O249" s="54"/>
      <c r="P249" s="33"/>
      <c r="Q249" s="33"/>
      <c r="S249" s="366"/>
      <c r="U249" s="366"/>
      <c r="Y249" s="366"/>
    </row>
  </sheetData>
  <mergeCells count="74">
    <mergeCell ref="AF73:AK73"/>
    <mergeCell ref="AF74:AK74"/>
    <mergeCell ref="AF67:AK67"/>
    <mergeCell ref="AF68:AK68"/>
    <mergeCell ref="AF69:AK69"/>
    <mergeCell ref="AF70:AK70"/>
    <mergeCell ref="AF71:AK71"/>
    <mergeCell ref="AF72:AK72"/>
    <mergeCell ref="AF66:AK66"/>
    <mergeCell ref="AF55:AK55"/>
    <mergeCell ref="AF56:AK56"/>
    <mergeCell ref="AF57:AK57"/>
    <mergeCell ref="AF58:AK58"/>
    <mergeCell ref="AF59:AK59"/>
    <mergeCell ref="AF60:AK60"/>
    <mergeCell ref="AF61:AK61"/>
    <mergeCell ref="AF62:AK62"/>
    <mergeCell ref="AF63:AK63"/>
    <mergeCell ref="AF64:AK64"/>
    <mergeCell ref="AF65:AK65"/>
    <mergeCell ref="AF54:AK54"/>
    <mergeCell ref="AF43:AK43"/>
    <mergeCell ref="AF44:AK44"/>
    <mergeCell ref="AF45:AK45"/>
    <mergeCell ref="AF46:AK46"/>
    <mergeCell ref="AF47:AK47"/>
    <mergeCell ref="AF48:AK48"/>
    <mergeCell ref="AF49:AK49"/>
    <mergeCell ref="AF50:AK50"/>
    <mergeCell ref="AF51:AK51"/>
    <mergeCell ref="AF52:AK52"/>
    <mergeCell ref="AF53:AK53"/>
    <mergeCell ref="AF42:AK42"/>
    <mergeCell ref="AF31:AK31"/>
    <mergeCell ref="AF32:AK32"/>
    <mergeCell ref="AF33:AK33"/>
    <mergeCell ref="AF34:AK34"/>
    <mergeCell ref="AF35:AK35"/>
    <mergeCell ref="AF36:AK36"/>
    <mergeCell ref="AF37:AK37"/>
    <mergeCell ref="AF38:AK38"/>
    <mergeCell ref="AF39:AK39"/>
    <mergeCell ref="AF40:AK40"/>
    <mergeCell ref="AF41:AK41"/>
    <mergeCell ref="AF30:AK30"/>
    <mergeCell ref="AF19:AK19"/>
    <mergeCell ref="AF20:AK20"/>
    <mergeCell ref="AF21:AK21"/>
    <mergeCell ref="AF22:AK22"/>
    <mergeCell ref="AF23:AK23"/>
    <mergeCell ref="AF24:AK24"/>
    <mergeCell ref="AF25:AK25"/>
    <mergeCell ref="AF26:AK26"/>
    <mergeCell ref="AF27:AK27"/>
    <mergeCell ref="AF28:AK28"/>
    <mergeCell ref="AF29:AK29"/>
    <mergeCell ref="AF18:AK18"/>
    <mergeCell ref="AF7:AK7"/>
    <mergeCell ref="AF8:AK8"/>
    <mergeCell ref="AF9:AK9"/>
    <mergeCell ref="AF10:AK10"/>
    <mergeCell ref="AF11:AK11"/>
    <mergeCell ref="AF12:AK12"/>
    <mergeCell ref="AF13:AK13"/>
    <mergeCell ref="AF14:AK14"/>
    <mergeCell ref="AF15:AK15"/>
    <mergeCell ref="AF16:AK16"/>
    <mergeCell ref="AF17:AK17"/>
    <mergeCell ref="AF6:AK6"/>
    <mergeCell ref="AF1:AK1"/>
    <mergeCell ref="AF2:AK2"/>
    <mergeCell ref="AF3:AK3"/>
    <mergeCell ref="AF4:AK4"/>
    <mergeCell ref="AF5:AK5"/>
  </mergeCells>
  <conditionalFormatting sqref="J2:J249">
    <cfRule type="expression" dxfId="56" priority="1">
      <formula>J2=0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6">
    <tabColor rgb="FFFFC000"/>
  </sheetPr>
  <dimension ref="A1:Y46"/>
  <sheetViews>
    <sheetView topLeftCell="A17" workbookViewId="0">
      <selection activeCell="A17" sqref="A1:XFD1048576"/>
    </sheetView>
  </sheetViews>
  <sheetFormatPr baseColWidth="10" defaultColWidth="11.3984375" defaultRowHeight="30.75" customHeight="1"/>
  <cols>
    <col min="1" max="1" width="9.265625" style="366" customWidth="1"/>
    <col min="2" max="2" width="54.73046875" style="366" customWidth="1"/>
    <col min="3" max="3" width="11.3984375" style="366"/>
    <col min="4" max="4" width="23.265625" style="366" customWidth="1"/>
    <col min="5" max="5" width="7.73046875" style="366" customWidth="1"/>
    <col min="6" max="6" width="10.265625" style="366" customWidth="1"/>
    <col min="7" max="8" width="3.265625" style="366" customWidth="1"/>
    <col min="9" max="9" width="12" style="366" customWidth="1"/>
    <col min="10" max="10" width="30.1328125" style="366" customWidth="1"/>
    <col min="11" max="11" width="13" style="366" customWidth="1"/>
    <col min="12" max="12" width="15.86328125" style="366" customWidth="1"/>
    <col min="13" max="13" width="8.3984375" style="366" customWidth="1"/>
    <col min="14" max="14" width="5.265625" style="366" customWidth="1"/>
    <col min="15" max="15" width="11.1328125" style="366" customWidth="1"/>
    <col min="16" max="16" width="21.3984375" style="366" customWidth="1"/>
    <col min="17" max="17" width="14.86328125" style="366" customWidth="1"/>
    <col min="18" max="18" width="14.59765625" style="366" customWidth="1"/>
    <col min="19" max="19" width="13.73046875" style="366" hidden="1" customWidth="1"/>
    <col min="20" max="20" width="4" style="366" customWidth="1"/>
    <col min="21" max="21" width="12" style="366" customWidth="1"/>
    <col min="22" max="22" width="30.1328125" style="366" customWidth="1"/>
    <col min="23" max="23" width="13" style="366" customWidth="1"/>
    <col min="24" max="24" width="15.86328125" style="366" customWidth="1"/>
    <col min="25" max="16384" width="11.3984375" style="366"/>
  </cols>
  <sheetData>
    <row r="1" spans="1:25" ht="15" customHeight="1">
      <c r="A1" s="61"/>
      <c r="B1" s="61"/>
      <c r="C1" s="61"/>
      <c r="D1" s="61"/>
      <c r="I1" s="61"/>
      <c r="J1" s="61"/>
      <c r="K1" s="61"/>
      <c r="L1" s="61"/>
      <c r="O1" s="61"/>
      <c r="P1" s="61"/>
      <c r="Q1" s="61"/>
      <c r="R1" s="61"/>
      <c r="S1" s="61"/>
      <c r="T1" s="427"/>
      <c r="U1" s="61"/>
      <c r="V1" s="61"/>
      <c r="W1" s="61"/>
      <c r="X1" s="61"/>
    </row>
    <row r="2" spans="1:25" ht="15" customHeight="1">
      <c r="A2" s="93"/>
      <c r="C2" s="421"/>
      <c r="D2" s="421"/>
      <c r="E2" s="421"/>
      <c r="F2" s="421"/>
      <c r="G2" s="421"/>
      <c r="I2" s="93"/>
      <c r="K2" s="490"/>
      <c r="L2" s="421"/>
      <c r="M2" s="421"/>
      <c r="N2" s="421"/>
      <c r="O2" s="93"/>
      <c r="Q2" s="148"/>
      <c r="R2" s="61"/>
      <c r="S2" s="421"/>
      <c r="U2" s="93"/>
      <c r="W2" s="490"/>
      <c r="X2" s="421"/>
      <c r="Y2" s="421"/>
    </row>
    <row r="3" spans="1:25" ht="15" customHeight="1">
      <c r="A3" s="93"/>
      <c r="B3" s="427"/>
      <c r="C3" s="551"/>
      <c r="D3" s="421"/>
      <c r="E3" s="421"/>
      <c r="F3" s="421"/>
      <c r="G3" s="421"/>
      <c r="I3" s="93"/>
      <c r="J3" s="427"/>
      <c r="K3" s="552"/>
      <c r="L3" s="421"/>
      <c r="M3" s="421"/>
      <c r="N3" s="421"/>
      <c r="O3" s="93"/>
      <c r="Q3" s="187"/>
      <c r="R3" s="61"/>
      <c r="S3" s="421"/>
      <c r="U3" s="93"/>
      <c r="V3" s="427"/>
      <c r="W3" s="552"/>
      <c r="X3" s="421"/>
      <c r="Y3" s="421"/>
    </row>
    <row r="4" spans="1:25" ht="15" customHeight="1">
      <c r="A4" s="93"/>
      <c r="B4" s="427"/>
      <c r="C4" s="159"/>
      <c r="D4" s="150"/>
      <c r="E4" s="421"/>
      <c r="F4" s="421"/>
      <c r="G4" s="421"/>
      <c r="I4" s="93"/>
      <c r="J4" s="427"/>
      <c r="K4" s="552"/>
      <c r="L4" s="150"/>
      <c r="M4" s="421"/>
      <c r="N4" s="421"/>
      <c r="O4" s="93"/>
      <c r="Q4" s="187"/>
      <c r="R4" s="61"/>
      <c r="S4" s="421"/>
      <c r="U4" s="93"/>
      <c r="V4" s="427"/>
      <c r="W4" s="552"/>
      <c r="X4" s="150"/>
      <c r="Y4" s="421"/>
    </row>
    <row r="5" spans="1:25" ht="15" customHeight="1">
      <c r="A5" s="93"/>
      <c r="B5" s="427"/>
      <c r="C5" s="160"/>
      <c r="D5" s="150"/>
      <c r="E5" s="421"/>
      <c r="F5" s="421"/>
      <c r="G5" s="421"/>
      <c r="I5" s="93"/>
      <c r="J5" s="427"/>
      <c r="K5" s="273"/>
      <c r="L5" s="150"/>
      <c r="M5" s="421"/>
      <c r="N5" s="421"/>
      <c r="O5" s="93"/>
      <c r="Q5" s="419"/>
      <c r="R5" s="61"/>
      <c r="S5" s="421"/>
      <c r="U5" s="93"/>
      <c r="V5" s="427"/>
      <c r="W5" s="273"/>
      <c r="X5" s="150"/>
      <c r="Y5" s="421"/>
    </row>
    <row r="6" spans="1:25" ht="15" customHeight="1">
      <c r="A6" s="93"/>
      <c r="B6" s="421"/>
      <c r="C6" s="159"/>
      <c r="D6" s="150"/>
      <c r="E6" s="421"/>
      <c r="F6" s="421"/>
      <c r="G6" s="421"/>
      <c r="I6" s="93"/>
      <c r="K6" s="419"/>
      <c r="L6" s="150"/>
      <c r="M6" s="421"/>
      <c r="N6" s="421"/>
      <c r="O6" s="93"/>
      <c r="Q6" s="419"/>
      <c r="R6" s="188"/>
      <c r="S6" s="421"/>
      <c r="U6" s="93"/>
      <c r="W6" s="419"/>
      <c r="X6" s="150"/>
      <c r="Y6" s="421"/>
    </row>
    <row r="7" spans="1:25" ht="15" customHeight="1">
      <c r="A7" s="93"/>
      <c r="B7" s="427"/>
      <c r="C7" s="159"/>
      <c r="D7" s="150"/>
      <c r="E7" s="421"/>
      <c r="F7" s="421"/>
      <c r="G7" s="421"/>
      <c r="I7" s="93"/>
      <c r="K7" s="419"/>
      <c r="L7" s="553"/>
      <c r="M7" s="421"/>
      <c r="N7" s="421"/>
      <c r="O7" s="93"/>
      <c r="Q7" s="419"/>
      <c r="R7" s="553"/>
      <c r="S7" s="421"/>
      <c r="U7" s="93"/>
      <c r="W7" s="419"/>
      <c r="X7" s="553"/>
      <c r="Y7" s="421"/>
    </row>
    <row r="8" spans="1:25" ht="15" customHeight="1">
      <c r="A8" s="93"/>
      <c r="B8" s="427"/>
      <c r="C8" s="159"/>
      <c r="D8" s="150"/>
      <c r="E8" s="421"/>
      <c r="F8" s="421"/>
      <c r="G8" s="421"/>
      <c r="I8" s="93"/>
      <c r="K8" s="419"/>
      <c r="L8" s="188"/>
      <c r="M8" s="421"/>
      <c r="N8" s="421"/>
      <c r="O8" s="93"/>
      <c r="Q8" s="419"/>
      <c r="R8" s="188"/>
      <c r="S8" s="421"/>
      <c r="U8" s="93"/>
      <c r="W8" s="419"/>
      <c r="X8" s="188"/>
      <c r="Y8" s="421"/>
    </row>
    <row r="9" spans="1:25" ht="15" customHeight="1">
      <c r="A9" s="93"/>
      <c r="B9" s="144"/>
      <c r="C9" s="419"/>
      <c r="D9" s="150"/>
      <c r="E9" s="421"/>
      <c r="F9" s="421"/>
      <c r="G9" s="421"/>
      <c r="I9" s="93"/>
      <c r="K9" s="419"/>
      <c r="L9" s="188"/>
      <c r="M9" s="421"/>
      <c r="N9" s="421"/>
      <c r="O9" s="93"/>
      <c r="Q9" s="419"/>
      <c r="R9" s="188"/>
      <c r="S9" s="421"/>
      <c r="U9" s="93"/>
      <c r="W9" s="419"/>
      <c r="X9" s="188"/>
      <c r="Y9" s="421"/>
    </row>
    <row r="10" spans="1:25" ht="15" customHeight="1">
      <c r="A10" s="93"/>
      <c r="C10" s="419"/>
      <c r="D10" s="553"/>
      <c r="E10" s="421"/>
      <c r="F10" s="421"/>
      <c r="G10" s="421"/>
      <c r="I10" s="93"/>
      <c r="K10" s="419"/>
      <c r="L10" s="188"/>
      <c r="M10" s="421"/>
      <c r="N10" s="421"/>
      <c r="O10" s="93"/>
      <c r="Q10" s="419"/>
      <c r="R10" s="188"/>
      <c r="S10" s="421"/>
      <c r="U10" s="93"/>
      <c r="W10" s="419"/>
      <c r="X10" s="188"/>
      <c r="Y10" s="421"/>
    </row>
    <row r="11" spans="1:25" ht="15" customHeight="1">
      <c r="A11" s="93"/>
      <c r="C11" s="419"/>
      <c r="D11" s="188"/>
      <c r="E11" s="421"/>
      <c r="F11" s="421"/>
      <c r="G11" s="421"/>
      <c r="I11" s="93"/>
      <c r="K11" s="419"/>
      <c r="L11" s="272"/>
      <c r="M11" s="421"/>
      <c r="N11" s="421"/>
      <c r="O11" s="93"/>
      <c r="Q11" s="419"/>
      <c r="R11" s="272"/>
      <c r="S11" s="421"/>
      <c r="U11" s="93"/>
      <c r="W11" s="419"/>
      <c r="X11" s="272"/>
      <c r="Y11" s="421"/>
    </row>
    <row r="12" spans="1:25" ht="15" customHeight="1">
      <c r="A12" s="93"/>
      <c r="C12" s="419"/>
      <c r="D12" s="188"/>
      <c r="E12" s="421"/>
      <c r="F12" s="421"/>
      <c r="G12" s="421"/>
      <c r="I12" s="93"/>
      <c r="K12" s="419"/>
      <c r="L12" s="188"/>
      <c r="M12" s="421"/>
      <c r="N12" s="421"/>
      <c r="O12" s="93"/>
      <c r="Q12" s="419"/>
      <c r="R12" s="188"/>
      <c r="S12" s="421"/>
      <c r="U12" s="93"/>
      <c r="W12" s="419"/>
      <c r="X12" s="188"/>
      <c r="Y12" s="421"/>
    </row>
    <row r="13" spans="1:25" ht="15" customHeight="1">
      <c r="A13" s="93"/>
      <c r="C13" s="419"/>
      <c r="D13" s="188"/>
      <c r="E13" s="421"/>
      <c r="F13" s="421"/>
      <c r="G13" s="421"/>
      <c r="I13" s="93"/>
      <c r="K13" s="419"/>
      <c r="L13" s="272"/>
      <c r="M13" s="421"/>
      <c r="N13" s="421"/>
      <c r="O13" s="93"/>
      <c r="Q13" s="419"/>
      <c r="R13" s="272"/>
      <c r="S13" s="421"/>
      <c r="U13" s="93"/>
      <c r="W13" s="419"/>
      <c r="X13" s="272"/>
      <c r="Y13" s="421"/>
    </row>
    <row r="14" spans="1:25" ht="15" customHeight="1">
      <c r="A14" s="93"/>
      <c r="C14" s="419"/>
      <c r="D14" s="272"/>
      <c r="E14" s="421"/>
      <c r="F14" s="421"/>
      <c r="G14" s="421"/>
      <c r="I14" s="93"/>
      <c r="K14" s="419"/>
      <c r="L14" s="188"/>
      <c r="M14" s="421"/>
      <c r="N14" s="421"/>
      <c r="S14" s="421"/>
      <c r="U14" s="93"/>
      <c r="W14" s="419"/>
      <c r="X14" s="188"/>
      <c r="Y14" s="421"/>
    </row>
    <row r="15" spans="1:25" ht="15" customHeight="1">
      <c r="A15" s="93"/>
      <c r="C15" s="419"/>
      <c r="D15" s="188"/>
      <c r="E15" s="421"/>
      <c r="F15" s="421"/>
      <c r="G15" s="421"/>
      <c r="I15" s="93"/>
      <c r="K15" s="419"/>
      <c r="L15" s="149"/>
      <c r="M15" s="421"/>
      <c r="N15" s="421"/>
      <c r="S15" s="421"/>
      <c r="U15" s="93"/>
      <c r="W15" s="419"/>
      <c r="X15" s="149"/>
      <c r="Y15" s="421"/>
    </row>
    <row r="16" spans="1:25" ht="15" customHeight="1">
      <c r="A16" s="93"/>
      <c r="C16" s="419"/>
      <c r="D16" s="272"/>
      <c r="E16" s="421"/>
      <c r="F16" s="421"/>
      <c r="G16" s="421"/>
      <c r="I16" s="93"/>
      <c r="K16" s="419"/>
      <c r="L16" s="188"/>
      <c r="M16" s="421"/>
      <c r="N16" s="421"/>
      <c r="S16" s="421"/>
      <c r="U16" s="93"/>
      <c r="W16" s="419"/>
      <c r="X16" s="188"/>
      <c r="Y16" s="421"/>
    </row>
    <row r="17" spans="1:24" ht="15" customHeight="1">
      <c r="A17" s="93"/>
      <c r="B17" s="144"/>
      <c r="C17" s="419"/>
      <c r="D17" s="188"/>
      <c r="E17" s="421"/>
      <c r="F17" s="421"/>
      <c r="G17" s="421"/>
      <c r="I17" s="93"/>
      <c r="K17" s="419"/>
      <c r="L17" s="272"/>
      <c r="M17" s="421"/>
      <c r="N17" s="421"/>
      <c r="U17" s="93"/>
      <c r="W17" s="419"/>
      <c r="X17" s="272"/>
    </row>
    <row r="18" spans="1:24" ht="15" customHeight="1">
      <c r="C18" s="419"/>
      <c r="D18" s="149"/>
      <c r="E18" s="421"/>
      <c r="F18" s="421"/>
      <c r="G18" s="421"/>
      <c r="K18" s="419"/>
      <c r="L18" s="188"/>
      <c r="M18" s="421"/>
      <c r="N18" s="421"/>
      <c r="W18" s="419"/>
      <c r="X18" s="188"/>
    </row>
    <row r="19" spans="1:24" ht="15" customHeight="1">
      <c r="A19" s="93"/>
      <c r="C19" s="419"/>
      <c r="D19" s="188"/>
      <c r="E19" s="421"/>
      <c r="I19" s="93"/>
      <c r="K19" s="419"/>
      <c r="L19" s="149"/>
      <c r="M19" s="421"/>
      <c r="U19" s="93"/>
      <c r="W19" s="419"/>
      <c r="X19" s="149"/>
    </row>
    <row r="20" spans="1:24" ht="15" customHeight="1">
      <c r="A20" s="93"/>
      <c r="C20" s="419"/>
      <c r="D20" s="188"/>
      <c r="E20" s="421"/>
      <c r="I20" s="93"/>
      <c r="K20" s="419"/>
      <c r="L20" s="149"/>
      <c r="M20" s="421"/>
      <c r="U20" s="93"/>
      <c r="W20" s="419"/>
      <c r="X20" s="149"/>
    </row>
    <row r="21" spans="1:24" ht="15" customHeight="1">
      <c r="A21" s="93"/>
      <c r="C21" s="419"/>
      <c r="D21" s="188"/>
      <c r="E21" s="421"/>
      <c r="I21" s="93"/>
      <c r="K21" s="419"/>
      <c r="L21" s="188"/>
      <c r="M21" s="421"/>
      <c r="U21" s="93"/>
      <c r="W21" s="419"/>
      <c r="X21" s="188"/>
    </row>
    <row r="22" spans="1:24" ht="15" customHeight="1">
      <c r="A22" s="93"/>
      <c r="C22" s="419"/>
      <c r="D22" s="272"/>
      <c r="E22" s="421"/>
      <c r="I22" s="93"/>
      <c r="K22" s="419"/>
      <c r="L22" s="272"/>
      <c r="M22" s="421"/>
      <c r="U22" s="93"/>
      <c r="W22" s="419"/>
      <c r="X22" s="272"/>
    </row>
    <row r="23" spans="1:24" ht="15" customHeight="1">
      <c r="A23" s="93"/>
      <c r="C23" s="419"/>
      <c r="D23" s="188"/>
      <c r="E23" s="421"/>
      <c r="I23" s="93"/>
      <c r="K23" s="419"/>
      <c r="L23" s="188"/>
      <c r="M23" s="421"/>
      <c r="U23" s="93"/>
      <c r="W23" s="419"/>
      <c r="X23" s="188"/>
    </row>
    <row r="24" spans="1:24" ht="15" customHeight="1">
      <c r="C24" s="419"/>
      <c r="D24" s="272"/>
      <c r="K24" s="419"/>
      <c r="L24" s="272"/>
      <c r="W24" s="419"/>
      <c r="X24" s="272"/>
    </row>
    <row r="25" spans="1:24" ht="15" customHeight="1">
      <c r="B25" s="419"/>
      <c r="C25" s="419"/>
      <c r="D25" s="272"/>
      <c r="J25" s="419"/>
      <c r="K25" s="419"/>
      <c r="L25" s="272"/>
      <c r="V25" s="419"/>
      <c r="W25" s="419"/>
      <c r="X25" s="272"/>
    </row>
    <row r="26" spans="1:24" ht="15" customHeight="1">
      <c r="C26" s="419"/>
      <c r="D26" s="272"/>
      <c r="K26" s="419"/>
      <c r="L26" s="272"/>
      <c r="W26" s="419"/>
      <c r="X26" s="272"/>
    </row>
    <row r="27" spans="1:24" ht="15" customHeight="1">
      <c r="C27" s="419"/>
      <c r="D27" s="272"/>
      <c r="K27" s="419"/>
      <c r="L27" s="272"/>
      <c r="W27" s="419"/>
      <c r="X27" s="272"/>
    </row>
    <row r="28" spans="1:24" ht="15" customHeight="1">
      <c r="C28" s="419"/>
      <c r="D28" s="272"/>
      <c r="K28" s="419"/>
      <c r="L28" s="272"/>
      <c r="W28" s="419"/>
      <c r="X28" s="272"/>
    </row>
    <row r="29" spans="1:24" ht="15" customHeight="1">
      <c r="C29" s="419"/>
      <c r="D29" s="272"/>
      <c r="K29" s="419"/>
      <c r="L29" s="272"/>
      <c r="W29" s="419"/>
      <c r="X29" s="272"/>
    </row>
    <row r="30" spans="1:24" ht="15" customHeight="1">
      <c r="C30" s="419"/>
      <c r="D30" s="272"/>
      <c r="K30" s="419"/>
      <c r="L30" s="272"/>
      <c r="W30" s="419"/>
      <c r="X30" s="272"/>
    </row>
    <row r="31" spans="1:24" ht="15" customHeight="1"/>
    <row r="32" spans="1:24" ht="15" customHeight="1"/>
    <row r="33" spans="1:6" ht="15" customHeight="1"/>
    <row r="34" spans="1:6" ht="30.75" customHeight="1">
      <c r="A34" s="158"/>
      <c r="B34" s="554"/>
      <c r="C34" s="555"/>
      <c r="D34" s="556"/>
    </row>
    <row r="35" spans="1:6" ht="30.75" customHeight="1">
      <c r="A35" s="158"/>
      <c r="B35" s="554"/>
      <c r="C35" s="555"/>
      <c r="D35" s="556"/>
    </row>
    <row r="36" spans="1:6" ht="30.75" customHeight="1">
      <c r="A36" s="158"/>
      <c r="B36" s="557"/>
      <c r="C36" s="558"/>
      <c r="D36" s="559"/>
      <c r="E36" s="157"/>
      <c r="F36" s="157"/>
    </row>
    <row r="37" spans="1:6" ht="30.75" customHeight="1">
      <c r="A37" s="158"/>
      <c r="B37" s="557"/>
      <c r="C37" s="560"/>
      <c r="D37" s="156"/>
      <c r="E37" s="156"/>
      <c r="F37" s="156"/>
    </row>
    <row r="38" spans="1:6" ht="30.75" customHeight="1">
      <c r="A38" s="158"/>
      <c r="B38" s="561"/>
      <c r="C38" s="562"/>
      <c r="D38" s="563"/>
      <c r="E38" s="156"/>
      <c r="F38" s="156"/>
    </row>
    <row r="39" spans="1:6" ht="30.75" customHeight="1">
      <c r="A39" s="158"/>
      <c r="B39" s="561"/>
      <c r="C39" s="562"/>
      <c r="D39" s="563"/>
      <c r="E39" s="156"/>
    </row>
    <row r="40" spans="1:6" ht="30.75" customHeight="1">
      <c r="A40" s="158"/>
      <c r="B40" s="554"/>
      <c r="C40" s="564"/>
      <c r="D40" s="564"/>
      <c r="E40" s="156"/>
      <c r="F40" s="156"/>
    </row>
    <row r="41" spans="1:6" ht="30.75" customHeight="1">
      <c r="A41" s="158"/>
      <c r="B41" s="554"/>
      <c r="C41" s="560"/>
      <c r="D41" s="564"/>
      <c r="E41" s="156"/>
      <c r="F41" s="156"/>
    </row>
    <row r="42" spans="1:6" ht="30.75" customHeight="1">
      <c r="A42" s="158"/>
      <c r="B42" s="554"/>
      <c r="C42" s="560"/>
      <c r="D42" s="564"/>
      <c r="E42" s="156"/>
      <c r="F42" s="156"/>
    </row>
    <row r="43" spans="1:6" ht="30.75" customHeight="1">
      <c r="A43" s="158"/>
      <c r="B43" s="554"/>
      <c r="C43" s="558"/>
      <c r="D43" s="564"/>
      <c r="E43" s="156"/>
      <c r="F43" s="156"/>
    </row>
    <row r="44" spans="1:6" ht="30.75" customHeight="1">
      <c r="A44" s="158"/>
      <c r="B44" s="554"/>
      <c r="C44" s="565"/>
      <c r="D44" s="565"/>
      <c r="E44" s="156"/>
      <c r="F44" s="156"/>
    </row>
    <row r="45" spans="1:6" ht="30.75" customHeight="1">
      <c r="A45" s="158"/>
      <c r="B45" s="554"/>
      <c r="C45" s="556"/>
      <c r="D45" s="556"/>
    </row>
    <row r="46" spans="1:6" ht="30.75" customHeight="1">
      <c r="A46" s="158"/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28">
    <tabColor rgb="FFFFC000"/>
  </sheetPr>
  <dimension ref="B1:AA46"/>
  <sheetViews>
    <sheetView topLeftCell="A31" workbookViewId="0">
      <selection activeCell="A31" sqref="A1:XFD1048576"/>
    </sheetView>
  </sheetViews>
  <sheetFormatPr baseColWidth="10" defaultColWidth="11.3984375" defaultRowHeight="15" customHeight="1"/>
  <cols>
    <col min="1" max="1" width="6.59765625" style="106" customWidth="1"/>
    <col min="2" max="2" width="49.265625" style="260" customWidth="1"/>
    <col min="3" max="3" width="10.73046875" style="425" customWidth="1"/>
    <col min="4" max="4" width="6" style="425" customWidth="1"/>
    <col min="5" max="5" width="9.59765625" style="425" customWidth="1"/>
    <col min="6" max="6" width="4.73046875" style="425" customWidth="1"/>
    <col min="7" max="7" width="13.3984375" style="106" customWidth="1"/>
    <col min="8" max="8" width="47" style="106" customWidth="1"/>
    <col min="9" max="9" width="10.1328125" style="106" customWidth="1"/>
    <col min="10" max="10" width="5.1328125" style="106" customWidth="1"/>
    <col min="11" max="11" width="7" style="106" customWidth="1"/>
    <col min="12" max="12" width="3.73046875" style="106" customWidth="1"/>
    <col min="13" max="13" width="10" style="106" customWidth="1"/>
    <col min="14" max="14" width="3.86328125" style="106" customWidth="1"/>
    <col min="15" max="15" width="9.86328125" style="106" customWidth="1"/>
    <col min="16" max="16" width="9.73046875" style="106" customWidth="1"/>
    <col min="17" max="17" width="2.73046875" style="106" customWidth="1"/>
    <col min="18" max="18" width="4.73046875" style="106" customWidth="1"/>
    <col min="19" max="19" width="47.73046875" style="106" customWidth="1"/>
    <col min="20" max="20" width="6" style="106" customWidth="1"/>
    <col min="21" max="21" width="5.1328125" style="106" customWidth="1"/>
    <col min="22" max="22" width="6.1328125" style="106" customWidth="1"/>
    <col min="23" max="23" width="3.265625" style="106" customWidth="1"/>
    <col min="24" max="24" width="8.59765625" style="106" customWidth="1"/>
    <col min="25" max="25" width="3.86328125" style="106" customWidth="1"/>
    <col min="26" max="26" width="9.1328125" style="106" customWidth="1"/>
    <col min="27" max="27" width="10.86328125" style="106" customWidth="1"/>
    <col min="28" max="16384" width="11.3984375" style="106"/>
  </cols>
  <sheetData>
    <row r="1" spans="2:27" ht="15" customHeight="1">
      <c r="F1" s="427"/>
      <c r="G1" s="244"/>
      <c r="H1" s="254"/>
      <c r="I1" s="263"/>
      <c r="J1" s="425"/>
      <c r="M1" s="264"/>
      <c r="N1" s="257"/>
      <c r="O1" s="420"/>
      <c r="P1" s="162"/>
      <c r="R1" s="257"/>
      <c r="S1" s="254"/>
      <c r="T1" s="265"/>
      <c r="U1" s="133"/>
      <c r="V1" s="264"/>
      <c r="X1" s="266"/>
      <c r="Y1" s="267"/>
      <c r="Z1" s="420"/>
      <c r="AA1" s="162"/>
    </row>
    <row r="2" spans="2:27" ht="15" customHeight="1">
      <c r="F2" s="427"/>
      <c r="G2" s="366"/>
    </row>
    <row r="3" spans="2:27" ht="15" customHeight="1">
      <c r="B3" s="445"/>
      <c r="F3" s="427"/>
      <c r="H3" s="254"/>
      <c r="I3" s="255"/>
      <c r="J3" s="424"/>
      <c r="K3" s="255"/>
      <c r="L3" s="255"/>
      <c r="M3" s="255"/>
      <c r="N3" s="256"/>
      <c r="O3" s="425"/>
    </row>
    <row r="4" spans="2:27" ht="15" customHeight="1">
      <c r="F4" s="427"/>
      <c r="G4" s="257"/>
      <c r="H4" s="258"/>
      <c r="I4" s="255"/>
      <c r="J4" s="424"/>
      <c r="K4" s="424"/>
      <c r="L4" s="424"/>
      <c r="M4" s="424"/>
      <c r="N4" s="424"/>
      <c r="O4" s="259"/>
      <c r="P4" s="424"/>
    </row>
    <row r="5" spans="2:27" ht="15" customHeight="1">
      <c r="B5" s="445"/>
      <c r="C5" s="133"/>
      <c r="D5" s="446"/>
      <c r="F5" s="427"/>
      <c r="G5" s="257"/>
      <c r="H5" s="260"/>
      <c r="I5" s="261"/>
      <c r="K5" s="468"/>
      <c r="L5" s="468"/>
      <c r="M5" s="468"/>
      <c r="N5" s="468"/>
      <c r="O5" s="259"/>
      <c r="P5" s="424"/>
      <c r="R5" s="257"/>
      <c r="S5" s="254"/>
      <c r="T5" s="469"/>
      <c r="U5" s="469"/>
      <c r="V5" s="470"/>
      <c r="W5" s="470"/>
      <c r="X5" s="470"/>
      <c r="Y5" s="470"/>
      <c r="Z5" s="425"/>
      <c r="AA5" s="425"/>
    </row>
    <row r="6" spans="2:27" ht="15" customHeight="1">
      <c r="B6" s="445"/>
      <c r="F6" s="427"/>
      <c r="G6" s="262"/>
      <c r="H6" s="42"/>
      <c r="I6" s="263"/>
      <c r="J6" s="425"/>
      <c r="M6" s="264"/>
      <c r="N6" s="257"/>
      <c r="O6" s="420"/>
      <c r="P6" s="162"/>
      <c r="R6" s="257"/>
      <c r="S6" s="42"/>
      <c r="T6" s="265"/>
      <c r="U6" s="133"/>
      <c r="V6" s="264"/>
      <c r="X6" s="266"/>
      <c r="Y6" s="267"/>
      <c r="Z6" s="420"/>
      <c r="AA6" s="162"/>
    </row>
    <row r="7" spans="2:27" ht="15" customHeight="1">
      <c r="B7" s="419"/>
      <c r="C7" s="442"/>
      <c r="F7" s="427"/>
      <c r="G7" s="124"/>
      <c r="H7" s="42"/>
      <c r="I7" s="261"/>
      <c r="K7" s="266"/>
      <c r="M7" s="268"/>
      <c r="N7" s="269"/>
      <c r="O7" s="420"/>
      <c r="P7" s="162"/>
      <c r="R7" s="257"/>
      <c r="S7" s="254"/>
      <c r="T7" s="270"/>
      <c r="U7" s="44"/>
      <c r="V7" s="264"/>
      <c r="X7" s="266"/>
      <c r="Y7" s="64"/>
      <c r="Z7" s="420"/>
      <c r="AA7" s="162"/>
    </row>
    <row r="8" spans="2:27" ht="15" customHeight="1">
      <c r="B8" s="419"/>
      <c r="C8" s="442"/>
      <c r="F8" s="158"/>
      <c r="G8" s="124"/>
      <c r="H8" s="42"/>
      <c r="I8" s="261"/>
      <c r="K8" s="266"/>
      <c r="M8" s="268"/>
      <c r="N8" s="269"/>
      <c r="O8" s="420"/>
      <c r="P8" s="162"/>
      <c r="R8" s="257"/>
      <c r="S8" s="254"/>
      <c r="T8" s="270"/>
      <c r="U8" s="44"/>
      <c r="V8" s="264"/>
      <c r="X8" s="266"/>
      <c r="Y8" s="64"/>
      <c r="Z8" s="420"/>
      <c r="AA8" s="162"/>
    </row>
    <row r="9" spans="2:27" ht="15" customHeight="1">
      <c r="B9" s="419"/>
      <c r="C9" s="442"/>
      <c r="F9" s="158"/>
      <c r="G9" s="124"/>
      <c r="H9" s="42"/>
      <c r="I9" s="271"/>
      <c r="K9" s="266"/>
      <c r="M9" s="268"/>
      <c r="N9" s="269"/>
      <c r="O9" s="420"/>
      <c r="P9" s="162"/>
      <c r="R9" s="257"/>
      <c r="S9" s="254"/>
      <c r="T9" s="270"/>
      <c r="U9" s="44"/>
      <c r="V9" s="264"/>
      <c r="X9" s="266"/>
      <c r="Y9" s="64"/>
      <c r="Z9" s="420"/>
      <c r="AA9" s="162"/>
    </row>
    <row r="10" spans="2:27" ht="15" customHeight="1">
      <c r="B10" s="419"/>
      <c r="C10" s="124"/>
      <c r="D10" s="421"/>
      <c r="F10" s="158"/>
      <c r="G10" s="124"/>
      <c r="H10" s="42"/>
      <c r="I10" s="271"/>
      <c r="K10" s="266"/>
      <c r="M10" s="268"/>
      <c r="N10" s="269"/>
      <c r="O10" s="420"/>
      <c r="P10" s="162"/>
      <c r="R10" s="257"/>
      <c r="S10" s="254"/>
      <c r="T10" s="270"/>
      <c r="U10" s="44"/>
      <c r="V10" s="264"/>
      <c r="X10" s="266"/>
      <c r="Y10" s="64"/>
      <c r="Z10" s="420"/>
      <c r="AA10" s="162"/>
    </row>
    <row r="11" spans="2:27" ht="15" customHeight="1">
      <c r="B11" s="419"/>
      <c r="C11" s="45"/>
      <c r="F11" s="158"/>
      <c r="G11" s="124"/>
      <c r="H11" s="42"/>
      <c r="I11" s="271"/>
      <c r="K11" s="266"/>
      <c r="M11" s="268"/>
      <c r="N11" s="269"/>
      <c r="O11" s="420"/>
      <c r="P11" s="162"/>
      <c r="R11" s="257"/>
      <c r="S11" s="254"/>
      <c r="T11" s="270"/>
      <c r="U11" s="44"/>
      <c r="V11" s="264"/>
      <c r="X11" s="266"/>
      <c r="Y11" s="64"/>
      <c r="Z11" s="420"/>
      <c r="AA11" s="162"/>
    </row>
    <row r="12" spans="2:27" ht="15" customHeight="1">
      <c r="B12" s="566"/>
      <c r="C12" s="45"/>
      <c r="D12" s="421"/>
      <c r="F12" s="158"/>
      <c r="G12" s="124"/>
      <c r="H12" s="42"/>
      <c r="I12" s="271"/>
      <c r="K12" s="266"/>
      <c r="M12" s="268"/>
      <c r="N12" s="269"/>
      <c r="O12" s="420"/>
      <c r="P12" s="162"/>
      <c r="R12" s="257"/>
      <c r="S12" s="254"/>
      <c r="T12" s="270"/>
      <c r="U12" s="44"/>
      <c r="V12" s="264"/>
      <c r="X12" s="266"/>
      <c r="Y12" s="64"/>
      <c r="Z12" s="420"/>
      <c r="AA12" s="162"/>
    </row>
    <row r="13" spans="2:27" ht="15" customHeight="1">
      <c r="B13" s="566"/>
      <c r="C13" s="45"/>
      <c r="D13" s="421"/>
      <c r="F13" s="158"/>
      <c r="G13" s="124"/>
      <c r="H13" s="42"/>
      <c r="I13" s="271"/>
      <c r="K13" s="266"/>
      <c r="M13" s="268"/>
      <c r="N13" s="269"/>
      <c r="O13" s="420"/>
      <c r="P13" s="162"/>
      <c r="R13" s="257"/>
      <c r="S13" s="254"/>
      <c r="T13" s="270"/>
      <c r="U13" s="44"/>
      <c r="V13" s="264"/>
      <c r="X13" s="266"/>
      <c r="Y13" s="64"/>
      <c r="Z13" s="420"/>
      <c r="AA13" s="162"/>
    </row>
    <row r="14" spans="2:27" ht="15" customHeight="1">
      <c r="B14" s="566"/>
      <c r="C14" s="45"/>
      <c r="D14" s="421"/>
      <c r="F14" s="158"/>
      <c r="G14" s="124"/>
      <c r="H14" s="42"/>
      <c r="I14" s="271"/>
      <c r="K14" s="266"/>
      <c r="M14" s="268"/>
      <c r="N14" s="269"/>
      <c r="O14" s="420"/>
      <c r="P14" s="162"/>
      <c r="R14" s="257"/>
      <c r="S14" s="254"/>
      <c r="T14" s="270"/>
      <c r="U14" s="44"/>
      <c r="V14" s="264"/>
      <c r="X14" s="266"/>
      <c r="Y14" s="64"/>
      <c r="Z14" s="420"/>
      <c r="AA14" s="162"/>
    </row>
    <row r="15" spans="2:27" ht="15" customHeight="1">
      <c r="B15" s="566"/>
      <c r="C15" s="45"/>
      <c r="D15" s="421"/>
      <c r="F15" s="158"/>
      <c r="G15" s="124"/>
      <c r="H15" s="42"/>
      <c r="I15" s="271"/>
      <c r="K15" s="266"/>
      <c r="M15" s="268"/>
      <c r="N15" s="269"/>
      <c r="O15" s="420"/>
      <c r="P15" s="162"/>
      <c r="R15" s="257"/>
      <c r="S15" s="254"/>
      <c r="T15" s="270"/>
      <c r="U15" s="44"/>
      <c r="V15" s="264"/>
      <c r="X15" s="266"/>
      <c r="Y15" s="64"/>
      <c r="Z15" s="420"/>
      <c r="AA15" s="162"/>
    </row>
    <row r="16" spans="2:27" ht="15" customHeight="1">
      <c r="B16" s="566"/>
      <c r="C16" s="45"/>
      <c r="F16" s="158"/>
      <c r="G16" s="124"/>
      <c r="H16" s="42"/>
      <c r="I16" s="271"/>
      <c r="K16" s="266"/>
      <c r="M16" s="268"/>
      <c r="N16" s="269"/>
      <c r="O16" s="420"/>
      <c r="P16" s="162"/>
      <c r="R16" s="257"/>
      <c r="S16" s="254"/>
      <c r="T16" s="270"/>
      <c r="U16" s="44"/>
      <c r="V16" s="264"/>
      <c r="X16" s="266"/>
      <c r="Y16" s="64"/>
      <c r="Z16" s="420"/>
      <c r="AA16" s="162"/>
    </row>
    <row r="17" spans="2:27" ht="15" customHeight="1">
      <c r="B17" s="566"/>
      <c r="C17" s="45"/>
      <c r="D17" s="421"/>
      <c r="F17" s="158"/>
      <c r="G17" s="124"/>
      <c r="H17" s="42"/>
      <c r="I17" s="271"/>
      <c r="K17" s="266"/>
      <c r="M17" s="268"/>
      <c r="N17" s="269"/>
      <c r="O17" s="420"/>
      <c r="P17" s="162"/>
      <c r="R17" s="257"/>
      <c r="S17" s="254"/>
      <c r="T17" s="270"/>
      <c r="U17" s="44"/>
      <c r="V17" s="264"/>
      <c r="X17" s="266"/>
      <c r="Y17" s="64"/>
      <c r="Z17" s="420"/>
      <c r="AA17" s="162"/>
    </row>
    <row r="18" spans="2:27" ht="15" customHeight="1">
      <c r="B18" s="419"/>
      <c r="C18" s="442"/>
      <c r="D18" s="421"/>
      <c r="F18" s="158"/>
      <c r="G18" s="124"/>
      <c r="H18" s="42"/>
      <c r="I18" s="271"/>
      <c r="K18" s="266"/>
      <c r="M18" s="268"/>
      <c r="N18" s="269"/>
      <c r="O18" s="420"/>
      <c r="P18" s="162"/>
      <c r="R18" s="257"/>
      <c r="S18" s="254"/>
      <c r="T18" s="270"/>
      <c r="U18" s="44"/>
      <c r="V18" s="264"/>
      <c r="X18" s="266"/>
      <c r="Y18" s="64"/>
      <c r="Z18" s="420"/>
      <c r="AA18" s="162"/>
    </row>
    <row r="19" spans="2:27" ht="15" customHeight="1">
      <c r="B19" s="445"/>
      <c r="C19" s="4"/>
      <c r="E19" s="422"/>
      <c r="F19" s="158"/>
      <c r="H19" s="257"/>
      <c r="S19" s="427"/>
    </row>
    <row r="20" spans="2:27" ht="15" customHeight="1">
      <c r="B20" s="419"/>
      <c r="C20" s="133"/>
      <c r="E20" s="429"/>
      <c r="F20" s="158"/>
      <c r="G20" s="419"/>
      <c r="H20" s="257"/>
      <c r="S20" s="427"/>
    </row>
    <row r="21" spans="2:27" ht="15" customHeight="1">
      <c r="B21" s="419"/>
      <c r="D21" s="421"/>
      <c r="E21" s="422"/>
      <c r="F21" s="158"/>
      <c r="G21" s="419"/>
      <c r="H21" s="257"/>
    </row>
    <row r="22" spans="2:27" ht="15" customHeight="1">
      <c r="B22" s="419"/>
      <c r="D22" s="421"/>
      <c r="E22" s="422"/>
      <c r="F22" s="158"/>
      <c r="G22" s="419"/>
      <c r="H22" s="257"/>
    </row>
    <row r="23" spans="2:27" ht="15" customHeight="1">
      <c r="B23" s="419"/>
      <c r="C23" s="133"/>
      <c r="E23" s="422"/>
      <c r="F23" s="158"/>
      <c r="H23" s="257"/>
    </row>
    <row r="24" spans="2:27" ht="15" customHeight="1">
      <c r="B24" s="419"/>
      <c r="D24" s="421"/>
      <c r="E24" s="422"/>
      <c r="F24" s="158"/>
      <c r="H24" s="257"/>
    </row>
    <row r="25" spans="2:27" ht="15" customHeight="1">
      <c r="B25" s="445"/>
      <c r="C25" s="4"/>
      <c r="E25" s="422"/>
      <c r="F25" s="158"/>
      <c r="H25" s="257"/>
    </row>
    <row r="26" spans="2:27" ht="15" customHeight="1">
      <c r="B26" s="419"/>
      <c r="C26" s="133"/>
      <c r="E26" s="422"/>
      <c r="F26" s="158"/>
      <c r="H26" s="257"/>
    </row>
    <row r="27" spans="2:27" ht="15" customHeight="1">
      <c r="B27" s="419"/>
      <c r="D27" s="421"/>
      <c r="E27" s="422"/>
      <c r="F27" s="158"/>
      <c r="H27" s="257"/>
    </row>
    <row r="28" spans="2:27" ht="15" customHeight="1">
      <c r="B28" s="419"/>
      <c r="D28" s="421"/>
      <c r="E28" s="422"/>
      <c r="F28" s="158"/>
      <c r="H28" s="257"/>
    </row>
    <row r="29" spans="2:27" ht="15" customHeight="1">
      <c r="B29" s="419"/>
      <c r="C29" s="133"/>
      <c r="E29" s="422"/>
      <c r="F29" s="158"/>
      <c r="H29" s="257"/>
    </row>
    <row r="30" spans="2:27" ht="15" customHeight="1">
      <c r="B30" s="419"/>
      <c r="C30" s="124"/>
      <c r="D30" s="421"/>
      <c r="E30" s="422"/>
      <c r="F30" s="158"/>
      <c r="H30" s="257"/>
    </row>
    <row r="31" spans="2:27" s="257" customFormat="1" ht="15" customHeight="1">
      <c r="B31" s="447"/>
      <c r="C31" s="124"/>
      <c r="D31" s="425"/>
      <c r="E31" s="425"/>
      <c r="F31" s="425"/>
      <c r="G31" s="106"/>
      <c r="H31" s="106"/>
    </row>
    <row r="32" spans="2:27" s="257" customFormat="1" ht="15" customHeight="1">
      <c r="B32" s="419"/>
      <c r="C32" s="133"/>
      <c r="D32" s="425"/>
      <c r="E32" s="425"/>
      <c r="F32" s="425"/>
      <c r="G32" s="106"/>
      <c r="H32" s="106"/>
    </row>
    <row r="33" spans="2:8" s="257" customFormat="1" ht="15" customHeight="1">
      <c r="B33" s="260"/>
      <c r="C33" s="133"/>
      <c r="D33" s="425"/>
      <c r="E33" s="425"/>
      <c r="F33" s="425"/>
      <c r="G33" s="106"/>
      <c r="H33" s="106"/>
    </row>
    <row r="34" spans="2:8" s="257" customFormat="1" ht="15" customHeight="1">
      <c r="B34" s="419"/>
      <c r="C34" s="4"/>
      <c r="D34" s="425"/>
      <c r="E34" s="427"/>
      <c r="F34" s="425"/>
      <c r="G34" s="106"/>
      <c r="H34" s="106"/>
    </row>
    <row r="35" spans="2:8" s="257" customFormat="1" ht="15" customHeight="1">
      <c r="B35" s="260"/>
      <c r="C35" s="133"/>
      <c r="D35" s="425"/>
      <c r="E35" s="425"/>
      <c r="F35" s="425"/>
      <c r="G35" s="106"/>
    </row>
    <row r="36" spans="2:8" s="257" customFormat="1" ht="15" customHeight="1">
      <c r="B36" s="419"/>
      <c r="C36" s="421"/>
      <c r="D36" s="421"/>
      <c r="E36" s="425"/>
      <c r="F36" s="425"/>
      <c r="G36" s="106"/>
    </row>
    <row r="37" spans="2:8" s="257" customFormat="1" ht="15" customHeight="1">
      <c r="B37" s="447"/>
      <c r="C37" s="142"/>
      <c r="D37" s="425"/>
      <c r="E37" s="425"/>
      <c r="F37" s="425"/>
      <c r="G37" s="106"/>
    </row>
    <row r="38" spans="2:8" s="257" customFormat="1" ht="15" customHeight="1">
      <c r="B38" s="419"/>
      <c r="C38" s="448"/>
      <c r="D38" s="421"/>
      <c r="E38" s="133"/>
      <c r="F38" s="427"/>
      <c r="G38" s="106"/>
    </row>
    <row r="39" spans="2:8" s="257" customFormat="1" ht="15" customHeight="1">
      <c r="B39" s="419"/>
      <c r="C39" s="425"/>
      <c r="D39" s="421"/>
      <c r="E39" s="133"/>
      <c r="F39" s="427"/>
      <c r="G39" s="106"/>
    </row>
    <row r="40" spans="2:8" s="257" customFormat="1" ht="15" customHeight="1">
      <c r="B40" s="419"/>
      <c r="C40" s="4"/>
      <c r="D40" s="425"/>
      <c r="E40" s="425"/>
      <c r="F40" s="425"/>
      <c r="G40" s="106"/>
    </row>
    <row r="41" spans="2:8" s="257" customFormat="1" ht="15" customHeight="1">
      <c r="B41" s="419"/>
      <c r="C41" s="45"/>
      <c r="D41" s="425"/>
      <c r="E41" s="425"/>
      <c r="F41" s="425"/>
      <c r="G41" s="106"/>
    </row>
    <row r="42" spans="2:8" s="257" customFormat="1" ht="15" customHeight="1">
      <c r="B42" s="447"/>
      <c r="C42" s="142"/>
      <c r="D42" s="425"/>
      <c r="E42" s="425"/>
      <c r="F42" s="425"/>
      <c r="G42" s="106"/>
    </row>
    <row r="43" spans="2:8" s="257" customFormat="1" ht="15" customHeight="1">
      <c r="B43" s="419"/>
      <c r="C43" s="133"/>
      <c r="D43" s="425"/>
      <c r="E43" s="427"/>
      <c r="F43" s="425"/>
      <c r="G43" s="106"/>
    </row>
    <row r="44" spans="2:8" s="257" customFormat="1" ht="15" customHeight="1">
      <c r="B44" s="419"/>
      <c r="C44" s="4"/>
      <c r="D44" s="425"/>
      <c r="E44" s="427"/>
      <c r="F44" s="425"/>
      <c r="G44" s="106"/>
    </row>
    <row r="45" spans="2:8" s="257" customFormat="1" ht="15" customHeight="1">
      <c r="B45" s="260"/>
      <c r="C45" s="133"/>
      <c r="D45" s="425"/>
      <c r="E45" s="427"/>
      <c r="F45" s="425"/>
      <c r="G45" s="106"/>
    </row>
    <row r="46" spans="2:8" ht="15" customHeight="1">
      <c r="B46" s="419"/>
      <c r="C46" s="421"/>
      <c r="D46" s="421"/>
    </row>
  </sheetData>
  <sheetProtection selectLockedCells="1"/>
  <mergeCells count="5">
    <mergeCell ref="K5:L5"/>
    <mergeCell ref="M5:N5"/>
    <mergeCell ref="T5:U5"/>
    <mergeCell ref="V5:W5"/>
    <mergeCell ref="X5:Y5"/>
  </mergeCells>
  <pageMargins left="0.37" right="0.31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7">
    <tabColor rgb="FFFFC000"/>
  </sheetPr>
  <dimension ref="A1:AN249"/>
  <sheetViews>
    <sheetView topLeftCell="X1" zoomScale="85" zoomScaleNormal="85" workbookViewId="0">
      <selection activeCell="X1" sqref="A1:XFD1048576"/>
    </sheetView>
  </sheetViews>
  <sheetFormatPr baseColWidth="10" defaultColWidth="11.3984375" defaultRowHeight="15" customHeight="1"/>
  <cols>
    <col min="1" max="1" width="11" style="366" customWidth="1"/>
    <col min="2" max="2" width="9.59765625" style="366" customWidth="1"/>
    <col min="3" max="3" width="73.86328125" style="427" customWidth="1"/>
    <col min="4" max="4" width="8.73046875" style="366" customWidth="1"/>
    <col min="5" max="5" width="6.59765625" style="421" customWidth="1"/>
    <col min="6" max="6" width="11.3984375" style="357"/>
    <col min="7" max="7" width="16.1328125" style="366" customWidth="1"/>
    <col min="8" max="8" width="8.73046875" style="366" customWidth="1"/>
    <col min="9" max="9" width="5.265625" style="366" customWidth="1"/>
    <col min="10" max="10" width="10.59765625" style="366" customWidth="1"/>
    <col min="11" max="11" width="63.1328125" style="427" customWidth="1"/>
    <col min="12" max="13" width="8.73046875" style="366" customWidth="1"/>
    <col min="14" max="14" width="6.59765625" style="366" customWidth="1"/>
    <col min="15" max="15" width="11" style="366" customWidth="1"/>
    <col min="16" max="17" width="11.3984375" style="366"/>
    <col min="18" max="18" width="2.265625" style="366" customWidth="1"/>
    <col min="19" max="19" width="8.86328125" style="419" customWidth="1"/>
    <col min="20" max="20" width="52.59765625" style="366" customWidth="1"/>
    <col min="21" max="21" width="11.3984375" style="421"/>
    <col min="22" max="23" width="11.3984375" style="366"/>
    <col min="24" max="24" width="5.1328125" style="366" customWidth="1"/>
    <col min="25" max="25" width="5.265625" style="419" customWidth="1"/>
    <col min="26" max="26" width="52.59765625" style="366" customWidth="1"/>
    <col min="27" max="16384" width="11.3984375" style="366"/>
  </cols>
  <sheetData>
    <row r="1" spans="1:39" s="421" customFormat="1" ht="15" customHeight="1">
      <c r="C1" s="427"/>
      <c r="F1" s="33"/>
      <c r="K1" s="427"/>
      <c r="S1" s="419"/>
      <c r="U1" s="54"/>
      <c r="Y1" s="419"/>
      <c r="AA1" s="54"/>
      <c r="AF1" s="449"/>
      <c r="AG1" s="449"/>
      <c r="AH1" s="449"/>
      <c r="AI1" s="449"/>
      <c r="AJ1" s="449"/>
      <c r="AK1" s="449"/>
      <c r="AL1" s="418"/>
      <c r="AM1" s="423"/>
    </row>
    <row r="2" spans="1:39" s="421" customFormat="1" ht="15" customHeight="1">
      <c r="A2" s="136"/>
      <c r="C2" s="427"/>
      <c r="D2" s="514"/>
      <c r="E2" s="136"/>
      <c r="F2" s="184"/>
      <c r="G2" s="184"/>
      <c r="H2" s="184"/>
      <c r="K2" s="427"/>
      <c r="L2" s="93"/>
      <c r="M2" s="93"/>
      <c r="O2" s="54"/>
      <c r="P2" s="33"/>
      <c r="Q2" s="33"/>
      <c r="S2" s="432"/>
      <c r="T2" s="260"/>
      <c r="U2" s="431"/>
      <c r="V2" s="425"/>
      <c r="W2" s="420"/>
      <c r="Y2" s="419"/>
      <c r="AA2" s="433"/>
      <c r="AC2" s="33"/>
      <c r="AD2" s="33"/>
      <c r="AE2" s="33"/>
      <c r="AF2" s="450"/>
      <c r="AG2" s="450"/>
      <c r="AH2" s="450"/>
      <c r="AI2" s="450"/>
      <c r="AJ2" s="450"/>
      <c r="AK2" s="450"/>
      <c r="AL2" s="418"/>
      <c r="AM2" s="423"/>
    </row>
    <row r="3" spans="1:39" s="421" customFormat="1" ht="15" customHeight="1">
      <c r="A3" s="136"/>
      <c r="C3" s="427"/>
      <c r="D3" s="514"/>
      <c r="E3" s="136"/>
      <c r="F3" s="184"/>
      <c r="G3" s="184"/>
      <c r="H3" s="184"/>
      <c r="K3" s="427"/>
      <c r="L3" s="93"/>
      <c r="M3" s="93"/>
      <c r="O3" s="54"/>
      <c r="P3" s="33"/>
      <c r="Q3" s="33"/>
      <c r="S3" s="432"/>
      <c r="T3" s="260"/>
      <c r="U3" s="431"/>
      <c r="V3" s="425"/>
      <c r="W3" s="420"/>
      <c r="Y3" s="419"/>
      <c r="AA3" s="433"/>
      <c r="AC3" s="33"/>
      <c r="AD3" s="33"/>
      <c r="AE3" s="33"/>
      <c r="AF3" s="450"/>
      <c r="AG3" s="450"/>
      <c r="AH3" s="450"/>
      <c r="AI3" s="450"/>
      <c r="AJ3" s="450"/>
      <c r="AK3" s="450"/>
      <c r="AL3" s="418"/>
      <c r="AM3" s="423"/>
    </row>
    <row r="4" spans="1:39" s="421" customFormat="1" ht="15" customHeight="1">
      <c r="A4" s="136"/>
      <c r="C4" s="427"/>
      <c r="D4" s="514"/>
      <c r="E4" s="136"/>
      <c r="F4" s="184"/>
      <c r="G4" s="184"/>
      <c r="H4" s="184"/>
      <c r="K4" s="427"/>
      <c r="L4" s="93"/>
      <c r="M4" s="93"/>
      <c r="O4" s="54"/>
      <c r="P4" s="33"/>
      <c r="Q4" s="33"/>
      <c r="S4" s="432"/>
      <c r="T4" s="260"/>
      <c r="U4" s="431"/>
      <c r="V4" s="425"/>
      <c r="W4" s="420"/>
      <c r="Y4" s="419"/>
      <c r="AA4" s="433"/>
      <c r="AC4" s="33"/>
      <c r="AD4" s="33"/>
      <c r="AE4" s="33"/>
      <c r="AF4" s="451"/>
      <c r="AG4" s="451"/>
      <c r="AH4" s="451"/>
      <c r="AI4" s="451"/>
      <c r="AJ4" s="451"/>
      <c r="AK4" s="451"/>
      <c r="AL4" s="418"/>
      <c r="AM4" s="423"/>
    </row>
    <row r="5" spans="1:39" s="421" customFormat="1" ht="15" customHeight="1">
      <c r="A5" s="136"/>
      <c r="C5" s="427"/>
      <c r="D5" s="514"/>
      <c r="E5" s="136"/>
      <c r="F5" s="184"/>
      <c r="G5" s="184"/>
      <c r="H5" s="184"/>
      <c r="K5" s="427"/>
      <c r="L5" s="93"/>
      <c r="M5" s="93"/>
      <c r="O5" s="54"/>
      <c r="P5" s="33"/>
      <c r="Q5" s="33"/>
      <c r="S5" s="432"/>
      <c r="T5" s="435"/>
      <c r="U5" s="431"/>
      <c r="V5" s="425"/>
      <c r="W5" s="420"/>
      <c r="Y5" s="419"/>
      <c r="AA5" s="433"/>
      <c r="AC5" s="33"/>
      <c r="AD5" s="33"/>
      <c r="AE5" s="33"/>
      <c r="AF5" s="452"/>
      <c r="AG5" s="452"/>
      <c r="AH5" s="452"/>
      <c r="AI5" s="452"/>
      <c r="AJ5" s="452"/>
      <c r="AK5" s="452"/>
      <c r="AL5" s="418"/>
      <c r="AM5" s="423"/>
    </row>
    <row r="6" spans="1:39" s="421" customFormat="1" ht="15" customHeight="1">
      <c r="A6" s="136"/>
      <c r="C6" s="427"/>
      <c r="D6" s="514"/>
      <c r="E6" s="136"/>
      <c r="F6" s="184"/>
      <c r="G6" s="184"/>
      <c r="H6" s="184"/>
      <c r="K6" s="427"/>
      <c r="L6" s="93"/>
      <c r="M6" s="93"/>
      <c r="O6" s="54"/>
      <c r="P6" s="33"/>
      <c r="Q6" s="33"/>
      <c r="S6" s="432"/>
      <c r="T6" s="419"/>
      <c r="U6" s="431"/>
      <c r="V6" s="425"/>
      <c r="W6" s="420"/>
      <c r="Y6" s="419"/>
      <c r="AA6" s="433"/>
      <c r="AC6" s="33"/>
      <c r="AD6" s="33"/>
      <c r="AE6" s="33"/>
      <c r="AF6" s="450"/>
      <c r="AG6" s="450"/>
      <c r="AH6" s="450"/>
      <c r="AI6" s="450"/>
      <c r="AJ6" s="450"/>
      <c r="AK6" s="450"/>
      <c r="AL6" s="418"/>
      <c r="AM6" s="423"/>
    </row>
    <row r="7" spans="1:39" s="421" customFormat="1" ht="15" customHeight="1">
      <c r="A7" s="136"/>
      <c r="C7" s="427"/>
      <c r="D7" s="514"/>
      <c r="E7" s="136"/>
      <c r="F7" s="184"/>
      <c r="G7" s="184"/>
      <c r="H7" s="184"/>
      <c r="K7" s="427"/>
      <c r="L7" s="93"/>
      <c r="M7" s="93"/>
      <c r="O7" s="54"/>
      <c r="P7" s="33"/>
      <c r="Q7" s="33"/>
      <c r="S7" s="432"/>
      <c r="T7" s="260"/>
      <c r="U7" s="431"/>
      <c r="V7" s="425"/>
      <c r="W7" s="420"/>
      <c r="Y7" s="419"/>
      <c r="AA7" s="433"/>
      <c r="AC7" s="33"/>
      <c r="AD7" s="33"/>
      <c r="AE7" s="33"/>
      <c r="AF7" s="449"/>
      <c r="AG7" s="449"/>
      <c r="AH7" s="449"/>
      <c r="AI7" s="449"/>
      <c r="AJ7" s="449"/>
      <c r="AK7" s="449"/>
      <c r="AL7" s="418"/>
      <c r="AM7" s="423"/>
    </row>
    <row r="8" spans="1:39" s="421" customFormat="1" ht="15" customHeight="1">
      <c r="A8" s="136"/>
      <c r="C8" s="427"/>
      <c r="D8" s="514"/>
      <c r="E8" s="136"/>
      <c r="F8" s="184"/>
      <c r="G8" s="184"/>
      <c r="H8" s="184"/>
      <c r="K8" s="427"/>
      <c r="L8" s="93"/>
      <c r="M8" s="93"/>
      <c r="O8" s="54"/>
      <c r="P8" s="33"/>
      <c r="Q8" s="33"/>
      <c r="S8" s="432"/>
      <c r="T8" s="419"/>
      <c r="U8" s="431"/>
      <c r="V8" s="425"/>
      <c r="W8" s="420"/>
      <c r="Y8" s="419"/>
      <c r="AA8" s="433"/>
      <c r="AC8" s="33"/>
      <c r="AD8" s="33"/>
      <c r="AE8" s="33"/>
      <c r="AF8" s="449"/>
      <c r="AG8" s="449"/>
      <c r="AH8" s="449"/>
      <c r="AI8" s="449"/>
      <c r="AJ8" s="449"/>
      <c r="AK8" s="449"/>
      <c r="AL8" s="418"/>
      <c r="AM8" s="423"/>
    </row>
    <row r="9" spans="1:39" s="421" customFormat="1" ht="15" customHeight="1">
      <c r="A9" s="136"/>
      <c r="C9" s="427"/>
      <c r="D9" s="514"/>
      <c r="E9" s="136"/>
      <c r="F9" s="184"/>
      <c r="G9" s="184"/>
      <c r="H9" s="184"/>
      <c r="K9" s="427"/>
      <c r="L9" s="93"/>
      <c r="M9" s="93"/>
      <c r="O9" s="54"/>
      <c r="P9" s="33"/>
      <c r="Q9" s="33"/>
      <c r="S9" s="432"/>
      <c r="T9" s="260"/>
      <c r="U9" s="431"/>
      <c r="V9" s="425"/>
      <c r="W9" s="420"/>
      <c r="Y9" s="419"/>
      <c r="AA9" s="433"/>
      <c r="AC9" s="33"/>
      <c r="AD9" s="33"/>
      <c r="AE9" s="33"/>
      <c r="AF9" s="449"/>
      <c r="AG9" s="449"/>
      <c r="AH9" s="449"/>
      <c r="AI9" s="449"/>
      <c r="AJ9" s="449"/>
      <c r="AK9" s="449"/>
      <c r="AL9" s="418"/>
      <c r="AM9" s="423"/>
    </row>
    <row r="10" spans="1:39" s="421" customFormat="1" ht="15" customHeight="1">
      <c r="A10" s="136"/>
      <c r="C10" s="427"/>
      <c r="D10" s="514"/>
      <c r="E10" s="136"/>
      <c r="F10" s="184"/>
      <c r="G10" s="184"/>
      <c r="H10" s="184"/>
      <c r="K10" s="427"/>
      <c r="L10" s="93"/>
      <c r="M10" s="93"/>
      <c r="O10" s="54"/>
      <c r="P10" s="33"/>
      <c r="Q10" s="33"/>
      <c r="S10" s="432"/>
      <c r="T10" s="417"/>
      <c r="U10" s="430"/>
      <c r="V10" s="425"/>
      <c r="W10" s="420"/>
      <c r="Y10" s="419"/>
      <c r="AA10" s="433"/>
      <c r="AC10" s="33"/>
      <c r="AD10" s="33"/>
      <c r="AE10" s="33"/>
      <c r="AF10" s="449"/>
      <c r="AG10" s="449"/>
      <c r="AH10" s="449"/>
      <c r="AI10" s="449"/>
      <c r="AJ10" s="449"/>
      <c r="AK10" s="449"/>
      <c r="AL10" s="418"/>
      <c r="AM10" s="423"/>
    </row>
    <row r="11" spans="1:39" s="421" customFormat="1" ht="15" customHeight="1">
      <c r="A11" s="136"/>
      <c r="C11" s="427"/>
      <c r="D11" s="514"/>
      <c r="E11" s="136"/>
      <c r="F11" s="184"/>
      <c r="G11" s="184"/>
      <c r="H11" s="184"/>
      <c r="K11" s="427"/>
      <c r="L11" s="93"/>
      <c r="M11" s="93"/>
      <c r="O11" s="54"/>
      <c r="P11" s="33"/>
      <c r="Q11" s="33"/>
      <c r="S11" s="432"/>
      <c r="T11" s="417"/>
      <c r="U11" s="430"/>
      <c r="V11" s="425"/>
      <c r="W11" s="420"/>
      <c r="Y11" s="419"/>
      <c r="AA11" s="433"/>
      <c r="AC11" s="33"/>
      <c r="AD11" s="33"/>
      <c r="AE11" s="33"/>
      <c r="AF11" s="471"/>
      <c r="AG11" s="471"/>
      <c r="AH11" s="471"/>
      <c r="AI11" s="471"/>
      <c r="AJ11" s="471"/>
      <c r="AK11" s="471"/>
      <c r="AL11" s="426"/>
      <c r="AM11" s="423"/>
    </row>
    <row r="12" spans="1:39" s="421" customFormat="1" ht="15" customHeight="1">
      <c r="A12" s="136"/>
      <c r="C12" s="427"/>
      <c r="D12" s="514"/>
      <c r="E12" s="136"/>
      <c r="F12" s="184"/>
      <c r="G12" s="184"/>
      <c r="H12" s="184"/>
      <c r="K12" s="427"/>
      <c r="L12" s="93"/>
      <c r="M12" s="93"/>
      <c r="O12" s="54"/>
      <c r="P12" s="33"/>
      <c r="Q12" s="33"/>
      <c r="S12" s="432"/>
      <c r="T12" s="260"/>
      <c r="U12" s="431"/>
      <c r="V12" s="425"/>
      <c r="W12" s="420"/>
      <c r="Y12" s="419"/>
      <c r="AA12" s="433"/>
      <c r="AC12" s="33"/>
      <c r="AD12" s="33"/>
      <c r="AE12" s="33"/>
      <c r="AF12" s="471"/>
      <c r="AG12" s="471"/>
      <c r="AH12" s="471"/>
      <c r="AI12" s="471"/>
      <c r="AJ12" s="471"/>
      <c r="AK12" s="471"/>
      <c r="AL12" s="426"/>
      <c r="AM12" s="423"/>
    </row>
    <row r="13" spans="1:39" s="421" customFormat="1" ht="15" customHeight="1">
      <c r="A13" s="136"/>
      <c r="C13" s="427"/>
      <c r="D13" s="514"/>
      <c r="E13" s="244"/>
      <c r="F13" s="184"/>
      <c r="G13" s="184"/>
      <c r="H13" s="184"/>
      <c r="K13" s="427"/>
      <c r="L13" s="93"/>
      <c r="M13" s="93"/>
      <c r="O13" s="54"/>
      <c r="P13" s="33"/>
      <c r="Q13" s="33"/>
      <c r="S13" s="432"/>
      <c r="T13" s="260"/>
      <c r="U13" s="431"/>
      <c r="V13" s="425"/>
      <c r="W13" s="420"/>
      <c r="Y13" s="419"/>
      <c r="AA13" s="433"/>
      <c r="AC13" s="33"/>
      <c r="AD13" s="33"/>
      <c r="AE13" s="33"/>
      <c r="AF13" s="450"/>
      <c r="AG13" s="450"/>
      <c r="AH13" s="450"/>
      <c r="AI13" s="450"/>
      <c r="AJ13" s="450"/>
      <c r="AK13" s="450"/>
      <c r="AL13" s="418"/>
      <c r="AM13" s="423"/>
    </row>
    <row r="14" spans="1:39" s="421" customFormat="1" ht="15" customHeight="1">
      <c r="A14" s="136"/>
      <c r="C14" s="427"/>
      <c r="D14" s="514"/>
      <c r="E14" s="244"/>
      <c r="F14" s="184"/>
      <c r="G14" s="184"/>
      <c r="H14" s="184"/>
      <c r="K14" s="427"/>
      <c r="L14" s="93"/>
      <c r="M14" s="93"/>
      <c r="O14" s="54"/>
      <c r="P14" s="33"/>
      <c r="Q14" s="33"/>
      <c r="S14" s="432"/>
      <c r="T14" s="260"/>
      <c r="U14" s="431"/>
      <c r="V14" s="425"/>
      <c r="W14" s="420"/>
      <c r="Y14" s="419"/>
      <c r="AA14" s="433"/>
      <c r="AC14" s="33"/>
      <c r="AD14" s="33"/>
      <c r="AE14" s="33"/>
      <c r="AF14" s="451"/>
      <c r="AG14" s="451"/>
      <c r="AH14" s="451"/>
      <c r="AI14" s="451"/>
      <c r="AJ14" s="451"/>
      <c r="AK14" s="451"/>
      <c r="AL14" s="418"/>
      <c r="AM14" s="423"/>
    </row>
    <row r="15" spans="1:39" s="421" customFormat="1" ht="15" customHeight="1">
      <c r="A15" s="136"/>
      <c r="C15" s="427"/>
      <c r="D15" s="514"/>
      <c r="E15" s="244"/>
      <c r="F15" s="184"/>
      <c r="G15" s="184"/>
      <c r="H15" s="184"/>
      <c r="K15" s="427"/>
      <c r="L15" s="93"/>
      <c r="M15" s="93"/>
      <c r="O15" s="54"/>
      <c r="P15" s="33"/>
      <c r="Q15" s="33"/>
      <c r="S15" s="432"/>
      <c r="T15" s="260"/>
      <c r="U15" s="431"/>
      <c r="V15" s="425"/>
      <c r="W15" s="420"/>
      <c r="Y15" s="419"/>
      <c r="AA15" s="433"/>
      <c r="AC15" s="33"/>
      <c r="AD15" s="33"/>
      <c r="AE15" s="33"/>
      <c r="AF15" s="450"/>
      <c r="AG15" s="450"/>
      <c r="AH15" s="450"/>
      <c r="AI15" s="450"/>
      <c r="AJ15" s="450"/>
      <c r="AK15" s="450"/>
      <c r="AL15" s="418"/>
      <c r="AM15" s="423"/>
    </row>
    <row r="16" spans="1:39" s="421" customFormat="1" ht="15" customHeight="1">
      <c r="A16" s="136"/>
      <c r="C16" s="427"/>
      <c r="D16" s="514"/>
      <c r="E16" s="244"/>
      <c r="F16" s="184"/>
      <c r="G16" s="184"/>
      <c r="H16" s="184"/>
      <c r="K16" s="427"/>
      <c r="L16" s="93"/>
      <c r="M16" s="93"/>
      <c r="O16" s="54"/>
      <c r="P16" s="33"/>
      <c r="Q16" s="33"/>
      <c r="S16" s="432"/>
      <c r="T16" s="260"/>
      <c r="U16" s="431"/>
      <c r="V16" s="425"/>
      <c r="W16" s="420"/>
      <c r="Y16" s="419"/>
      <c r="AA16" s="433"/>
      <c r="AC16" s="33"/>
      <c r="AD16" s="33"/>
      <c r="AE16" s="33"/>
      <c r="AF16" s="451"/>
      <c r="AG16" s="451"/>
      <c r="AH16" s="451"/>
      <c r="AI16" s="451"/>
      <c r="AJ16" s="451"/>
      <c r="AK16" s="451"/>
      <c r="AL16" s="437"/>
      <c r="AM16" s="423"/>
    </row>
    <row r="17" spans="1:40" s="421" customFormat="1" ht="15" customHeight="1">
      <c r="A17" s="136"/>
      <c r="C17" s="427"/>
      <c r="D17" s="514"/>
      <c r="E17" s="244"/>
      <c r="F17" s="184"/>
      <c r="G17" s="184"/>
      <c r="H17" s="184"/>
      <c r="K17" s="427"/>
      <c r="L17" s="93"/>
      <c r="M17" s="93"/>
      <c r="O17" s="54"/>
      <c r="P17" s="33"/>
      <c r="Q17" s="33"/>
      <c r="S17" s="432"/>
      <c r="T17" s="438"/>
      <c r="U17" s="439"/>
      <c r="V17" s="425"/>
      <c r="W17" s="420"/>
      <c r="Y17" s="419"/>
      <c r="AA17" s="433"/>
      <c r="AC17" s="33"/>
      <c r="AD17" s="33"/>
      <c r="AE17" s="33"/>
      <c r="AF17" s="449"/>
      <c r="AG17" s="449"/>
      <c r="AH17" s="449"/>
      <c r="AI17" s="449"/>
      <c r="AJ17" s="449"/>
      <c r="AK17" s="449"/>
      <c r="AL17" s="418"/>
      <c r="AM17" s="423"/>
    </row>
    <row r="18" spans="1:40" s="421" customFormat="1" ht="15" customHeight="1">
      <c r="A18" s="136"/>
      <c r="C18" s="427"/>
      <c r="D18" s="514"/>
      <c r="E18" s="244"/>
      <c r="F18" s="184"/>
      <c r="G18" s="184"/>
      <c r="H18" s="184"/>
      <c r="K18" s="427"/>
      <c r="L18" s="93"/>
      <c r="M18" s="93"/>
      <c r="O18" s="54"/>
      <c r="P18" s="33"/>
      <c r="Q18" s="33"/>
      <c r="S18" s="432"/>
      <c r="T18" s="438"/>
      <c r="U18" s="439"/>
      <c r="V18" s="425"/>
      <c r="W18" s="420"/>
      <c r="Y18" s="419"/>
      <c r="AA18" s="433"/>
      <c r="AC18" s="33"/>
      <c r="AD18" s="33"/>
      <c r="AE18" s="33"/>
      <c r="AF18" s="449"/>
      <c r="AG18" s="449"/>
      <c r="AH18" s="449"/>
      <c r="AI18" s="449"/>
      <c r="AJ18" s="449"/>
      <c r="AK18" s="449"/>
      <c r="AL18" s="418"/>
      <c r="AM18" s="423"/>
    </row>
    <row r="19" spans="1:40" s="421" customFormat="1" ht="15" customHeight="1">
      <c r="A19" s="136"/>
      <c r="C19" s="427"/>
      <c r="D19" s="514"/>
      <c r="E19" s="244"/>
      <c r="F19" s="184"/>
      <c r="G19" s="184"/>
      <c r="H19" s="184"/>
      <c r="K19" s="427"/>
      <c r="L19" s="93"/>
      <c r="M19" s="93"/>
      <c r="O19" s="54"/>
      <c r="P19" s="33"/>
      <c r="Q19" s="33"/>
      <c r="S19" s="432"/>
      <c r="T19" s="260"/>
      <c r="U19" s="431"/>
      <c r="V19" s="425"/>
      <c r="W19" s="420"/>
      <c r="Y19" s="419"/>
      <c r="AA19" s="433"/>
      <c r="AC19" s="33"/>
      <c r="AD19" s="33"/>
      <c r="AE19" s="33"/>
      <c r="AF19" s="449"/>
      <c r="AG19" s="449"/>
      <c r="AH19" s="449"/>
      <c r="AI19" s="449"/>
      <c r="AJ19" s="449"/>
      <c r="AK19" s="449"/>
      <c r="AL19" s="418"/>
      <c r="AM19" s="423"/>
    </row>
    <row r="20" spans="1:40" s="421" customFormat="1" ht="15" customHeight="1">
      <c r="A20" s="136"/>
      <c r="C20" s="427"/>
      <c r="D20" s="514"/>
      <c r="E20" s="244"/>
      <c r="F20" s="184"/>
      <c r="G20" s="184"/>
      <c r="H20" s="184"/>
      <c r="K20" s="427"/>
      <c r="L20" s="93"/>
      <c r="M20" s="93"/>
      <c r="O20" s="54"/>
      <c r="P20" s="33"/>
      <c r="Q20" s="33"/>
      <c r="S20" s="432"/>
      <c r="T20" s="260"/>
      <c r="U20" s="431"/>
      <c r="V20" s="425"/>
      <c r="W20" s="420"/>
      <c r="Y20" s="419"/>
      <c r="AA20" s="433"/>
      <c r="AC20" s="33"/>
      <c r="AD20" s="33"/>
      <c r="AE20" s="33"/>
      <c r="AF20" s="451"/>
      <c r="AG20" s="451"/>
      <c r="AH20" s="451"/>
      <c r="AI20" s="451"/>
      <c r="AJ20" s="451"/>
      <c r="AK20" s="451"/>
      <c r="AL20" s="437"/>
      <c r="AM20" s="423"/>
    </row>
    <row r="21" spans="1:40" s="421" customFormat="1" ht="15" customHeight="1">
      <c r="A21" s="136"/>
      <c r="C21" s="427"/>
      <c r="D21" s="514"/>
      <c r="E21" s="244"/>
      <c r="F21" s="184"/>
      <c r="G21" s="184"/>
      <c r="H21" s="184"/>
      <c r="K21" s="427"/>
      <c r="L21" s="93"/>
      <c r="M21" s="93"/>
      <c r="O21" s="54"/>
      <c r="P21" s="33"/>
      <c r="Q21" s="33"/>
      <c r="S21" s="432"/>
      <c r="T21" s="260"/>
      <c r="U21" s="431"/>
      <c r="V21" s="425"/>
      <c r="W21" s="420"/>
      <c r="Y21" s="419"/>
      <c r="AA21" s="433"/>
      <c r="AC21" s="33"/>
      <c r="AD21" s="33"/>
      <c r="AE21" s="33"/>
      <c r="AF21" s="449"/>
      <c r="AG21" s="449"/>
      <c r="AH21" s="449"/>
      <c r="AI21" s="449"/>
      <c r="AJ21" s="449"/>
      <c r="AK21" s="449"/>
      <c r="AL21" s="437"/>
      <c r="AM21" s="423"/>
    </row>
    <row r="22" spans="1:40" ht="15" customHeight="1">
      <c r="A22" s="136"/>
      <c r="B22" s="421"/>
      <c r="D22" s="514"/>
      <c r="E22" s="244"/>
      <c r="F22" s="184"/>
      <c r="G22" s="184"/>
      <c r="H22" s="184"/>
      <c r="I22" s="421"/>
      <c r="J22" s="421"/>
      <c r="L22" s="93"/>
      <c r="M22" s="93"/>
      <c r="N22" s="421"/>
      <c r="O22" s="54"/>
      <c r="P22" s="33"/>
      <c r="Q22" s="33"/>
      <c r="S22" s="432"/>
      <c r="T22" s="260"/>
      <c r="U22" s="431"/>
      <c r="V22" s="425"/>
      <c r="W22" s="420"/>
      <c r="Z22" s="421"/>
      <c r="AA22" s="433"/>
      <c r="AB22" s="421"/>
      <c r="AC22" s="33"/>
      <c r="AD22" s="357"/>
      <c r="AE22" s="357"/>
      <c r="AF22" s="449"/>
      <c r="AG22" s="449"/>
      <c r="AH22" s="449"/>
      <c r="AI22" s="449"/>
      <c r="AJ22" s="449"/>
      <c r="AK22" s="449"/>
      <c r="AL22" s="437"/>
      <c r="AM22" s="423"/>
      <c r="AN22" s="421"/>
    </row>
    <row r="23" spans="1:40" ht="15" customHeight="1">
      <c r="A23" s="136"/>
      <c r="B23" s="421"/>
      <c r="D23" s="514"/>
      <c r="E23" s="244"/>
      <c r="F23" s="184"/>
      <c r="G23" s="184"/>
      <c r="H23" s="184"/>
      <c r="I23" s="421"/>
      <c r="J23" s="421"/>
      <c r="L23" s="93"/>
      <c r="M23" s="93"/>
      <c r="N23" s="421"/>
      <c r="O23" s="54"/>
      <c r="P23" s="33"/>
      <c r="Q23" s="33"/>
      <c r="S23" s="432"/>
      <c r="T23" s="260"/>
      <c r="U23" s="262"/>
      <c r="V23" s="421"/>
      <c r="W23" s="33"/>
      <c r="Z23" s="421"/>
      <c r="AA23" s="433"/>
      <c r="AB23" s="421"/>
      <c r="AC23" s="33"/>
      <c r="AD23" s="357"/>
      <c r="AE23" s="357"/>
      <c r="AF23" s="450"/>
      <c r="AG23" s="450"/>
      <c r="AH23" s="450"/>
      <c r="AI23" s="450"/>
      <c r="AJ23" s="450"/>
      <c r="AK23" s="450"/>
      <c r="AL23" s="418"/>
      <c r="AM23" s="423"/>
      <c r="AN23" s="421"/>
    </row>
    <row r="24" spans="1:40" ht="15" customHeight="1">
      <c r="A24" s="136"/>
      <c r="B24" s="421"/>
      <c r="D24" s="514"/>
      <c r="E24" s="244"/>
      <c r="F24" s="184"/>
      <c r="G24" s="184"/>
      <c r="H24" s="184"/>
      <c r="I24" s="421"/>
      <c r="J24" s="421"/>
      <c r="L24" s="93"/>
      <c r="M24" s="93"/>
      <c r="N24" s="421"/>
      <c r="O24" s="54"/>
      <c r="P24" s="33"/>
      <c r="Q24" s="33"/>
      <c r="S24" s="432"/>
      <c r="T24" s="260"/>
      <c r="U24" s="431"/>
      <c r="V24" s="421"/>
      <c r="W24" s="33"/>
      <c r="Z24" s="421"/>
      <c r="AA24" s="433"/>
      <c r="AB24" s="421"/>
      <c r="AC24" s="33"/>
      <c r="AD24" s="357"/>
      <c r="AE24" s="357"/>
      <c r="AF24" s="449"/>
      <c r="AG24" s="449"/>
      <c r="AH24" s="449"/>
      <c r="AI24" s="449"/>
      <c r="AJ24" s="449"/>
      <c r="AK24" s="449"/>
      <c r="AL24" s="418"/>
      <c r="AM24" s="423"/>
      <c r="AN24" s="421"/>
    </row>
    <row r="25" spans="1:40" ht="15" customHeight="1">
      <c r="A25" s="136"/>
      <c r="B25" s="421"/>
      <c r="D25" s="514"/>
      <c r="E25" s="244"/>
      <c r="F25" s="184"/>
      <c r="G25" s="184"/>
      <c r="H25" s="184"/>
      <c r="I25" s="421"/>
      <c r="J25" s="421"/>
      <c r="L25" s="93"/>
      <c r="M25" s="93"/>
      <c r="N25" s="421"/>
      <c r="O25" s="54"/>
      <c r="P25" s="33"/>
      <c r="Q25" s="33"/>
      <c r="S25" s="432"/>
      <c r="T25" s="260"/>
      <c r="U25" s="124"/>
      <c r="V25" s="421"/>
      <c r="W25" s="33"/>
      <c r="Z25" s="421"/>
      <c r="AA25" s="433"/>
      <c r="AB25" s="421"/>
      <c r="AC25" s="33"/>
      <c r="AD25" s="357"/>
      <c r="AE25" s="357"/>
      <c r="AF25" s="449"/>
      <c r="AG25" s="449"/>
      <c r="AH25" s="449"/>
      <c r="AI25" s="449"/>
      <c r="AJ25" s="449"/>
      <c r="AK25" s="449"/>
      <c r="AL25" s="418"/>
      <c r="AM25" s="423"/>
      <c r="AN25" s="421"/>
    </row>
    <row r="26" spans="1:40" ht="15" customHeight="1">
      <c r="A26" s="136"/>
      <c r="B26" s="421"/>
      <c r="D26" s="514"/>
      <c r="E26" s="244"/>
      <c r="F26" s="184"/>
      <c r="G26" s="184"/>
      <c r="H26" s="184"/>
      <c r="I26" s="421"/>
      <c r="J26" s="421"/>
      <c r="L26" s="93"/>
      <c r="M26" s="93"/>
      <c r="N26" s="421"/>
      <c r="O26" s="54"/>
      <c r="P26" s="33"/>
      <c r="Q26" s="33"/>
      <c r="S26" s="432"/>
      <c r="T26" s="260"/>
      <c r="U26" s="431"/>
      <c r="V26" s="421"/>
      <c r="W26" s="33"/>
      <c r="Z26" s="421"/>
      <c r="AA26" s="433"/>
      <c r="AB26" s="421"/>
      <c r="AC26" s="33"/>
      <c r="AD26" s="357"/>
      <c r="AE26" s="357"/>
      <c r="AF26" s="449"/>
      <c r="AG26" s="449"/>
      <c r="AH26" s="449"/>
      <c r="AI26" s="449"/>
      <c r="AJ26" s="449"/>
      <c r="AK26" s="449"/>
      <c r="AL26" s="418"/>
      <c r="AM26" s="423"/>
      <c r="AN26" s="421"/>
    </row>
    <row r="27" spans="1:40" ht="15" customHeight="1">
      <c r="A27" s="136"/>
      <c r="B27" s="421"/>
      <c r="D27" s="514"/>
      <c r="E27" s="244"/>
      <c r="F27" s="184"/>
      <c r="G27" s="184"/>
      <c r="H27" s="184"/>
      <c r="I27" s="421"/>
      <c r="J27" s="421"/>
      <c r="L27" s="93"/>
      <c r="M27" s="93"/>
      <c r="N27" s="421"/>
      <c r="O27" s="54"/>
      <c r="P27" s="33"/>
      <c r="Q27" s="33"/>
      <c r="S27" s="432"/>
      <c r="T27" s="260"/>
      <c r="U27" s="425"/>
      <c r="V27" s="421"/>
      <c r="W27" s="33"/>
      <c r="Z27" s="421"/>
      <c r="AA27" s="433"/>
      <c r="AB27" s="421"/>
      <c r="AC27" s="33"/>
      <c r="AD27" s="357"/>
      <c r="AE27" s="357"/>
      <c r="AF27" s="449"/>
      <c r="AG27" s="449"/>
      <c r="AH27" s="449"/>
      <c r="AI27" s="449"/>
      <c r="AJ27" s="449"/>
      <c r="AK27" s="449"/>
      <c r="AL27" s="418"/>
      <c r="AM27" s="423"/>
      <c r="AN27" s="421"/>
    </row>
    <row r="28" spans="1:40" ht="15" customHeight="1">
      <c r="A28" s="136"/>
      <c r="B28" s="421"/>
      <c r="D28" s="514"/>
      <c r="E28" s="244"/>
      <c r="F28" s="184"/>
      <c r="G28" s="184"/>
      <c r="H28" s="184"/>
      <c r="I28" s="421"/>
      <c r="J28" s="421"/>
      <c r="L28" s="93"/>
      <c r="M28" s="93"/>
      <c r="N28" s="421"/>
      <c r="O28" s="54"/>
      <c r="P28" s="33"/>
      <c r="Q28" s="33"/>
      <c r="S28" s="432"/>
      <c r="T28" s="260"/>
      <c r="U28" s="425"/>
      <c r="V28" s="421"/>
      <c r="W28" s="33"/>
      <c r="Z28" s="421"/>
      <c r="AA28" s="433"/>
      <c r="AB28" s="421"/>
      <c r="AC28" s="33"/>
      <c r="AD28" s="357"/>
      <c r="AE28" s="357"/>
      <c r="AF28" s="449"/>
      <c r="AG28" s="449"/>
      <c r="AH28" s="449"/>
      <c r="AI28" s="449"/>
      <c r="AJ28" s="449"/>
      <c r="AK28" s="449"/>
      <c r="AL28" s="418"/>
      <c r="AM28" s="423"/>
      <c r="AN28" s="421"/>
    </row>
    <row r="29" spans="1:40" ht="15" customHeight="1">
      <c r="A29" s="136"/>
      <c r="B29" s="421"/>
      <c r="D29" s="514"/>
      <c r="E29" s="244"/>
      <c r="F29" s="184"/>
      <c r="G29" s="184"/>
      <c r="H29" s="184"/>
      <c r="I29" s="421"/>
      <c r="J29" s="421"/>
      <c r="L29" s="93"/>
      <c r="M29" s="93"/>
      <c r="N29" s="421"/>
      <c r="O29" s="54"/>
      <c r="P29" s="33"/>
      <c r="Q29" s="33"/>
      <c r="S29" s="432"/>
      <c r="T29" s="260"/>
      <c r="U29" s="425"/>
      <c r="V29" s="421"/>
      <c r="W29" s="33"/>
      <c r="Z29" s="421"/>
      <c r="AA29" s="433"/>
      <c r="AB29" s="421"/>
      <c r="AC29" s="33"/>
      <c r="AD29" s="357"/>
      <c r="AE29" s="357"/>
      <c r="AF29" s="449"/>
      <c r="AG29" s="449"/>
      <c r="AH29" s="449"/>
      <c r="AI29" s="449"/>
      <c r="AJ29" s="449"/>
      <c r="AK29" s="449"/>
      <c r="AL29" s="418"/>
      <c r="AM29" s="423"/>
      <c r="AN29" s="421"/>
    </row>
    <row r="30" spans="1:40" ht="15" customHeight="1">
      <c r="A30" s="136"/>
      <c r="B30" s="421"/>
      <c r="D30" s="514"/>
      <c r="E30" s="244"/>
      <c r="F30" s="184"/>
      <c r="G30" s="184"/>
      <c r="H30" s="184"/>
      <c r="I30" s="421"/>
      <c r="J30" s="421"/>
      <c r="L30" s="93"/>
      <c r="M30" s="93"/>
      <c r="N30" s="421"/>
      <c r="O30" s="54"/>
      <c r="P30" s="33"/>
      <c r="Q30" s="33"/>
      <c r="S30" s="432"/>
      <c r="T30" s="419"/>
      <c r="U30" s="431"/>
      <c r="V30" s="425"/>
      <c r="W30" s="420"/>
      <c r="Z30" s="421"/>
      <c r="AA30" s="433"/>
      <c r="AB30" s="421"/>
      <c r="AC30" s="33"/>
      <c r="AD30" s="357"/>
      <c r="AF30" s="449"/>
      <c r="AG30" s="449"/>
      <c r="AH30" s="449"/>
      <c r="AI30" s="449"/>
      <c r="AJ30" s="449"/>
      <c r="AK30" s="449"/>
      <c r="AL30" s="418"/>
      <c r="AM30" s="423"/>
      <c r="AN30" s="421"/>
    </row>
    <row r="31" spans="1:40" ht="15" customHeight="1">
      <c r="A31" s="136"/>
      <c r="B31" s="421"/>
      <c r="D31" s="514"/>
      <c r="E31" s="244"/>
      <c r="F31" s="184"/>
      <c r="G31" s="184"/>
      <c r="H31" s="184"/>
      <c r="I31" s="421"/>
      <c r="J31" s="421"/>
      <c r="L31" s="93"/>
      <c r="M31" s="93"/>
      <c r="N31" s="421"/>
      <c r="O31" s="54"/>
      <c r="P31" s="33"/>
      <c r="Q31" s="33"/>
      <c r="AF31" s="449"/>
      <c r="AG31" s="449"/>
      <c r="AH31" s="449"/>
      <c r="AI31" s="449"/>
      <c r="AJ31" s="449"/>
      <c r="AK31" s="449"/>
      <c r="AL31" s="418"/>
      <c r="AM31" s="423"/>
      <c r="AN31" s="421"/>
    </row>
    <row r="32" spans="1:40" ht="15" customHeight="1">
      <c r="A32" s="136"/>
      <c r="B32" s="421"/>
      <c r="D32" s="514"/>
      <c r="E32" s="244"/>
      <c r="F32" s="184"/>
      <c r="G32" s="184"/>
      <c r="H32" s="184"/>
      <c r="I32" s="421"/>
      <c r="J32" s="421"/>
      <c r="L32" s="93"/>
      <c r="M32" s="93"/>
      <c r="N32" s="421"/>
      <c r="O32" s="54"/>
      <c r="P32" s="33"/>
      <c r="Q32" s="33"/>
      <c r="U32" s="434"/>
      <c r="AF32" s="449"/>
      <c r="AG32" s="449"/>
      <c r="AH32" s="449"/>
      <c r="AI32" s="449"/>
      <c r="AJ32" s="449"/>
      <c r="AK32" s="449"/>
      <c r="AL32" s="418"/>
      <c r="AM32" s="423"/>
      <c r="AN32" s="421"/>
    </row>
    <row r="33" spans="1:40" ht="15" customHeight="1">
      <c r="A33" s="136"/>
      <c r="B33" s="421"/>
      <c r="D33" s="514"/>
      <c r="E33" s="244"/>
      <c r="F33" s="184"/>
      <c r="G33" s="184"/>
      <c r="H33" s="184"/>
      <c r="I33" s="421"/>
      <c r="J33" s="421"/>
      <c r="L33" s="93"/>
      <c r="M33" s="93"/>
      <c r="N33" s="421"/>
      <c r="O33" s="54"/>
      <c r="P33" s="33"/>
      <c r="Q33" s="33"/>
      <c r="U33" s="427"/>
      <c r="AF33" s="449"/>
      <c r="AG33" s="449"/>
      <c r="AH33" s="449"/>
      <c r="AI33" s="449"/>
      <c r="AJ33" s="449"/>
      <c r="AK33" s="449"/>
      <c r="AL33" s="418"/>
      <c r="AM33" s="423"/>
      <c r="AN33" s="421"/>
    </row>
    <row r="34" spans="1:40" ht="15" customHeight="1">
      <c r="A34" s="136"/>
      <c r="B34" s="421"/>
      <c r="D34" s="514"/>
      <c r="E34" s="244"/>
      <c r="F34" s="184"/>
      <c r="G34" s="184"/>
      <c r="H34" s="184"/>
      <c r="I34" s="421"/>
      <c r="J34" s="421"/>
      <c r="L34" s="93"/>
      <c r="M34" s="93"/>
      <c r="N34" s="421"/>
      <c r="O34" s="54"/>
      <c r="P34" s="33"/>
      <c r="Q34" s="33"/>
      <c r="AF34" s="449"/>
      <c r="AG34" s="449"/>
      <c r="AH34" s="449"/>
      <c r="AI34" s="449"/>
      <c r="AJ34" s="449"/>
      <c r="AK34" s="449"/>
      <c r="AL34" s="418"/>
      <c r="AM34" s="423"/>
      <c r="AN34" s="421"/>
    </row>
    <row r="35" spans="1:40" ht="15" customHeight="1">
      <c r="A35" s="136"/>
      <c r="B35" s="421"/>
      <c r="D35" s="514"/>
      <c r="E35" s="244"/>
      <c r="F35" s="184"/>
      <c r="G35" s="184"/>
      <c r="H35" s="184"/>
      <c r="I35" s="421"/>
      <c r="J35" s="421"/>
      <c r="L35" s="93"/>
      <c r="M35" s="93"/>
      <c r="N35" s="421"/>
      <c r="O35" s="54"/>
      <c r="P35" s="33"/>
      <c r="Q35" s="33"/>
      <c r="U35" s="434"/>
      <c r="AF35" s="449"/>
      <c r="AG35" s="449"/>
      <c r="AH35" s="449"/>
      <c r="AI35" s="449"/>
      <c r="AJ35" s="449"/>
      <c r="AK35" s="449"/>
      <c r="AL35" s="418"/>
      <c r="AM35" s="423"/>
      <c r="AN35" s="421"/>
    </row>
    <row r="36" spans="1:40" ht="15" customHeight="1">
      <c r="A36" s="136"/>
      <c r="B36" s="421"/>
      <c r="D36" s="514"/>
      <c r="E36" s="244"/>
      <c r="F36" s="184"/>
      <c r="G36" s="184"/>
      <c r="H36" s="184"/>
      <c r="I36" s="421"/>
      <c r="J36" s="421"/>
      <c r="L36" s="93"/>
      <c r="M36" s="93"/>
      <c r="N36" s="421"/>
      <c r="O36" s="54"/>
      <c r="P36" s="33"/>
      <c r="Q36" s="33"/>
      <c r="U36" s="434"/>
      <c r="AF36" s="449"/>
      <c r="AG36" s="449"/>
      <c r="AH36" s="449"/>
      <c r="AI36" s="449"/>
      <c r="AJ36" s="449"/>
      <c r="AK36" s="449"/>
      <c r="AL36" s="418"/>
      <c r="AM36" s="423"/>
      <c r="AN36" s="421"/>
    </row>
    <row r="37" spans="1:40" ht="15" customHeight="1">
      <c r="A37" s="136"/>
      <c r="B37" s="421"/>
      <c r="D37" s="514"/>
      <c r="E37" s="244"/>
      <c r="F37" s="184"/>
      <c r="G37" s="184"/>
      <c r="H37" s="184"/>
      <c r="I37" s="421"/>
      <c r="J37" s="421"/>
      <c r="L37" s="93"/>
      <c r="M37" s="93"/>
      <c r="N37" s="421"/>
      <c r="O37" s="54"/>
      <c r="P37" s="33"/>
      <c r="Q37" s="33"/>
      <c r="U37" s="434"/>
      <c r="AF37" s="449"/>
      <c r="AG37" s="449"/>
      <c r="AH37" s="449"/>
      <c r="AI37" s="449"/>
      <c r="AJ37" s="449"/>
      <c r="AK37" s="449"/>
      <c r="AL37" s="418"/>
      <c r="AM37" s="423"/>
      <c r="AN37" s="421"/>
    </row>
    <row r="38" spans="1:40" ht="15" customHeight="1">
      <c r="A38" s="136"/>
      <c r="B38" s="421"/>
      <c r="D38" s="514"/>
      <c r="E38" s="244"/>
      <c r="F38" s="184"/>
      <c r="G38" s="184"/>
      <c r="H38" s="184"/>
      <c r="I38" s="421"/>
      <c r="J38" s="421"/>
      <c r="L38" s="93"/>
      <c r="M38" s="93"/>
      <c r="N38" s="421"/>
      <c r="O38" s="54"/>
      <c r="P38" s="33"/>
      <c r="Q38" s="33"/>
      <c r="AF38" s="449"/>
      <c r="AG38" s="449"/>
      <c r="AH38" s="449"/>
      <c r="AI38" s="449"/>
      <c r="AJ38" s="449"/>
      <c r="AK38" s="449"/>
      <c r="AL38" s="418"/>
      <c r="AM38" s="423"/>
      <c r="AN38" s="421"/>
    </row>
    <row r="39" spans="1:40" ht="15" customHeight="1">
      <c r="A39" s="136"/>
      <c r="B39" s="421"/>
      <c r="D39" s="514"/>
      <c r="E39" s="244"/>
      <c r="F39" s="184"/>
      <c r="G39" s="184"/>
      <c r="H39" s="184"/>
      <c r="I39" s="421"/>
      <c r="J39" s="421"/>
      <c r="L39" s="93"/>
      <c r="M39" s="93"/>
      <c r="N39" s="421"/>
      <c r="O39" s="54"/>
      <c r="P39" s="33"/>
      <c r="Q39" s="33"/>
      <c r="AF39" s="449"/>
      <c r="AG39" s="449"/>
      <c r="AH39" s="449"/>
      <c r="AI39" s="449"/>
      <c r="AJ39" s="449"/>
      <c r="AK39" s="449"/>
      <c r="AL39" s="418"/>
      <c r="AM39" s="423"/>
      <c r="AN39" s="421"/>
    </row>
    <row r="40" spans="1:40" ht="15" customHeight="1">
      <c r="A40" s="136"/>
      <c r="B40" s="421"/>
      <c r="D40" s="514"/>
      <c r="E40" s="244"/>
      <c r="F40" s="184"/>
      <c r="G40" s="184"/>
      <c r="H40" s="184"/>
      <c r="I40" s="421"/>
      <c r="J40" s="421"/>
      <c r="L40" s="93"/>
      <c r="M40" s="93"/>
      <c r="N40" s="421"/>
      <c r="O40" s="54"/>
      <c r="P40" s="33"/>
      <c r="Q40" s="33"/>
      <c r="AF40" s="449"/>
      <c r="AG40" s="449"/>
      <c r="AH40" s="449"/>
      <c r="AI40" s="449"/>
      <c r="AJ40" s="449"/>
      <c r="AK40" s="449"/>
      <c r="AL40" s="418"/>
      <c r="AM40" s="423"/>
      <c r="AN40" s="421"/>
    </row>
    <row r="41" spans="1:40" ht="15" customHeight="1">
      <c r="A41" s="136"/>
      <c r="B41" s="421"/>
      <c r="D41" s="514"/>
      <c r="E41" s="244"/>
      <c r="F41" s="184"/>
      <c r="G41" s="184"/>
      <c r="H41" s="184"/>
      <c r="I41" s="421"/>
      <c r="J41" s="421"/>
      <c r="L41" s="93"/>
      <c r="M41" s="93"/>
      <c r="N41" s="421"/>
      <c r="O41" s="54"/>
      <c r="P41" s="33"/>
      <c r="Q41" s="33"/>
      <c r="AF41" s="449"/>
      <c r="AG41" s="449"/>
      <c r="AH41" s="449"/>
      <c r="AI41" s="449"/>
      <c r="AJ41" s="449"/>
      <c r="AK41" s="449"/>
      <c r="AL41" s="418"/>
      <c r="AM41" s="423"/>
      <c r="AN41" s="421"/>
    </row>
    <row r="42" spans="1:40" ht="15" customHeight="1">
      <c r="A42" s="136"/>
      <c r="B42" s="421"/>
      <c r="D42" s="514"/>
      <c r="E42" s="244"/>
      <c r="F42" s="184"/>
      <c r="G42" s="184"/>
      <c r="H42" s="184"/>
      <c r="I42" s="421"/>
      <c r="J42" s="421"/>
      <c r="L42" s="93"/>
      <c r="M42" s="93"/>
      <c r="N42" s="421"/>
      <c r="O42" s="54"/>
      <c r="P42" s="33"/>
      <c r="Q42" s="33"/>
      <c r="AF42" s="449"/>
      <c r="AG42" s="449"/>
      <c r="AH42" s="449"/>
      <c r="AI42" s="449"/>
      <c r="AJ42" s="449"/>
      <c r="AK42" s="449"/>
      <c r="AL42" s="418"/>
      <c r="AM42" s="423"/>
      <c r="AN42" s="421"/>
    </row>
    <row r="43" spans="1:40" ht="15" customHeight="1">
      <c r="A43" s="136"/>
      <c r="B43" s="421"/>
      <c r="D43" s="514"/>
      <c r="E43" s="244"/>
      <c r="F43" s="184"/>
      <c r="G43" s="184"/>
      <c r="H43" s="184"/>
      <c r="I43" s="421"/>
      <c r="J43" s="421"/>
      <c r="L43" s="93"/>
      <c r="M43" s="93"/>
      <c r="N43" s="421"/>
      <c r="O43" s="54"/>
      <c r="P43" s="33"/>
      <c r="Q43" s="33"/>
      <c r="AF43" s="449"/>
      <c r="AG43" s="449"/>
      <c r="AH43" s="449"/>
      <c r="AI43" s="449"/>
      <c r="AJ43" s="449"/>
      <c r="AK43" s="449"/>
      <c r="AL43" s="418"/>
      <c r="AM43" s="423"/>
      <c r="AN43" s="421"/>
    </row>
    <row r="44" spans="1:40" ht="15" customHeight="1">
      <c r="A44" s="136"/>
      <c r="B44" s="421"/>
      <c r="D44" s="514"/>
      <c r="E44" s="244"/>
      <c r="F44" s="184"/>
      <c r="G44" s="184"/>
      <c r="H44" s="184"/>
      <c r="I44" s="421"/>
      <c r="J44" s="421"/>
      <c r="L44" s="93"/>
      <c r="M44" s="93"/>
      <c r="N44" s="421"/>
      <c r="O44" s="54"/>
      <c r="P44" s="33"/>
      <c r="Q44" s="33"/>
      <c r="AF44" s="449"/>
      <c r="AG44" s="449"/>
      <c r="AH44" s="449"/>
      <c r="AI44" s="449"/>
      <c r="AJ44" s="449"/>
      <c r="AK44" s="449"/>
      <c r="AL44" s="418"/>
      <c r="AM44" s="423"/>
      <c r="AN44" s="421"/>
    </row>
    <row r="45" spans="1:40" ht="15" customHeight="1">
      <c r="A45" s="136"/>
      <c r="B45" s="421"/>
      <c r="D45" s="514"/>
      <c r="E45" s="244"/>
      <c r="F45" s="184"/>
      <c r="G45" s="184"/>
      <c r="H45" s="184"/>
      <c r="I45" s="421"/>
      <c r="J45" s="421"/>
      <c r="L45" s="93"/>
      <c r="M45" s="93"/>
      <c r="N45" s="421"/>
      <c r="O45" s="54"/>
      <c r="P45" s="33"/>
      <c r="Q45" s="33"/>
      <c r="AF45" s="449"/>
      <c r="AG45" s="449"/>
      <c r="AH45" s="449"/>
      <c r="AI45" s="449"/>
      <c r="AJ45" s="449"/>
      <c r="AK45" s="449"/>
      <c r="AL45" s="418"/>
      <c r="AM45" s="423"/>
      <c r="AN45" s="421"/>
    </row>
    <row r="46" spans="1:40" ht="15" customHeight="1">
      <c r="A46" s="136"/>
      <c r="B46" s="421"/>
      <c r="D46" s="514"/>
      <c r="E46" s="244"/>
      <c r="F46" s="184"/>
      <c r="G46" s="184"/>
      <c r="H46" s="184"/>
      <c r="I46" s="421"/>
      <c r="J46" s="421"/>
      <c r="L46" s="93"/>
      <c r="M46" s="93"/>
      <c r="N46" s="421"/>
      <c r="O46" s="54"/>
      <c r="P46" s="33"/>
      <c r="Q46" s="33"/>
      <c r="AF46" s="449"/>
      <c r="AG46" s="449"/>
      <c r="AH46" s="449"/>
      <c r="AI46" s="449"/>
      <c r="AJ46" s="449"/>
      <c r="AK46" s="449"/>
      <c r="AL46" s="418"/>
      <c r="AM46" s="423"/>
      <c r="AN46" s="421"/>
    </row>
    <row r="47" spans="1:40" ht="15" customHeight="1">
      <c r="A47" s="136"/>
      <c r="B47" s="421"/>
      <c r="D47" s="514"/>
      <c r="E47" s="244"/>
      <c r="F47" s="184"/>
      <c r="G47" s="184"/>
      <c r="H47" s="184"/>
      <c r="I47" s="421"/>
      <c r="J47" s="421"/>
      <c r="L47" s="93"/>
      <c r="M47" s="93"/>
      <c r="N47" s="421"/>
      <c r="O47" s="54"/>
      <c r="P47" s="33"/>
      <c r="Q47" s="33"/>
      <c r="AF47" s="449"/>
      <c r="AG47" s="449"/>
      <c r="AH47" s="449"/>
      <c r="AI47" s="449"/>
      <c r="AJ47" s="449"/>
      <c r="AK47" s="449"/>
      <c r="AL47" s="418"/>
      <c r="AM47" s="423"/>
      <c r="AN47" s="421"/>
    </row>
    <row r="48" spans="1:40" ht="15" customHeight="1">
      <c r="A48" s="136"/>
      <c r="B48" s="591"/>
      <c r="C48" s="567"/>
      <c r="D48" s="567"/>
      <c r="E48" s="568"/>
      <c r="F48" s="241"/>
      <c r="G48" s="184"/>
      <c r="H48" s="184"/>
      <c r="I48" s="421"/>
      <c r="J48" s="421"/>
      <c r="L48" s="93"/>
      <c r="M48" s="93"/>
      <c r="N48" s="421"/>
      <c r="O48" s="54"/>
      <c r="P48" s="33"/>
      <c r="Q48" s="33"/>
      <c r="AF48" s="449"/>
      <c r="AG48" s="449"/>
      <c r="AH48" s="449"/>
      <c r="AI48" s="449"/>
      <c r="AJ48" s="449"/>
      <c r="AK48" s="449"/>
      <c r="AL48" s="418"/>
      <c r="AM48" s="423"/>
      <c r="AN48" s="421"/>
    </row>
    <row r="49" spans="1:40" ht="15" customHeight="1">
      <c r="A49" s="136"/>
      <c r="B49" s="591"/>
      <c r="C49" s="567"/>
      <c r="D49" s="567"/>
      <c r="E49" s="569"/>
      <c r="F49" s="241"/>
      <c r="G49" s="184"/>
      <c r="H49" s="184"/>
      <c r="I49" s="421"/>
      <c r="J49" s="421"/>
      <c r="L49" s="93"/>
      <c r="M49" s="93"/>
      <c r="N49" s="421"/>
      <c r="O49" s="54"/>
      <c r="P49" s="33"/>
      <c r="Q49" s="33"/>
      <c r="AF49" s="449"/>
      <c r="AG49" s="449"/>
      <c r="AH49" s="449"/>
      <c r="AI49" s="449"/>
      <c r="AJ49" s="449"/>
      <c r="AK49" s="449"/>
      <c r="AL49" s="418"/>
      <c r="AM49" s="423"/>
      <c r="AN49" s="421"/>
    </row>
    <row r="50" spans="1:40" ht="15" customHeight="1">
      <c r="A50" s="136"/>
      <c r="B50" s="591"/>
      <c r="C50" s="567"/>
      <c r="D50" s="567"/>
      <c r="E50" s="569"/>
      <c r="F50" s="241"/>
      <c r="G50" s="184"/>
      <c r="H50" s="184"/>
      <c r="I50" s="421"/>
      <c r="J50" s="421"/>
      <c r="L50" s="93"/>
      <c r="M50" s="93"/>
      <c r="N50" s="421"/>
      <c r="O50" s="54"/>
      <c r="P50" s="33"/>
      <c r="Q50" s="33"/>
      <c r="AF50" s="449"/>
      <c r="AG50" s="449"/>
      <c r="AH50" s="449"/>
      <c r="AI50" s="449"/>
      <c r="AJ50" s="449"/>
      <c r="AK50" s="449"/>
      <c r="AL50" s="418"/>
      <c r="AM50" s="423"/>
      <c r="AN50" s="421"/>
    </row>
    <row r="51" spans="1:40" ht="15" customHeight="1">
      <c r="A51" s="136"/>
      <c r="B51" s="591"/>
      <c r="C51" s="567"/>
      <c r="D51" s="567"/>
      <c r="E51" s="569"/>
      <c r="F51" s="241"/>
      <c r="G51" s="184"/>
      <c r="H51" s="184"/>
      <c r="I51" s="421"/>
      <c r="J51" s="421"/>
      <c r="L51" s="93"/>
      <c r="M51" s="93"/>
      <c r="N51" s="421"/>
      <c r="O51" s="54"/>
      <c r="P51" s="33"/>
      <c r="Q51" s="33"/>
      <c r="AF51" s="449"/>
      <c r="AG51" s="449"/>
      <c r="AH51" s="449"/>
      <c r="AI51" s="449"/>
      <c r="AJ51" s="449"/>
      <c r="AK51" s="449"/>
      <c r="AL51" s="418"/>
      <c r="AM51" s="423"/>
      <c r="AN51" s="421"/>
    </row>
    <row r="52" spans="1:40" ht="15" customHeight="1">
      <c r="A52" s="136"/>
      <c r="B52" s="591"/>
      <c r="C52" s="567"/>
      <c r="D52" s="567"/>
      <c r="E52" s="569"/>
      <c r="F52" s="241"/>
      <c r="G52" s="184"/>
      <c r="H52" s="184"/>
      <c r="I52" s="421"/>
      <c r="J52" s="421"/>
      <c r="L52" s="93"/>
      <c r="M52" s="93"/>
      <c r="N52" s="421"/>
      <c r="O52" s="54"/>
      <c r="P52" s="33"/>
      <c r="Q52" s="33"/>
      <c r="AF52" s="449"/>
      <c r="AG52" s="449"/>
      <c r="AH52" s="449"/>
      <c r="AI52" s="449"/>
      <c r="AJ52" s="449"/>
      <c r="AK52" s="449"/>
      <c r="AL52" s="418"/>
      <c r="AM52" s="423"/>
      <c r="AN52" s="421"/>
    </row>
    <row r="53" spans="1:40" ht="15" customHeight="1">
      <c r="A53" s="136"/>
      <c r="B53" s="591"/>
      <c r="C53" s="567"/>
      <c r="D53" s="567"/>
      <c r="E53" s="569"/>
      <c r="F53" s="241"/>
      <c r="G53" s="184"/>
      <c r="H53" s="184"/>
      <c r="I53" s="421"/>
      <c r="J53" s="421"/>
      <c r="L53" s="93"/>
      <c r="M53" s="93"/>
      <c r="N53" s="421"/>
      <c r="O53" s="54"/>
      <c r="P53" s="33"/>
      <c r="Q53" s="33"/>
      <c r="AF53" s="449"/>
      <c r="AG53" s="449"/>
      <c r="AH53" s="449"/>
      <c r="AI53" s="449"/>
      <c r="AJ53" s="449"/>
      <c r="AK53" s="449"/>
      <c r="AL53" s="418"/>
      <c r="AM53" s="423"/>
      <c r="AN53" s="421"/>
    </row>
    <row r="54" spans="1:40" ht="15" customHeight="1">
      <c r="A54" s="136"/>
      <c r="B54" s="591"/>
      <c r="C54" s="567"/>
      <c r="D54" s="567"/>
      <c r="E54" s="569"/>
      <c r="F54" s="241"/>
      <c r="G54" s="184"/>
      <c r="H54" s="184"/>
      <c r="I54" s="421"/>
      <c r="J54" s="421"/>
      <c r="L54" s="93"/>
      <c r="M54" s="93"/>
      <c r="N54" s="421"/>
      <c r="O54" s="54"/>
      <c r="P54" s="33"/>
      <c r="Q54" s="33"/>
      <c r="AF54" s="449"/>
      <c r="AG54" s="449"/>
      <c r="AH54" s="449"/>
      <c r="AI54" s="449"/>
      <c r="AJ54" s="449"/>
      <c r="AK54" s="449"/>
      <c r="AL54" s="418"/>
      <c r="AM54" s="423"/>
      <c r="AN54" s="421"/>
    </row>
    <row r="55" spans="1:40" ht="15" customHeight="1">
      <c r="A55" s="136"/>
      <c r="B55" s="591"/>
      <c r="C55" s="567"/>
      <c r="D55" s="567"/>
      <c r="E55" s="569"/>
      <c r="F55" s="241"/>
      <c r="G55" s="184"/>
      <c r="H55" s="184"/>
      <c r="I55" s="421"/>
      <c r="J55" s="421"/>
      <c r="L55" s="93"/>
      <c r="M55" s="93"/>
      <c r="N55" s="421"/>
      <c r="O55" s="54"/>
      <c r="P55" s="33"/>
      <c r="Q55" s="33"/>
      <c r="AF55" s="449"/>
      <c r="AG55" s="449"/>
      <c r="AH55" s="449"/>
      <c r="AI55" s="449"/>
      <c r="AJ55" s="449"/>
      <c r="AK55" s="449"/>
      <c r="AL55" s="418"/>
      <c r="AM55" s="423"/>
      <c r="AN55" s="421"/>
    </row>
    <row r="56" spans="1:40" ht="15" customHeight="1">
      <c r="A56" s="136"/>
      <c r="B56" s="591"/>
      <c r="C56" s="567"/>
      <c r="D56" s="567"/>
      <c r="E56" s="569"/>
      <c r="F56" s="241"/>
      <c r="G56" s="184"/>
      <c r="H56" s="184"/>
      <c r="I56" s="421"/>
      <c r="J56" s="421"/>
      <c r="L56" s="93"/>
      <c r="M56" s="93"/>
      <c r="N56" s="421"/>
      <c r="O56" s="54"/>
      <c r="P56" s="33"/>
      <c r="Q56" s="33"/>
      <c r="AF56" s="449"/>
      <c r="AG56" s="449"/>
      <c r="AH56" s="449"/>
      <c r="AI56" s="449"/>
      <c r="AJ56" s="449"/>
      <c r="AK56" s="449"/>
      <c r="AL56" s="418"/>
      <c r="AM56" s="423"/>
      <c r="AN56" s="421"/>
    </row>
    <row r="57" spans="1:40" ht="15" customHeight="1">
      <c r="A57" s="136"/>
      <c r="B57" s="591"/>
      <c r="C57" s="567"/>
      <c r="D57" s="567"/>
      <c r="E57" s="569"/>
      <c r="F57" s="241"/>
      <c r="G57" s="184"/>
      <c r="H57" s="184"/>
      <c r="I57" s="421"/>
      <c r="J57" s="421"/>
      <c r="L57" s="93"/>
      <c r="M57" s="93"/>
      <c r="N57" s="421"/>
      <c r="O57" s="54"/>
      <c r="P57" s="33"/>
      <c r="Q57" s="33"/>
      <c r="AF57" s="449"/>
      <c r="AG57" s="449"/>
      <c r="AH57" s="449"/>
      <c r="AI57" s="449"/>
      <c r="AJ57" s="449"/>
      <c r="AK57" s="449"/>
      <c r="AL57" s="418"/>
      <c r="AM57" s="423"/>
      <c r="AN57" s="421"/>
    </row>
    <row r="58" spans="1:40" ht="15" customHeight="1">
      <c r="A58" s="136"/>
      <c r="B58" s="591"/>
      <c r="C58" s="567"/>
      <c r="D58" s="567"/>
      <c r="E58" s="569"/>
      <c r="F58" s="241"/>
      <c r="G58" s="184"/>
      <c r="H58" s="184"/>
      <c r="I58" s="421"/>
      <c r="J58" s="421"/>
      <c r="L58" s="93"/>
      <c r="M58" s="93"/>
      <c r="N58" s="421"/>
      <c r="O58" s="54"/>
      <c r="P58" s="33"/>
      <c r="Q58" s="33"/>
      <c r="AF58" s="449"/>
      <c r="AG58" s="449"/>
      <c r="AH58" s="449"/>
      <c r="AI58" s="449"/>
      <c r="AJ58" s="449"/>
      <c r="AK58" s="449"/>
      <c r="AL58" s="418"/>
      <c r="AM58" s="423"/>
      <c r="AN58" s="421"/>
    </row>
    <row r="59" spans="1:40" ht="15" customHeight="1">
      <c r="A59" s="136"/>
      <c r="B59" s="591"/>
      <c r="C59" s="567"/>
      <c r="D59" s="567"/>
      <c r="E59" s="569"/>
      <c r="F59" s="241"/>
      <c r="G59" s="184"/>
      <c r="H59" s="241"/>
      <c r="I59" s="421"/>
      <c r="J59" s="421"/>
      <c r="L59" s="93"/>
      <c r="M59" s="93"/>
      <c r="N59" s="421"/>
      <c r="O59" s="54"/>
      <c r="P59" s="33"/>
      <c r="Q59" s="33"/>
      <c r="AF59" s="449"/>
      <c r="AG59" s="449"/>
      <c r="AH59" s="449"/>
      <c r="AI59" s="449"/>
      <c r="AJ59" s="449"/>
      <c r="AK59" s="449"/>
      <c r="AL59" s="418"/>
      <c r="AM59" s="423"/>
      <c r="AN59" s="421"/>
    </row>
    <row r="60" spans="1:40" ht="15" customHeight="1">
      <c r="A60" s="136"/>
      <c r="B60" s="591"/>
      <c r="C60" s="567"/>
      <c r="D60" s="567"/>
      <c r="E60" s="569"/>
      <c r="F60" s="241"/>
      <c r="G60" s="184"/>
      <c r="I60" s="421"/>
      <c r="J60" s="421"/>
      <c r="L60" s="93"/>
      <c r="M60" s="93"/>
      <c r="N60" s="421"/>
      <c r="O60" s="54"/>
      <c r="P60" s="33"/>
      <c r="Q60" s="33"/>
      <c r="AF60" s="449"/>
      <c r="AG60" s="449"/>
      <c r="AH60" s="449"/>
      <c r="AI60" s="449"/>
      <c r="AJ60" s="449"/>
      <c r="AK60" s="449"/>
      <c r="AL60" s="418"/>
      <c r="AM60" s="423"/>
      <c r="AN60" s="421"/>
    </row>
    <row r="61" spans="1:40" ht="15" customHeight="1">
      <c r="A61" s="136"/>
      <c r="B61" s="591"/>
      <c r="C61" s="567"/>
      <c r="D61" s="567"/>
      <c r="E61" s="569"/>
      <c r="F61" s="241"/>
      <c r="G61" s="184"/>
      <c r="I61" s="421"/>
      <c r="J61" s="421"/>
      <c r="L61" s="93"/>
      <c r="M61" s="93"/>
      <c r="N61" s="421"/>
      <c r="O61" s="54"/>
      <c r="P61" s="33"/>
      <c r="Q61" s="33"/>
      <c r="AF61" s="449"/>
      <c r="AG61" s="449"/>
      <c r="AH61" s="449"/>
      <c r="AI61" s="449"/>
      <c r="AJ61" s="449"/>
      <c r="AK61" s="449"/>
      <c r="AL61" s="418"/>
      <c r="AM61" s="423"/>
      <c r="AN61" s="421"/>
    </row>
    <row r="62" spans="1:40" ht="15" customHeight="1">
      <c r="A62" s="136"/>
      <c r="B62" s="591"/>
      <c r="C62" s="567"/>
      <c r="D62" s="567"/>
      <c r="E62" s="569"/>
      <c r="F62" s="241"/>
      <c r="G62" s="184"/>
      <c r="I62" s="421"/>
      <c r="J62" s="421"/>
      <c r="L62" s="93"/>
      <c r="M62" s="93"/>
      <c r="N62" s="421"/>
      <c r="O62" s="54"/>
      <c r="P62" s="33"/>
      <c r="Q62" s="33"/>
      <c r="AF62" s="449"/>
      <c r="AG62" s="449"/>
      <c r="AH62" s="449"/>
      <c r="AI62" s="449"/>
      <c r="AJ62" s="449"/>
      <c r="AK62" s="449"/>
      <c r="AL62" s="418"/>
      <c r="AM62" s="423"/>
      <c r="AN62" s="421"/>
    </row>
    <row r="63" spans="1:40" ht="15" customHeight="1">
      <c r="A63" s="136"/>
      <c r="B63" s="591"/>
      <c r="C63" s="567"/>
      <c r="D63" s="567"/>
      <c r="E63" s="569"/>
      <c r="F63" s="241"/>
      <c r="G63" s="184"/>
      <c r="I63" s="421"/>
      <c r="J63" s="421"/>
      <c r="L63" s="93"/>
      <c r="M63" s="93"/>
      <c r="N63" s="421"/>
      <c r="O63" s="54"/>
      <c r="P63" s="33"/>
      <c r="Q63" s="33"/>
      <c r="AF63" s="449"/>
      <c r="AG63" s="449"/>
      <c r="AH63" s="449"/>
      <c r="AI63" s="449"/>
      <c r="AJ63" s="449"/>
      <c r="AK63" s="449"/>
      <c r="AL63" s="418"/>
      <c r="AM63" s="423"/>
      <c r="AN63" s="421"/>
    </row>
    <row r="64" spans="1:40" ht="15" customHeight="1">
      <c r="A64" s="136"/>
      <c r="B64" s="591"/>
      <c r="C64" s="567"/>
      <c r="D64" s="567"/>
      <c r="E64" s="569"/>
      <c r="F64" s="241"/>
      <c r="G64" s="184"/>
      <c r="I64" s="421"/>
      <c r="J64" s="421"/>
      <c r="L64" s="93"/>
      <c r="M64" s="93"/>
      <c r="N64" s="421"/>
      <c r="O64" s="54"/>
      <c r="P64" s="33"/>
      <c r="Q64" s="33"/>
      <c r="AF64" s="449"/>
      <c r="AG64" s="449"/>
      <c r="AH64" s="449"/>
      <c r="AI64" s="449"/>
      <c r="AJ64" s="449"/>
      <c r="AK64" s="449"/>
      <c r="AL64" s="418"/>
      <c r="AM64" s="423"/>
      <c r="AN64" s="421"/>
    </row>
    <row r="65" spans="1:40" ht="15" customHeight="1">
      <c r="A65" s="136"/>
      <c r="B65" s="591"/>
      <c r="C65" s="567"/>
      <c r="D65" s="567"/>
      <c r="E65" s="569"/>
      <c r="F65" s="241"/>
      <c r="G65" s="184"/>
      <c r="I65" s="421"/>
      <c r="J65" s="421"/>
      <c r="L65" s="93"/>
      <c r="M65" s="93"/>
      <c r="N65" s="421"/>
      <c r="O65" s="54"/>
      <c r="P65" s="33"/>
      <c r="Q65" s="33"/>
      <c r="AF65" s="449"/>
      <c r="AG65" s="449"/>
      <c r="AH65" s="449"/>
      <c r="AI65" s="449"/>
      <c r="AJ65" s="449"/>
      <c r="AK65" s="449"/>
      <c r="AL65" s="418"/>
      <c r="AM65" s="423"/>
      <c r="AN65" s="421"/>
    </row>
    <row r="66" spans="1:40" ht="15" customHeight="1">
      <c r="A66" s="136"/>
      <c r="B66" s="591"/>
      <c r="C66" s="567"/>
      <c r="D66" s="567"/>
      <c r="E66" s="569"/>
      <c r="F66" s="241"/>
      <c r="G66" s="184"/>
      <c r="I66" s="421"/>
      <c r="J66" s="421"/>
      <c r="L66" s="93"/>
      <c r="M66" s="93"/>
      <c r="N66" s="421"/>
      <c r="O66" s="54"/>
      <c r="P66" s="33"/>
      <c r="Q66" s="33"/>
      <c r="AF66" s="449"/>
      <c r="AG66" s="449"/>
      <c r="AH66" s="449"/>
      <c r="AI66" s="449"/>
      <c r="AJ66" s="449"/>
      <c r="AK66" s="449"/>
      <c r="AL66" s="418"/>
      <c r="AM66" s="423"/>
      <c r="AN66" s="421"/>
    </row>
    <row r="67" spans="1:40" ht="15" customHeight="1">
      <c r="A67" s="136"/>
      <c r="B67" s="591"/>
      <c r="C67" s="567"/>
      <c r="D67" s="567"/>
      <c r="E67" s="569"/>
      <c r="F67" s="241"/>
      <c r="G67" s="184"/>
      <c r="I67" s="421"/>
      <c r="J67" s="421"/>
      <c r="L67" s="93"/>
      <c r="M67" s="93"/>
      <c r="N67" s="421"/>
      <c r="O67" s="54"/>
      <c r="P67" s="33"/>
      <c r="Q67" s="33"/>
      <c r="AF67" s="449"/>
      <c r="AG67" s="449"/>
      <c r="AH67" s="449"/>
      <c r="AI67" s="449"/>
      <c r="AJ67" s="449"/>
      <c r="AK67" s="449"/>
      <c r="AL67" s="418"/>
      <c r="AM67" s="423"/>
      <c r="AN67" s="421"/>
    </row>
    <row r="68" spans="1:40" ht="15" customHeight="1">
      <c r="A68" s="136"/>
      <c r="B68" s="591"/>
      <c r="C68" s="567"/>
      <c r="D68" s="567"/>
      <c r="E68" s="569"/>
      <c r="F68" s="241"/>
      <c r="G68" s="184"/>
      <c r="I68" s="421"/>
      <c r="J68" s="421"/>
      <c r="L68" s="93"/>
      <c r="M68" s="93"/>
      <c r="N68" s="421"/>
      <c r="O68" s="54"/>
      <c r="P68" s="33"/>
      <c r="Q68" s="33"/>
      <c r="AF68" s="449"/>
      <c r="AG68" s="449"/>
      <c r="AH68" s="449"/>
      <c r="AI68" s="449"/>
      <c r="AJ68" s="449"/>
      <c r="AK68" s="449"/>
      <c r="AL68" s="418"/>
      <c r="AM68" s="423"/>
      <c r="AN68" s="421"/>
    </row>
    <row r="69" spans="1:40" ht="15" customHeight="1">
      <c r="A69" s="136"/>
      <c r="B69" s="591"/>
      <c r="C69" s="567"/>
      <c r="D69" s="567"/>
      <c r="E69" s="569"/>
      <c r="F69" s="241"/>
      <c r="G69" s="184"/>
      <c r="I69" s="421"/>
      <c r="J69" s="421"/>
      <c r="L69" s="93"/>
      <c r="M69" s="93"/>
      <c r="N69" s="421"/>
      <c r="O69" s="54"/>
      <c r="P69" s="33"/>
      <c r="Q69" s="33"/>
      <c r="AF69" s="449"/>
      <c r="AG69" s="449"/>
      <c r="AH69" s="449"/>
      <c r="AI69" s="449"/>
      <c r="AJ69" s="449"/>
      <c r="AK69" s="449"/>
      <c r="AL69" s="418"/>
      <c r="AM69" s="423"/>
      <c r="AN69" s="421"/>
    </row>
    <row r="70" spans="1:40" ht="15" customHeight="1">
      <c r="A70" s="136"/>
      <c r="B70" s="591"/>
      <c r="C70" s="567"/>
      <c r="D70" s="567"/>
      <c r="E70" s="569"/>
      <c r="F70" s="241"/>
      <c r="G70" s="184"/>
      <c r="I70" s="421"/>
      <c r="J70" s="421"/>
      <c r="L70" s="93"/>
      <c r="M70" s="93"/>
      <c r="N70" s="421"/>
      <c r="O70" s="54"/>
      <c r="P70" s="33"/>
      <c r="Q70" s="33"/>
      <c r="AF70" s="449"/>
      <c r="AG70" s="449"/>
      <c r="AH70" s="449"/>
      <c r="AI70" s="449"/>
      <c r="AJ70" s="449"/>
      <c r="AK70" s="449"/>
      <c r="AL70" s="418"/>
      <c r="AM70" s="423"/>
      <c r="AN70" s="421"/>
    </row>
    <row r="71" spans="1:40" ht="15" customHeight="1">
      <c r="A71" s="136"/>
      <c r="B71" s="591"/>
      <c r="C71" s="567"/>
      <c r="D71" s="567"/>
      <c r="E71" s="569"/>
      <c r="F71" s="241"/>
      <c r="G71" s="184"/>
      <c r="I71" s="421"/>
      <c r="J71" s="421"/>
      <c r="L71" s="93"/>
      <c r="M71" s="93"/>
      <c r="N71" s="421"/>
      <c r="O71" s="54"/>
      <c r="P71" s="33"/>
      <c r="Q71" s="33"/>
      <c r="AF71" s="449"/>
      <c r="AG71" s="449"/>
      <c r="AH71" s="449"/>
      <c r="AI71" s="449"/>
      <c r="AJ71" s="449"/>
      <c r="AK71" s="449"/>
      <c r="AL71" s="418"/>
      <c r="AM71" s="423"/>
      <c r="AN71" s="421"/>
    </row>
    <row r="72" spans="1:40" ht="15" customHeight="1">
      <c r="A72" s="136"/>
      <c r="B72" s="591"/>
      <c r="C72" s="567"/>
      <c r="D72" s="567"/>
      <c r="E72" s="569"/>
      <c r="F72" s="241"/>
      <c r="G72" s="184"/>
      <c r="I72" s="421"/>
      <c r="J72" s="421"/>
      <c r="L72" s="93"/>
      <c r="M72" s="93"/>
      <c r="N72" s="421"/>
      <c r="O72" s="54"/>
      <c r="P72" s="33"/>
      <c r="Q72" s="33"/>
      <c r="AF72" s="449"/>
      <c r="AG72" s="449"/>
      <c r="AH72" s="449"/>
      <c r="AI72" s="449"/>
      <c r="AJ72" s="449"/>
      <c r="AK72" s="449"/>
      <c r="AL72" s="418"/>
      <c r="AM72" s="423"/>
      <c r="AN72" s="421"/>
    </row>
    <row r="73" spans="1:40" ht="15" customHeight="1">
      <c r="A73" s="136"/>
      <c r="B73" s="591"/>
      <c r="C73" s="567"/>
      <c r="D73" s="567"/>
      <c r="E73" s="569"/>
      <c r="F73" s="241"/>
      <c r="G73" s="184"/>
      <c r="I73" s="421"/>
      <c r="J73" s="421"/>
      <c r="L73" s="93"/>
      <c r="M73" s="93"/>
      <c r="N73" s="421"/>
      <c r="O73" s="54"/>
      <c r="P73" s="33"/>
      <c r="Q73" s="33"/>
      <c r="AF73" s="449"/>
      <c r="AG73" s="449"/>
      <c r="AH73" s="449"/>
      <c r="AI73" s="449"/>
      <c r="AJ73" s="449"/>
      <c r="AK73" s="449"/>
      <c r="AL73" s="418"/>
      <c r="AM73" s="423"/>
      <c r="AN73" s="421"/>
    </row>
    <row r="74" spans="1:40" ht="15" customHeight="1">
      <c r="A74" s="136"/>
      <c r="B74" s="591"/>
      <c r="C74" s="567"/>
      <c r="D74" s="567"/>
      <c r="E74" s="569"/>
      <c r="F74" s="241"/>
      <c r="G74" s="184"/>
      <c r="I74" s="421"/>
      <c r="J74" s="421"/>
      <c r="L74" s="93"/>
      <c r="M74" s="93"/>
      <c r="N74" s="421"/>
      <c r="O74" s="54"/>
      <c r="P74" s="33"/>
      <c r="Q74" s="33"/>
      <c r="AF74" s="449"/>
      <c r="AG74" s="449"/>
      <c r="AH74" s="449"/>
      <c r="AI74" s="449"/>
      <c r="AJ74" s="449"/>
      <c r="AK74" s="449"/>
      <c r="AL74" s="418"/>
      <c r="AM74" s="423"/>
      <c r="AN74" s="421"/>
    </row>
    <row r="75" spans="1:40" ht="15" customHeight="1">
      <c r="A75" s="136"/>
      <c r="B75" s="591"/>
      <c r="C75" s="567"/>
      <c r="D75" s="567"/>
      <c r="E75" s="569"/>
      <c r="F75" s="241"/>
      <c r="G75" s="184"/>
      <c r="I75" s="421"/>
      <c r="J75" s="421"/>
      <c r="L75" s="93"/>
      <c r="M75" s="93"/>
      <c r="N75" s="421"/>
      <c r="O75" s="54"/>
      <c r="P75" s="33"/>
      <c r="Q75" s="33"/>
    </row>
    <row r="76" spans="1:40" ht="15" customHeight="1">
      <c r="A76" s="136"/>
      <c r="B76" s="591"/>
      <c r="C76" s="567"/>
      <c r="D76" s="567"/>
      <c r="E76" s="569"/>
      <c r="F76" s="241"/>
      <c r="G76" s="184"/>
      <c r="I76" s="421"/>
      <c r="J76" s="421"/>
      <c r="L76" s="93"/>
      <c r="M76" s="93"/>
      <c r="N76" s="421"/>
      <c r="O76" s="54"/>
      <c r="P76" s="33"/>
      <c r="Q76" s="33"/>
    </row>
    <row r="77" spans="1:40" ht="15" customHeight="1">
      <c r="A77" s="136"/>
      <c r="B77" s="591"/>
      <c r="C77" s="567"/>
      <c r="D77" s="567"/>
      <c r="E77" s="569"/>
      <c r="F77" s="241"/>
      <c r="G77" s="184"/>
      <c r="I77" s="421"/>
      <c r="J77" s="421"/>
      <c r="L77" s="93"/>
      <c r="M77" s="93"/>
      <c r="N77" s="421"/>
      <c r="O77" s="54"/>
      <c r="P77" s="33"/>
      <c r="Q77" s="33"/>
    </row>
    <row r="78" spans="1:40" ht="15" customHeight="1">
      <c r="A78" s="136"/>
      <c r="B78" s="591"/>
      <c r="C78" s="567"/>
      <c r="D78" s="567"/>
      <c r="E78" s="569"/>
      <c r="F78" s="241"/>
      <c r="G78" s="184"/>
      <c r="I78" s="421"/>
      <c r="J78" s="421"/>
      <c r="L78" s="93"/>
      <c r="M78" s="93"/>
      <c r="N78" s="421"/>
      <c r="O78" s="54"/>
      <c r="P78" s="33"/>
      <c r="Q78" s="33"/>
    </row>
    <row r="79" spans="1:40" ht="15" customHeight="1">
      <c r="A79" s="136"/>
      <c r="B79" s="591"/>
      <c r="C79" s="567"/>
      <c r="D79" s="567"/>
      <c r="E79" s="569"/>
      <c r="F79" s="241"/>
      <c r="G79" s="184"/>
      <c r="I79" s="421"/>
      <c r="J79" s="421"/>
      <c r="L79" s="93"/>
      <c r="M79" s="93"/>
      <c r="N79" s="421"/>
      <c r="O79" s="54"/>
      <c r="P79" s="33"/>
      <c r="Q79" s="33"/>
    </row>
    <row r="80" spans="1:40" ht="15" customHeight="1">
      <c r="A80" s="136"/>
      <c r="B80" s="591"/>
      <c r="C80" s="567"/>
      <c r="D80" s="567"/>
      <c r="E80" s="569"/>
      <c r="F80" s="241"/>
      <c r="G80" s="184"/>
      <c r="I80" s="421"/>
      <c r="J80" s="421"/>
      <c r="L80" s="93"/>
      <c r="M80" s="93"/>
      <c r="N80" s="421"/>
      <c r="O80" s="54"/>
      <c r="P80" s="33"/>
      <c r="Q80" s="33"/>
    </row>
    <row r="81" spans="1:25" ht="15" customHeight="1">
      <c r="A81" s="136"/>
      <c r="B81" s="591"/>
      <c r="C81" s="567"/>
      <c r="D81" s="567"/>
      <c r="E81" s="569"/>
      <c r="F81" s="241"/>
      <c r="G81" s="184"/>
      <c r="I81" s="421"/>
      <c r="J81" s="421"/>
      <c r="L81" s="93"/>
      <c r="M81" s="93"/>
      <c r="N81" s="421"/>
      <c r="O81" s="54"/>
      <c r="P81" s="33"/>
      <c r="Q81" s="33"/>
      <c r="S81" s="366"/>
      <c r="U81" s="366"/>
      <c r="Y81" s="366"/>
    </row>
    <row r="82" spans="1:25" ht="15" customHeight="1">
      <c r="A82" s="136"/>
      <c r="B82" s="591"/>
      <c r="C82" s="567"/>
      <c r="D82" s="567"/>
      <c r="E82" s="569"/>
      <c r="F82" s="241"/>
      <c r="G82" s="184"/>
      <c r="I82" s="421"/>
      <c r="J82" s="421"/>
      <c r="L82" s="93"/>
      <c r="M82" s="93"/>
      <c r="N82" s="421"/>
      <c r="O82" s="54"/>
      <c r="P82" s="33"/>
      <c r="Q82" s="33"/>
      <c r="S82" s="366"/>
      <c r="U82" s="366"/>
      <c r="Y82" s="366"/>
    </row>
    <row r="83" spans="1:25" ht="15" customHeight="1">
      <c r="A83" s="136"/>
      <c r="B83" s="591"/>
      <c r="C83" s="567"/>
      <c r="D83" s="567"/>
      <c r="E83" s="569"/>
      <c r="F83" s="241"/>
      <c r="G83" s="184"/>
      <c r="I83" s="421"/>
      <c r="J83" s="421"/>
      <c r="L83" s="93"/>
      <c r="M83" s="93"/>
      <c r="N83" s="421"/>
      <c r="O83" s="54"/>
      <c r="P83" s="33"/>
      <c r="Q83" s="33"/>
      <c r="S83" s="366"/>
      <c r="U83" s="366"/>
      <c r="Y83" s="366"/>
    </row>
    <row r="84" spans="1:25" ht="15" customHeight="1">
      <c r="A84" s="136"/>
      <c r="B84" s="591"/>
      <c r="C84" s="567"/>
      <c r="D84" s="567"/>
      <c r="E84" s="569"/>
      <c r="F84" s="241"/>
      <c r="G84" s="184"/>
      <c r="I84" s="421"/>
      <c r="J84" s="421"/>
      <c r="L84" s="93"/>
      <c r="M84" s="93"/>
      <c r="N84" s="421"/>
      <c r="O84" s="54"/>
      <c r="P84" s="33"/>
      <c r="Q84" s="33"/>
      <c r="S84" s="366"/>
      <c r="U84" s="366"/>
      <c r="Y84" s="366"/>
    </row>
    <row r="85" spans="1:25" ht="15" customHeight="1">
      <c r="A85" s="136"/>
      <c r="B85" s="591"/>
      <c r="C85" s="567"/>
      <c r="D85" s="567"/>
      <c r="E85" s="569"/>
      <c r="F85" s="241"/>
      <c r="G85" s="184"/>
      <c r="I85" s="421"/>
      <c r="J85" s="421"/>
      <c r="L85" s="93"/>
      <c r="M85" s="93"/>
      <c r="N85" s="421"/>
      <c r="O85" s="54"/>
      <c r="P85" s="33"/>
      <c r="Q85" s="33"/>
      <c r="S85" s="366"/>
      <c r="U85" s="366"/>
      <c r="Y85" s="366"/>
    </row>
    <row r="86" spans="1:25" ht="15" customHeight="1">
      <c r="A86" s="136"/>
      <c r="B86" s="591"/>
      <c r="C86" s="567"/>
      <c r="D86" s="567"/>
      <c r="E86" s="569"/>
      <c r="F86" s="241"/>
      <c r="G86" s="184"/>
      <c r="I86" s="421"/>
      <c r="J86" s="421"/>
      <c r="L86" s="93"/>
      <c r="M86" s="93"/>
      <c r="N86" s="421"/>
      <c r="O86" s="54"/>
      <c r="P86" s="33"/>
      <c r="Q86" s="33"/>
      <c r="S86" s="366"/>
      <c r="U86" s="366"/>
      <c r="Y86" s="366"/>
    </row>
    <row r="87" spans="1:25" ht="15" customHeight="1">
      <c r="A87" s="136"/>
      <c r="B87" s="591"/>
      <c r="C87" s="567"/>
      <c r="D87" s="567"/>
      <c r="E87" s="569"/>
      <c r="F87" s="241"/>
      <c r="G87" s="184"/>
      <c r="I87" s="421"/>
      <c r="J87" s="421"/>
      <c r="L87" s="93"/>
      <c r="M87" s="93"/>
      <c r="N87" s="421"/>
      <c r="O87" s="54"/>
      <c r="P87" s="33"/>
      <c r="Q87" s="33"/>
      <c r="S87" s="366"/>
      <c r="U87" s="366"/>
      <c r="Y87" s="366"/>
    </row>
    <row r="88" spans="1:25" ht="15" customHeight="1">
      <c r="A88" s="136"/>
      <c r="B88" s="591"/>
      <c r="C88" s="567"/>
      <c r="D88" s="567"/>
      <c r="E88" s="569"/>
      <c r="F88" s="241"/>
      <c r="G88" s="184"/>
      <c r="I88" s="421"/>
      <c r="J88" s="421"/>
      <c r="L88" s="93"/>
      <c r="M88" s="93"/>
      <c r="N88" s="421"/>
      <c r="O88" s="54"/>
      <c r="P88" s="33"/>
      <c r="Q88" s="33"/>
      <c r="S88" s="366"/>
      <c r="U88" s="366"/>
      <c r="Y88" s="366"/>
    </row>
    <row r="89" spans="1:25" ht="15" customHeight="1">
      <c r="A89" s="136"/>
      <c r="B89" s="592"/>
      <c r="C89" s="570"/>
      <c r="D89" s="570"/>
      <c r="E89" s="571"/>
      <c r="F89" s="572"/>
      <c r="G89" s="184"/>
      <c r="I89" s="421"/>
      <c r="J89" s="421"/>
      <c r="L89" s="93"/>
      <c r="M89" s="93"/>
      <c r="N89" s="421"/>
      <c r="O89" s="54"/>
      <c r="P89" s="33"/>
      <c r="Q89" s="33"/>
      <c r="S89" s="366"/>
      <c r="U89" s="366"/>
      <c r="Y89" s="366"/>
    </row>
    <row r="90" spans="1:25" ht="15" customHeight="1">
      <c r="A90" s="136"/>
      <c r="B90" s="592"/>
      <c r="C90" s="570"/>
      <c r="D90" s="570"/>
      <c r="E90" s="571"/>
      <c r="F90" s="572"/>
      <c r="G90" s="184"/>
      <c r="I90" s="421"/>
      <c r="J90" s="421"/>
      <c r="L90" s="93"/>
      <c r="M90" s="93"/>
      <c r="N90" s="421"/>
      <c r="O90" s="54"/>
      <c r="P90" s="33"/>
      <c r="Q90" s="33"/>
      <c r="S90" s="366"/>
      <c r="U90" s="366"/>
      <c r="Y90" s="366"/>
    </row>
    <row r="91" spans="1:25" ht="15" customHeight="1">
      <c r="A91" s="136"/>
      <c r="B91" s="592"/>
      <c r="C91" s="570"/>
      <c r="D91" s="570"/>
      <c r="E91" s="571"/>
      <c r="F91" s="572"/>
      <c r="G91" s="184"/>
      <c r="I91" s="421"/>
      <c r="J91" s="421"/>
      <c r="L91" s="93"/>
      <c r="M91" s="93"/>
      <c r="N91" s="421"/>
      <c r="O91" s="54"/>
      <c r="P91" s="33"/>
      <c r="Q91" s="33"/>
      <c r="S91" s="366"/>
      <c r="U91" s="366"/>
      <c r="Y91" s="366"/>
    </row>
    <row r="92" spans="1:25" ht="15" customHeight="1">
      <c r="A92" s="136"/>
      <c r="B92" s="592"/>
      <c r="C92" s="570"/>
      <c r="D92" s="570"/>
      <c r="E92" s="571"/>
      <c r="F92" s="572"/>
      <c r="G92" s="184"/>
      <c r="I92" s="421"/>
      <c r="J92" s="421"/>
      <c r="L92" s="93"/>
      <c r="M92" s="93"/>
      <c r="N92" s="421"/>
      <c r="O92" s="54"/>
      <c r="P92" s="33"/>
      <c r="Q92" s="33"/>
      <c r="S92" s="366"/>
      <c r="U92" s="366"/>
      <c r="Y92" s="366"/>
    </row>
    <row r="93" spans="1:25" ht="15" customHeight="1">
      <c r="A93" s="136"/>
      <c r="B93" s="592"/>
      <c r="C93" s="570"/>
      <c r="D93" s="570"/>
      <c r="E93" s="571"/>
      <c r="F93" s="572"/>
      <c r="G93" s="184"/>
      <c r="I93" s="421"/>
      <c r="J93" s="421"/>
      <c r="L93" s="93"/>
      <c r="M93" s="93"/>
      <c r="N93" s="421"/>
      <c r="O93" s="54"/>
      <c r="P93" s="33"/>
      <c r="Q93" s="33"/>
      <c r="S93" s="366"/>
      <c r="U93" s="366"/>
      <c r="Y93" s="366"/>
    </row>
    <row r="94" spans="1:25" ht="15" customHeight="1">
      <c r="A94" s="136"/>
      <c r="B94" s="592"/>
      <c r="C94" s="570"/>
      <c r="D94" s="570"/>
      <c r="E94" s="571"/>
      <c r="F94" s="572"/>
      <c r="G94" s="184"/>
      <c r="I94" s="421"/>
      <c r="J94" s="421"/>
      <c r="L94" s="93"/>
      <c r="M94" s="93"/>
      <c r="N94" s="421"/>
      <c r="O94" s="54"/>
      <c r="P94" s="33"/>
      <c r="Q94" s="33"/>
      <c r="S94" s="366"/>
      <c r="U94" s="366"/>
      <c r="Y94" s="366"/>
    </row>
    <row r="95" spans="1:25" ht="15" customHeight="1">
      <c r="A95" s="136"/>
      <c r="B95" s="592"/>
      <c r="C95" s="570"/>
      <c r="D95" s="570"/>
      <c r="E95" s="571"/>
      <c r="F95" s="572"/>
      <c r="G95" s="184"/>
      <c r="I95" s="421"/>
      <c r="J95" s="421"/>
      <c r="L95" s="93"/>
      <c r="M95" s="93"/>
      <c r="N95" s="421"/>
      <c r="O95" s="54"/>
      <c r="P95" s="33"/>
      <c r="Q95" s="33"/>
      <c r="S95" s="366"/>
      <c r="U95" s="366"/>
      <c r="Y95" s="366"/>
    </row>
    <row r="96" spans="1:25" ht="15" customHeight="1">
      <c r="A96" s="136"/>
      <c r="B96" s="592"/>
      <c r="C96" s="570"/>
      <c r="D96" s="570"/>
      <c r="E96" s="571"/>
      <c r="F96" s="572"/>
      <c r="G96" s="184"/>
      <c r="I96" s="421"/>
      <c r="J96" s="421"/>
      <c r="L96" s="93"/>
      <c r="M96" s="93"/>
      <c r="N96" s="421"/>
      <c r="O96" s="54"/>
      <c r="P96" s="33"/>
      <c r="Q96" s="33"/>
      <c r="S96" s="366"/>
      <c r="U96" s="366"/>
      <c r="Y96" s="366"/>
    </row>
    <row r="97" spans="1:25" ht="15" customHeight="1">
      <c r="A97" s="136"/>
      <c r="B97" s="592"/>
      <c r="C97" s="570"/>
      <c r="D97" s="570"/>
      <c r="E97" s="571"/>
      <c r="F97" s="572"/>
      <c r="G97" s="184"/>
      <c r="I97" s="421"/>
      <c r="J97" s="421"/>
      <c r="L97" s="93"/>
      <c r="M97" s="93"/>
      <c r="N97" s="421"/>
      <c r="O97" s="54"/>
      <c r="P97" s="33"/>
      <c r="Q97" s="33"/>
      <c r="S97" s="366"/>
      <c r="U97" s="366"/>
      <c r="Y97" s="366"/>
    </row>
    <row r="98" spans="1:25" ht="15" customHeight="1">
      <c r="A98" s="136"/>
      <c r="B98" s="592"/>
      <c r="C98" s="570"/>
      <c r="D98" s="570"/>
      <c r="E98" s="571"/>
      <c r="F98" s="572"/>
      <c r="G98" s="184"/>
      <c r="I98" s="421"/>
      <c r="J98" s="421"/>
      <c r="L98" s="93"/>
      <c r="M98" s="93"/>
      <c r="N98" s="421"/>
      <c r="O98" s="54"/>
      <c r="P98" s="33"/>
      <c r="Q98" s="33"/>
      <c r="S98" s="366"/>
      <c r="U98" s="366"/>
      <c r="Y98" s="366"/>
    </row>
    <row r="99" spans="1:25" ht="15" customHeight="1">
      <c r="A99" s="136"/>
      <c r="B99" s="592"/>
      <c r="C99" s="570"/>
      <c r="D99" s="570"/>
      <c r="E99" s="571"/>
      <c r="F99" s="572"/>
      <c r="G99" s="184"/>
      <c r="I99" s="421"/>
      <c r="J99" s="421"/>
      <c r="L99" s="93"/>
      <c r="M99" s="93"/>
      <c r="N99" s="421"/>
      <c r="O99" s="54"/>
      <c r="P99" s="33"/>
      <c r="Q99" s="33"/>
      <c r="S99" s="366"/>
      <c r="U99" s="366"/>
      <c r="Y99" s="366"/>
    </row>
    <row r="100" spans="1:25" ht="15" customHeight="1">
      <c r="A100" s="136"/>
      <c r="B100" s="592"/>
      <c r="C100" s="570"/>
      <c r="D100" s="570"/>
      <c r="E100" s="571"/>
      <c r="F100" s="572"/>
      <c r="G100" s="184"/>
      <c r="I100" s="421"/>
      <c r="J100" s="421"/>
      <c r="L100" s="93"/>
      <c r="M100" s="93"/>
      <c r="N100" s="421"/>
      <c r="O100" s="54"/>
      <c r="P100" s="33"/>
      <c r="Q100" s="33"/>
      <c r="S100" s="366"/>
      <c r="U100" s="366"/>
      <c r="Y100" s="366"/>
    </row>
    <row r="101" spans="1:25" ht="15" customHeight="1">
      <c r="A101" s="136"/>
      <c r="B101" s="592"/>
      <c r="C101" s="570"/>
      <c r="D101" s="570"/>
      <c r="E101" s="571"/>
      <c r="F101" s="572"/>
      <c r="G101" s="184"/>
      <c r="I101" s="421"/>
      <c r="J101" s="421"/>
      <c r="L101" s="93"/>
      <c r="M101" s="93"/>
      <c r="N101" s="421"/>
      <c r="O101" s="54"/>
      <c r="P101" s="33"/>
      <c r="Q101" s="33"/>
      <c r="S101" s="366"/>
      <c r="U101" s="366"/>
      <c r="Y101" s="366"/>
    </row>
    <row r="102" spans="1:25" ht="15" customHeight="1">
      <c r="A102" s="136"/>
      <c r="B102" s="592"/>
      <c r="C102" s="570"/>
      <c r="D102" s="570"/>
      <c r="E102" s="571"/>
      <c r="F102" s="572"/>
      <c r="G102" s="184"/>
      <c r="I102" s="421"/>
      <c r="J102" s="421"/>
      <c r="L102" s="93"/>
      <c r="M102" s="93"/>
      <c r="N102" s="421"/>
      <c r="O102" s="54"/>
      <c r="P102" s="33"/>
      <c r="Q102" s="33"/>
      <c r="S102" s="366"/>
      <c r="U102" s="366"/>
      <c r="Y102" s="366"/>
    </row>
    <row r="103" spans="1:25" ht="15" customHeight="1">
      <c r="A103" s="136"/>
      <c r="B103" s="592"/>
      <c r="C103" s="570"/>
      <c r="D103" s="570"/>
      <c r="E103" s="571"/>
      <c r="F103" s="572"/>
      <c r="G103" s="184"/>
      <c r="I103" s="421"/>
      <c r="J103" s="421"/>
      <c r="L103" s="93"/>
      <c r="M103" s="93"/>
      <c r="N103" s="421"/>
      <c r="O103" s="54"/>
      <c r="P103" s="33"/>
      <c r="Q103" s="33"/>
      <c r="S103" s="366"/>
      <c r="U103" s="366"/>
      <c r="Y103" s="366"/>
    </row>
    <row r="104" spans="1:25" ht="15" customHeight="1">
      <c r="A104" s="136"/>
      <c r="B104" s="592"/>
      <c r="C104" s="570"/>
      <c r="D104" s="570"/>
      <c r="E104" s="571"/>
      <c r="F104" s="572"/>
      <c r="G104" s="184"/>
      <c r="I104" s="421"/>
      <c r="J104" s="421"/>
      <c r="L104" s="93"/>
      <c r="M104" s="93"/>
      <c r="N104" s="421"/>
      <c r="O104" s="54"/>
      <c r="P104" s="33"/>
      <c r="Q104" s="33"/>
      <c r="S104" s="366"/>
      <c r="U104" s="366"/>
      <c r="Y104" s="366"/>
    </row>
    <row r="105" spans="1:25" ht="15" customHeight="1">
      <c r="A105" s="136"/>
      <c r="B105" s="592"/>
      <c r="C105" s="570"/>
      <c r="D105" s="570"/>
      <c r="E105" s="571"/>
      <c r="F105" s="572"/>
      <c r="G105" s="184"/>
      <c r="I105" s="421"/>
      <c r="J105" s="421"/>
      <c r="L105" s="93"/>
      <c r="M105" s="93"/>
      <c r="N105" s="421"/>
      <c r="O105" s="54"/>
      <c r="P105" s="33"/>
      <c r="Q105" s="33"/>
      <c r="S105" s="366"/>
      <c r="U105" s="366"/>
      <c r="Y105" s="366"/>
    </row>
    <row r="106" spans="1:25" ht="15" customHeight="1">
      <c r="A106" s="136"/>
      <c r="B106" s="592"/>
      <c r="C106" s="570"/>
      <c r="D106" s="570"/>
      <c r="E106" s="571"/>
      <c r="F106" s="572"/>
      <c r="G106" s="184"/>
      <c r="I106" s="421"/>
      <c r="J106" s="421"/>
      <c r="L106" s="93"/>
      <c r="M106" s="93"/>
      <c r="N106" s="421"/>
      <c r="O106" s="54"/>
      <c r="P106" s="33"/>
      <c r="Q106" s="33"/>
      <c r="S106" s="366"/>
      <c r="U106" s="366"/>
      <c r="Y106" s="366"/>
    </row>
    <row r="107" spans="1:25" ht="15" customHeight="1">
      <c r="A107" s="136"/>
      <c r="B107" s="592"/>
      <c r="C107" s="570"/>
      <c r="D107" s="570"/>
      <c r="E107" s="571"/>
      <c r="F107" s="572"/>
      <c r="G107" s="184"/>
      <c r="I107" s="421"/>
      <c r="J107" s="421"/>
      <c r="L107" s="93"/>
      <c r="M107" s="93"/>
      <c r="N107" s="421"/>
      <c r="O107" s="54"/>
      <c r="P107" s="33"/>
      <c r="Q107" s="33"/>
      <c r="S107" s="366"/>
      <c r="U107" s="366"/>
      <c r="Y107" s="366"/>
    </row>
    <row r="108" spans="1:25" ht="15" customHeight="1">
      <c r="A108" s="136"/>
      <c r="B108" s="592"/>
      <c r="C108" s="570"/>
      <c r="D108" s="570"/>
      <c r="E108" s="571"/>
      <c r="F108" s="572"/>
      <c r="G108" s="184"/>
      <c r="I108" s="421"/>
      <c r="J108" s="421"/>
      <c r="L108" s="93"/>
      <c r="M108" s="93"/>
      <c r="N108" s="421"/>
      <c r="O108" s="54"/>
      <c r="P108" s="33"/>
      <c r="Q108" s="33"/>
      <c r="S108" s="366"/>
      <c r="U108" s="366"/>
      <c r="Y108" s="366"/>
    </row>
    <row r="109" spans="1:25" ht="15" customHeight="1">
      <c r="A109" s="136"/>
      <c r="B109" s="592"/>
      <c r="C109" s="570"/>
      <c r="D109" s="570"/>
      <c r="E109" s="571"/>
      <c r="F109" s="572"/>
      <c r="G109" s="184"/>
      <c r="I109" s="421"/>
      <c r="J109" s="421"/>
      <c r="L109" s="93"/>
      <c r="M109" s="93"/>
      <c r="N109" s="421"/>
      <c r="O109" s="54"/>
      <c r="P109" s="33"/>
      <c r="Q109" s="33"/>
      <c r="S109" s="366"/>
      <c r="U109" s="366"/>
      <c r="Y109" s="366"/>
    </row>
    <row r="110" spans="1:25" ht="15" customHeight="1">
      <c r="A110" s="136"/>
      <c r="B110" s="592"/>
      <c r="C110" s="570"/>
      <c r="D110" s="570"/>
      <c r="E110" s="571"/>
      <c r="F110" s="572"/>
      <c r="G110" s="184"/>
      <c r="I110" s="421"/>
      <c r="J110" s="421"/>
      <c r="L110" s="93"/>
      <c r="M110" s="93"/>
      <c r="N110" s="421"/>
      <c r="O110" s="54"/>
      <c r="P110" s="33"/>
      <c r="Q110" s="33"/>
      <c r="S110" s="366"/>
      <c r="U110" s="366"/>
      <c r="Y110" s="366"/>
    </row>
    <row r="111" spans="1:25" ht="15" customHeight="1">
      <c r="A111" s="136"/>
      <c r="B111" s="592"/>
      <c r="C111" s="570"/>
      <c r="D111" s="570"/>
      <c r="E111" s="571"/>
      <c r="F111" s="572"/>
      <c r="G111" s="184"/>
      <c r="I111" s="421"/>
      <c r="J111" s="421"/>
      <c r="L111" s="93"/>
      <c r="M111" s="93"/>
      <c r="N111" s="421"/>
      <c r="O111" s="54"/>
      <c r="P111" s="33"/>
      <c r="Q111" s="33"/>
      <c r="S111" s="366"/>
      <c r="U111" s="366"/>
      <c r="Y111" s="366"/>
    </row>
    <row r="112" spans="1:25" ht="15" customHeight="1">
      <c r="A112" s="136"/>
      <c r="B112" s="592"/>
      <c r="C112" s="570"/>
      <c r="D112" s="570"/>
      <c r="E112" s="571"/>
      <c r="F112" s="572"/>
      <c r="G112" s="184"/>
      <c r="I112" s="421"/>
      <c r="J112" s="421"/>
      <c r="L112" s="93"/>
      <c r="M112" s="93"/>
      <c r="N112" s="421"/>
      <c r="O112" s="54"/>
      <c r="P112" s="33"/>
      <c r="Q112" s="33"/>
      <c r="S112" s="366"/>
      <c r="U112" s="366"/>
      <c r="Y112" s="366"/>
    </row>
    <row r="113" spans="1:25" ht="15" customHeight="1">
      <c r="A113" s="136"/>
      <c r="B113" s="592"/>
      <c r="C113" s="570"/>
      <c r="D113" s="570"/>
      <c r="E113" s="571"/>
      <c r="F113" s="572"/>
      <c r="G113" s="184"/>
      <c r="I113" s="421"/>
      <c r="J113" s="421"/>
      <c r="L113" s="93"/>
      <c r="M113" s="93"/>
      <c r="N113" s="421"/>
      <c r="O113" s="54"/>
      <c r="P113" s="33"/>
      <c r="Q113" s="33"/>
      <c r="S113" s="366"/>
      <c r="U113" s="366"/>
      <c r="Y113" s="366"/>
    </row>
    <row r="114" spans="1:25" ht="15" customHeight="1">
      <c r="A114" s="136"/>
      <c r="B114" s="592"/>
      <c r="C114" s="570"/>
      <c r="D114" s="570"/>
      <c r="E114" s="571"/>
      <c r="F114" s="572"/>
      <c r="G114" s="184"/>
      <c r="I114" s="421"/>
      <c r="J114" s="421"/>
      <c r="L114" s="93"/>
      <c r="M114" s="93"/>
      <c r="N114" s="421"/>
      <c r="O114" s="54"/>
      <c r="P114" s="33"/>
      <c r="Q114" s="33"/>
      <c r="S114" s="366"/>
      <c r="U114" s="366"/>
      <c r="Y114" s="366"/>
    </row>
    <row r="115" spans="1:25" ht="15" customHeight="1">
      <c r="A115" s="136"/>
      <c r="B115" s="592"/>
      <c r="C115" s="570"/>
      <c r="D115" s="570"/>
      <c r="E115" s="571"/>
      <c r="F115" s="572"/>
      <c r="G115" s="184"/>
      <c r="I115" s="421"/>
      <c r="J115" s="421"/>
      <c r="L115" s="93"/>
      <c r="M115" s="93"/>
      <c r="N115" s="421"/>
      <c r="O115" s="54"/>
      <c r="P115" s="33"/>
      <c r="Q115" s="33"/>
      <c r="S115" s="366"/>
      <c r="U115" s="366"/>
      <c r="Y115" s="366"/>
    </row>
    <row r="116" spans="1:25" ht="15" customHeight="1">
      <c r="A116" s="136"/>
      <c r="B116" s="592"/>
      <c r="C116" s="570"/>
      <c r="D116" s="570"/>
      <c r="E116" s="571"/>
      <c r="F116" s="572"/>
      <c r="G116" s="184"/>
      <c r="I116" s="421"/>
      <c r="J116" s="421"/>
      <c r="L116" s="93"/>
      <c r="M116" s="93"/>
      <c r="N116" s="421"/>
      <c r="O116" s="54"/>
      <c r="P116" s="33"/>
      <c r="Q116" s="33"/>
      <c r="S116" s="366"/>
      <c r="U116" s="366"/>
      <c r="Y116" s="366"/>
    </row>
    <row r="117" spans="1:25" ht="15" customHeight="1">
      <c r="A117" s="136"/>
      <c r="B117" s="592"/>
      <c r="C117" s="570"/>
      <c r="D117" s="570"/>
      <c r="E117" s="571"/>
      <c r="F117" s="572"/>
      <c r="G117" s="184"/>
      <c r="I117" s="421"/>
      <c r="J117" s="421"/>
      <c r="L117" s="93"/>
      <c r="M117" s="93"/>
      <c r="N117" s="421"/>
      <c r="O117" s="54"/>
      <c r="P117" s="33"/>
      <c r="Q117" s="33"/>
      <c r="S117" s="366"/>
      <c r="U117" s="366"/>
      <c r="Y117" s="366"/>
    </row>
    <row r="118" spans="1:25" ht="15" customHeight="1">
      <c r="A118" s="136"/>
      <c r="B118" s="592"/>
      <c r="C118" s="570"/>
      <c r="D118" s="570"/>
      <c r="E118" s="571"/>
      <c r="F118" s="572"/>
      <c r="G118" s="184"/>
      <c r="I118" s="421"/>
      <c r="J118" s="421"/>
      <c r="L118" s="93"/>
      <c r="M118" s="93"/>
      <c r="N118" s="421"/>
      <c r="O118" s="54"/>
      <c r="P118" s="33"/>
      <c r="Q118" s="33"/>
      <c r="S118" s="366"/>
      <c r="U118" s="366"/>
      <c r="Y118" s="366"/>
    </row>
    <row r="119" spans="1:25" ht="15" customHeight="1">
      <c r="A119" s="136"/>
      <c r="B119" s="592"/>
      <c r="C119" s="570"/>
      <c r="D119" s="570"/>
      <c r="E119" s="571"/>
      <c r="F119" s="572"/>
      <c r="G119" s="184"/>
      <c r="I119" s="421"/>
      <c r="J119" s="421"/>
      <c r="L119" s="93"/>
      <c r="M119" s="93"/>
      <c r="N119" s="421"/>
      <c r="O119" s="54"/>
      <c r="P119" s="33"/>
      <c r="Q119" s="33"/>
      <c r="S119" s="366"/>
      <c r="U119" s="366"/>
      <c r="Y119" s="366"/>
    </row>
    <row r="120" spans="1:25" ht="15" customHeight="1">
      <c r="A120" s="136"/>
      <c r="B120" s="592"/>
      <c r="C120" s="570"/>
      <c r="D120" s="570"/>
      <c r="E120" s="571"/>
      <c r="F120" s="572"/>
      <c r="G120" s="184"/>
      <c r="I120" s="421"/>
      <c r="J120" s="421"/>
      <c r="L120" s="93"/>
      <c r="M120" s="93"/>
      <c r="N120" s="421"/>
      <c r="O120" s="54"/>
      <c r="P120" s="33"/>
      <c r="Q120" s="33"/>
      <c r="S120" s="366"/>
      <c r="U120" s="366"/>
      <c r="Y120" s="366"/>
    </row>
    <row r="121" spans="1:25" ht="15" customHeight="1">
      <c r="A121" s="136"/>
      <c r="B121" s="592"/>
      <c r="C121" s="570"/>
      <c r="D121" s="570"/>
      <c r="E121" s="571"/>
      <c r="F121" s="572"/>
      <c r="G121" s="184"/>
      <c r="I121" s="421"/>
      <c r="J121" s="421"/>
      <c r="L121" s="93"/>
      <c r="M121" s="93"/>
      <c r="N121" s="421"/>
      <c r="O121" s="54"/>
      <c r="P121" s="33"/>
      <c r="Q121" s="33"/>
      <c r="S121" s="366"/>
      <c r="U121" s="366"/>
      <c r="Y121" s="366"/>
    </row>
    <row r="122" spans="1:25" ht="15" customHeight="1">
      <c r="A122" s="136"/>
      <c r="B122" s="592"/>
      <c r="C122" s="570"/>
      <c r="D122" s="570"/>
      <c r="E122" s="571"/>
      <c r="F122" s="572"/>
      <c r="G122" s="184"/>
      <c r="I122" s="421"/>
      <c r="J122" s="421"/>
      <c r="L122" s="93"/>
      <c r="M122" s="93"/>
      <c r="N122" s="421"/>
      <c r="O122" s="54"/>
      <c r="P122" s="33"/>
      <c r="Q122" s="33"/>
      <c r="S122" s="366"/>
      <c r="U122" s="366"/>
      <c r="Y122" s="366"/>
    </row>
    <row r="123" spans="1:25" ht="15" customHeight="1">
      <c r="A123" s="136"/>
      <c r="B123" s="592"/>
      <c r="C123" s="570"/>
      <c r="D123" s="570"/>
      <c r="E123" s="571"/>
      <c r="F123" s="572"/>
      <c r="G123" s="184"/>
      <c r="I123" s="421"/>
      <c r="J123" s="421"/>
      <c r="L123" s="93"/>
      <c r="M123" s="93"/>
      <c r="N123" s="421"/>
      <c r="O123" s="54"/>
      <c r="P123" s="33"/>
      <c r="Q123" s="33"/>
      <c r="S123" s="366"/>
      <c r="U123" s="366"/>
      <c r="Y123" s="366"/>
    </row>
    <row r="124" spans="1:25" ht="15" customHeight="1">
      <c r="A124" s="136"/>
      <c r="B124" s="592"/>
      <c r="C124" s="570"/>
      <c r="D124" s="570"/>
      <c r="E124" s="571"/>
      <c r="F124" s="572"/>
      <c r="G124" s="184"/>
      <c r="I124" s="421"/>
      <c r="J124" s="421"/>
      <c r="L124" s="93"/>
      <c r="M124" s="93"/>
      <c r="N124" s="421"/>
      <c r="O124" s="54"/>
      <c r="P124" s="33"/>
      <c r="Q124" s="33"/>
      <c r="S124" s="366"/>
      <c r="U124" s="366"/>
      <c r="Y124" s="366"/>
    </row>
    <row r="125" spans="1:25" ht="15" customHeight="1">
      <c r="A125" s="136"/>
      <c r="B125" s="592"/>
      <c r="C125" s="570"/>
      <c r="D125" s="570"/>
      <c r="E125" s="571"/>
      <c r="F125" s="572"/>
      <c r="G125" s="184"/>
      <c r="I125" s="421"/>
      <c r="J125" s="421"/>
      <c r="L125" s="93"/>
      <c r="M125" s="93"/>
      <c r="N125" s="421"/>
      <c r="O125" s="54"/>
      <c r="P125" s="33"/>
      <c r="Q125" s="33"/>
      <c r="S125" s="366"/>
      <c r="U125" s="366"/>
      <c r="Y125" s="366"/>
    </row>
    <row r="126" spans="1:25" ht="15" customHeight="1">
      <c r="A126" s="136"/>
      <c r="B126" s="592"/>
      <c r="C126" s="570"/>
      <c r="D126" s="570"/>
      <c r="E126" s="571"/>
      <c r="F126" s="572"/>
      <c r="G126" s="184"/>
      <c r="I126" s="421"/>
      <c r="J126" s="421"/>
      <c r="L126" s="93"/>
      <c r="M126" s="93"/>
      <c r="N126" s="421"/>
      <c r="O126" s="54"/>
      <c r="P126" s="33"/>
      <c r="Q126" s="33"/>
      <c r="S126" s="366"/>
      <c r="U126" s="366"/>
      <c r="Y126" s="366"/>
    </row>
    <row r="127" spans="1:25" ht="15" customHeight="1">
      <c r="A127" s="136"/>
      <c r="B127" s="592"/>
      <c r="C127" s="570"/>
      <c r="D127" s="570"/>
      <c r="E127" s="571"/>
      <c r="F127" s="572"/>
      <c r="G127" s="184"/>
      <c r="I127" s="421"/>
      <c r="J127" s="421"/>
      <c r="L127" s="93"/>
      <c r="M127" s="93"/>
      <c r="N127" s="421"/>
      <c r="O127" s="54"/>
      <c r="P127" s="33"/>
      <c r="Q127" s="33"/>
      <c r="S127" s="366"/>
      <c r="U127" s="366"/>
      <c r="Y127" s="366"/>
    </row>
    <row r="128" spans="1:25" ht="15" customHeight="1">
      <c r="A128" s="136"/>
      <c r="B128" s="592"/>
      <c r="C128" s="570"/>
      <c r="D128" s="570"/>
      <c r="E128" s="571"/>
      <c r="F128" s="572"/>
      <c r="G128" s="184"/>
      <c r="I128" s="421"/>
      <c r="J128" s="421"/>
      <c r="L128" s="93"/>
      <c r="M128" s="93"/>
      <c r="N128" s="421"/>
      <c r="O128" s="54"/>
      <c r="P128" s="33"/>
      <c r="Q128" s="33"/>
      <c r="S128" s="366"/>
      <c r="U128" s="366"/>
      <c r="Y128" s="366"/>
    </row>
    <row r="129" spans="1:25" ht="15" customHeight="1">
      <c r="A129" s="136"/>
      <c r="B129" s="592"/>
      <c r="C129" s="570"/>
      <c r="D129" s="570"/>
      <c r="E129" s="571"/>
      <c r="F129" s="572"/>
      <c r="G129" s="184"/>
      <c r="I129" s="421"/>
      <c r="J129" s="421"/>
      <c r="L129" s="93"/>
      <c r="M129" s="93"/>
      <c r="N129" s="421"/>
      <c r="O129" s="54"/>
      <c r="P129" s="33"/>
      <c r="Q129" s="33"/>
      <c r="S129" s="366"/>
      <c r="U129" s="366"/>
      <c r="Y129" s="366"/>
    </row>
    <row r="130" spans="1:25" ht="15" customHeight="1">
      <c r="A130" s="136"/>
      <c r="B130" s="591"/>
      <c r="C130" s="567"/>
      <c r="D130" s="567"/>
      <c r="E130" s="569"/>
      <c r="F130" s="241"/>
      <c r="G130" s="184"/>
      <c r="I130" s="421"/>
      <c r="J130" s="421"/>
      <c r="L130" s="93"/>
      <c r="M130" s="93"/>
      <c r="N130" s="421"/>
      <c r="O130" s="54"/>
      <c r="P130" s="33"/>
      <c r="Q130" s="33"/>
      <c r="S130" s="366"/>
      <c r="U130" s="366"/>
      <c r="Y130" s="366"/>
    </row>
    <row r="131" spans="1:25" ht="15" customHeight="1">
      <c r="A131" s="136"/>
      <c r="B131" s="591"/>
      <c r="C131" s="567"/>
      <c r="D131" s="567"/>
      <c r="E131" s="569"/>
      <c r="F131" s="241"/>
      <c r="G131" s="184"/>
      <c r="I131" s="421"/>
      <c r="J131" s="421"/>
      <c r="L131" s="93"/>
      <c r="M131" s="93"/>
      <c r="N131" s="421"/>
      <c r="O131" s="54"/>
      <c r="P131" s="33"/>
      <c r="Q131" s="33"/>
      <c r="S131" s="366"/>
      <c r="U131" s="366"/>
      <c r="Y131" s="366"/>
    </row>
    <row r="132" spans="1:25" ht="15" customHeight="1">
      <c r="A132" s="136"/>
      <c r="B132" s="591"/>
      <c r="C132" s="567"/>
      <c r="D132" s="567"/>
      <c r="E132" s="569"/>
      <c r="F132" s="241"/>
      <c r="G132" s="184"/>
      <c r="I132" s="421"/>
      <c r="J132" s="421"/>
      <c r="L132" s="93"/>
      <c r="M132" s="93"/>
      <c r="N132" s="421"/>
      <c r="O132" s="54"/>
      <c r="P132" s="33"/>
      <c r="Q132" s="33"/>
      <c r="S132" s="366"/>
      <c r="U132" s="366"/>
      <c r="Y132" s="366"/>
    </row>
    <row r="133" spans="1:25" ht="15" customHeight="1">
      <c r="A133" s="136"/>
      <c r="B133" s="591"/>
      <c r="C133" s="567"/>
      <c r="D133" s="567"/>
      <c r="E133" s="569"/>
      <c r="F133" s="241"/>
      <c r="G133" s="184"/>
      <c r="I133" s="421"/>
      <c r="J133" s="421"/>
      <c r="L133" s="93"/>
      <c r="M133" s="93"/>
      <c r="N133" s="421"/>
      <c r="O133" s="54"/>
      <c r="P133" s="33"/>
      <c r="Q133" s="33"/>
      <c r="S133" s="366"/>
      <c r="U133" s="366"/>
      <c r="Y133" s="366"/>
    </row>
    <row r="134" spans="1:25" ht="15" customHeight="1">
      <c r="A134" s="136"/>
      <c r="B134" s="591"/>
      <c r="C134" s="567"/>
      <c r="D134" s="567"/>
      <c r="E134" s="569"/>
      <c r="F134" s="241"/>
      <c r="G134" s="184"/>
      <c r="I134" s="421"/>
      <c r="J134" s="421"/>
      <c r="L134" s="93"/>
      <c r="M134" s="93"/>
      <c r="N134" s="421"/>
      <c r="O134" s="54"/>
      <c r="P134" s="33"/>
      <c r="Q134" s="33"/>
      <c r="S134" s="366"/>
      <c r="U134" s="366"/>
      <c r="Y134" s="366"/>
    </row>
    <row r="135" spans="1:25" ht="15" customHeight="1">
      <c r="A135" s="136"/>
      <c r="B135" s="591"/>
      <c r="C135" s="567"/>
      <c r="D135" s="567"/>
      <c r="E135" s="569"/>
      <c r="F135" s="241"/>
      <c r="G135" s="184"/>
      <c r="I135" s="421"/>
      <c r="J135" s="421"/>
      <c r="L135" s="93"/>
      <c r="M135" s="93"/>
      <c r="N135" s="421"/>
      <c r="O135" s="54"/>
      <c r="P135" s="33"/>
      <c r="Q135" s="33"/>
      <c r="S135" s="366"/>
      <c r="U135" s="366"/>
      <c r="Y135" s="366"/>
    </row>
    <row r="136" spans="1:25" ht="15" customHeight="1">
      <c r="A136" s="136"/>
      <c r="B136" s="591"/>
      <c r="C136" s="567"/>
      <c r="D136" s="567"/>
      <c r="E136" s="569"/>
      <c r="F136" s="241"/>
      <c r="G136" s="184"/>
      <c r="I136" s="421"/>
      <c r="J136" s="421"/>
      <c r="L136" s="93"/>
      <c r="M136" s="93"/>
      <c r="N136" s="421"/>
      <c r="O136" s="54"/>
      <c r="P136" s="33"/>
      <c r="Q136" s="33"/>
      <c r="S136" s="366"/>
      <c r="U136" s="366"/>
      <c r="Y136" s="366"/>
    </row>
    <row r="137" spans="1:25" ht="15" customHeight="1">
      <c r="A137" s="136"/>
      <c r="B137" s="591"/>
      <c r="C137" s="567"/>
      <c r="D137" s="567"/>
      <c r="E137" s="569"/>
      <c r="F137" s="241"/>
      <c r="G137" s="184"/>
      <c r="I137" s="421"/>
      <c r="J137" s="421"/>
      <c r="L137" s="93"/>
      <c r="M137" s="93"/>
      <c r="N137" s="421"/>
      <c r="O137" s="54"/>
      <c r="P137" s="33"/>
      <c r="Q137" s="33"/>
      <c r="S137" s="366"/>
      <c r="U137" s="366"/>
      <c r="Y137" s="366"/>
    </row>
    <row r="138" spans="1:25" ht="15" customHeight="1">
      <c r="A138" s="136"/>
      <c r="B138" s="591"/>
      <c r="C138" s="567"/>
      <c r="D138" s="567"/>
      <c r="E138" s="569"/>
      <c r="F138" s="241"/>
      <c r="G138" s="184"/>
      <c r="I138" s="421"/>
      <c r="J138" s="421"/>
      <c r="L138" s="93"/>
      <c r="M138" s="93"/>
      <c r="N138" s="421"/>
      <c r="O138" s="54"/>
      <c r="P138" s="33"/>
      <c r="Q138" s="33"/>
      <c r="S138" s="366"/>
      <c r="U138" s="366"/>
      <c r="Y138" s="366"/>
    </row>
    <row r="139" spans="1:25" ht="15" customHeight="1">
      <c r="A139" s="136"/>
      <c r="B139" s="591"/>
      <c r="C139" s="567"/>
      <c r="D139" s="567"/>
      <c r="E139" s="569"/>
      <c r="F139" s="241"/>
      <c r="G139" s="184"/>
      <c r="I139" s="421"/>
      <c r="J139" s="421"/>
      <c r="L139" s="93"/>
      <c r="M139" s="93"/>
      <c r="N139" s="421"/>
      <c r="O139" s="54"/>
      <c r="P139" s="33"/>
      <c r="Q139" s="33"/>
      <c r="S139" s="366"/>
      <c r="U139" s="366"/>
      <c r="Y139" s="366"/>
    </row>
    <row r="140" spans="1:25" ht="15" customHeight="1">
      <c r="A140" s="136"/>
      <c r="B140" s="591"/>
      <c r="C140" s="567"/>
      <c r="D140" s="567"/>
      <c r="E140" s="569"/>
      <c r="F140" s="241"/>
      <c r="G140" s="184"/>
      <c r="I140" s="421"/>
      <c r="J140" s="421"/>
      <c r="L140" s="93"/>
      <c r="M140" s="93"/>
      <c r="N140" s="421"/>
      <c r="O140" s="54"/>
      <c r="P140" s="33"/>
      <c r="Q140" s="33"/>
      <c r="S140" s="366"/>
      <c r="U140" s="366"/>
      <c r="Y140" s="366"/>
    </row>
    <row r="141" spans="1:25" ht="15" customHeight="1">
      <c r="A141" s="136"/>
      <c r="B141" s="591"/>
      <c r="C141" s="567"/>
      <c r="D141" s="567"/>
      <c r="E141" s="569"/>
      <c r="F141" s="241"/>
      <c r="G141" s="184"/>
      <c r="I141" s="421"/>
      <c r="J141" s="421"/>
      <c r="L141" s="93"/>
      <c r="M141" s="93"/>
      <c r="N141" s="421"/>
      <c r="O141" s="54"/>
      <c r="P141" s="33"/>
      <c r="Q141" s="33"/>
      <c r="S141" s="366"/>
      <c r="U141" s="366"/>
      <c r="Y141" s="366"/>
    </row>
    <row r="142" spans="1:25" ht="15" customHeight="1">
      <c r="A142" s="136"/>
      <c r="B142" s="591"/>
      <c r="C142" s="567"/>
      <c r="D142" s="567"/>
      <c r="E142" s="569"/>
      <c r="F142" s="241"/>
      <c r="G142" s="184"/>
      <c r="I142" s="421"/>
      <c r="J142" s="421"/>
      <c r="L142" s="93"/>
      <c r="M142" s="93"/>
      <c r="N142" s="421"/>
      <c r="O142" s="54"/>
      <c r="P142" s="33"/>
      <c r="Q142" s="33"/>
      <c r="S142" s="366"/>
      <c r="U142" s="366"/>
      <c r="Y142" s="366"/>
    </row>
    <row r="143" spans="1:25" ht="15" customHeight="1">
      <c r="A143" s="136"/>
      <c r="B143" s="591"/>
      <c r="C143" s="567"/>
      <c r="D143" s="567"/>
      <c r="E143" s="569"/>
      <c r="F143" s="241"/>
      <c r="G143" s="184"/>
      <c r="I143" s="421"/>
      <c r="J143" s="421"/>
      <c r="L143" s="93"/>
      <c r="M143" s="93"/>
      <c r="N143" s="421"/>
      <c r="O143" s="54"/>
      <c r="P143" s="33"/>
      <c r="Q143" s="33"/>
      <c r="S143" s="366"/>
      <c r="U143" s="366"/>
      <c r="Y143" s="366"/>
    </row>
    <row r="144" spans="1:25" ht="15" customHeight="1">
      <c r="A144" s="136"/>
      <c r="B144" s="591"/>
      <c r="C144" s="567"/>
      <c r="D144" s="567"/>
      <c r="E144" s="569"/>
      <c r="F144" s="241"/>
      <c r="G144" s="184"/>
      <c r="I144" s="421"/>
      <c r="J144" s="421"/>
      <c r="L144" s="93"/>
      <c r="M144" s="93"/>
      <c r="N144" s="421"/>
      <c r="O144" s="54"/>
      <c r="P144" s="33"/>
      <c r="Q144" s="33"/>
      <c r="S144" s="366"/>
      <c r="U144" s="366"/>
      <c r="Y144" s="366"/>
    </row>
    <row r="145" spans="1:25" ht="15" customHeight="1">
      <c r="A145" s="136"/>
      <c r="B145" s="591"/>
      <c r="C145" s="567"/>
      <c r="D145" s="567"/>
      <c r="E145" s="569"/>
      <c r="F145" s="241"/>
      <c r="G145" s="184"/>
      <c r="I145" s="421"/>
      <c r="J145" s="421"/>
      <c r="L145" s="93"/>
      <c r="M145" s="93"/>
      <c r="N145" s="421"/>
      <c r="O145" s="54"/>
      <c r="P145" s="33"/>
      <c r="Q145" s="33"/>
      <c r="S145" s="366"/>
      <c r="U145" s="366"/>
      <c r="Y145" s="366"/>
    </row>
    <row r="146" spans="1:25" ht="15" customHeight="1">
      <c r="A146" s="136"/>
      <c r="B146" s="591"/>
      <c r="C146" s="567"/>
      <c r="D146" s="567"/>
      <c r="E146" s="569"/>
      <c r="F146" s="241"/>
      <c r="G146" s="184"/>
      <c r="I146" s="421"/>
      <c r="J146" s="421"/>
      <c r="L146" s="93"/>
      <c r="M146" s="93"/>
      <c r="N146" s="421"/>
      <c r="O146" s="54"/>
      <c r="P146" s="33"/>
      <c r="Q146" s="33"/>
      <c r="S146" s="366"/>
      <c r="U146" s="366"/>
      <c r="Y146" s="366"/>
    </row>
    <row r="147" spans="1:25" ht="15" customHeight="1">
      <c r="A147" s="136"/>
      <c r="B147" s="591"/>
      <c r="C147" s="567"/>
      <c r="D147" s="567"/>
      <c r="E147" s="569"/>
      <c r="F147" s="241"/>
      <c r="G147" s="184"/>
      <c r="I147" s="421"/>
      <c r="J147" s="421"/>
      <c r="L147" s="93"/>
      <c r="M147" s="93"/>
      <c r="N147" s="421"/>
      <c r="O147" s="54"/>
      <c r="P147" s="33"/>
      <c r="Q147" s="33"/>
      <c r="S147" s="366"/>
      <c r="U147" s="366"/>
      <c r="Y147" s="366"/>
    </row>
    <row r="148" spans="1:25" ht="15" customHeight="1">
      <c r="A148" s="136"/>
      <c r="B148" s="591"/>
      <c r="C148" s="567"/>
      <c r="D148" s="567"/>
      <c r="E148" s="569"/>
      <c r="F148" s="241"/>
      <c r="G148" s="184"/>
      <c r="I148" s="421"/>
      <c r="J148" s="421"/>
      <c r="L148" s="93"/>
      <c r="M148" s="93"/>
      <c r="N148" s="421"/>
      <c r="O148" s="54"/>
      <c r="P148" s="33"/>
      <c r="Q148" s="33"/>
      <c r="S148" s="366"/>
      <c r="U148" s="366"/>
      <c r="Y148" s="366"/>
    </row>
    <row r="149" spans="1:25" ht="15" customHeight="1">
      <c r="A149" s="136"/>
      <c r="B149" s="591"/>
      <c r="C149" s="567"/>
      <c r="D149" s="567"/>
      <c r="E149" s="569"/>
      <c r="F149" s="241"/>
      <c r="G149" s="184"/>
      <c r="I149" s="421"/>
      <c r="J149" s="421"/>
      <c r="L149" s="93"/>
      <c r="M149" s="93"/>
      <c r="N149" s="421"/>
      <c r="O149" s="54"/>
      <c r="P149" s="33"/>
      <c r="Q149" s="33"/>
      <c r="S149" s="366"/>
      <c r="U149" s="366"/>
      <c r="Y149" s="366"/>
    </row>
    <row r="150" spans="1:25" ht="15" customHeight="1">
      <c r="A150" s="136"/>
      <c r="B150" s="591"/>
      <c r="C150" s="567"/>
      <c r="D150" s="567"/>
      <c r="E150" s="569"/>
      <c r="F150" s="241"/>
      <c r="G150" s="184"/>
      <c r="I150" s="421"/>
      <c r="J150" s="421"/>
      <c r="L150" s="93"/>
      <c r="M150" s="93"/>
      <c r="N150" s="421"/>
      <c r="O150" s="54"/>
      <c r="P150" s="33"/>
      <c r="Q150" s="33"/>
      <c r="S150" s="366"/>
      <c r="U150" s="366"/>
      <c r="Y150" s="366"/>
    </row>
    <row r="151" spans="1:25" ht="15" customHeight="1">
      <c r="A151" s="136"/>
      <c r="B151" s="593"/>
      <c r="C151" s="567"/>
      <c r="D151" s="567"/>
      <c r="E151" s="569"/>
      <c r="F151" s="241"/>
      <c r="G151" s="184"/>
      <c r="I151" s="421"/>
      <c r="J151" s="421"/>
      <c r="L151" s="93"/>
      <c r="M151" s="93"/>
      <c r="N151" s="421"/>
      <c r="O151" s="54"/>
      <c r="P151" s="33"/>
      <c r="Q151" s="33"/>
      <c r="S151" s="366"/>
      <c r="U151" s="366"/>
      <c r="Y151" s="366"/>
    </row>
    <row r="152" spans="1:25" ht="15" customHeight="1">
      <c r="A152" s="136"/>
      <c r="B152" s="591"/>
      <c r="C152" s="567"/>
      <c r="D152" s="567"/>
      <c r="E152" s="569"/>
      <c r="F152" s="241"/>
      <c r="G152" s="184"/>
      <c r="I152" s="421"/>
      <c r="J152" s="421"/>
      <c r="L152" s="93"/>
      <c r="M152" s="93"/>
      <c r="N152" s="421"/>
      <c r="O152" s="54"/>
      <c r="P152" s="33"/>
      <c r="Q152" s="33"/>
      <c r="S152" s="366"/>
      <c r="U152" s="366"/>
      <c r="Y152" s="366"/>
    </row>
    <row r="153" spans="1:25" ht="15" customHeight="1">
      <c r="A153" s="136"/>
      <c r="B153" s="591"/>
      <c r="C153" s="567"/>
      <c r="D153" s="567"/>
      <c r="E153" s="569"/>
      <c r="F153" s="241"/>
      <c r="G153" s="184"/>
      <c r="I153" s="421"/>
      <c r="J153" s="421"/>
      <c r="L153" s="93"/>
      <c r="M153" s="93"/>
      <c r="N153" s="421"/>
      <c r="O153" s="54"/>
      <c r="P153" s="33"/>
      <c r="Q153" s="33"/>
      <c r="S153" s="366"/>
      <c r="U153" s="366"/>
      <c r="Y153" s="366"/>
    </row>
    <row r="154" spans="1:25" ht="15" customHeight="1">
      <c r="A154" s="136"/>
      <c r="B154" s="591"/>
      <c r="C154" s="567"/>
      <c r="D154" s="567"/>
      <c r="E154" s="569"/>
      <c r="F154" s="241"/>
      <c r="G154" s="184"/>
      <c r="I154" s="421"/>
      <c r="J154" s="421"/>
      <c r="L154" s="93"/>
      <c r="M154" s="93"/>
      <c r="N154" s="421"/>
      <c r="O154" s="54"/>
      <c r="P154" s="33"/>
      <c r="Q154" s="33"/>
      <c r="S154" s="366"/>
      <c r="U154" s="366"/>
      <c r="Y154" s="366"/>
    </row>
    <row r="155" spans="1:25" ht="15" customHeight="1">
      <c r="A155" s="136"/>
      <c r="B155" s="591"/>
      <c r="C155" s="567"/>
      <c r="D155" s="567"/>
      <c r="E155" s="569"/>
      <c r="F155" s="241"/>
      <c r="G155" s="184"/>
      <c r="I155" s="421"/>
      <c r="J155" s="421"/>
      <c r="L155" s="93"/>
      <c r="M155" s="93"/>
      <c r="N155" s="421"/>
      <c r="O155" s="54"/>
      <c r="P155" s="33"/>
      <c r="Q155" s="33"/>
      <c r="S155" s="366"/>
      <c r="U155" s="366"/>
      <c r="Y155" s="366"/>
    </row>
    <row r="156" spans="1:25" ht="15" customHeight="1">
      <c r="A156" s="136"/>
      <c r="B156" s="591"/>
      <c r="C156" s="567"/>
      <c r="D156" s="567"/>
      <c r="E156" s="569"/>
      <c r="F156" s="241"/>
      <c r="G156" s="184"/>
      <c r="I156" s="421"/>
      <c r="J156" s="421"/>
      <c r="L156" s="93"/>
      <c r="M156" s="93"/>
      <c r="N156" s="421"/>
      <c r="O156" s="54"/>
      <c r="P156" s="33"/>
      <c r="Q156" s="33"/>
      <c r="S156" s="366"/>
      <c r="U156" s="366"/>
      <c r="Y156" s="366"/>
    </row>
    <row r="157" spans="1:25" ht="15" customHeight="1">
      <c r="A157" s="136"/>
      <c r="B157" s="591"/>
      <c r="C157" s="567"/>
      <c r="D157" s="567"/>
      <c r="E157" s="569"/>
      <c r="F157" s="241"/>
      <c r="G157" s="184"/>
      <c r="I157" s="421"/>
      <c r="J157" s="421"/>
      <c r="L157" s="93"/>
      <c r="M157" s="93"/>
      <c r="N157" s="421"/>
      <c r="O157" s="54"/>
      <c r="P157" s="33"/>
      <c r="Q157" s="33"/>
      <c r="S157" s="366"/>
      <c r="U157" s="366"/>
      <c r="Y157" s="366"/>
    </row>
    <row r="158" spans="1:25" ht="15" customHeight="1">
      <c r="A158" s="136"/>
      <c r="B158" s="591"/>
      <c r="C158" s="567"/>
      <c r="D158" s="567"/>
      <c r="E158" s="569"/>
      <c r="F158" s="241"/>
      <c r="G158" s="184"/>
      <c r="I158" s="421"/>
      <c r="J158" s="421"/>
      <c r="L158" s="93"/>
      <c r="M158" s="93"/>
      <c r="N158" s="421"/>
      <c r="O158" s="54"/>
      <c r="P158" s="33"/>
      <c r="Q158" s="33"/>
      <c r="S158" s="366"/>
      <c r="U158" s="366"/>
      <c r="Y158" s="366"/>
    </row>
    <row r="159" spans="1:25" ht="15" customHeight="1">
      <c r="A159" s="136"/>
      <c r="B159" s="591"/>
      <c r="C159" s="567"/>
      <c r="D159" s="567"/>
      <c r="E159" s="569"/>
      <c r="F159" s="241"/>
      <c r="G159" s="184"/>
      <c r="I159" s="421"/>
      <c r="J159" s="421"/>
      <c r="L159" s="93"/>
      <c r="M159" s="93"/>
      <c r="N159" s="421"/>
      <c r="O159" s="54"/>
      <c r="P159" s="33"/>
      <c r="Q159" s="33"/>
      <c r="S159" s="366"/>
      <c r="U159" s="366"/>
      <c r="Y159" s="366"/>
    </row>
    <row r="160" spans="1:25" ht="15" customHeight="1">
      <c r="A160" s="136"/>
      <c r="B160" s="591"/>
      <c r="C160" s="567"/>
      <c r="D160" s="567"/>
      <c r="E160" s="569"/>
      <c r="F160" s="241"/>
      <c r="G160" s="184"/>
      <c r="I160" s="421"/>
      <c r="J160" s="421"/>
      <c r="L160" s="93"/>
      <c r="M160" s="93"/>
      <c r="N160" s="421"/>
      <c r="O160" s="54"/>
      <c r="P160" s="33"/>
      <c r="Q160" s="33"/>
      <c r="S160" s="366"/>
      <c r="U160" s="366"/>
      <c r="Y160" s="366"/>
    </row>
    <row r="161" spans="1:25" ht="15" customHeight="1">
      <c r="A161" s="136"/>
      <c r="B161" s="591"/>
      <c r="C161" s="567"/>
      <c r="D161" s="567"/>
      <c r="E161" s="569"/>
      <c r="F161" s="241"/>
      <c r="G161" s="184"/>
      <c r="I161" s="421"/>
      <c r="J161" s="421"/>
      <c r="L161" s="93"/>
      <c r="M161" s="93"/>
      <c r="N161" s="421"/>
      <c r="O161" s="54"/>
      <c r="P161" s="33"/>
      <c r="Q161" s="33"/>
      <c r="S161" s="366"/>
      <c r="U161" s="366"/>
      <c r="Y161" s="366"/>
    </row>
    <row r="162" spans="1:25" ht="15" customHeight="1">
      <c r="A162" s="136"/>
      <c r="B162" s="591"/>
      <c r="C162" s="567"/>
      <c r="D162" s="567"/>
      <c r="E162" s="569"/>
      <c r="F162" s="241"/>
      <c r="G162" s="184"/>
      <c r="I162" s="421"/>
      <c r="J162" s="421"/>
      <c r="L162" s="93"/>
      <c r="M162" s="93"/>
      <c r="N162" s="421"/>
      <c r="O162" s="54"/>
      <c r="P162" s="33"/>
      <c r="Q162" s="33"/>
      <c r="S162" s="366"/>
      <c r="U162" s="366"/>
      <c r="Y162" s="366"/>
    </row>
    <row r="163" spans="1:25" ht="15" customHeight="1">
      <c r="A163" s="136"/>
      <c r="B163" s="591"/>
      <c r="C163" s="567"/>
      <c r="D163" s="567"/>
      <c r="E163" s="569"/>
      <c r="F163" s="241"/>
      <c r="G163" s="184"/>
      <c r="I163" s="421"/>
      <c r="J163" s="421"/>
      <c r="L163" s="93"/>
      <c r="M163" s="93"/>
      <c r="N163" s="421"/>
      <c r="O163" s="54"/>
      <c r="P163" s="33"/>
      <c r="Q163" s="33"/>
      <c r="S163" s="366"/>
      <c r="U163" s="366"/>
      <c r="Y163" s="366"/>
    </row>
    <row r="164" spans="1:25" ht="15" customHeight="1">
      <c r="A164" s="136"/>
      <c r="B164" s="591"/>
      <c r="C164" s="567"/>
      <c r="D164" s="567"/>
      <c r="E164" s="569"/>
      <c r="F164" s="241"/>
      <c r="G164" s="184"/>
      <c r="I164" s="421"/>
      <c r="J164" s="421"/>
      <c r="L164" s="93"/>
      <c r="M164" s="93"/>
      <c r="N164" s="421"/>
      <c r="O164" s="54"/>
      <c r="P164" s="33"/>
      <c r="Q164" s="33"/>
      <c r="S164" s="366"/>
      <c r="U164" s="366"/>
      <c r="Y164" s="366"/>
    </row>
    <row r="165" spans="1:25" ht="15" customHeight="1">
      <c r="A165" s="136"/>
      <c r="B165" s="591"/>
      <c r="C165" s="567"/>
      <c r="D165" s="567"/>
      <c r="E165" s="569"/>
      <c r="F165" s="241"/>
      <c r="G165" s="184"/>
      <c r="I165" s="421"/>
      <c r="J165" s="421"/>
      <c r="L165" s="93"/>
      <c r="M165" s="93"/>
      <c r="N165" s="421"/>
      <c r="O165" s="54"/>
      <c r="P165" s="33"/>
      <c r="Q165" s="33"/>
      <c r="S165" s="366"/>
      <c r="U165" s="366"/>
      <c r="Y165" s="366"/>
    </row>
    <row r="166" spans="1:25" ht="15" customHeight="1">
      <c r="A166" s="136"/>
      <c r="B166" s="591"/>
      <c r="C166" s="567"/>
      <c r="D166" s="567"/>
      <c r="E166" s="569"/>
      <c r="F166" s="241"/>
      <c r="G166" s="184"/>
      <c r="I166" s="421"/>
      <c r="J166" s="421"/>
      <c r="L166" s="93"/>
      <c r="M166" s="93"/>
      <c r="N166" s="421"/>
      <c r="O166" s="54"/>
      <c r="P166" s="33"/>
      <c r="Q166" s="33"/>
      <c r="S166" s="366"/>
      <c r="U166" s="366"/>
      <c r="Y166" s="366"/>
    </row>
    <row r="167" spans="1:25" ht="15" customHeight="1">
      <c r="A167" s="136"/>
      <c r="B167" s="591"/>
      <c r="C167" s="567"/>
      <c r="D167" s="567"/>
      <c r="E167" s="569"/>
      <c r="F167" s="241"/>
      <c r="G167" s="184"/>
      <c r="I167" s="421"/>
      <c r="J167" s="421"/>
      <c r="L167" s="93"/>
      <c r="M167" s="93"/>
      <c r="N167" s="421"/>
      <c r="O167" s="54"/>
      <c r="P167" s="33"/>
      <c r="Q167" s="33"/>
      <c r="S167" s="366"/>
      <c r="U167" s="366"/>
      <c r="Y167" s="366"/>
    </row>
    <row r="168" spans="1:25" ht="15" customHeight="1">
      <c r="A168" s="136"/>
      <c r="B168" s="591"/>
      <c r="C168" s="567"/>
      <c r="D168" s="567"/>
      <c r="E168" s="569"/>
      <c r="F168" s="241"/>
      <c r="G168" s="184"/>
      <c r="I168" s="421"/>
      <c r="J168" s="421"/>
      <c r="L168" s="93"/>
      <c r="M168" s="93"/>
      <c r="N168" s="421"/>
      <c r="O168" s="54"/>
      <c r="P168" s="33"/>
      <c r="Q168" s="33"/>
      <c r="S168" s="366"/>
      <c r="U168" s="366"/>
      <c r="Y168" s="366"/>
    </row>
    <row r="169" spans="1:25" ht="15" customHeight="1">
      <c r="A169" s="136"/>
      <c r="B169" s="591"/>
      <c r="C169" s="567"/>
      <c r="D169" s="567"/>
      <c r="E169" s="569"/>
      <c r="F169" s="241"/>
      <c r="G169" s="184"/>
      <c r="I169" s="421"/>
      <c r="J169" s="421"/>
      <c r="L169" s="93"/>
      <c r="M169" s="93"/>
      <c r="N169" s="421"/>
      <c r="O169" s="54"/>
      <c r="P169" s="33"/>
      <c r="Q169" s="33"/>
      <c r="S169" s="366"/>
      <c r="U169" s="366"/>
      <c r="Y169" s="366"/>
    </row>
    <row r="170" spans="1:25" ht="15" customHeight="1">
      <c r="A170" s="136"/>
      <c r="B170" s="591"/>
      <c r="C170" s="567"/>
      <c r="D170" s="567"/>
      <c r="E170" s="569"/>
      <c r="F170" s="241"/>
      <c r="G170" s="184"/>
      <c r="I170" s="421"/>
      <c r="J170" s="421"/>
      <c r="L170" s="93"/>
      <c r="M170" s="93"/>
      <c r="N170" s="421"/>
      <c r="O170" s="54"/>
      <c r="P170" s="33"/>
      <c r="Q170" s="33"/>
      <c r="S170" s="366"/>
      <c r="U170" s="366"/>
      <c r="Y170" s="366"/>
    </row>
    <row r="171" spans="1:25" ht="15" customHeight="1">
      <c r="A171" s="136"/>
      <c r="B171" s="591"/>
      <c r="C171" s="567"/>
      <c r="D171" s="567"/>
      <c r="E171" s="569"/>
      <c r="F171" s="241"/>
      <c r="G171" s="184"/>
      <c r="I171" s="421"/>
      <c r="J171" s="421"/>
      <c r="L171" s="93"/>
      <c r="M171" s="93"/>
      <c r="N171" s="421"/>
      <c r="O171" s="54"/>
      <c r="P171" s="33"/>
      <c r="Q171" s="33"/>
      <c r="S171" s="366"/>
      <c r="U171" s="366"/>
      <c r="Y171" s="366"/>
    </row>
    <row r="172" spans="1:25" ht="15" customHeight="1">
      <c r="A172" s="136"/>
      <c r="B172" s="591"/>
      <c r="C172" s="567"/>
      <c r="D172" s="567"/>
      <c r="E172" s="569"/>
      <c r="F172" s="241"/>
      <c r="G172" s="184"/>
      <c r="I172" s="421"/>
      <c r="J172" s="421"/>
      <c r="L172" s="93"/>
      <c r="M172" s="93"/>
      <c r="N172" s="421"/>
      <c r="O172" s="54"/>
      <c r="P172" s="33"/>
      <c r="Q172" s="33"/>
      <c r="S172" s="366"/>
      <c r="U172" s="366"/>
      <c r="Y172" s="366"/>
    </row>
    <row r="173" spans="1:25" ht="15" customHeight="1">
      <c r="A173" s="136"/>
      <c r="B173" s="591"/>
      <c r="C173" s="567"/>
      <c r="D173" s="567"/>
      <c r="E173" s="569"/>
      <c r="F173" s="241"/>
      <c r="G173" s="184"/>
      <c r="I173" s="421"/>
      <c r="J173" s="421"/>
      <c r="L173" s="93"/>
      <c r="M173" s="93"/>
      <c r="N173" s="421"/>
      <c r="O173" s="54"/>
      <c r="P173" s="33"/>
      <c r="Q173" s="33"/>
      <c r="S173" s="366"/>
      <c r="U173" s="366"/>
      <c r="Y173" s="366"/>
    </row>
    <row r="174" spans="1:25" ht="15" customHeight="1">
      <c r="A174" s="136"/>
      <c r="B174" s="591"/>
      <c r="C174" s="567"/>
      <c r="D174" s="567"/>
      <c r="E174" s="569"/>
      <c r="F174" s="241"/>
      <c r="G174" s="184"/>
      <c r="I174" s="421"/>
      <c r="J174" s="421"/>
      <c r="L174" s="93"/>
      <c r="M174" s="93"/>
      <c r="N174" s="421"/>
      <c r="O174" s="54"/>
      <c r="P174" s="33"/>
      <c r="Q174" s="33"/>
      <c r="S174" s="366"/>
      <c r="U174" s="366"/>
      <c r="Y174" s="366"/>
    </row>
    <row r="175" spans="1:25" ht="15" customHeight="1">
      <c r="A175" s="136"/>
      <c r="B175" s="591"/>
      <c r="C175" s="567"/>
      <c r="D175" s="567"/>
      <c r="E175" s="569"/>
      <c r="F175" s="241"/>
      <c r="G175" s="184"/>
      <c r="I175" s="421"/>
      <c r="J175" s="421"/>
      <c r="L175" s="93"/>
      <c r="M175" s="93"/>
      <c r="N175" s="421"/>
      <c r="O175" s="54"/>
      <c r="P175" s="33"/>
      <c r="Q175" s="33"/>
      <c r="S175" s="366"/>
      <c r="U175" s="366"/>
      <c r="Y175" s="366"/>
    </row>
    <row r="176" spans="1:25" ht="15" customHeight="1">
      <c r="A176" s="136"/>
      <c r="B176" s="591"/>
      <c r="C176" s="567"/>
      <c r="D176" s="567"/>
      <c r="E176" s="569"/>
      <c r="F176" s="241"/>
      <c r="G176" s="184"/>
      <c r="I176" s="421"/>
      <c r="J176" s="421"/>
      <c r="L176" s="93"/>
      <c r="M176" s="93"/>
      <c r="N176" s="421"/>
      <c r="O176" s="54"/>
      <c r="P176" s="33"/>
      <c r="Q176" s="33"/>
      <c r="S176" s="366"/>
      <c r="U176" s="366"/>
      <c r="Y176" s="366"/>
    </row>
    <row r="177" spans="1:25" ht="15" customHeight="1">
      <c r="A177" s="136"/>
      <c r="B177" s="591"/>
      <c r="C177" s="567"/>
      <c r="D177" s="567"/>
      <c r="E177" s="569"/>
      <c r="F177" s="241"/>
      <c r="G177" s="184"/>
      <c r="I177" s="421"/>
      <c r="J177" s="421"/>
      <c r="L177" s="93"/>
      <c r="M177" s="93"/>
      <c r="N177" s="421"/>
      <c r="O177" s="54"/>
      <c r="P177" s="33"/>
      <c r="Q177" s="33"/>
      <c r="S177" s="366"/>
      <c r="U177" s="366"/>
      <c r="Y177" s="366"/>
    </row>
    <row r="178" spans="1:25" ht="15" customHeight="1">
      <c r="A178" s="136"/>
      <c r="B178" s="591"/>
      <c r="C178" s="567"/>
      <c r="D178" s="567"/>
      <c r="E178" s="569"/>
      <c r="F178" s="241"/>
      <c r="G178" s="184"/>
      <c r="I178" s="421"/>
      <c r="J178" s="421"/>
      <c r="L178" s="93"/>
      <c r="M178" s="93"/>
      <c r="N178" s="421"/>
      <c r="O178" s="54"/>
      <c r="P178" s="33"/>
      <c r="Q178" s="33"/>
      <c r="S178" s="366"/>
      <c r="U178" s="366"/>
      <c r="Y178" s="366"/>
    </row>
    <row r="179" spans="1:25" ht="15" customHeight="1">
      <c r="A179" s="136"/>
      <c r="B179" s="591"/>
      <c r="C179" s="567"/>
      <c r="D179" s="567"/>
      <c r="E179" s="569"/>
      <c r="F179" s="241"/>
      <c r="G179" s="184"/>
      <c r="I179" s="421"/>
      <c r="J179" s="421"/>
      <c r="L179" s="93"/>
      <c r="M179" s="93"/>
      <c r="N179" s="421"/>
      <c r="O179" s="54"/>
      <c r="P179" s="33"/>
      <c r="Q179" s="33"/>
      <c r="S179" s="366"/>
      <c r="U179" s="366"/>
      <c r="Y179" s="366"/>
    </row>
    <row r="180" spans="1:25" ht="15" customHeight="1">
      <c r="A180" s="136"/>
      <c r="B180" s="591"/>
      <c r="C180" s="567"/>
      <c r="D180" s="567"/>
      <c r="E180" s="569"/>
      <c r="F180" s="241"/>
      <c r="G180" s="184"/>
      <c r="I180" s="421"/>
      <c r="J180" s="421"/>
      <c r="L180" s="93"/>
      <c r="M180" s="93"/>
      <c r="N180" s="421"/>
      <c r="O180" s="54"/>
      <c r="P180" s="33"/>
      <c r="Q180" s="33"/>
      <c r="S180" s="366"/>
      <c r="U180" s="366"/>
      <c r="Y180" s="366"/>
    </row>
    <row r="181" spans="1:25" ht="15" customHeight="1">
      <c r="A181" s="136"/>
      <c r="B181" s="591"/>
      <c r="C181" s="567"/>
      <c r="D181" s="567"/>
      <c r="E181" s="569"/>
      <c r="F181" s="241"/>
      <c r="G181" s="184"/>
      <c r="I181" s="421"/>
      <c r="J181" s="421"/>
      <c r="L181" s="93"/>
      <c r="M181" s="93"/>
      <c r="N181" s="421"/>
      <c r="O181" s="54"/>
      <c r="P181" s="33"/>
      <c r="Q181" s="33"/>
      <c r="S181" s="366"/>
      <c r="U181" s="366"/>
      <c r="Y181" s="366"/>
    </row>
    <row r="182" spans="1:25" ht="15" customHeight="1">
      <c r="A182" s="136"/>
      <c r="B182" s="591"/>
      <c r="C182" s="573"/>
      <c r="D182" s="573"/>
      <c r="E182" s="574"/>
      <c r="F182" s="575"/>
      <c r="G182" s="184"/>
      <c r="I182" s="421"/>
      <c r="J182" s="421"/>
      <c r="L182" s="93"/>
      <c r="M182" s="93"/>
      <c r="N182" s="421"/>
      <c r="O182" s="54"/>
      <c r="P182" s="33"/>
      <c r="Q182" s="33"/>
      <c r="S182" s="366"/>
      <c r="U182" s="366"/>
      <c r="Y182" s="366"/>
    </row>
    <row r="183" spans="1:25" ht="15" customHeight="1">
      <c r="A183" s="136"/>
      <c r="B183" s="594"/>
      <c r="C183" s="573"/>
      <c r="D183" s="573"/>
      <c r="E183" s="574"/>
      <c r="F183" s="575"/>
      <c r="G183" s="184"/>
      <c r="I183" s="421"/>
      <c r="J183" s="421"/>
      <c r="L183" s="93"/>
      <c r="M183" s="93"/>
      <c r="N183" s="421"/>
      <c r="O183" s="54"/>
      <c r="P183" s="33"/>
      <c r="Q183" s="33"/>
      <c r="S183" s="366"/>
      <c r="U183" s="366"/>
      <c r="Y183" s="366"/>
    </row>
    <row r="184" spans="1:25" ht="15" customHeight="1">
      <c r="A184" s="136"/>
      <c r="B184" s="595"/>
      <c r="C184" s="576"/>
      <c r="D184" s="576"/>
      <c r="E184" s="577"/>
      <c r="F184" s="578"/>
      <c r="G184" s="184"/>
      <c r="I184" s="421"/>
      <c r="J184" s="421"/>
      <c r="L184" s="93"/>
      <c r="M184" s="93"/>
      <c r="N184" s="421"/>
      <c r="O184" s="54"/>
      <c r="P184" s="33"/>
      <c r="Q184" s="33"/>
      <c r="S184" s="366"/>
      <c r="U184" s="366"/>
      <c r="Y184" s="366"/>
    </row>
    <row r="185" spans="1:25" ht="15" customHeight="1">
      <c r="A185" s="136"/>
      <c r="B185" s="595"/>
      <c r="C185" s="576"/>
      <c r="D185" s="576"/>
      <c r="E185" s="577"/>
      <c r="F185" s="578"/>
      <c r="G185" s="184"/>
      <c r="I185" s="421"/>
      <c r="J185" s="421"/>
      <c r="L185" s="93"/>
      <c r="M185" s="93"/>
      <c r="N185" s="421"/>
      <c r="O185" s="54"/>
      <c r="P185" s="33"/>
      <c r="Q185" s="33"/>
      <c r="S185" s="366"/>
      <c r="U185" s="366"/>
      <c r="Y185" s="366"/>
    </row>
    <row r="186" spans="1:25" ht="15" customHeight="1">
      <c r="A186" s="136"/>
      <c r="B186" s="595"/>
      <c r="C186" s="576"/>
      <c r="D186" s="576"/>
      <c r="E186" s="577"/>
      <c r="F186" s="578"/>
      <c r="G186" s="184"/>
      <c r="I186" s="421"/>
      <c r="J186" s="421"/>
      <c r="L186" s="93"/>
      <c r="M186" s="93"/>
      <c r="N186" s="421"/>
      <c r="O186" s="54"/>
      <c r="P186" s="33"/>
      <c r="Q186" s="33"/>
      <c r="S186" s="366"/>
      <c r="U186" s="366"/>
      <c r="Y186" s="366"/>
    </row>
    <row r="187" spans="1:25" ht="15" customHeight="1">
      <c r="A187" s="136"/>
      <c r="B187" s="595"/>
      <c r="C187" s="576"/>
      <c r="D187" s="576"/>
      <c r="E187" s="577"/>
      <c r="F187" s="578"/>
      <c r="G187" s="184"/>
      <c r="I187" s="421"/>
      <c r="J187" s="421"/>
      <c r="L187" s="93"/>
      <c r="M187" s="93"/>
      <c r="N187" s="421"/>
      <c r="O187" s="54"/>
      <c r="P187" s="33"/>
      <c r="Q187" s="33"/>
      <c r="S187" s="366"/>
      <c r="U187" s="366"/>
      <c r="Y187" s="366"/>
    </row>
    <row r="188" spans="1:25" ht="15" customHeight="1">
      <c r="A188" s="136"/>
      <c r="B188" s="595"/>
      <c r="C188" s="576"/>
      <c r="D188" s="576"/>
      <c r="E188" s="577"/>
      <c r="F188" s="578"/>
      <c r="G188" s="184"/>
      <c r="I188" s="421"/>
      <c r="J188" s="421"/>
      <c r="L188" s="93"/>
      <c r="M188" s="93"/>
      <c r="N188" s="421"/>
      <c r="O188" s="54"/>
      <c r="P188" s="33"/>
      <c r="Q188" s="33"/>
      <c r="S188" s="366"/>
      <c r="U188" s="366"/>
      <c r="Y188" s="366"/>
    </row>
    <row r="189" spans="1:25" ht="15" customHeight="1">
      <c r="A189" s="136"/>
      <c r="B189" s="595"/>
      <c r="C189" s="576"/>
      <c r="D189" s="576"/>
      <c r="E189" s="577"/>
      <c r="F189" s="578"/>
      <c r="G189" s="184"/>
      <c r="I189" s="421"/>
      <c r="J189" s="421"/>
      <c r="L189" s="93"/>
      <c r="M189" s="93"/>
      <c r="N189" s="421"/>
      <c r="O189" s="54"/>
      <c r="P189" s="33"/>
      <c r="Q189" s="33"/>
      <c r="S189" s="366"/>
      <c r="U189" s="366"/>
      <c r="Y189" s="366"/>
    </row>
    <row r="190" spans="1:25" ht="15" customHeight="1">
      <c r="A190" s="136"/>
      <c r="B190" s="595"/>
      <c r="C190" s="576"/>
      <c r="D190" s="576"/>
      <c r="E190" s="577"/>
      <c r="F190" s="578"/>
      <c r="G190" s="184"/>
      <c r="I190" s="421"/>
      <c r="J190" s="421"/>
      <c r="L190" s="93"/>
      <c r="M190" s="93"/>
      <c r="N190" s="421"/>
      <c r="O190" s="54"/>
      <c r="P190" s="33"/>
      <c r="Q190" s="33"/>
      <c r="S190" s="366"/>
      <c r="U190" s="366"/>
      <c r="Y190" s="366"/>
    </row>
    <row r="191" spans="1:25" ht="15" customHeight="1">
      <c r="A191" s="136"/>
      <c r="B191" s="595"/>
      <c r="C191" s="576"/>
      <c r="D191" s="576"/>
      <c r="E191" s="577"/>
      <c r="F191" s="578"/>
      <c r="G191" s="184"/>
      <c r="I191" s="421"/>
      <c r="J191" s="421"/>
      <c r="L191" s="93"/>
      <c r="M191" s="93"/>
      <c r="N191" s="421"/>
      <c r="O191" s="54"/>
      <c r="P191" s="33"/>
      <c r="Q191" s="33"/>
      <c r="S191" s="366"/>
      <c r="U191" s="366"/>
      <c r="Y191" s="366"/>
    </row>
    <row r="192" spans="1:25" ht="15" customHeight="1">
      <c r="A192" s="136"/>
      <c r="B192" s="595"/>
      <c r="C192" s="576"/>
      <c r="D192" s="576"/>
      <c r="E192" s="577"/>
      <c r="F192" s="578"/>
      <c r="G192" s="184"/>
      <c r="I192" s="421"/>
      <c r="J192" s="421"/>
      <c r="L192" s="93"/>
      <c r="M192" s="93"/>
      <c r="N192" s="421"/>
      <c r="O192" s="54"/>
      <c r="P192" s="33"/>
      <c r="Q192" s="33"/>
      <c r="S192" s="366"/>
      <c r="U192" s="366"/>
      <c r="Y192" s="366"/>
    </row>
    <row r="193" spans="1:25" ht="15" customHeight="1">
      <c r="A193" s="136"/>
      <c r="B193" s="595"/>
      <c r="C193" s="576"/>
      <c r="D193" s="576"/>
      <c r="E193" s="577"/>
      <c r="F193" s="578"/>
      <c r="G193" s="184"/>
      <c r="I193" s="421"/>
      <c r="J193" s="421"/>
      <c r="L193" s="93"/>
      <c r="M193" s="93"/>
      <c r="N193" s="421"/>
      <c r="O193" s="54"/>
      <c r="P193" s="33"/>
      <c r="Q193" s="33"/>
      <c r="S193" s="366"/>
      <c r="U193" s="366"/>
      <c r="Y193" s="366"/>
    </row>
    <row r="194" spans="1:25" ht="15" customHeight="1">
      <c r="A194" s="136"/>
      <c r="B194" s="596"/>
      <c r="C194" s="579"/>
      <c r="D194" s="579"/>
      <c r="E194" s="580"/>
      <c r="F194" s="581"/>
      <c r="G194" s="184"/>
      <c r="I194" s="421"/>
      <c r="J194" s="421"/>
      <c r="L194" s="93"/>
      <c r="M194" s="93"/>
      <c r="N194" s="421"/>
      <c r="O194" s="54"/>
      <c r="P194" s="33"/>
      <c r="Q194" s="33"/>
      <c r="S194" s="366"/>
      <c r="U194" s="366"/>
      <c r="Y194" s="366"/>
    </row>
    <row r="195" spans="1:25" ht="15" customHeight="1">
      <c r="A195" s="136"/>
      <c r="B195" s="596"/>
      <c r="C195" s="579"/>
      <c r="D195" s="579"/>
      <c r="E195" s="580"/>
      <c r="F195" s="581"/>
      <c r="G195" s="184"/>
      <c r="I195" s="421"/>
      <c r="J195" s="421"/>
      <c r="L195" s="93"/>
      <c r="M195" s="93"/>
      <c r="N195" s="421"/>
      <c r="O195" s="54"/>
      <c r="P195" s="33"/>
      <c r="Q195" s="33"/>
      <c r="S195" s="366"/>
      <c r="U195" s="366"/>
      <c r="Y195" s="366"/>
    </row>
    <row r="196" spans="1:25" ht="15" customHeight="1">
      <c r="A196" s="136"/>
      <c r="B196" s="596"/>
      <c r="C196" s="579"/>
      <c r="D196" s="579"/>
      <c r="E196" s="580"/>
      <c r="F196" s="581"/>
      <c r="G196" s="184"/>
      <c r="I196" s="421"/>
      <c r="J196" s="421"/>
      <c r="L196" s="93"/>
      <c r="M196" s="93"/>
      <c r="N196" s="421"/>
      <c r="O196" s="54"/>
      <c r="P196" s="33"/>
      <c r="Q196" s="33"/>
      <c r="S196" s="366"/>
      <c r="U196" s="366"/>
      <c r="Y196" s="366"/>
    </row>
    <row r="197" spans="1:25" ht="15" customHeight="1">
      <c r="A197" s="136"/>
      <c r="B197" s="596"/>
      <c r="C197" s="579"/>
      <c r="D197" s="579"/>
      <c r="E197" s="580"/>
      <c r="F197" s="581"/>
      <c r="G197" s="184"/>
      <c r="I197" s="421"/>
      <c r="J197" s="421"/>
      <c r="L197" s="93"/>
      <c r="M197" s="93"/>
      <c r="N197" s="421"/>
      <c r="O197" s="54"/>
      <c r="P197" s="33"/>
      <c r="Q197" s="33"/>
      <c r="S197" s="366"/>
      <c r="U197" s="366"/>
      <c r="Y197" s="366"/>
    </row>
    <row r="198" spans="1:25" ht="15" customHeight="1">
      <c r="A198" s="136"/>
      <c r="B198" s="596"/>
      <c r="C198" s="579"/>
      <c r="D198" s="579"/>
      <c r="E198" s="580"/>
      <c r="F198" s="581"/>
      <c r="G198" s="184"/>
      <c r="I198" s="421"/>
      <c r="J198" s="421"/>
      <c r="L198" s="93"/>
      <c r="M198" s="93"/>
      <c r="N198" s="421"/>
      <c r="O198" s="54"/>
      <c r="P198" s="33"/>
      <c r="Q198" s="33"/>
      <c r="S198" s="366"/>
      <c r="U198" s="366"/>
      <c r="Y198" s="366"/>
    </row>
    <row r="199" spans="1:25" ht="15" customHeight="1">
      <c r="A199" s="136"/>
      <c r="B199" s="596"/>
      <c r="C199" s="579"/>
      <c r="D199" s="579"/>
      <c r="E199" s="580"/>
      <c r="F199" s="581"/>
      <c r="G199" s="184"/>
      <c r="I199" s="421"/>
      <c r="J199" s="421"/>
      <c r="L199" s="93"/>
      <c r="M199" s="93"/>
      <c r="N199" s="421"/>
      <c r="O199" s="54"/>
      <c r="P199" s="33"/>
      <c r="Q199" s="33"/>
      <c r="S199" s="366"/>
      <c r="U199" s="366"/>
      <c r="Y199" s="366"/>
    </row>
    <row r="200" spans="1:25" ht="15" customHeight="1">
      <c r="A200" s="136"/>
      <c r="B200" s="596"/>
      <c r="C200" s="579"/>
      <c r="D200" s="579"/>
      <c r="E200" s="580"/>
      <c r="F200" s="581"/>
      <c r="G200" s="184"/>
      <c r="I200" s="421"/>
      <c r="J200" s="421"/>
      <c r="L200" s="93"/>
      <c r="M200" s="93"/>
      <c r="N200" s="421"/>
      <c r="O200" s="54"/>
      <c r="P200" s="33"/>
      <c r="Q200" s="33"/>
      <c r="S200" s="366"/>
      <c r="U200" s="366"/>
      <c r="Y200" s="366"/>
    </row>
    <row r="201" spans="1:25" ht="15" customHeight="1">
      <c r="A201" s="136"/>
      <c r="B201" s="596"/>
      <c r="C201" s="579"/>
      <c r="D201" s="579"/>
      <c r="E201" s="580"/>
      <c r="F201" s="581"/>
      <c r="G201" s="184"/>
      <c r="I201" s="421"/>
      <c r="J201" s="421"/>
      <c r="L201" s="93"/>
      <c r="M201" s="93"/>
      <c r="N201" s="421"/>
      <c r="O201" s="54"/>
      <c r="P201" s="33"/>
      <c r="Q201" s="33"/>
      <c r="S201" s="366"/>
      <c r="U201" s="366"/>
      <c r="Y201" s="366"/>
    </row>
    <row r="202" spans="1:25" ht="15" customHeight="1">
      <c r="A202" s="136"/>
      <c r="B202" s="596"/>
      <c r="C202" s="579"/>
      <c r="D202" s="579"/>
      <c r="E202" s="580"/>
      <c r="F202" s="581"/>
      <c r="G202" s="184"/>
      <c r="I202" s="421"/>
      <c r="J202" s="421"/>
      <c r="L202" s="93"/>
      <c r="M202" s="93"/>
      <c r="N202" s="421"/>
      <c r="O202" s="54"/>
      <c r="P202" s="33"/>
      <c r="Q202" s="33"/>
      <c r="S202" s="366"/>
      <c r="U202" s="366"/>
      <c r="Y202" s="366"/>
    </row>
    <row r="203" spans="1:25" ht="15" customHeight="1">
      <c r="A203" s="136"/>
      <c r="B203" s="596"/>
      <c r="C203" s="579"/>
      <c r="D203" s="579"/>
      <c r="E203" s="580"/>
      <c r="F203" s="581"/>
      <c r="G203" s="184"/>
      <c r="I203" s="421"/>
      <c r="J203" s="421"/>
      <c r="L203" s="93"/>
      <c r="M203" s="93"/>
      <c r="N203" s="421"/>
      <c r="O203" s="54"/>
      <c r="P203" s="33"/>
      <c r="Q203" s="33"/>
      <c r="S203" s="366"/>
      <c r="U203" s="366"/>
      <c r="Y203" s="366"/>
    </row>
    <row r="204" spans="1:25" ht="15" customHeight="1">
      <c r="A204" s="136"/>
      <c r="B204" s="596"/>
      <c r="C204" s="579"/>
      <c r="D204" s="579"/>
      <c r="E204" s="580"/>
      <c r="F204" s="581"/>
      <c r="G204" s="184"/>
      <c r="I204" s="421"/>
      <c r="J204" s="421"/>
      <c r="L204" s="93"/>
      <c r="M204" s="93"/>
      <c r="N204" s="421"/>
      <c r="O204" s="54"/>
      <c r="P204" s="33"/>
      <c r="Q204" s="33"/>
      <c r="S204" s="366"/>
      <c r="U204" s="366"/>
      <c r="Y204" s="366"/>
    </row>
    <row r="205" spans="1:25" ht="15" customHeight="1">
      <c r="A205" s="136"/>
      <c r="B205" s="596"/>
      <c r="C205" s="579"/>
      <c r="D205" s="579"/>
      <c r="E205" s="580"/>
      <c r="F205" s="581"/>
      <c r="G205" s="184"/>
      <c r="I205" s="421"/>
      <c r="J205" s="421"/>
      <c r="L205" s="93"/>
      <c r="M205" s="93"/>
      <c r="N205" s="421"/>
      <c r="O205" s="54"/>
      <c r="P205" s="33"/>
      <c r="Q205" s="33"/>
      <c r="S205" s="366"/>
      <c r="U205" s="366"/>
      <c r="Y205" s="366"/>
    </row>
    <row r="206" spans="1:25" ht="15" customHeight="1">
      <c r="A206" s="136"/>
      <c r="B206" s="596"/>
      <c r="C206" s="579"/>
      <c r="D206" s="579"/>
      <c r="E206" s="580"/>
      <c r="F206" s="581"/>
      <c r="G206" s="184"/>
      <c r="I206" s="421"/>
      <c r="J206" s="421"/>
      <c r="L206" s="93"/>
      <c r="M206" s="93"/>
      <c r="N206" s="421"/>
      <c r="O206" s="54"/>
      <c r="P206" s="33"/>
      <c r="Q206" s="33"/>
      <c r="S206" s="366"/>
      <c r="U206" s="366"/>
      <c r="Y206" s="366"/>
    </row>
    <row r="207" spans="1:25" ht="15" customHeight="1">
      <c r="A207" s="136"/>
      <c r="B207" s="596"/>
      <c r="C207" s="579"/>
      <c r="D207" s="579"/>
      <c r="E207" s="580"/>
      <c r="F207" s="581"/>
      <c r="G207" s="184"/>
      <c r="I207" s="421"/>
      <c r="J207" s="421"/>
      <c r="L207" s="93"/>
      <c r="M207" s="93"/>
      <c r="N207" s="421"/>
      <c r="O207" s="54"/>
      <c r="P207" s="33"/>
      <c r="Q207" s="33"/>
      <c r="S207" s="366"/>
      <c r="U207" s="366"/>
      <c r="Y207" s="366"/>
    </row>
    <row r="208" spans="1:25" ht="15" customHeight="1">
      <c r="A208" s="136"/>
      <c r="B208" s="597"/>
      <c r="C208" s="582"/>
      <c r="D208" s="582"/>
      <c r="E208" s="583"/>
      <c r="F208" s="584"/>
      <c r="G208" s="184"/>
      <c r="I208" s="421"/>
      <c r="J208" s="421"/>
      <c r="L208" s="93"/>
      <c r="M208" s="93"/>
      <c r="N208" s="421"/>
      <c r="O208" s="54"/>
      <c r="P208" s="33"/>
      <c r="Q208" s="33"/>
      <c r="S208" s="366"/>
      <c r="U208" s="366"/>
      <c r="Y208" s="366"/>
    </row>
    <row r="209" spans="1:25" ht="15" customHeight="1">
      <c r="A209" s="136"/>
      <c r="B209" s="597"/>
      <c r="C209" s="582"/>
      <c r="D209" s="582"/>
      <c r="E209" s="583"/>
      <c r="F209" s="584"/>
      <c r="G209" s="184"/>
      <c r="I209" s="421"/>
      <c r="J209" s="421"/>
      <c r="L209" s="93"/>
      <c r="M209" s="93"/>
      <c r="N209" s="421"/>
      <c r="O209" s="54"/>
      <c r="P209" s="33"/>
      <c r="Q209" s="33"/>
      <c r="S209" s="366"/>
      <c r="U209" s="366"/>
      <c r="Y209" s="366"/>
    </row>
    <row r="210" spans="1:25" ht="15" customHeight="1">
      <c r="A210" s="136"/>
      <c r="B210" s="597"/>
      <c r="C210" s="582"/>
      <c r="D210" s="582"/>
      <c r="E210" s="583"/>
      <c r="F210" s="584"/>
      <c r="G210" s="184"/>
      <c r="I210" s="421"/>
      <c r="J210" s="421"/>
      <c r="L210" s="93"/>
      <c r="M210" s="93"/>
      <c r="N210" s="421"/>
      <c r="O210" s="54"/>
      <c r="P210" s="33"/>
      <c r="Q210" s="33"/>
      <c r="S210" s="366"/>
      <c r="U210" s="366"/>
      <c r="Y210" s="366"/>
    </row>
    <row r="211" spans="1:25" ht="15" customHeight="1">
      <c r="A211" s="136"/>
      <c r="B211" s="597"/>
      <c r="C211" s="582"/>
      <c r="D211" s="582"/>
      <c r="E211" s="583"/>
      <c r="F211" s="584"/>
      <c r="G211" s="184"/>
      <c r="I211" s="421"/>
      <c r="J211" s="421"/>
      <c r="L211" s="93"/>
      <c r="M211" s="93"/>
      <c r="N211" s="421"/>
      <c r="O211" s="54"/>
      <c r="P211" s="33"/>
      <c r="Q211" s="33"/>
      <c r="S211" s="366"/>
      <c r="U211" s="366"/>
      <c r="Y211" s="366"/>
    </row>
    <row r="212" spans="1:25" ht="15" customHeight="1">
      <c r="A212" s="136"/>
      <c r="B212" s="597"/>
      <c r="C212" s="582"/>
      <c r="D212" s="582"/>
      <c r="E212" s="583"/>
      <c r="F212" s="584"/>
      <c r="G212" s="184"/>
      <c r="I212" s="421"/>
      <c r="J212" s="421"/>
      <c r="L212" s="93"/>
      <c r="M212" s="93"/>
      <c r="N212" s="421"/>
      <c r="O212" s="54"/>
      <c r="P212" s="33"/>
      <c r="Q212" s="33"/>
      <c r="S212" s="366"/>
      <c r="U212" s="366"/>
      <c r="Y212" s="366"/>
    </row>
    <row r="213" spans="1:25" ht="15" customHeight="1">
      <c r="A213" s="136"/>
      <c r="B213" s="597"/>
      <c r="C213" s="582"/>
      <c r="D213" s="582"/>
      <c r="E213" s="583"/>
      <c r="F213" s="584"/>
      <c r="G213" s="184"/>
      <c r="I213" s="421"/>
      <c r="J213" s="421"/>
      <c r="L213" s="93"/>
      <c r="M213" s="93"/>
      <c r="N213" s="421"/>
      <c r="O213" s="54"/>
      <c r="P213" s="33"/>
      <c r="Q213" s="33"/>
      <c r="S213" s="366"/>
      <c r="U213" s="366"/>
      <c r="Y213" s="366"/>
    </row>
    <row r="214" spans="1:25" ht="15" customHeight="1">
      <c r="A214" s="136"/>
      <c r="B214" s="597"/>
      <c r="C214" s="582"/>
      <c r="D214" s="582"/>
      <c r="E214" s="583"/>
      <c r="F214" s="584"/>
      <c r="G214" s="184"/>
      <c r="I214" s="421"/>
      <c r="J214" s="421"/>
      <c r="L214" s="93"/>
      <c r="M214" s="93"/>
      <c r="N214" s="421"/>
      <c r="O214" s="54"/>
      <c r="P214" s="33"/>
      <c r="Q214" s="33"/>
      <c r="S214" s="366"/>
      <c r="U214" s="366"/>
      <c r="Y214" s="366"/>
    </row>
    <row r="215" spans="1:25" ht="15" customHeight="1">
      <c r="A215" s="136"/>
      <c r="B215" s="597"/>
      <c r="C215" s="582"/>
      <c r="D215" s="582"/>
      <c r="E215" s="583"/>
      <c r="F215" s="584"/>
      <c r="G215" s="184"/>
      <c r="I215" s="421"/>
      <c r="J215" s="421"/>
      <c r="L215" s="93"/>
      <c r="M215" s="93"/>
      <c r="N215" s="421"/>
      <c r="O215" s="54"/>
      <c r="P215" s="33"/>
      <c r="Q215" s="33"/>
      <c r="S215" s="366"/>
      <c r="U215" s="366"/>
      <c r="Y215" s="366"/>
    </row>
    <row r="216" spans="1:25" ht="15" customHeight="1">
      <c r="A216" s="136"/>
      <c r="B216" s="597"/>
      <c r="C216" s="582"/>
      <c r="D216" s="582"/>
      <c r="E216" s="583"/>
      <c r="F216" s="584"/>
      <c r="G216" s="184"/>
      <c r="I216" s="421"/>
      <c r="J216" s="421"/>
      <c r="L216" s="93"/>
      <c r="M216" s="93"/>
      <c r="N216" s="421"/>
      <c r="O216" s="54"/>
      <c r="P216" s="33"/>
      <c r="Q216" s="33"/>
      <c r="S216" s="366"/>
      <c r="U216" s="366"/>
      <c r="Y216" s="366"/>
    </row>
    <row r="217" spans="1:25" ht="15" customHeight="1">
      <c r="A217" s="136"/>
      <c r="B217" s="597"/>
      <c r="C217" s="582"/>
      <c r="D217" s="582"/>
      <c r="E217" s="583"/>
      <c r="F217" s="584"/>
      <c r="G217" s="184"/>
      <c r="I217" s="421"/>
      <c r="J217" s="421"/>
      <c r="L217" s="93"/>
      <c r="M217" s="93"/>
      <c r="N217" s="421"/>
      <c r="O217" s="54"/>
      <c r="P217" s="33"/>
      <c r="Q217" s="33"/>
      <c r="S217" s="366"/>
      <c r="U217" s="366"/>
      <c r="Y217" s="366"/>
    </row>
    <row r="218" spans="1:25" ht="15" customHeight="1">
      <c r="A218" s="136"/>
      <c r="B218" s="597"/>
      <c r="C218" s="582"/>
      <c r="D218" s="582"/>
      <c r="E218" s="583"/>
      <c r="F218" s="584"/>
      <c r="G218" s="184"/>
      <c r="I218" s="421"/>
      <c r="J218" s="421"/>
      <c r="L218" s="93"/>
      <c r="M218" s="93"/>
      <c r="N218" s="421"/>
      <c r="O218" s="54"/>
      <c r="P218" s="33"/>
      <c r="Q218" s="33"/>
      <c r="S218" s="366"/>
      <c r="U218" s="366"/>
      <c r="Y218" s="366"/>
    </row>
    <row r="219" spans="1:25" ht="15" customHeight="1">
      <c r="A219" s="136"/>
      <c r="B219" s="597"/>
      <c r="C219" s="582"/>
      <c r="D219" s="582"/>
      <c r="E219" s="583"/>
      <c r="F219" s="584"/>
      <c r="G219" s="184"/>
      <c r="I219" s="421"/>
      <c r="J219" s="421"/>
      <c r="L219" s="93"/>
      <c r="M219" s="93"/>
      <c r="N219" s="421"/>
      <c r="O219" s="54"/>
      <c r="P219" s="33"/>
      <c r="Q219" s="33"/>
      <c r="S219" s="366"/>
      <c r="U219" s="366"/>
      <c r="Y219" s="366"/>
    </row>
    <row r="220" spans="1:25" ht="15" customHeight="1">
      <c r="A220" s="136"/>
      <c r="B220" s="597"/>
      <c r="C220" s="582"/>
      <c r="D220" s="582"/>
      <c r="E220" s="583"/>
      <c r="F220" s="584"/>
      <c r="G220" s="184"/>
      <c r="I220" s="421"/>
      <c r="J220" s="421"/>
      <c r="L220" s="93"/>
      <c r="M220" s="93"/>
      <c r="N220" s="421"/>
      <c r="O220" s="54"/>
      <c r="P220" s="33"/>
      <c r="Q220" s="33"/>
      <c r="S220" s="366"/>
      <c r="U220" s="366"/>
      <c r="Y220" s="366"/>
    </row>
    <row r="221" spans="1:25" ht="15" customHeight="1">
      <c r="A221" s="136"/>
      <c r="B221" s="597"/>
      <c r="C221" s="582"/>
      <c r="D221" s="582"/>
      <c r="E221" s="583"/>
      <c r="F221" s="584"/>
      <c r="G221" s="184"/>
      <c r="I221" s="421"/>
      <c r="J221" s="421"/>
      <c r="L221" s="93"/>
      <c r="M221" s="93"/>
      <c r="N221" s="421"/>
      <c r="O221" s="54"/>
      <c r="P221" s="33"/>
      <c r="Q221" s="33"/>
      <c r="S221" s="366"/>
      <c r="U221" s="366"/>
      <c r="Y221" s="366"/>
    </row>
    <row r="222" spans="1:25" ht="15" customHeight="1">
      <c r="A222" s="136"/>
      <c r="B222" s="598"/>
      <c r="C222" s="585"/>
      <c r="D222" s="585"/>
      <c r="E222" s="586"/>
      <c r="F222" s="587"/>
      <c r="G222" s="184"/>
      <c r="I222" s="421"/>
      <c r="J222" s="421"/>
      <c r="L222" s="93"/>
      <c r="M222" s="93"/>
      <c r="N222" s="421"/>
      <c r="O222" s="54"/>
      <c r="P222" s="33"/>
      <c r="Q222" s="33"/>
      <c r="S222" s="366"/>
      <c r="U222" s="366"/>
      <c r="Y222" s="366"/>
    </row>
    <row r="223" spans="1:25" ht="15" customHeight="1">
      <c r="A223" s="136"/>
      <c r="B223" s="598"/>
      <c r="C223" s="585"/>
      <c r="D223" s="585"/>
      <c r="E223" s="586"/>
      <c r="F223" s="587"/>
      <c r="G223" s="184"/>
      <c r="I223" s="421"/>
      <c r="J223" s="421"/>
      <c r="L223" s="93"/>
      <c r="M223" s="93"/>
      <c r="N223" s="421"/>
      <c r="O223" s="54"/>
      <c r="P223" s="33"/>
      <c r="Q223" s="33"/>
      <c r="S223" s="366"/>
      <c r="U223" s="366"/>
      <c r="Y223" s="366"/>
    </row>
    <row r="224" spans="1:25" ht="15" customHeight="1">
      <c r="A224" s="136"/>
      <c r="B224" s="598"/>
      <c r="C224" s="585"/>
      <c r="D224" s="585"/>
      <c r="E224" s="586"/>
      <c r="F224" s="587"/>
      <c r="G224" s="184"/>
      <c r="I224" s="421"/>
      <c r="J224" s="421"/>
      <c r="L224" s="93"/>
      <c r="M224" s="93"/>
      <c r="N224" s="421"/>
      <c r="O224" s="54"/>
      <c r="P224" s="33"/>
      <c r="Q224" s="33"/>
      <c r="S224" s="366"/>
      <c r="U224" s="366"/>
      <c r="Y224" s="366"/>
    </row>
    <row r="225" spans="1:25" ht="15" customHeight="1">
      <c r="A225" s="136"/>
      <c r="B225" s="598"/>
      <c r="C225" s="585"/>
      <c r="D225" s="585"/>
      <c r="E225" s="586"/>
      <c r="F225" s="587"/>
      <c r="G225" s="184"/>
      <c r="I225" s="421"/>
      <c r="J225" s="421"/>
      <c r="L225" s="93"/>
      <c r="M225" s="93"/>
      <c r="N225" s="421"/>
      <c r="O225" s="54"/>
      <c r="P225" s="33"/>
      <c r="Q225" s="33"/>
      <c r="S225" s="366"/>
      <c r="U225" s="366"/>
      <c r="Y225" s="366"/>
    </row>
    <row r="226" spans="1:25" ht="15" customHeight="1">
      <c r="A226" s="136"/>
      <c r="B226" s="598"/>
      <c r="C226" s="585"/>
      <c r="D226" s="585"/>
      <c r="E226" s="586"/>
      <c r="F226" s="587"/>
      <c r="G226" s="184"/>
      <c r="I226" s="421"/>
      <c r="J226" s="421"/>
      <c r="L226" s="93"/>
      <c r="M226" s="93"/>
      <c r="N226" s="421"/>
      <c r="O226" s="54"/>
      <c r="P226" s="33"/>
      <c r="Q226" s="33"/>
      <c r="S226" s="366"/>
      <c r="U226" s="366"/>
      <c r="Y226" s="366"/>
    </row>
    <row r="227" spans="1:25" ht="15" customHeight="1">
      <c r="A227" s="136"/>
      <c r="B227" s="598"/>
      <c r="C227" s="585"/>
      <c r="D227" s="585"/>
      <c r="E227" s="586"/>
      <c r="F227" s="587"/>
      <c r="G227" s="184"/>
      <c r="I227" s="421"/>
      <c r="J227" s="421"/>
      <c r="L227" s="93"/>
      <c r="M227" s="93"/>
      <c r="N227" s="421"/>
      <c r="O227" s="54"/>
      <c r="P227" s="33"/>
      <c r="Q227" s="33"/>
      <c r="S227" s="366"/>
      <c r="U227" s="366"/>
      <c r="Y227" s="366"/>
    </row>
    <row r="228" spans="1:25" ht="15" customHeight="1">
      <c r="A228" s="136"/>
      <c r="B228" s="598"/>
      <c r="C228" s="585"/>
      <c r="D228" s="585"/>
      <c r="E228" s="586"/>
      <c r="F228" s="587"/>
      <c r="G228" s="184"/>
      <c r="I228" s="421"/>
      <c r="J228" s="421"/>
      <c r="L228" s="93"/>
      <c r="M228" s="93"/>
      <c r="N228" s="421"/>
      <c r="O228" s="54"/>
      <c r="P228" s="33"/>
      <c r="Q228" s="33"/>
      <c r="S228" s="366"/>
      <c r="U228" s="366"/>
      <c r="Y228" s="366"/>
    </row>
    <row r="229" spans="1:25" ht="15" customHeight="1">
      <c r="A229" s="136"/>
      <c r="B229" s="598"/>
      <c r="C229" s="585"/>
      <c r="D229" s="585"/>
      <c r="E229" s="586"/>
      <c r="F229" s="587"/>
      <c r="G229" s="184"/>
      <c r="I229" s="421"/>
      <c r="J229" s="421"/>
      <c r="L229" s="93"/>
      <c r="M229" s="93"/>
      <c r="N229" s="421"/>
      <c r="O229" s="54"/>
      <c r="P229" s="33"/>
      <c r="Q229" s="33"/>
      <c r="S229" s="366"/>
      <c r="U229" s="366"/>
      <c r="Y229" s="366"/>
    </row>
    <row r="230" spans="1:25" ht="15" customHeight="1">
      <c r="A230" s="136"/>
      <c r="B230" s="598"/>
      <c r="C230" s="585"/>
      <c r="D230" s="585"/>
      <c r="E230" s="586"/>
      <c r="F230" s="587"/>
      <c r="G230" s="184"/>
      <c r="I230" s="421"/>
      <c r="J230" s="421"/>
      <c r="L230" s="93"/>
      <c r="M230" s="93"/>
      <c r="N230" s="421"/>
      <c r="O230" s="54"/>
      <c r="P230" s="33"/>
      <c r="Q230" s="33"/>
      <c r="S230" s="366"/>
      <c r="U230" s="366"/>
      <c r="Y230" s="366"/>
    </row>
    <row r="231" spans="1:25" ht="15" customHeight="1">
      <c r="A231" s="136"/>
      <c r="B231" s="598"/>
      <c r="C231" s="585"/>
      <c r="D231" s="585"/>
      <c r="E231" s="586"/>
      <c r="F231" s="587"/>
      <c r="G231" s="184"/>
      <c r="I231" s="421"/>
      <c r="J231" s="421"/>
      <c r="L231" s="93"/>
      <c r="M231" s="93"/>
      <c r="N231" s="421"/>
      <c r="O231" s="54"/>
      <c r="P231" s="33"/>
      <c r="Q231" s="33"/>
      <c r="S231" s="366"/>
      <c r="U231" s="366"/>
      <c r="Y231" s="366"/>
    </row>
    <row r="232" spans="1:25" ht="15" customHeight="1">
      <c r="A232" s="136"/>
      <c r="B232" s="598"/>
      <c r="C232" s="585"/>
      <c r="D232" s="585"/>
      <c r="E232" s="586"/>
      <c r="F232" s="587"/>
      <c r="G232" s="184"/>
      <c r="I232" s="421"/>
      <c r="J232" s="421"/>
      <c r="L232" s="93"/>
      <c r="M232" s="93"/>
      <c r="N232" s="421"/>
      <c r="O232" s="54"/>
      <c r="P232" s="33"/>
      <c r="Q232" s="33"/>
      <c r="S232" s="366"/>
      <c r="U232" s="366"/>
      <c r="Y232" s="366"/>
    </row>
    <row r="233" spans="1:25" ht="15" customHeight="1">
      <c r="A233" s="136"/>
      <c r="B233" s="598"/>
      <c r="C233" s="585"/>
      <c r="D233" s="585"/>
      <c r="E233" s="586"/>
      <c r="F233" s="587"/>
      <c r="G233" s="184"/>
      <c r="I233" s="421"/>
      <c r="J233" s="421"/>
      <c r="L233" s="93"/>
      <c r="M233" s="93"/>
      <c r="N233" s="421"/>
      <c r="O233" s="54"/>
      <c r="P233" s="33"/>
      <c r="Q233" s="33"/>
      <c r="S233" s="366"/>
      <c r="U233" s="366"/>
      <c r="Y233" s="366"/>
    </row>
    <row r="234" spans="1:25" ht="15" customHeight="1">
      <c r="A234" s="136"/>
      <c r="B234" s="598"/>
      <c r="C234" s="585"/>
      <c r="D234" s="585"/>
      <c r="E234" s="586"/>
      <c r="F234" s="587"/>
      <c r="G234" s="184"/>
      <c r="I234" s="421"/>
      <c r="J234" s="421"/>
      <c r="L234" s="93"/>
      <c r="M234" s="93"/>
      <c r="N234" s="421"/>
      <c r="O234" s="54"/>
      <c r="P234" s="33"/>
      <c r="Q234" s="33"/>
      <c r="S234" s="366"/>
      <c r="U234" s="366"/>
      <c r="Y234" s="366"/>
    </row>
    <row r="235" spans="1:25" ht="15" customHeight="1">
      <c r="A235" s="136"/>
      <c r="B235" s="598"/>
      <c r="C235" s="585"/>
      <c r="D235" s="585"/>
      <c r="E235" s="586"/>
      <c r="F235" s="587"/>
      <c r="G235" s="184"/>
      <c r="I235" s="421"/>
      <c r="J235" s="421"/>
      <c r="L235" s="93"/>
      <c r="M235" s="93"/>
      <c r="N235" s="421"/>
      <c r="O235" s="54"/>
      <c r="P235" s="33"/>
      <c r="Q235" s="33"/>
      <c r="S235" s="366"/>
      <c r="U235" s="366"/>
      <c r="Y235" s="366"/>
    </row>
    <row r="236" spans="1:25" ht="15" customHeight="1">
      <c r="A236" s="136"/>
      <c r="B236" s="599"/>
      <c r="C236" s="588"/>
      <c r="D236" s="588"/>
      <c r="E236" s="589"/>
      <c r="F236" s="590"/>
      <c r="G236" s="184"/>
      <c r="I236" s="421"/>
      <c r="J236" s="421"/>
      <c r="L236" s="93"/>
      <c r="M236" s="93"/>
      <c r="N236" s="421"/>
      <c r="O236" s="54"/>
      <c r="P236" s="33"/>
      <c r="Q236" s="33"/>
      <c r="S236" s="366"/>
      <c r="U236" s="366"/>
      <c r="Y236" s="366"/>
    </row>
    <row r="237" spans="1:25" ht="15" customHeight="1">
      <c r="A237" s="136"/>
      <c r="B237" s="599"/>
      <c r="C237" s="588"/>
      <c r="D237" s="588"/>
      <c r="E237" s="589"/>
      <c r="F237" s="590"/>
      <c r="G237" s="184"/>
      <c r="I237" s="421"/>
      <c r="J237" s="421"/>
      <c r="L237" s="93"/>
      <c r="M237" s="93"/>
      <c r="N237" s="421"/>
      <c r="O237" s="54"/>
      <c r="P237" s="33"/>
      <c r="Q237" s="33"/>
      <c r="S237" s="366"/>
      <c r="U237" s="366"/>
      <c r="Y237" s="366"/>
    </row>
    <row r="238" spans="1:25" ht="15" customHeight="1">
      <c r="A238" s="136"/>
      <c r="B238" s="599"/>
      <c r="C238" s="588"/>
      <c r="D238" s="588"/>
      <c r="E238" s="589"/>
      <c r="F238" s="590"/>
      <c r="G238" s="184"/>
      <c r="I238" s="421"/>
      <c r="J238" s="421"/>
      <c r="L238" s="93"/>
      <c r="M238" s="93"/>
      <c r="N238" s="421"/>
      <c r="O238" s="54"/>
      <c r="P238" s="33"/>
      <c r="Q238" s="33"/>
      <c r="S238" s="366"/>
      <c r="U238" s="366"/>
      <c r="Y238" s="366"/>
    </row>
    <row r="239" spans="1:25" ht="15" customHeight="1">
      <c r="A239" s="136"/>
      <c r="B239" s="599"/>
      <c r="C239" s="588"/>
      <c r="D239" s="588"/>
      <c r="E239" s="589"/>
      <c r="F239" s="590"/>
      <c r="G239" s="184"/>
      <c r="I239" s="421"/>
      <c r="J239" s="421"/>
      <c r="L239" s="93"/>
      <c r="M239" s="93"/>
      <c r="N239" s="421"/>
      <c r="O239" s="54"/>
      <c r="P239" s="33"/>
      <c r="Q239" s="33"/>
      <c r="S239" s="366"/>
      <c r="U239" s="366"/>
      <c r="Y239" s="366"/>
    </row>
    <row r="240" spans="1:25" ht="15" customHeight="1">
      <c r="A240" s="136"/>
      <c r="B240" s="599"/>
      <c r="C240" s="588"/>
      <c r="D240" s="588"/>
      <c r="E240" s="589"/>
      <c r="F240" s="590"/>
      <c r="G240" s="184"/>
      <c r="I240" s="421"/>
      <c r="J240" s="421"/>
      <c r="L240" s="93"/>
      <c r="M240" s="93"/>
      <c r="N240" s="421"/>
      <c r="O240" s="54"/>
      <c r="P240" s="33"/>
      <c r="Q240" s="33"/>
      <c r="S240" s="366"/>
      <c r="U240" s="366"/>
      <c r="Y240" s="366"/>
    </row>
    <row r="241" spans="1:25" ht="15" customHeight="1">
      <c r="A241" s="136"/>
      <c r="B241" s="599"/>
      <c r="C241" s="588"/>
      <c r="D241" s="588"/>
      <c r="E241" s="589"/>
      <c r="F241" s="590"/>
      <c r="G241" s="184"/>
      <c r="I241" s="421"/>
      <c r="J241" s="421"/>
      <c r="L241" s="93"/>
      <c r="M241" s="93"/>
      <c r="N241" s="421"/>
      <c r="O241" s="54"/>
      <c r="P241" s="33"/>
      <c r="Q241" s="33"/>
      <c r="S241" s="366"/>
      <c r="U241" s="366"/>
      <c r="Y241" s="366"/>
    </row>
    <row r="242" spans="1:25" ht="15" customHeight="1">
      <c r="A242" s="136"/>
      <c r="B242" s="599"/>
      <c r="C242" s="588"/>
      <c r="D242" s="588"/>
      <c r="E242" s="589"/>
      <c r="F242" s="590"/>
      <c r="G242" s="184"/>
      <c r="I242" s="421"/>
      <c r="J242" s="421"/>
      <c r="L242" s="93"/>
      <c r="M242" s="93"/>
      <c r="N242" s="421"/>
      <c r="O242" s="54"/>
      <c r="P242" s="33"/>
      <c r="Q242" s="33"/>
      <c r="S242" s="366"/>
      <c r="U242" s="366"/>
      <c r="Y242" s="366"/>
    </row>
    <row r="243" spans="1:25" ht="15" customHeight="1">
      <c r="A243" s="136"/>
      <c r="B243" s="599"/>
      <c r="C243" s="588"/>
      <c r="D243" s="588"/>
      <c r="E243" s="589"/>
      <c r="F243" s="590"/>
      <c r="G243" s="184"/>
      <c r="I243" s="421"/>
      <c r="J243" s="421"/>
      <c r="L243" s="93"/>
      <c r="M243" s="93"/>
      <c r="N243" s="421"/>
      <c r="O243" s="54"/>
      <c r="P243" s="33"/>
      <c r="Q243" s="33"/>
      <c r="S243" s="366"/>
      <c r="U243" s="366"/>
      <c r="Y243" s="366"/>
    </row>
    <row r="244" spans="1:25" ht="15" customHeight="1">
      <c r="A244" s="136"/>
      <c r="B244" s="599"/>
      <c r="C244" s="588"/>
      <c r="D244" s="588"/>
      <c r="E244" s="589"/>
      <c r="F244" s="590"/>
      <c r="G244" s="184"/>
      <c r="I244" s="421"/>
      <c r="J244" s="421"/>
      <c r="L244" s="93"/>
      <c r="M244" s="93"/>
      <c r="N244" s="421"/>
      <c r="O244" s="54"/>
      <c r="P244" s="33"/>
      <c r="Q244" s="33"/>
      <c r="S244" s="366"/>
      <c r="U244" s="366"/>
      <c r="Y244" s="366"/>
    </row>
    <row r="245" spans="1:25" ht="15" customHeight="1">
      <c r="A245" s="136"/>
      <c r="B245" s="599"/>
      <c r="C245" s="588"/>
      <c r="D245" s="588"/>
      <c r="E245" s="589"/>
      <c r="F245" s="590"/>
      <c r="G245" s="184"/>
      <c r="I245" s="421"/>
      <c r="J245" s="421"/>
      <c r="L245" s="93"/>
      <c r="M245" s="93"/>
      <c r="N245" s="421"/>
      <c r="O245" s="54"/>
      <c r="P245" s="33"/>
      <c r="Q245" s="33"/>
      <c r="S245" s="366"/>
      <c r="U245" s="366"/>
      <c r="Y245" s="366"/>
    </row>
    <row r="246" spans="1:25" ht="15" customHeight="1">
      <c r="A246" s="136"/>
      <c r="B246" s="599"/>
      <c r="C246" s="588"/>
      <c r="D246" s="588"/>
      <c r="E246" s="589"/>
      <c r="F246" s="590"/>
      <c r="G246" s="184"/>
      <c r="I246" s="421"/>
      <c r="J246" s="421"/>
      <c r="L246" s="93"/>
      <c r="M246" s="93"/>
      <c r="N246" s="421"/>
      <c r="O246" s="54"/>
      <c r="P246" s="33"/>
      <c r="Q246" s="33"/>
      <c r="S246" s="366"/>
      <c r="U246" s="366"/>
      <c r="Y246" s="366"/>
    </row>
    <row r="247" spans="1:25" ht="15" customHeight="1">
      <c r="A247" s="136"/>
      <c r="B247" s="599"/>
      <c r="C247" s="588"/>
      <c r="D247" s="588"/>
      <c r="E247" s="589"/>
      <c r="F247" s="590"/>
      <c r="G247" s="184"/>
      <c r="I247" s="421"/>
      <c r="J247" s="421"/>
      <c r="L247" s="93"/>
      <c r="M247" s="93"/>
      <c r="N247" s="421"/>
      <c r="O247" s="54"/>
      <c r="P247" s="33"/>
      <c r="Q247" s="33"/>
      <c r="S247" s="366"/>
      <c r="U247" s="366"/>
      <c r="Y247" s="366"/>
    </row>
    <row r="248" spans="1:25" ht="15" customHeight="1">
      <c r="A248" s="136"/>
      <c r="B248" s="599"/>
      <c r="C248" s="588"/>
      <c r="D248" s="588"/>
      <c r="E248" s="589"/>
      <c r="F248" s="590"/>
      <c r="G248" s="184"/>
      <c r="I248" s="421"/>
      <c r="J248" s="421"/>
      <c r="L248" s="93"/>
      <c r="M248" s="93"/>
      <c r="N248" s="421"/>
      <c r="O248" s="54"/>
      <c r="P248" s="33"/>
      <c r="Q248" s="33"/>
      <c r="S248" s="366"/>
      <c r="U248" s="366"/>
      <c r="Y248" s="366"/>
    </row>
    <row r="249" spans="1:25" ht="15" customHeight="1">
      <c r="A249" s="136"/>
      <c r="B249" s="599"/>
      <c r="C249" s="588"/>
      <c r="D249" s="588"/>
      <c r="E249" s="589"/>
      <c r="F249" s="590"/>
      <c r="G249" s="184"/>
      <c r="I249" s="421"/>
      <c r="J249" s="421"/>
      <c r="L249" s="93"/>
      <c r="M249" s="93"/>
      <c r="N249" s="421"/>
      <c r="O249" s="54"/>
      <c r="P249" s="33"/>
      <c r="Q249" s="33"/>
      <c r="S249" s="366"/>
      <c r="U249" s="366"/>
      <c r="Y249" s="366"/>
    </row>
  </sheetData>
  <mergeCells count="74">
    <mergeCell ref="AF73:AK73"/>
    <mergeCell ref="AF74:AK74"/>
    <mergeCell ref="AF67:AK67"/>
    <mergeCell ref="AF68:AK68"/>
    <mergeCell ref="AF69:AK69"/>
    <mergeCell ref="AF70:AK70"/>
    <mergeCell ref="AF71:AK71"/>
    <mergeCell ref="AF72:AK72"/>
    <mergeCell ref="AF66:AK66"/>
    <mergeCell ref="AF55:AK55"/>
    <mergeCell ref="AF56:AK56"/>
    <mergeCell ref="AF57:AK57"/>
    <mergeCell ref="AF58:AK58"/>
    <mergeCell ref="AF59:AK59"/>
    <mergeCell ref="AF60:AK60"/>
    <mergeCell ref="AF61:AK61"/>
    <mergeCell ref="AF62:AK62"/>
    <mergeCell ref="AF63:AK63"/>
    <mergeCell ref="AF64:AK64"/>
    <mergeCell ref="AF65:AK65"/>
    <mergeCell ref="AF54:AK54"/>
    <mergeCell ref="AF43:AK43"/>
    <mergeCell ref="AF44:AK44"/>
    <mergeCell ref="AF45:AK45"/>
    <mergeCell ref="AF46:AK46"/>
    <mergeCell ref="AF47:AK47"/>
    <mergeCell ref="AF48:AK48"/>
    <mergeCell ref="AF49:AK49"/>
    <mergeCell ref="AF50:AK50"/>
    <mergeCell ref="AF51:AK51"/>
    <mergeCell ref="AF52:AK52"/>
    <mergeCell ref="AF53:AK53"/>
    <mergeCell ref="AF42:AK42"/>
    <mergeCell ref="AF31:AK31"/>
    <mergeCell ref="AF32:AK32"/>
    <mergeCell ref="AF33:AK33"/>
    <mergeCell ref="AF34:AK34"/>
    <mergeCell ref="AF35:AK35"/>
    <mergeCell ref="AF36:AK36"/>
    <mergeCell ref="AF37:AK37"/>
    <mergeCell ref="AF38:AK38"/>
    <mergeCell ref="AF39:AK39"/>
    <mergeCell ref="AF40:AK40"/>
    <mergeCell ref="AF41:AK41"/>
    <mergeCell ref="AF30:AK30"/>
    <mergeCell ref="AF19:AK19"/>
    <mergeCell ref="AF20:AK20"/>
    <mergeCell ref="AF21:AK21"/>
    <mergeCell ref="AF22:AK22"/>
    <mergeCell ref="AF23:AK23"/>
    <mergeCell ref="AF24:AK24"/>
    <mergeCell ref="AF25:AK25"/>
    <mergeCell ref="AF26:AK26"/>
    <mergeCell ref="AF27:AK27"/>
    <mergeCell ref="AF28:AK28"/>
    <mergeCell ref="AF29:AK29"/>
    <mergeCell ref="AF18:AK18"/>
    <mergeCell ref="AF7:AK7"/>
    <mergeCell ref="AF8:AK8"/>
    <mergeCell ref="AF9:AK9"/>
    <mergeCell ref="AF10:AK10"/>
    <mergeCell ref="AF11:AK11"/>
    <mergeCell ref="AF12:AK12"/>
    <mergeCell ref="AF13:AK13"/>
    <mergeCell ref="AF14:AK14"/>
    <mergeCell ref="AF15:AK15"/>
    <mergeCell ref="AF16:AK16"/>
    <mergeCell ref="AF17:AK17"/>
    <mergeCell ref="AF6:AK6"/>
    <mergeCell ref="AF1:AK1"/>
    <mergeCell ref="AF2:AK2"/>
    <mergeCell ref="AF3:AK3"/>
    <mergeCell ref="AF4:AK4"/>
    <mergeCell ref="AF5:AK5"/>
  </mergeCells>
  <conditionalFormatting sqref="J2:J249">
    <cfRule type="expression" dxfId="55" priority="1">
      <formula>J2=0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18"/>
  <dimension ref="A1:AF277"/>
  <sheetViews>
    <sheetView showGridLines="0" topLeftCell="C1" workbookViewId="0">
      <selection activeCell="C1" sqref="A1:XFD1048576"/>
    </sheetView>
  </sheetViews>
  <sheetFormatPr baseColWidth="10" defaultColWidth="24.59765625" defaultRowHeight="12.75" customHeight="1"/>
  <cols>
    <col min="1" max="1" width="10" style="600" bestFit="1" customWidth="1"/>
    <col min="2" max="2" width="9.86328125" style="600" bestFit="1" customWidth="1"/>
    <col min="3" max="3" width="11" style="600" bestFit="1" customWidth="1"/>
    <col min="4" max="4" width="6" style="600" customWidth="1"/>
    <col min="5" max="5" width="9.73046875" style="600" customWidth="1"/>
    <col min="6" max="6" width="9" style="600" customWidth="1"/>
    <col min="7" max="7" width="12.86328125" style="600" customWidth="1"/>
    <col min="8" max="8" width="27.86328125" style="600" customWidth="1"/>
    <col min="9" max="9" width="6.73046875" style="600" bestFit="1" customWidth="1"/>
    <col min="10" max="10" width="4.73046875" style="600" customWidth="1"/>
    <col min="11" max="11" width="12.265625" style="600" customWidth="1"/>
    <col min="12" max="13" width="10" style="600" customWidth="1"/>
    <col min="14" max="14" width="10" style="600" bestFit="1" customWidth="1"/>
    <col min="15" max="15" width="9.86328125" style="600" bestFit="1" customWidth="1"/>
    <col min="16" max="16" width="11" style="600" bestFit="1" customWidth="1"/>
    <col min="17" max="19" width="3" style="600" bestFit="1" customWidth="1"/>
    <col min="20" max="20" width="6.86328125" style="600" bestFit="1" customWidth="1"/>
    <col min="21" max="21" width="6.73046875" style="600" bestFit="1" customWidth="1"/>
    <col min="22" max="22" width="3.265625" style="602" customWidth="1"/>
    <col min="23" max="23" width="10.265625" style="600" bestFit="1" customWidth="1"/>
    <col min="24" max="24" width="12" style="600" bestFit="1" customWidth="1"/>
    <col min="25" max="25" width="7.59765625" style="600" bestFit="1" customWidth="1"/>
    <col min="26" max="29" width="3" style="600" bestFit="1" customWidth="1"/>
    <col min="30" max="30" width="5.1328125" style="600" bestFit="1" customWidth="1"/>
    <col min="31" max="31" width="8.59765625" style="600" bestFit="1" customWidth="1"/>
    <col min="32" max="32" width="46" style="600" bestFit="1" customWidth="1"/>
    <col min="33" max="16384" width="24.59765625" style="600"/>
  </cols>
  <sheetData>
    <row r="1" spans="1:32" s="601" customFormat="1" ht="12.75" customHeight="1">
      <c r="L1" s="204"/>
      <c r="M1" s="204"/>
      <c r="Q1" s="204"/>
      <c r="R1" s="204"/>
      <c r="S1" s="204"/>
      <c r="T1" s="204"/>
      <c r="U1" s="204"/>
      <c r="V1" s="602"/>
      <c r="AE1" s="603"/>
      <c r="AF1" s="603"/>
    </row>
    <row r="2" spans="1:32" ht="12.75" customHeight="1">
      <c r="A2" s="567"/>
      <c r="B2" s="567"/>
      <c r="C2" s="567"/>
      <c r="D2" s="567"/>
      <c r="E2" s="567"/>
      <c r="F2" s="567"/>
      <c r="G2" s="567"/>
      <c r="H2" s="604"/>
      <c r="I2" s="567"/>
      <c r="J2" s="567"/>
      <c r="K2" s="605"/>
      <c r="L2" s="606"/>
      <c r="M2" s="606"/>
      <c r="N2" s="567"/>
      <c r="O2" s="567"/>
      <c r="P2" s="606"/>
      <c r="T2" s="606"/>
      <c r="U2" s="606"/>
      <c r="AE2" s="607"/>
      <c r="AF2" s="607"/>
    </row>
    <row r="3" spans="1:32" ht="12.75" customHeight="1">
      <c r="A3" s="567"/>
      <c r="B3" s="567"/>
      <c r="C3" s="567"/>
      <c r="D3" s="567"/>
      <c r="E3" s="567"/>
      <c r="F3" s="567"/>
      <c r="G3" s="567"/>
      <c r="H3" s="604"/>
      <c r="I3" s="567"/>
      <c r="J3" s="567"/>
      <c r="K3" s="605"/>
      <c r="L3" s="606"/>
      <c r="M3" s="606"/>
      <c r="N3" s="567"/>
      <c r="O3" s="570"/>
      <c r="P3" s="606"/>
      <c r="T3" s="606"/>
      <c r="U3" s="606"/>
      <c r="AE3" s="607"/>
      <c r="AF3" s="607"/>
    </row>
    <row r="4" spans="1:32" ht="12.75" customHeight="1">
      <c r="A4" s="567"/>
      <c r="B4" s="567"/>
      <c r="C4" s="567"/>
      <c r="D4" s="567"/>
      <c r="E4" s="567"/>
      <c r="F4" s="567"/>
      <c r="G4" s="567"/>
      <c r="H4" s="604"/>
      <c r="I4" s="567"/>
      <c r="J4" s="567"/>
      <c r="K4" s="605"/>
      <c r="L4" s="606"/>
      <c r="M4" s="606"/>
      <c r="N4" s="570"/>
      <c r="O4" s="567"/>
      <c r="P4" s="606"/>
      <c r="Q4" s="602"/>
      <c r="R4" s="602"/>
      <c r="T4" s="606"/>
      <c r="U4" s="606"/>
      <c r="AE4" s="607"/>
      <c r="AF4" s="607"/>
    </row>
    <row r="5" spans="1:32" ht="12.75" customHeight="1">
      <c r="A5" s="567"/>
      <c r="B5" s="567"/>
      <c r="C5" s="567"/>
      <c r="D5" s="567"/>
      <c r="E5" s="567"/>
      <c r="F5" s="567"/>
      <c r="G5" s="567"/>
      <c r="H5" s="604"/>
      <c r="I5" s="567"/>
      <c r="J5" s="567"/>
      <c r="K5" s="605"/>
      <c r="L5" s="606"/>
      <c r="M5" s="606"/>
      <c r="N5" s="570"/>
      <c r="O5" s="567"/>
      <c r="P5" s="606"/>
      <c r="Q5" s="602"/>
      <c r="R5" s="602"/>
      <c r="T5" s="602"/>
      <c r="AE5" s="607"/>
      <c r="AF5" s="607"/>
    </row>
    <row r="6" spans="1:32" ht="12.75" customHeight="1">
      <c r="A6" s="567"/>
      <c r="B6" s="567"/>
      <c r="C6" s="567"/>
      <c r="D6" s="567"/>
      <c r="E6" s="567"/>
      <c r="F6" s="567"/>
      <c r="G6" s="567"/>
      <c r="H6" s="604"/>
      <c r="I6" s="567"/>
      <c r="J6" s="567"/>
      <c r="K6" s="605"/>
      <c r="L6" s="606"/>
      <c r="M6" s="606"/>
      <c r="N6" s="567"/>
      <c r="P6" s="606"/>
      <c r="Q6" s="602"/>
      <c r="R6" s="602"/>
      <c r="T6" s="602"/>
      <c r="AE6" s="607"/>
      <c r="AF6" s="607"/>
    </row>
    <row r="7" spans="1:32" ht="12.75" customHeight="1">
      <c r="A7" s="567"/>
      <c r="B7" s="567"/>
      <c r="C7" s="567"/>
      <c r="D7" s="567"/>
      <c r="E7" s="567"/>
      <c r="F7" s="567"/>
      <c r="G7" s="567"/>
      <c r="H7" s="604"/>
      <c r="I7" s="567"/>
      <c r="J7" s="567"/>
      <c r="K7" s="605"/>
      <c r="L7" s="606"/>
      <c r="M7" s="606"/>
      <c r="O7" s="606"/>
      <c r="P7" s="606"/>
      <c r="Q7" s="602"/>
      <c r="R7" s="602"/>
      <c r="S7" s="602"/>
      <c r="T7" s="602"/>
      <c r="AE7" s="607"/>
      <c r="AF7" s="607"/>
    </row>
    <row r="8" spans="1:32" ht="12.75" customHeight="1">
      <c r="A8" s="567"/>
      <c r="B8" s="567"/>
      <c r="C8" s="567"/>
      <c r="D8" s="567"/>
      <c r="E8" s="567"/>
      <c r="F8" s="567"/>
      <c r="G8" s="567"/>
      <c r="H8" s="604"/>
      <c r="I8" s="567"/>
      <c r="J8" s="567"/>
      <c r="K8" s="605"/>
      <c r="L8" s="606"/>
      <c r="M8" s="606"/>
      <c r="O8" s="606"/>
      <c r="P8" s="606"/>
      <c r="AE8" s="607"/>
      <c r="AF8" s="607"/>
    </row>
    <row r="9" spans="1:32" ht="12.75" customHeight="1">
      <c r="A9" s="567"/>
      <c r="B9" s="567"/>
      <c r="C9" s="567"/>
      <c r="D9" s="567"/>
      <c r="E9" s="567"/>
      <c r="F9" s="567"/>
      <c r="G9" s="567"/>
      <c r="H9" s="604"/>
      <c r="I9" s="567"/>
      <c r="J9" s="567"/>
      <c r="K9" s="605"/>
      <c r="L9" s="606"/>
      <c r="M9" s="606"/>
      <c r="O9" s="606"/>
      <c r="P9" s="606"/>
    </row>
    <row r="10" spans="1:32" ht="12.75" customHeight="1">
      <c r="A10" s="567"/>
      <c r="B10" s="567"/>
      <c r="C10" s="567"/>
      <c r="D10" s="567"/>
      <c r="E10" s="567"/>
      <c r="F10" s="567"/>
      <c r="G10" s="567"/>
      <c r="H10" s="604"/>
      <c r="I10" s="567"/>
      <c r="J10" s="567"/>
      <c r="K10" s="605"/>
      <c r="L10" s="606"/>
      <c r="M10" s="606"/>
      <c r="O10" s="606"/>
      <c r="P10" s="606"/>
    </row>
    <row r="11" spans="1:32" ht="12.75" customHeight="1">
      <c r="A11" s="567"/>
      <c r="B11" s="567"/>
      <c r="C11" s="567"/>
      <c r="D11" s="567"/>
      <c r="E11" s="567"/>
      <c r="F11" s="567"/>
      <c r="G11" s="567"/>
      <c r="H11" s="604"/>
      <c r="I11" s="567"/>
      <c r="J11" s="567"/>
      <c r="K11" s="605"/>
      <c r="L11" s="606"/>
      <c r="M11" s="606"/>
      <c r="O11" s="606"/>
      <c r="P11" s="606"/>
    </row>
    <row r="12" spans="1:32" ht="12.75" customHeight="1">
      <c r="A12" s="567"/>
      <c r="B12" s="567"/>
      <c r="C12" s="567"/>
      <c r="D12" s="567"/>
      <c r="E12" s="567"/>
      <c r="F12" s="567"/>
      <c r="G12" s="567"/>
      <c r="H12" s="604"/>
      <c r="I12" s="567"/>
      <c r="J12" s="567"/>
      <c r="K12" s="605"/>
      <c r="L12" s="606"/>
      <c r="M12" s="606"/>
      <c r="O12" s="606"/>
      <c r="P12" s="606"/>
    </row>
    <row r="13" spans="1:32" ht="12.75" customHeight="1">
      <c r="A13" s="567"/>
      <c r="B13" s="567"/>
      <c r="C13" s="567"/>
      <c r="D13" s="567"/>
      <c r="E13" s="567"/>
      <c r="F13" s="567"/>
      <c r="G13" s="567"/>
      <c r="H13" s="604"/>
      <c r="I13" s="567"/>
      <c r="J13" s="567"/>
      <c r="K13" s="605"/>
      <c r="L13" s="606"/>
      <c r="M13" s="606"/>
      <c r="O13" s="606"/>
      <c r="P13" s="606"/>
    </row>
    <row r="14" spans="1:32" ht="12.75" customHeight="1">
      <c r="A14" s="567"/>
      <c r="B14" s="567"/>
      <c r="C14" s="567"/>
      <c r="D14" s="567"/>
      <c r="E14" s="567"/>
      <c r="F14" s="567"/>
      <c r="G14" s="567"/>
      <c r="H14" s="604"/>
      <c r="I14" s="567"/>
      <c r="J14" s="567"/>
      <c r="K14" s="605"/>
      <c r="L14" s="606"/>
      <c r="M14" s="606"/>
      <c r="O14" s="606"/>
      <c r="P14" s="606"/>
    </row>
    <row r="15" spans="1:32" ht="12.75" customHeight="1">
      <c r="A15" s="567"/>
      <c r="B15" s="567"/>
      <c r="C15" s="567"/>
      <c r="D15" s="567"/>
      <c r="E15" s="567"/>
      <c r="F15" s="567"/>
      <c r="G15" s="567"/>
      <c r="H15" s="604"/>
      <c r="I15" s="567"/>
      <c r="J15" s="567"/>
      <c r="K15" s="605"/>
      <c r="L15" s="606"/>
      <c r="M15" s="606"/>
      <c r="O15" s="606"/>
      <c r="P15" s="606"/>
      <c r="W15" s="601"/>
    </row>
    <row r="16" spans="1:32" ht="12.75" customHeight="1">
      <c r="A16" s="567"/>
      <c r="B16" s="567"/>
      <c r="C16" s="567"/>
      <c r="D16" s="567"/>
      <c r="E16" s="567"/>
      <c r="F16" s="567"/>
      <c r="G16" s="567"/>
      <c r="H16" s="604"/>
      <c r="I16" s="567"/>
      <c r="J16" s="567"/>
      <c r="K16" s="605"/>
      <c r="L16" s="606"/>
      <c r="M16" s="606"/>
      <c r="O16" s="606"/>
      <c r="P16" s="606"/>
      <c r="W16" s="607"/>
      <c r="X16" s="607"/>
    </row>
    <row r="17" spans="1:24" ht="12.75" customHeight="1">
      <c r="A17" s="567"/>
      <c r="B17" s="567"/>
      <c r="C17" s="567"/>
      <c r="D17" s="567"/>
      <c r="E17" s="567"/>
      <c r="F17" s="567"/>
      <c r="G17" s="567"/>
      <c r="H17" s="604"/>
      <c r="I17" s="567"/>
      <c r="J17" s="567"/>
      <c r="K17" s="605"/>
      <c r="L17" s="606"/>
      <c r="M17" s="606"/>
      <c r="P17" s="606"/>
      <c r="W17" s="607"/>
      <c r="X17" s="607"/>
    </row>
    <row r="18" spans="1:24" ht="12.75" customHeight="1">
      <c r="A18" s="567"/>
      <c r="B18" s="567"/>
      <c r="C18" s="567"/>
      <c r="D18" s="567"/>
      <c r="E18" s="567"/>
      <c r="F18" s="567"/>
      <c r="G18" s="567"/>
      <c r="H18" s="604"/>
      <c r="I18" s="567"/>
      <c r="J18" s="567"/>
      <c r="K18" s="605"/>
      <c r="L18" s="606"/>
      <c r="M18" s="606"/>
      <c r="P18" s="606"/>
      <c r="W18" s="607"/>
      <c r="X18" s="607"/>
    </row>
    <row r="19" spans="1:24" ht="12.75" customHeight="1">
      <c r="A19" s="567"/>
      <c r="B19" s="567"/>
      <c r="C19" s="567"/>
      <c r="D19" s="567"/>
      <c r="E19" s="567"/>
      <c r="F19" s="567"/>
      <c r="G19" s="567"/>
      <c r="H19" s="604"/>
      <c r="I19" s="567"/>
      <c r="J19" s="567"/>
      <c r="K19" s="608"/>
      <c r="L19" s="606"/>
      <c r="M19" s="606"/>
      <c r="P19" s="606"/>
      <c r="W19" s="607"/>
      <c r="X19" s="607"/>
    </row>
    <row r="20" spans="1:24" ht="12.75" customHeight="1">
      <c r="A20" s="567"/>
      <c r="B20" s="567"/>
      <c r="C20" s="567"/>
      <c r="D20" s="567"/>
      <c r="E20" s="567"/>
      <c r="F20" s="567"/>
      <c r="G20" s="567"/>
      <c r="H20" s="604"/>
      <c r="I20" s="567"/>
      <c r="J20" s="567"/>
      <c r="K20" s="608"/>
      <c r="L20" s="606"/>
      <c r="M20" s="606"/>
      <c r="P20" s="606"/>
      <c r="W20" s="607"/>
      <c r="X20" s="607"/>
    </row>
    <row r="21" spans="1:24" ht="12.75" customHeight="1">
      <c r="A21" s="567"/>
      <c r="B21" s="567"/>
      <c r="C21" s="567"/>
      <c r="D21" s="567"/>
      <c r="E21" s="567"/>
      <c r="F21" s="567"/>
      <c r="G21" s="567"/>
      <c r="H21" s="604"/>
      <c r="I21" s="567"/>
      <c r="J21" s="567"/>
      <c r="K21" s="608"/>
      <c r="L21" s="606"/>
      <c r="M21" s="606"/>
      <c r="P21" s="606"/>
      <c r="W21" s="607"/>
      <c r="X21" s="607"/>
    </row>
    <row r="22" spans="1:24" ht="12.75" customHeight="1">
      <c r="A22" s="567"/>
      <c r="B22" s="567"/>
      <c r="C22" s="567"/>
      <c r="D22" s="567"/>
      <c r="E22" s="567"/>
      <c r="F22" s="567"/>
      <c r="G22" s="567"/>
      <c r="H22" s="604"/>
      <c r="I22" s="567"/>
      <c r="J22" s="567"/>
      <c r="K22" s="608"/>
      <c r="L22" s="606"/>
      <c r="M22" s="606"/>
      <c r="P22" s="606"/>
      <c r="W22" s="607"/>
      <c r="X22" s="607"/>
    </row>
    <row r="23" spans="1:24" ht="12.75" customHeight="1">
      <c r="A23" s="567"/>
      <c r="B23" s="567"/>
      <c r="C23" s="567"/>
      <c r="D23" s="567"/>
      <c r="E23" s="567"/>
      <c r="F23" s="567"/>
      <c r="G23" s="567"/>
      <c r="H23" s="604"/>
      <c r="I23" s="567"/>
      <c r="J23" s="567"/>
      <c r="K23" s="608"/>
      <c r="L23" s="606"/>
      <c r="M23" s="606"/>
      <c r="P23" s="606"/>
      <c r="W23" s="607"/>
      <c r="X23" s="607"/>
    </row>
    <row r="24" spans="1:24" ht="12.75" customHeight="1">
      <c r="A24" s="567"/>
      <c r="B24" s="567"/>
      <c r="C24" s="567"/>
      <c r="D24" s="567"/>
      <c r="E24" s="567"/>
      <c r="F24" s="567"/>
      <c r="G24" s="567"/>
      <c r="H24" s="604"/>
      <c r="I24" s="567"/>
      <c r="J24" s="567"/>
      <c r="K24" s="608"/>
      <c r="L24" s="606"/>
      <c r="M24" s="606"/>
      <c r="P24" s="606"/>
      <c r="W24" s="607"/>
      <c r="X24" s="607"/>
    </row>
    <row r="25" spans="1:24" ht="12.75" customHeight="1">
      <c r="A25" s="567"/>
      <c r="B25" s="567"/>
      <c r="C25" s="567"/>
      <c r="D25" s="567"/>
      <c r="E25" s="567"/>
      <c r="F25" s="567"/>
      <c r="G25" s="567"/>
      <c r="H25" s="604"/>
      <c r="I25" s="567"/>
      <c r="J25" s="567"/>
      <c r="K25" s="608"/>
      <c r="L25" s="606"/>
      <c r="M25" s="606"/>
      <c r="P25" s="606"/>
    </row>
    <row r="26" spans="1:24" ht="12.75" customHeight="1">
      <c r="A26" s="567"/>
      <c r="B26" s="567"/>
      <c r="C26" s="567"/>
      <c r="D26" s="567"/>
      <c r="E26" s="567"/>
      <c r="F26" s="567"/>
      <c r="G26" s="567"/>
      <c r="H26" s="604"/>
      <c r="I26" s="567"/>
      <c r="J26" s="567"/>
      <c r="K26" s="608"/>
      <c r="L26" s="606"/>
      <c r="M26" s="606"/>
      <c r="P26" s="606"/>
    </row>
    <row r="27" spans="1:24" ht="12.75" customHeight="1">
      <c r="A27" s="567"/>
      <c r="B27" s="567"/>
      <c r="C27" s="567"/>
      <c r="D27" s="567"/>
      <c r="E27" s="567"/>
      <c r="F27" s="567"/>
      <c r="G27" s="567"/>
      <c r="H27" s="604"/>
      <c r="I27" s="567"/>
      <c r="J27" s="567"/>
      <c r="K27" s="608"/>
      <c r="L27" s="606"/>
      <c r="M27" s="606"/>
      <c r="P27" s="606"/>
    </row>
    <row r="28" spans="1:24" ht="12.75" customHeight="1">
      <c r="A28" s="567"/>
      <c r="B28" s="567"/>
      <c r="C28" s="567"/>
      <c r="D28" s="567"/>
      <c r="E28" s="567"/>
      <c r="F28" s="567"/>
      <c r="G28" s="567"/>
      <c r="H28" s="604"/>
      <c r="I28" s="567"/>
      <c r="J28" s="567"/>
      <c r="K28" s="608"/>
      <c r="L28" s="606"/>
      <c r="M28" s="606"/>
      <c r="P28" s="606"/>
    </row>
    <row r="29" spans="1:24" ht="12.75" customHeight="1">
      <c r="A29" s="567"/>
      <c r="B29" s="567"/>
      <c r="C29" s="567"/>
      <c r="D29" s="567"/>
      <c r="E29" s="567"/>
      <c r="F29" s="567"/>
      <c r="G29" s="567"/>
      <c r="H29" s="604"/>
      <c r="I29" s="567"/>
      <c r="J29" s="567"/>
      <c r="K29" s="608"/>
      <c r="L29" s="606"/>
      <c r="M29" s="606"/>
      <c r="P29" s="606"/>
    </row>
    <row r="30" spans="1:24" ht="12.75" customHeight="1">
      <c r="A30" s="567"/>
      <c r="B30" s="567"/>
      <c r="C30" s="567"/>
      <c r="D30" s="567"/>
      <c r="E30" s="567"/>
      <c r="F30" s="567"/>
      <c r="G30" s="567"/>
      <c r="H30" s="604"/>
      <c r="I30" s="567"/>
      <c r="J30" s="567"/>
      <c r="K30" s="608"/>
      <c r="L30" s="606"/>
      <c r="M30" s="606"/>
      <c r="P30" s="606"/>
    </row>
    <row r="31" spans="1:24" ht="12.75" customHeight="1">
      <c r="A31" s="567"/>
      <c r="B31" s="567"/>
      <c r="C31" s="567"/>
      <c r="D31" s="567"/>
      <c r="E31" s="567"/>
      <c r="F31" s="567"/>
      <c r="G31" s="567"/>
      <c r="H31" s="604"/>
      <c r="I31" s="567"/>
      <c r="J31" s="567"/>
      <c r="K31" s="608"/>
      <c r="L31" s="606"/>
      <c r="M31" s="606"/>
      <c r="P31" s="606"/>
    </row>
    <row r="32" spans="1:24" ht="12.75" customHeight="1">
      <c r="A32" s="567"/>
      <c r="B32" s="567"/>
      <c r="C32" s="567"/>
      <c r="D32" s="567"/>
      <c r="E32" s="567"/>
      <c r="F32" s="567"/>
      <c r="G32" s="567"/>
      <c r="H32" s="604"/>
      <c r="I32" s="567"/>
      <c r="J32" s="567"/>
      <c r="K32" s="608"/>
      <c r="L32" s="606"/>
      <c r="M32" s="606"/>
      <c r="P32" s="606"/>
    </row>
    <row r="33" spans="1:16" ht="12.75" customHeight="1">
      <c r="A33" s="567"/>
      <c r="B33" s="567"/>
      <c r="C33" s="567"/>
      <c r="D33" s="567"/>
      <c r="E33" s="567"/>
      <c r="F33" s="567"/>
      <c r="G33" s="567"/>
      <c r="H33" s="604"/>
      <c r="I33" s="567"/>
      <c r="J33" s="567"/>
      <c r="K33" s="608"/>
      <c r="L33" s="606"/>
      <c r="M33" s="606"/>
      <c r="P33" s="606"/>
    </row>
    <row r="34" spans="1:16" ht="12.75" customHeight="1">
      <c r="A34" s="567"/>
      <c r="B34" s="567"/>
      <c r="C34" s="567"/>
      <c r="D34" s="567"/>
      <c r="E34" s="567"/>
      <c r="F34" s="567"/>
      <c r="G34" s="567"/>
      <c r="H34" s="604"/>
      <c r="I34" s="567"/>
      <c r="J34" s="567"/>
      <c r="K34" s="608"/>
      <c r="L34" s="606"/>
      <c r="M34" s="606"/>
      <c r="P34" s="606"/>
    </row>
    <row r="35" spans="1:16" ht="12.75" customHeight="1">
      <c r="A35" s="567"/>
      <c r="B35" s="567"/>
      <c r="C35" s="567"/>
      <c r="D35" s="567"/>
      <c r="E35" s="567"/>
      <c r="F35" s="567"/>
      <c r="G35" s="567"/>
      <c r="H35" s="604"/>
      <c r="I35" s="567"/>
      <c r="J35" s="567"/>
      <c r="K35" s="608"/>
      <c r="L35" s="606"/>
      <c r="M35" s="606"/>
      <c r="P35" s="606"/>
    </row>
    <row r="36" spans="1:16" ht="12.75" customHeight="1">
      <c r="A36" s="567"/>
      <c r="B36" s="567"/>
      <c r="C36" s="567"/>
      <c r="D36" s="567"/>
      <c r="E36" s="567"/>
      <c r="F36" s="567"/>
      <c r="G36" s="567"/>
      <c r="H36" s="604"/>
      <c r="I36" s="567"/>
      <c r="J36" s="567"/>
      <c r="K36" s="608"/>
      <c r="L36" s="606"/>
      <c r="M36" s="606"/>
      <c r="P36" s="606"/>
    </row>
    <row r="37" spans="1:16" ht="12.75" customHeight="1">
      <c r="A37" s="567"/>
      <c r="B37" s="567"/>
      <c r="C37" s="567"/>
      <c r="D37" s="567"/>
      <c r="E37" s="567"/>
      <c r="F37" s="567"/>
      <c r="G37" s="567"/>
      <c r="H37" s="604"/>
      <c r="I37" s="567"/>
      <c r="J37" s="567"/>
      <c r="K37" s="608"/>
      <c r="L37" s="606"/>
      <c r="M37" s="606"/>
      <c r="P37" s="606"/>
    </row>
    <row r="38" spans="1:16" ht="12.75" customHeight="1">
      <c r="A38" s="567"/>
      <c r="B38" s="567"/>
      <c r="C38" s="567"/>
      <c r="D38" s="567"/>
      <c r="E38" s="567"/>
      <c r="F38" s="567"/>
      <c r="G38" s="567"/>
      <c r="H38" s="604"/>
      <c r="I38" s="567"/>
      <c r="J38" s="567"/>
      <c r="K38" s="608"/>
      <c r="L38" s="606"/>
      <c r="M38" s="606"/>
      <c r="P38" s="606"/>
    </row>
    <row r="39" spans="1:16" ht="12.75" customHeight="1">
      <c r="A39" s="567"/>
      <c r="B39" s="567"/>
      <c r="C39" s="567"/>
      <c r="D39" s="567"/>
      <c r="E39" s="567"/>
      <c r="F39" s="567"/>
      <c r="G39" s="567"/>
      <c r="H39" s="604"/>
      <c r="I39" s="567"/>
      <c r="J39" s="567"/>
      <c r="K39" s="608"/>
      <c r="L39" s="606"/>
      <c r="M39" s="606"/>
      <c r="P39" s="606"/>
    </row>
    <row r="40" spans="1:16" ht="12.75" customHeight="1">
      <c r="A40" s="567"/>
      <c r="B40" s="567"/>
      <c r="C40" s="567"/>
      <c r="D40" s="567"/>
      <c r="E40" s="567"/>
      <c r="F40" s="567"/>
      <c r="G40" s="567"/>
      <c r="H40" s="604"/>
      <c r="I40" s="567"/>
      <c r="J40" s="567"/>
      <c r="K40" s="608"/>
      <c r="L40" s="606"/>
      <c r="M40" s="606"/>
      <c r="P40" s="606"/>
    </row>
    <row r="41" spans="1:16" ht="12.75" customHeight="1">
      <c r="A41" s="567"/>
      <c r="B41" s="567"/>
      <c r="C41" s="567"/>
      <c r="D41" s="567"/>
      <c r="E41" s="567"/>
      <c r="F41" s="567"/>
      <c r="G41" s="567"/>
      <c r="H41" s="604"/>
      <c r="I41" s="567"/>
      <c r="J41" s="567"/>
      <c r="K41" s="608"/>
      <c r="L41" s="606"/>
      <c r="M41" s="606"/>
      <c r="P41" s="606"/>
    </row>
    <row r="42" spans="1:16" ht="12.75" customHeight="1">
      <c r="A42" s="567"/>
      <c r="B42" s="567"/>
      <c r="C42" s="567"/>
      <c r="D42" s="567"/>
      <c r="E42" s="567"/>
      <c r="F42" s="567"/>
      <c r="G42" s="567"/>
      <c r="H42" s="604"/>
      <c r="I42" s="567"/>
      <c r="J42" s="567"/>
      <c r="K42" s="608"/>
      <c r="L42" s="606"/>
      <c r="M42" s="606"/>
      <c r="P42" s="606"/>
    </row>
    <row r="43" spans="1:16" ht="12.75" customHeight="1">
      <c r="A43" s="567"/>
      <c r="B43" s="567"/>
      <c r="C43" s="567"/>
      <c r="D43" s="570"/>
      <c r="E43" s="567"/>
      <c r="F43" s="570"/>
      <c r="G43" s="567"/>
      <c r="H43" s="609"/>
      <c r="I43" s="570"/>
      <c r="J43" s="567"/>
      <c r="K43" s="608"/>
      <c r="L43" s="606"/>
      <c r="M43" s="606"/>
      <c r="P43" s="606"/>
    </row>
    <row r="44" spans="1:16" ht="12.75" customHeight="1">
      <c r="A44" s="567"/>
      <c r="B44" s="567"/>
      <c r="C44" s="567"/>
      <c r="D44" s="570"/>
      <c r="E44" s="567"/>
      <c r="F44" s="570"/>
      <c r="G44" s="567"/>
      <c r="H44" s="609"/>
      <c r="I44" s="570"/>
      <c r="J44" s="567"/>
      <c r="K44" s="608"/>
      <c r="L44" s="606"/>
      <c r="M44" s="606"/>
      <c r="P44" s="606"/>
    </row>
    <row r="45" spans="1:16" ht="12.75" customHeight="1">
      <c r="A45" s="567"/>
      <c r="B45" s="567"/>
      <c r="C45" s="567"/>
      <c r="D45" s="570"/>
      <c r="E45" s="567"/>
      <c r="F45" s="570"/>
      <c r="G45" s="567"/>
      <c r="H45" s="609"/>
      <c r="I45" s="570"/>
      <c r="J45" s="567"/>
      <c r="K45" s="608"/>
      <c r="L45" s="606"/>
      <c r="M45" s="606"/>
      <c r="P45" s="606"/>
    </row>
    <row r="46" spans="1:16" ht="12.75" customHeight="1">
      <c r="A46" s="567"/>
      <c r="B46" s="567"/>
      <c r="C46" s="567"/>
      <c r="D46" s="570"/>
      <c r="E46" s="567"/>
      <c r="F46" s="570"/>
      <c r="G46" s="567"/>
      <c r="H46" s="609"/>
      <c r="I46" s="570"/>
      <c r="J46" s="567"/>
      <c r="K46" s="608"/>
      <c r="L46" s="606"/>
      <c r="M46" s="606"/>
      <c r="P46" s="606"/>
    </row>
    <row r="47" spans="1:16" ht="12.75" customHeight="1">
      <c r="A47" s="567"/>
      <c r="B47" s="567"/>
      <c r="C47" s="567"/>
      <c r="D47" s="570"/>
      <c r="E47" s="567"/>
      <c r="F47" s="570"/>
      <c r="G47" s="567"/>
      <c r="H47" s="609"/>
      <c r="I47" s="570"/>
      <c r="J47" s="567"/>
      <c r="K47" s="608"/>
      <c r="L47" s="606"/>
      <c r="M47" s="606"/>
      <c r="P47" s="606"/>
    </row>
    <row r="48" spans="1:16" ht="12.75" customHeight="1">
      <c r="A48" s="567"/>
      <c r="B48" s="567"/>
      <c r="C48" s="567"/>
      <c r="D48" s="570"/>
      <c r="E48" s="567"/>
      <c r="F48" s="570"/>
      <c r="G48" s="567"/>
      <c r="H48" s="609"/>
      <c r="I48" s="570"/>
      <c r="J48" s="567"/>
      <c r="K48" s="608"/>
      <c r="L48" s="606"/>
      <c r="M48" s="606"/>
      <c r="P48" s="606"/>
    </row>
    <row r="49" spans="1:16" ht="12.75" customHeight="1">
      <c r="A49" s="567"/>
      <c r="B49" s="567"/>
      <c r="C49" s="567"/>
      <c r="D49" s="570"/>
      <c r="E49" s="567"/>
      <c r="F49" s="570"/>
      <c r="G49" s="567"/>
      <c r="H49" s="609"/>
      <c r="I49" s="570"/>
      <c r="J49" s="567"/>
      <c r="K49" s="608"/>
      <c r="L49" s="606"/>
      <c r="M49" s="606"/>
      <c r="P49" s="606"/>
    </row>
    <row r="50" spans="1:16" ht="12.75" customHeight="1">
      <c r="A50" s="567"/>
      <c r="B50" s="567"/>
      <c r="C50" s="567"/>
      <c r="D50" s="570"/>
      <c r="E50" s="567"/>
      <c r="F50" s="570"/>
      <c r="G50" s="567"/>
      <c r="H50" s="609"/>
      <c r="I50" s="570"/>
      <c r="J50" s="567"/>
      <c r="K50" s="608"/>
      <c r="L50" s="606"/>
      <c r="M50" s="606"/>
      <c r="P50" s="606"/>
    </row>
    <row r="51" spans="1:16" ht="12.75" customHeight="1">
      <c r="A51" s="567"/>
      <c r="B51" s="567"/>
      <c r="C51" s="567"/>
      <c r="D51" s="570"/>
      <c r="E51" s="567"/>
      <c r="F51" s="570"/>
      <c r="G51" s="567"/>
      <c r="H51" s="609"/>
      <c r="I51" s="570"/>
      <c r="J51" s="567"/>
      <c r="K51" s="608"/>
      <c r="L51" s="606"/>
      <c r="M51" s="606"/>
      <c r="P51" s="606"/>
    </row>
    <row r="52" spans="1:16" ht="12.75" customHeight="1">
      <c r="A52" s="567"/>
      <c r="B52" s="567"/>
      <c r="C52" s="567"/>
      <c r="D52" s="570"/>
      <c r="E52" s="567"/>
      <c r="F52" s="570"/>
      <c r="G52" s="567"/>
      <c r="H52" s="609"/>
      <c r="I52" s="570"/>
      <c r="J52" s="567"/>
      <c r="K52" s="608"/>
      <c r="L52" s="606"/>
      <c r="M52" s="606"/>
      <c r="P52" s="606"/>
    </row>
    <row r="53" spans="1:16" ht="12.75" customHeight="1">
      <c r="A53" s="567"/>
      <c r="B53" s="567"/>
      <c r="C53" s="567"/>
      <c r="D53" s="570"/>
      <c r="E53" s="567"/>
      <c r="F53" s="570"/>
      <c r="G53" s="567"/>
      <c r="H53" s="609"/>
      <c r="I53" s="570"/>
      <c r="J53" s="567"/>
      <c r="K53" s="608"/>
      <c r="L53" s="606"/>
      <c r="M53" s="606"/>
      <c r="P53" s="606"/>
    </row>
    <row r="54" spans="1:16" ht="12.75" customHeight="1">
      <c r="A54" s="567"/>
      <c r="B54" s="567"/>
      <c r="C54" s="567"/>
      <c r="D54" s="570"/>
      <c r="E54" s="567"/>
      <c r="F54" s="570"/>
      <c r="G54" s="567"/>
      <c r="H54" s="609"/>
      <c r="I54" s="570"/>
      <c r="J54" s="567"/>
      <c r="K54" s="608"/>
      <c r="L54" s="606"/>
      <c r="M54" s="606"/>
      <c r="P54" s="606"/>
    </row>
    <row r="55" spans="1:16" ht="12.75" customHeight="1">
      <c r="A55" s="567"/>
      <c r="B55" s="567"/>
      <c r="C55" s="567"/>
      <c r="D55" s="570"/>
      <c r="E55" s="567"/>
      <c r="F55" s="570"/>
      <c r="G55" s="567"/>
      <c r="H55" s="609"/>
      <c r="I55" s="570"/>
      <c r="J55" s="567"/>
      <c r="K55" s="608"/>
      <c r="L55" s="606"/>
      <c r="M55" s="606"/>
      <c r="P55" s="606"/>
    </row>
    <row r="56" spans="1:16" ht="12.75" customHeight="1">
      <c r="A56" s="567"/>
      <c r="B56" s="567"/>
      <c r="C56" s="567"/>
      <c r="D56" s="570"/>
      <c r="E56" s="567"/>
      <c r="F56" s="570"/>
      <c r="G56" s="567"/>
      <c r="H56" s="609"/>
      <c r="I56" s="570"/>
      <c r="J56" s="567"/>
      <c r="K56" s="608"/>
      <c r="L56" s="606"/>
      <c r="M56" s="606"/>
      <c r="P56" s="606"/>
    </row>
    <row r="57" spans="1:16" ht="12.75" customHeight="1">
      <c r="A57" s="567"/>
      <c r="B57" s="567"/>
      <c r="C57" s="567"/>
      <c r="D57" s="570"/>
      <c r="E57" s="567"/>
      <c r="F57" s="570"/>
      <c r="G57" s="567"/>
      <c r="H57" s="609"/>
      <c r="I57" s="570"/>
      <c r="J57" s="567"/>
      <c r="K57" s="608"/>
      <c r="L57" s="606"/>
      <c r="M57" s="606"/>
      <c r="P57" s="606"/>
    </row>
    <row r="58" spans="1:16" ht="12.75" customHeight="1">
      <c r="A58" s="567"/>
      <c r="B58" s="567"/>
      <c r="C58" s="567"/>
      <c r="D58" s="570"/>
      <c r="E58" s="567"/>
      <c r="F58" s="570"/>
      <c r="G58" s="567"/>
      <c r="H58" s="609"/>
      <c r="I58" s="570"/>
      <c r="J58" s="567"/>
      <c r="K58" s="608"/>
      <c r="L58" s="606"/>
      <c r="M58" s="606"/>
      <c r="P58" s="606"/>
    </row>
    <row r="59" spans="1:16" ht="12.75" customHeight="1">
      <c r="A59" s="567"/>
      <c r="B59" s="567"/>
      <c r="C59" s="567"/>
      <c r="D59" s="570"/>
      <c r="E59" s="567"/>
      <c r="F59" s="570"/>
      <c r="G59" s="567"/>
      <c r="H59" s="609"/>
      <c r="I59" s="570"/>
      <c r="J59" s="567"/>
      <c r="K59" s="608"/>
      <c r="L59" s="606"/>
      <c r="M59" s="606"/>
    </row>
    <row r="60" spans="1:16" ht="12.75" customHeight="1">
      <c r="A60" s="567"/>
      <c r="B60" s="567"/>
      <c r="C60" s="567"/>
      <c r="D60" s="570"/>
      <c r="E60" s="567"/>
      <c r="F60" s="570"/>
      <c r="G60" s="567"/>
      <c r="H60" s="609"/>
      <c r="I60" s="570"/>
      <c r="J60" s="567"/>
      <c r="K60" s="608"/>
      <c r="L60" s="606"/>
      <c r="M60" s="606"/>
    </row>
    <row r="61" spans="1:16" ht="12.75" customHeight="1">
      <c r="A61" s="567"/>
      <c r="B61" s="567"/>
      <c r="C61" s="567"/>
      <c r="D61" s="570"/>
      <c r="E61" s="567"/>
      <c r="F61" s="570"/>
      <c r="G61" s="567"/>
      <c r="H61" s="609"/>
      <c r="I61" s="570"/>
      <c r="J61" s="567"/>
      <c r="K61" s="608"/>
      <c r="L61" s="606"/>
      <c r="M61" s="606"/>
    </row>
    <row r="62" spans="1:16" ht="12.75" customHeight="1">
      <c r="A62" s="567"/>
      <c r="B62" s="567"/>
      <c r="C62" s="567"/>
      <c r="D62" s="570"/>
      <c r="E62" s="567"/>
      <c r="F62" s="570"/>
      <c r="G62" s="567"/>
      <c r="H62" s="609"/>
      <c r="I62" s="570"/>
      <c r="J62" s="567"/>
      <c r="K62" s="608"/>
      <c r="L62" s="606"/>
      <c r="M62" s="606"/>
    </row>
    <row r="63" spans="1:16" ht="12.75" customHeight="1">
      <c r="A63" s="567"/>
      <c r="B63" s="567"/>
      <c r="C63" s="567"/>
      <c r="D63" s="570"/>
      <c r="E63" s="567"/>
      <c r="F63" s="570"/>
      <c r="G63" s="567"/>
      <c r="H63" s="609"/>
      <c r="I63" s="570"/>
      <c r="J63" s="567"/>
      <c r="K63" s="608"/>
      <c r="L63" s="606"/>
      <c r="M63" s="606"/>
    </row>
    <row r="64" spans="1:16" ht="12.75" customHeight="1">
      <c r="A64" s="567"/>
      <c r="B64" s="567"/>
      <c r="C64" s="567"/>
      <c r="D64" s="570"/>
      <c r="E64" s="567"/>
      <c r="F64" s="570"/>
      <c r="G64" s="567"/>
      <c r="H64" s="609"/>
      <c r="I64" s="570"/>
      <c r="J64" s="567"/>
      <c r="K64" s="608"/>
      <c r="L64" s="606"/>
      <c r="M64" s="606"/>
    </row>
    <row r="65" spans="1:13" ht="12.75" customHeight="1">
      <c r="A65" s="567"/>
      <c r="B65" s="567"/>
      <c r="C65" s="567"/>
      <c r="D65" s="570"/>
      <c r="E65" s="567"/>
      <c r="F65" s="570"/>
      <c r="G65" s="567"/>
      <c r="H65" s="609"/>
      <c r="I65" s="570"/>
      <c r="J65" s="567"/>
      <c r="K65" s="608"/>
      <c r="L65" s="606"/>
      <c r="M65" s="606"/>
    </row>
    <row r="66" spans="1:13" ht="12.75" customHeight="1">
      <c r="A66" s="567"/>
      <c r="B66" s="567"/>
      <c r="C66" s="567"/>
      <c r="D66" s="570"/>
      <c r="E66" s="567"/>
      <c r="F66" s="570"/>
      <c r="G66" s="567"/>
      <c r="H66" s="609"/>
      <c r="I66" s="570"/>
      <c r="J66" s="567"/>
      <c r="K66" s="608"/>
      <c r="L66" s="606"/>
      <c r="M66" s="606"/>
    </row>
    <row r="67" spans="1:13" ht="12.75" customHeight="1">
      <c r="A67" s="567"/>
      <c r="B67" s="567"/>
      <c r="C67" s="567"/>
      <c r="D67" s="570"/>
      <c r="E67" s="567"/>
      <c r="F67" s="570"/>
      <c r="G67" s="567"/>
      <c r="H67" s="609"/>
      <c r="I67" s="570"/>
      <c r="J67" s="567"/>
      <c r="K67" s="608"/>
      <c r="L67" s="606"/>
      <c r="M67" s="606"/>
    </row>
    <row r="68" spans="1:13" ht="12.75" customHeight="1">
      <c r="A68" s="570"/>
      <c r="B68" s="567"/>
      <c r="C68" s="567"/>
      <c r="D68" s="570"/>
      <c r="E68" s="567"/>
      <c r="F68" s="570"/>
      <c r="G68" s="567"/>
      <c r="H68" s="609"/>
      <c r="I68" s="570"/>
      <c r="J68" s="567"/>
      <c r="K68" s="608"/>
      <c r="L68" s="606"/>
      <c r="M68" s="606"/>
    </row>
    <row r="69" spans="1:13" ht="12.75" customHeight="1">
      <c r="A69" s="570"/>
      <c r="B69" s="567"/>
      <c r="C69" s="567"/>
      <c r="D69" s="570"/>
      <c r="E69" s="567"/>
      <c r="F69" s="570"/>
      <c r="G69" s="567"/>
      <c r="H69" s="609"/>
      <c r="I69" s="570"/>
      <c r="J69" s="567"/>
      <c r="K69" s="608"/>
      <c r="L69" s="606"/>
      <c r="M69" s="606"/>
    </row>
    <row r="70" spans="1:13" ht="12.75" customHeight="1">
      <c r="A70" s="570"/>
      <c r="B70" s="567"/>
      <c r="C70" s="567"/>
      <c r="D70" s="570"/>
      <c r="E70" s="567"/>
      <c r="F70" s="570"/>
      <c r="G70" s="567"/>
      <c r="H70" s="609"/>
      <c r="I70" s="570"/>
      <c r="J70" s="567"/>
      <c r="K70" s="608"/>
      <c r="L70" s="606"/>
      <c r="M70" s="606"/>
    </row>
    <row r="71" spans="1:13" ht="12.75" customHeight="1">
      <c r="A71" s="570"/>
      <c r="B71" s="567"/>
      <c r="C71" s="567"/>
      <c r="D71" s="570"/>
      <c r="E71" s="567"/>
      <c r="F71" s="570"/>
      <c r="G71" s="567"/>
      <c r="H71" s="609"/>
      <c r="I71" s="570"/>
      <c r="J71" s="567"/>
      <c r="K71" s="608"/>
      <c r="L71" s="606"/>
      <c r="M71" s="606"/>
    </row>
    <row r="72" spans="1:13" ht="12.75" customHeight="1">
      <c r="A72" s="570"/>
      <c r="B72" s="567"/>
      <c r="C72" s="567"/>
      <c r="D72" s="570"/>
      <c r="E72" s="567"/>
      <c r="F72" s="570"/>
      <c r="G72" s="567"/>
      <c r="H72" s="609"/>
      <c r="I72" s="570"/>
      <c r="J72" s="567"/>
      <c r="K72" s="608"/>
      <c r="L72" s="606"/>
      <c r="M72" s="606"/>
    </row>
    <row r="73" spans="1:13" ht="12.75" customHeight="1">
      <c r="A73" s="570"/>
      <c r="B73" s="567"/>
      <c r="C73" s="567"/>
      <c r="D73" s="570"/>
      <c r="E73" s="567"/>
      <c r="F73" s="570"/>
      <c r="G73" s="567"/>
      <c r="H73" s="609"/>
      <c r="I73" s="570"/>
      <c r="J73" s="567"/>
      <c r="K73" s="608"/>
      <c r="L73" s="606"/>
      <c r="M73" s="606"/>
    </row>
    <row r="74" spans="1:13" ht="12.75" customHeight="1">
      <c r="A74" s="570"/>
      <c r="B74" s="567"/>
      <c r="C74" s="567"/>
      <c r="D74" s="570"/>
      <c r="E74" s="567"/>
      <c r="F74" s="570"/>
      <c r="G74" s="567"/>
      <c r="H74" s="609"/>
      <c r="I74" s="570"/>
      <c r="J74" s="567"/>
      <c r="K74" s="608"/>
      <c r="L74" s="606"/>
      <c r="M74" s="606"/>
    </row>
    <row r="75" spans="1:13" ht="12.75" customHeight="1">
      <c r="A75" s="570"/>
      <c r="B75" s="567"/>
      <c r="C75" s="567"/>
      <c r="D75" s="570"/>
      <c r="E75" s="567"/>
      <c r="F75" s="570"/>
      <c r="G75" s="567"/>
      <c r="H75" s="609"/>
      <c r="I75" s="570"/>
      <c r="J75" s="567"/>
      <c r="K75" s="608"/>
      <c r="L75" s="606"/>
      <c r="M75" s="606"/>
    </row>
    <row r="76" spans="1:13" ht="12.75" customHeight="1">
      <c r="A76" s="570"/>
      <c r="B76" s="570"/>
      <c r="C76" s="567"/>
      <c r="D76" s="570"/>
      <c r="E76" s="567"/>
      <c r="F76" s="570"/>
      <c r="G76" s="567"/>
      <c r="H76" s="609"/>
      <c r="I76" s="570"/>
      <c r="J76" s="567"/>
      <c r="K76" s="608"/>
      <c r="L76" s="606"/>
      <c r="M76" s="606"/>
    </row>
    <row r="77" spans="1:13" ht="12.75" customHeight="1">
      <c r="A77" s="570"/>
      <c r="B77" s="570"/>
      <c r="C77" s="567"/>
      <c r="D77" s="570"/>
      <c r="E77" s="567"/>
      <c r="F77" s="570"/>
      <c r="G77" s="567"/>
      <c r="H77" s="609"/>
      <c r="I77" s="570"/>
      <c r="J77" s="567"/>
      <c r="K77" s="608"/>
      <c r="L77" s="606"/>
      <c r="M77" s="606"/>
    </row>
    <row r="78" spans="1:13" ht="12.75" customHeight="1">
      <c r="A78" s="570"/>
      <c r="B78" s="570"/>
      <c r="C78" s="567"/>
      <c r="D78" s="570"/>
      <c r="E78" s="567"/>
      <c r="F78" s="570"/>
      <c r="G78" s="567"/>
      <c r="H78" s="609"/>
      <c r="I78" s="570"/>
      <c r="J78" s="567"/>
      <c r="K78" s="608"/>
      <c r="L78" s="606"/>
      <c r="M78" s="606"/>
    </row>
    <row r="79" spans="1:13" ht="12.75" customHeight="1">
      <c r="A79" s="570"/>
      <c r="B79" s="570"/>
      <c r="C79" s="567"/>
      <c r="D79" s="570"/>
      <c r="E79" s="567"/>
      <c r="F79" s="570"/>
      <c r="G79" s="567"/>
      <c r="H79" s="609"/>
      <c r="I79" s="570"/>
      <c r="J79" s="567"/>
      <c r="K79" s="608"/>
      <c r="L79" s="606"/>
      <c r="M79" s="606"/>
    </row>
    <row r="80" spans="1:13" ht="12.75" customHeight="1">
      <c r="A80" s="570"/>
      <c r="B80" s="570"/>
      <c r="C80" s="567"/>
      <c r="D80" s="570"/>
      <c r="E80" s="567"/>
      <c r="F80" s="570"/>
      <c r="G80" s="567"/>
      <c r="H80" s="609"/>
      <c r="I80" s="570"/>
      <c r="J80" s="567"/>
      <c r="K80" s="608"/>
      <c r="L80" s="606"/>
      <c r="M80" s="606"/>
    </row>
    <row r="81" spans="1:13" ht="12.75" customHeight="1">
      <c r="A81" s="570"/>
      <c r="B81" s="570"/>
      <c r="C81" s="567"/>
      <c r="D81" s="570"/>
      <c r="E81" s="567"/>
      <c r="F81" s="570"/>
      <c r="G81" s="567"/>
      <c r="H81" s="609"/>
      <c r="I81" s="570"/>
      <c r="J81" s="567"/>
      <c r="K81" s="608"/>
      <c r="L81" s="606"/>
      <c r="M81" s="606"/>
    </row>
    <row r="82" spans="1:13" ht="12.75" customHeight="1">
      <c r="A82" s="570"/>
      <c r="B82" s="570"/>
      <c r="C82" s="567"/>
      <c r="D82" s="570"/>
      <c r="E82" s="567"/>
      <c r="F82" s="570"/>
      <c r="G82" s="567"/>
      <c r="H82" s="609"/>
      <c r="I82" s="570"/>
      <c r="J82" s="567"/>
      <c r="K82" s="608"/>
      <c r="L82" s="606"/>
      <c r="M82" s="606"/>
    </row>
    <row r="83" spans="1:13" ht="12.75" customHeight="1">
      <c r="A83" s="570"/>
      <c r="B83" s="570"/>
      <c r="C83" s="567"/>
      <c r="D83" s="570"/>
      <c r="E83" s="567"/>
      <c r="F83" s="570"/>
      <c r="G83" s="567"/>
      <c r="H83" s="609"/>
      <c r="I83" s="570"/>
      <c r="J83" s="567"/>
      <c r="K83" s="608"/>
      <c r="L83" s="606"/>
      <c r="M83" s="606"/>
    </row>
    <row r="84" spans="1:13" ht="12.75" customHeight="1">
      <c r="A84" s="567"/>
      <c r="B84" s="567"/>
      <c r="C84" s="567"/>
      <c r="D84" s="567"/>
      <c r="E84" s="567"/>
      <c r="F84" s="567"/>
      <c r="G84" s="567"/>
      <c r="H84" s="604"/>
      <c r="I84" s="567"/>
      <c r="J84" s="567"/>
      <c r="K84" s="608"/>
      <c r="L84" s="606"/>
      <c r="M84" s="606"/>
    </row>
    <row r="85" spans="1:13" ht="12.75" customHeight="1">
      <c r="A85" s="567"/>
      <c r="B85" s="567"/>
      <c r="C85" s="567"/>
      <c r="D85" s="567"/>
      <c r="E85" s="567"/>
      <c r="F85" s="567"/>
      <c r="G85" s="567"/>
      <c r="H85" s="604"/>
      <c r="I85" s="567"/>
      <c r="J85" s="567"/>
      <c r="K85" s="608"/>
      <c r="L85" s="606"/>
      <c r="M85" s="606"/>
    </row>
    <row r="86" spans="1:13" ht="12.75" customHeight="1">
      <c r="A86" s="567"/>
      <c r="B86" s="567"/>
      <c r="C86" s="567"/>
      <c r="D86" s="567"/>
      <c r="E86" s="567"/>
      <c r="F86" s="567"/>
      <c r="G86" s="567"/>
      <c r="H86" s="604"/>
      <c r="I86" s="567"/>
      <c r="J86" s="567"/>
      <c r="K86" s="608"/>
      <c r="L86" s="606"/>
      <c r="M86" s="606"/>
    </row>
    <row r="87" spans="1:13" ht="12.75" customHeight="1">
      <c r="A87" s="567"/>
      <c r="B87" s="567"/>
      <c r="C87" s="567"/>
      <c r="D87" s="567"/>
      <c r="E87" s="567"/>
      <c r="F87" s="567"/>
      <c r="G87" s="567"/>
      <c r="H87" s="604"/>
      <c r="I87" s="567"/>
      <c r="J87" s="567"/>
      <c r="K87" s="608"/>
      <c r="L87" s="606"/>
      <c r="M87" s="606"/>
    </row>
    <row r="88" spans="1:13" ht="12.75" customHeight="1">
      <c r="A88" s="567"/>
      <c r="B88" s="567"/>
      <c r="C88" s="567"/>
      <c r="D88" s="567"/>
      <c r="E88" s="567"/>
      <c r="F88" s="567"/>
      <c r="G88" s="567"/>
      <c r="H88" s="604"/>
      <c r="I88" s="567"/>
      <c r="J88" s="567"/>
      <c r="K88" s="608"/>
      <c r="L88" s="606"/>
      <c r="M88" s="606"/>
    </row>
    <row r="89" spans="1:13" ht="12.75" customHeight="1">
      <c r="A89" s="567"/>
      <c r="B89" s="567"/>
      <c r="C89" s="567"/>
      <c r="D89" s="567"/>
      <c r="E89" s="567"/>
      <c r="F89" s="567"/>
      <c r="G89" s="567"/>
      <c r="H89" s="604"/>
      <c r="I89" s="567"/>
      <c r="J89" s="567"/>
      <c r="K89" s="608"/>
      <c r="L89" s="606"/>
      <c r="M89" s="606"/>
    </row>
    <row r="90" spans="1:13" ht="12.75" customHeight="1">
      <c r="A90" s="610"/>
      <c r="B90" s="567"/>
      <c r="C90" s="567"/>
      <c r="D90" s="567"/>
      <c r="E90" s="567"/>
      <c r="F90" s="567"/>
      <c r="G90" s="567"/>
      <c r="H90" s="604"/>
      <c r="I90" s="567"/>
      <c r="J90" s="567"/>
      <c r="K90" s="608"/>
      <c r="L90" s="606"/>
      <c r="M90" s="606"/>
    </row>
    <row r="91" spans="1:13" ht="12.75" customHeight="1">
      <c r="A91" s="567"/>
      <c r="B91" s="567"/>
      <c r="C91" s="567"/>
      <c r="D91" s="567"/>
      <c r="E91" s="567"/>
      <c r="F91" s="567"/>
      <c r="G91" s="567"/>
      <c r="H91" s="604"/>
      <c r="I91" s="567"/>
      <c r="J91" s="567"/>
      <c r="K91" s="608"/>
      <c r="L91" s="606"/>
      <c r="M91" s="606"/>
    </row>
    <row r="92" spans="1:13" ht="12.75" customHeight="1">
      <c r="A92" s="567"/>
      <c r="B92" s="567"/>
      <c r="C92" s="567"/>
      <c r="D92" s="567"/>
      <c r="E92" s="567"/>
      <c r="F92" s="567"/>
      <c r="G92" s="567"/>
      <c r="H92" s="604"/>
      <c r="I92" s="567"/>
      <c r="J92" s="567"/>
      <c r="K92" s="608"/>
      <c r="L92" s="606"/>
      <c r="M92" s="606"/>
    </row>
    <row r="93" spans="1:13" ht="12.75" customHeight="1">
      <c r="A93" s="567"/>
      <c r="B93" s="567"/>
      <c r="C93" s="567"/>
      <c r="D93" s="567"/>
      <c r="E93" s="567"/>
      <c r="F93" s="567"/>
      <c r="G93" s="567"/>
      <c r="H93" s="604"/>
      <c r="I93" s="567"/>
      <c r="J93" s="567"/>
      <c r="K93" s="608"/>
      <c r="L93" s="606"/>
      <c r="M93" s="606"/>
    </row>
    <row r="94" spans="1:13" ht="12.75" customHeight="1">
      <c r="A94" s="567"/>
      <c r="B94" s="567"/>
      <c r="C94" s="567"/>
      <c r="D94" s="567"/>
      <c r="E94" s="567"/>
      <c r="F94" s="567"/>
      <c r="G94" s="567"/>
      <c r="H94" s="604"/>
      <c r="I94" s="567"/>
      <c r="J94" s="567"/>
      <c r="K94" s="608"/>
      <c r="L94" s="606"/>
      <c r="M94" s="606"/>
    </row>
    <row r="95" spans="1:13" ht="12.75" customHeight="1">
      <c r="A95" s="567"/>
      <c r="B95" s="567"/>
      <c r="C95" s="567"/>
      <c r="D95" s="567"/>
      <c r="E95" s="567"/>
      <c r="F95" s="567"/>
      <c r="G95" s="567"/>
      <c r="H95" s="604"/>
      <c r="I95" s="567"/>
      <c r="J95" s="567"/>
      <c r="K95" s="608"/>
      <c r="L95" s="606"/>
      <c r="M95" s="606"/>
    </row>
    <row r="96" spans="1:13" ht="12.75" customHeight="1">
      <c r="A96" s="567"/>
      <c r="B96" s="567"/>
      <c r="C96" s="567"/>
      <c r="D96" s="567"/>
      <c r="E96" s="567"/>
      <c r="F96" s="567"/>
      <c r="G96" s="567"/>
      <c r="H96" s="604"/>
      <c r="I96" s="567"/>
      <c r="J96" s="567"/>
      <c r="K96" s="608"/>
      <c r="L96" s="606"/>
      <c r="M96" s="606"/>
    </row>
    <row r="97" spans="1:13" ht="12.75" customHeight="1">
      <c r="A97" s="567"/>
      <c r="B97" s="567"/>
      <c r="C97" s="567"/>
      <c r="D97" s="567"/>
      <c r="E97" s="567"/>
      <c r="F97" s="567"/>
      <c r="G97" s="567"/>
      <c r="H97" s="604"/>
      <c r="I97" s="567"/>
      <c r="J97" s="567"/>
      <c r="K97" s="608"/>
      <c r="L97" s="606"/>
      <c r="M97" s="606"/>
    </row>
    <row r="98" spans="1:13" ht="12.75" customHeight="1">
      <c r="A98" s="567"/>
      <c r="B98" s="567"/>
      <c r="C98" s="567"/>
      <c r="D98" s="567"/>
      <c r="E98" s="567"/>
      <c r="F98" s="567"/>
      <c r="G98" s="567"/>
      <c r="H98" s="604"/>
      <c r="I98" s="567"/>
      <c r="J98" s="567"/>
      <c r="K98" s="608"/>
      <c r="L98" s="606"/>
      <c r="M98" s="606"/>
    </row>
    <row r="99" spans="1:13" ht="12.75" customHeight="1">
      <c r="A99" s="567"/>
      <c r="B99" s="567"/>
      <c r="C99" s="567"/>
      <c r="D99" s="567"/>
      <c r="E99" s="567"/>
      <c r="F99" s="567"/>
      <c r="G99" s="567"/>
      <c r="H99" s="604"/>
      <c r="I99" s="567"/>
      <c r="J99" s="567"/>
      <c r="K99" s="608"/>
      <c r="L99" s="606"/>
      <c r="M99" s="606"/>
    </row>
    <row r="100" spans="1:13" ht="12.75" customHeight="1">
      <c r="A100" s="567"/>
      <c r="B100" s="567"/>
      <c r="C100" s="567"/>
      <c r="D100" s="567"/>
      <c r="E100" s="567"/>
      <c r="F100" s="567"/>
      <c r="G100" s="567"/>
      <c r="H100" s="604"/>
      <c r="I100" s="567"/>
      <c r="J100" s="567"/>
      <c r="K100" s="608"/>
      <c r="L100" s="606"/>
      <c r="M100" s="606"/>
    </row>
    <row r="101" spans="1:13" ht="12.75" customHeight="1">
      <c r="A101" s="567"/>
      <c r="B101" s="567"/>
      <c r="C101" s="567"/>
      <c r="D101" s="567"/>
      <c r="E101" s="567"/>
      <c r="F101" s="567"/>
      <c r="G101" s="567"/>
      <c r="H101" s="604"/>
      <c r="I101" s="567"/>
      <c r="J101" s="567"/>
      <c r="K101" s="608"/>
      <c r="L101" s="606"/>
      <c r="M101" s="606"/>
    </row>
    <row r="102" spans="1:13" ht="12.75" customHeight="1">
      <c r="A102" s="567"/>
      <c r="B102" s="567"/>
      <c r="C102" s="567"/>
      <c r="D102" s="567"/>
      <c r="E102" s="567"/>
      <c r="F102" s="567"/>
      <c r="G102" s="567"/>
      <c r="H102" s="604"/>
      <c r="I102" s="567"/>
      <c r="J102" s="567"/>
      <c r="K102" s="608"/>
      <c r="L102" s="606"/>
      <c r="M102" s="606"/>
    </row>
    <row r="103" spans="1:13" ht="12.75" customHeight="1">
      <c r="A103" s="567"/>
      <c r="B103" s="567"/>
      <c r="C103" s="567"/>
      <c r="D103" s="567"/>
      <c r="E103" s="567"/>
      <c r="F103" s="567"/>
      <c r="G103" s="567"/>
      <c r="H103" s="604"/>
      <c r="I103" s="567"/>
      <c r="J103" s="567"/>
      <c r="K103" s="608"/>
      <c r="L103" s="606"/>
      <c r="M103" s="606"/>
    </row>
    <row r="104" spans="1:13" ht="12.75" customHeight="1">
      <c r="A104" s="567"/>
      <c r="B104" s="567"/>
      <c r="C104" s="567"/>
      <c r="D104" s="567"/>
      <c r="E104" s="567"/>
      <c r="F104" s="567"/>
      <c r="G104" s="567"/>
      <c r="H104" s="604"/>
      <c r="I104" s="567"/>
      <c r="J104" s="567"/>
      <c r="K104" s="608"/>
      <c r="L104" s="606"/>
      <c r="M104" s="606"/>
    </row>
    <row r="105" spans="1:13" ht="12.75" customHeight="1">
      <c r="A105" s="567"/>
      <c r="B105" s="567"/>
      <c r="C105" s="567"/>
      <c r="D105" s="567"/>
      <c r="E105" s="567"/>
      <c r="F105" s="567"/>
      <c r="G105" s="567"/>
      <c r="H105" s="604"/>
      <c r="I105" s="567"/>
      <c r="J105" s="567"/>
      <c r="K105" s="608"/>
      <c r="L105" s="606"/>
      <c r="M105" s="606"/>
    </row>
    <row r="106" spans="1:13" ht="12.75" customHeight="1">
      <c r="A106" s="567"/>
      <c r="B106" s="567"/>
      <c r="C106" s="567"/>
      <c r="D106" s="567"/>
      <c r="E106" s="567"/>
      <c r="F106" s="567"/>
      <c r="G106" s="567"/>
      <c r="H106" s="604"/>
      <c r="I106" s="567"/>
      <c r="J106" s="567"/>
      <c r="K106" s="608"/>
      <c r="L106" s="606"/>
    </row>
    <row r="107" spans="1:13" ht="12.75" customHeight="1">
      <c r="A107" s="567"/>
      <c r="B107" s="567"/>
      <c r="C107" s="567"/>
      <c r="D107" s="567"/>
      <c r="E107" s="567"/>
      <c r="F107" s="567"/>
      <c r="G107" s="567"/>
      <c r="H107" s="604"/>
      <c r="I107" s="567"/>
      <c r="J107" s="567"/>
      <c r="K107" s="608"/>
      <c r="L107" s="606"/>
    </row>
    <row r="108" spans="1:13" ht="12.75" customHeight="1">
      <c r="A108" s="567"/>
      <c r="B108" s="567"/>
      <c r="C108" s="567"/>
      <c r="D108" s="567"/>
      <c r="E108" s="567"/>
      <c r="F108" s="567"/>
      <c r="G108" s="567"/>
      <c r="H108" s="604"/>
      <c r="I108" s="567"/>
      <c r="J108" s="567"/>
      <c r="K108" s="608"/>
      <c r="L108" s="606"/>
    </row>
    <row r="109" spans="1:13" ht="12.75" customHeight="1">
      <c r="A109" s="567"/>
      <c r="B109" s="567"/>
      <c r="C109" s="567"/>
      <c r="D109" s="567"/>
      <c r="E109" s="567"/>
      <c r="F109" s="567"/>
      <c r="G109" s="567"/>
      <c r="H109" s="604"/>
      <c r="I109" s="567"/>
      <c r="J109" s="567"/>
      <c r="K109" s="608"/>
      <c r="L109" s="606"/>
    </row>
    <row r="110" spans="1:13" ht="12.75" customHeight="1">
      <c r="A110" s="567"/>
      <c r="B110" s="567"/>
      <c r="C110" s="567"/>
      <c r="D110" s="567"/>
      <c r="E110" s="567"/>
      <c r="F110" s="567"/>
      <c r="G110" s="567"/>
      <c r="H110" s="604"/>
      <c r="I110" s="567"/>
      <c r="J110" s="567"/>
      <c r="K110" s="608"/>
      <c r="L110" s="606"/>
    </row>
    <row r="111" spans="1:13" ht="12.75" customHeight="1">
      <c r="A111" s="567"/>
      <c r="B111" s="567"/>
      <c r="C111" s="567"/>
      <c r="D111" s="567"/>
      <c r="E111" s="567"/>
      <c r="F111" s="567"/>
      <c r="G111" s="567"/>
      <c r="H111" s="604"/>
      <c r="I111" s="567"/>
      <c r="J111" s="567"/>
      <c r="K111" s="608"/>
      <c r="L111" s="606"/>
    </row>
    <row r="112" spans="1:13" ht="12.75" customHeight="1">
      <c r="A112" s="567"/>
      <c r="B112" s="567"/>
      <c r="C112" s="567"/>
      <c r="D112" s="567"/>
      <c r="E112" s="567"/>
      <c r="F112" s="567"/>
      <c r="G112" s="567"/>
      <c r="H112" s="604"/>
      <c r="I112" s="567"/>
      <c r="J112" s="567"/>
      <c r="K112" s="608"/>
      <c r="L112" s="606"/>
    </row>
    <row r="113" spans="1:12" ht="12.75" customHeight="1">
      <c r="A113" s="567"/>
      <c r="B113" s="567"/>
      <c r="C113" s="567"/>
      <c r="D113" s="567"/>
      <c r="E113" s="567"/>
      <c r="F113" s="567"/>
      <c r="G113" s="567"/>
      <c r="H113" s="604"/>
      <c r="I113" s="567"/>
      <c r="J113" s="567"/>
      <c r="K113" s="608"/>
      <c r="L113" s="606"/>
    </row>
    <row r="114" spans="1:12" ht="12.75" customHeight="1">
      <c r="A114" s="567"/>
      <c r="B114" s="567"/>
      <c r="C114" s="567"/>
      <c r="D114" s="567"/>
      <c r="E114" s="567"/>
      <c r="F114" s="567"/>
      <c r="G114" s="567"/>
      <c r="H114" s="604"/>
      <c r="I114" s="567"/>
      <c r="J114" s="567"/>
      <c r="K114" s="608"/>
      <c r="L114" s="606"/>
    </row>
    <row r="115" spans="1:12" ht="12.75" customHeight="1">
      <c r="A115" s="567"/>
      <c r="B115" s="567"/>
      <c r="C115" s="567"/>
      <c r="D115" s="567"/>
      <c r="E115" s="567"/>
      <c r="F115" s="567"/>
      <c r="G115" s="567"/>
      <c r="H115" s="604"/>
      <c r="I115" s="567"/>
      <c r="J115" s="567"/>
      <c r="K115" s="608"/>
      <c r="L115" s="606"/>
    </row>
    <row r="116" spans="1:12" ht="12.75" customHeight="1">
      <c r="A116" s="567"/>
      <c r="B116" s="567"/>
      <c r="C116" s="567"/>
      <c r="D116" s="567"/>
      <c r="E116" s="567"/>
      <c r="F116" s="567"/>
      <c r="G116" s="567"/>
      <c r="H116" s="604"/>
      <c r="I116" s="567"/>
      <c r="J116" s="567"/>
      <c r="K116" s="608"/>
      <c r="L116" s="606"/>
    </row>
    <row r="117" spans="1:12" ht="12.75" customHeight="1">
      <c r="A117" s="567"/>
      <c r="B117" s="567"/>
      <c r="C117" s="567"/>
      <c r="D117" s="567"/>
      <c r="E117" s="567"/>
      <c r="F117" s="567"/>
      <c r="G117" s="567"/>
      <c r="H117" s="604"/>
      <c r="I117" s="567"/>
      <c r="J117" s="567"/>
      <c r="K117" s="608"/>
      <c r="L117" s="606"/>
    </row>
    <row r="118" spans="1:12" ht="12.75" customHeight="1">
      <c r="A118" s="567"/>
      <c r="B118" s="567"/>
      <c r="C118" s="567"/>
      <c r="D118" s="567"/>
      <c r="E118" s="567"/>
      <c r="F118" s="567"/>
      <c r="G118" s="567"/>
      <c r="H118" s="604"/>
      <c r="I118" s="567"/>
      <c r="J118" s="567"/>
      <c r="K118" s="608"/>
      <c r="L118" s="606"/>
    </row>
    <row r="119" spans="1:12" ht="12.75" customHeight="1">
      <c r="A119" s="567"/>
      <c r="B119" s="567"/>
      <c r="C119" s="567"/>
      <c r="D119" s="567"/>
      <c r="E119" s="567"/>
      <c r="F119" s="567"/>
      <c r="G119" s="567"/>
      <c r="H119" s="604"/>
      <c r="I119" s="567"/>
      <c r="J119" s="567"/>
      <c r="K119" s="608"/>
      <c r="L119" s="606"/>
    </row>
    <row r="120" spans="1:12" ht="12.75" customHeight="1">
      <c r="A120" s="567"/>
      <c r="B120" s="567"/>
      <c r="C120" s="567"/>
      <c r="D120" s="567"/>
      <c r="E120" s="567"/>
      <c r="F120" s="567"/>
      <c r="G120" s="567"/>
      <c r="H120" s="604"/>
      <c r="I120" s="567"/>
      <c r="J120" s="567"/>
      <c r="K120" s="608"/>
      <c r="L120" s="606"/>
    </row>
    <row r="121" spans="1:12" ht="12.75" customHeight="1">
      <c r="A121" s="567"/>
      <c r="B121" s="567"/>
      <c r="C121" s="567"/>
      <c r="D121" s="567"/>
      <c r="E121" s="567"/>
      <c r="F121" s="567"/>
      <c r="G121" s="567"/>
      <c r="H121" s="604"/>
      <c r="I121" s="567"/>
      <c r="J121" s="567"/>
      <c r="K121" s="608"/>
      <c r="L121" s="606"/>
    </row>
    <row r="122" spans="1:12" ht="12.75" customHeight="1">
      <c r="A122" s="567"/>
      <c r="B122" s="567"/>
      <c r="C122" s="567"/>
      <c r="D122" s="567"/>
      <c r="E122" s="567"/>
      <c r="F122" s="567"/>
      <c r="G122" s="567"/>
      <c r="H122" s="604"/>
      <c r="I122" s="567"/>
      <c r="J122" s="567"/>
      <c r="K122" s="608"/>
      <c r="L122" s="606"/>
    </row>
    <row r="123" spans="1:12" ht="12.75" customHeight="1">
      <c r="A123" s="567"/>
      <c r="B123" s="567"/>
      <c r="C123" s="567"/>
      <c r="D123" s="567"/>
      <c r="E123" s="567"/>
      <c r="F123" s="567"/>
      <c r="G123" s="567"/>
      <c r="H123" s="604"/>
      <c r="I123" s="567"/>
      <c r="J123" s="567"/>
      <c r="K123" s="608"/>
      <c r="L123" s="606"/>
    </row>
    <row r="124" spans="1:12" ht="12.75" customHeight="1">
      <c r="A124" s="567"/>
      <c r="B124" s="567"/>
      <c r="C124" s="567"/>
      <c r="D124" s="567"/>
      <c r="E124" s="567"/>
      <c r="F124" s="567"/>
      <c r="G124" s="567"/>
      <c r="H124" s="604"/>
      <c r="I124" s="567"/>
      <c r="J124" s="567"/>
      <c r="K124" s="608"/>
      <c r="L124" s="606"/>
    </row>
    <row r="125" spans="1:12" ht="12.75" customHeight="1">
      <c r="A125" s="567"/>
      <c r="B125" s="567"/>
      <c r="C125" s="567"/>
      <c r="D125" s="567"/>
      <c r="E125" s="567"/>
      <c r="F125" s="567"/>
      <c r="G125" s="567"/>
      <c r="H125" s="604"/>
      <c r="I125" s="567"/>
      <c r="J125" s="567"/>
      <c r="K125" s="608"/>
      <c r="L125" s="606"/>
    </row>
    <row r="126" spans="1:12" ht="12.75" customHeight="1">
      <c r="A126" s="567"/>
      <c r="B126" s="567"/>
      <c r="C126" s="567"/>
      <c r="D126" s="567"/>
      <c r="E126" s="567"/>
      <c r="F126" s="567"/>
      <c r="G126" s="567"/>
      <c r="H126" s="604"/>
      <c r="I126" s="567"/>
      <c r="J126" s="567"/>
      <c r="K126" s="608"/>
      <c r="L126" s="606"/>
    </row>
    <row r="127" spans="1:12" ht="12.75" customHeight="1">
      <c r="A127" s="567"/>
      <c r="B127" s="567"/>
      <c r="C127" s="567"/>
      <c r="D127" s="567"/>
      <c r="E127" s="567"/>
      <c r="F127" s="567"/>
      <c r="G127" s="567"/>
      <c r="H127" s="604"/>
      <c r="I127" s="567"/>
      <c r="J127" s="567"/>
      <c r="K127" s="608"/>
      <c r="L127" s="606"/>
    </row>
    <row r="128" spans="1:12" ht="12.75" customHeight="1">
      <c r="A128" s="567"/>
      <c r="B128" s="567"/>
      <c r="C128" s="567"/>
      <c r="D128" s="567"/>
      <c r="E128" s="567"/>
      <c r="F128" s="567"/>
      <c r="G128" s="567"/>
      <c r="H128" s="604"/>
      <c r="I128" s="567"/>
      <c r="J128" s="567"/>
      <c r="K128" s="608"/>
      <c r="L128" s="606"/>
    </row>
    <row r="129" spans="1:12" ht="12.75" customHeight="1">
      <c r="A129" s="567"/>
      <c r="B129" s="567"/>
      <c r="C129" s="567"/>
      <c r="D129" s="567"/>
      <c r="E129" s="567"/>
      <c r="F129" s="567"/>
      <c r="G129" s="567"/>
      <c r="H129" s="604"/>
      <c r="I129" s="567"/>
      <c r="J129" s="567"/>
      <c r="K129" s="608"/>
      <c r="L129" s="606"/>
    </row>
    <row r="130" spans="1:12" ht="12.75" customHeight="1">
      <c r="A130" s="567"/>
      <c r="B130" s="567"/>
      <c r="C130" s="567"/>
      <c r="D130" s="567"/>
      <c r="E130" s="567"/>
      <c r="F130" s="567"/>
      <c r="G130" s="567"/>
      <c r="H130" s="604"/>
      <c r="I130" s="567"/>
      <c r="J130" s="567"/>
      <c r="K130" s="608"/>
      <c r="L130" s="606"/>
    </row>
    <row r="131" spans="1:12" ht="12.75" customHeight="1">
      <c r="A131" s="567"/>
      <c r="B131" s="567"/>
      <c r="C131" s="567"/>
      <c r="D131" s="567"/>
      <c r="E131" s="567"/>
      <c r="F131" s="567"/>
      <c r="G131" s="567"/>
      <c r="H131" s="604"/>
      <c r="I131" s="567"/>
      <c r="J131" s="567"/>
      <c r="K131" s="608"/>
      <c r="L131" s="606"/>
    </row>
    <row r="132" spans="1:12" ht="12.75" customHeight="1">
      <c r="A132" s="567"/>
      <c r="B132" s="567"/>
      <c r="C132" s="567"/>
      <c r="D132" s="567"/>
      <c r="E132" s="567"/>
      <c r="F132" s="567"/>
      <c r="G132" s="567"/>
      <c r="H132" s="604"/>
      <c r="I132" s="567"/>
      <c r="J132" s="567"/>
      <c r="K132" s="608"/>
      <c r="L132" s="606"/>
    </row>
    <row r="133" spans="1:12" ht="12.75" customHeight="1">
      <c r="A133" s="567"/>
      <c r="B133" s="567"/>
      <c r="C133" s="567"/>
      <c r="D133" s="567"/>
      <c r="E133" s="567"/>
      <c r="F133" s="567"/>
      <c r="G133" s="567"/>
      <c r="H133" s="604"/>
      <c r="I133" s="567"/>
      <c r="J133" s="567"/>
      <c r="K133" s="608"/>
      <c r="L133" s="606"/>
    </row>
    <row r="134" spans="1:12" ht="12.75" customHeight="1">
      <c r="A134" s="567"/>
      <c r="B134" s="567"/>
      <c r="C134" s="567"/>
      <c r="D134" s="567"/>
      <c r="E134" s="567"/>
      <c r="F134" s="567"/>
      <c r="G134" s="567"/>
      <c r="H134" s="604"/>
      <c r="I134" s="567"/>
      <c r="J134" s="567"/>
      <c r="K134" s="608"/>
      <c r="L134" s="606"/>
    </row>
    <row r="135" spans="1:12" ht="12.75" customHeight="1">
      <c r="A135" s="567"/>
      <c r="B135" s="567"/>
      <c r="C135" s="567"/>
      <c r="D135" s="567"/>
      <c r="E135" s="567"/>
      <c r="F135" s="567"/>
      <c r="G135" s="567"/>
      <c r="H135" s="604"/>
      <c r="I135" s="567"/>
      <c r="J135" s="567"/>
      <c r="K135" s="608"/>
      <c r="L135" s="606"/>
    </row>
    <row r="136" spans="1:12" ht="12.75" customHeight="1">
      <c r="A136" s="570"/>
      <c r="B136" s="570"/>
      <c r="C136" s="567"/>
      <c r="D136" s="567"/>
      <c r="E136" s="567"/>
      <c r="F136" s="567"/>
      <c r="G136" s="567"/>
      <c r="H136" s="604"/>
      <c r="I136" s="573"/>
      <c r="J136" s="567"/>
      <c r="K136" s="608"/>
      <c r="L136" s="606"/>
    </row>
    <row r="137" spans="1:12" ht="12.75" customHeight="1">
      <c r="A137" s="570"/>
      <c r="B137" s="570"/>
      <c r="C137" s="567"/>
      <c r="D137" s="567"/>
      <c r="E137" s="567"/>
      <c r="F137" s="567"/>
      <c r="G137" s="567"/>
      <c r="H137" s="611"/>
      <c r="I137" s="573"/>
      <c r="J137" s="567"/>
      <c r="K137" s="608"/>
      <c r="L137" s="606"/>
    </row>
    <row r="138" spans="1:12" ht="12.75" customHeight="1">
      <c r="A138" s="612"/>
      <c r="B138" s="567"/>
      <c r="C138" s="613"/>
      <c r="D138" s="612"/>
      <c r="E138" s="612"/>
      <c r="F138" s="576"/>
      <c r="G138" s="612"/>
      <c r="H138" s="614"/>
      <c r="I138" s="576"/>
      <c r="J138" s="612"/>
      <c r="K138" s="615"/>
      <c r="L138" s="606"/>
    </row>
    <row r="139" spans="1:12" ht="12.75" customHeight="1">
      <c r="A139" s="612"/>
      <c r="B139" s="567"/>
      <c r="C139" s="613"/>
      <c r="D139" s="612"/>
      <c r="E139" s="612"/>
      <c r="F139" s="576"/>
      <c r="G139" s="612"/>
      <c r="H139" s="614"/>
      <c r="I139" s="576"/>
      <c r="J139" s="612"/>
      <c r="K139" s="615"/>
      <c r="L139" s="606"/>
    </row>
    <row r="140" spans="1:12" ht="12.75" customHeight="1">
      <c r="A140" s="612"/>
      <c r="B140" s="567"/>
      <c r="C140" s="613"/>
      <c r="D140" s="612"/>
      <c r="E140" s="612"/>
      <c r="F140" s="576"/>
      <c r="G140" s="612"/>
      <c r="H140" s="614"/>
      <c r="I140" s="576"/>
      <c r="J140" s="612"/>
      <c r="K140" s="615"/>
      <c r="L140" s="606"/>
    </row>
    <row r="141" spans="1:12" ht="12.75" customHeight="1">
      <c r="A141" s="612"/>
      <c r="B141" s="567"/>
      <c r="C141" s="613"/>
      <c r="D141" s="612"/>
      <c r="E141" s="612"/>
      <c r="F141" s="576"/>
      <c r="G141" s="612"/>
      <c r="H141" s="614"/>
      <c r="I141" s="576"/>
      <c r="J141" s="612"/>
      <c r="K141" s="615"/>
      <c r="L141" s="606"/>
    </row>
    <row r="142" spans="1:12" ht="12.75" customHeight="1">
      <c r="A142" s="612"/>
      <c r="B142" s="567"/>
      <c r="C142" s="613"/>
      <c r="D142" s="612"/>
      <c r="E142" s="612"/>
      <c r="F142" s="576"/>
      <c r="G142" s="612"/>
      <c r="H142" s="614"/>
      <c r="I142" s="576"/>
      <c r="J142" s="612"/>
      <c r="K142" s="615"/>
      <c r="L142" s="606"/>
    </row>
    <row r="143" spans="1:12" ht="12.75" customHeight="1">
      <c r="A143" s="612"/>
      <c r="B143" s="567"/>
      <c r="C143" s="613"/>
      <c r="D143" s="612"/>
      <c r="E143" s="612"/>
      <c r="F143" s="576"/>
      <c r="G143" s="612"/>
      <c r="H143" s="614"/>
      <c r="I143" s="576"/>
      <c r="J143" s="612"/>
      <c r="K143" s="615"/>
      <c r="L143" s="606"/>
    </row>
    <row r="144" spans="1:12" ht="12.75" customHeight="1">
      <c r="A144" s="612"/>
      <c r="B144" s="567"/>
      <c r="C144" s="613"/>
      <c r="D144" s="612"/>
      <c r="E144" s="612"/>
      <c r="F144" s="576"/>
      <c r="G144" s="612"/>
      <c r="H144" s="614"/>
      <c r="I144" s="576"/>
      <c r="J144" s="612"/>
      <c r="K144" s="615"/>
      <c r="L144" s="606"/>
    </row>
    <row r="145" spans="1:12" ht="12.75" customHeight="1">
      <c r="A145" s="612"/>
      <c r="B145" s="567"/>
      <c r="C145" s="613"/>
      <c r="D145" s="612"/>
      <c r="E145" s="612"/>
      <c r="F145" s="576"/>
      <c r="G145" s="612"/>
      <c r="H145" s="614"/>
      <c r="I145" s="576"/>
      <c r="J145" s="612"/>
      <c r="K145" s="615"/>
      <c r="L145" s="606"/>
    </row>
    <row r="146" spans="1:12" ht="12.75" customHeight="1">
      <c r="A146" s="612"/>
      <c r="B146" s="567"/>
      <c r="C146" s="613"/>
      <c r="D146" s="612"/>
      <c r="E146" s="612"/>
      <c r="F146" s="576"/>
      <c r="G146" s="612"/>
      <c r="H146" s="614"/>
      <c r="I146" s="576"/>
      <c r="J146" s="612"/>
      <c r="K146" s="615"/>
      <c r="L146" s="606"/>
    </row>
    <row r="147" spans="1:12" ht="12.75" customHeight="1">
      <c r="A147" s="612"/>
      <c r="B147" s="567"/>
      <c r="C147" s="613"/>
      <c r="D147" s="612"/>
      <c r="E147" s="612"/>
      <c r="F147" s="576"/>
      <c r="G147" s="612"/>
      <c r="H147" s="614"/>
      <c r="I147" s="576"/>
      <c r="J147" s="612"/>
      <c r="K147" s="615"/>
      <c r="L147" s="606"/>
    </row>
    <row r="148" spans="1:12" ht="12.75" customHeight="1">
      <c r="A148" s="616"/>
      <c r="B148" s="567"/>
      <c r="C148" s="617"/>
      <c r="D148" s="616"/>
      <c r="E148" s="616"/>
      <c r="F148" s="579"/>
      <c r="G148" s="616"/>
      <c r="H148" s="618"/>
      <c r="I148" s="579"/>
      <c r="J148" s="616"/>
      <c r="K148" s="619"/>
      <c r="L148" s="606"/>
    </row>
    <row r="149" spans="1:12" ht="12.75" customHeight="1">
      <c r="A149" s="616"/>
      <c r="B149" s="567"/>
      <c r="C149" s="617"/>
      <c r="D149" s="616"/>
      <c r="E149" s="616"/>
      <c r="F149" s="579"/>
      <c r="G149" s="616"/>
      <c r="H149" s="618"/>
      <c r="I149" s="579"/>
      <c r="J149" s="616"/>
      <c r="K149" s="619"/>
      <c r="L149" s="606"/>
    </row>
    <row r="150" spans="1:12" ht="12.75" customHeight="1">
      <c r="A150" s="616"/>
      <c r="B150" s="567"/>
      <c r="C150" s="617"/>
      <c r="D150" s="616"/>
      <c r="E150" s="616"/>
      <c r="F150" s="579"/>
      <c r="G150" s="616"/>
      <c r="H150" s="618"/>
      <c r="I150" s="579"/>
      <c r="J150" s="616"/>
      <c r="K150" s="619"/>
      <c r="L150" s="606"/>
    </row>
    <row r="151" spans="1:12" ht="12.75" customHeight="1">
      <c r="A151" s="616"/>
      <c r="B151" s="567"/>
      <c r="C151" s="617"/>
      <c r="D151" s="616"/>
      <c r="E151" s="616"/>
      <c r="F151" s="579"/>
      <c r="G151" s="616"/>
      <c r="H151" s="618"/>
      <c r="I151" s="579"/>
      <c r="J151" s="616"/>
      <c r="K151" s="619"/>
      <c r="L151" s="606"/>
    </row>
    <row r="152" spans="1:12" ht="12.75" customHeight="1">
      <c r="A152" s="616"/>
      <c r="B152" s="567"/>
      <c r="C152" s="617"/>
      <c r="D152" s="616"/>
      <c r="E152" s="616"/>
      <c r="F152" s="579"/>
      <c r="G152" s="616"/>
      <c r="H152" s="618"/>
      <c r="I152" s="579"/>
      <c r="J152" s="616"/>
      <c r="K152" s="619"/>
      <c r="L152" s="606"/>
    </row>
    <row r="153" spans="1:12" ht="12.75" customHeight="1">
      <c r="A153" s="616"/>
      <c r="B153" s="567"/>
      <c r="C153" s="617"/>
      <c r="D153" s="616"/>
      <c r="E153" s="616"/>
      <c r="F153" s="579"/>
      <c r="G153" s="616"/>
      <c r="H153" s="618"/>
      <c r="I153" s="579"/>
      <c r="J153" s="616"/>
      <c r="K153" s="619"/>
      <c r="L153" s="606"/>
    </row>
    <row r="154" spans="1:12" ht="12.75" customHeight="1">
      <c r="A154" s="616"/>
      <c r="B154" s="567"/>
      <c r="C154" s="617"/>
      <c r="D154" s="616"/>
      <c r="E154" s="616"/>
      <c r="F154" s="579"/>
      <c r="G154" s="616"/>
      <c r="H154" s="618"/>
      <c r="I154" s="579"/>
      <c r="J154" s="616"/>
      <c r="K154" s="619"/>
      <c r="L154" s="606"/>
    </row>
    <row r="155" spans="1:12" ht="12.75" customHeight="1">
      <c r="A155" s="616"/>
      <c r="B155" s="567"/>
      <c r="C155" s="617"/>
      <c r="D155" s="616"/>
      <c r="E155" s="616"/>
      <c r="F155" s="579"/>
      <c r="G155" s="616"/>
      <c r="H155" s="618"/>
      <c r="I155" s="579"/>
      <c r="J155" s="616"/>
      <c r="K155" s="619"/>
      <c r="L155" s="606"/>
    </row>
    <row r="156" spans="1:12" ht="12.75" customHeight="1">
      <c r="A156" s="616"/>
      <c r="B156" s="567"/>
      <c r="C156" s="617"/>
      <c r="D156" s="616"/>
      <c r="E156" s="616"/>
      <c r="F156" s="579"/>
      <c r="G156" s="616"/>
      <c r="H156" s="618"/>
      <c r="I156" s="579"/>
      <c r="J156" s="616"/>
      <c r="K156" s="619"/>
      <c r="L156" s="606"/>
    </row>
    <row r="157" spans="1:12" ht="12.75" customHeight="1">
      <c r="A157" s="616"/>
      <c r="B157" s="567"/>
      <c r="C157" s="617"/>
      <c r="D157" s="616"/>
      <c r="E157" s="616"/>
      <c r="F157" s="579"/>
      <c r="G157" s="616"/>
      <c r="H157" s="618"/>
      <c r="I157" s="579"/>
      <c r="J157" s="616"/>
      <c r="K157" s="619"/>
      <c r="L157" s="606"/>
    </row>
    <row r="158" spans="1:12" ht="12.75" customHeight="1">
      <c r="A158" s="616"/>
      <c r="B158" s="567"/>
      <c r="C158" s="617"/>
      <c r="D158" s="616"/>
      <c r="E158" s="616"/>
      <c r="F158" s="579"/>
      <c r="G158" s="616"/>
      <c r="H158" s="618"/>
      <c r="I158" s="579"/>
      <c r="J158" s="616"/>
      <c r="K158" s="619"/>
      <c r="L158" s="606"/>
    </row>
    <row r="159" spans="1:12" ht="12.75" customHeight="1">
      <c r="A159" s="616"/>
      <c r="B159" s="567"/>
      <c r="C159" s="617"/>
      <c r="D159" s="616"/>
      <c r="E159" s="616"/>
      <c r="F159" s="579"/>
      <c r="G159" s="616"/>
      <c r="H159" s="618"/>
      <c r="I159" s="579"/>
      <c r="J159" s="616"/>
      <c r="K159" s="619"/>
      <c r="L159" s="606"/>
    </row>
    <row r="160" spans="1:12" ht="12.75" customHeight="1">
      <c r="A160" s="616"/>
      <c r="B160" s="567"/>
      <c r="C160" s="617"/>
      <c r="D160" s="616"/>
      <c r="E160" s="616"/>
      <c r="F160" s="579"/>
      <c r="G160" s="616"/>
      <c r="H160" s="618"/>
      <c r="I160" s="579"/>
      <c r="J160" s="616"/>
      <c r="K160" s="619"/>
      <c r="L160" s="606"/>
    </row>
    <row r="161" spans="1:12" ht="12.75" customHeight="1">
      <c r="A161" s="616"/>
      <c r="B161" s="567"/>
      <c r="C161" s="617"/>
      <c r="D161" s="616"/>
      <c r="E161" s="616"/>
      <c r="F161" s="579"/>
      <c r="G161" s="616"/>
      <c r="H161" s="618"/>
      <c r="I161" s="579"/>
      <c r="J161" s="616"/>
      <c r="K161" s="619"/>
      <c r="L161" s="606"/>
    </row>
    <row r="162" spans="1:12" ht="12.75" customHeight="1">
      <c r="A162" s="620"/>
      <c r="B162" s="567"/>
      <c r="C162" s="617"/>
      <c r="D162" s="620"/>
      <c r="E162" s="620"/>
      <c r="F162" s="582"/>
      <c r="G162" s="620"/>
      <c r="H162" s="621"/>
      <c r="I162" s="582"/>
      <c r="J162" s="620"/>
      <c r="K162" s="622"/>
      <c r="L162" s="606"/>
    </row>
    <row r="163" spans="1:12" ht="12.75" customHeight="1">
      <c r="A163" s="620"/>
      <c r="B163" s="567"/>
      <c r="C163" s="617"/>
      <c r="D163" s="620"/>
      <c r="E163" s="620"/>
      <c r="F163" s="582"/>
      <c r="G163" s="620"/>
      <c r="H163" s="621"/>
      <c r="I163" s="582"/>
      <c r="J163" s="620"/>
      <c r="K163" s="622"/>
      <c r="L163" s="606"/>
    </row>
    <row r="164" spans="1:12" ht="12.75" customHeight="1">
      <c r="A164" s="620"/>
      <c r="B164" s="567"/>
      <c r="C164" s="617"/>
      <c r="D164" s="620"/>
      <c r="E164" s="620"/>
      <c r="F164" s="582"/>
      <c r="G164" s="620"/>
      <c r="H164" s="621"/>
      <c r="I164" s="582"/>
      <c r="J164" s="620"/>
      <c r="K164" s="622"/>
      <c r="L164" s="606"/>
    </row>
    <row r="165" spans="1:12" ht="12.75" customHeight="1">
      <c r="A165" s="620"/>
      <c r="B165" s="567"/>
      <c r="C165" s="617"/>
      <c r="D165" s="620"/>
      <c r="E165" s="620"/>
      <c r="F165" s="582"/>
      <c r="G165" s="620"/>
      <c r="H165" s="621"/>
      <c r="I165" s="582"/>
      <c r="J165" s="620"/>
      <c r="K165" s="622"/>
      <c r="L165" s="606"/>
    </row>
    <row r="166" spans="1:12" ht="12.75" customHeight="1">
      <c r="A166" s="620"/>
      <c r="B166" s="567"/>
      <c r="C166" s="617"/>
      <c r="D166" s="620"/>
      <c r="E166" s="620"/>
      <c r="F166" s="582"/>
      <c r="G166" s="620"/>
      <c r="H166" s="621"/>
      <c r="I166" s="582"/>
      <c r="J166" s="620"/>
      <c r="K166" s="622"/>
      <c r="L166" s="606"/>
    </row>
    <row r="167" spans="1:12" ht="12.75" customHeight="1">
      <c r="A167" s="620"/>
      <c r="B167" s="567"/>
      <c r="C167" s="617"/>
      <c r="D167" s="620"/>
      <c r="E167" s="620"/>
      <c r="F167" s="582"/>
      <c r="G167" s="620"/>
      <c r="H167" s="621"/>
      <c r="I167" s="582"/>
      <c r="J167" s="620"/>
      <c r="K167" s="622"/>
      <c r="L167" s="606"/>
    </row>
    <row r="168" spans="1:12" ht="12.75" customHeight="1">
      <c r="A168" s="620"/>
      <c r="B168" s="567"/>
      <c r="C168" s="617"/>
      <c r="D168" s="620"/>
      <c r="E168" s="620"/>
      <c r="F168" s="582"/>
      <c r="G168" s="620"/>
      <c r="H168" s="621"/>
      <c r="I168" s="582"/>
      <c r="J168" s="620"/>
      <c r="K168" s="622"/>
      <c r="L168" s="606"/>
    </row>
    <row r="169" spans="1:12" ht="12.75" customHeight="1">
      <c r="A169" s="620"/>
      <c r="B169" s="567"/>
      <c r="C169" s="617"/>
      <c r="D169" s="620"/>
      <c r="E169" s="620"/>
      <c r="F169" s="582"/>
      <c r="G169" s="620"/>
      <c r="H169" s="621"/>
      <c r="I169" s="582"/>
      <c r="J169" s="620"/>
      <c r="K169" s="622"/>
      <c r="L169" s="606"/>
    </row>
    <row r="170" spans="1:12" ht="12.75" customHeight="1">
      <c r="A170" s="620"/>
      <c r="B170" s="567"/>
      <c r="C170" s="617"/>
      <c r="D170" s="620"/>
      <c r="E170" s="620"/>
      <c r="F170" s="582"/>
      <c r="G170" s="620"/>
      <c r="H170" s="621"/>
      <c r="I170" s="582"/>
      <c r="J170" s="620"/>
      <c r="K170" s="622"/>
      <c r="L170" s="606"/>
    </row>
    <row r="171" spans="1:12" ht="12.75" customHeight="1">
      <c r="A171" s="620"/>
      <c r="B171" s="567"/>
      <c r="C171" s="617"/>
      <c r="D171" s="620"/>
      <c r="E171" s="620"/>
      <c r="F171" s="582"/>
      <c r="G171" s="620"/>
      <c r="H171" s="621"/>
      <c r="I171" s="582"/>
      <c r="J171" s="620"/>
      <c r="K171" s="622"/>
      <c r="L171" s="606"/>
    </row>
    <row r="172" spans="1:12" ht="12.75" customHeight="1">
      <c r="A172" s="620"/>
      <c r="B172" s="567"/>
      <c r="C172" s="617"/>
      <c r="D172" s="620"/>
      <c r="E172" s="620"/>
      <c r="F172" s="582"/>
      <c r="G172" s="620"/>
      <c r="H172" s="621"/>
      <c r="I172" s="582"/>
      <c r="J172" s="620"/>
      <c r="K172" s="622"/>
      <c r="L172" s="606"/>
    </row>
    <row r="173" spans="1:12" ht="12.75" customHeight="1">
      <c r="A173" s="620"/>
      <c r="B173" s="567"/>
      <c r="C173" s="617"/>
      <c r="D173" s="620"/>
      <c r="E173" s="620"/>
      <c r="F173" s="582"/>
      <c r="G173" s="620"/>
      <c r="H173" s="621"/>
      <c r="I173" s="582"/>
      <c r="J173" s="620"/>
      <c r="K173" s="622"/>
      <c r="L173" s="606"/>
    </row>
    <row r="174" spans="1:12" ht="12.75" customHeight="1">
      <c r="A174" s="620"/>
      <c r="B174" s="567"/>
      <c r="C174" s="617"/>
      <c r="D174" s="620"/>
      <c r="E174" s="620"/>
      <c r="F174" s="582"/>
      <c r="G174" s="620"/>
      <c r="H174" s="621"/>
      <c r="I174" s="582"/>
      <c r="J174" s="620"/>
      <c r="K174" s="622"/>
      <c r="L174" s="606"/>
    </row>
    <row r="175" spans="1:12" ht="12.75" customHeight="1">
      <c r="A175" s="620"/>
      <c r="B175" s="567"/>
      <c r="C175" s="617"/>
      <c r="D175" s="620"/>
      <c r="E175" s="620"/>
      <c r="F175" s="582"/>
      <c r="G175" s="620"/>
      <c r="H175" s="621"/>
      <c r="I175" s="582"/>
      <c r="J175" s="620"/>
      <c r="K175" s="622"/>
      <c r="L175" s="606"/>
    </row>
    <row r="176" spans="1:12" ht="12.75" customHeight="1">
      <c r="A176" s="623"/>
      <c r="B176" s="567"/>
      <c r="C176" s="617"/>
      <c r="D176" s="623"/>
      <c r="E176" s="623"/>
      <c r="F176" s="585"/>
      <c r="G176" s="623"/>
      <c r="H176" s="624"/>
      <c r="I176" s="585"/>
      <c r="J176" s="623"/>
      <c r="K176" s="625"/>
      <c r="L176" s="606"/>
    </row>
    <row r="177" spans="1:12" ht="12.75" customHeight="1">
      <c r="A177" s="623"/>
      <c r="B177" s="567"/>
      <c r="C177" s="617"/>
      <c r="D177" s="623"/>
      <c r="E177" s="623"/>
      <c r="F177" s="585"/>
      <c r="G177" s="623"/>
      <c r="H177" s="624"/>
      <c r="I177" s="585"/>
      <c r="J177" s="623"/>
      <c r="K177" s="625"/>
      <c r="L177" s="606"/>
    </row>
    <row r="178" spans="1:12" ht="12.75" customHeight="1">
      <c r="A178" s="623"/>
      <c r="B178" s="567"/>
      <c r="C178" s="617"/>
      <c r="D178" s="623"/>
      <c r="E178" s="623"/>
      <c r="F178" s="585"/>
      <c r="G178" s="623"/>
      <c r="H178" s="624"/>
      <c r="I178" s="585"/>
      <c r="J178" s="623"/>
      <c r="K178" s="625"/>
      <c r="L178" s="606"/>
    </row>
    <row r="179" spans="1:12" ht="12.75" customHeight="1">
      <c r="A179" s="623"/>
      <c r="B179" s="567"/>
      <c r="C179" s="617"/>
      <c r="D179" s="623"/>
      <c r="E179" s="623"/>
      <c r="F179" s="585"/>
      <c r="G179" s="623"/>
      <c r="H179" s="624"/>
      <c r="I179" s="585"/>
      <c r="J179" s="623"/>
      <c r="K179" s="625"/>
      <c r="L179" s="606"/>
    </row>
    <row r="180" spans="1:12" ht="12.75" customHeight="1">
      <c r="A180" s="623"/>
      <c r="B180" s="567"/>
      <c r="C180" s="617"/>
      <c r="D180" s="623"/>
      <c r="E180" s="623"/>
      <c r="F180" s="585"/>
      <c r="G180" s="623"/>
      <c r="H180" s="624"/>
      <c r="I180" s="585"/>
      <c r="J180" s="623"/>
      <c r="K180" s="625"/>
      <c r="L180" s="606"/>
    </row>
    <row r="181" spans="1:12" ht="12.75" customHeight="1">
      <c r="A181" s="623"/>
      <c r="B181" s="567"/>
      <c r="C181" s="617"/>
      <c r="D181" s="623"/>
      <c r="E181" s="623"/>
      <c r="F181" s="585"/>
      <c r="G181" s="623"/>
      <c r="H181" s="624"/>
      <c r="I181" s="585"/>
      <c r="J181" s="623"/>
      <c r="K181" s="625"/>
      <c r="L181" s="606"/>
    </row>
    <row r="182" spans="1:12" ht="12.75" customHeight="1">
      <c r="A182" s="623"/>
      <c r="B182" s="567"/>
      <c r="C182" s="617"/>
      <c r="D182" s="623"/>
      <c r="E182" s="623"/>
      <c r="F182" s="585"/>
      <c r="G182" s="623"/>
      <c r="H182" s="624"/>
      <c r="I182" s="585"/>
      <c r="J182" s="623"/>
      <c r="K182" s="625"/>
      <c r="L182" s="606"/>
    </row>
    <row r="183" spans="1:12" ht="12.75" customHeight="1">
      <c r="A183" s="623"/>
      <c r="B183" s="567"/>
      <c r="C183" s="617"/>
      <c r="D183" s="623"/>
      <c r="E183" s="623"/>
      <c r="F183" s="585"/>
      <c r="G183" s="623"/>
      <c r="H183" s="624"/>
      <c r="I183" s="585"/>
      <c r="J183" s="623"/>
      <c r="K183" s="625"/>
      <c r="L183" s="606"/>
    </row>
    <row r="184" spans="1:12" ht="12.75" customHeight="1">
      <c r="A184" s="623"/>
      <c r="B184" s="567"/>
      <c r="C184" s="617"/>
      <c r="D184" s="623"/>
      <c r="E184" s="623"/>
      <c r="F184" s="585"/>
      <c r="G184" s="623"/>
      <c r="H184" s="624"/>
      <c r="I184" s="585"/>
      <c r="J184" s="623"/>
      <c r="K184" s="625"/>
      <c r="L184" s="606"/>
    </row>
    <row r="185" spans="1:12" ht="12.75" customHeight="1">
      <c r="A185" s="623"/>
      <c r="B185" s="567"/>
      <c r="C185" s="617"/>
      <c r="D185" s="623"/>
      <c r="E185" s="623"/>
      <c r="F185" s="585"/>
      <c r="G185" s="623"/>
      <c r="H185" s="624"/>
      <c r="I185" s="585"/>
      <c r="J185" s="623"/>
      <c r="K185" s="625"/>
      <c r="L185" s="606"/>
    </row>
    <row r="186" spans="1:12" ht="12.75" customHeight="1">
      <c r="A186" s="623"/>
      <c r="B186" s="567"/>
      <c r="C186" s="617"/>
      <c r="D186" s="623"/>
      <c r="E186" s="623"/>
      <c r="F186" s="585"/>
      <c r="G186" s="623"/>
      <c r="H186" s="624"/>
      <c r="I186" s="585"/>
      <c r="J186" s="623"/>
      <c r="K186" s="625"/>
      <c r="L186" s="606"/>
    </row>
    <row r="187" spans="1:12" ht="12.75" customHeight="1">
      <c r="A187" s="623"/>
      <c r="B187" s="567"/>
      <c r="C187" s="617"/>
      <c r="D187" s="623"/>
      <c r="E187" s="623"/>
      <c r="F187" s="585"/>
      <c r="G187" s="623"/>
      <c r="H187" s="624"/>
      <c r="I187" s="585"/>
      <c r="J187" s="623"/>
      <c r="K187" s="625"/>
      <c r="L187" s="606"/>
    </row>
    <row r="188" spans="1:12" ht="12.75" customHeight="1">
      <c r="A188" s="623"/>
      <c r="B188" s="567"/>
      <c r="C188" s="617"/>
      <c r="D188" s="623"/>
      <c r="E188" s="623"/>
      <c r="F188" s="585"/>
      <c r="G188" s="623"/>
      <c r="H188" s="624"/>
      <c r="I188" s="585"/>
      <c r="J188" s="623"/>
      <c r="K188" s="625"/>
      <c r="L188" s="606"/>
    </row>
    <row r="189" spans="1:12" ht="12.75" customHeight="1">
      <c r="A189" s="623"/>
      <c r="B189" s="567"/>
      <c r="C189" s="617"/>
      <c r="D189" s="623"/>
      <c r="E189" s="623"/>
      <c r="F189" s="585"/>
      <c r="G189" s="623"/>
      <c r="H189" s="624"/>
      <c r="I189" s="585"/>
      <c r="J189" s="623"/>
      <c r="K189" s="625"/>
      <c r="L189" s="606"/>
    </row>
    <row r="190" spans="1:12" ht="12.75" customHeight="1">
      <c r="A190" s="626"/>
      <c r="B190" s="567"/>
      <c r="C190" s="617"/>
      <c r="D190" s="626"/>
      <c r="E190" s="626"/>
      <c r="F190" s="588"/>
      <c r="G190" s="626"/>
      <c r="H190" s="627"/>
      <c r="I190" s="588"/>
      <c r="J190" s="626"/>
      <c r="K190" s="628"/>
      <c r="L190" s="606"/>
    </row>
    <row r="191" spans="1:12" ht="12.75" customHeight="1">
      <c r="A191" s="626"/>
      <c r="B191" s="567"/>
      <c r="C191" s="617"/>
      <c r="D191" s="626"/>
      <c r="E191" s="626"/>
      <c r="F191" s="588"/>
      <c r="G191" s="626"/>
      <c r="H191" s="627"/>
      <c r="I191" s="588"/>
      <c r="J191" s="626"/>
      <c r="K191" s="628"/>
      <c r="L191" s="606"/>
    </row>
    <row r="192" spans="1:12" ht="12.75" customHeight="1">
      <c r="A192" s="626"/>
      <c r="B192" s="567"/>
      <c r="C192" s="617"/>
      <c r="D192" s="626"/>
      <c r="E192" s="626"/>
      <c r="F192" s="588"/>
      <c r="G192" s="626"/>
      <c r="H192" s="627"/>
      <c r="I192" s="588"/>
      <c r="J192" s="626"/>
      <c r="K192" s="628"/>
      <c r="L192" s="606"/>
    </row>
    <row r="193" spans="1:12" ht="12.75" customHeight="1">
      <c r="A193" s="626"/>
      <c r="B193" s="567"/>
      <c r="C193" s="617"/>
      <c r="D193" s="626"/>
      <c r="E193" s="626"/>
      <c r="F193" s="588"/>
      <c r="G193" s="626"/>
      <c r="H193" s="627"/>
      <c r="I193" s="588"/>
      <c r="J193" s="626"/>
      <c r="K193" s="628"/>
      <c r="L193" s="606"/>
    </row>
    <row r="194" spans="1:12" ht="12.75" customHeight="1">
      <c r="A194" s="626"/>
      <c r="B194" s="567"/>
      <c r="C194" s="617"/>
      <c r="D194" s="626"/>
      <c r="E194" s="626"/>
      <c r="F194" s="588"/>
      <c r="G194" s="626"/>
      <c r="H194" s="627"/>
      <c r="I194" s="588"/>
      <c r="J194" s="626"/>
      <c r="K194" s="628"/>
      <c r="L194" s="606"/>
    </row>
    <row r="195" spans="1:12" ht="12.75" customHeight="1">
      <c r="A195" s="626"/>
      <c r="B195" s="567"/>
      <c r="C195" s="617"/>
      <c r="D195" s="626"/>
      <c r="E195" s="626"/>
      <c r="F195" s="588"/>
      <c r="G195" s="626"/>
      <c r="H195" s="627"/>
      <c r="I195" s="588"/>
      <c r="J195" s="626"/>
      <c r="K195" s="628"/>
      <c r="L195" s="606"/>
    </row>
    <row r="196" spans="1:12" ht="12.75" customHeight="1">
      <c r="A196" s="626"/>
      <c r="B196" s="567"/>
      <c r="C196" s="617"/>
      <c r="D196" s="626"/>
      <c r="E196" s="626"/>
      <c r="F196" s="588"/>
      <c r="G196" s="626"/>
      <c r="H196" s="627"/>
      <c r="I196" s="588"/>
      <c r="J196" s="626"/>
      <c r="K196" s="628"/>
      <c r="L196" s="606"/>
    </row>
    <row r="197" spans="1:12" ht="12.75" customHeight="1">
      <c r="A197" s="626"/>
      <c r="B197" s="567"/>
      <c r="C197" s="617"/>
      <c r="D197" s="626"/>
      <c r="E197" s="626"/>
      <c r="F197" s="588"/>
      <c r="G197" s="626"/>
      <c r="H197" s="627"/>
      <c r="I197" s="588"/>
      <c r="J197" s="626"/>
      <c r="K197" s="628"/>
      <c r="L197" s="606"/>
    </row>
    <row r="198" spans="1:12" ht="12.75" customHeight="1">
      <c r="A198" s="626"/>
      <c r="B198" s="567"/>
      <c r="C198" s="617"/>
      <c r="D198" s="626"/>
      <c r="E198" s="626"/>
      <c r="F198" s="588"/>
      <c r="G198" s="626"/>
      <c r="H198" s="627"/>
      <c r="I198" s="588"/>
      <c r="J198" s="626"/>
      <c r="K198" s="628"/>
      <c r="L198" s="606"/>
    </row>
    <row r="199" spans="1:12" ht="12.75" customHeight="1">
      <c r="A199" s="626"/>
      <c r="B199" s="567"/>
      <c r="C199" s="617"/>
      <c r="D199" s="626"/>
      <c r="E199" s="626"/>
      <c r="F199" s="588"/>
      <c r="G199" s="626"/>
      <c r="H199" s="627"/>
      <c r="I199" s="588"/>
      <c r="J199" s="626"/>
      <c r="K199" s="628"/>
      <c r="L199" s="606"/>
    </row>
    <row r="200" spans="1:12" ht="12.75" customHeight="1">
      <c r="A200" s="626"/>
      <c r="B200" s="567"/>
      <c r="C200" s="617"/>
      <c r="D200" s="626"/>
      <c r="E200" s="626"/>
      <c r="F200" s="588"/>
      <c r="G200" s="626"/>
      <c r="H200" s="627"/>
      <c r="I200" s="588"/>
      <c r="J200" s="626"/>
      <c r="K200" s="628"/>
      <c r="L200" s="606"/>
    </row>
    <row r="201" spans="1:12" ht="12.75" customHeight="1">
      <c r="A201" s="626"/>
      <c r="B201" s="567"/>
      <c r="C201" s="617"/>
      <c r="D201" s="626"/>
      <c r="E201" s="626"/>
      <c r="F201" s="588"/>
      <c r="G201" s="626"/>
      <c r="H201" s="627"/>
      <c r="I201" s="588"/>
      <c r="J201" s="626"/>
      <c r="K201" s="628"/>
      <c r="L201" s="606"/>
    </row>
    <row r="202" spans="1:12" ht="12.75" customHeight="1">
      <c r="A202" s="626"/>
      <c r="B202" s="567"/>
      <c r="C202" s="617"/>
      <c r="D202" s="626"/>
      <c r="E202" s="626"/>
      <c r="F202" s="588"/>
      <c r="G202" s="626"/>
      <c r="H202" s="627"/>
      <c r="I202" s="588"/>
      <c r="J202" s="626"/>
      <c r="K202" s="628"/>
      <c r="L202" s="606"/>
    </row>
    <row r="203" spans="1:12" ht="12.75" customHeight="1">
      <c r="A203" s="626"/>
      <c r="B203" s="567"/>
      <c r="C203" s="617"/>
      <c r="D203" s="626"/>
      <c r="E203" s="626"/>
      <c r="F203" s="588"/>
      <c r="G203" s="626"/>
      <c r="H203" s="627"/>
      <c r="I203" s="588"/>
      <c r="J203" s="626"/>
      <c r="K203" s="628"/>
      <c r="L203" s="606"/>
    </row>
    <row r="204" spans="1:12" ht="12.75" customHeight="1">
      <c r="A204" s="629"/>
      <c r="L204" s="606"/>
    </row>
    <row r="205" spans="1:12" ht="12.75" customHeight="1">
      <c r="A205" s="629"/>
      <c r="L205" s="606"/>
    </row>
    <row r="206" spans="1:12" ht="12.75" customHeight="1">
      <c r="A206" s="629"/>
      <c r="L206" s="606"/>
    </row>
    <row r="207" spans="1:12" ht="12.75" customHeight="1">
      <c r="A207" s="629"/>
      <c r="L207" s="606"/>
    </row>
    <row r="208" spans="1:12" ht="12.75" customHeight="1">
      <c r="A208" s="629"/>
      <c r="L208" s="606"/>
    </row>
    <row r="209" spans="1:12" ht="12.75" customHeight="1">
      <c r="A209" s="629"/>
      <c r="L209" s="606"/>
    </row>
    <row r="210" spans="1:12" ht="12.75" customHeight="1">
      <c r="L210" s="606"/>
    </row>
    <row r="211" spans="1:12" ht="12.75" customHeight="1">
      <c r="L211" s="606"/>
    </row>
    <row r="212" spans="1:12" ht="12.75" customHeight="1">
      <c r="L212" s="606"/>
    </row>
    <row r="213" spans="1:12" ht="12.75" customHeight="1">
      <c r="L213" s="606"/>
    </row>
    <row r="214" spans="1:12" ht="12.75" customHeight="1">
      <c r="L214" s="606"/>
    </row>
    <row r="215" spans="1:12" ht="12.75" customHeight="1">
      <c r="L215" s="606"/>
    </row>
    <row r="216" spans="1:12" ht="12.75" customHeight="1">
      <c r="L216" s="606"/>
    </row>
    <row r="217" spans="1:12" ht="12.75" customHeight="1">
      <c r="L217" s="606"/>
    </row>
    <row r="218" spans="1:12" ht="12.75" customHeight="1">
      <c r="L218" s="606"/>
    </row>
    <row r="219" spans="1:12" ht="12.75" customHeight="1">
      <c r="L219" s="606"/>
    </row>
    <row r="220" spans="1:12" ht="12.75" customHeight="1">
      <c r="L220" s="606"/>
    </row>
    <row r="221" spans="1:12" ht="12.75" customHeight="1">
      <c r="L221" s="606"/>
    </row>
    <row r="222" spans="1:12" ht="12.75" customHeight="1">
      <c r="L222" s="606"/>
    </row>
    <row r="223" spans="1:12" ht="12.75" customHeight="1">
      <c r="L223" s="606"/>
    </row>
    <row r="224" spans="1:12" ht="12.75" customHeight="1">
      <c r="L224" s="606"/>
    </row>
    <row r="225" spans="12:12" ht="12.75" customHeight="1">
      <c r="L225" s="606"/>
    </row>
    <row r="226" spans="12:12" ht="12.75" customHeight="1">
      <c r="L226" s="606"/>
    </row>
    <row r="227" spans="12:12" ht="12.75" customHeight="1">
      <c r="L227" s="606"/>
    </row>
    <row r="228" spans="12:12" ht="12.75" customHeight="1">
      <c r="L228" s="606"/>
    </row>
    <row r="229" spans="12:12" ht="12.75" customHeight="1">
      <c r="L229" s="606"/>
    </row>
    <row r="230" spans="12:12" ht="12.75" customHeight="1">
      <c r="L230" s="606"/>
    </row>
    <row r="231" spans="12:12" ht="12.75" customHeight="1">
      <c r="L231" s="606"/>
    </row>
    <row r="232" spans="12:12" ht="12.75" customHeight="1">
      <c r="L232" s="606"/>
    </row>
    <row r="233" spans="12:12" ht="12.75" customHeight="1">
      <c r="L233" s="606"/>
    </row>
    <row r="234" spans="12:12" ht="12.75" customHeight="1">
      <c r="L234" s="606"/>
    </row>
    <row r="235" spans="12:12" ht="12.75" customHeight="1">
      <c r="L235" s="606"/>
    </row>
    <row r="236" spans="12:12" ht="12.75" customHeight="1">
      <c r="L236" s="606"/>
    </row>
    <row r="237" spans="12:12" ht="12.75" customHeight="1">
      <c r="L237" s="606"/>
    </row>
    <row r="238" spans="12:12" ht="12.75" customHeight="1">
      <c r="L238" s="606"/>
    </row>
    <row r="239" spans="12:12" ht="12.75" customHeight="1">
      <c r="L239" s="606"/>
    </row>
    <row r="240" spans="12:12" ht="12.75" customHeight="1">
      <c r="L240" s="606"/>
    </row>
    <row r="241" spans="12:12" ht="12.75" customHeight="1">
      <c r="L241" s="606"/>
    </row>
    <row r="242" spans="12:12" ht="12.75" customHeight="1">
      <c r="L242" s="606"/>
    </row>
    <row r="243" spans="12:12" ht="12.75" customHeight="1">
      <c r="L243" s="606"/>
    </row>
    <row r="244" spans="12:12" ht="12.75" customHeight="1">
      <c r="L244" s="606"/>
    </row>
    <row r="245" spans="12:12" ht="12.75" customHeight="1">
      <c r="L245" s="606"/>
    </row>
    <row r="246" spans="12:12" ht="12.75" customHeight="1">
      <c r="L246" s="606"/>
    </row>
    <row r="247" spans="12:12" ht="12.75" customHeight="1">
      <c r="L247" s="606"/>
    </row>
    <row r="248" spans="12:12" ht="12.75" customHeight="1">
      <c r="L248" s="606"/>
    </row>
    <row r="249" spans="12:12" ht="12.75" customHeight="1">
      <c r="L249" s="606"/>
    </row>
    <row r="250" spans="12:12" ht="12.75" customHeight="1">
      <c r="L250" s="606"/>
    </row>
    <row r="251" spans="12:12" ht="12.75" customHeight="1">
      <c r="L251" s="606"/>
    </row>
    <row r="252" spans="12:12" ht="12.75" customHeight="1">
      <c r="L252" s="606"/>
    </row>
    <row r="253" spans="12:12" ht="12.75" customHeight="1">
      <c r="L253" s="606"/>
    </row>
    <row r="254" spans="12:12" ht="12.75" customHeight="1">
      <c r="L254" s="606"/>
    </row>
    <row r="255" spans="12:12" ht="12.75" customHeight="1">
      <c r="L255" s="606"/>
    </row>
    <row r="256" spans="12:12" ht="12.75" customHeight="1">
      <c r="L256" s="606"/>
    </row>
    <row r="257" spans="12:12" ht="12.75" customHeight="1">
      <c r="L257" s="606"/>
    </row>
    <row r="258" spans="12:12" ht="12.75" customHeight="1">
      <c r="L258" s="606"/>
    </row>
    <row r="259" spans="12:12" ht="12.75" customHeight="1">
      <c r="L259" s="606"/>
    </row>
    <row r="260" spans="12:12" ht="12.75" customHeight="1">
      <c r="L260" s="606"/>
    </row>
    <row r="261" spans="12:12" ht="12.75" customHeight="1">
      <c r="L261" s="606"/>
    </row>
    <row r="262" spans="12:12" ht="12.75" customHeight="1">
      <c r="L262" s="606"/>
    </row>
    <row r="263" spans="12:12" ht="12.75" customHeight="1">
      <c r="L263" s="606"/>
    </row>
    <row r="264" spans="12:12" ht="12.75" customHeight="1">
      <c r="L264" s="606"/>
    </row>
    <row r="265" spans="12:12" ht="12.75" customHeight="1">
      <c r="L265" s="606"/>
    </row>
    <row r="266" spans="12:12" ht="12.75" customHeight="1">
      <c r="L266" s="606"/>
    </row>
    <row r="267" spans="12:12" ht="12.75" customHeight="1">
      <c r="L267" s="606"/>
    </row>
    <row r="268" spans="12:12" ht="12.75" customHeight="1">
      <c r="L268" s="606"/>
    </row>
    <row r="269" spans="12:12" ht="12.75" customHeight="1">
      <c r="L269" s="606"/>
    </row>
    <row r="270" spans="12:12" ht="12.75" customHeight="1">
      <c r="L270" s="606"/>
    </row>
    <row r="271" spans="12:12" ht="12.75" customHeight="1">
      <c r="L271" s="606"/>
    </row>
    <row r="272" spans="12:12" ht="12.75" customHeight="1">
      <c r="L272" s="606"/>
    </row>
    <row r="273" spans="12:12" ht="12.75" customHeight="1">
      <c r="L273" s="606"/>
    </row>
    <row r="274" spans="12:12" ht="12.75" customHeight="1">
      <c r="L274" s="606"/>
    </row>
    <row r="275" spans="12:12" ht="12.75" customHeight="1">
      <c r="L275" s="606"/>
    </row>
    <row r="276" spans="12:12" ht="12.75" customHeight="1">
      <c r="L276" s="606"/>
    </row>
    <row r="277" spans="12:12" ht="12.75" customHeight="1">
      <c r="L277" s="606"/>
    </row>
  </sheetData>
  <pageMargins left="0.75" right="0.75" top="1" bottom="1" header="0.4921259845" footer="0.4921259845"/>
  <pageSetup paperSize="9" orientation="portrait" horizontalDpi="4294967293" verticalDpi="3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9"/>
  <dimension ref="A1:K222"/>
  <sheetViews>
    <sheetView topLeftCell="B1" workbookViewId="0">
      <selection activeCell="B1" sqref="A1:XFD1048576"/>
    </sheetView>
  </sheetViews>
  <sheetFormatPr baseColWidth="10" defaultColWidth="11.3984375" defaultRowHeight="16.5" customHeight="1"/>
  <cols>
    <col min="1" max="1" width="4.86328125" style="427" customWidth="1"/>
    <col min="2" max="2" width="5.1328125" style="427" customWidth="1"/>
    <col min="3" max="3" width="6.3984375" style="427" customWidth="1"/>
    <col min="4" max="4" width="83.86328125" style="427" customWidth="1"/>
    <col min="5" max="5" width="81.3984375" style="427" customWidth="1"/>
    <col min="6" max="6" width="6.265625" style="421" customWidth="1"/>
    <col min="7" max="7" width="13" style="427" customWidth="1"/>
    <col min="8" max="16384" width="11.3984375" style="427"/>
  </cols>
  <sheetData>
    <row r="1" spans="1:11" ht="16.5" customHeight="1">
      <c r="A1" s="630"/>
      <c r="B1" s="630"/>
      <c r="C1" s="630"/>
      <c r="D1" s="630"/>
    </row>
    <row r="2" spans="1:11" ht="16.5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3" spans="1:11" ht="16.5" customHeight="1">
      <c r="A3" s="366"/>
      <c r="B3" s="366"/>
      <c r="C3" s="366"/>
      <c r="D3" s="366"/>
      <c r="E3" s="366"/>
      <c r="F3" s="366"/>
      <c r="G3" s="366"/>
      <c r="H3" s="366"/>
      <c r="I3" s="366"/>
      <c r="J3" s="366"/>
      <c r="K3" s="366"/>
    </row>
    <row r="4" spans="1:11" ht="16.5" customHeight="1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</row>
    <row r="5" spans="1:11" ht="16.5" customHeight="1">
      <c r="A5" s="366"/>
      <c r="B5" s="366"/>
      <c r="C5" s="366"/>
      <c r="D5" s="366"/>
      <c r="E5" s="366"/>
      <c r="F5" s="366"/>
      <c r="G5" s="366"/>
      <c r="H5" s="366"/>
      <c r="I5" s="366"/>
      <c r="J5" s="366"/>
      <c r="K5" s="366"/>
    </row>
    <row r="6" spans="1:11" ht="16.5" customHeight="1">
      <c r="A6" s="366"/>
      <c r="B6" s="366"/>
      <c r="C6" s="366"/>
      <c r="D6" s="366"/>
      <c r="E6" s="366"/>
      <c r="F6" s="366"/>
      <c r="G6" s="366"/>
      <c r="H6" s="366"/>
      <c r="I6" s="366"/>
      <c r="J6" s="366"/>
      <c r="K6" s="366"/>
    </row>
    <row r="7" spans="1:11" ht="16.5" customHeight="1">
      <c r="A7" s="366"/>
      <c r="B7" s="366"/>
      <c r="C7" s="366"/>
      <c r="D7" s="366"/>
      <c r="E7" s="366"/>
      <c r="F7" s="366"/>
      <c r="G7" s="366"/>
      <c r="H7" s="366"/>
      <c r="I7" s="366"/>
      <c r="J7" s="366"/>
      <c r="K7" s="366"/>
    </row>
    <row r="8" spans="1:11" ht="16.5" customHeight="1">
      <c r="A8" s="366"/>
      <c r="B8" s="366"/>
      <c r="C8" s="366"/>
      <c r="D8" s="366"/>
      <c r="E8" s="366"/>
      <c r="F8" s="366"/>
      <c r="G8" s="366"/>
      <c r="H8" s="366"/>
      <c r="I8" s="366"/>
      <c r="J8" s="366"/>
      <c r="K8" s="366"/>
    </row>
    <row r="9" spans="1:11" ht="16.5" customHeight="1">
      <c r="A9" s="366"/>
      <c r="B9" s="366"/>
      <c r="C9" s="366"/>
      <c r="D9" s="366"/>
      <c r="F9" s="366"/>
      <c r="G9" s="366"/>
      <c r="H9" s="366"/>
      <c r="I9" s="366"/>
      <c r="J9" s="366"/>
      <c r="K9" s="366"/>
    </row>
    <row r="10" spans="1:11" ht="16.5" customHeight="1">
      <c r="A10" s="366"/>
      <c r="B10" s="366"/>
      <c r="C10" s="366"/>
      <c r="D10" s="366"/>
      <c r="F10" s="366"/>
      <c r="G10" s="366"/>
      <c r="H10" s="366"/>
      <c r="I10" s="366"/>
      <c r="J10" s="366"/>
      <c r="K10" s="366"/>
    </row>
    <row r="11" spans="1:11" ht="16.5" customHeight="1">
      <c r="A11" s="366"/>
      <c r="B11" s="366"/>
      <c r="C11" s="366"/>
      <c r="D11" s="366"/>
      <c r="F11" s="366"/>
      <c r="G11" s="366"/>
      <c r="H11" s="366"/>
      <c r="I11" s="366"/>
      <c r="J11" s="366"/>
      <c r="K11" s="366"/>
    </row>
    <row r="12" spans="1:11" ht="16.5" customHeight="1">
      <c r="A12" s="366"/>
      <c r="B12" s="366"/>
      <c r="C12" s="366"/>
      <c r="D12" s="366"/>
      <c r="F12" s="366"/>
      <c r="G12" s="366"/>
      <c r="H12" s="366"/>
      <c r="I12" s="366"/>
      <c r="J12" s="366"/>
      <c r="K12" s="366"/>
    </row>
    <row r="13" spans="1:11" ht="16.5" customHeight="1">
      <c r="A13" s="366"/>
      <c r="B13" s="366"/>
      <c r="C13" s="366"/>
      <c r="D13" s="366"/>
      <c r="F13" s="366"/>
      <c r="G13" s="366"/>
      <c r="H13" s="366"/>
      <c r="I13" s="366"/>
      <c r="J13" s="366"/>
      <c r="K13" s="366"/>
    </row>
    <row r="14" spans="1:11" ht="16.5" customHeight="1">
      <c r="A14" s="366"/>
      <c r="B14" s="366"/>
      <c r="C14" s="366"/>
      <c r="D14" s="366"/>
      <c r="F14" s="366"/>
      <c r="G14" s="366"/>
      <c r="H14" s="366"/>
      <c r="I14" s="366"/>
      <c r="J14" s="366"/>
      <c r="K14" s="366"/>
    </row>
    <row r="15" spans="1:11" ht="16.5" customHeight="1">
      <c r="A15" s="366"/>
      <c r="B15" s="366"/>
      <c r="C15" s="366"/>
      <c r="D15" s="366"/>
      <c r="F15" s="366"/>
      <c r="G15" s="366"/>
      <c r="H15" s="366"/>
      <c r="I15" s="366"/>
      <c r="J15" s="366"/>
      <c r="K15" s="366"/>
    </row>
    <row r="16" spans="1:11" ht="16.5" customHeight="1">
      <c r="A16" s="366"/>
      <c r="B16" s="366"/>
      <c r="C16" s="366"/>
      <c r="D16" s="366"/>
      <c r="F16" s="366"/>
      <c r="G16" s="366"/>
      <c r="H16" s="366"/>
      <c r="I16" s="366"/>
      <c r="J16" s="366"/>
      <c r="K16" s="366"/>
    </row>
    <row r="17" spans="1:11" ht="16.5" customHeight="1">
      <c r="A17" s="366"/>
      <c r="B17" s="366"/>
      <c r="C17" s="366"/>
      <c r="D17" s="366"/>
      <c r="F17" s="366"/>
      <c r="G17" s="366"/>
      <c r="H17" s="366"/>
      <c r="I17" s="366"/>
      <c r="J17" s="366"/>
      <c r="K17" s="366"/>
    </row>
    <row r="18" spans="1:11" ht="16.5" customHeight="1">
      <c r="A18" s="366"/>
      <c r="B18" s="366"/>
      <c r="C18" s="366"/>
      <c r="D18" s="366"/>
      <c r="F18" s="366"/>
      <c r="G18" s="366"/>
      <c r="H18" s="366"/>
      <c r="I18" s="366"/>
      <c r="J18" s="366"/>
      <c r="K18" s="366"/>
    </row>
    <row r="19" spans="1:11" ht="16.5" customHeight="1">
      <c r="A19" s="366"/>
      <c r="B19" s="366"/>
      <c r="C19" s="366"/>
      <c r="D19" s="366"/>
      <c r="E19" s="366"/>
      <c r="F19" s="366"/>
      <c r="G19" s="366"/>
      <c r="H19" s="366"/>
      <c r="I19" s="366"/>
      <c r="J19" s="366"/>
      <c r="K19" s="366"/>
    </row>
    <row r="20" spans="1:11" ht="16.5" customHeight="1">
      <c r="A20" s="366"/>
      <c r="B20" s="366"/>
      <c r="C20" s="366"/>
      <c r="D20" s="366"/>
      <c r="E20" s="366"/>
      <c r="F20" s="366"/>
      <c r="G20" s="366"/>
      <c r="H20" s="366"/>
      <c r="I20" s="366"/>
      <c r="J20" s="366"/>
      <c r="K20" s="366"/>
    </row>
    <row r="21" spans="1:11" ht="16.5" customHeight="1">
      <c r="A21" s="366"/>
      <c r="B21" s="366"/>
      <c r="C21" s="366"/>
      <c r="D21" s="366"/>
      <c r="E21" s="366"/>
      <c r="F21" s="366"/>
      <c r="G21" s="366"/>
      <c r="H21" s="366"/>
      <c r="I21" s="366"/>
      <c r="J21" s="366"/>
      <c r="K21" s="366"/>
    </row>
    <row r="22" spans="1:11" ht="16.5" customHeight="1">
      <c r="A22" s="366"/>
      <c r="B22" s="366"/>
      <c r="C22" s="366"/>
      <c r="D22" s="366"/>
      <c r="E22" s="366"/>
      <c r="F22" s="366"/>
      <c r="G22" s="366"/>
      <c r="H22" s="366"/>
      <c r="I22" s="366"/>
      <c r="J22" s="366"/>
      <c r="K22" s="366"/>
    </row>
    <row r="23" spans="1:11" ht="16.5" customHeight="1">
      <c r="A23" s="366"/>
      <c r="B23" s="366"/>
      <c r="C23" s="366"/>
      <c r="D23" s="366"/>
      <c r="E23" s="366"/>
      <c r="F23" s="366"/>
      <c r="G23" s="366"/>
      <c r="H23" s="366"/>
      <c r="I23" s="366"/>
      <c r="J23" s="366"/>
      <c r="K23" s="366"/>
    </row>
    <row r="24" spans="1:11" ht="16.5" customHeight="1">
      <c r="A24" s="366"/>
      <c r="B24" s="366"/>
      <c r="C24" s="366"/>
      <c r="D24" s="366"/>
      <c r="E24" s="366"/>
      <c r="F24" s="366"/>
      <c r="G24" s="366"/>
      <c r="H24" s="366"/>
      <c r="I24" s="366"/>
      <c r="J24" s="366"/>
      <c r="K24" s="366"/>
    </row>
    <row r="25" spans="1:11" ht="16.5" customHeight="1">
      <c r="A25" s="366"/>
      <c r="B25" s="366"/>
      <c r="C25" s="366"/>
      <c r="D25" s="366"/>
      <c r="E25" s="366"/>
      <c r="F25" s="366"/>
      <c r="G25" s="366"/>
      <c r="H25" s="366"/>
      <c r="I25" s="366"/>
      <c r="J25" s="366"/>
      <c r="K25" s="366"/>
    </row>
    <row r="26" spans="1:11" ht="16.5" customHeight="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 ht="16.5" customHeight="1">
      <c r="A27" s="366"/>
      <c r="B27" s="366"/>
      <c r="C27" s="366"/>
      <c r="D27" s="366"/>
      <c r="E27" s="366"/>
      <c r="F27" s="366"/>
      <c r="G27" s="366"/>
      <c r="H27" s="366"/>
      <c r="I27" s="366"/>
      <c r="J27" s="366"/>
      <c r="K27" s="366"/>
    </row>
    <row r="28" spans="1:11" ht="16.5" customHeight="1">
      <c r="A28" s="366"/>
      <c r="B28" s="366"/>
      <c r="C28" s="366"/>
      <c r="D28" s="366"/>
      <c r="E28" s="366"/>
      <c r="F28" s="366"/>
      <c r="G28" s="366"/>
      <c r="H28" s="366"/>
      <c r="I28" s="366"/>
      <c r="J28" s="366"/>
      <c r="K28" s="366"/>
    </row>
    <row r="29" spans="1:11" ht="16.5" customHeight="1">
      <c r="A29" s="366"/>
      <c r="B29" s="366"/>
      <c r="C29" s="366"/>
      <c r="D29" s="366"/>
      <c r="E29" s="366"/>
      <c r="F29" s="366"/>
      <c r="G29" s="366"/>
      <c r="H29" s="366"/>
      <c r="I29" s="366"/>
      <c r="J29" s="366"/>
      <c r="K29" s="366"/>
    </row>
    <row r="30" spans="1:11" ht="16.5" customHeight="1">
      <c r="A30" s="366"/>
      <c r="B30" s="366"/>
      <c r="C30" s="366"/>
      <c r="D30" s="366"/>
      <c r="E30" s="366"/>
      <c r="F30" s="366"/>
      <c r="G30" s="366"/>
      <c r="H30" s="366"/>
      <c r="I30" s="366"/>
      <c r="J30" s="366"/>
      <c r="K30" s="366"/>
    </row>
    <row r="31" spans="1:11" ht="16.5" customHeight="1">
      <c r="A31" s="366"/>
      <c r="B31" s="366"/>
      <c r="C31" s="366"/>
      <c r="D31" s="366"/>
      <c r="E31" s="366"/>
      <c r="F31" s="366"/>
      <c r="G31" s="366"/>
      <c r="H31" s="366"/>
      <c r="I31" s="366"/>
      <c r="J31" s="366"/>
      <c r="K31" s="366"/>
    </row>
    <row r="32" spans="1:11" ht="16.5" customHeight="1">
      <c r="A32" s="366"/>
      <c r="B32" s="366"/>
      <c r="C32" s="366"/>
      <c r="D32" s="366"/>
      <c r="E32" s="366"/>
      <c r="F32" s="366"/>
      <c r="G32" s="366"/>
      <c r="H32" s="366"/>
      <c r="I32" s="366"/>
      <c r="J32" s="366"/>
      <c r="K32" s="366"/>
    </row>
    <row r="33" spans="1:11" ht="16.5" customHeight="1">
      <c r="A33" s="366"/>
      <c r="B33" s="366"/>
      <c r="C33" s="366"/>
      <c r="D33" s="366"/>
      <c r="E33" s="366"/>
      <c r="F33" s="366"/>
      <c r="G33" s="366"/>
      <c r="H33" s="366"/>
      <c r="I33" s="366"/>
      <c r="J33" s="366"/>
      <c r="K33" s="366"/>
    </row>
    <row r="34" spans="1:11" ht="16.5" customHeight="1">
      <c r="A34" s="366"/>
      <c r="B34" s="366"/>
      <c r="C34" s="366"/>
      <c r="D34" s="366"/>
      <c r="E34" s="366"/>
      <c r="F34" s="366"/>
      <c r="G34" s="366"/>
      <c r="H34" s="366"/>
      <c r="I34" s="366"/>
      <c r="J34" s="366"/>
      <c r="K34" s="366"/>
    </row>
    <row r="35" spans="1:11" ht="16.5" customHeight="1">
      <c r="A35" s="366"/>
      <c r="B35" s="366"/>
      <c r="C35" s="366"/>
      <c r="D35" s="366"/>
      <c r="E35" s="366"/>
      <c r="F35" s="366"/>
      <c r="G35" s="366"/>
      <c r="H35" s="366"/>
      <c r="I35" s="366"/>
      <c r="J35" s="366"/>
      <c r="K35" s="366"/>
    </row>
    <row r="36" spans="1:11" ht="16.5" customHeight="1">
      <c r="A36" s="366"/>
      <c r="B36" s="366"/>
      <c r="C36" s="366"/>
      <c r="D36" s="366"/>
      <c r="E36" s="366"/>
      <c r="F36" s="366"/>
      <c r="G36" s="366"/>
      <c r="H36" s="366"/>
      <c r="I36" s="366"/>
      <c r="J36" s="366"/>
      <c r="K36" s="366"/>
    </row>
    <row r="37" spans="1:11" ht="16.5" customHeight="1">
      <c r="A37" s="366"/>
      <c r="B37" s="366"/>
      <c r="C37" s="366"/>
      <c r="D37" s="366"/>
      <c r="E37" s="366"/>
      <c r="F37" s="366"/>
      <c r="G37" s="366"/>
      <c r="H37" s="366"/>
      <c r="I37" s="366"/>
      <c r="J37" s="366"/>
      <c r="K37" s="366"/>
    </row>
    <row r="38" spans="1:11" ht="16.5" customHeight="1">
      <c r="A38" s="366"/>
      <c r="B38" s="366"/>
      <c r="C38" s="366"/>
      <c r="D38" s="366"/>
      <c r="E38" s="366"/>
      <c r="F38" s="366"/>
      <c r="G38" s="366"/>
      <c r="H38" s="366"/>
      <c r="I38" s="366"/>
      <c r="J38" s="366"/>
      <c r="K38" s="366"/>
    </row>
    <row r="39" spans="1:11" ht="16.5" customHeight="1">
      <c r="A39" s="366"/>
      <c r="B39" s="366"/>
      <c r="C39" s="366"/>
      <c r="D39" s="366"/>
      <c r="E39" s="366"/>
      <c r="F39" s="366"/>
      <c r="G39" s="366"/>
      <c r="H39" s="366"/>
      <c r="I39" s="366"/>
      <c r="J39" s="366"/>
      <c r="K39" s="366"/>
    </row>
    <row r="40" spans="1:11" ht="16.5" customHeight="1">
      <c r="A40" s="366"/>
      <c r="B40" s="366"/>
      <c r="C40" s="366"/>
      <c r="D40" s="366"/>
      <c r="E40" s="366"/>
      <c r="F40" s="366"/>
      <c r="G40" s="366"/>
      <c r="H40" s="366"/>
      <c r="I40" s="366"/>
      <c r="J40" s="366"/>
      <c r="K40" s="366"/>
    </row>
    <row r="41" spans="1:11" ht="16.5" customHeight="1">
      <c r="A41" s="366"/>
      <c r="B41" s="366"/>
      <c r="C41" s="366"/>
      <c r="D41" s="366"/>
      <c r="E41" s="366"/>
      <c r="F41" s="366"/>
      <c r="G41" s="366"/>
      <c r="H41" s="366"/>
      <c r="I41" s="366"/>
      <c r="J41" s="366"/>
      <c r="K41" s="366"/>
    </row>
    <row r="42" spans="1:11" ht="16.5" customHeight="1">
      <c r="A42" s="366"/>
      <c r="B42" s="366"/>
      <c r="C42" s="366"/>
      <c r="D42" s="366"/>
      <c r="E42" s="366"/>
      <c r="F42" s="366"/>
      <c r="G42" s="366"/>
      <c r="H42" s="366"/>
      <c r="I42" s="366"/>
      <c r="J42" s="366"/>
      <c r="K42" s="366"/>
    </row>
    <row r="43" spans="1:11" ht="16.5" customHeight="1">
      <c r="A43" s="366"/>
      <c r="B43" s="366"/>
      <c r="C43" s="366"/>
      <c r="D43" s="366"/>
      <c r="E43" s="366"/>
      <c r="F43" s="366"/>
      <c r="G43" s="366"/>
      <c r="H43" s="366"/>
      <c r="I43" s="366"/>
      <c r="J43" s="366"/>
      <c r="K43" s="366"/>
    </row>
    <row r="44" spans="1:11" ht="16.5" customHeight="1">
      <c r="A44" s="366"/>
      <c r="B44" s="366"/>
      <c r="C44" s="366"/>
      <c r="D44" s="366"/>
      <c r="E44" s="366"/>
      <c r="F44" s="366"/>
      <c r="G44" s="366"/>
      <c r="H44" s="366"/>
      <c r="I44" s="366"/>
      <c r="J44" s="366"/>
      <c r="K44" s="366"/>
    </row>
    <row r="45" spans="1:11" ht="16.5" customHeight="1">
      <c r="A45" s="366"/>
      <c r="B45" s="366"/>
      <c r="C45" s="366"/>
      <c r="D45" s="366"/>
      <c r="E45" s="366"/>
      <c r="F45" s="366"/>
      <c r="G45" s="366"/>
      <c r="H45" s="366"/>
      <c r="I45" s="366"/>
      <c r="J45" s="366"/>
      <c r="K45" s="366"/>
    </row>
    <row r="46" spans="1:11" ht="16.5" customHeight="1">
      <c r="A46" s="366"/>
      <c r="B46" s="366"/>
      <c r="C46" s="366"/>
      <c r="D46" s="366"/>
      <c r="E46" s="366"/>
      <c r="F46" s="366"/>
      <c r="G46" s="366"/>
      <c r="H46" s="366"/>
      <c r="I46" s="366"/>
      <c r="J46" s="366"/>
      <c r="K46" s="366"/>
    </row>
    <row r="47" spans="1:11" ht="16.5" customHeight="1">
      <c r="A47" s="366"/>
      <c r="B47" s="366"/>
      <c r="C47" s="366"/>
      <c r="D47" s="366"/>
      <c r="E47" s="366"/>
      <c r="F47" s="366"/>
      <c r="G47" s="366"/>
      <c r="H47" s="366"/>
      <c r="I47" s="366"/>
      <c r="J47" s="366"/>
      <c r="K47" s="366"/>
    </row>
    <row r="48" spans="1:11" ht="16.5" customHeight="1">
      <c r="A48" s="366"/>
      <c r="B48" s="366"/>
      <c r="C48" s="366"/>
      <c r="D48" s="366"/>
      <c r="E48" s="366"/>
      <c r="F48" s="366"/>
      <c r="G48" s="366"/>
      <c r="H48" s="366"/>
      <c r="I48" s="366"/>
      <c r="J48" s="366"/>
      <c r="K48" s="366"/>
    </row>
    <row r="49" spans="1:11" ht="16.5" customHeight="1">
      <c r="A49" s="366"/>
      <c r="B49" s="366"/>
      <c r="C49" s="366"/>
      <c r="D49" s="366"/>
      <c r="E49" s="366"/>
      <c r="F49" s="366"/>
      <c r="G49" s="366"/>
      <c r="H49" s="366"/>
      <c r="I49" s="366"/>
      <c r="J49" s="366"/>
      <c r="K49" s="366"/>
    </row>
    <row r="50" spans="1:11" ht="16.5" customHeight="1">
      <c r="A50" s="366"/>
      <c r="B50" s="366"/>
      <c r="C50" s="366"/>
      <c r="D50" s="366"/>
      <c r="E50" s="366"/>
      <c r="F50" s="366"/>
      <c r="G50" s="366"/>
      <c r="H50" s="366"/>
      <c r="I50" s="366"/>
      <c r="J50" s="366"/>
      <c r="K50" s="366"/>
    </row>
    <row r="51" spans="1:11" ht="16.5" customHeight="1">
      <c r="A51" s="366"/>
      <c r="B51" s="366"/>
      <c r="C51" s="366"/>
      <c r="D51" s="366"/>
      <c r="E51" s="366"/>
      <c r="F51" s="366"/>
      <c r="G51" s="366"/>
      <c r="H51" s="366"/>
      <c r="I51" s="366"/>
      <c r="J51" s="366"/>
      <c r="K51" s="366"/>
    </row>
    <row r="52" spans="1:11" ht="16.5" customHeight="1">
      <c r="A52" s="366"/>
      <c r="B52" s="366"/>
      <c r="C52" s="366"/>
      <c r="D52" s="366"/>
      <c r="E52" s="366"/>
      <c r="F52" s="366"/>
      <c r="G52" s="366"/>
      <c r="H52" s="366"/>
      <c r="I52" s="366"/>
      <c r="J52" s="366"/>
      <c r="K52" s="366"/>
    </row>
    <row r="53" spans="1:11" ht="16.5" customHeight="1">
      <c r="A53" s="366"/>
      <c r="B53" s="366"/>
      <c r="C53" s="366"/>
      <c r="D53" s="366"/>
      <c r="E53" s="366"/>
      <c r="F53" s="366"/>
      <c r="G53" s="366"/>
      <c r="H53" s="366"/>
      <c r="I53" s="366"/>
      <c r="J53" s="366"/>
      <c r="K53" s="366"/>
    </row>
    <row r="54" spans="1:11" ht="16.5" customHeight="1">
      <c r="A54" s="366"/>
      <c r="B54" s="366"/>
      <c r="C54" s="366"/>
      <c r="D54" s="366"/>
      <c r="E54" s="366"/>
      <c r="F54" s="366"/>
      <c r="G54" s="366"/>
      <c r="H54" s="366"/>
      <c r="I54" s="366"/>
      <c r="J54" s="366"/>
      <c r="K54" s="366"/>
    </row>
    <row r="55" spans="1:11" ht="16.5" customHeight="1">
      <c r="A55" s="366"/>
      <c r="B55" s="366"/>
      <c r="C55" s="366"/>
      <c r="D55" s="366"/>
      <c r="E55" s="366"/>
      <c r="F55" s="366"/>
      <c r="G55" s="366"/>
      <c r="H55" s="366"/>
      <c r="I55" s="366"/>
      <c r="J55" s="366"/>
      <c r="K55" s="366"/>
    </row>
    <row r="56" spans="1:11" ht="16.5" customHeight="1">
      <c r="A56" s="366"/>
      <c r="B56" s="366"/>
      <c r="C56" s="366"/>
      <c r="D56" s="366"/>
      <c r="E56" s="366"/>
      <c r="F56" s="366"/>
      <c r="G56" s="366"/>
      <c r="H56" s="366"/>
      <c r="I56" s="366"/>
      <c r="J56" s="366"/>
      <c r="K56" s="366"/>
    </row>
    <row r="57" spans="1:11" ht="16.5" customHeight="1">
      <c r="A57" s="366"/>
      <c r="B57" s="366"/>
      <c r="C57" s="366"/>
      <c r="D57" s="366"/>
      <c r="E57" s="366"/>
      <c r="F57" s="366"/>
      <c r="G57" s="366"/>
      <c r="H57" s="366"/>
      <c r="I57" s="366"/>
      <c r="J57" s="366"/>
      <c r="K57" s="366"/>
    </row>
    <row r="58" spans="1:11" ht="16.5" customHeight="1">
      <c r="A58" s="366"/>
      <c r="B58" s="366"/>
      <c r="C58" s="366"/>
      <c r="D58" s="366"/>
      <c r="E58" s="366"/>
      <c r="F58" s="366"/>
      <c r="G58" s="366"/>
      <c r="H58" s="366"/>
      <c r="I58" s="366"/>
      <c r="J58" s="366"/>
      <c r="K58" s="366"/>
    </row>
    <row r="59" spans="1:11" ht="16.5" customHeight="1">
      <c r="A59" s="366"/>
      <c r="B59" s="366"/>
      <c r="C59" s="366"/>
      <c r="D59" s="366"/>
      <c r="E59" s="366"/>
      <c r="F59" s="366"/>
      <c r="G59" s="366"/>
      <c r="H59" s="366"/>
      <c r="I59" s="366"/>
      <c r="J59" s="366"/>
      <c r="K59" s="366"/>
    </row>
    <row r="60" spans="1:11" ht="16.5" customHeight="1">
      <c r="A60" s="366"/>
      <c r="B60" s="366"/>
      <c r="C60" s="366"/>
      <c r="D60" s="366"/>
      <c r="E60" s="366"/>
      <c r="F60" s="366"/>
      <c r="G60" s="366"/>
      <c r="H60" s="366"/>
      <c r="I60" s="366"/>
      <c r="J60" s="366"/>
      <c r="K60" s="366"/>
    </row>
    <row r="61" spans="1:11" ht="16.5" customHeight="1">
      <c r="A61" s="366"/>
      <c r="B61" s="366"/>
      <c r="C61" s="366"/>
      <c r="D61" s="366"/>
      <c r="E61" s="366"/>
      <c r="F61" s="366"/>
      <c r="G61" s="366"/>
      <c r="H61" s="366"/>
      <c r="I61" s="366"/>
      <c r="J61" s="366"/>
      <c r="K61" s="366"/>
    </row>
    <row r="62" spans="1:11" ht="16.5" customHeight="1">
      <c r="A62" s="366"/>
      <c r="B62" s="366"/>
      <c r="C62" s="366"/>
      <c r="D62" s="366"/>
      <c r="E62" s="366"/>
      <c r="F62" s="366"/>
      <c r="G62" s="366"/>
      <c r="H62" s="366"/>
      <c r="I62" s="366"/>
      <c r="J62" s="366"/>
      <c r="K62" s="366"/>
    </row>
    <row r="63" spans="1:11" ht="16.5" customHeight="1">
      <c r="A63" s="366"/>
      <c r="B63" s="366"/>
      <c r="C63" s="366"/>
      <c r="D63" s="366"/>
      <c r="E63" s="366"/>
      <c r="F63" s="366"/>
      <c r="G63" s="366"/>
      <c r="H63" s="366"/>
      <c r="I63" s="366"/>
      <c r="J63" s="366"/>
      <c r="K63" s="366"/>
    </row>
    <row r="64" spans="1:11" ht="16.5" customHeight="1">
      <c r="A64" s="366"/>
      <c r="B64" s="366"/>
      <c r="C64" s="366"/>
      <c r="D64" s="366"/>
      <c r="E64" s="366"/>
      <c r="F64" s="366"/>
      <c r="G64" s="366"/>
      <c r="H64" s="366"/>
      <c r="I64" s="366"/>
      <c r="J64" s="366"/>
      <c r="K64" s="366"/>
    </row>
    <row r="65" spans="1:11" ht="16.5" customHeight="1">
      <c r="A65" s="366"/>
      <c r="B65" s="366"/>
      <c r="C65" s="366"/>
      <c r="D65" s="366"/>
      <c r="E65" s="366"/>
      <c r="F65" s="366"/>
      <c r="G65" s="366"/>
      <c r="H65" s="366"/>
      <c r="I65" s="366"/>
      <c r="J65" s="366"/>
      <c r="K65" s="366"/>
    </row>
    <row r="66" spans="1:11" ht="16.5" customHeight="1">
      <c r="A66" s="366"/>
      <c r="B66" s="366"/>
      <c r="C66" s="366"/>
      <c r="D66" s="366"/>
      <c r="E66" s="366"/>
      <c r="F66" s="366"/>
      <c r="G66" s="366"/>
      <c r="H66" s="366"/>
      <c r="I66" s="366"/>
      <c r="J66" s="366"/>
      <c r="K66" s="366"/>
    </row>
    <row r="67" spans="1:11" ht="16.5" customHeight="1">
      <c r="A67" s="366"/>
      <c r="B67" s="366"/>
      <c r="C67" s="366"/>
      <c r="D67" s="366"/>
      <c r="E67" s="366"/>
      <c r="F67" s="366"/>
      <c r="G67" s="366"/>
      <c r="H67" s="366"/>
      <c r="I67" s="366"/>
      <c r="J67" s="366"/>
      <c r="K67" s="366"/>
    </row>
    <row r="68" spans="1:11" ht="16.5" customHeight="1">
      <c r="A68" s="366"/>
      <c r="B68" s="366"/>
      <c r="C68" s="366"/>
      <c r="D68" s="366"/>
      <c r="E68" s="366"/>
      <c r="F68" s="366"/>
      <c r="G68" s="366"/>
      <c r="H68" s="366"/>
      <c r="I68" s="366"/>
      <c r="J68" s="366"/>
      <c r="K68" s="366"/>
    </row>
    <row r="69" spans="1:11" ht="16.5" customHeight="1">
      <c r="A69" s="366"/>
      <c r="B69" s="366"/>
      <c r="C69" s="366"/>
      <c r="D69" s="366"/>
      <c r="E69" s="366"/>
      <c r="F69" s="366"/>
      <c r="G69" s="366"/>
      <c r="H69" s="366"/>
      <c r="I69" s="366"/>
      <c r="J69" s="366"/>
      <c r="K69" s="366"/>
    </row>
    <row r="70" spans="1:11" ht="16.5" customHeight="1">
      <c r="A70" s="366"/>
      <c r="B70" s="366"/>
      <c r="C70" s="366"/>
      <c r="D70" s="366"/>
      <c r="E70" s="366"/>
      <c r="F70" s="366"/>
      <c r="G70" s="366"/>
      <c r="H70" s="366"/>
      <c r="I70" s="366"/>
      <c r="J70" s="366"/>
      <c r="K70" s="366"/>
    </row>
    <row r="71" spans="1:11" ht="16.5" customHeight="1">
      <c r="A71" s="366"/>
      <c r="B71" s="366"/>
      <c r="C71" s="366"/>
      <c r="D71" s="366"/>
      <c r="E71" s="366"/>
      <c r="F71" s="366"/>
      <c r="G71" s="366"/>
      <c r="H71" s="366"/>
      <c r="I71" s="366"/>
      <c r="J71" s="366"/>
      <c r="K71" s="366"/>
    </row>
    <row r="72" spans="1:11" ht="16.5" customHeight="1">
      <c r="A72" s="366"/>
      <c r="B72" s="366"/>
      <c r="C72" s="366"/>
      <c r="D72" s="366"/>
      <c r="E72" s="366"/>
      <c r="F72" s="366"/>
      <c r="G72" s="366"/>
      <c r="H72" s="366"/>
      <c r="I72" s="366"/>
      <c r="J72" s="366"/>
      <c r="K72" s="366"/>
    </row>
    <row r="73" spans="1:11" ht="16.5" customHeight="1">
      <c r="A73" s="366"/>
      <c r="B73" s="366"/>
      <c r="C73" s="366"/>
      <c r="D73" s="366"/>
      <c r="E73" s="366"/>
      <c r="F73" s="366"/>
      <c r="G73" s="366"/>
      <c r="H73" s="366"/>
      <c r="I73" s="366"/>
      <c r="J73" s="366"/>
      <c r="K73" s="366"/>
    </row>
    <row r="74" spans="1:11" ht="16.5" customHeight="1">
      <c r="A74" s="366"/>
      <c r="B74" s="366"/>
      <c r="C74" s="366"/>
      <c r="D74" s="366"/>
      <c r="E74" s="366"/>
      <c r="F74" s="366"/>
      <c r="G74" s="366"/>
      <c r="H74" s="366"/>
      <c r="I74" s="366"/>
      <c r="J74" s="366"/>
      <c r="K74" s="366"/>
    </row>
    <row r="75" spans="1:11" ht="16.5" customHeight="1">
      <c r="A75" s="366"/>
      <c r="B75" s="366"/>
      <c r="C75" s="366"/>
      <c r="D75" s="366"/>
      <c r="E75" s="366"/>
      <c r="F75" s="366"/>
      <c r="G75" s="366"/>
      <c r="H75" s="366"/>
      <c r="I75" s="366"/>
      <c r="J75" s="366"/>
      <c r="K75" s="366"/>
    </row>
    <row r="76" spans="1:11" ht="16.5" customHeight="1">
      <c r="A76" s="366"/>
      <c r="B76" s="366"/>
      <c r="C76" s="366"/>
      <c r="D76" s="366"/>
      <c r="E76" s="366"/>
      <c r="F76" s="366"/>
      <c r="G76" s="366"/>
      <c r="H76" s="366"/>
      <c r="I76" s="366"/>
      <c r="J76" s="366"/>
      <c r="K76" s="366"/>
    </row>
    <row r="77" spans="1:11" ht="16.5" customHeight="1">
      <c r="A77" s="366"/>
      <c r="B77" s="366"/>
      <c r="C77" s="366"/>
      <c r="D77" s="366"/>
      <c r="E77" s="366"/>
      <c r="F77" s="366"/>
      <c r="G77" s="366"/>
      <c r="H77" s="366"/>
      <c r="I77" s="366"/>
      <c r="J77" s="366"/>
      <c r="K77" s="366"/>
    </row>
    <row r="78" spans="1:11" ht="16.5" customHeight="1">
      <c r="A78" s="366"/>
      <c r="B78" s="366"/>
      <c r="C78" s="366"/>
      <c r="D78" s="366"/>
      <c r="E78" s="366"/>
      <c r="F78" s="366"/>
      <c r="G78" s="366"/>
      <c r="H78" s="366"/>
      <c r="I78" s="366"/>
      <c r="J78" s="366"/>
      <c r="K78" s="366"/>
    </row>
    <row r="79" spans="1:11" ht="16.5" customHeight="1">
      <c r="A79" s="366"/>
      <c r="B79" s="366"/>
      <c r="C79" s="366"/>
      <c r="D79" s="366"/>
      <c r="E79" s="366"/>
      <c r="F79" s="366"/>
      <c r="G79" s="366"/>
      <c r="H79" s="366"/>
      <c r="I79" s="366"/>
      <c r="J79" s="366"/>
      <c r="K79" s="366"/>
    </row>
    <row r="80" spans="1:11" ht="16.5" customHeight="1">
      <c r="A80" s="366"/>
      <c r="B80" s="366"/>
      <c r="C80" s="366"/>
      <c r="D80" s="366"/>
      <c r="E80" s="366"/>
      <c r="F80" s="366"/>
      <c r="G80" s="366"/>
      <c r="H80" s="366"/>
      <c r="I80" s="366"/>
      <c r="J80" s="366"/>
      <c r="K80" s="366"/>
    </row>
    <row r="81" spans="1:11" ht="16.5" customHeight="1">
      <c r="A81" s="366"/>
      <c r="B81" s="366"/>
      <c r="C81" s="366"/>
      <c r="D81" s="366"/>
      <c r="E81" s="366"/>
      <c r="F81" s="366"/>
      <c r="G81" s="366"/>
      <c r="H81" s="366"/>
      <c r="I81" s="366"/>
      <c r="J81" s="366"/>
      <c r="K81" s="366"/>
    </row>
    <row r="82" spans="1:11" ht="16.5" customHeight="1">
      <c r="A82" s="366"/>
      <c r="B82" s="366"/>
      <c r="C82" s="366"/>
      <c r="D82" s="366"/>
      <c r="E82" s="366"/>
      <c r="F82" s="366"/>
      <c r="G82" s="366"/>
      <c r="H82" s="366"/>
      <c r="I82" s="366"/>
      <c r="J82" s="366"/>
      <c r="K82" s="366"/>
    </row>
    <row r="83" spans="1:11" ht="16.5" customHeight="1">
      <c r="A83" s="366"/>
      <c r="B83" s="366"/>
      <c r="C83" s="366"/>
      <c r="D83" s="366"/>
      <c r="E83" s="366"/>
      <c r="F83" s="366"/>
      <c r="G83" s="366"/>
      <c r="H83" s="366"/>
      <c r="I83" s="366"/>
      <c r="J83" s="366"/>
      <c r="K83" s="366"/>
    </row>
    <row r="84" spans="1:11" ht="16.5" customHeight="1">
      <c r="A84" s="366"/>
      <c r="B84" s="366"/>
      <c r="C84" s="366"/>
      <c r="D84" s="366"/>
      <c r="E84" s="366"/>
      <c r="F84" s="366"/>
      <c r="G84" s="366"/>
      <c r="H84" s="366"/>
      <c r="I84" s="366"/>
      <c r="J84" s="366"/>
      <c r="K84" s="366"/>
    </row>
    <row r="85" spans="1:11" ht="16.5" customHeight="1">
      <c r="A85" s="366"/>
      <c r="B85" s="366"/>
      <c r="C85" s="366"/>
      <c r="D85" s="366"/>
      <c r="E85" s="366"/>
      <c r="F85" s="366"/>
      <c r="G85" s="366"/>
      <c r="H85" s="366"/>
      <c r="I85" s="366"/>
      <c r="J85" s="366"/>
      <c r="K85" s="366"/>
    </row>
    <row r="86" spans="1:11" ht="16.5" customHeight="1">
      <c r="A86" s="366"/>
      <c r="B86" s="366"/>
      <c r="C86" s="366"/>
      <c r="D86" s="366"/>
      <c r="E86" s="366"/>
      <c r="F86" s="366"/>
      <c r="G86" s="366"/>
      <c r="H86" s="366"/>
      <c r="I86" s="366"/>
      <c r="J86" s="366"/>
      <c r="K86" s="366"/>
    </row>
    <row r="87" spans="1:11" ht="16.5" customHeight="1">
      <c r="A87" s="366"/>
      <c r="B87" s="366"/>
      <c r="C87" s="366"/>
      <c r="D87" s="366"/>
      <c r="E87" s="366"/>
      <c r="F87" s="366"/>
      <c r="G87" s="366"/>
      <c r="H87" s="366"/>
      <c r="I87" s="366"/>
      <c r="J87" s="366"/>
      <c r="K87" s="366"/>
    </row>
    <row r="88" spans="1:11" ht="16.5" customHeight="1">
      <c r="A88" s="366"/>
      <c r="B88" s="366"/>
      <c r="C88" s="366"/>
      <c r="D88" s="366"/>
      <c r="E88" s="366"/>
      <c r="F88" s="366"/>
      <c r="G88" s="366"/>
      <c r="H88" s="366"/>
      <c r="I88" s="366"/>
      <c r="J88" s="366"/>
      <c r="K88" s="366"/>
    </row>
    <row r="89" spans="1:11" ht="16.5" customHeight="1">
      <c r="A89" s="366"/>
      <c r="B89" s="366"/>
      <c r="C89" s="366"/>
      <c r="D89" s="366"/>
      <c r="E89" s="366"/>
      <c r="F89" s="366"/>
      <c r="G89" s="366"/>
      <c r="H89" s="366"/>
      <c r="I89" s="366"/>
      <c r="J89" s="366"/>
      <c r="K89" s="366"/>
    </row>
    <row r="90" spans="1:11" ht="16.5" customHeight="1">
      <c r="A90" s="366"/>
      <c r="B90" s="366"/>
      <c r="C90" s="366"/>
      <c r="D90" s="366"/>
      <c r="E90" s="366"/>
      <c r="F90" s="366"/>
      <c r="G90" s="366"/>
      <c r="H90" s="366"/>
      <c r="I90" s="366"/>
      <c r="J90" s="366"/>
      <c r="K90" s="366"/>
    </row>
    <row r="91" spans="1:11" ht="16.5" customHeight="1">
      <c r="A91" s="366"/>
      <c r="B91" s="366"/>
      <c r="C91" s="366"/>
      <c r="D91" s="366"/>
      <c r="E91" s="366"/>
      <c r="F91" s="366"/>
      <c r="G91" s="366"/>
      <c r="H91" s="366"/>
      <c r="I91" s="366"/>
      <c r="J91" s="366"/>
      <c r="K91" s="366"/>
    </row>
    <row r="92" spans="1:11" ht="16.5" customHeight="1">
      <c r="A92" s="366"/>
      <c r="B92" s="366"/>
      <c r="C92" s="366"/>
      <c r="D92" s="366"/>
      <c r="E92" s="366"/>
      <c r="F92" s="366"/>
      <c r="G92" s="366"/>
      <c r="H92" s="366"/>
      <c r="I92" s="366"/>
      <c r="J92" s="366"/>
      <c r="K92" s="366"/>
    </row>
    <row r="93" spans="1:11" ht="16.5" customHeight="1">
      <c r="A93" s="366"/>
      <c r="B93" s="366"/>
      <c r="C93" s="366"/>
      <c r="D93" s="366"/>
      <c r="E93" s="366"/>
      <c r="F93" s="366"/>
      <c r="G93" s="366"/>
      <c r="H93" s="366"/>
      <c r="I93" s="366"/>
      <c r="J93" s="366"/>
      <c r="K93" s="366"/>
    </row>
    <row r="94" spans="1:11" ht="16.5" customHeight="1">
      <c r="A94" s="366"/>
      <c r="B94" s="366"/>
      <c r="C94" s="366"/>
      <c r="D94" s="366"/>
      <c r="E94" s="366"/>
      <c r="F94" s="366"/>
      <c r="G94" s="366"/>
      <c r="H94" s="366"/>
      <c r="I94" s="366"/>
      <c r="J94" s="366"/>
      <c r="K94" s="366"/>
    </row>
    <row r="95" spans="1:11" ht="16.5" customHeight="1">
      <c r="A95" s="366"/>
      <c r="B95" s="366"/>
      <c r="C95" s="366"/>
      <c r="D95" s="366"/>
      <c r="E95" s="366"/>
      <c r="F95" s="366"/>
      <c r="G95" s="366"/>
      <c r="H95" s="366"/>
      <c r="I95" s="366"/>
      <c r="J95" s="366"/>
      <c r="K95" s="366"/>
    </row>
    <row r="96" spans="1:11" ht="16.5" customHeight="1">
      <c r="A96" s="366"/>
      <c r="B96" s="366"/>
      <c r="C96" s="366"/>
      <c r="D96" s="366"/>
      <c r="E96" s="366"/>
      <c r="F96" s="366"/>
      <c r="G96" s="366"/>
      <c r="H96" s="366"/>
      <c r="I96" s="366"/>
      <c r="J96" s="366"/>
      <c r="K96" s="366"/>
    </row>
    <row r="97" spans="1:11" ht="16.5" customHeight="1">
      <c r="A97" s="366"/>
      <c r="B97" s="366"/>
      <c r="C97" s="366"/>
      <c r="D97" s="366"/>
      <c r="E97" s="366"/>
      <c r="F97" s="366"/>
      <c r="G97" s="366"/>
      <c r="H97" s="366"/>
      <c r="I97" s="366"/>
      <c r="J97" s="366"/>
      <c r="K97" s="366"/>
    </row>
    <row r="98" spans="1:11" ht="16.5" customHeight="1">
      <c r="A98" s="366"/>
      <c r="B98" s="366"/>
      <c r="C98" s="366"/>
      <c r="D98" s="366"/>
      <c r="E98" s="366"/>
      <c r="F98" s="366"/>
      <c r="G98" s="366"/>
      <c r="H98" s="366"/>
      <c r="I98" s="366"/>
      <c r="J98" s="366"/>
      <c r="K98" s="366"/>
    </row>
    <row r="99" spans="1:11" ht="16.5" customHeight="1">
      <c r="A99" s="366"/>
      <c r="B99" s="366"/>
      <c r="C99" s="366"/>
      <c r="D99" s="366"/>
      <c r="E99" s="366"/>
      <c r="F99" s="366"/>
      <c r="G99" s="366"/>
      <c r="H99" s="366"/>
      <c r="I99" s="366"/>
      <c r="J99" s="366"/>
      <c r="K99" s="366"/>
    </row>
    <row r="100" spans="1:11" ht="16.5" customHeight="1">
      <c r="A100" s="366"/>
      <c r="B100" s="366"/>
      <c r="C100" s="366"/>
      <c r="D100" s="366"/>
      <c r="E100" s="366"/>
      <c r="F100" s="366"/>
      <c r="G100" s="366"/>
      <c r="H100" s="366"/>
      <c r="I100" s="366"/>
      <c r="J100" s="366"/>
      <c r="K100" s="366"/>
    </row>
    <row r="101" spans="1:11" ht="16.5" customHeight="1">
      <c r="A101" s="366"/>
      <c r="B101" s="366"/>
      <c r="C101" s="366"/>
      <c r="D101" s="366"/>
      <c r="E101" s="366"/>
      <c r="F101" s="366"/>
      <c r="G101" s="366"/>
      <c r="H101" s="366"/>
      <c r="I101" s="366"/>
      <c r="J101" s="366"/>
      <c r="K101" s="366"/>
    </row>
    <row r="102" spans="1:11" ht="16.5" customHeight="1">
      <c r="A102" s="366"/>
      <c r="B102" s="366"/>
      <c r="C102" s="366"/>
      <c r="D102" s="366"/>
      <c r="E102" s="366"/>
      <c r="F102" s="366"/>
      <c r="G102" s="366"/>
      <c r="H102" s="366"/>
      <c r="I102" s="366"/>
      <c r="J102" s="366"/>
      <c r="K102" s="366"/>
    </row>
    <row r="103" spans="1:11" ht="16.5" customHeight="1">
      <c r="A103" s="366"/>
      <c r="B103" s="366"/>
      <c r="C103" s="366"/>
      <c r="D103" s="366"/>
      <c r="E103" s="366"/>
      <c r="F103" s="366"/>
      <c r="G103" s="366"/>
      <c r="H103" s="366"/>
      <c r="I103" s="366"/>
      <c r="J103" s="366"/>
      <c r="K103" s="366"/>
    </row>
    <row r="104" spans="1:11" ht="16.5" customHeight="1">
      <c r="A104" s="366"/>
      <c r="B104" s="366"/>
      <c r="C104" s="366"/>
      <c r="D104" s="366"/>
      <c r="E104" s="366"/>
      <c r="F104" s="366"/>
      <c r="G104" s="366"/>
      <c r="H104" s="366"/>
      <c r="I104" s="366"/>
      <c r="J104" s="366"/>
      <c r="K104" s="366"/>
    </row>
    <row r="105" spans="1:11" ht="16.5" customHeight="1">
      <c r="A105" s="366"/>
      <c r="B105" s="366"/>
      <c r="C105" s="366"/>
      <c r="D105" s="366"/>
      <c r="E105" s="366"/>
      <c r="F105" s="366"/>
      <c r="G105" s="366"/>
      <c r="H105" s="366"/>
      <c r="I105" s="366"/>
      <c r="J105" s="366"/>
      <c r="K105" s="366"/>
    </row>
    <row r="106" spans="1:11" ht="16.5" customHeight="1">
      <c r="A106" s="366"/>
      <c r="B106" s="366"/>
      <c r="C106" s="366"/>
      <c r="D106" s="366"/>
      <c r="E106" s="366"/>
      <c r="F106" s="366"/>
      <c r="G106" s="366"/>
      <c r="H106" s="366"/>
      <c r="I106" s="366"/>
      <c r="J106" s="366"/>
      <c r="K106" s="366"/>
    </row>
    <row r="107" spans="1:11" ht="16.5" customHeight="1">
      <c r="A107" s="366"/>
      <c r="B107" s="366"/>
      <c r="C107" s="366"/>
      <c r="D107" s="366"/>
      <c r="E107" s="366"/>
      <c r="F107" s="366"/>
      <c r="G107" s="366"/>
      <c r="H107" s="366"/>
      <c r="I107" s="366"/>
      <c r="J107" s="366"/>
      <c r="K107" s="366"/>
    </row>
    <row r="108" spans="1:11" ht="16.5" customHeight="1">
      <c r="A108" s="366"/>
      <c r="B108" s="366"/>
      <c r="C108" s="366"/>
      <c r="D108" s="366"/>
      <c r="E108" s="366"/>
      <c r="F108" s="366"/>
      <c r="G108" s="366"/>
      <c r="H108" s="366"/>
      <c r="I108" s="366"/>
      <c r="J108" s="366"/>
      <c r="K108" s="366"/>
    </row>
    <row r="109" spans="1:11" ht="16.5" customHeight="1">
      <c r="A109" s="366"/>
      <c r="B109" s="366"/>
      <c r="C109" s="366"/>
      <c r="D109" s="366"/>
      <c r="E109" s="366"/>
      <c r="F109" s="366"/>
      <c r="G109" s="366"/>
      <c r="H109" s="366"/>
      <c r="I109" s="366"/>
      <c r="J109" s="366"/>
      <c r="K109" s="366"/>
    </row>
    <row r="110" spans="1:11" ht="16.5" customHeight="1">
      <c r="A110" s="366"/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</row>
    <row r="111" spans="1:11" ht="16.5" customHeight="1">
      <c r="A111" s="366"/>
      <c r="B111" s="366"/>
      <c r="C111" s="366"/>
      <c r="D111" s="366"/>
      <c r="E111" s="366"/>
      <c r="F111" s="366"/>
      <c r="G111" s="366"/>
      <c r="H111" s="366"/>
      <c r="I111" s="366"/>
      <c r="J111" s="366"/>
      <c r="K111" s="366"/>
    </row>
    <row r="112" spans="1:11" ht="16.5" customHeight="1">
      <c r="A112" s="366"/>
      <c r="B112" s="366"/>
      <c r="C112" s="366"/>
      <c r="D112" s="366"/>
      <c r="E112" s="366"/>
      <c r="F112" s="366"/>
      <c r="G112" s="366"/>
      <c r="H112" s="366"/>
      <c r="I112" s="366"/>
      <c r="J112" s="366"/>
      <c r="K112" s="366"/>
    </row>
    <row r="113" spans="1:11" ht="16.5" customHeight="1">
      <c r="A113" s="366"/>
      <c r="B113" s="366"/>
      <c r="C113" s="366"/>
      <c r="D113" s="366"/>
      <c r="E113" s="366"/>
      <c r="F113" s="366"/>
      <c r="G113" s="366"/>
      <c r="H113" s="366"/>
      <c r="I113" s="366"/>
      <c r="J113" s="366"/>
      <c r="K113" s="366"/>
    </row>
    <row r="114" spans="1:11" ht="16.5" customHeight="1">
      <c r="A114" s="366"/>
      <c r="B114" s="366"/>
      <c r="C114" s="366"/>
      <c r="D114" s="366"/>
      <c r="E114" s="366"/>
      <c r="F114" s="366"/>
      <c r="G114" s="366"/>
      <c r="H114" s="366"/>
      <c r="I114" s="366"/>
      <c r="J114" s="366"/>
      <c r="K114" s="366"/>
    </row>
    <row r="115" spans="1:11" ht="16.5" customHeight="1">
      <c r="A115" s="366"/>
      <c r="B115" s="366"/>
      <c r="C115" s="366"/>
      <c r="D115" s="366"/>
      <c r="E115" s="366"/>
      <c r="F115" s="366"/>
      <c r="G115" s="366"/>
      <c r="H115" s="366"/>
      <c r="I115" s="366"/>
      <c r="J115" s="366"/>
      <c r="K115" s="366"/>
    </row>
    <row r="116" spans="1:11" ht="16.5" customHeight="1">
      <c r="A116" s="366"/>
      <c r="B116" s="366"/>
      <c r="C116" s="366"/>
      <c r="D116" s="366"/>
      <c r="E116" s="366"/>
      <c r="F116" s="366"/>
      <c r="G116" s="366"/>
      <c r="H116" s="366"/>
      <c r="I116" s="366"/>
      <c r="J116" s="366"/>
      <c r="K116" s="366"/>
    </row>
    <row r="117" spans="1:11" ht="16.5" customHeight="1">
      <c r="A117" s="366"/>
      <c r="B117" s="366"/>
      <c r="C117" s="366"/>
      <c r="D117" s="366"/>
      <c r="E117" s="366"/>
      <c r="F117" s="366"/>
      <c r="G117" s="366"/>
      <c r="H117" s="366"/>
      <c r="I117" s="366"/>
      <c r="J117" s="366"/>
      <c r="K117" s="366"/>
    </row>
    <row r="118" spans="1:11" ht="16.5" customHeight="1">
      <c r="A118" s="366"/>
      <c r="B118" s="366"/>
      <c r="C118" s="366"/>
      <c r="D118" s="366"/>
      <c r="E118" s="366"/>
      <c r="F118" s="366"/>
      <c r="G118" s="366"/>
      <c r="H118" s="366"/>
      <c r="I118" s="366"/>
      <c r="J118" s="366"/>
      <c r="K118" s="366"/>
    </row>
    <row r="119" spans="1:11" ht="16.5" customHeight="1">
      <c r="A119" s="366"/>
      <c r="B119" s="366"/>
      <c r="C119" s="366"/>
      <c r="D119" s="366"/>
      <c r="E119" s="366"/>
      <c r="F119" s="366"/>
      <c r="G119" s="366"/>
      <c r="H119" s="366"/>
      <c r="I119" s="366"/>
      <c r="J119" s="366"/>
      <c r="K119" s="366"/>
    </row>
    <row r="120" spans="1:11" ht="16.5" customHeight="1">
      <c r="A120" s="366"/>
      <c r="B120" s="366"/>
      <c r="C120" s="366"/>
      <c r="D120" s="366"/>
      <c r="E120" s="366"/>
      <c r="F120" s="366"/>
      <c r="G120" s="366"/>
      <c r="H120" s="366"/>
      <c r="I120" s="366"/>
      <c r="J120" s="366"/>
      <c r="K120" s="366"/>
    </row>
    <row r="121" spans="1:11" ht="16.5" customHeight="1">
      <c r="A121" s="366"/>
      <c r="B121" s="366"/>
      <c r="C121" s="366"/>
      <c r="D121" s="366"/>
      <c r="E121" s="366"/>
      <c r="F121" s="366"/>
      <c r="G121" s="366"/>
      <c r="H121" s="366"/>
      <c r="I121" s="366"/>
      <c r="J121" s="366"/>
      <c r="K121" s="366"/>
    </row>
    <row r="122" spans="1:11" ht="16.5" customHeight="1">
      <c r="A122" s="366"/>
      <c r="B122" s="366"/>
      <c r="C122" s="366"/>
      <c r="D122" s="366"/>
      <c r="E122" s="366"/>
      <c r="F122" s="366"/>
      <c r="G122" s="366"/>
      <c r="H122" s="366"/>
      <c r="I122" s="366"/>
      <c r="J122" s="366"/>
      <c r="K122" s="366"/>
    </row>
    <row r="123" spans="1:11" ht="16.5" customHeight="1">
      <c r="A123" s="366"/>
      <c r="B123" s="366"/>
      <c r="C123" s="366"/>
      <c r="D123" s="366"/>
      <c r="E123" s="366"/>
      <c r="F123" s="366"/>
      <c r="G123" s="366"/>
      <c r="H123" s="366"/>
      <c r="I123" s="366"/>
      <c r="J123" s="366"/>
      <c r="K123" s="366"/>
    </row>
    <row r="124" spans="1:11" ht="16.5" customHeight="1">
      <c r="A124" s="366"/>
      <c r="B124" s="366"/>
      <c r="C124" s="366"/>
      <c r="D124" s="366"/>
      <c r="E124" s="366"/>
      <c r="F124" s="366"/>
      <c r="G124" s="366"/>
      <c r="H124" s="366"/>
      <c r="I124" s="366"/>
      <c r="J124" s="366"/>
      <c r="K124" s="366"/>
    </row>
    <row r="125" spans="1:11" ht="16.5" customHeight="1">
      <c r="A125" s="366"/>
      <c r="B125" s="366"/>
      <c r="C125" s="366"/>
      <c r="D125" s="366"/>
      <c r="E125" s="366"/>
      <c r="F125" s="366"/>
      <c r="G125" s="366"/>
      <c r="H125" s="366"/>
      <c r="I125" s="366"/>
      <c r="J125" s="366"/>
      <c r="K125" s="366"/>
    </row>
    <row r="126" spans="1:11" ht="16.5" customHeight="1">
      <c r="A126" s="366"/>
      <c r="B126" s="366"/>
      <c r="C126" s="366"/>
      <c r="D126" s="366"/>
      <c r="E126" s="366"/>
      <c r="F126" s="366"/>
      <c r="G126" s="366"/>
      <c r="H126" s="366"/>
      <c r="I126" s="366"/>
      <c r="J126" s="366"/>
      <c r="K126" s="366"/>
    </row>
    <row r="127" spans="1:11" ht="16.5" customHeight="1">
      <c r="A127" s="366"/>
      <c r="B127" s="366"/>
      <c r="C127" s="366"/>
      <c r="D127" s="366"/>
      <c r="E127" s="366"/>
      <c r="F127" s="366"/>
      <c r="G127" s="366"/>
      <c r="H127" s="366"/>
      <c r="I127" s="366"/>
      <c r="J127" s="366"/>
      <c r="K127" s="366"/>
    </row>
    <row r="128" spans="1:11" ht="16.5" customHeight="1">
      <c r="A128" s="366"/>
      <c r="B128" s="366"/>
      <c r="C128" s="366"/>
      <c r="D128" s="366"/>
      <c r="E128" s="366"/>
      <c r="F128" s="366"/>
      <c r="G128" s="366"/>
      <c r="H128" s="366"/>
      <c r="I128" s="366"/>
      <c r="J128" s="366"/>
      <c r="K128" s="366"/>
    </row>
    <row r="129" spans="1:11" ht="16.5" customHeight="1">
      <c r="A129" s="366"/>
      <c r="B129" s="366"/>
      <c r="C129" s="366"/>
      <c r="D129" s="366"/>
      <c r="E129" s="366"/>
      <c r="F129" s="366"/>
      <c r="G129" s="366"/>
      <c r="H129" s="366"/>
      <c r="I129" s="366"/>
      <c r="J129" s="366"/>
      <c r="K129" s="366"/>
    </row>
    <row r="130" spans="1:11" ht="16.5" customHeight="1">
      <c r="A130" s="366"/>
      <c r="B130" s="366"/>
      <c r="C130" s="366"/>
      <c r="D130" s="366"/>
      <c r="E130" s="366"/>
      <c r="F130" s="366"/>
      <c r="G130" s="366"/>
      <c r="H130" s="366"/>
      <c r="I130" s="366"/>
      <c r="J130" s="366"/>
      <c r="K130" s="366"/>
    </row>
    <row r="131" spans="1:11" ht="16.5" customHeight="1">
      <c r="A131" s="366"/>
      <c r="B131" s="366"/>
      <c r="C131" s="366"/>
      <c r="D131" s="366"/>
      <c r="E131" s="366"/>
      <c r="F131" s="366"/>
      <c r="G131" s="366"/>
      <c r="H131" s="366"/>
      <c r="I131" s="366"/>
      <c r="J131" s="366"/>
      <c r="K131" s="366"/>
    </row>
    <row r="132" spans="1:11" ht="16.5" customHeight="1">
      <c r="A132" s="366"/>
      <c r="B132" s="366"/>
      <c r="C132" s="366"/>
      <c r="D132" s="366"/>
      <c r="E132" s="366"/>
      <c r="F132" s="366"/>
      <c r="G132" s="366"/>
      <c r="H132" s="366"/>
      <c r="I132" s="366"/>
      <c r="J132" s="366"/>
      <c r="K132" s="366"/>
    </row>
    <row r="133" spans="1:11" ht="16.5" customHeight="1">
      <c r="A133" s="366"/>
      <c r="B133" s="366"/>
      <c r="C133" s="366"/>
      <c r="D133" s="366"/>
      <c r="E133" s="366"/>
      <c r="F133" s="366"/>
      <c r="G133" s="366"/>
      <c r="H133" s="366"/>
      <c r="I133" s="366"/>
      <c r="J133" s="366"/>
      <c r="K133" s="366"/>
    </row>
    <row r="134" spans="1:11" ht="16.5" customHeight="1">
      <c r="A134" s="366"/>
      <c r="B134" s="366"/>
      <c r="C134" s="366"/>
      <c r="D134" s="366"/>
      <c r="E134" s="366"/>
      <c r="F134" s="366"/>
      <c r="G134" s="366"/>
      <c r="H134" s="366"/>
      <c r="I134" s="366"/>
      <c r="J134" s="366"/>
      <c r="K134" s="366"/>
    </row>
    <row r="135" spans="1:11" ht="16.5" customHeight="1">
      <c r="A135" s="366"/>
      <c r="B135" s="366"/>
      <c r="C135" s="366"/>
      <c r="D135" s="366"/>
      <c r="E135" s="366"/>
      <c r="F135" s="366"/>
      <c r="G135" s="366"/>
      <c r="H135" s="366"/>
      <c r="I135" s="366"/>
      <c r="J135" s="366"/>
      <c r="K135" s="366"/>
    </row>
    <row r="136" spans="1:11" ht="16.5" customHeight="1">
      <c r="A136" s="366"/>
      <c r="B136" s="366"/>
      <c r="C136" s="366"/>
      <c r="D136" s="366"/>
      <c r="E136" s="366"/>
      <c r="F136" s="366"/>
      <c r="G136" s="366"/>
      <c r="H136" s="366"/>
      <c r="I136" s="366"/>
      <c r="J136" s="366"/>
      <c r="K136" s="366"/>
    </row>
    <row r="137" spans="1:11" ht="16.5" customHeight="1">
      <c r="A137" s="366"/>
      <c r="B137" s="366"/>
      <c r="C137" s="366"/>
      <c r="D137" s="366"/>
      <c r="E137" s="366"/>
      <c r="F137" s="366"/>
      <c r="G137" s="366"/>
      <c r="H137" s="366"/>
      <c r="I137" s="366"/>
      <c r="J137" s="366"/>
      <c r="K137" s="366"/>
    </row>
    <row r="138" spans="1:11" ht="16.5" customHeight="1">
      <c r="A138" s="366"/>
      <c r="B138" s="366"/>
      <c r="C138" s="366"/>
      <c r="D138" s="366"/>
      <c r="E138" s="366"/>
      <c r="F138" s="366"/>
      <c r="G138" s="366"/>
      <c r="H138" s="366"/>
      <c r="I138" s="366"/>
      <c r="J138" s="366"/>
      <c r="K138" s="366"/>
    </row>
    <row r="139" spans="1:11" ht="16.5" customHeight="1">
      <c r="A139" s="366"/>
      <c r="B139" s="366"/>
      <c r="C139" s="366"/>
      <c r="D139" s="366"/>
      <c r="E139" s="366"/>
      <c r="F139" s="366"/>
      <c r="G139" s="366"/>
      <c r="H139" s="366"/>
      <c r="I139" s="366"/>
      <c r="J139" s="366"/>
      <c r="K139" s="366"/>
    </row>
    <row r="140" spans="1:11" ht="16.5" customHeight="1">
      <c r="A140" s="366"/>
      <c r="B140" s="366"/>
      <c r="C140" s="366"/>
      <c r="D140" s="366"/>
      <c r="E140" s="366"/>
      <c r="F140" s="366"/>
      <c r="G140" s="366"/>
      <c r="H140" s="366"/>
      <c r="I140" s="366"/>
      <c r="J140" s="366"/>
      <c r="K140" s="366"/>
    </row>
    <row r="141" spans="1:11" ht="16.5" customHeight="1">
      <c r="A141" s="366"/>
      <c r="B141" s="366"/>
      <c r="C141" s="366"/>
      <c r="D141" s="366"/>
      <c r="E141" s="366"/>
      <c r="F141" s="366"/>
      <c r="G141" s="366"/>
      <c r="H141" s="366"/>
      <c r="I141" s="366"/>
      <c r="J141" s="366"/>
      <c r="K141" s="366"/>
    </row>
    <row r="142" spans="1:11" ht="16.5" customHeight="1">
      <c r="A142" s="366"/>
      <c r="B142" s="366"/>
      <c r="C142" s="366"/>
      <c r="D142" s="366"/>
      <c r="E142" s="366"/>
      <c r="F142" s="366"/>
      <c r="G142" s="366"/>
      <c r="H142" s="366"/>
      <c r="I142" s="366"/>
      <c r="J142" s="366"/>
      <c r="K142" s="366"/>
    </row>
    <row r="143" spans="1:11" ht="16.5" customHeight="1">
      <c r="A143" s="366"/>
      <c r="B143" s="366"/>
      <c r="C143" s="366"/>
      <c r="D143" s="366"/>
      <c r="E143" s="366"/>
      <c r="F143" s="366"/>
      <c r="G143" s="366"/>
      <c r="H143" s="366"/>
      <c r="I143" s="366"/>
      <c r="J143" s="366"/>
      <c r="K143" s="366"/>
    </row>
    <row r="144" spans="1:11" ht="16.5" customHeight="1">
      <c r="A144" s="366"/>
      <c r="B144" s="366"/>
      <c r="C144" s="366"/>
      <c r="D144" s="366"/>
      <c r="E144" s="366"/>
      <c r="F144" s="366"/>
      <c r="G144" s="366"/>
      <c r="H144" s="366"/>
      <c r="I144" s="366"/>
      <c r="J144" s="366"/>
      <c r="K144" s="366"/>
    </row>
    <row r="145" spans="1:11" ht="16.5" customHeight="1">
      <c r="A145" s="366"/>
      <c r="B145" s="366"/>
      <c r="C145" s="366"/>
      <c r="D145" s="366"/>
      <c r="E145" s="366"/>
      <c r="F145" s="366"/>
      <c r="G145" s="366"/>
      <c r="H145" s="366"/>
      <c r="I145" s="366"/>
      <c r="J145" s="366"/>
      <c r="K145" s="366"/>
    </row>
    <row r="146" spans="1:11" ht="16.5" customHeight="1">
      <c r="A146" s="366"/>
      <c r="B146" s="366"/>
      <c r="C146" s="366"/>
      <c r="D146" s="366"/>
      <c r="E146" s="366"/>
      <c r="F146" s="366"/>
      <c r="G146" s="366"/>
      <c r="H146" s="366"/>
      <c r="I146" s="366"/>
      <c r="J146" s="366"/>
      <c r="K146" s="366"/>
    </row>
    <row r="147" spans="1:11" ht="16.5" customHeight="1">
      <c r="A147" s="366"/>
      <c r="B147" s="366"/>
      <c r="C147" s="366"/>
      <c r="D147" s="366"/>
      <c r="E147" s="366"/>
      <c r="F147" s="366"/>
      <c r="G147" s="366"/>
      <c r="H147" s="366"/>
      <c r="I147" s="366"/>
      <c r="J147" s="366"/>
      <c r="K147" s="366"/>
    </row>
    <row r="148" spans="1:11" ht="16.5" customHeight="1">
      <c r="A148" s="366"/>
      <c r="B148" s="366"/>
      <c r="C148" s="366"/>
      <c r="D148" s="366"/>
      <c r="E148" s="366"/>
      <c r="F148" s="366"/>
      <c r="G148" s="366"/>
      <c r="H148" s="366"/>
      <c r="I148" s="366"/>
      <c r="J148" s="366"/>
      <c r="K148" s="366"/>
    </row>
    <row r="149" spans="1:11" ht="16.5" customHeight="1">
      <c r="A149" s="366"/>
      <c r="B149" s="366"/>
      <c r="C149" s="366"/>
      <c r="D149" s="366"/>
      <c r="E149" s="366"/>
      <c r="F149" s="366"/>
      <c r="G149" s="366"/>
      <c r="H149" s="366"/>
      <c r="I149" s="366"/>
      <c r="J149" s="366"/>
      <c r="K149" s="366"/>
    </row>
    <row r="150" spans="1:11" ht="16.5" customHeight="1">
      <c r="A150" s="366"/>
      <c r="B150" s="366"/>
      <c r="C150" s="366"/>
      <c r="D150" s="366"/>
      <c r="E150" s="366"/>
      <c r="F150" s="366"/>
      <c r="G150" s="366"/>
      <c r="H150" s="366"/>
      <c r="I150" s="366"/>
      <c r="J150" s="366"/>
      <c r="K150" s="366"/>
    </row>
    <row r="151" spans="1:11" ht="16.5" customHeight="1">
      <c r="A151" s="366"/>
      <c r="B151" s="366"/>
      <c r="C151" s="366"/>
      <c r="D151" s="366"/>
      <c r="E151" s="366"/>
      <c r="F151" s="366"/>
      <c r="G151" s="366"/>
      <c r="H151" s="366"/>
      <c r="I151" s="366"/>
      <c r="J151" s="366"/>
      <c r="K151" s="366"/>
    </row>
    <row r="152" spans="1:11" ht="16.5" customHeight="1">
      <c r="A152" s="366"/>
      <c r="B152" s="366"/>
      <c r="C152" s="366"/>
      <c r="D152" s="366"/>
      <c r="E152" s="366"/>
      <c r="F152" s="366"/>
      <c r="G152" s="366"/>
      <c r="H152" s="366"/>
      <c r="I152" s="366"/>
      <c r="J152" s="366"/>
      <c r="K152" s="366"/>
    </row>
    <row r="153" spans="1:11" ht="16.5" customHeight="1">
      <c r="A153" s="366"/>
      <c r="B153" s="366"/>
      <c r="C153" s="366"/>
      <c r="D153" s="366"/>
      <c r="E153" s="366"/>
      <c r="F153" s="366"/>
      <c r="G153" s="366"/>
      <c r="H153" s="366"/>
      <c r="I153" s="366"/>
      <c r="J153" s="366"/>
      <c r="K153" s="366"/>
    </row>
    <row r="154" spans="1:11" ht="16.5" customHeight="1">
      <c r="A154" s="366"/>
      <c r="B154" s="366"/>
      <c r="C154" s="366"/>
      <c r="D154" s="366"/>
      <c r="E154" s="366"/>
      <c r="F154" s="366"/>
      <c r="G154" s="366"/>
      <c r="H154" s="366"/>
      <c r="I154" s="366"/>
      <c r="J154" s="366"/>
      <c r="K154" s="366"/>
    </row>
    <row r="155" spans="1:11" ht="16.5" customHeight="1">
      <c r="A155" s="366"/>
      <c r="B155" s="366"/>
      <c r="C155" s="366"/>
      <c r="D155" s="366"/>
      <c r="E155" s="366"/>
      <c r="F155" s="366"/>
      <c r="G155" s="366"/>
      <c r="H155" s="366"/>
      <c r="I155" s="366"/>
      <c r="J155" s="366"/>
      <c r="K155" s="366"/>
    </row>
    <row r="156" spans="1:11" ht="16.5" customHeight="1">
      <c r="A156" s="366"/>
      <c r="B156" s="366"/>
      <c r="C156" s="366"/>
      <c r="D156" s="366"/>
      <c r="E156" s="366"/>
      <c r="F156" s="366"/>
      <c r="G156" s="366"/>
      <c r="H156" s="366"/>
      <c r="I156" s="366"/>
      <c r="J156" s="366"/>
      <c r="K156" s="366"/>
    </row>
    <row r="157" spans="1:11" ht="16.5" customHeight="1">
      <c r="A157" s="366"/>
      <c r="B157" s="366"/>
      <c r="C157" s="366"/>
      <c r="D157" s="366"/>
      <c r="E157" s="366"/>
      <c r="F157" s="366"/>
      <c r="G157" s="366"/>
      <c r="H157" s="366"/>
      <c r="I157" s="366"/>
      <c r="J157" s="366"/>
      <c r="K157" s="366"/>
    </row>
    <row r="158" spans="1:11" ht="16.5" customHeight="1">
      <c r="A158" s="366"/>
      <c r="B158" s="366"/>
      <c r="C158" s="366"/>
      <c r="D158" s="366"/>
      <c r="E158" s="366"/>
      <c r="F158" s="366"/>
      <c r="G158" s="366"/>
      <c r="H158" s="366"/>
      <c r="I158" s="366"/>
      <c r="J158" s="366"/>
      <c r="K158" s="366"/>
    </row>
    <row r="159" spans="1:11" ht="16.5" customHeight="1">
      <c r="A159" s="366"/>
      <c r="B159" s="366"/>
      <c r="C159" s="366"/>
      <c r="D159" s="366"/>
      <c r="E159" s="366"/>
      <c r="F159" s="366"/>
      <c r="G159" s="366"/>
      <c r="H159" s="366"/>
      <c r="I159" s="366"/>
      <c r="J159" s="366"/>
      <c r="K159" s="366"/>
    </row>
    <row r="160" spans="1:11" ht="16.5" customHeight="1">
      <c r="A160" s="366"/>
      <c r="B160" s="366"/>
      <c r="C160" s="366"/>
      <c r="D160" s="366"/>
      <c r="E160" s="366"/>
      <c r="F160" s="366"/>
      <c r="G160" s="366"/>
      <c r="H160" s="366"/>
      <c r="I160" s="366"/>
      <c r="J160" s="366"/>
      <c r="K160" s="366"/>
    </row>
    <row r="161" spans="1:11" ht="16.5" customHeight="1">
      <c r="A161" s="366"/>
      <c r="B161" s="366"/>
      <c r="C161" s="366"/>
      <c r="D161" s="366"/>
      <c r="E161" s="366"/>
      <c r="F161" s="366"/>
      <c r="G161" s="366"/>
      <c r="H161" s="366"/>
      <c r="I161" s="366"/>
      <c r="J161" s="366"/>
      <c r="K161" s="366"/>
    </row>
    <row r="162" spans="1:11" ht="16.5" customHeight="1">
      <c r="A162" s="366"/>
      <c r="B162" s="366"/>
      <c r="C162" s="366"/>
      <c r="D162" s="366"/>
      <c r="E162" s="366"/>
      <c r="F162" s="366"/>
      <c r="G162" s="366"/>
      <c r="H162" s="366"/>
      <c r="I162" s="366"/>
      <c r="J162" s="366"/>
      <c r="K162" s="366"/>
    </row>
    <row r="163" spans="1:11" ht="16.5" customHeight="1">
      <c r="A163" s="366"/>
      <c r="B163" s="366"/>
      <c r="C163" s="366"/>
      <c r="D163" s="366"/>
      <c r="E163" s="366"/>
      <c r="F163" s="366"/>
      <c r="G163" s="366"/>
      <c r="H163" s="366"/>
      <c r="I163" s="366"/>
      <c r="J163" s="366"/>
      <c r="K163" s="366"/>
    </row>
    <row r="164" spans="1:11" ht="16.5" customHeight="1">
      <c r="A164" s="366"/>
      <c r="B164" s="366"/>
      <c r="C164" s="366"/>
      <c r="D164" s="366"/>
      <c r="E164" s="366"/>
      <c r="F164" s="366"/>
      <c r="G164" s="366"/>
      <c r="H164" s="366"/>
      <c r="I164" s="366"/>
      <c r="J164" s="366"/>
      <c r="K164" s="366"/>
    </row>
    <row r="165" spans="1:11" ht="16.5" customHeight="1">
      <c r="A165" s="366"/>
      <c r="B165" s="366"/>
      <c r="C165" s="366"/>
      <c r="D165" s="366"/>
      <c r="E165" s="366"/>
      <c r="F165" s="366"/>
      <c r="G165" s="366"/>
      <c r="H165" s="366"/>
      <c r="I165" s="366"/>
      <c r="J165" s="366"/>
      <c r="K165" s="366"/>
    </row>
    <row r="166" spans="1:11" ht="16.5" customHeight="1">
      <c r="A166" s="366"/>
      <c r="B166" s="366"/>
      <c r="C166" s="366"/>
      <c r="D166" s="366"/>
      <c r="E166" s="366"/>
      <c r="F166" s="366"/>
      <c r="G166" s="366"/>
      <c r="H166" s="366"/>
      <c r="I166" s="366"/>
      <c r="J166" s="366"/>
      <c r="K166" s="366"/>
    </row>
    <row r="167" spans="1:11" ht="16.5" customHeight="1">
      <c r="A167" s="366"/>
      <c r="B167" s="366"/>
      <c r="C167" s="366"/>
      <c r="D167" s="366"/>
      <c r="E167" s="366"/>
      <c r="F167" s="366"/>
      <c r="G167" s="366"/>
      <c r="H167" s="366"/>
      <c r="I167" s="366"/>
      <c r="J167" s="366"/>
      <c r="K167" s="366"/>
    </row>
    <row r="168" spans="1:11" ht="16.5" customHeight="1">
      <c r="A168" s="366"/>
      <c r="B168" s="366"/>
      <c r="C168" s="366"/>
      <c r="D168" s="366"/>
      <c r="E168" s="366"/>
      <c r="F168" s="366"/>
      <c r="G168" s="366"/>
      <c r="H168" s="366"/>
      <c r="I168" s="366"/>
      <c r="J168" s="366"/>
      <c r="K168" s="366"/>
    </row>
    <row r="169" spans="1:11" ht="16.5" customHeight="1">
      <c r="A169" s="366"/>
      <c r="B169" s="366"/>
      <c r="C169" s="366"/>
      <c r="D169" s="366"/>
      <c r="E169" s="366"/>
      <c r="F169" s="366"/>
      <c r="G169" s="366"/>
      <c r="H169" s="366"/>
      <c r="I169" s="366"/>
      <c r="J169" s="366"/>
      <c r="K169" s="366"/>
    </row>
    <row r="170" spans="1:11" ht="16.5" customHeight="1">
      <c r="A170" s="366"/>
      <c r="B170" s="366"/>
      <c r="C170" s="366"/>
      <c r="D170" s="366"/>
      <c r="E170" s="366"/>
      <c r="F170" s="366"/>
      <c r="G170" s="366"/>
      <c r="H170" s="366"/>
      <c r="I170" s="366"/>
      <c r="J170" s="366"/>
      <c r="K170" s="366"/>
    </row>
    <row r="171" spans="1:11" ht="16.5" customHeight="1">
      <c r="A171" s="366"/>
      <c r="B171" s="366"/>
      <c r="C171" s="366"/>
      <c r="D171" s="366"/>
      <c r="E171" s="366"/>
      <c r="F171" s="366"/>
      <c r="G171" s="366"/>
      <c r="H171" s="366"/>
      <c r="I171" s="366"/>
      <c r="J171" s="366"/>
      <c r="K171" s="366"/>
    </row>
    <row r="172" spans="1:11" ht="16.5" customHeight="1">
      <c r="A172" s="366"/>
      <c r="B172" s="366"/>
      <c r="C172" s="366"/>
      <c r="D172" s="366"/>
      <c r="E172" s="366"/>
      <c r="F172" s="366"/>
      <c r="G172" s="366"/>
      <c r="H172" s="366"/>
      <c r="I172" s="366"/>
      <c r="J172" s="366"/>
      <c r="K172" s="366"/>
    </row>
    <row r="173" spans="1:11" ht="16.5" customHeight="1">
      <c r="A173" s="366"/>
      <c r="B173" s="366"/>
      <c r="C173" s="366"/>
      <c r="D173" s="366"/>
      <c r="E173" s="366"/>
      <c r="F173" s="366"/>
      <c r="G173" s="366"/>
      <c r="H173" s="366"/>
      <c r="I173" s="366"/>
      <c r="J173" s="366"/>
      <c r="K173" s="366"/>
    </row>
    <row r="174" spans="1:11" ht="16.5" customHeight="1">
      <c r="A174" s="366"/>
      <c r="B174" s="366"/>
      <c r="C174" s="366"/>
      <c r="D174" s="366"/>
      <c r="E174" s="366"/>
      <c r="F174" s="366"/>
      <c r="G174" s="366"/>
      <c r="H174" s="366"/>
      <c r="I174" s="366"/>
      <c r="J174" s="366"/>
      <c r="K174" s="366"/>
    </row>
    <row r="175" spans="1:11" ht="16.5" customHeight="1">
      <c r="A175" s="366"/>
      <c r="B175" s="366"/>
      <c r="C175" s="366"/>
      <c r="D175" s="366"/>
      <c r="E175" s="366"/>
      <c r="F175" s="366"/>
      <c r="G175" s="366"/>
      <c r="H175" s="366"/>
      <c r="I175" s="366"/>
      <c r="J175" s="366"/>
      <c r="K175" s="366"/>
    </row>
    <row r="176" spans="1:11" ht="16.5" customHeight="1">
      <c r="A176" s="366"/>
      <c r="B176" s="366"/>
      <c r="C176" s="366"/>
      <c r="D176" s="366"/>
      <c r="E176" s="366"/>
      <c r="F176" s="366"/>
      <c r="G176" s="366"/>
      <c r="H176" s="366"/>
      <c r="I176" s="366"/>
      <c r="J176" s="366"/>
      <c r="K176" s="366"/>
    </row>
    <row r="177" spans="1:11" ht="16.5" customHeight="1">
      <c r="A177" s="366"/>
      <c r="B177" s="366"/>
      <c r="C177" s="366"/>
      <c r="D177" s="366"/>
      <c r="E177" s="366"/>
      <c r="F177" s="366"/>
      <c r="G177" s="366"/>
      <c r="H177" s="366"/>
      <c r="I177" s="366"/>
      <c r="J177" s="366"/>
      <c r="K177" s="366"/>
    </row>
    <row r="178" spans="1:11" ht="16.5" customHeight="1">
      <c r="A178" s="366"/>
      <c r="B178" s="366"/>
      <c r="C178" s="366"/>
      <c r="D178" s="366"/>
      <c r="E178" s="366"/>
      <c r="F178" s="366"/>
      <c r="G178" s="366"/>
      <c r="H178" s="366"/>
      <c r="I178" s="366"/>
      <c r="J178" s="366"/>
      <c r="K178" s="366"/>
    </row>
    <row r="179" spans="1:11" ht="16.5" customHeight="1">
      <c r="A179" s="366"/>
      <c r="B179" s="366"/>
      <c r="C179" s="366"/>
      <c r="D179" s="366"/>
      <c r="E179" s="366"/>
      <c r="F179" s="366"/>
      <c r="G179" s="366"/>
      <c r="H179" s="366"/>
      <c r="I179" s="366"/>
      <c r="J179" s="366"/>
      <c r="K179" s="366"/>
    </row>
    <row r="180" spans="1:11" ht="16.5" customHeight="1">
      <c r="A180" s="366"/>
      <c r="B180" s="366"/>
      <c r="C180" s="366"/>
      <c r="D180" s="366"/>
      <c r="E180" s="366"/>
      <c r="F180" s="366"/>
      <c r="G180" s="366"/>
      <c r="H180" s="366"/>
      <c r="I180" s="366"/>
      <c r="J180" s="366"/>
      <c r="K180" s="366"/>
    </row>
    <row r="181" spans="1:11" ht="16.5" customHeight="1">
      <c r="A181" s="366"/>
      <c r="B181" s="366"/>
      <c r="C181" s="366"/>
      <c r="D181" s="366"/>
      <c r="E181" s="366"/>
      <c r="F181" s="366"/>
      <c r="G181" s="366"/>
      <c r="H181" s="366"/>
      <c r="I181" s="366"/>
      <c r="J181" s="366"/>
      <c r="K181" s="366"/>
    </row>
    <row r="182" spans="1:11" ht="16.5" customHeight="1">
      <c r="A182" s="366"/>
      <c r="B182" s="366"/>
      <c r="C182" s="366"/>
      <c r="D182" s="366"/>
      <c r="E182" s="366"/>
      <c r="F182" s="366"/>
      <c r="G182" s="366"/>
      <c r="H182" s="366"/>
      <c r="I182" s="366"/>
      <c r="J182" s="366"/>
      <c r="K182" s="366"/>
    </row>
    <row r="183" spans="1:11" ht="16.5" customHeight="1">
      <c r="A183" s="366"/>
      <c r="B183" s="366"/>
      <c r="C183" s="366"/>
      <c r="D183" s="366"/>
      <c r="E183" s="366"/>
      <c r="F183" s="366"/>
      <c r="G183" s="366"/>
      <c r="H183" s="366"/>
      <c r="I183" s="366"/>
      <c r="J183" s="366"/>
      <c r="K183" s="366"/>
    </row>
    <row r="184" spans="1:11" ht="16.5" customHeight="1">
      <c r="A184" s="366"/>
      <c r="B184" s="366"/>
      <c r="C184" s="366"/>
      <c r="D184" s="366"/>
      <c r="E184" s="366"/>
      <c r="F184" s="366"/>
      <c r="G184" s="366"/>
      <c r="H184" s="366"/>
      <c r="I184" s="366"/>
      <c r="J184" s="366"/>
      <c r="K184" s="366"/>
    </row>
    <row r="185" spans="1:11" ht="16.5" customHeight="1">
      <c r="A185" s="366"/>
      <c r="B185" s="366"/>
      <c r="C185" s="366"/>
      <c r="D185" s="366"/>
      <c r="E185" s="366"/>
      <c r="F185" s="366"/>
      <c r="G185" s="366"/>
      <c r="H185" s="366"/>
      <c r="I185" s="366"/>
      <c r="J185" s="366"/>
      <c r="K185" s="366"/>
    </row>
    <row r="186" spans="1:11" ht="16.5" customHeight="1">
      <c r="A186" s="366"/>
      <c r="B186" s="366"/>
      <c r="C186" s="366"/>
      <c r="D186" s="366"/>
      <c r="E186" s="366"/>
      <c r="F186" s="366"/>
      <c r="G186" s="366"/>
      <c r="H186" s="366"/>
      <c r="I186" s="366"/>
      <c r="J186" s="366"/>
      <c r="K186" s="366"/>
    </row>
    <row r="187" spans="1:11" ht="16.5" customHeight="1">
      <c r="A187" s="366"/>
      <c r="B187" s="366"/>
      <c r="C187" s="366"/>
      <c r="D187" s="366"/>
      <c r="E187" s="366"/>
      <c r="F187" s="366"/>
      <c r="G187" s="366"/>
      <c r="H187" s="366"/>
      <c r="I187" s="366"/>
      <c r="J187" s="366"/>
      <c r="K187" s="366"/>
    </row>
    <row r="188" spans="1:11" ht="16.5" customHeight="1">
      <c r="A188" s="366"/>
      <c r="B188" s="366"/>
      <c r="C188" s="366"/>
      <c r="D188" s="366"/>
      <c r="E188" s="366"/>
      <c r="F188" s="366"/>
      <c r="G188" s="366"/>
      <c r="H188" s="366"/>
      <c r="I188" s="366"/>
      <c r="J188" s="366"/>
      <c r="K188" s="366"/>
    </row>
    <row r="189" spans="1:11" ht="16.5" customHeight="1">
      <c r="A189" s="366"/>
      <c r="B189" s="366"/>
      <c r="C189" s="366"/>
      <c r="D189" s="366"/>
      <c r="E189" s="366"/>
      <c r="F189" s="366"/>
      <c r="G189" s="366"/>
      <c r="H189" s="366"/>
      <c r="I189" s="366"/>
      <c r="J189" s="366"/>
      <c r="K189" s="366"/>
    </row>
    <row r="190" spans="1:11" ht="16.5" customHeight="1">
      <c r="A190" s="366"/>
      <c r="B190" s="366"/>
      <c r="C190" s="366"/>
      <c r="D190" s="366"/>
      <c r="E190" s="366"/>
      <c r="F190" s="366"/>
      <c r="G190" s="366"/>
      <c r="H190" s="366"/>
      <c r="I190" s="366"/>
      <c r="J190" s="366"/>
      <c r="K190" s="366"/>
    </row>
    <row r="191" spans="1:11" ht="16.5" customHeight="1">
      <c r="A191" s="366"/>
      <c r="B191" s="366"/>
      <c r="C191" s="366"/>
      <c r="D191" s="366"/>
      <c r="E191" s="366"/>
      <c r="F191" s="366"/>
      <c r="G191" s="366"/>
      <c r="H191" s="366"/>
      <c r="I191" s="366"/>
      <c r="J191" s="366"/>
      <c r="K191" s="366"/>
    </row>
    <row r="192" spans="1:11" ht="16.5" customHeight="1">
      <c r="A192" s="366"/>
      <c r="B192" s="366"/>
      <c r="C192" s="366"/>
      <c r="D192" s="366"/>
      <c r="E192" s="366"/>
      <c r="F192" s="366"/>
      <c r="G192" s="366"/>
      <c r="H192" s="366"/>
      <c r="I192" s="366"/>
      <c r="J192" s="366"/>
      <c r="K192" s="366"/>
    </row>
    <row r="193" spans="1:11" ht="16.5" customHeight="1">
      <c r="A193" s="366"/>
      <c r="B193" s="366"/>
      <c r="C193" s="366"/>
      <c r="D193" s="366"/>
      <c r="E193" s="366"/>
      <c r="F193" s="366"/>
      <c r="G193" s="366"/>
      <c r="H193" s="366"/>
      <c r="I193" s="366"/>
      <c r="J193" s="366"/>
      <c r="K193" s="366"/>
    </row>
    <row r="194" spans="1:11" ht="16.5" customHeight="1">
      <c r="A194" s="366"/>
      <c r="B194" s="366"/>
      <c r="C194" s="366"/>
      <c r="D194" s="366"/>
      <c r="E194" s="366"/>
      <c r="F194" s="366"/>
      <c r="G194" s="366"/>
      <c r="H194" s="366"/>
      <c r="I194" s="366"/>
      <c r="J194" s="366"/>
      <c r="K194" s="366"/>
    </row>
    <row r="195" spans="1:11" ht="16.5" customHeight="1">
      <c r="A195" s="366"/>
      <c r="B195" s="366"/>
      <c r="C195" s="366"/>
      <c r="D195" s="366"/>
      <c r="E195" s="366"/>
      <c r="F195" s="366"/>
      <c r="G195" s="366"/>
      <c r="H195" s="366"/>
      <c r="I195" s="366"/>
      <c r="J195" s="366"/>
      <c r="K195" s="366"/>
    </row>
    <row r="196" spans="1:11" ht="16.5" customHeight="1">
      <c r="A196" s="366"/>
      <c r="B196" s="366"/>
      <c r="C196" s="366"/>
      <c r="D196" s="366"/>
      <c r="E196" s="366"/>
      <c r="F196" s="366"/>
      <c r="G196" s="366"/>
      <c r="H196" s="366"/>
      <c r="I196" s="366"/>
      <c r="J196" s="366"/>
      <c r="K196" s="366"/>
    </row>
    <row r="197" spans="1:11" ht="16.5" customHeight="1">
      <c r="A197" s="366"/>
      <c r="B197" s="366"/>
      <c r="C197" s="366"/>
      <c r="D197" s="366"/>
      <c r="E197" s="366"/>
      <c r="F197" s="366"/>
      <c r="G197" s="366"/>
      <c r="H197" s="366"/>
      <c r="I197" s="366"/>
      <c r="J197" s="366"/>
      <c r="K197" s="366"/>
    </row>
    <row r="198" spans="1:11" ht="16.5" customHeight="1">
      <c r="A198" s="366"/>
      <c r="B198" s="366"/>
      <c r="C198" s="366"/>
      <c r="D198" s="366"/>
      <c r="E198" s="366"/>
      <c r="F198" s="366"/>
      <c r="G198" s="366"/>
      <c r="H198" s="366"/>
      <c r="I198" s="366"/>
      <c r="J198" s="366"/>
      <c r="K198" s="366"/>
    </row>
    <row r="199" spans="1:11" ht="16.5" customHeight="1">
      <c r="A199" s="366"/>
      <c r="B199" s="366"/>
      <c r="C199" s="366"/>
      <c r="D199" s="366"/>
      <c r="E199" s="366"/>
      <c r="F199" s="366"/>
      <c r="G199" s="366"/>
      <c r="H199" s="366"/>
      <c r="I199" s="366"/>
      <c r="J199" s="366"/>
      <c r="K199" s="366"/>
    </row>
    <row r="200" spans="1:11" ht="16.5" customHeight="1">
      <c r="A200" s="366"/>
      <c r="B200" s="366"/>
      <c r="C200" s="366"/>
      <c r="D200" s="366"/>
      <c r="E200" s="366"/>
      <c r="F200" s="366"/>
      <c r="G200" s="366"/>
      <c r="H200" s="366"/>
      <c r="I200" s="366"/>
      <c r="J200" s="366"/>
      <c r="K200" s="366"/>
    </row>
    <row r="201" spans="1:11" ht="16.5" customHeight="1">
      <c r="A201" s="366"/>
      <c r="B201" s="366"/>
      <c r="C201" s="366"/>
      <c r="D201" s="366"/>
      <c r="E201" s="366"/>
      <c r="F201" s="366"/>
      <c r="G201" s="366"/>
      <c r="H201" s="366"/>
      <c r="I201" s="366"/>
      <c r="J201" s="366"/>
      <c r="K201" s="366"/>
    </row>
    <row r="202" spans="1:11" ht="16.5" customHeight="1">
      <c r="A202" s="366"/>
      <c r="B202" s="366"/>
      <c r="C202" s="366"/>
      <c r="D202" s="366"/>
      <c r="E202" s="366"/>
      <c r="F202" s="366"/>
      <c r="G202" s="366"/>
      <c r="H202" s="366"/>
      <c r="I202" s="366"/>
      <c r="J202" s="366"/>
      <c r="K202" s="366"/>
    </row>
    <row r="203" spans="1:11" ht="16.5" customHeight="1">
      <c r="A203" s="366"/>
      <c r="B203" s="366"/>
      <c r="C203" s="366"/>
      <c r="D203" s="366"/>
      <c r="E203" s="366"/>
      <c r="F203" s="366"/>
      <c r="G203" s="366"/>
      <c r="H203" s="366"/>
      <c r="I203" s="366"/>
      <c r="J203" s="366"/>
      <c r="K203" s="366"/>
    </row>
    <row r="204" spans="1:11" ht="16.5" customHeight="1">
      <c r="A204" s="366"/>
      <c r="B204" s="366"/>
      <c r="C204" s="366"/>
      <c r="D204" s="366"/>
      <c r="E204" s="366"/>
      <c r="F204" s="366"/>
      <c r="G204" s="366"/>
      <c r="H204" s="366"/>
      <c r="I204" s="366"/>
      <c r="J204" s="366"/>
      <c r="K204" s="366"/>
    </row>
    <row r="205" spans="1:11" ht="16.5" customHeight="1">
      <c r="A205" s="366"/>
      <c r="B205" s="366"/>
      <c r="C205" s="366"/>
      <c r="D205" s="366"/>
      <c r="E205" s="366"/>
      <c r="F205" s="366"/>
      <c r="G205" s="366"/>
      <c r="H205" s="366"/>
      <c r="I205" s="366"/>
      <c r="J205" s="366"/>
      <c r="K205" s="366"/>
    </row>
    <row r="206" spans="1:11" ht="16.5" customHeight="1">
      <c r="A206" s="366"/>
      <c r="B206" s="366"/>
      <c r="C206" s="366"/>
      <c r="D206" s="366"/>
      <c r="E206" s="366"/>
      <c r="F206" s="366"/>
      <c r="G206" s="366"/>
      <c r="H206" s="366"/>
      <c r="I206" s="366"/>
      <c r="J206" s="366"/>
      <c r="K206" s="366"/>
    </row>
    <row r="207" spans="1:11" ht="16.5" customHeight="1">
      <c r="A207" s="366"/>
      <c r="B207" s="366"/>
      <c r="C207" s="366"/>
      <c r="D207" s="366"/>
      <c r="E207" s="366"/>
      <c r="F207" s="366"/>
      <c r="G207" s="366"/>
      <c r="H207" s="366"/>
      <c r="I207" s="366"/>
      <c r="J207" s="366"/>
      <c r="K207" s="366"/>
    </row>
    <row r="208" spans="1:11" ht="16.5" customHeight="1">
      <c r="A208" s="366"/>
      <c r="B208" s="366"/>
      <c r="C208" s="366"/>
      <c r="D208" s="366"/>
      <c r="E208" s="366"/>
      <c r="F208" s="366"/>
      <c r="G208" s="366"/>
      <c r="H208" s="366"/>
      <c r="I208" s="366"/>
      <c r="J208" s="366"/>
      <c r="K208" s="366"/>
    </row>
    <row r="209" spans="1:11" ht="16.5" customHeight="1">
      <c r="A209" s="366"/>
      <c r="B209" s="366"/>
      <c r="C209" s="366"/>
      <c r="D209" s="366"/>
      <c r="E209" s="366"/>
      <c r="F209" s="366"/>
      <c r="G209" s="366"/>
      <c r="H209" s="366"/>
      <c r="I209" s="366"/>
      <c r="J209" s="366"/>
      <c r="K209" s="366"/>
    </row>
    <row r="210" spans="1:11" ht="16.5" customHeight="1">
      <c r="A210" s="366"/>
      <c r="B210" s="366"/>
      <c r="C210" s="366"/>
      <c r="D210" s="366"/>
      <c r="E210" s="366"/>
      <c r="F210" s="366"/>
      <c r="G210" s="366"/>
      <c r="H210" s="366"/>
      <c r="I210" s="366"/>
      <c r="J210" s="366"/>
      <c r="K210" s="366"/>
    </row>
    <row r="211" spans="1:11" ht="16.5" customHeight="1">
      <c r="A211" s="366"/>
      <c r="B211" s="366"/>
      <c r="C211" s="366"/>
      <c r="D211" s="366"/>
      <c r="E211" s="366"/>
      <c r="F211" s="366"/>
      <c r="G211" s="366"/>
      <c r="H211" s="366"/>
      <c r="I211" s="366"/>
      <c r="J211" s="366"/>
      <c r="K211" s="366"/>
    </row>
    <row r="212" spans="1:11" ht="16.5" customHeight="1">
      <c r="A212" s="366"/>
      <c r="B212" s="366"/>
      <c r="C212" s="366"/>
      <c r="D212" s="366"/>
      <c r="E212" s="366"/>
      <c r="F212" s="366"/>
      <c r="G212" s="366"/>
      <c r="H212" s="366"/>
      <c r="I212" s="366"/>
      <c r="J212" s="366"/>
      <c r="K212" s="366"/>
    </row>
    <row r="213" spans="1:11" ht="16.5" customHeight="1">
      <c r="A213" s="366"/>
      <c r="B213" s="366"/>
      <c r="C213" s="366"/>
      <c r="D213" s="366"/>
      <c r="E213" s="366"/>
      <c r="F213" s="366"/>
      <c r="G213" s="366"/>
      <c r="H213" s="366"/>
      <c r="I213" s="366"/>
      <c r="J213" s="366"/>
      <c r="K213" s="366"/>
    </row>
    <row r="214" spans="1:11" ht="16.5" customHeight="1">
      <c r="A214" s="366"/>
      <c r="B214" s="366"/>
      <c r="C214" s="366"/>
      <c r="D214" s="366"/>
      <c r="E214" s="366"/>
      <c r="F214" s="366"/>
      <c r="G214" s="366"/>
      <c r="H214" s="366"/>
      <c r="I214" s="366"/>
      <c r="J214" s="366"/>
      <c r="K214" s="366"/>
    </row>
    <row r="215" spans="1:11" ht="16.5" customHeight="1">
      <c r="A215" s="366"/>
      <c r="B215" s="366"/>
      <c r="C215" s="366"/>
      <c r="D215" s="366"/>
      <c r="E215" s="366"/>
      <c r="F215" s="366"/>
      <c r="G215" s="366"/>
      <c r="H215" s="366"/>
      <c r="I215" s="366"/>
      <c r="J215" s="366"/>
      <c r="K215" s="366"/>
    </row>
    <row r="216" spans="1:11" ht="16.5" customHeight="1">
      <c r="A216" s="366"/>
      <c r="B216" s="366"/>
      <c r="C216" s="366"/>
      <c r="D216" s="366"/>
      <c r="E216" s="366"/>
      <c r="F216" s="366"/>
      <c r="G216" s="366"/>
      <c r="H216" s="366"/>
      <c r="I216" s="366"/>
      <c r="J216" s="366"/>
      <c r="K216" s="366"/>
    </row>
    <row r="217" spans="1:11" ht="16.5" customHeight="1">
      <c r="A217" s="366"/>
      <c r="B217" s="366"/>
      <c r="C217" s="366"/>
      <c r="D217" s="366"/>
      <c r="E217" s="366"/>
      <c r="F217" s="366"/>
      <c r="G217" s="366"/>
      <c r="H217" s="366"/>
      <c r="I217" s="366"/>
      <c r="J217" s="366"/>
      <c r="K217" s="366"/>
    </row>
    <row r="218" spans="1:11" ht="16.5" customHeight="1">
      <c r="A218" s="366"/>
      <c r="B218" s="366"/>
      <c r="C218" s="366"/>
      <c r="D218" s="366"/>
      <c r="E218" s="366"/>
      <c r="F218" s="366"/>
      <c r="G218" s="366"/>
      <c r="H218" s="366"/>
      <c r="I218" s="366"/>
      <c r="J218" s="366"/>
      <c r="K218" s="366"/>
    </row>
    <row r="219" spans="1:11" ht="16.5" customHeight="1">
      <c r="A219" s="366"/>
      <c r="B219" s="366"/>
      <c r="C219" s="366"/>
      <c r="D219" s="106"/>
      <c r="E219" s="366"/>
      <c r="F219" s="366"/>
      <c r="G219" s="366"/>
      <c r="H219" s="366"/>
      <c r="I219" s="366"/>
      <c r="J219" s="366"/>
      <c r="K219" s="366"/>
    </row>
    <row r="220" spans="1:11" ht="16.5" customHeight="1">
      <c r="A220" s="366"/>
      <c r="B220" s="366"/>
      <c r="C220" s="366"/>
      <c r="D220" s="106"/>
      <c r="E220" s="366"/>
      <c r="F220" s="366"/>
      <c r="G220" s="366"/>
      <c r="H220" s="366"/>
      <c r="I220" s="366"/>
      <c r="J220" s="366"/>
      <c r="K220" s="366"/>
    </row>
    <row r="221" spans="1:11" ht="16.5" customHeight="1">
      <c r="A221" s="366"/>
      <c r="B221" s="366"/>
      <c r="C221" s="366"/>
      <c r="D221" s="106"/>
      <c r="E221" s="366"/>
      <c r="F221" s="366"/>
      <c r="G221" s="366"/>
      <c r="H221" s="366"/>
      <c r="I221" s="366"/>
      <c r="J221" s="366"/>
      <c r="K221" s="366"/>
    </row>
    <row r="222" spans="1:11" ht="16.5" customHeight="1">
      <c r="A222" s="366"/>
      <c r="B222" s="366"/>
      <c r="C222" s="366"/>
      <c r="D222" s="106"/>
      <c r="E222" s="366"/>
      <c r="F222" s="366"/>
      <c r="G222" s="366"/>
      <c r="H222" s="366"/>
      <c r="I222" s="366"/>
      <c r="J222" s="366"/>
      <c r="K222" s="366"/>
    </row>
  </sheetData>
  <sortState ref="A1:D222">
    <sortCondition ref="A1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6"/>
  <dimension ref="A1:I8"/>
  <sheetViews>
    <sheetView workbookViewId="0">
      <selection sqref="A1:XFD1048576"/>
    </sheetView>
  </sheetViews>
  <sheetFormatPr baseColWidth="10" defaultColWidth="11.3984375" defaultRowHeight="14.25"/>
  <cols>
    <col min="1" max="1" width="11.3984375" style="205"/>
    <col min="2" max="5" width="11.3984375" style="137"/>
    <col min="6" max="6" width="23.265625" style="137" customWidth="1"/>
    <col min="7" max="7" width="16.59765625" style="137" customWidth="1"/>
    <col min="8" max="8" width="20.73046875" style="137" customWidth="1"/>
    <col min="9" max="16384" width="11.3984375" style="137"/>
  </cols>
  <sheetData>
    <row r="1" spans="1:9" s="205" customFormat="1">
      <c r="A1" s="87"/>
      <c r="B1" s="87"/>
    </row>
    <row r="2" spans="1:9">
      <c r="C2" s="78"/>
      <c r="H2" s="249"/>
      <c r="I2" s="248"/>
    </row>
    <row r="3" spans="1:9">
      <c r="C3" s="78"/>
      <c r="H3" s="250"/>
      <c r="I3" s="115"/>
    </row>
    <row r="4" spans="1:9">
      <c r="H4" s="250"/>
      <c r="I4" s="115"/>
    </row>
    <row r="5" spans="1:9">
      <c r="C5" s="78"/>
      <c r="H5" s="250"/>
      <c r="I5" s="115"/>
    </row>
    <row r="6" spans="1:9">
      <c r="C6" s="79"/>
      <c r="H6" s="249"/>
      <c r="I6" s="115"/>
    </row>
    <row r="7" spans="1:9">
      <c r="C7" s="79"/>
    </row>
    <row r="8" spans="1:9">
      <c r="C8" s="78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5"/>
  <dimension ref="A1:K203"/>
  <sheetViews>
    <sheetView workbookViewId="0">
      <selection sqref="A1:XFD1048576"/>
    </sheetView>
  </sheetViews>
  <sheetFormatPr baseColWidth="10" defaultColWidth="11.3984375" defaultRowHeight="16.5" customHeight="1"/>
  <cols>
    <col min="1" max="1" width="16.265625" style="427" customWidth="1"/>
    <col min="2" max="3" width="11.3984375" style="427"/>
    <col min="4" max="4" width="12.73046875" style="427" customWidth="1"/>
    <col min="5" max="5" width="24" style="427" customWidth="1"/>
    <col min="6" max="8" width="11.3984375" style="427"/>
    <col min="9" max="9" width="81.3984375" style="427" customWidth="1"/>
    <col min="10" max="10" width="6.265625" style="421" customWidth="1"/>
    <col min="11" max="11" width="13" style="427" customWidth="1"/>
    <col min="12" max="16384" width="11.3984375" style="427"/>
  </cols>
  <sheetData>
    <row r="1" spans="1:11" ht="16.5" customHeight="1">
      <c r="A1" s="630"/>
      <c r="B1" s="630"/>
      <c r="C1" s="630"/>
      <c r="D1" s="630"/>
      <c r="E1" s="630"/>
      <c r="F1" s="630"/>
      <c r="G1" s="630"/>
      <c r="H1" s="630"/>
      <c r="I1" s="630"/>
      <c r="J1" s="204"/>
      <c r="K1" s="630"/>
    </row>
    <row r="2" spans="1:11" ht="16.5" customHeight="1">
      <c r="A2" s="631"/>
      <c r="B2" s="632"/>
      <c r="C2" s="567"/>
      <c r="D2" s="633"/>
      <c r="E2" s="633"/>
      <c r="F2" s="633"/>
      <c r="G2" s="633"/>
      <c r="H2" s="633"/>
      <c r="I2" s="633"/>
      <c r="J2" s="569"/>
      <c r="K2" s="569"/>
    </row>
    <row r="3" spans="1:11" ht="16.5" customHeight="1">
      <c r="A3" s="631"/>
      <c r="B3" s="632"/>
      <c r="C3" s="567"/>
      <c r="D3" s="633"/>
      <c r="E3" s="633"/>
      <c r="F3" s="633"/>
      <c r="G3" s="633"/>
      <c r="H3" s="633"/>
      <c r="I3" s="633"/>
      <c r="J3" s="569"/>
      <c r="K3" s="569"/>
    </row>
    <row r="4" spans="1:11" ht="16.5" customHeight="1">
      <c r="A4" s="631"/>
      <c r="B4" s="632"/>
      <c r="C4" s="567"/>
      <c r="D4" s="633"/>
      <c r="E4" s="633"/>
      <c r="F4" s="633"/>
      <c r="G4" s="633"/>
      <c r="H4" s="633"/>
      <c r="I4" s="633"/>
      <c r="J4" s="569"/>
      <c r="K4" s="569"/>
    </row>
    <row r="5" spans="1:11" ht="16.5" customHeight="1">
      <c r="A5" s="631"/>
      <c r="B5" s="632"/>
      <c r="C5" s="567"/>
      <c r="D5" s="633"/>
      <c r="E5" s="633"/>
      <c r="F5" s="633"/>
      <c r="G5" s="633"/>
      <c r="H5" s="633"/>
      <c r="I5" s="633"/>
      <c r="J5" s="569"/>
      <c r="K5" s="569"/>
    </row>
    <row r="6" spans="1:11" ht="16.5" customHeight="1">
      <c r="A6" s="631"/>
      <c r="B6" s="632"/>
      <c r="C6" s="567"/>
      <c r="D6" s="633"/>
      <c r="E6" s="633"/>
      <c r="F6" s="633"/>
      <c r="G6" s="633"/>
      <c r="H6" s="633"/>
      <c r="I6" s="633"/>
      <c r="J6" s="569"/>
      <c r="K6" s="569"/>
    </row>
    <row r="7" spans="1:11" ht="16.5" customHeight="1">
      <c r="A7" s="631"/>
      <c r="B7" s="632"/>
      <c r="C7" s="567"/>
      <c r="D7" s="633"/>
      <c r="E7" s="633"/>
      <c r="F7" s="633"/>
      <c r="G7" s="633"/>
      <c r="H7" s="633"/>
      <c r="I7" s="633"/>
      <c r="J7" s="569"/>
      <c r="K7" s="569"/>
    </row>
    <row r="8" spans="1:11" ht="16.5" customHeight="1">
      <c r="A8" s="631"/>
      <c r="B8" s="632"/>
      <c r="C8" s="567"/>
      <c r="D8" s="633"/>
      <c r="E8" s="633"/>
      <c r="F8" s="633"/>
      <c r="G8" s="633"/>
      <c r="H8" s="633"/>
      <c r="I8" s="633"/>
      <c r="J8" s="569"/>
      <c r="K8" s="569"/>
    </row>
    <row r="9" spans="1:11" ht="16.5" customHeight="1">
      <c r="A9" s="631"/>
      <c r="B9" s="632"/>
      <c r="C9" s="567"/>
      <c r="D9" s="633"/>
      <c r="E9" s="633"/>
      <c r="F9" s="633"/>
      <c r="G9" s="633"/>
      <c r="H9" s="633"/>
      <c r="I9" s="633"/>
      <c r="J9" s="569"/>
      <c r="K9" s="569"/>
    </row>
    <row r="10" spans="1:11" ht="16.5" customHeight="1">
      <c r="A10" s="631"/>
      <c r="B10" s="632"/>
      <c r="C10" s="567"/>
      <c r="D10" s="633"/>
      <c r="E10" s="633"/>
      <c r="F10" s="633"/>
      <c r="G10" s="633"/>
      <c r="H10" s="633"/>
      <c r="I10" s="633"/>
      <c r="J10" s="569"/>
      <c r="K10" s="569"/>
    </row>
    <row r="11" spans="1:11" ht="16.5" customHeight="1">
      <c r="A11" s="631"/>
      <c r="B11" s="632"/>
      <c r="C11" s="567"/>
      <c r="D11" s="633"/>
      <c r="E11" s="633"/>
      <c r="F11" s="633"/>
      <c r="G11" s="633"/>
      <c r="H11" s="633"/>
      <c r="I11" s="633"/>
      <c r="J11" s="569"/>
      <c r="K11" s="569"/>
    </row>
    <row r="12" spans="1:11" ht="16.5" customHeight="1">
      <c r="A12" s="631"/>
      <c r="B12" s="632"/>
      <c r="C12" s="567"/>
      <c r="D12" s="633"/>
      <c r="E12" s="633"/>
      <c r="F12" s="633"/>
      <c r="G12" s="633"/>
      <c r="H12" s="633"/>
      <c r="I12" s="633"/>
      <c r="J12" s="569"/>
      <c r="K12" s="569"/>
    </row>
    <row r="13" spans="1:11" ht="16.5" customHeight="1">
      <c r="A13" s="631"/>
      <c r="B13" s="632"/>
      <c r="C13" s="567"/>
      <c r="D13" s="633"/>
      <c r="E13" s="633"/>
      <c r="F13" s="633"/>
      <c r="G13" s="633"/>
      <c r="H13" s="633"/>
      <c r="I13" s="633"/>
      <c r="J13" s="569"/>
      <c r="K13" s="569"/>
    </row>
    <row r="14" spans="1:11" ht="16.5" customHeight="1">
      <c r="A14" s="631"/>
      <c r="B14" s="632"/>
      <c r="C14" s="567"/>
      <c r="D14" s="633"/>
      <c r="E14" s="633"/>
      <c r="F14" s="633"/>
      <c r="G14" s="633"/>
      <c r="H14" s="633"/>
      <c r="I14" s="633"/>
      <c r="J14" s="569"/>
      <c r="K14" s="569"/>
    </row>
    <row r="15" spans="1:11" ht="16.5" customHeight="1">
      <c r="A15" s="631"/>
      <c r="B15" s="632"/>
      <c r="C15" s="567"/>
      <c r="D15" s="633"/>
      <c r="E15" s="633"/>
      <c r="F15" s="633"/>
      <c r="G15" s="633"/>
      <c r="H15" s="633"/>
      <c r="I15" s="633"/>
      <c r="J15" s="569"/>
      <c r="K15" s="569"/>
    </row>
    <row r="16" spans="1:11" ht="16.5" customHeight="1">
      <c r="A16" s="631"/>
      <c r="B16" s="632"/>
      <c r="C16" s="567"/>
      <c r="D16" s="633"/>
      <c r="E16" s="633"/>
      <c r="F16" s="633"/>
      <c r="G16" s="633"/>
      <c r="H16" s="633"/>
      <c r="I16" s="633"/>
      <c r="J16" s="569"/>
      <c r="K16" s="569"/>
    </row>
    <row r="17" spans="1:11" ht="16.5" customHeight="1">
      <c r="A17" s="631"/>
      <c r="B17" s="632"/>
      <c r="C17" s="567"/>
      <c r="D17" s="633"/>
      <c r="E17" s="633"/>
      <c r="F17" s="633"/>
      <c r="G17" s="633"/>
      <c r="H17" s="633"/>
      <c r="I17" s="633"/>
      <c r="J17" s="569"/>
      <c r="K17" s="569"/>
    </row>
    <row r="18" spans="1:11" ht="16.5" customHeight="1">
      <c r="A18" s="631"/>
      <c r="B18" s="632"/>
      <c r="C18" s="567"/>
      <c r="D18" s="633"/>
      <c r="E18" s="633"/>
      <c r="F18" s="633"/>
      <c r="G18" s="633"/>
      <c r="H18" s="633"/>
      <c r="I18" s="633"/>
      <c r="J18" s="569"/>
      <c r="K18" s="569"/>
    </row>
    <row r="19" spans="1:11" ht="16.5" customHeight="1">
      <c r="A19" s="631"/>
      <c r="B19" s="632"/>
      <c r="C19" s="567"/>
      <c r="D19" s="633"/>
      <c r="E19" s="633"/>
      <c r="F19" s="633"/>
      <c r="G19" s="633"/>
      <c r="H19" s="633"/>
      <c r="I19" s="633"/>
      <c r="J19" s="569"/>
      <c r="K19" s="569"/>
    </row>
    <row r="20" spans="1:11" ht="16.5" customHeight="1">
      <c r="A20" s="631"/>
      <c r="B20" s="632"/>
      <c r="C20" s="567"/>
      <c r="D20" s="633"/>
      <c r="E20" s="633"/>
      <c r="F20" s="633"/>
      <c r="G20" s="633"/>
      <c r="H20" s="633"/>
      <c r="I20" s="633"/>
      <c r="J20" s="569"/>
      <c r="K20" s="569"/>
    </row>
    <row r="21" spans="1:11" ht="16.5" customHeight="1">
      <c r="A21" s="631"/>
      <c r="B21" s="632"/>
      <c r="C21" s="567"/>
      <c r="D21" s="633"/>
      <c r="E21" s="633"/>
      <c r="F21" s="633"/>
      <c r="G21" s="633"/>
      <c r="H21" s="633"/>
      <c r="I21" s="633"/>
      <c r="J21" s="569"/>
      <c r="K21" s="569"/>
    </row>
    <row r="22" spans="1:11" ht="16.5" customHeight="1">
      <c r="A22" s="631"/>
      <c r="B22" s="632"/>
      <c r="C22" s="567"/>
      <c r="D22" s="633"/>
      <c r="E22" s="633"/>
      <c r="F22" s="633"/>
      <c r="G22" s="633"/>
      <c r="H22" s="633"/>
      <c r="I22" s="633"/>
      <c r="J22" s="569"/>
      <c r="K22" s="569"/>
    </row>
    <row r="23" spans="1:11" ht="16.5" customHeight="1">
      <c r="A23" s="631"/>
      <c r="B23" s="632"/>
      <c r="C23" s="567"/>
      <c r="D23" s="633"/>
      <c r="E23" s="633"/>
      <c r="F23" s="633"/>
      <c r="G23" s="633"/>
      <c r="H23" s="633"/>
      <c r="I23" s="633"/>
      <c r="J23" s="569"/>
      <c r="K23" s="569"/>
    </row>
    <row r="24" spans="1:11" ht="16.5" customHeight="1">
      <c r="A24" s="631"/>
      <c r="B24" s="632"/>
      <c r="C24" s="567"/>
      <c r="D24" s="633"/>
      <c r="E24" s="633"/>
      <c r="F24" s="633"/>
      <c r="G24" s="633"/>
      <c r="H24" s="633"/>
      <c r="I24" s="633"/>
      <c r="J24" s="569"/>
      <c r="K24" s="569"/>
    </row>
    <row r="25" spans="1:11" ht="16.5" customHeight="1">
      <c r="A25" s="631"/>
      <c r="B25" s="632"/>
      <c r="C25" s="567"/>
      <c r="D25" s="633"/>
      <c r="E25" s="633"/>
      <c r="F25" s="633"/>
      <c r="G25" s="633"/>
      <c r="H25" s="633"/>
      <c r="I25" s="633"/>
      <c r="J25" s="569"/>
      <c r="K25" s="569"/>
    </row>
    <row r="26" spans="1:11" ht="16.5" customHeight="1">
      <c r="A26" s="631"/>
      <c r="B26" s="632"/>
      <c r="C26" s="567"/>
      <c r="D26" s="633"/>
      <c r="E26" s="633"/>
      <c r="F26" s="633"/>
      <c r="G26" s="633"/>
      <c r="H26" s="633"/>
      <c r="I26" s="633"/>
      <c r="J26" s="569"/>
      <c r="K26" s="569"/>
    </row>
    <row r="27" spans="1:11" ht="16.5" customHeight="1">
      <c r="A27" s="631"/>
      <c r="B27" s="632"/>
      <c r="C27" s="567"/>
      <c r="D27" s="633"/>
      <c r="E27" s="633"/>
      <c r="F27" s="633"/>
      <c r="G27" s="633"/>
      <c r="H27" s="633"/>
      <c r="I27" s="633"/>
      <c r="J27" s="569"/>
      <c r="K27" s="569"/>
    </row>
    <row r="28" spans="1:11" ht="16.5" customHeight="1">
      <c r="A28" s="631"/>
      <c r="B28" s="632"/>
      <c r="C28" s="567"/>
      <c r="D28" s="633"/>
      <c r="E28" s="633"/>
      <c r="F28" s="633"/>
      <c r="G28" s="633"/>
      <c r="H28" s="633"/>
      <c r="I28" s="633"/>
      <c r="J28" s="569"/>
      <c r="K28" s="569"/>
    </row>
    <row r="29" spans="1:11" ht="16.5" customHeight="1">
      <c r="A29" s="631"/>
      <c r="B29" s="632"/>
      <c r="C29" s="567"/>
      <c r="D29" s="633"/>
      <c r="E29" s="633"/>
      <c r="F29" s="633"/>
      <c r="G29" s="633"/>
      <c r="H29" s="633"/>
      <c r="I29" s="633"/>
      <c r="J29" s="569"/>
      <c r="K29" s="569"/>
    </row>
    <row r="30" spans="1:11" ht="16.5" customHeight="1">
      <c r="A30" s="631"/>
      <c r="B30" s="632"/>
      <c r="C30" s="567"/>
      <c r="D30" s="633"/>
      <c r="E30" s="633"/>
      <c r="F30" s="633"/>
      <c r="G30" s="633"/>
      <c r="H30" s="633"/>
      <c r="I30" s="633"/>
      <c r="J30" s="569"/>
      <c r="K30" s="569"/>
    </row>
    <row r="31" spans="1:11" ht="16.5" customHeight="1">
      <c r="A31" s="631"/>
      <c r="B31" s="632"/>
      <c r="C31" s="567"/>
      <c r="D31" s="633"/>
      <c r="E31" s="633"/>
      <c r="F31" s="633"/>
      <c r="G31" s="633"/>
      <c r="H31" s="633"/>
      <c r="I31" s="633"/>
      <c r="J31" s="569"/>
      <c r="K31" s="569"/>
    </row>
    <row r="32" spans="1:11" ht="16.5" customHeight="1">
      <c r="A32" s="631"/>
      <c r="B32" s="632"/>
      <c r="C32" s="567"/>
      <c r="D32" s="633"/>
      <c r="E32" s="633"/>
      <c r="F32" s="633"/>
      <c r="G32" s="633"/>
      <c r="H32" s="633"/>
      <c r="I32" s="633"/>
      <c r="J32" s="569"/>
      <c r="K32" s="569"/>
    </row>
    <row r="33" spans="1:11" ht="16.5" customHeight="1">
      <c r="A33" s="631"/>
      <c r="B33" s="632"/>
      <c r="C33" s="567"/>
      <c r="D33" s="633"/>
      <c r="E33" s="633"/>
      <c r="F33" s="633"/>
      <c r="G33" s="633"/>
      <c r="H33" s="633"/>
      <c r="I33" s="633"/>
      <c r="J33" s="569"/>
      <c r="K33" s="569"/>
    </row>
    <row r="34" spans="1:11" ht="16.5" customHeight="1">
      <c r="A34" s="631"/>
      <c r="B34" s="632"/>
      <c r="C34" s="567"/>
      <c r="D34" s="633"/>
      <c r="E34" s="633"/>
      <c r="F34" s="633"/>
      <c r="G34" s="633"/>
      <c r="H34" s="633"/>
      <c r="I34" s="633"/>
      <c r="J34" s="569"/>
      <c r="K34" s="569"/>
    </row>
    <row r="35" spans="1:11" ht="16.5" customHeight="1">
      <c r="A35" s="631"/>
      <c r="B35" s="632"/>
      <c r="C35" s="567"/>
      <c r="D35" s="633"/>
      <c r="E35" s="633"/>
      <c r="F35" s="633"/>
      <c r="G35" s="633"/>
      <c r="H35" s="633"/>
      <c r="I35" s="633"/>
      <c r="J35" s="569"/>
      <c r="K35" s="569"/>
    </row>
    <row r="36" spans="1:11" ht="16.5" customHeight="1">
      <c r="A36" s="631"/>
      <c r="B36" s="632"/>
      <c r="C36" s="567"/>
      <c r="D36" s="633"/>
      <c r="E36" s="633"/>
      <c r="F36" s="633"/>
      <c r="G36" s="633"/>
      <c r="H36" s="633"/>
      <c r="I36" s="633"/>
      <c r="J36" s="569"/>
      <c r="K36" s="569"/>
    </row>
    <row r="37" spans="1:11" ht="16.5" customHeight="1">
      <c r="A37" s="631"/>
      <c r="B37" s="632"/>
      <c r="C37" s="567"/>
      <c r="D37" s="633"/>
      <c r="E37" s="633"/>
      <c r="F37" s="633"/>
      <c r="G37" s="633"/>
      <c r="H37" s="633"/>
      <c r="I37" s="633"/>
      <c r="J37" s="569"/>
      <c r="K37" s="569"/>
    </row>
    <row r="38" spans="1:11" ht="16.5" customHeight="1">
      <c r="A38" s="631"/>
      <c r="B38" s="632"/>
      <c r="C38" s="567"/>
      <c r="D38" s="633"/>
      <c r="E38" s="633"/>
      <c r="F38" s="633"/>
      <c r="G38" s="633"/>
      <c r="H38" s="633"/>
      <c r="I38" s="633"/>
      <c r="J38" s="569"/>
      <c r="K38" s="569"/>
    </row>
    <row r="39" spans="1:11" ht="16.5" customHeight="1">
      <c r="A39" s="631"/>
      <c r="B39" s="632"/>
      <c r="C39" s="567"/>
      <c r="D39" s="633"/>
      <c r="E39" s="633"/>
      <c r="F39" s="633"/>
      <c r="G39" s="633"/>
      <c r="H39" s="633"/>
      <c r="I39" s="633"/>
      <c r="J39" s="569"/>
      <c r="K39" s="569"/>
    </row>
    <row r="40" spans="1:11" ht="16.5" customHeight="1">
      <c r="A40" s="631"/>
      <c r="B40" s="632"/>
      <c r="C40" s="567"/>
      <c r="D40" s="633"/>
      <c r="E40" s="633"/>
      <c r="F40" s="633"/>
      <c r="G40" s="633"/>
      <c r="H40" s="633"/>
      <c r="I40" s="633"/>
      <c r="J40" s="569"/>
      <c r="K40" s="569"/>
    </row>
    <row r="41" spans="1:11" ht="16.5" customHeight="1">
      <c r="A41" s="631"/>
      <c r="B41" s="632"/>
      <c r="C41" s="567"/>
      <c r="D41" s="633"/>
      <c r="E41" s="633"/>
      <c r="F41" s="633"/>
      <c r="G41" s="633"/>
      <c r="H41" s="633"/>
      <c r="I41" s="633"/>
      <c r="J41" s="569"/>
      <c r="K41" s="569"/>
    </row>
    <row r="42" spans="1:11" ht="16.5" customHeight="1">
      <c r="A42" s="631"/>
      <c r="B42" s="632"/>
      <c r="C42" s="567"/>
      <c r="D42" s="633"/>
      <c r="E42" s="633"/>
      <c r="F42" s="633"/>
      <c r="G42" s="633"/>
      <c r="H42" s="633"/>
      <c r="I42" s="633"/>
      <c r="J42" s="569"/>
      <c r="K42" s="569"/>
    </row>
    <row r="43" spans="1:11" ht="16.5" customHeight="1">
      <c r="A43" s="634"/>
      <c r="B43" s="632"/>
      <c r="C43" s="567"/>
      <c r="D43" s="633"/>
      <c r="E43" s="633"/>
      <c r="F43" s="635"/>
      <c r="G43" s="633"/>
      <c r="H43" s="635"/>
      <c r="I43" s="635"/>
      <c r="J43" s="569"/>
      <c r="K43" s="569"/>
    </row>
    <row r="44" spans="1:11" ht="16.5" customHeight="1">
      <c r="A44" s="634"/>
      <c r="B44" s="632"/>
      <c r="C44" s="567"/>
      <c r="D44" s="633"/>
      <c r="E44" s="633"/>
      <c r="F44" s="635"/>
      <c r="G44" s="633"/>
      <c r="H44" s="635"/>
      <c r="I44" s="635"/>
      <c r="J44" s="569"/>
      <c r="K44" s="569"/>
    </row>
    <row r="45" spans="1:11" ht="16.5" customHeight="1">
      <c r="A45" s="634"/>
      <c r="B45" s="632"/>
      <c r="C45" s="567"/>
      <c r="D45" s="633"/>
      <c r="E45" s="633"/>
      <c r="F45" s="635"/>
      <c r="G45" s="633"/>
      <c r="H45" s="635"/>
      <c r="I45" s="635"/>
      <c r="J45" s="569"/>
      <c r="K45" s="569"/>
    </row>
    <row r="46" spans="1:11" ht="16.5" customHeight="1">
      <c r="A46" s="634"/>
      <c r="B46" s="632"/>
      <c r="C46" s="567"/>
      <c r="D46" s="633"/>
      <c r="E46" s="633"/>
      <c r="F46" s="635"/>
      <c r="G46" s="633"/>
      <c r="H46" s="635"/>
      <c r="I46" s="635"/>
      <c r="J46" s="569"/>
      <c r="K46" s="569"/>
    </row>
    <row r="47" spans="1:11" ht="16.5" customHeight="1">
      <c r="A47" s="634"/>
      <c r="B47" s="632"/>
      <c r="C47" s="567"/>
      <c r="D47" s="633"/>
      <c r="E47" s="633"/>
      <c r="F47" s="635"/>
      <c r="G47" s="633"/>
      <c r="H47" s="635"/>
      <c r="I47" s="635"/>
      <c r="J47" s="569"/>
      <c r="K47" s="569"/>
    </row>
    <row r="48" spans="1:11" ht="16.5" customHeight="1">
      <c r="A48" s="634"/>
      <c r="B48" s="632"/>
      <c r="C48" s="567"/>
      <c r="D48" s="633"/>
      <c r="E48" s="633"/>
      <c r="F48" s="635"/>
      <c r="G48" s="633"/>
      <c r="H48" s="635"/>
      <c r="I48" s="635"/>
      <c r="J48" s="569"/>
      <c r="K48" s="569"/>
    </row>
    <row r="49" spans="1:11" ht="16.5" customHeight="1">
      <c r="A49" s="634"/>
      <c r="B49" s="632"/>
      <c r="C49" s="567"/>
      <c r="D49" s="633"/>
      <c r="E49" s="633"/>
      <c r="F49" s="635"/>
      <c r="G49" s="633"/>
      <c r="H49" s="635"/>
      <c r="I49" s="635"/>
      <c r="J49" s="569"/>
      <c r="K49" s="569"/>
    </row>
    <row r="50" spans="1:11" ht="16.5" customHeight="1">
      <c r="A50" s="634"/>
      <c r="B50" s="632"/>
      <c r="C50" s="567"/>
      <c r="D50" s="633"/>
      <c r="E50" s="633"/>
      <c r="F50" s="635"/>
      <c r="G50" s="633"/>
      <c r="H50" s="635"/>
      <c r="I50" s="635"/>
      <c r="J50" s="569"/>
      <c r="K50" s="569"/>
    </row>
    <row r="51" spans="1:11" ht="16.5" customHeight="1">
      <c r="A51" s="634"/>
      <c r="B51" s="632"/>
      <c r="C51" s="567"/>
      <c r="D51" s="633"/>
      <c r="E51" s="633"/>
      <c r="F51" s="635"/>
      <c r="G51" s="633"/>
      <c r="H51" s="635"/>
      <c r="I51" s="635"/>
      <c r="J51" s="569"/>
      <c r="K51" s="569"/>
    </row>
    <row r="52" spans="1:11" ht="16.5" customHeight="1">
      <c r="A52" s="634"/>
      <c r="B52" s="632"/>
      <c r="C52" s="567"/>
      <c r="D52" s="633"/>
      <c r="E52" s="633"/>
      <c r="F52" s="635"/>
      <c r="G52" s="633"/>
      <c r="H52" s="635"/>
      <c r="I52" s="635"/>
      <c r="J52" s="569"/>
      <c r="K52" s="569"/>
    </row>
    <row r="53" spans="1:11" ht="16.5" customHeight="1">
      <c r="A53" s="634"/>
      <c r="B53" s="632"/>
      <c r="C53" s="567"/>
      <c r="D53" s="633"/>
      <c r="E53" s="633"/>
      <c r="F53" s="635"/>
      <c r="G53" s="633"/>
      <c r="H53" s="635"/>
      <c r="I53" s="635"/>
      <c r="J53" s="569"/>
      <c r="K53" s="569"/>
    </row>
    <row r="54" spans="1:11" ht="16.5" customHeight="1">
      <c r="A54" s="634"/>
      <c r="B54" s="632"/>
      <c r="C54" s="567"/>
      <c r="D54" s="633"/>
      <c r="E54" s="633"/>
      <c r="F54" s="635"/>
      <c r="G54" s="633"/>
      <c r="H54" s="635"/>
      <c r="I54" s="635"/>
      <c r="J54" s="569"/>
      <c r="K54" s="569"/>
    </row>
    <row r="55" spans="1:11" ht="16.5" customHeight="1">
      <c r="A55" s="634"/>
      <c r="B55" s="632"/>
      <c r="C55" s="567"/>
      <c r="D55" s="633"/>
      <c r="E55" s="633"/>
      <c r="F55" s="635"/>
      <c r="G55" s="633"/>
      <c r="H55" s="635"/>
      <c r="I55" s="635"/>
      <c r="J55" s="569"/>
      <c r="K55" s="569"/>
    </row>
    <row r="56" spans="1:11" ht="16.5" customHeight="1">
      <c r="A56" s="634"/>
      <c r="B56" s="632"/>
      <c r="C56" s="567"/>
      <c r="D56" s="633"/>
      <c r="E56" s="633"/>
      <c r="F56" s="635"/>
      <c r="G56" s="633"/>
      <c r="H56" s="635"/>
      <c r="I56" s="635"/>
      <c r="J56" s="569"/>
      <c r="K56" s="569"/>
    </row>
    <row r="57" spans="1:11" ht="16.5" customHeight="1">
      <c r="A57" s="634"/>
      <c r="B57" s="632"/>
      <c r="C57" s="567"/>
      <c r="D57" s="633"/>
      <c r="E57" s="633"/>
      <c r="F57" s="635"/>
      <c r="G57" s="633"/>
      <c r="H57" s="635"/>
      <c r="I57" s="635"/>
      <c r="J57" s="569"/>
      <c r="K57" s="569"/>
    </row>
    <row r="58" spans="1:11" ht="16.5" customHeight="1">
      <c r="A58" s="634"/>
      <c r="B58" s="632"/>
      <c r="C58" s="567"/>
      <c r="D58" s="633"/>
      <c r="E58" s="633"/>
      <c r="F58" s="635"/>
      <c r="G58" s="633"/>
      <c r="H58" s="635"/>
      <c r="I58" s="635"/>
      <c r="J58" s="569"/>
      <c r="K58" s="569"/>
    </row>
    <row r="59" spans="1:11" ht="16.5" customHeight="1">
      <c r="A59" s="634"/>
      <c r="B59" s="632"/>
      <c r="C59" s="567"/>
      <c r="D59" s="633"/>
      <c r="E59" s="633"/>
      <c r="F59" s="635"/>
      <c r="G59" s="633"/>
      <c r="H59" s="635"/>
      <c r="I59" s="635"/>
      <c r="J59" s="569"/>
      <c r="K59" s="569"/>
    </row>
    <row r="60" spans="1:11" ht="16.5" customHeight="1">
      <c r="A60" s="634"/>
      <c r="B60" s="632"/>
      <c r="C60" s="567"/>
      <c r="D60" s="633"/>
      <c r="E60" s="633"/>
      <c r="F60" s="635"/>
      <c r="G60" s="633"/>
      <c r="H60" s="635"/>
      <c r="I60" s="635"/>
      <c r="J60" s="569"/>
      <c r="K60" s="569"/>
    </row>
    <row r="61" spans="1:11" ht="16.5" customHeight="1">
      <c r="A61" s="634"/>
      <c r="B61" s="632"/>
      <c r="C61" s="567"/>
      <c r="D61" s="633"/>
      <c r="E61" s="633"/>
      <c r="F61" s="635"/>
      <c r="G61" s="633"/>
      <c r="H61" s="635"/>
      <c r="I61" s="635"/>
      <c r="J61" s="569"/>
      <c r="K61" s="569"/>
    </row>
    <row r="62" spans="1:11" ht="16.5" customHeight="1">
      <c r="A62" s="634"/>
      <c r="B62" s="632"/>
      <c r="C62" s="567"/>
      <c r="D62" s="633"/>
      <c r="E62" s="633"/>
      <c r="F62" s="635"/>
      <c r="G62" s="633"/>
      <c r="H62" s="635"/>
      <c r="I62" s="635"/>
      <c r="J62" s="569"/>
      <c r="K62" s="569"/>
    </row>
    <row r="63" spans="1:11" ht="16.5" customHeight="1">
      <c r="A63" s="634"/>
      <c r="B63" s="632"/>
      <c r="C63" s="567"/>
      <c r="D63" s="633"/>
      <c r="E63" s="633"/>
      <c r="F63" s="635"/>
      <c r="G63" s="633"/>
      <c r="H63" s="635"/>
      <c r="I63" s="635"/>
      <c r="J63" s="569"/>
      <c r="K63" s="569"/>
    </row>
    <row r="64" spans="1:11" ht="16.5" customHeight="1">
      <c r="A64" s="634"/>
      <c r="B64" s="632"/>
      <c r="C64" s="567"/>
      <c r="D64" s="633"/>
      <c r="E64" s="633"/>
      <c r="F64" s="635"/>
      <c r="G64" s="633"/>
      <c r="H64" s="635"/>
      <c r="I64" s="635"/>
      <c r="J64" s="569"/>
      <c r="K64" s="569"/>
    </row>
    <row r="65" spans="1:11" ht="16.5" customHeight="1">
      <c r="A65" s="634"/>
      <c r="B65" s="632"/>
      <c r="C65" s="567"/>
      <c r="D65" s="633"/>
      <c r="E65" s="633"/>
      <c r="F65" s="635"/>
      <c r="G65" s="633"/>
      <c r="H65" s="635"/>
      <c r="I65" s="635"/>
      <c r="J65" s="569"/>
      <c r="K65" s="569"/>
    </row>
    <row r="66" spans="1:11" ht="16.5" customHeight="1">
      <c r="A66" s="634"/>
      <c r="B66" s="632"/>
      <c r="C66" s="567"/>
      <c r="D66" s="633"/>
      <c r="E66" s="633"/>
      <c r="F66" s="635"/>
      <c r="G66" s="633"/>
      <c r="H66" s="635"/>
      <c r="I66" s="635"/>
      <c r="J66" s="569"/>
      <c r="K66" s="569"/>
    </row>
    <row r="67" spans="1:11" ht="16.5" customHeight="1">
      <c r="A67" s="634"/>
      <c r="B67" s="632"/>
      <c r="C67" s="567"/>
      <c r="D67" s="633"/>
      <c r="E67" s="633"/>
      <c r="F67" s="635"/>
      <c r="G67" s="633"/>
      <c r="H67" s="635"/>
      <c r="I67" s="635"/>
      <c r="J67" s="569"/>
      <c r="K67" s="569"/>
    </row>
    <row r="68" spans="1:11" ht="16.5" customHeight="1">
      <c r="A68" s="634"/>
      <c r="B68" s="632"/>
      <c r="C68" s="570"/>
      <c r="D68" s="633"/>
      <c r="E68" s="633"/>
      <c r="F68" s="635"/>
      <c r="G68" s="633"/>
      <c r="H68" s="635"/>
      <c r="I68" s="635"/>
      <c r="J68" s="569"/>
      <c r="K68" s="569"/>
    </row>
    <row r="69" spans="1:11" ht="16.5" customHeight="1">
      <c r="A69" s="634"/>
      <c r="B69" s="632"/>
      <c r="C69" s="570"/>
      <c r="D69" s="633"/>
      <c r="E69" s="633"/>
      <c r="F69" s="635"/>
      <c r="G69" s="633"/>
      <c r="H69" s="635"/>
      <c r="I69" s="635"/>
      <c r="J69" s="569"/>
      <c r="K69" s="569"/>
    </row>
    <row r="70" spans="1:11" ht="16.5" customHeight="1">
      <c r="A70" s="634"/>
      <c r="B70" s="632"/>
      <c r="C70" s="570"/>
      <c r="D70" s="633"/>
      <c r="E70" s="633"/>
      <c r="F70" s="635"/>
      <c r="G70" s="633"/>
      <c r="H70" s="635"/>
      <c r="I70" s="635"/>
      <c r="J70" s="569"/>
      <c r="K70" s="569"/>
    </row>
    <row r="71" spans="1:11" ht="16.5" customHeight="1">
      <c r="A71" s="634"/>
      <c r="B71" s="632"/>
      <c r="C71" s="570"/>
      <c r="D71" s="633"/>
      <c r="E71" s="633"/>
      <c r="F71" s="635"/>
      <c r="G71" s="633"/>
      <c r="H71" s="635"/>
      <c r="I71" s="635"/>
      <c r="J71" s="569"/>
      <c r="K71" s="569"/>
    </row>
    <row r="72" spans="1:11" ht="16.5" customHeight="1">
      <c r="A72" s="634"/>
      <c r="B72" s="632"/>
      <c r="C72" s="570"/>
      <c r="D72" s="633"/>
      <c r="E72" s="633"/>
      <c r="F72" s="635"/>
      <c r="G72" s="633"/>
      <c r="H72" s="635"/>
      <c r="I72" s="635"/>
      <c r="J72" s="569"/>
      <c r="K72" s="569"/>
    </row>
    <row r="73" spans="1:11" ht="16.5" customHeight="1">
      <c r="A73" s="634"/>
      <c r="B73" s="632"/>
      <c r="C73" s="570"/>
      <c r="D73" s="633"/>
      <c r="E73" s="633"/>
      <c r="F73" s="635"/>
      <c r="G73" s="633"/>
      <c r="H73" s="635"/>
      <c r="I73" s="635"/>
      <c r="J73" s="569"/>
      <c r="K73" s="569"/>
    </row>
    <row r="74" spans="1:11" ht="16.5" customHeight="1">
      <c r="A74" s="634"/>
      <c r="B74" s="632"/>
      <c r="C74" s="570"/>
      <c r="D74" s="633"/>
      <c r="E74" s="633"/>
      <c r="F74" s="635"/>
      <c r="G74" s="633"/>
      <c r="H74" s="635"/>
      <c r="I74" s="635"/>
      <c r="J74" s="569"/>
      <c r="K74" s="569"/>
    </row>
    <row r="75" spans="1:11" ht="16.5" customHeight="1">
      <c r="A75" s="634"/>
      <c r="B75" s="632"/>
      <c r="C75" s="570"/>
      <c r="D75" s="633"/>
      <c r="E75" s="633"/>
      <c r="F75" s="635"/>
      <c r="G75" s="633"/>
      <c r="H75" s="635"/>
      <c r="I75" s="635"/>
      <c r="J75" s="569"/>
      <c r="K75" s="569"/>
    </row>
    <row r="76" spans="1:11" ht="16.5" customHeight="1">
      <c r="A76" s="634"/>
      <c r="B76" s="632"/>
      <c r="C76" s="570"/>
      <c r="D76" s="635"/>
      <c r="E76" s="633"/>
      <c r="F76" s="635"/>
      <c r="G76" s="633"/>
      <c r="H76" s="635"/>
      <c r="I76" s="635"/>
      <c r="J76" s="569"/>
      <c r="K76" s="569"/>
    </row>
    <row r="77" spans="1:11" ht="16.5" customHeight="1">
      <c r="A77" s="634"/>
      <c r="B77" s="632"/>
      <c r="C77" s="570"/>
      <c r="D77" s="635"/>
      <c r="E77" s="633"/>
      <c r="F77" s="635"/>
      <c r="G77" s="633"/>
      <c r="H77" s="635"/>
      <c r="I77" s="635"/>
      <c r="J77" s="569"/>
      <c r="K77" s="569"/>
    </row>
    <row r="78" spans="1:11" ht="16.5" customHeight="1">
      <c r="A78" s="634"/>
      <c r="B78" s="632"/>
      <c r="C78" s="570"/>
      <c r="D78" s="635"/>
      <c r="E78" s="633"/>
      <c r="F78" s="635"/>
      <c r="G78" s="633"/>
      <c r="H78" s="635"/>
      <c r="I78" s="635"/>
      <c r="J78" s="569"/>
      <c r="K78" s="569"/>
    </row>
    <row r="79" spans="1:11" ht="16.5" customHeight="1">
      <c r="A79" s="634"/>
      <c r="B79" s="632"/>
      <c r="C79" s="570"/>
      <c r="D79" s="635"/>
      <c r="E79" s="633"/>
      <c r="F79" s="635"/>
      <c r="G79" s="633"/>
      <c r="H79" s="635"/>
      <c r="I79" s="635"/>
      <c r="J79" s="569"/>
      <c r="K79" s="569"/>
    </row>
    <row r="80" spans="1:11" ht="16.5" customHeight="1">
      <c r="A80" s="634"/>
      <c r="B80" s="632"/>
      <c r="C80" s="570"/>
      <c r="D80" s="635"/>
      <c r="E80" s="633"/>
      <c r="F80" s="635"/>
      <c r="G80" s="633"/>
      <c r="H80" s="635"/>
      <c r="I80" s="635"/>
      <c r="J80" s="569"/>
      <c r="K80" s="569"/>
    </row>
    <row r="81" spans="1:11" ht="16.5" customHeight="1">
      <c r="A81" s="634"/>
      <c r="B81" s="632"/>
      <c r="C81" s="570"/>
      <c r="D81" s="635"/>
      <c r="E81" s="633"/>
      <c r="F81" s="635"/>
      <c r="G81" s="633"/>
      <c r="H81" s="635"/>
      <c r="I81" s="635"/>
      <c r="J81" s="569"/>
      <c r="K81" s="569"/>
    </row>
    <row r="82" spans="1:11" ht="16.5" customHeight="1">
      <c r="A82" s="634"/>
      <c r="B82" s="632"/>
      <c r="C82" s="570"/>
      <c r="D82" s="635"/>
      <c r="E82" s="633"/>
      <c r="F82" s="635"/>
      <c r="G82" s="633"/>
      <c r="H82" s="635"/>
      <c r="I82" s="635"/>
      <c r="J82" s="569"/>
      <c r="K82" s="569"/>
    </row>
    <row r="83" spans="1:11" ht="16.5" customHeight="1">
      <c r="A83" s="634"/>
      <c r="B83" s="632"/>
      <c r="C83" s="570"/>
      <c r="D83" s="635"/>
      <c r="E83" s="633"/>
      <c r="F83" s="635"/>
      <c r="G83" s="633"/>
      <c r="H83" s="635"/>
      <c r="I83" s="635"/>
      <c r="J83" s="569"/>
      <c r="K83" s="569"/>
    </row>
    <row r="84" spans="1:11" ht="16.5" customHeight="1">
      <c r="A84" s="631"/>
      <c r="B84" s="632"/>
      <c r="C84" s="567"/>
      <c r="D84" s="633"/>
      <c r="E84" s="633"/>
      <c r="F84" s="633"/>
      <c r="G84" s="633"/>
      <c r="H84" s="633"/>
      <c r="I84" s="633"/>
      <c r="J84" s="569"/>
      <c r="K84" s="569"/>
    </row>
    <row r="85" spans="1:11" ht="16.5" customHeight="1">
      <c r="A85" s="631"/>
      <c r="B85" s="632"/>
      <c r="C85" s="567"/>
      <c r="D85" s="633"/>
      <c r="E85" s="633"/>
      <c r="F85" s="633"/>
      <c r="G85" s="633"/>
      <c r="H85" s="633"/>
      <c r="I85" s="633"/>
      <c r="J85" s="569"/>
      <c r="K85" s="569"/>
    </row>
    <row r="86" spans="1:11" ht="16.5" customHeight="1">
      <c r="A86" s="631"/>
      <c r="B86" s="632"/>
      <c r="C86" s="567"/>
      <c r="D86" s="633"/>
      <c r="E86" s="633"/>
      <c r="F86" s="633"/>
      <c r="G86" s="633"/>
      <c r="H86" s="633"/>
      <c r="I86" s="633"/>
      <c r="J86" s="569"/>
      <c r="K86" s="569"/>
    </row>
    <row r="87" spans="1:11" ht="16.5" customHeight="1">
      <c r="A87" s="631"/>
      <c r="B87" s="632"/>
      <c r="C87" s="567"/>
      <c r="D87" s="633"/>
      <c r="E87" s="633"/>
      <c r="F87" s="633"/>
      <c r="G87" s="633"/>
      <c r="H87" s="633"/>
      <c r="I87" s="633"/>
      <c r="J87" s="569"/>
      <c r="K87" s="569"/>
    </row>
    <row r="88" spans="1:11" ht="16.5" customHeight="1">
      <c r="A88" s="631"/>
      <c r="B88" s="632"/>
      <c r="C88" s="567"/>
      <c r="D88" s="633"/>
      <c r="E88" s="633"/>
      <c r="F88" s="633"/>
      <c r="G88" s="633"/>
      <c r="H88" s="633"/>
      <c r="I88" s="633"/>
      <c r="J88" s="569"/>
      <c r="K88" s="569"/>
    </row>
    <row r="89" spans="1:11" ht="16.5" customHeight="1">
      <c r="A89" s="631"/>
      <c r="B89" s="632"/>
      <c r="C89" s="567"/>
      <c r="D89" s="633"/>
      <c r="E89" s="633"/>
      <c r="F89" s="633"/>
      <c r="G89" s="633"/>
      <c r="H89" s="633"/>
      <c r="I89" s="633"/>
      <c r="J89" s="569"/>
      <c r="K89" s="569"/>
    </row>
    <row r="90" spans="1:11" ht="16.5" customHeight="1">
      <c r="A90" s="631"/>
      <c r="B90" s="632"/>
      <c r="C90" s="567"/>
      <c r="D90" s="633"/>
      <c r="E90" s="633"/>
      <c r="F90" s="633"/>
      <c r="G90" s="633"/>
      <c r="H90" s="633"/>
      <c r="I90" s="633"/>
      <c r="J90" s="569"/>
      <c r="K90" s="569"/>
    </row>
    <row r="91" spans="1:11" ht="16.5" customHeight="1">
      <c r="A91" s="631"/>
      <c r="B91" s="632"/>
      <c r="C91" s="567"/>
      <c r="D91" s="633"/>
      <c r="E91" s="633"/>
      <c r="F91" s="633"/>
      <c r="G91" s="633"/>
      <c r="H91" s="633"/>
      <c r="I91" s="633"/>
      <c r="J91" s="569"/>
      <c r="K91" s="569"/>
    </row>
    <row r="92" spans="1:11" ht="16.5" customHeight="1">
      <c r="A92" s="631"/>
      <c r="B92" s="632"/>
      <c r="C92" s="567"/>
      <c r="D92" s="633"/>
      <c r="E92" s="633"/>
      <c r="F92" s="633"/>
      <c r="G92" s="633"/>
      <c r="H92" s="633"/>
      <c r="I92" s="633"/>
      <c r="J92" s="569"/>
      <c r="K92" s="569"/>
    </row>
    <row r="93" spans="1:11" ht="16.5" customHeight="1">
      <c r="A93" s="631"/>
      <c r="B93" s="632"/>
      <c r="C93" s="567"/>
      <c r="D93" s="633"/>
      <c r="E93" s="633"/>
      <c r="F93" s="633"/>
      <c r="G93" s="633"/>
      <c r="H93" s="633"/>
      <c r="I93" s="633"/>
      <c r="J93" s="569"/>
      <c r="K93" s="569"/>
    </row>
    <row r="94" spans="1:11" ht="16.5" customHeight="1">
      <c r="A94" s="631"/>
      <c r="B94" s="632"/>
      <c r="C94" s="567"/>
      <c r="D94" s="633"/>
      <c r="E94" s="633"/>
      <c r="F94" s="633"/>
      <c r="G94" s="633"/>
      <c r="H94" s="633"/>
      <c r="I94" s="633"/>
      <c r="J94" s="569"/>
      <c r="K94" s="569"/>
    </row>
    <row r="95" spans="1:11" ht="16.5" customHeight="1">
      <c r="A95" s="631"/>
      <c r="B95" s="632"/>
      <c r="C95" s="567"/>
      <c r="D95" s="633"/>
      <c r="E95" s="633"/>
      <c r="F95" s="633"/>
      <c r="G95" s="633"/>
      <c r="H95" s="633"/>
      <c r="I95" s="633"/>
      <c r="J95" s="569"/>
      <c r="K95" s="569"/>
    </row>
    <row r="96" spans="1:11" ht="16.5" customHeight="1">
      <c r="A96" s="631"/>
      <c r="B96" s="632"/>
      <c r="C96" s="567"/>
      <c r="D96" s="633"/>
      <c r="E96" s="633"/>
      <c r="F96" s="633"/>
      <c r="G96" s="633"/>
      <c r="H96" s="633"/>
      <c r="I96" s="633"/>
      <c r="J96" s="569"/>
      <c r="K96" s="569"/>
    </row>
    <row r="97" spans="1:11" ht="16.5" customHeight="1">
      <c r="A97" s="631"/>
      <c r="B97" s="632"/>
      <c r="C97" s="567"/>
      <c r="D97" s="633"/>
      <c r="E97" s="633"/>
      <c r="F97" s="633"/>
      <c r="G97" s="633"/>
      <c r="H97" s="633"/>
      <c r="I97" s="633"/>
      <c r="J97" s="569"/>
      <c r="K97" s="569"/>
    </row>
    <row r="98" spans="1:11" ht="16.5" customHeight="1">
      <c r="A98" s="631"/>
      <c r="B98" s="632"/>
      <c r="C98" s="567"/>
      <c r="D98" s="633"/>
      <c r="E98" s="633"/>
      <c r="F98" s="633"/>
      <c r="G98" s="633"/>
      <c r="H98" s="633"/>
      <c r="I98" s="633"/>
      <c r="J98" s="569"/>
      <c r="K98" s="569"/>
    </row>
    <row r="99" spans="1:11" ht="16.5" customHeight="1">
      <c r="A99" s="631"/>
      <c r="B99" s="632"/>
      <c r="C99" s="567"/>
      <c r="D99" s="633"/>
      <c r="E99" s="633"/>
      <c r="F99" s="633"/>
      <c r="G99" s="633"/>
      <c r="H99" s="633"/>
      <c r="I99" s="633"/>
      <c r="J99" s="569"/>
      <c r="K99" s="569"/>
    </row>
    <row r="100" spans="1:11" ht="16.5" customHeight="1">
      <c r="A100" s="631"/>
      <c r="B100" s="632"/>
      <c r="C100" s="567"/>
      <c r="D100" s="633"/>
      <c r="E100" s="633"/>
      <c r="F100" s="633"/>
      <c r="G100" s="633"/>
      <c r="H100" s="633"/>
      <c r="I100" s="633"/>
      <c r="J100" s="569"/>
      <c r="K100" s="569"/>
    </row>
    <row r="101" spans="1:11" ht="16.5" customHeight="1">
      <c r="A101" s="631"/>
      <c r="B101" s="632"/>
      <c r="C101" s="567"/>
      <c r="D101" s="633"/>
      <c r="E101" s="633"/>
      <c r="F101" s="633"/>
      <c r="G101" s="633"/>
      <c r="H101" s="633"/>
      <c r="I101" s="633"/>
      <c r="J101" s="569"/>
      <c r="K101" s="569"/>
    </row>
    <row r="102" spans="1:11" ht="16.5" customHeight="1">
      <c r="A102" s="631"/>
      <c r="B102" s="632"/>
      <c r="C102" s="567"/>
      <c r="D102" s="633"/>
      <c r="E102" s="633"/>
      <c r="F102" s="633"/>
      <c r="G102" s="633"/>
      <c r="H102" s="633"/>
      <c r="I102" s="633"/>
      <c r="J102" s="569"/>
      <c r="K102" s="569"/>
    </row>
    <row r="103" spans="1:11" ht="16.5" customHeight="1">
      <c r="A103" s="631"/>
      <c r="B103" s="632"/>
      <c r="C103" s="567"/>
      <c r="D103" s="633"/>
      <c r="E103" s="633"/>
      <c r="F103" s="633"/>
      <c r="G103" s="633"/>
      <c r="H103" s="633"/>
      <c r="I103" s="633"/>
      <c r="J103" s="569"/>
      <c r="K103" s="569"/>
    </row>
    <row r="104" spans="1:11" ht="16.5" customHeight="1">
      <c r="A104" s="631"/>
      <c r="B104" s="632"/>
      <c r="C104" s="567"/>
      <c r="D104" s="633"/>
      <c r="E104" s="633"/>
      <c r="F104" s="633"/>
      <c r="G104" s="633"/>
      <c r="H104" s="633"/>
      <c r="I104" s="633"/>
      <c r="J104" s="569"/>
      <c r="K104" s="569"/>
    </row>
    <row r="105" spans="1:11" ht="16.5" customHeight="1">
      <c r="A105" s="631"/>
      <c r="B105" s="632"/>
      <c r="C105" s="567"/>
      <c r="D105" s="633"/>
      <c r="E105" s="633"/>
      <c r="F105" s="633"/>
      <c r="G105" s="633"/>
      <c r="H105" s="633"/>
      <c r="I105" s="633"/>
      <c r="J105" s="569"/>
      <c r="K105" s="569"/>
    </row>
    <row r="106" spans="1:11" ht="16.5" customHeight="1">
      <c r="A106" s="631"/>
      <c r="B106" s="632"/>
      <c r="C106" s="567"/>
      <c r="D106" s="633"/>
      <c r="E106" s="633"/>
      <c r="F106" s="633"/>
      <c r="G106" s="633"/>
      <c r="H106" s="633"/>
      <c r="I106" s="633"/>
      <c r="J106" s="569"/>
      <c r="K106" s="569"/>
    </row>
    <row r="107" spans="1:11" ht="16.5" customHeight="1">
      <c r="A107" s="631"/>
      <c r="B107" s="632"/>
      <c r="C107" s="567"/>
      <c r="D107" s="633"/>
      <c r="E107" s="633"/>
      <c r="F107" s="633"/>
      <c r="G107" s="633"/>
      <c r="H107" s="633"/>
      <c r="I107" s="633"/>
      <c r="J107" s="569"/>
      <c r="K107" s="569"/>
    </row>
    <row r="108" spans="1:11" ht="16.5" customHeight="1">
      <c r="A108" s="631"/>
      <c r="B108" s="632"/>
      <c r="C108" s="567"/>
      <c r="D108" s="633"/>
      <c r="E108" s="633"/>
      <c r="F108" s="633"/>
      <c r="G108" s="633"/>
      <c r="H108" s="633"/>
      <c r="I108" s="633"/>
      <c r="J108" s="569"/>
      <c r="K108" s="569"/>
    </row>
    <row r="109" spans="1:11" ht="16.5" customHeight="1">
      <c r="A109" s="631"/>
      <c r="B109" s="632"/>
      <c r="C109" s="567"/>
      <c r="D109" s="633"/>
      <c r="E109" s="633"/>
      <c r="F109" s="633"/>
      <c r="G109" s="633"/>
      <c r="H109" s="633"/>
      <c r="I109" s="633"/>
      <c r="J109" s="569"/>
      <c r="K109" s="569"/>
    </row>
    <row r="110" spans="1:11" ht="16.5" customHeight="1">
      <c r="A110" s="631"/>
      <c r="B110" s="632"/>
      <c r="C110" s="567"/>
      <c r="D110" s="633"/>
      <c r="E110" s="633"/>
      <c r="F110" s="633"/>
      <c r="G110" s="633"/>
      <c r="H110" s="633"/>
      <c r="I110" s="633"/>
      <c r="J110" s="569"/>
      <c r="K110" s="569"/>
    </row>
    <row r="111" spans="1:11" ht="16.5" customHeight="1">
      <c r="A111" s="631"/>
      <c r="B111" s="632"/>
      <c r="C111" s="567"/>
      <c r="D111" s="633"/>
      <c r="E111" s="633"/>
      <c r="F111" s="633"/>
      <c r="G111" s="633"/>
      <c r="H111" s="633"/>
      <c r="I111" s="633"/>
      <c r="J111" s="569"/>
      <c r="K111" s="569"/>
    </row>
    <row r="112" spans="1:11" ht="16.5" customHeight="1">
      <c r="A112" s="631"/>
      <c r="B112" s="632"/>
      <c r="C112" s="567"/>
      <c r="D112" s="633"/>
      <c r="E112" s="633"/>
      <c r="F112" s="633"/>
      <c r="G112" s="633"/>
      <c r="H112" s="633"/>
      <c r="I112" s="633"/>
      <c r="J112" s="569"/>
      <c r="K112" s="569"/>
    </row>
    <row r="113" spans="1:11" ht="16.5" customHeight="1">
      <c r="A113" s="631"/>
      <c r="B113" s="632"/>
      <c r="C113" s="567"/>
      <c r="D113" s="633"/>
      <c r="E113" s="633"/>
      <c r="F113" s="633"/>
      <c r="G113" s="633"/>
      <c r="H113" s="633"/>
      <c r="I113" s="633"/>
      <c r="J113" s="569"/>
      <c r="K113" s="569"/>
    </row>
    <row r="114" spans="1:11" ht="16.5" customHeight="1">
      <c r="A114" s="631"/>
      <c r="B114" s="632"/>
      <c r="C114" s="567"/>
      <c r="D114" s="633"/>
      <c r="E114" s="633"/>
      <c r="F114" s="633"/>
      <c r="G114" s="633"/>
      <c r="H114" s="633"/>
      <c r="I114" s="633"/>
      <c r="J114" s="569"/>
      <c r="K114" s="569"/>
    </row>
    <row r="115" spans="1:11" ht="16.5" customHeight="1">
      <c r="A115" s="631"/>
      <c r="B115" s="632"/>
      <c r="C115" s="567"/>
      <c r="D115" s="633"/>
      <c r="E115" s="633"/>
      <c r="F115" s="633"/>
      <c r="G115" s="633"/>
      <c r="H115" s="633"/>
      <c r="I115" s="633"/>
      <c r="J115" s="569"/>
      <c r="K115" s="569"/>
    </row>
    <row r="116" spans="1:11" ht="16.5" customHeight="1">
      <c r="A116" s="631"/>
      <c r="B116" s="632"/>
      <c r="C116" s="567"/>
      <c r="D116" s="633"/>
      <c r="E116" s="633"/>
      <c r="F116" s="633"/>
      <c r="G116" s="633"/>
      <c r="H116" s="633"/>
      <c r="I116" s="633"/>
      <c r="J116" s="569"/>
      <c r="K116" s="569"/>
    </row>
    <row r="117" spans="1:11" ht="16.5" customHeight="1">
      <c r="A117" s="631"/>
      <c r="B117" s="632"/>
      <c r="C117" s="567"/>
      <c r="D117" s="633"/>
      <c r="E117" s="633"/>
      <c r="F117" s="633"/>
      <c r="G117" s="633"/>
      <c r="H117" s="633"/>
      <c r="I117" s="633"/>
      <c r="J117" s="569"/>
      <c r="K117" s="569"/>
    </row>
    <row r="118" spans="1:11" ht="16.5" customHeight="1">
      <c r="A118" s="631"/>
      <c r="B118" s="632"/>
      <c r="C118" s="567"/>
      <c r="D118" s="633"/>
      <c r="E118" s="633"/>
      <c r="F118" s="633"/>
      <c r="G118" s="633"/>
      <c r="H118" s="633"/>
      <c r="I118" s="633"/>
      <c r="J118" s="569"/>
      <c r="K118" s="569"/>
    </row>
    <row r="119" spans="1:11" ht="16.5" customHeight="1">
      <c r="A119" s="631"/>
      <c r="B119" s="632"/>
      <c r="C119" s="567"/>
      <c r="D119" s="633"/>
      <c r="E119" s="633"/>
      <c r="F119" s="633"/>
      <c r="G119" s="633"/>
      <c r="H119" s="633"/>
      <c r="I119" s="633"/>
      <c r="J119" s="569"/>
      <c r="K119" s="569"/>
    </row>
    <row r="120" spans="1:11" ht="16.5" customHeight="1">
      <c r="A120" s="631"/>
      <c r="B120" s="632"/>
      <c r="C120" s="567"/>
      <c r="D120" s="633"/>
      <c r="E120" s="633"/>
      <c r="F120" s="633"/>
      <c r="G120" s="633"/>
      <c r="H120" s="633"/>
      <c r="I120" s="633"/>
      <c r="J120" s="569"/>
      <c r="K120" s="569"/>
    </row>
    <row r="121" spans="1:11" ht="16.5" customHeight="1">
      <c r="A121" s="631"/>
      <c r="B121" s="632"/>
      <c r="C121" s="567"/>
      <c r="D121" s="633"/>
      <c r="E121" s="633"/>
      <c r="F121" s="633"/>
      <c r="G121" s="633"/>
      <c r="H121" s="633"/>
      <c r="I121" s="633"/>
      <c r="J121" s="569"/>
      <c r="K121" s="569"/>
    </row>
    <row r="122" spans="1:11" ht="16.5" customHeight="1">
      <c r="A122" s="631"/>
      <c r="B122" s="632"/>
      <c r="C122" s="567"/>
      <c r="D122" s="633"/>
      <c r="E122" s="633"/>
      <c r="F122" s="633"/>
      <c r="G122" s="633"/>
      <c r="H122" s="633"/>
      <c r="I122" s="633"/>
      <c r="J122" s="569"/>
      <c r="K122" s="569"/>
    </row>
    <row r="123" spans="1:11" ht="16.5" customHeight="1">
      <c r="A123" s="631"/>
      <c r="B123" s="632"/>
      <c r="C123" s="567"/>
      <c r="D123" s="633"/>
      <c r="E123" s="633"/>
      <c r="F123" s="633"/>
      <c r="G123" s="633"/>
      <c r="H123" s="633"/>
      <c r="I123" s="633"/>
      <c r="J123" s="569"/>
      <c r="K123" s="569"/>
    </row>
    <row r="124" spans="1:11" ht="16.5" customHeight="1">
      <c r="A124" s="631"/>
      <c r="B124" s="632"/>
      <c r="C124" s="567"/>
      <c r="D124" s="633"/>
      <c r="E124" s="633"/>
      <c r="F124" s="633"/>
      <c r="G124" s="633"/>
      <c r="H124" s="633"/>
      <c r="I124" s="633"/>
      <c r="J124" s="569"/>
      <c r="K124" s="569"/>
    </row>
    <row r="125" spans="1:11" ht="16.5" customHeight="1">
      <c r="A125" s="631"/>
      <c r="B125" s="632"/>
      <c r="C125" s="567"/>
      <c r="D125" s="633"/>
      <c r="E125" s="633"/>
      <c r="F125" s="633"/>
      <c r="G125" s="633"/>
      <c r="H125" s="633"/>
      <c r="I125" s="633"/>
      <c r="J125" s="569"/>
      <c r="K125" s="569"/>
    </row>
    <row r="126" spans="1:11" ht="16.5" customHeight="1">
      <c r="A126" s="631"/>
      <c r="B126" s="632"/>
      <c r="C126" s="567"/>
      <c r="D126" s="633"/>
      <c r="E126" s="633"/>
      <c r="F126" s="633"/>
      <c r="G126" s="633"/>
      <c r="H126" s="633"/>
      <c r="I126" s="633"/>
      <c r="J126" s="569"/>
      <c r="K126" s="569"/>
    </row>
    <row r="127" spans="1:11" ht="16.5" customHeight="1">
      <c r="A127" s="631"/>
      <c r="B127" s="632"/>
      <c r="C127" s="567"/>
      <c r="D127" s="633"/>
      <c r="E127" s="633"/>
      <c r="F127" s="633"/>
      <c r="G127" s="633"/>
      <c r="H127" s="633"/>
      <c r="I127" s="633"/>
      <c r="J127" s="569"/>
      <c r="K127" s="569"/>
    </row>
    <row r="128" spans="1:11" ht="16.5" customHeight="1">
      <c r="A128" s="631"/>
      <c r="B128" s="632"/>
      <c r="C128" s="567"/>
      <c r="D128" s="633"/>
      <c r="E128" s="633"/>
      <c r="F128" s="633"/>
      <c r="G128" s="633"/>
      <c r="H128" s="633"/>
      <c r="I128" s="633"/>
      <c r="J128" s="569"/>
      <c r="K128" s="569"/>
    </row>
    <row r="129" spans="1:11" ht="16.5" customHeight="1">
      <c r="A129" s="631"/>
      <c r="B129" s="632"/>
      <c r="C129" s="567"/>
      <c r="D129" s="633"/>
      <c r="E129" s="633"/>
      <c r="F129" s="633"/>
      <c r="G129" s="633"/>
      <c r="H129" s="633"/>
      <c r="I129" s="633"/>
      <c r="J129" s="569"/>
      <c r="K129" s="569"/>
    </row>
    <row r="130" spans="1:11" ht="16.5" customHeight="1">
      <c r="A130" s="631"/>
      <c r="B130" s="632"/>
      <c r="C130" s="567"/>
      <c r="D130" s="633"/>
      <c r="E130" s="633"/>
      <c r="F130" s="633"/>
      <c r="G130" s="633"/>
      <c r="H130" s="633"/>
      <c r="I130" s="633"/>
      <c r="J130" s="569"/>
      <c r="K130" s="569"/>
    </row>
    <row r="131" spans="1:11" ht="16.5" customHeight="1">
      <c r="A131" s="631"/>
      <c r="B131" s="632"/>
      <c r="C131" s="567"/>
      <c r="D131" s="633"/>
      <c r="E131" s="633"/>
      <c r="F131" s="633"/>
      <c r="G131" s="633"/>
      <c r="H131" s="633"/>
      <c r="I131" s="633"/>
      <c r="J131" s="569"/>
      <c r="K131" s="569"/>
    </row>
    <row r="132" spans="1:11" ht="16.5" customHeight="1">
      <c r="A132" s="631"/>
      <c r="B132" s="632"/>
      <c r="C132" s="567"/>
      <c r="D132" s="633"/>
      <c r="E132" s="633"/>
      <c r="F132" s="633"/>
      <c r="G132" s="633"/>
      <c r="H132" s="633"/>
      <c r="I132" s="633"/>
      <c r="J132" s="569"/>
      <c r="K132" s="569"/>
    </row>
    <row r="133" spans="1:11" ht="16.5" customHeight="1">
      <c r="A133" s="631"/>
      <c r="B133" s="632"/>
      <c r="C133" s="567"/>
      <c r="D133" s="633"/>
      <c r="E133" s="633"/>
      <c r="F133" s="633"/>
      <c r="G133" s="633"/>
      <c r="H133" s="633"/>
      <c r="I133" s="633"/>
      <c r="J133" s="569"/>
      <c r="K133" s="569"/>
    </row>
    <row r="134" spans="1:11" ht="16.5" customHeight="1">
      <c r="A134" s="631"/>
      <c r="B134" s="632"/>
      <c r="C134" s="567"/>
      <c r="D134" s="633"/>
      <c r="E134" s="633"/>
      <c r="F134" s="633"/>
      <c r="G134" s="633"/>
      <c r="H134" s="633"/>
      <c r="I134" s="633"/>
      <c r="J134" s="569"/>
      <c r="K134" s="569"/>
    </row>
    <row r="135" spans="1:11" ht="16.5" customHeight="1">
      <c r="A135" s="631"/>
      <c r="B135" s="632"/>
      <c r="C135" s="567"/>
      <c r="D135" s="633"/>
      <c r="E135" s="633"/>
      <c r="F135" s="633"/>
      <c r="G135" s="633"/>
      <c r="H135" s="633"/>
      <c r="I135" s="633"/>
      <c r="J135" s="569"/>
      <c r="K135" s="569"/>
    </row>
    <row r="136" spans="1:11" ht="16.5" customHeight="1">
      <c r="A136" s="631"/>
      <c r="B136" s="632"/>
      <c r="C136" s="570"/>
      <c r="D136" s="635"/>
      <c r="E136" s="633"/>
      <c r="F136" s="633"/>
      <c r="G136" s="633"/>
      <c r="H136" s="633"/>
      <c r="I136" s="517"/>
      <c r="J136" s="569"/>
      <c r="K136" s="569"/>
    </row>
    <row r="137" spans="1:11" ht="16.5" customHeight="1">
      <c r="A137" s="636"/>
      <c r="B137" s="632"/>
      <c r="C137" s="570"/>
      <c r="D137" s="635"/>
      <c r="E137" s="633"/>
      <c r="F137" s="633"/>
      <c r="G137" s="633"/>
      <c r="H137" s="633"/>
      <c r="I137" s="517"/>
      <c r="J137" s="569"/>
      <c r="K137" s="569"/>
    </row>
    <row r="138" spans="1:11" ht="16.5" customHeight="1">
      <c r="A138" s="637"/>
      <c r="B138" s="632"/>
      <c r="C138" s="612"/>
      <c r="D138" s="633"/>
      <c r="E138" s="638"/>
      <c r="F138" s="639"/>
      <c r="G138" s="639"/>
      <c r="H138" s="640"/>
      <c r="I138" s="640"/>
      <c r="J138" s="641"/>
      <c r="K138" s="641"/>
    </row>
    <row r="139" spans="1:11" ht="16.5" customHeight="1">
      <c r="A139" s="637"/>
      <c r="B139" s="632"/>
      <c r="C139" s="612"/>
      <c r="D139" s="633"/>
      <c r="E139" s="638"/>
      <c r="F139" s="639"/>
      <c r="G139" s="639"/>
      <c r="H139" s="640"/>
      <c r="I139" s="640"/>
      <c r="J139" s="641"/>
      <c r="K139" s="641"/>
    </row>
    <row r="140" spans="1:11" ht="16.5" customHeight="1">
      <c r="A140" s="637"/>
      <c r="B140" s="632"/>
      <c r="C140" s="612"/>
      <c r="D140" s="633"/>
      <c r="E140" s="638"/>
      <c r="F140" s="639"/>
      <c r="G140" s="639"/>
      <c r="H140" s="640"/>
      <c r="I140" s="640"/>
      <c r="J140" s="641"/>
      <c r="K140" s="641"/>
    </row>
    <row r="141" spans="1:11" ht="16.5" customHeight="1">
      <c r="A141" s="637"/>
      <c r="B141" s="632"/>
      <c r="C141" s="612"/>
      <c r="D141" s="633"/>
      <c r="E141" s="638"/>
      <c r="F141" s="639"/>
      <c r="G141" s="639"/>
      <c r="H141" s="640"/>
      <c r="I141" s="640"/>
      <c r="J141" s="641"/>
      <c r="K141" s="641"/>
    </row>
    <row r="142" spans="1:11" ht="16.5" customHeight="1">
      <c r="A142" s="637"/>
      <c r="B142" s="632"/>
      <c r="C142" s="612"/>
      <c r="D142" s="633"/>
      <c r="E142" s="638"/>
      <c r="F142" s="639"/>
      <c r="G142" s="639"/>
      <c r="H142" s="640"/>
      <c r="I142" s="640"/>
      <c r="J142" s="641"/>
      <c r="K142" s="641"/>
    </row>
    <row r="143" spans="1:11" ht="16.5" customHeight="1">
      <c r="A143" s="637"/>
      <c r="B143" s="632"/>
      <c r="C143" s="612"/>
      <c r="D143" s="633"/>
      <c r="E143" s="638"/>
      <c r="F143" s="639"/>
      <c r="G143" s="639"/>
      <c r="H143" s="640"/>
      <c r="I143" s="640"/>
      <c r="J143" s="641"/>
      <c r="K143" s="641"/>
    </row>
    <row r="144" spans="1:11" ht="16.5" customHeight="1">
      <c r="A144" s="637"/>
      <c r="B144" s="632"/>
      <c r="C144" s="612"/>
      <c r="D144" s="633"/>
      <c r="E144" s="638"/>
      <c r="F144" s="639"/>
      <c r="G144" s="639"/>
      <c r="H144" s="640"/>
      <c r="I144" s="640"/>
      <c r="J144" s="641"/>
      <c r="K144" s="641"/>
    </row>
    <row r="145" spans="1:11" ht="16.5" customHeight="1">
      <c r="A145" s="637"/>
      <c r="B145" s="632"/>
      <c r="C145" s="612"/>
      <c r="D145" s="633"/>
      <c r="E145" s="638"/>
      <c r="F145" s="639"/>
      <c r="G145" s="639"/>
      <c r="H145" s="640"/>
      <c r="I145" s="640"/>
      <c r="J145" s="641"/>
      <c r="K145" s="641"/>
    </row>
    <row r="146" spans="1:11" ht="16.5" customHeight="1">
      <c r="A146" s="637"/>
      <c r="B146" s="632"/>
      <c r="C146" s="612"/>
      <c r="D146" s="633"/>
      <c r="E146" s="638"/>
      <c r="F146" s="639"/>
      <c r="G146" s="639"/>
      <c r="H146" s="640"/>
      <c r="I146" s="640"/>
      <c r="J146" s="641"/>
      <c r="K146" s="641"/>
    </row>
    <row r="147" spans="1:11" ht="16.5" customHeight="1">
      <c r="A147" s="637"/>
      <c r="B147" s="632"/>
      <c r="C147" s="612"/>
      <c r="D147" s="633"/>
      <c r="E147" s="638"/>
      <c r="F147" s="639"/>
      <c r="G147" s="639"/>
      <c r="H147" s="640"/>
      <c r="I147" s="640"/>
      <c r="J147" s="641"/>
      <c r="K147" s="641"/>
    </row>
    <row r="148" spans="1:11" ht="16.5" customHeight="1">
      <c r="A148" s="642"/>
      <c r="B148" s="632"/>
      <c r="C148" s="616"/>
      <c r="D148" s="633"/>
      <c r="E148" s="643"/>
      <c r="F148" s="644"/>
      <c r="G148" s="644"/>
      <c r="H148" s="645"/>
      <c r="I148" s="645"/>
      <c r="J148" s="646"/>
      <c r="K148" s="646"/>
    </row>
    <row r="149" spans="1:11" ht="16.5" customHeight="1">
      <c r="A149" s="642"/>
      <c r="B149" s="632"/>
      <c r="C149" s="616"/>
      <c r="D149" s="633"/>
      <c r="E149" s="643"/>
      <c r="F149" s="644"/>
      <c r="G149" s="644"/>
      <c r="H149" s="645"/>
      <c r="I149" s="645"/>
      <c r="J149" s="646"/>
      <c r="K149" s="646"/>
    </row>
    <row r="150" spans="1:11" ht="16.5" customHeight="1">
      <c r="A150" s="642"/>
      <c r="B150" s="632"/>
      <c r="C150" s="616"/>
      <c r="D150" s="633"/>
      <c r="E150" s="643"/>
      <c r="F150" s="644"/>
      <c r="G150" s="644"/>
      <c r="H150" s="645"/>
      <c r="I150" s="645"/>
      <c r="J150" s="646"/>
      <c r="K150" s="646"/>
    </row>
    <row r="151" spans="1:11" ht="16.5" customHeight="1">
      <c r="A151" s="642"/>
      <c r="B151" s="632"/>
      <c r="C151" s="616"/>
      <c r="D151" s="633"/>
      <c r="E151" s="643"/>
      <c r="F151" s="644"/>
      <c r="G151" s="644"/>
      <c r="H151" s="645"/>
      <c r="I151" s="645"/>
      <c r="J151" s="646"/>
      <c r="K151" s="646"/>
    </row>
    <row r="152" spans="1:11" ht="16.5" customHeight="1">
      <c r="A152" s="642"/>
      <c r="B152" s="632"/>
      <c r="C152" s="616"/>
      <c r="D152" s="633"/>
      <c r="E152" s="643"/>
      <c r="F152" s="644"/>
      <c r="G152" s="644"/>
      <c r="H152" s="645"/>
      <c r="I152" s="645"/>
      <c r="J152" s="646"/>
      <c r="K152" s="646"/>
    </row>
    <row r="153" spans="1:11" ht="16.5" customHeight="1">
      <c r="A153" s="642"/>
      <c r="B153" s="632"/>
      <c r="C153" s="616"/>
      <c r="D153" s="633"/>
      <c r="E153" s="643"/>
      <c r="F153" s="644"/>
      <c r="G153" s="644"/>
      <c r="H153" s="645"/>
      <c r="I153" s="645"/>
      <c r="J153" s="646"/>
      <c r="K153" s="646"/>
    </row>
    <row r="154" spans="1:11" ht="16.5" customHeight="1">
      <c r="A154" s="642"/>
      <c r="B154" s="632"/>
      <c r="C154" s="616"/>
      <c r="D154" s="633"/>
      <c r="E154" s="643"/>
      <c r="F154" s="644"/>
      <c r="G154" s="644"/>
      <c r="H154" s="645"/>
      <c r="I154" s="645"/>
      <c r="J154" s="646"/>
      <c r="K154" s="646"/>
    </row>
    <row r="155" spans="1:11" ht="16.5" customHeight="1">
      <c r="A155" s="642"/>
      <c r="B155" s="632"/>
      <c r="C155" s="616"/>
      <c r="D155" s="633"/>
      <c r="E155" s="643"/>
      <c r="F155" s="644"/>
      <c r="G155" s="644"/>
      <c r="H155" s="645"/>
      <c r="I155" s="645"/>
      <c r="J155" s="646"/>
      <c r="K155" s="646"/>
    </row>
    <row r="156" spans="1:11" ht="16.5" customHeight="1">
      <c r="A156" s="642"/>
      <c r="B156" s="632"/>
      <c r="C156" s="616"/>
      <c r="D156" s="633"/>
      <c r="E156" s="643"/>
      <c r="F156" s="644"/>
      <c r="G156" s="644"/>
      <c r="H156" s="645"/>
      <c r="I156" s="645"/>
      <c r="J156" s="646"/>
      <c r="K156" s="646"/>
    </row>
    <row r="157" spans="1:11" ht="16.5" customHeight="1">
      <c r="A157" s="642"/>
      <c r="B157" s="632"/>
      <c r="C157" s="616"/>
      <c r="D157" s="633"/>
      <c r="E157" s="643"/>
      <c r="F157" s="644"/>
      <c r="G157" s="644"/>
      <c r="H157" s="645"/>
      <c r="I157" s="645"/>
      <c r="J157" s="646"/>
      <c r="K157" s="646"/>
    </row>
    <row r="158" spans="1:11" ht="16.5" customHeight="1">
      <c r="A158" s="642"/>
      <c r="B158" s="632"/>
      <c r="C158" s="616"/>
      <c r="D158" s="633"/>
      <c r="E158" s="643"/>
      <c r="F158" s="644"/>
      <c r="G158" s="644"/>
      <c r="H158" s="645"/>
      <c r="I158" s="645"/>
      <c r="J158" s="646"/>
      <c r="K158" s="646"/>
    </row>
    <row r="159" spans="1:11" ht="16.5" customHeight="1">
      <c r="A159" s="642"/>
      <c r="B159" s="632"/>
      <c r="C159" s="616"/>
      <c r="D159" s="633"/>
      <c r="E159" s="643"/>
      <c r="F159" s="644"/>
      <c r="G159" s="644"/>
      <c r="H159" s="645"/>
      <c r="I159" s="645"/>
      <c r="J159" s="646"/>
      <c r="K159" s="646"/>
    </row>
    <row r="160" spans="1:11" ht="16.5" customHeight="1">
      <c r="A160" s="642"/>
      <c r="B160" s="632"/>
      <c r="C160" s="616"/>
      <c r="D160" s="633"/>
      <c r="E160" s="643"/>
      <c r="F160" s="644"/>
      <c r="G160" s="644"/>
      <c r="H160" s="645"/>
      <c r="I160" s="645"/>
      <c r="J160" s="646"/>
      <c r="K160" s="646"/>
    </row>
    <row r="161" spans="1:11" ht="16.5" customHeight="1">
      <c r="A161" s="642"/>
      <c r="B161" s="632"/>
      <c r="C161" s="616"/>
      <c r="D161" s="633"/>
      <c r="E161" s="643"/>
      <c r="F161" s="644"/>
      <c r="G161" s="644"/>
      <c r="H161" s="645"/>
      <c r="I161" s="645"/>
      <c r="J161" s="646"/>
      <c r="K161" s="646"/>
    </row>
    <row r="162" spans="1:11" ht="16.5" customHeight="1">
      <c r="A162" s="647"/>
      <c r="B162" s="632"/>
      <c r="C162" s="620"/>
      <c r="D162" s="633"/>
      <c r="E162" s="643"/>
      <c r="F162" s="648"/>
      <c r="G162" s="648"/>
      <c r="H162" s="649"/>
      <c r="I162" s="649"/>
      <c r="J162" s="650"/>
      <c r="K162" s="650"/>
    </row>
    <row r="163" spans="1:11" ht="16.5" customHeight="1">
      <c r="A163" s="647"/>
      <c r="B163" s="632"/>
      <c r="C163" s="620"/>
      <c r="D163" s="633"/>
      <c r="E163" s="643"/>
      <c r="F163" s="648"/>
      <c r="G163" s="648"/>
      <c r="H163" s="649"/>
      <c r="I163" s="649"/>
      <c r="J163" s="650"/>
      <c r="K163" s="650"/>
    </row>
    <row r="164" spans="1:11" ht="16.5" customHeight="1">
      <c r="A164" s="647"/>
      <c r="B164" s="632"/>
      <c r="C164" s="620"/>
      <c r="D164" s="633"/>
      <c r="E164" s="643"/>
      <c r="F164" s="648"/>
      <c r="G164" s="648"/>
      <c r="H164" s="649"/>
      <c r="I164" s="649"/>
      <c r="J164" s="650"/>
      <c r="K164" s="650"/>
    </row>
    <row r="165" spans="1:11" ht="16.5" customHeight="1">
      <c r="A165" s="647"/>
      <c r="B165" s="632"/>
      <c r="C165" s="620"/>
      <c r="D165" s="633"/>
      <c r="E165" s="643"/>
      <c r="F165" s="648"/>
      <c r="G165" s="648"/>
      <c r="H165" s="649"/>
      <c r="I165" s="649"/>
      <c r="J165" s="650"/>
      <c r="K165" s="650"/>
    </row>
    <row r="166" spans="1:11" ht="16.5" customHeight="1">
      <c r="A166" s="647"/>
      <c r="B166" s="632"/>
      <c r="C166" s="620"/>
      <c r="D166" s="633"/>
      <c r="E166" s="643"/>
      <c r="F166" s="648"/>
      <c r="G166" s="648"/>
      <c r="H166" s="649"/>
      <c r="I166" s="649"/>
      <c r="J166" s="650"/>
      <c r="K166" s="650"/>
    </row>
    <row r="167" spans="1:11" ht="16.5" customHeight="1">
      <c r="A167" s="647"/>
      <c r="B167" s="632"/>
      <c r="C167" s="620"/>
      <c r="D167" s="633"/>
      <c r="E167" s="643"/>
      <c r="F167" s="648"/>
      <c r="G167" s="648"/>
      <c r="H167" s="649"/>
      <c r="I167" s="649"/>
      <c r="J167" s="650"/>
      <c r="K167" s="650"/>
    </row>
    <row r="168" spans="1:11" ht="16.5" customHeight="1">
      <c r="A168" s="647"/>
      <c r="B168" s="632"/>
      <c r="C168" s="620"/>
      <c r="D168" s="633"/>
      <c r="E168" s="643"/>
      <c r="F168" s="648"/>
      <c r="G168" s="648"/>
      <c r="H168" s="649"/>
      <c r="I168" s="649"/>
      <c r="J168" s="650"/>
      <c r="K168" s="650"/>
    </row>
    <row r="169" spans="1:11" ht="16.5" customHeight="1">
      <c r="A169" s="647"/>
      <c r="B169" s="632"/>
      <c r="C169" s="620"/>
      <c r="D169" s="633"/>
      <c r="E169" s="643"/>
      <c r="F169" s="648"/>
      <c r="G169" s="648"/>
      <c r="H169" s="649"/>
      <c r="I169" s="649"/>
      <c r="J169" s="650"/>
      <c r="K169" s="650"/>
    </row>
    <row r="170" spans="1:11" ht="16.5" customHeight="1">
      <c r="A170" s="647"/>
      <c r="B170" s="632"/>
      <c r="C170" s="620"/>
      <c r="D170" s="633"/>
      <c r="E170" s="643"/>
      <c r="F170" s="648"/>
      <c r="G170" s="648"/>
      <c r="H170" s="649"/>
      <c r="I170" s="649"/>
      <c r="J170" s="650"/>
      <c r="K170" s="650"/>
    </row>
    <row r="171" spans="1:11" ht="16.5" customHeight="1">
      <c r="A171" s="647"/>
      <c r="B171" s="632"/>
      <c r="C171" s="620"/>
      <c r="D171" s="633"/>
      <c r="E171" s="643"/>
      <c r="F171" s="648"/>
      <c r="G171" s="648"/>
      <c r="H171" s="649"/>
      <c r="I171" s="649"/>
      <c r="J171" s="650"/>
      <c r="K171" s="650"/>
    </row>
    <row r="172" spans="1:11" ht="16.5" customHeight="1">
      <c r="A172" s="647"/>
      <c r="B172" s="632"/>
      <c r="C172" s="620"/>
      <c r="D172" s="633"/>
      <c r="E172" s="643"/>
      <c r="F172" s="648"/>
      <c r="G172" s="648"/>
      <c r="H172" s="649"/>
      <c r="I172" s="649"/>
      <c r="J172" s="650"/>
      <c r="K172" s="650"/>
    </row>
    <row r="173" spans="1:11" ht="16.5" customHeight="1">
      <c r="A173" s="647"/>
      <c r="B173" s="632"/>
      <c r="C173" s="620"/>
      <c r="D173" s="633"/>
      <c r="E173" s="643"/>
      <c r="F173" s="648"/>
      <c r="G173" s="648"/>
      <c r="H173" s="649"/>
      <c r="I173" s="649"/>
      <c r="J173" s="650"/>
      <c r="K173" s="650"/>
    </row>
    <row r="174" spans="1:11" ht="16.5" customHeight="1">
      <c r="A174" s="647"/>
      <c r="B174" s="632"/>
      <c r="C174" s="620"/>
      <c r="D174" s="633"/>
      <c r="E174" s="643"/>
      <c r="F174" s="648"/>
      <c r="G174" s="648"/>
      <c r="H174" s="649"/>
      <c r="I174" s="649"/>
      <c r="J174" s="650"/>
      <c r="K174" s="650"/>
    </row>
    <row r="175" spans="1:11" ht="16.5" customHeight="1">
      <c r="A175" s="647"/>
      <c r="B175" s="632"/>
      <c r="C175" s="620"/>
      <c r="D175" s="633"/>
      <c r="E175" s="643"/>
      <c r="F175" s="648"/>
      <c r="G175" s="648"/>
      <c r="H175" s="649"/>
      <c r="I175" s="649"/>
      <c r="J175" s="650"/>
      <c r="K175" s="650"/>
    </row>
    <row r="176" spans="1:11" ht="16.5" customHeight="1">
      <c r="A176" s="651"/>
      <c r="B176" s="632"/>
      <c r="C176" s="623"/>
      <c r="D176" s="633"/>
      <c r="E176" s="643"/>
      <c r="F176" s="652"/>
      <c r="G176" s="652"/>
      <c r="H176" s="653"/>
      <c r="I176" s="653"/>
      <c r="J176" s="654"/>
      <c r="K176" s="654"/>
    </row>
    <row r="177" spans="1:11" ht="16.5" customHeight="1">
      <c r="A177" s="651"/>
      <c r="B177" s="632"/>
      <c r="C177" s="623"/>
      <c r="D177" s="633"/>
      <c r="E177" s="643"/>
      <c r="F177" s="652"/>
      <c r="G177" s="652"/>
      <c r="H177" s="653"/>
      <c r="I177" s="653"/>
      <c r="J177" s="654"/>
      <c r="K177" s="654"/>
    </row>
    <row r="178" spans="1:11" ht="16.5" customHeight="1">
      <c r="A178" s="651"/>
      <c r="B178" s="632"/>
      <c r="C178" s="623"/>
      <c r="D178" s="633"/>
      <c r="E178" s="643"/>
      <c r="F178" s="652"/>
      <c r="G178" s="652"/>
      <c r="H178" s="653"/>
      <c r="I178" s="653"/>
      <c r="J178" s="654"/>
      <c r="K178" s="654"/>
    </row>
    <row r="179" spans="1:11" ht="16.5" customHeight="1">
      <c r="A179" s="651"/>
      <c r="B179" s="632"/>
      <c r="C179" s="623"/>
      <c r="D179" s="633"/>
      <c r="E179" s="643"/>
      <c r="F179" s="652"/>
      <c r="G179" s="652"/>
      <c r="H179" s="653"/>
      <c r="I179" s="653"/>
      <c r="J179" s="654"/>
      <c r="K179" s="654"/>
    </row>
    <row r="180" spans="1:11" ht="16.5" customHeight="1">
      <c r="A180" s="651"/>
      <c r="B180" s="632"/>
      <c r="C180" s="623"/>
      <c r="D180" s="633"/>
      <c r="E180" s="643"/>
      <c r="F180" s="652"/>
      <c r="G180" s="652"/>
      <c r="H180" s="653"/>
      <c r="I180" s="653"/>
      <c r="J180" s="654"/>
      <c r="K180" s="654"/>
    </row>
    <row r="181" spans="1:11" ht="16.5" customHeight="1">
      <c r="A181" s="651"/>
      <c r="B181" s="632"/>
      <c r="C181" s="623"/>
      <c r="D181" s="633"/>
      <c r="E181" s="643"/>
      <c r="F181" s="652"/>
      <c r="G181" s="652"/>
      <c r="H181" s="653"/>
      <c r="I181" s="653"/>
      <c r="J181" s="654"/>
      <c r="K181" s="654"/>
    </row>
    <row r="182" spans="1:11" ht="16.5" customHeight="1">
      <c r="A182" s="651"/>
      <c r="B182" s="632"/>
      <c r="C182" s="623"/>
      <c r="D182" s="633"/>
      <c r="E182" s="643"/>
      <c r="F182" s="652"/>
      <c r="G182" s="652"/>
      <c r="H182" s="653"/>
      <c r="I182" s="653"/>
      <c r="J182" s="654"/>
      <c r="K182" s="654"/>
    </row>
    <row r="183" spans="1:11" ht="16.5" customHeight="1">
      <c r="A183" s="651"/>
      <c r="B183" s="632"/>
      <c r="C183" s="623"/>
      <c r="D183" s="633"/>
      <c r="E183" s="643"/>
      <c r="F183" s="652"/>
      <c r="G183" s="652"/>
      <c r="H183" s="653"/>
      <c r="I183" s="653"/>
      <c r="J183" s="654"/>
      <c r="K183" s="654"/>
    </row>
    <row r="184" spans="1:11" ht="16.5" customHeight="1">
      <c r="A184" s="651"/>
      <c r="B184" s="632"/>
      <c r="C184" s="623"/>
      <c r="D184" s="633"/>
      <c r="E184" s="643"/>
      <c r="F184" s="652"/>
      <c r="G184" s="652"/>
      <c r="H184" s="653"/>
      <c r="I184" s="653"/>
      <c r="J184" s="654"/>
      <c r="K184" s="654"/>
    </row>
    <row r="185" spans="1:11" ht="16.5" customHeight="1">
      <c r="A185" s="651"/>
      <c r="B185" s="632"/>
      <c r="C185" s="623"/>
      <c r="D185" s="633"/>
      <c r="E185" s="643"/>
      <c r="F185" s="652"/>
      <c r="G185" s="652"/>
      <c r="H185" s="653"/>
      <c r="I185" s="653"/>
      <c r="J185" s="654"/>
      <c r="K185" s="654"/>
    </row>
    <row r="186" spans="1:11" ht="16.5" customHeight="1">
      <c r="A186" s="651"/>
      <c r="B186" s="632"/>
      <c r="C186" s="623"/>
      <c r="D186" s="633"/>
      <c r="E186" s="643"/>
      <c r="F186" s="652"/>
      <c r="G186" s="652"/>
      <c r="H186" s="653"/>
      <c r="I186" s="653"/>
      <c r="J186" s="654"/>
      <c r="K186" s="654"/>
    </row>
    <row r="187" spans="1:11" ht="16.5" customHeight="1">
      <c r="A187" s="651"/>
      <c r="B187" s="632"/>
      <c r="C187" s="623"/>
      <c r="D187" s="633"/>
      <c r="E187" s="643"/>
      <c r="F187" s="652"/>
      <c r="G187" s="652"/>
      <c r="H187" s="653"/>
      <c r="I187" s="653"/>
      <c r="J187" s="654"/>
      <c r="K187" s="654"/>
    </row>
    <row r="188" spans="1:11" ht="16.5" customHeight="1">
      <c r="A188" s="651"/>
      <c r="B188" s="632"/>
      <c r="C188" s="623"/>
      <c r="D188" s="633"/>
      <c r="E188" s="643"/>
      <c r="F188" s="652"/>
      <c r="G188" s="652"/>
      <c r="H188" s="653"/>
      <c r="I188" s="653"/>
      <c r="J188" s="654"/>
      <c r="K188" s="654"/>
    </row>
    <row r="189" spans="1:11" ht="16.5" customHeight="1">
      <c r="A189" s="651"/>
      <c r="B189" s="632"/>
      <c r="C189" s="623"/>
      <c r="D189" s="633"/>
      <c r="E189" s="643"/>
      <c r="F189" s="652"/>
      <c r="G189" s="652"/>
      <c r="H189" s="653"/>
      <c r="I189" s="653"/>
      <c r="J189" s="654"/>
      <c r="K189" s="654"/>
    </row>
    <row r="190" spans="1:11" ht="16.5" customHeight="1">
      <c r="A190" s="655"/>
      <c r="B190" s="632"/>
      <c r="C190" s="626"/>
      <c r="D190" s="633"/>
      <c r="E190" s="643"/>
      <c r="F190" s="656"/>
      <c r="G190" s="656"/>
      <c r="H190" s="657"/>
      <c r="I190" s="657"/>
      <c r="J190" s="658"/>
      <c r="K190" s="658"/>
    </row>
    <row r="191" spans="1:11" ht="16.5" customHeight="1">
      <c r="A191" s="655"/>
      <c r="B191" s="632"/>
      <c r="C191" s="626"/>
      <c r="D191" s="633"/>
      <c r="E191" s="643"/>
      <c r="F191" s="656"/>
      <c r="G191" s="656"/>
      <c r="H191" s="657"/>
      <c r="I191" s="657"/>
      <c r="J191" s="658"/>
      <c r="K191" s="658"/>
    </row>
    <row r="192" spans="1:11" ht="16.5" customHeight="1">
      <c r="A192" s="655"/>
      <c r="B192" s="632"/>
      <c r="C192" s="626"/>
      <c r="D192" s="633"/>
      <c r="E192" s="643"/>
      <c r="F192" s="656"/>
      <c r="G192" s="656"/>
      <c r="H192" s="657"/>
      <c r="I192" s="657"/>
      <c r="J192" s="658"/>
      <c r="K192" s="658"/>
    </row>
    <row r="193" spans="1:11" ht="16.5" customHeight="1">
      <c r="A193" s="655"/>
      <c r="B193" s="632"/>
      <c r="C193" s="626"/>
      <c r="D193" s="633"/>
      <c r="E193" s="643"/>
      <c r="F193" s="656"/>
      <c r="G193" s="656"/>
      <c r="H193" s="657"/>
      <c r="I193" s="657"/>
      <c r="J193" s="658"/>
      <c r="K193" s="658"/>
    </row>
    <row r="194" spans="1:11" ht="16.5" customHeight="1">
      <c r="A194" s="655"/>
      <c r="B194" s="632"/>
      <c r="C194" s="626"/>
      <c r="D194" s="633"/>
      <c r="E194" s="643"/>
      <c r="F194" s="656"/>
      <c r="G194" s="656"/>
      <c r="H194" s="657"/>
      <c r="I194" s="657"/>
      <c r="J194" s="658"/>
      <c r="K194" s="658"/>
    </row>
    <row r="195" spans="1:11" ht="16.5" customHeight="1">
      <c r="A195" s="655"/>
      <c r="B195" s="632"/>
      <c r="C195" s="626"/>
      <c r="D195" s="633"/>
      <c r="E195" s="643"/>
      <c r="F195" s="656"/>
      <c r="G195" s="656"/>
      <c r="H195" s="657"/>
      <c r="I195" s="657"/>
      <c r="J195" s="658"/>
      <c r="K195" s="658"/>
    </row>
    <row r="196" spans="1:11" ht="16.5" customHeight="1">
      <c r="A196" s="655"/>
      <c r="B196" s="632"/>
      <c r="C196" s="626"/>
      <c r="D196" s="633"/>
      <c r="E196" s="643"/>
      <c r="F196" s="656"/>
      <c r="G196" s="656"/>
      <c r="H196" s="657"/>
      <c r="I196" s="657"/>
      <c r="J196" s="658"/>
      <c r="K196" s="658"/>
    </row>
    <row r="197" spans="1:11" ht="16.5" customHeight="1">
      <c r="A197" s="655"/>
      <c r="B197" s="632"/>
      <c r="C197" s="626"/>
      <c r="D197" s="633"/>
      <c r="E197" s="643"/>
      <c r="F197" s="656"/>
      <c r="G197" s="656"/>
      <c r="H197" s="657"/>
      <c r="I197" s="657"/>
      <c r="J197" s="658"/>
      <c r="K197" s="658"/>
    </row>
    <row r="198" spans="1:11" ht="16.5" customHeight="1">
      <c r="A198" s="655"/>
      <c r="B198" s="632"/>
      <c r="C198" s="626"/>
      <c r="D198" s="633"/>
      <c r="E198" s="643"/>
      <c r="F198" s="656"/>
      <c r="G198" s="656"/>
      <c r="H198" s="657"/>
      <c r="I198" s="657"/>
      <c r="J198" s="658"/>
      <c r="K198" s="658"/>
    </row>
    <row r="199" spans="1:11" ht="16.5" customHeight="1">
      <c r="A199" s="655"/>
      <c r="B199" s="632"/>
      <c r="C199" s="626"/>
      <c r="D199" s="633"/>
      <c r="E199" s="643"/>
      <c r="F199" s="656"/>
      <c r="G199" s="656"/>
      <c r="H199" s="657"/>
      <c r="I199" s="657"/>
      <c r="J199" s="658"/>
      <c r="K199" s="658"/>
    </row>
    <row r="200" spans="1:11" ht="16.5" customHeight="1">
      <c r="A200" s="655"/>
      <c r="B200" s="632"/>
      <c r="C200" s="626"/>
      <c r="D200" s="633"/>
      <c r="E200" s="643"/>
      <c r="F200" s="656"/>
      <c r="G200" s="656"/>
      <c r="H200" s="657"/>
      <c r="I200" s="657"/>
      <c r="J200" s="658"/>
      <c r="K200" s="658"/>
    </row>
    <row r="201" spans="1:11" ht="16.5" customHeight="1">
      <c r="A201" s="655"/>
      <c r="B201" s="632"/>
      <c r="C201" s="626"/>
      <c r="D201" s="633"/>
      <c r="E201" s="643"/>
      <c r="F201" s="656"/>
      <c r="G201" s="656"/>
      <c r="H201" s="657"/>
      <c r="I201" s="657"/>
      <c r="J201" s="658"/>
      <c r="K201" s="658"/>
    </row>
    <row r="202" spans="1:11" ht="16.5" customHeight="1">
      <c r="A202" s="655"/>
      <c r="B202" s="632"/>
      <c r="C202" s="626"/>
      <c r="D202" s="633"/>
      <c r="E202" s="643"/>
      <c r="F202" s="656"/>
      <c r="G202" s="656"/>
      <c r="H202" s="657"/>
      <c r="I202" s="657"/>
      <c r="J202" s="658"/>
      <c r="K202" s="658"/>
    </row>
    <row r="203" spans="1:11" ht="16.5" customHeight="1">
      <c r="A203" s="655"/>
      <c r="B203" s="632"/>
      <c r="C203" s="626"/>
      <c r="D203" s="633"/>
      <c r="E203" s="643"/>
      <c r="F203" s="656"/>
      <c r="G203" s="656"/>
      <c r="H203" s="657"/>
      <c r="I203" s="657"/>
      <c r="J203" s="658"/>
      <c r="K203" s="65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>
    <tabColor theme="5" tint="0.39997558519241921"/>
  </sheetPr>
  <dimension ref="A1:K53"/>
  <sheetViews>
    <sheetView workbookViewId="0">
      <selection activeCell="A2" sqref="A2:C4"/>
    </sheetView>
  </sheetViews>
  <sheetFormatPr baseColWidth="10" defaultRowHeight="14.25"/>
  <cols>
    <col min="1" max="1" width="19.1328125" customWidth="1"/>
    <col min="2" max="2" width="26.59765625" style="69" customWidth="1"/>
    <col min="3" max="3" width="16.265625" customWidth="1"/>
    <col min="4" max="4" width="21" style="137" customWidth="1"/>
    <col min="5" max="5" width="16.265625" customWidth="1"/>
    <col min="6" max="6" width="15.1328125" customWidth="1"/>
    <col min="8" max="8" width="17.59765625" customWidth="1"/>
    <col min="9" max="9" width="17.1328125" customWidth="1"/>
    <col min="10" max="10" width="15.265625" customWidth="1"/>
  </cols>
  <sheetData>
    <row r="1" spans="1:7" s="67" customFormat="1" ht="39.75" customHeight="1">
      <c r="B1" s="69"/>
      <c r="D1" s="137"/>
    </row>
    <row r="2" spans="1:7" s="137" customFormat="1" ht="39.75" customHeight="1">
      <c r="B2" s="138"/>
      <c r="G2"/>
    </row>
    <row r="3" spans="1:7" s="137" customFormat="1" ht="15" customHeight="1">
      <c r="A3" s="161"/>
      <c r="B3" s="138"/>
    </row>
    <row r="4" spans="1:7" s="67" customFormat="1">
      <c r="B4" s="69"/>
      <c r="D4" s="137"/>
    </row>
    <row r="5" spans="1:7" s="67" customFormat="1">
      <c r="A5" s="67" t="s">
        <v>8</v>
      </c>
      <c r="B5" s="373" t="s">
        <v>167</v>
      </c>
      <c r="C5" s="193" t="s">
        <v>13</v>
      </c>
      <c r="D5" s="155"/>
    </row>
    <row r="6" spans="1:7" s="137" customFormat="1">
      <c r="A6" s="137" t="s">
        <v>20</v>
      </c>
      <c r="B6" s="367" t="s">
        <v>5</v>
      </c>
    </row>
    <row r="7" spans="1:7" s="77" customFormat="1">
      <c r="A7" s="77" t="s">
        <v>15</v>
      </c>
      <c r="B7" s="138" t="str">
        <f>(IF(AND('POSE générale'!C9&gt;=0,'POSE générale'!C9&lt;=0.065),"cales plastiques et chevilles",IF(AND('POSE générale'!C9&gt;=0.0651,'POSE générale'!C9&lt;=0.13499),"sur plots",IF(AND('POSE générale'!C9&gt;=0.135,'POSE générale'!C9&lt;=0.28999),"double calage",IF(AND('POSE générale'!C9&gt;=0.29,'POSE générale'!C9&lt;=10000000000000),"sur structure","")))))</f>
        <v>cales plastiques et chevilles</v>
      </c>
      <c r="D7" s="137"/>
      <c r="E7" s="137"/>
      <c r="F7" s="137"/>
    </row>
    <row r="8" spans="1:7" s="77" customFormat="1">
      <c r="B8" s="69"/>
      <c r="D8" s="137"/>
    </row>
    <row r="9" spans="1:7" s="368" customFormat="1">
      <c r="A9" s="369"/>
      <c r="B9" s="370"/>
    </row>
    <row r="10" spans="1:7" s="368" customFormat="1">
      <c r="A10" s="369"/>
      <c r="B10" s="371"/>
    </row>
    <row r="11" spans="1:7" s="137" customFormat="1">
      <c r="B11" s="138"/>
    </row>
    <row r="12" spans="1:7" s="137" customFormat="1" ht="18">
      <c r="A12" s="161"/>
      <c r="B12" s="138"/>
      <c r="F12" s="152"/>
    </row>
    <row r="13" spans="1:7" s="137" customFormat="1">
      <c r="B13" s="138"/>
    </row>
    <row r="14" spans="1:7" s="137" customFormat="1">
      <c r="B14" s="138"/>
      <c r="C14" s="80"/>
      <c r="D14" s="80"/>
      <c r="E14" s="80"/>
      <c r="F14" s="80"/>
      <c r="G14" s="80"/>
    </row>
    <row r="15" spans="1:7" s="137" customFormat="1">
      <c r="B15" s="138"/>
    </row>
    <row r="16" spans="1:7" s="137" customFormat="1">
      <c r="B16" s="138"/>
    </row>
    <row r="17" spans="1:11" s="137" customFormat="1">
      <c r="A17" s="247"/>
      <c r="B17" s="138"/>
      <c r="C17" s="247"/>
      <c r="E17" s="247"/>
      <c r="H17" s="247"/>
      <c r="I17" s="247"/>
      <c r="J17" s="247"/>
      <c r="K17" s="247"/>
    </row>
    <row r="18" spans="1:11" s="137" customFormat="1" ht="18">
      <c r="A18" s="161"/>
      <c r="B18" s="138"/>
      <c r="H18" s="138"/>
      <c r="I18" s="138"/>
      <c r="J18" s="138"/>
      <c r="K18" s="138"/>
    </row>
    <row r="19" spans="1:11" s="67" customFormat="1">
      <c r="B19" s="71"/>
      <c r="C19" s="70"/>
      <c r="D19" s="70"/>
    </row>
    <row r="20" spans="1:11" s="67" customFormat="1">
      <c r="A20" s="77"/>
      <c r="B20" s="72"/>
      <c r="D20" s="137"/>
    </row>
    <row r="21" spans="1:11" s="67" customFormat="1">
      <c r="B21" s="73"/>
      <c r="D21" s="137"/>
    </row>
    <row r="22" spans="1:11" s="77" customFormat="1">
      <c r="B22" s="73"/>
      <c r="D22" s="137"/>
    </row>
    <row r="23" spans="1:11" s="137" customFormat="1">
      <c r="B23" s="73"/>
    </row>
    <row r="24" spans="1:11" ht="18">
      <c r="A24" s="161"/>
    </row>
    <row r="25" spans="1:11">
      <c r="A25" s="67"/>
      <c r="B25" s="373"/>
    </row>
    <row r="26" spans="1:11">
      <c r="A26" s="67"/>
      <c r="B26" s="373"/>
      <c r="E26" s="77"/>
    </row>
    <row r="27" spans="1:11">
      <c r="A27" s="67"/>
      <c r="B27" s="373"/>
      <c r="E27" s="77"/>
    </row>
    <row r="28" spans="1:11">
      <c r="A28" s="67"/>
      <c r="B28" s="373"/>
      <c r="E28" s="77"/>
    </row>
    <row r="29" spans="1:11">
      <c r="A29" s="67"/>
      <c r="B29" s="373"/>
      <c r="E29" s="77"/>
    </row>
    <row r="30" spans="1:11">
      <c r="A30" s="67"/>
      <c r="B30" s="373"/>
      <c r="E30" s="77"/>
    </row>
    <row r="31" spans="1:11">
      <c r="A31" s="137"/>
      <c r="B31" s="138"/>
      <c r="E31" s="77"/>
    </row>
    <row r="32" spans="1:11" s="67" customFormat="1">
      <c r="A32" s="137"/>
      <c r="B32" s="206"/>
      <c r="D32" s="137"/>
    </row>
    <row r="34" spans="1:9">
      <c r="A34" s="137"/>
    </row>
    <row r="35" spans="1:9" ht="17.25" customHeight="1">
      <c r="A35" s="137"/>
      <c r="B35" s="138"/>
      <c r="H35" s="137"/>
    </row>
    <row r="36" spans="1:9" ht="17.25" hidden="1" customHeight="1">
      <c r="A36" s="137"/>
      <c r="B36" s="138"/>
    </row>
    <row r="37" spans="1:9" ht="17.25" hidden="1" customHeight="1">
      <c r="B37" s="138"/>
    </row>
    <row r="38" spans="1:9" ht="17.45" hidden="1" customHeight="1">
      <c r="B38" s="208"/>
      <c r="C38" s="208"/>
      <c r="D38" s="208"/>
      <c r="E38" s="208"/>
      <c r="F38" s="208"/>
      <c r="G38" s="208"/>
      <c r="H38" s="208"/>
      <c r="I38" s="208"/>
    </row>
    <row r="39" spans="1:9" ht="17.45" customHeight="1">
      <c r="A39" s="247"/>
      <c r="B39" s="209"/>
      <c r="C39" s="207"/>
      <c r="D39" s="207"/>
      <c r="E39" s="207"/>
      <c r="F39" s="207"/>
      <c r="G39" s="207"/>
      <c r="H39" s="207"/>
    </row>
    <row r="40" spans="1:9" s="247" customFormat="1" ht="10.5" customHeight="1">
      <c r="B40" s="209"/>
      <c r="C40" s="207"/>
      <c r="D40" s="207"/>
      <c r="E40" s="207"/>
      <c r="F40" s="207"/>
      <c r="G40" s="207"/>
      <c r="H40" s="207"/>
    </row>
    <row r="41" spans="1:9">
      <c r="A41" s="291"/>
      <c r="B41" s="65"/>
      <c r="C41" s="65"/>
      <c r="D41" s="65"/>
    </row>
    <row r="42" spans="1:9">
      <c r="A42" s="291"/>
      <c r="B42" s="65"/>
      <c r="C42" s="65"/>
      <c r="D42" s="65"/>
    </row>
    <row r="43" spans="1:9">
      <c r="A43" s="291"/>
      <c r="B43" s="65"/>
      <c r="C43" s="65"/>
      <c r="D43" s="290"/>
    </row>
    <row r="44" spans="1:9">
      <c r="A44" s="291"/>
      <c r="B44" s="65"/>
      <c r="C44" s="65"/>
      <c r="D44" s="290"/>
    </row>
    <row r="45" spans="1:9">
      <c r="A45" s="291"/>
      <c r="B45" s="65"/>
      <c r="C45" s="65"/>
      <c r="D45" s="290"/>
    </row>
    <row r="46" spans="1:9">
      <c r="A46" s="291"/>
      <c r="B46" s="65"/>
      <c r="C46" s="65"/>
      <c r="D46" s="290"/>
    </row>
    <row r="47" spans="1:9">
      <c r="A47" s="291"/>
      <c r="B47" s="294"/>
      <c r="C47" s="65"/>
      <c r="D47" s="290"/>
    </row>
    <row r="48" spans="1:9">
      <c r="A48" s="291"/>
      <c r="B48" s="65"/>
      <c r="C48" s="65"/>
      <c r="D48" s="290"/>
    </row>
    <row r="49" spans="1:4">
      <c r="A49" s="291"/>
      <c r="B49" s="65"/>
      <c r="C49" s="65"/>
      <c r="D49" s="290"/>
    </row>
    <row r="50" spans="1:4">
      <c r="A50" s="291"/>
      <c r="B50" s="65"/>
      <c r="C50" s="65"/>
      <c r="D50" s="290"/>
    </row>
    <row r="51" spans="1:4">
      <c r="A51" s="291"/>
      <c r="B51" s="65"/>
      <c r="C51" s="65"/>
      <c r="D51" s="290"/>
    </row>
    <row r="52" spans="1:4">
      <c r="A52" s="247"/>
      <c r="B52" s="292"/>
      <c r="C52" s="293"/>
    </row>
    <row r="53" spans="1:4">
      <c r="A53" s="247"/>
    </row>
  </sheetData>
  <dataValidations count="12">
    <dataValidation type="list" allowBlank="1" showInputMessage="1" showErrorMessage="1" sqref="F14 B13:B17 B41 B4 H18:K18 B8">
      <formula1>liste2</formula1>
    </dataValidation>
    <dataValidation type="list" allowBlank="1" showInputMessage="1" showErrorMessage="1" sqref="G14">
      <formula1>coté</formula1>
    </dataValidation>
    <dataValidation type="list" allowBlank="1" showInputMessage="1" showErrorMessage="1" sqref="B25">
      <formula1>civil</formula1>
    </dataValidation>
    <dataValidation type="list" allowBlank="1" showInputMessage="1" showErrorMessage="1" sqref="B21">
      <formula1>numer</formula1>
    </dataValidation>
    <dataValidation type="list" allowBlank="1" showInputMessage="1" sqref="B29">
      <formula1>IF(B29&lt;&gt;"",OFFSET(ville1,MATCH(B29&amp;"*",ville,0)-1,,SUMPRODUCT((MID(ville,1,LEN(B29))=TEXT(B29,"0"))*1)),ville)</formula1>
    </dataValidation>
    <dataValidation type="list" allowBlank="1" showInputMessage="1" showErrorMessage="1" sqref="B5">
      <formula1>TYPE3</formula1>
    </dataValidation>
    <dataValidation type="list" allowBlank="1" showInputMessage="1" showErrorMessage="1" sqref="C5">
      <formula1>couleur</formula1>
    </dataValidation>
    <dataValidation type="list" allowBlank="1" showInputMessage="1" showErrorMessage="1" sqref="B6">
      <formula1>support</formula1>
    </dataValidation>
    <dataValidation type="list" allowBlank="1" showInputMessage="1" showErrorMessage="1" sqref="C14">
      <formula1>escalier</formula1>
    </dataValidation>
    <dataValidation type="list" allowBlank="1" showInputMessage="1" showErrorMessage="1" sqref="D14">
      <formula1>pose_escalier</formula1>
    </dataValidation>
    <dataValidation type="list" allowBlank="1" showInputMessage="1" showErrorMessage="1" sqref="D15">
      <formula1>sens_escalier</formula1>
    </dataValidation>
    <dataValidation type="list" allowBlank="1" showInputMessage="1" showErrorMessage="1" sqref="B9">
      <formula1>POURCENT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0"/>
  <dimension ref="G27:CW48"/>
  <sheetViews>
    <sheetView topLeftCell="A26" workbookViewId="0">
      <selection activeCell="A26" sqref="A1:XFD1048576"/>
    </sheetView>
  </sheetViews>
  <sheetFormatPr baseColWidth="10" defaultColWidth="1.3984375" defaultRowHeight="7.5" customHeight="1"/>
  <cols>
    <col min="1" max="16384" width="1.3984375" style="366"/>
  </cols>
  <sheetData>
    <row r="27" spans="7:101" ht="7.5" customHeight="1">
      <c r="G27" s="510"/>
      <c r="H27" s="510"/>
      <c r="I27" s="510"/>
      <c r="J27" s="510"/>
      <c r="K27" s="510"/>
      <c r="L27" s="510"/>
      <c r="M27" s="510"/>
      <c r="N27" s="510"/>
      <c r="O27" s="510"/>
      <c r="P27" s="510"/>
      <c r="R27" s="659"/>
      <c r="S27" s="659"/>
      <c r="T27" s="659"/>
      <c r="U27" s="659"/>
      <c r="V27" s="659"/>
      <c r="W27" s="659"/>
      <c r="X27" s="659"/>
      <c r="AH27" s="427"/>
    </row>
    <row r="28" spans="7:101" ht="7.5" customHeight="1">
      <c r="G28" s="510"/>
      <c r="H28" s="510"/>
      <c r="I28" s="510"/>
      <c r="J28" s="510"/>
      <c r="K28" s="510"/>
      <c r="L28" s="510"/>
      <c r="M28" s="510"/>
      <c r="N28" s="510"/>
      <c r="O28" s="510"/>
      <c r="P28" s="510"/>
      <c r="R28" s="659"/>
      <c r="S28" s="659"/>
      <c r="T28" s="659"/>
      <c r="U28" s="659"/>
      <c r="V28" s="659"/>
      <c r="W28" s="659"/>
      <c r="X28" s="659"/>
    </row>
    <row r="29" spans="7:101" ht="7.5" customHeight="1">
      <c r="G29" s="510"/>
      <c r="H29" s="510"/>
      <c r="I29" s="510"/>
      <c r="J29" s="510"/>
      <c r="K29" s="510"/>
      <c r="L29" s="510"/>
      <c r="M29" s="510"/>
      <c r="N29" s="510"/>
      <c r="O29" s="510"/>
      <c r="P29" s="510"/>
      <c r="R29" s="659"/>
      <c r="S29" s="659"/>
      <c r="T29" s="659"/>
      <c r="U29" s="659"/>
      <c r="V29" s="659"/>
      <c r="W29" s="659"/>
      <c r="X29" s="659"/>
      <c r="AX29" s="511"/>
      <c r="AY29" s="511"/>
      <c r="AZ29" s="511"/>
      <c r="BA29" s="511"/>
      <c r="BB29" s="511"/>
      <c r="BC29" s="511"/>
      <c r="CR29" s="511"/>
      <c r="CS29" s="511"/>
      <c r="CT29" s="511"/>
      <c r="CU29" s="511"/>
      <c r="CV29" s="511"/>
      <c r="CW29" s="511"/>
    </row>
    <row r="30" spans="7:101" ht="7.5" customHeight="1">
      <c r="AX30" s="511"/>
      <c r="AY30" s="511"/>
      <c r="AZ30" s="511"/>
      <c r="BA30" s="511"/>
      <c r="BB30" s="511"/>
      <c r="BC30" s="511"/>
      <c r="CR30" s="511"/>
      <c r="CS30" s="511"/>
      <c r="CT30" s="511"/>
      <c r="CU30" s="511"/>
      <c r="CV30" s="511"/>
      <c r="CW30" s="511"/>
    </row>
    <row r="31" spans="7:101" ht="7.5" customHeight="1">
      <c r="R31" s="660"/>
      <c r="S31" s="660"/>
      <c r="T31" s="660"/>
      <c r="U31" s="660"/>
      <c r="V31" s="660"/>
      <c r="W31" s="660"/>
      <c r="X31" s="660"/>
    </row>
    <row r="32" spans="7:101" ht="7.5" customHeight="1">
      <c r="R32" s="660"/>
      <c r="S32" s="660"/>
      <c r="T32" s="660"/>
      <c r="U32" s="660"/>
      <c r="V32" s="660"/>
      <c r="W32" s="660"/>
      <c r="X32" s="660"/>
    </row>
    <row r="33" spans="18:81" ht="7.5" customHeight="1">
      <c r="R33" s="660"/>
      <c r="S33" s="660"/>
      <c r="T33" s="660"/>
      <c r="U33" s="660"/>
      <c r="V33" s="660"/>
      <c r="W33" s="660"/>
      <c r="X33" s="660"/>
    </row>
    <row r="35" spans="18:81" ht="7.5" customHeight="1">
      <c r="R35" s="660"/>
      <c r="S35" s="660"/>
      <c r="T35" s="660"/>
      <c r="U35" s="660"/>
      <c r="V35" s="660"/>
      <c r="W35" s="660"/>
      <c r="X35" s="660"/>
    </row>
    <row r="36" spans="18:81" ht="7.5" customHeight="1">
      <c r="R36" s="660"/>
      <c r="S36" s="660"/>
      <c r="T36" s="660"/>
      <c r="U36" s="660"/>
      <c r="V36" s="660"/>
      <c r="W36" s="660"/>
      <c r="X36" s="660"/>
    </row>
    <row r="37" spans="18:81" ht="7.5" customHeight="1">
      <c r="R37" s="660"/>
      <c r="S37" s="660"/>
      <c r="T37" s="660"/>
      <c r="U37" s="660"/>
      <c r="V37" s="660"/>
      <c r="W37" s="660"/>
      <c r="X37" s="660"/>
    </row>
    <row r="44" spans="18:81" ht="7.5" customHeight="1">
      <c r="AH44" s="479"/>
      <c r="AI44" s="479"/>
      <c r="CB44" s="479"/>
      <c r="CC44" s="479"/>
    </row>
    <row r="45" spans="18:81" ht="7.5" customHeight="1">
      <c r="AH45" s="479"/>
      <c r="AI45" s="479"/>
      <c r="CB45" s="479"/>
      <c r="CC45" s="479"/>
    </row>
    <row r="46" spans="18:81" ht="7.5" customHeight="1">
      <c r="AH46" s="479"/>
      <c r="AI46" s="479"/>
      <c r="CB46" s="479"/>
      <c r="CC46" s="479"/>
    </row>
    <row r="47" spans="18:81" ht="7.5" customHeight="1">
      <c r="AH47" s="479"/>
      <c r="AI47" s="479"/>
      <c r="CB47" s="479"/>
      <c r="CC47" s="479"/>
    </row>
    <row r="48" spans="18:81" ht="7.5" customHeight="1">
      <c r="AH48" s="479"/>
      <c r="AI48" s="479"/>
      <c r="CB48" s="479"/>
      <c r="CC48" s="479"/>
    </row>
  </sheetData>
  <mergeCells count="9">
    <mergeCell ref="G27:P29"/>
    <mergeCell ref="R27:V29"/>
    <mergeCell ref="W27:X29"/>
    <mergeCell ref="AX29:BC30"/>
    <mergeCell ref="CR29:CW30"/>
    <mergeCell ref="R31:X33"/>
    <mergeCell ref="R35:X37"/>
    <mergeCell ref="AH44:AI48"/>
    <mergeCell ref="CB44:CC4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euil14"/>
  <dimension ref="A1:M53"/>
  <sheetViews>
    <sheetView workbookViewId="0">
      <selection sqref="A1:XFD1048576"/>
    </sheetView>
  </sheetViews>
  <sheetFormatPr baseColWidth="10" defaultColWidth="3.265625" defaultRowHeight="12.75" customHeight="1"/>
  <cols>
    <col min="1" max="1" width="6.59765625" style="366" customWidth="1"/>
    <col min="2" max="2" width="3.265625" style="366" customWidth="1"/>
    <col min="3" max="3" width="3.265625" style="366"/>
    <col min="4" max="4" width="3.265625" style="421"/>
    <col min="5" max="5" width="16.1328125" style="421" customWidth="1"/>
    <col min="6" max="6" width="17.3984375" style="421" customWidth="1"/>
    <col min="7" max="7" width="2.73046875" style="366" customWidth="1"/>
    <col min="8" max="9" width="3.265625" style="366"/>
    <col min="10" max="10" width="5.59765625" style="366" customWidth="1"/>
    <col min="11" max="11" width="4" style="421" customWidth="1"/>
    <col min="12" max="12" width="14.86328125" style="421" customWidth="1"/>
    <col min="13" max="13" width="15.59765625" style="421" customWidth="1"/>
    <col min="14" max="22" width="3.265625" style="366"/>
    <col min="23" max="23" width="4" style="366" bestFit="1" customWidth="1"/>
    <col min="24" max="16384" width="3.265625" style="366"/>
  </cols>
  <sheetData>
    <row r="1" spans="1:13" ht="12.75" customHeight="1">
      <c r="A1" s="503"/>
      <c r="B1" s="503"/>
      <c r="F1" s="93"/>
      <c r="I1" s="503"/>
      <c r="J1" s="503"/>
      <c r="K1" s="366"/>
      <c r="M1" s="93"/>
    </row>
    <row r="2" spans="1:13" ht="12.75" customHeight="1">
      <c r="E2" s="61"/>
      <c r="F2" s="61"/>
      <c r="G2" s="61"/>
      <c r="K2" s="61"/>
    </row>
    <row r="3" spans="1:13" ht="12.75" customHeight="1">
      <c r="E3" s="61"/>
      <c r="F3" s="61"/>
      <c r="G3" s="61"/>
      <c r="K3" s="61"/>
    </row>
    <row r="4" spans="1:13" ht="12.75" customHeight="1">
      <c r="F4" s="54"/>
      <c r="L4" s="509"/>
      <c r="M4" s="54"/>
    </row>
    <row r="5" spans="1:13" ht="12.75" customHeight="1">
      <c r="E5" s="136"/>
      <c r="F5" s="54"/>
      <c r="L5" s="251"/>
      <c r="M5" s="54"/>
    </row>
    <row r="6" spans="1:13" ht="12.75" customHeight="1">
      <c r="E6" s="136"/>
      <c r="F6" s="54"/>
      <c r="L6" s="251"/>
      <c r="M6" s="54"/>
    </row>
    <row r="7" spans="1:13" ht="12.75" customHeight="1">
      <c r="E7" s="136"/>
      <c r="F7" s="54"/>
      <c r="L7" s="251"/>
      <c r="M7" s="54"/>
    </row>
    <row r="8" spans="1:13" ht="12.75" customHeight="1">
      <c r="E8" s="136"/>
      <c r="F8" s="54"/>
      <c r="L8" s="251"/>
      <c r="M8" s="54"/>
    </row>
    <row r="9" spans="1:13" ht="12.75" customHeight="1">
      <c r="E9" s="136"/>
      <c r="F9" s="54"/>
      <c r="L9" s="251"/>
      <c r="M9" s="54"/>
    </row>
    <row r="10" spans="1:13" ht="12.75" customHeight="1">
      <c r="E10" s="136"/>
      <c r="F10" s="54"/>
      <c r="L10" s="251"/>
      <c r="M10" s="54"/>
    </row>
    <row r="11" spans="1:13" ht="12.75" customHeight="1">
      <c r="E11" s="136"/>
      <c r="F11" s="54"/>
      <c r="L11" s="251"/>
      <c r="M11" s="54"/>
    </row>
    <row r="12" spans="1:13" ht="12.75" customHeight="1">
      <c r="E12" s="136"/>
      <c r="F12" s="54"/>
      <c r="L12" s="251"/>
      <c r="M12" s="54"/>
    </row>
    <row r="13" spans="1:13" ht="12.75" customHeight="1">
      <c r="E13" s="136"/>
      <c r="F13" s="54"/>
      <c r="L13" s="251"/>
      <c r="M13" s="54"/>
    </row>
    <row r="14" spans="1:13" ht="12.75" customHeight="1">
      <c r="E14" s="136"/>
      <c r="F14" s="54"/>
      <c r="L14" s="251"/>
      <c r="M14" s="54"/>
    </row>
    <row r="15" spans="1:13" ht="12.75" customHeight="1">
      <c r="E15" s="136"/>
      <c r="F15" s="54"/>
      <c r="L15" s="251"/>
      <c r="M15" s="54"/>
    </row>
    <row r="16" spans="1:13" ht="12.75" customHeight="1">
      <c r="E16" s="136"/>
      <c r="F16" s="54"/>
      <c r="L16" s="251"/>
      <c r="M16" s="54"/>
    </row>
    <row r="17" spans="5:13" ht="12.75" customHeight="1">
      <c r="E17" s="136"/>
      <c r="F17" s="54"/>
      <c r="L17" s="251"/>
      <c r="M17" s="54"/>
    </row>
    <row r="18" spans="5:13" ht="12.75" customHeight="1">
      <c r="E18" s="136"/>
      <c r="F18" s="54"/>
      <c r="L18" s="251"/>
      <c r="M18" s="54"/>
    </row>
    <row r="19" spans="5:13" ht="12.75" customHeight="1">
      <c r="E19" s="136"/>
      <c r="F19" s="54"/>
      <c r="L19" s="251"/>
      <c r="M19" s="54"/>
    </row>
    <row r="20" spans="5:13" ht="12.75" customHeight="1">
      <c r="E20" s="136"/>
      <c r="F20" s="54"/>
      <c r="L20" s="251"/>
      <c r="M20" s="54"/>
    </row>
    <row r="21" spans="5:13" ht="12.75" customHeight="1">
      <c r="E21" s="136"/>
      <c r="F21" s="54"/>
      <c r="L21" s="251"/>
      <c r="M21" s="54"/>
    </row>
    <row r="22" spans="5:13" ht="12.75" customHeight="1">
      <c r="E22" s="136"/>
      <c r="F22" s="54"/>
      <c r="L22" s="251"/>
      <c r="M22" s="54"/>
    </row>
    <row r="23" spans="5:13" ht="12.75" customHeight="1">
      <c r="E23" s="136"/>
      <c r="F23" s="54"/>
      <c r="L23" s="251"/>
      <c r="M23" s="54"/>
    </row>
    <row r="24" spans="5:13" ht="12.75" customHeight="1">
      <c r="E24" s="136"/>
      <c r="F24" s="54"/>
      <c r="L24" s="251"/>
      <c r="M24" s="54"/>
    </row>
    <row r="25" spans="5:13" ht="12.75" customHeight="1">
      <c r="E25" s="136"/>
      <c r="F25" s="54"/>
      <c r="L25" s="251"/>
      <c r="M25" s="54"/>
    </row>
    <row r="26" spans="5:13" ht="12.75" customHeight="1">
      <c r="E26" s="136"/>
      <c r="F26" s="54"/>
      <c r="L26" s="251"/>
      <c r="M26" s="54"/>
    </row>
    <row r="27" spans="5:13" ht="12.75" customHeight="1">
      <c r="E27" s="136"/>
      <c r="F27" s="54"/>
      <c r="L27" s="251"/>
      <c r="M27" s="54"/>
    </row>
    <row r="28" spans="5:13" ht="12.75" customHeight="1">
      <c r="E28" s="136"/>
      <c r="F28" s="54"/>
      <c r="L28" s="251"/>
      <c r="M28" s="54"/>
    </row>
    <row r="29" spans="5:13" ht="12.75" customHeight="1">
      <c r="E29" s="136"/>
      <c r="F29" s="54"/>
      <c r="L29" s="251"/>
      <c r="M29" s="54"/>
    </row>
    <row r="30" spans="5:13" ht="12.75" customHeight="1">
      <c r="E30" s="136"/>
      <c r="F30" s="54"/>
      <c r="L30" s="251"/>
      <c r="M30" s="54"/>
    </row>
    <row r="31" spans="5:13" ht="12.75" customHeight="1">
      <c r="E31" s="136"/>
      <c r="F31" s="54"/>
      <c r="L31" s="251"/>
      <c r="M31" s="54"/>
    </row>
    <row r="32" spans="5:13" ht="12.75" customHeight="1">
      <c r="E32" s="136"/>
      <c r="F32" s="54"/>
      <c r="L32" s="251"/>
      <c r="M32" s="54"/>
    </row>
    <row r="33" spans="5:13" ht="12.75" customHeight="1">
      <c r="E33" s="136"/>
      <c r="F33" s="54"/>
      <c r="L33" s="251"/>
      <c r="M33" s="54"/>
    </row>
    <row r="34" spans="5:13" ht="12.75" customHeight="1">
      <c r="E34" s="136"/>
      <c r="F34" s="54"/>
      <c r="L34" s="251"/>
      <c r="M34" s="54"/>
    </row>
    <row r="35" spans="5:13" ht="12.75" customHeight="1">
      <c r="E35" s="136"/>
      <c r="F35" s="54"/>
      <c r="L35" s="251"/>
      <c r="M35" s="54"/>
    </row>
    <row r="36" spans="5:13" ht="12.75" customHeight="1">
      <c r="E36" s="136"/>
      <c r="F36" s="54"/>
      <c r="L36" s="251"/>
      <c r="M36" s="54"/>
    </row>
    <row r="37" spans="5:13" ht="12.75" customHeight="1">
      <c r="E37" s="136"/>
      <c r="F37" s="136"/>
    </row>
    <row r="38" spans="5:13" ht="12.75" customHeight="1">
      <c r="E38" s="136"/>
      <c r="F38" s="661"/>
    </row>
    <row r="39" spans="5:13" ht="12.75" customHeight="1">
      <c r="E39" s="136"/>
      <c r="F39" s="136"/>
    </row>
    <row r="41" spans="5:13" ht="12.75" customHeight="1">
      <c r="E41" s="136"/>
      <c r="F41" s="136"/>
    </row>
    <row r="43" spans="5:13" ht="12.75" customHeight="1">
      <c r="E43" s="136"/>
      <c r="F43" s="136"/>
    </row>
    <row r="45" spans="5:13" ht="12.75" customHeight="1">
      <c r="E45" s="136"/>
      <c r="F45" s="136"/>
    </row>
    <row r="47" spans="5:13" ht="12.75" customHeight="1">
      <c r="E47" s="136"/>
      <c r="F47" s="136"/>
    </row>
    <row r="49" spans="5:6" ht="12.75" customHeight="1">
      <c r="E49" s="136"/>
      <c r="F49" s="136"/>
    </row>
    <row r="51" spans="5:6" ht="12.75" customHeight="1">
      <c r="E51" s="136"/>
      <c r="F51" s="136"/>
    </row>
    <row r="53" spans="5:6" ht="12.75" customHeight="1">
      <c r="E53" s="136"/>
      <c r="F53" s="136"/>
    </row>
  </sheetData>
  <mergeCells count="2">
    <mergeCell ref="A1:B1"/>
    <mergeCell ref="I1:J1"/>
  </mergeCells>
  <conditionalFormatting sqref="B7">
    <cfRule type="expression" dxfId="52" priority="28">
      <formula>$A$1&lt;D7</formula>
    </cfRule>
  </conditionalFormatting>
  <conditionalFormatting sqref="B8:B36">
    <cfRule type="expression" dxfId="51" priority="27">
      <formula>$A$1&lt;D8</formula>
    </cfRule>
  </conditionalFormatting>
  <conditionalFormatting sqref="D7:D36">
    <cfRule type="expression" dxfId="50" priority="26">
      <formula>$A$1&lt;D7</formula>
    </cfRule>
  </conditionalFormatting>
  <conditionalFormatting sqref="C7">
    <cfRule type="expression" dxfId="49" priority="25">
      <formula>$A$1&lt;D7</formula>
    </cfRule>
  </conditionalFormatting>
  <conditionalFormatting sqref="C8:C36">
    <cfRule type="expression" dxfId="48" priority="24">
      <formula>$A$1&lt;D8</formula>
    </cfRule>
  </conditionalFormatting>
  <conditionalFormatting sqref="A7:A36">
    <cfRule type="expression" dxfId="47" priority="23">
      <formula>$A$1&lt;XFA7</formula>
    </cfRule>
  </conditionalFormatting>
  <conditionalFormatting sqref="A4">
    <cfRule type="expression" dxfId="46" priority="22">
      <formula>$A$1&lt;$D$4</formula>
    </cfRule>
  </conditionalFormatting>
  <conditionalFormatting sqref="A5">
    <cfRule type="expression" dxfId="45" priority="21">
      <formula>$A$1&lt;D5</formula>
    </cfRule>
  </conditionalFormatting>
  <conditionalFormatting sqref="A6:A36">
    <cfRule type="expression" dxfId="44" priority="20">
      <formula>$A$1&lt;D6</formula>
    </cfRule>
  </conditionalFormatting>
  <conditionalFormatting sqref="E5:E36">
    <cfRule type="expression" dxfId="43" priority="19">
      <formula>$A$1&lt;D5</formula>
    </cfRule>
  </conditionalFormatting>
  <conditionalFormatting sqref="F4:F36">
    <cfRule type="expression" dxfId="42" priority="18">
      <formula>$A$1&lt;D4</formula>
    </cfRule>
  </conditionalFormatting>
  <conditionalFormatting sqref="H4">
    <cfRule type="expression" dxfId="41" priority="17">
      <formula>$I$1&lt;H4</formula>
    </cfRule>
  </conditionalFormatting>
  <conditionalFormatting sqref="H14">
    <cfRule type="expression" dxfId="40" priority="16">
      <formula>$I$1&lt;K14</formula>
    </cfRule>
  </conditionalFormatting>
  <conditionalFormatting sqref="H4:H13">
    <cfRule type="expression" dxfId="39" priority="15">
      <formula>$I$1&lt;K4</formula>
    </cfRule>
  </conditionalFormatting>
  <conditionalFormatting sqref="H15:H36">
    <cfRule type="expression" dxfId="38" priority="14">
      <formula>$I$1&lt;K15</formula>
    </cfRule>
  </conditionalFormatting>
  <conditionalFormatting sqref="I4:I36">
    <cfRule type="expression" dxfId="37" priority="13">
      <formula>$I$1&lt;K4</formula>
    </cfRule>
  </conditionalFormatting>
  <conditionalFormatting sqref="J4:J36">
    <cfRule type="expression" dxfId="36" priority="12">
      <formula>$I$1&lt;K4</formula>
    </cfRule>
  </conditionalFormatting>
  <conditionalFormatting sqref="K4:K36">
    <cfRule type="expression" dxfId="35" priority="11">
      <formula>$I$1&lt;K4</formula>
    </cfRule>
  </conditionalFormatting>
  <conditionalFormatting sqref="L4:L36">
    <cfRule type="expression" dxfId="34" priority="10">
      <formula>$I$1&lt;K4</formula>
    </cfRule>
  </conditionalFormatting>
  <conditionalFormatting sqref="B38">
    <cfRule type="expression" dxfId="33" priority="8">
      <formula>$A$1&lt;D38</formula>
    </cfRule>
  </conditionalFormatting>
  <conditionalFormatting sqref="D38">
    <cfRule type="expression" dxfId="32" priority="7">
      <formula>$A$1&lt;D38</formula>
    </cfRule>
  </conditionalFormatting>
  <conditionalFormatting sqref="C38">
    <cfRule type="expression" dxfId="31" priority="6">
      <formula>$A$1&lt;D38</formula>
    </cfRule>
  </conditionalFormatting>
  <conditionalFormatting sqref="A38">
    <cfRule type="expression" dxfId="30" priority="5">
      <formula>$A$1&lt;XFA38</formula>
    </cfRule>
  </conditionalFormatting>
  <conditionalFormatting sqref="A38">
    <cfRule type="expression" dxfId="29" priority="4">
      <formula>$A$1&lt;D38</formula>
    </cfRule>
  </conditionalFormatting>
  <conditionalFormatting sqref="E38">
    <cfRule type="expression" dxfId="28" priority="3">
      <formula>$A$1&lt;D38</formula>
    </cfRule>
  </conditionalFormatting>
  <conditionalFormatting sqref="F38">
    <cfRule type="expression" dxfId="27" priority="2">
      <formula>$A$1&lt;D38</formula>
    </cfRule>
  </conditionalFormatting>
  <conditionalFormatting sqref="F4:F36">
    <cfRule type="expression" dxfId="26" priority="1">
      <formula>$A$1&lt;D4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euil21"/>
  <dimension ref="A4:Q109"/>
  <sheetViews>
    <sheetView topLeftCell="A40" workbookViewId="0">
      <selection activeCell="A40" sqref="A1:XFD1048576"/>
    </sheetView>
  </sheetViews>
  <sheetFormatPr baseColWidth="10" defaultColWidth="11.3984375" defaultRowHeight="14.25"/>
  <cols>
    <col min="1" max="1" width="11.3984375" style="366"/>
    <col min="2" max="2" width="39.1328125" style="419" customWidth="1"/>
    <col min="3" max="3" width="9" style="421" customWidth="1"/>
    <col min="4" max="4" width="6" style="421" customWidth="1"/>
    <col min="5" max="5" width="10.3984375" style="427" customWidth="1"/>
    <col min="6" max="6" width="10.265625" style="366" customWidth="1"/>
    <col min="7" max="7" width="9.3984375" style="419" customWidth="1"/>
    <col min="8" max="8" width="49.73046875" style="42" customWidth="1"/>
    <col min="9" max="9" width="10.73046875" style="270" customWidth="1"/>
    <col min="10" max="10" width="3.86328125" style="366" customWidth="1"/>
    <col min="11" max="11" width="8.1328125" style="366" customWidth="1"/>
    <col min="12" max="12" width="4.59765625" style="366" customWidth="1"/>
    <col min="13" max="13" width="6.73046875" style="44" customWidth="1"/>
    <col min="14" max="14" width="3.73046875" style="64" customWidth="1"/>
    <col min="15" max="15" width="10.73046875" style="421" customWidth="1"/>
    <col min="16" max="16" width="10.86328125" style="366" customWidth="1"/>
    <col min="17" max="16384" width="11.3984375" style="366"/>
  </cols>
  <sheetData>
    <row r="4" spans="2:17" ht="17.25">
      <c r="F4" s="7"/>
      <c r="I4" s="7"/>
      <c r="J4" s="662"/>
      <c r="K4" s="7"/>
      <c r="L4" s="7"/>
      <c r="M4" s="7"/>
      <c r="N4" s="663"/>
    </row>
    <row r="5" spans="2:17" ht="18">
      <c r="B5" s="445"/>
      <c r="F5" s="7"/>
      <c r="H5" s="258"/>
      <c r="I5" s="7"/>
      <c r="J5" s="662"/>
      <c r="K5" s="662"/>
      <c r="L5" s="662"/>
      <c r="M5" s="662"/>
      <c r="N5" s="662"/>
      <c r="O5" s="664"/>
      <c r="P5" s="665"/>
    </row>
    <row r="6" spans="2:17" ht="18">
      <c r="B6" s="445"/>
      <c r="H6" s="419"/>
      <c r="O6" s="666"/>
    </row>
    <row r="7" spans="2:17">
      <c r="C7" s="667"/>
      <c r="G7" s="677"/>
      <c r="K7" s="44"/>
      <c r="M7" s="483"/>
      <c r="N7" s="670"/>
      <c r="O7" s="33"/>
      <c r="P7" s="357"/>
    </row>
    <row r="8" spans="2:17">
      <c r="C8" s="667"/>
      <c r="G8" s="677"/>
      <c r="K8" s="44"/>
      <c r="M8" s="483"/>
      <c r="N8" s="670"/>
      <c r="O8" s="33"/>
      <c r="P8" s="357"/>
      <c r="Q8" s="427"/>
    </row>
    <row r="9" spans="2:17">
      <c r="C9" s="668"/>
      <c r="G9" s="677"/>
      <c r="I9" s="669"/>
      <c r="K9" s="44"/>
      <c r="M9" s="483"/>
      <c r="N9" s="670"/>
      <c r="O9" s="33"/>
      <c r="P9" s="357"/>
      <c r="Q9" s="427"/>
    </row>
    <row r="10" spans="2:17">
      <c r="C10" s="5"/>
      <c r="F10" s="144"/>
      <c r="G10" s="677"/>
      <c r="I10" s="671"/>
      <c r="K10" s="44"/>
      <c r="M10" s="483"/>
      <c r="N10" s="670"/>
      <c r="O10" s="33"/>
      <c r="P10" s="357"/>
      <c r="Q10" s="427"/>
    </row>
    <row r="11" spans="2:17" ht="18">
      <c r="B11" s="445"/>
      <c r="C11" s="5"/>
      <c r="F11" s="144"/>
      <c r="G11" s="677"/>
      <c r="I11" s="669"/>
      <c r="K11" s="44"/>
      <c r="M11" s="483"/>
      <c r="N11" s="670"/>
      <c r="O11" s="33"/>
      <c r="P11" s="357"/>
      <c r="Q11" s="427"/>
    </row>
    <row r="12" spans="2:17">
      <c r="C12" s="142"/>
      <c r="F12" s="144"/>
      <c r="I12" s="139"/>
      <c r="J12" s="421"/>
      <c r="M12" s="502"/>
      <c r="N12" s="427"/>
      <c r="O12" s="33"/>
      <c r="P12" s="357"/>
      <c r="Q12" s="427"/>
    </row>
    <row r="13" spans="2:17">
      <c r="C13" s="136"/>
      <c r="F13" s="144"/>
      <c r="P13" s="357"/>
      <c r="Q13" s="427"/>
    </row>
    <row r="14" spans="2:17">
      <c r="C14" s="143"/>
      <c r="F14" s="144"/>
      <c r="I14" s="54"/>
      <c r="J14" s="421"/>
      <c r="L14" s="465"/>
      <c r="M14" s="465"/>
      <c r="Q14" s="427"/>
    </row>
    <row r="15" spans="2:17">
      <c r="C15" s="136"/>
      <c r="H15" s="419"/>
      <c r="I15" s="669"/>
      <c r="J15" s="421"/>
      <c r="K15" s="421"/>
      <c r="L15" s="672"/>
      <c r="M15" s="672"/>
      <c r="N15" s="427"/>
      <c r="O15" s="427"/>
      <c r="P15" s="144"/>
      <c r="Q15" s="427"/>
    </row>
    <row r="16" spans="2:17">
      <c r="C16" s="54"/>
      <c r="H16" s="419"/>
      <c r="I16" s="669"/>
      <c r="J16" s="421"/>
      <c r="K16" s="421"/>
      <c r="L16" s="672"/>
      <c r="M16" s="672"/>
      <c r="N16" s="427"/>
      <c r="O16" s="427"/>
      <c r="P16" s="144"/>
      <c r="Q16" s="427"/>
    </row>
    <row r="17" spans="2:17">
      <c r="C17" s="54"/>
      <c r="H17" s="419"/>
      <c r="I17" s="669"/>
      <c r="J17" s="421"/>
      <c r="K17" s="421"/>
      <c r="L17" s="672"/>
      <c r="M17" s="672"/>
      <c r="N17" s="427"/>
      <c r="O17" s="42"/>
      <c r="P17" s="354"/>
      <c r="Q17" s="42"/>
    </row>
    <row r="18" spans="2:17" ht="18">
      <c r="B18" s="445"/>
      <c r="C18" s="136"/>
      <c r="H18" s="419"/>
      <c r="I18" s="669"/>
      <c r="J18" s="421"/>
      <c r="K18" s="421"/>
      <c r="L18" s="672"/>
      <c r="M18" s="672"/>
      <c r="N18" s="421"/>
      <c r="O18" s="42"/>
      <c r="P18" s="42"/>
      <c r="Q18" s="42"/>
    </row>
    <row r="19" spans="2:17">
      <c r="C19" s="54"/>
      <c r="H19" s="419"/>
      <c r="I19" s="669"/>
      <c r="J19" s="421"/>
      <c r="K19" s="421"/>
      <c r="L19" s="672"/>
      <c r="M19" s="672"/>
      <c r="N19" s="421"/>
      <c r="O19" s="42"/>
      <c r="P19" s="42"/>
      <c r="Q19" s="42"/>
    </row>
    <row r="20" spans="2:17">
      <c r="C20" s="4"/>
      <c r="H20" s="419"/>
      <c r="I20" s="669"/>
      <c r="J20" s="421"/>
      <c r="K20" s="421"/>
      <c r="L20" s="672"/>
      <c r="M20" s="672"/>
      <c r="N20" s="421"/>
      <c r="O20" s="42"/>
      <c r="P20" s="42"/>
      <c r="Q20" s="42"/>
    </row>
    <row r="21" spans="2:17">
      <c r="C21" s="136"/>
      <c r="H21" s="419"/>
      <c r="I21" s="669"/>
      <c r="J21" s="421"/>
      <c r="K21" s="421"/>
      <c r="L21" s="672"/>
      <c r="M21" s="672"/>
      <c r="N21" s="421"/>
      <c r="O21" s="42"/>
      <c r="P21" s="42"/>
      <c r="Q21" s="42"/>
    </row>
    <row r="22" spans="2:17">
      <c r="C22" s="136"/>
      <c r="H22" s="419"/>
      <c r="I22" s="669"/>
      <c r="J22" s="421"/>
      <c r="K22" s="421"/>
      <c r="L22" s="672"/>
      <c r="M22" s="672"/>
      <c r="N22" s="421"/>
      <c r="O22" s="42"/>
      <c r="P22" s="42"/>
      <c r="Q22" s="42"/>
    </row>
    <row r="23" spans="2:17">
      <c r="C23" s="45"/>
      <c r="H23" s="419"/>
      <c r="I23" s="669"/>
      <c r="J23" s="421"/>
      <c r="K23" s="421"/>
      <c r="L23" s="672"/>
      <c r="M23" s="672"/>
      <c r="N23" s="421"/>
      <c r="O23" s="42"/>
      <c r="P23" s="42"/>
      <c r="Q23" s="42"/>
    </row>
    <row r="24" spans="2:17">
      <c r="C24" s="4"/>
      <c r="H24" s="419"/>
      <c r="I24" s="669"/>
      <c r="J24" s="421"/>
      <c r="K24" s="421"/>
      <c r="L24" s="672"/>
      <c r="M24" s="672"/>
      <c r="N24" s="421"/>
      <c r="O24" s="42"/>
      <c r="P24" s="42"/>
      <c r="Q24" s="42"/>
    </row>
    <row r="25" spans="2:17">
      <c r="C25" s="4"/>
      <c r="H25" s="419"/>
      <c r="I25" s="669"/>
      <c r="J25" s="421"/>
      <c r="K25" s="421"/>
      <c r="L25" s="672"/>
      <c r="M25" s="672"/>
      <c r="N25" s="421"/>
      <c r="Q25" s="427"/>
    </row>
    <row r="26" spans="2:17" ht="18">
      <c r="B26" s="445"/>
      <c r="C26" s="136"/>
      <c r="H26" s="419"/>
      <c r="I26" s="669"/>
      <c r="J26" s="421"/>
      <c r="K26" s="421"/>
      <c r="L26" s="672"/>
      <c r="M26" s="672"/>
      <c r="N26" s="421"/>
      <c r="Q26" s="427"/>
    </row>
    <row r="27" spans="2:17">
      <c r="B27" s="417"/>
      <c r="C27" s="4"/>
      <c r="D27" s="422"/>
      <c r="H27" s="419"/>
      <c r="I27" s="669"/>
      <c r="J27" s="421"/>
      <c r="K27" s="421"/>
      <c r="L27" s="672"/>
      <c r="M27" s="672"/>
      <c r="N27" s="421"/>
      <c r="Q27" s="427"/>
    </row>
    <row r="28" spans="2:17">
      <c r="B28" s="417"/>
      <c r="C28" s="45"/>
      <c r="D28" s="422"/>
      <c r="H28" s="419"/>
      <c r="I28" s="669"/>
      <c r="J28" s="421"/>
      <c r="K28" s="357"/>
      <c r="L28" s="672"/>
      <c r="M28" s="672"/>
      <c r="N28" s="421"/>
      <c r="Q28" s="427"/>
    </row>
    <row r="29" spans="2:17">
      <c r="B29" s="417"/>
      <c r="C29" s="4"/>
      <c r="D29" s="422"/>
      <c r="H29" s="419"/>
      <c r="I29" s="669"/>
      <c r="J29" s="421"/>
      <c r="K29" s="357"/>
      <c r="L29" s="672"/>
      <c r="M29" s="672"/>
      <c r="N29" s="421"/>
      <c r="Q29" s="427"/>
    </row>
    <row r="30" spans="2:17">
      <c r="B30" s="417"/>
      <c r="C30" s="45"/>
      <c r="D30" s="422"/>
      <c r="H30" s="419"/>
      <c r="I30" s="669"/>
      <c r="J30" s="421"/>
      <c r="K30" s="357"/>
      <c r="L30" s="672"/>
      <c r="M30" s="672"/>
      <c r="N30" s="421"/>
      <c r="Q30" s="427"/>
    </row>
    <row r="31" spans="2:17">
      <c r="B31" s="417"/>
      <c r="C31" s="45"/>
      <c r="D31" s="422"/>
      <c r="H31" s="419"/>
      <c r="I31" s="669"/>
      <c r="J31" s="421"/>
      <c r="K31" s="357"/>
      <c r="L31" s="672"/>
      <c r="M31" s="672"/>
      <c r="N31" s="421"/>
      <c r="Q31" s="427"/>
    </row>
    <row r="32" spans="2:17" ht="18">
      <c r="B32" s="445"/>
      <c r="C32" s="136"/>
      <c r="H32" s="419"/>
      <c r="I32" s="669"/>
      <c r="J32" s="421"/>
      <c r="K32" s="357"/>
      <c r="L32" s="672"/>
      <c r="M32" s="672"/>
      <c r="N32" s="421"/>
      <c r="Q32" s="427"/>
    </row>
    <row r="33" spans="2:17">
      <c r="C33" s="136"/>
      <c r="H33" s="419"/>
      <c r="I33" s="669"/>
      <c r="J33" s="421"/>
      <c r="K33" s="357"/>
      <c r="L33" s="672"/>
      <c r="M33" s="672"/>
      <c r="Q33" s="427"/>
    </row>
    <row r="34" spans="2:17" ht="17.25">
      <c r="C34" s="136"/>
      <c r="I34" s="662"/>
      <c r="J34" s="662"/>
      <c r="K34" s="678"/>
      <c r="L34" s="678"/>
      <c r="M34" s="678"/>
      <c r="N34" s="678"/>
      <c r="O34" s="664"/>
      <c r="P34" s="665"/>
      <c r="Q34" s="665"/>
    </row>
    <row r="35" spans="2:17">
      <c r="C35" s="54"/>
      <c r="J35" s="270"/>
      <c r="K35" s="502"/>
      <c r="L35" s="421"/>
      <c r="M35" s="673"/>
      <c r="N35" s="673"/>
      <c r="O35" s="33"/>
      <c r="P35" s="33"/>
      <c r="Q35" s="427"/>
    </row>
    <row r="36" spans="2:17">
      <c r="C36" s="136"/>
      <c r="J36" s="270"/>
      <c r="K36" s="502"/>
      <c r="L36" s="421"/>
      <c r="M36" s="673"/>
      <c r="N36" s="673"/>
      <c r="O36" s="33"/>
      <c r="P36" s="33"/>
      <c r="Q36" s="427"/>
    </row>
    <row r="37" spans="2:17">
      <c r="C37" s="136"/>
      <c r="J37" s="270"/>
      <c r="K37" s="502"/>
      <c r="L37" s="421"/>
      <c r="M37" s="673"/>
      <c r="N37" s="673"/>
      <c r="O37" s="33"/>
      <c r="P37" s="33"/>
      <c r="Q37" s="427"/>
    </row>
    <row r="38" spans="2:17">
      <c r="C38" s="54"/>
      <c r="J38" s="270"/>
      <c r="K38" s="502"/>
      <c r="L38" s="421"/>
      <c r="M38" s="673"/>
      <c r="N38" s="673"/>
      <c r="O38" s="33"/>
      <c r="P38" s="33"/>
      <c r="Q38" s="427"/>
    </row>
    <row r="39" spans="2:17" ht="18">
      <c r="B39" s="445"/>
      <c r="C39" s="136"/>
      <c r="J39" s="270"/>
      <c r="K39" s="502"/>
      <c r="L39" s="421"/>
      <c r="M39" s="673"/>
      <c r="N39" s="673"/>
      <c r="O39" s="33"/>
      <c r="P39" s="33"/>
      <c r="Q39" s="427"/>
    </row>
    <row r="40" spans="2:17">
      <c r="C40" s="136"/>
      <c r="J40" s="270"/>
      <c r="K40" s="502"/>
      <c r="L40" s="421"/>
      <c r="M40" s="673"/>
      <c r="N40" s="673"/>
      <c r="O40" s="33"/>
      <c r="P40" s="33"/>
      <c r="Q40" s="427"/>
    </row>
    <row r="41" spans="2:17">
      <c r="C41" s="142"/>
      <c r="I41" s="139"/>
      <c r="J41" s="421"/>
      <c r="M41" s="502"/>
      <c r="N41" s="427"/>
      <c r="Q41" s="427"/>
    </row>
    <row r="42" spans="2:17">
      <c r="B42" s="417"/>
      <c r="C42" s="143"/>
      <c r="I42" s="139"/>
      <c r="J42" s="421"/>
      <c r="M42" s="502"/>
      <c r="N42" s="427"/>
      <c r="Q42" s="427"/>
    </row>
    <row r="43" spans="2:17">
      <c r="B43" s="417"/>
      <c r="C43" s="143"/>
      <c r="I43" s="139"/>
      <c r="J43" s="421"/>
      <c r="M43" s="502"/>
      <c r="N43" s="427"/>
      <c r="Q43" s="427"/>
    </row>
    <row r="44" spans="2:17">
      <c r="B44" s="417"/>
      <c r="C44" s="142"/>
      <c r="I44" s="139"/>
      <c r="J44" s="421"/>
      <c r="M44" s="502"/>
      <c r="N44" s="427"/>
      <c r="Q44" s="427"/>
    </row>
    <row r="45" spans="2:17">
      <c r="B45" s="417"/>
      <c r="C45" s="142"/>
      <c r="I45" s="139"/>
      <c r="J45" s="421"/>
      <c r="M45" s="502"/>
      <c r="N45" s="427"/>
      <c r="Q45" s="427"/>
    </row>
    <row r="46" spans="2:17" s="427" customFormat="1" ht="18">
      <c r="B46" s="445"/>
      <c r="C46" s="136"/>
      <c r="D46" s="421"/>
      <c r="F46" s="366"/>
      <c r="G46" s="419"/>
      <c r="H46" s="42"/>
      <c r="I46" s="139"/>
      <c r="J46" s="421"/>
      <c r="K46" s="366"/>
      <c r="L46" s="366"/>
      <c r="M46" s="502"/>
      <c r="O46" s="421"/>
      <c r="P46" s="366"/>
      <c r="Q46" s="366"/>
    </row>
    <row r="47" spans="2:17" s="427" customFormat="1">
      <c r="B47" s="419"/>
      <c r="C47" s="136"/>
      <c r="D47" s="421"/>
      <c r="F47" s="366"/>
      <c r="G47" s="419"/>
      <c r="H47" s="42"/>
      <c r="I47" s="139"/>
      <c r="J47" s="421"/>
      <c r="K47" s="366"/>
      <c r="L47" s="366"/>
      <c r="M47" s="502"/>
      <c r="O47" s="421"/>
      <c r="P47" s="366"/>
      <c r="Q47" s="366"/>
    </row>
    <row r="48" spans="2:17">
      <c r="C48" s="136"/>
      <c r="H48" s="81"/>
      <c r="I48" s="669"/>
      <c r="J48" s="421"/>
      <c r="N48" s="427"/>
    </row>
    <row r="49" spans="1:16">
      <c r="C49" s="53"/>
      <c r="H49" s="81"/>
      <c r="I49" s="669"/>
      <c r="J49" s="421"/>
      <c r="N49" s="427"/>
    </row>
    <row r="50" spans="1:16" ht="18">
      <c r="B50" s="445"/>
      <c r="C50" s="53"/>
      <c r="E50" s="421"/>
      <c r="H50" s="31"/>
      <c r="I50" s="139"/>
      <c r="J50" s="421"/>
      <c r="M50" s="502"/>
      <c r="N50" s="427"/>
    </row>
    <row r="51" spans="1:16">
      <c r="A51" s="141"/>
      <c r="C51" s="139"/>
      <c r="E51" s="33"/>
      <c r="H51" s="31"/>
      <c r="I51" s="139"/>
      <c r="J51" s="421"/>
      <c r="M51" s="502"/>
      <c r="N51" s="427"/>
    </row>
    <row r="52" spans="1:16">
      <c r="A52" s="141"/>
      <c r="C52" s="140"/>
      <c r="E52" s="33"/>
      <c r="F52" s="141"/>
      <c r="H52" s="31"/>
      <c r="I52" s="139"/>
      <c r="J52" s="421"/>
      <c r="M52" s="502"/>
      <c r="N52" s="427"/>
    </row>
    <row r="53" spans="1:16">
      <c r="A53" s="141"/>
      <c r="C53" s="140"/>
      <c r="E53" s="33"/>
    </row>
    <row r="54" spans="1:16">
      <c r="A54" s="141"/>
      <c r="C54" s="139"/>
      <c r="E54" s="33"/>
    </row>
    <row r="55" spans="1:16">
      <c r="A55" s="141"/>
      <c r="C55" s="139"/>
      <c r="E55" s="33"/>
      <c r="I55" s="139"/>
      <c r="J55" s="421"/>
      <c r="K55" s="144"/>
      <c r="L55" s="144"/>
      <c r="M55" s="502"/>
      <c r="N55" s="427"/>
      <c r="P55" s="144"/>
    </row>
    <row r="56" spans="1:16">
      <c r="A56" s="141"/>
      <c r="C56" s="139"/>
      <c r="E56" s="33"/>
      <c r="I56" s="139"/>
      <c r="J56" s="421"/>
      <c r="K56" s="144"/>
      <c r="L56" s="144"/>
      <c r="M56" s="502"/>
      <c r="N56" s="427"/>
      <c r="P56" s="144"/>
    </row>
    <row r="57" spans="1:16">
      <c r="A57" s="141"/>
      <c r="B57" s="437"/>
      <c r="C57" s="53"/>
      <c r="E57" s="33"/>
      <c r="I57" s="139"/>
      <c r="J57" s="421"/>
      <c r="K57" s="144"/>
      <c r="L57" s="144"/>
      <c r="M57" s="502"/>
      <c r="N57" s="427"/>
      <c r="P57" s="144"/>
    </row>
    <row r="58" spans="1:16">
      <c r="A58" s="141"/>
      <c r="B58" s="437"/>
      <c r="C58" s="53"/>
      <c r="E58" s="33"/>
      <c r="I58" s="139"/>
      <c r="J58" s="421"/>
      <c r="K58" s="144"/>
      <c r="L58" s="144"/>
      <c r="M58" s="502"/>
      <c r="N58" s="427"/>
      <c r="P58" s="144"/>
    </row>
    <row r="59" spans="1:16">
      <c r="A59" s="141"/>
      <c r="B59" s="437"/>
      <c r="C59" s="53"/>
      <c r="E59" s="33"/>
      <c r="I59" s="139"/>
      <c r="J59" s="421"/>
      <c r="K59" s="144"/>
      <c r="L59" s="144"/>
      <c r="M59" s="502"/>
      <c r="N59" s="427"/>
      <c r="P59" s="144"/>
    </row>
    <row r="60" spans="1:16">
      <c r="A60" s="141"/>
      <c r="B60" s="437"/>
      <c r="C60" s="53"/>
      <c r="E60" s="33"/>
      <c r="I60" s="139"/>
      <c r="J60" s="421"/>
      <c r="K60" s="144"/>
      <c r="L60" s="144"/>
      <c r="M60" s="502"/>
      <c r="N60" s="427"/>
      <c r="P60" s="144"/>
    </row>
    <row r="61" spans="1:16">
      <c r="A61" s="141"/>
      <c r="B61" s="437"/>
      <c r="C61" s="53"/>
      <c r="E61" s="33"/>
      <c r="I61" s="139"/>
      <c r="J61" s="421"/>
      <c r="K61" s="144"/>
      <c r="L61" s="144"/>
      <c r="M61" s="502"/>
      <c r="N61" s="427"/>
      <c r="P61" s="144"/>
    </row>
    <row r="62" spans="1:16">
      <c r="A62" s="141"/>
      <c r="B62" s="437"/>
      <c r="C62" s="53"/>
      <c r="E62" s="33"/>
      <c r="I62" s="139"/>
      <c r="J62" s="421"/>
      <c r="K62" s="144"/>
      <c r="L62" s="144"/>
      <c r="M62" s="502"/>
      <c r="N62" s="427"/>
      <c r="P62" s="144"/>
    </row>
    <row r="63" spans="1:16">
      <c r="A63" s="141"/>
      <c r="B63" s="437"/>
      <c r="C63" s="53"/>
      <c r="E63" s="33"/>
      <c r="I63" s="139"/>
      <c r="J63" s="421"/>
      <c r="K63" s="144"/>
      <c r="L63" s="144"/>
      <c r="M63" s="502"/>
      <c r="N63" s="427"/>
      <c r="P63" s="144"/>
    </row>
    <row r="64" spans="1:16" ht="18">
      <c r="B64" s="445"/>
      <c r="I64" s="139"/>
      <c r="J64" s="421"/>
      <c r="K64" s="144"/>
      <c r="L64" s="144"/>
      <c r="M64" s="502"/>
      <c r="N64" s="427"/>
      <c r="P64" s="144"/>
    </row>
    <row r="65" spans="3:17">
      <c r="C65" s="139"/>
      <c r="I65" s="139"/>
      <c r="J65" s="421"/>
      <c r="M65" s="502"/>
      <c r="N65" s="427"/>
    </row>
    <row r="66" spans="3:17">
      <c r="C66" s="136"/>
      <c r="I66" s="139"/>
      <c r="J66" s="421"/>
      <c r="M66" s="502"/>
      <c r="N66" s="427"/>
    </row>
    <row r="67" spans="3:17">
      <c r="C67" s="139"/>
      <c r="I67" s="139"/>
      <c r="J67" s="421"/>
      <c r="M67" s="502"/>
      <c r="N67" s="427"/>
    </row>
    <row r="68" spans="3:17">
      <c r="I68" s="139"/>
      <c r="J68" s="421"/>
      <c r="M68" s="502"/>
      <c r="N68" s="427"/>
    </row>
    <row r="69" spans="3:17">
      <c r="I69" s="139"/>
      <c r="J69" s="421"/>
      <c r="M69" s="502"/>
      <c r="N69" s="427"/>
    </row>
    <row r="70" spans="3:17">
      <c r="I70" s="139"/>
      <c r="J70" s="421"/>
      <c r="M70" s="502"/>
      <c r="N70" s="427"/>
    </row>
    <row r="71" spans="3:17">
      <c r="I71" s="139"/>
      <c r="J71" s="421"/>
      <c r="M71" s="502"/>
      <c r="N71" s="427"/>
    </row>
    <row r="72" spans="3:17">
      <c r="I72" s="139"/>
      <c r="J72" s="421"/>
      <c r="M72" s="502"/>
      <c r="N72" s="427"/>
    </row>
    <row r="73" spans="3:17">
      <c r="I73" s="139"/>
      <c r="J73" s="421"/>
      <c r="M73" s="502"/>
      <c r="N73" s="427"/>
      <c r="Q73" s="427"/>
    </row>
    <row r="74" spans="3:17">
      <c r="I74" s="139"/>
      <c r="J74" s="421"/>
      <c r="M74" s="502"/>
      <c r="N74" s="427"/>
      <c r="Q74" s="427"/>
    </row>
    <row r="75" spans="3:17">
      <c r="I75" s="139"/>
      <c r="J75" s="421"/>
      <c r="M75" s="502"/>
      <c r="N75" s="427"/>
      <c r="Q75" s="427"/>
    </row>
    <row r="76" spans="3:17">
      <c r="H76" s="81"/>
      <c r="I76" s="669"/>
      <c r="J76" s="421"/>
      <c r="N76" s="427"/>
      <c r="Q76" s="427"/>
    </row>
    <row r="77" spans="3:17">
      <c r="H77" s="81"/>
      <c r="I77" s="669"/>
      <c r="J77" s="421"/>
      <c r="N77" s="427"/>
      <c r="Q77" s="427"/>
    </row>
    <row r="78" spans="3:17">
      <c r="H78" s="31"/>
      <c r="I78" s="139"/>
      <c r="J78" s="421"/>
      <c r="M78" s="502"/>
      <c r="N78" s="427"/>
      <c r="Q78" s="427"/>
    </row>
    <row r="79" spans="3:17">
      <c r="H79" s="31"/>
      <c r="I79" s="139"/>
      <c r="J79" s="421"/>
      <c r="M79" s="502"/>
      <c r="N79" s="427"/>
      <c r="Q79" s="427"/>
    </row>
    <row r="80" spans="3:17">
      <c r="H80" s="31"/>
      <c r="I80" s="139"/>
      <c r="J80" s="421"/>
      <c r="M80" s="502"/>
      <c r="N80" s="427"/>
      <c r="Q80" s="427"/>
    </row>
    <row r="81" spans="2:17">
      <c r="Q81" s="427"/>
    </row>
    <row r="82" spans="2:17">
      <c r="B82" s="366"/>
      <c r="C82" s="366"/>
      <c r="D82" s="366"/>
      <c r="E82" s="366"/>
      <c r="Q82" s="427"/>
    </row>
    <row r="83" spans="2:17">
      <c r="B83" s="366"/>
      <c r="C83" s="366"/>
      <c r="D83" s="366"/>
      <c r="E83" s="366"/>
      <c r="Q83" s="427"/>
    </row>
    <row r="84" spans="2:17">
      <c r="B84" s="366"/>
      <c r="C84" s="366"/>
      <c r="D84" s="366"/>
      <c r="E84" s="366"/>
    </row>
    <row r="85" spans="2:17">
      <c r="B85" s="366"/>
      <c r="C85" s="366"/>
      <c r="D85" s="366"/>
      <c r="E85" s="366"/>
    </row>
    <row r="86" spans="2:17">
      <c r="B86" s="366"/>
      <c r="C86" s="366"/>
      <c r="D86" s="366"/>
      <c r="E86" s="366"/>
    </row>
    <row r="87" spans="2:17">
      <c r="B87" s="366"/>
      <c r="C87" s="366"/>
      <c r="D87" s="366"/>
      <c r="E87" s="366"/>
    </row>
    <row r="88" spans="2:17">
      <c r="B88" s="366"/>
      <c r="C88" s="366"/>
      <c r="D88" s="366"/>
      <c r="E88" s="366"/>
    </row>
    <row r="89" spans="2:17">
      <c r="B89" s="366"/>
      <c r="C89" s="366"/>
      <c r="D89" s="366"/>
      <c r="E89" s="366"/>
    </row>
    <row r="90" spans="2:17">
      <c r="B90" s="366"/>
      <c r="C90" s="366"/>
      <c r="D90" s="366"/>
      <c r="E90" s="366"/>
    </row>
    <row r="91" spans="2:17">
      <c r="B91" s="366"/>
      <c r="C91" s="366"/>
      <c r="D91" s="366"/>
      <c r="E91" s="366"/>
    </row>
    <row r="92" spans="2:17">
      <c r="B92" s="366"/>
      <c r="C92" s="366"/>
      <c r="D92" s="366"/>
      <c r="E92" s="366"/>
    </row>
    <row r="93" spans="2:17">
      <c r="B93" s="366"/>
      <c r="C93" s="366"/>
      <c r="D93" s="366"/>
      <c r="E93" s="366"/>
    </row>
    <row r="94" spans="2:17">
      <c r="B94" s="366"/>
      <c r="C94" s="366"/>
      <c r="D94" s="366"/>
      <c r="E94" s="366"/>
    </row>
    <row r="95" spans="2:17">
      <c r="B95" s="366"/>
      <c r="C95" s="366"/>
      <c r="D95" s="366"/>
      <c r="E95" s="366"/>
    </row>
    <row r="96" spans="2:17">
      <c r="B96" s="366"/>
      <c r="C96" s="366"/>
      <c r="D96" s="366"/>
      <c r="E96" s="366"/>
    </row>
    <row r="97" spans="2:14">
      <c r="B97" s="366"/>
      <c r="C97" s="366"/>
      <c r="D97" s="366"/>
      <c r="E97" s="366"/>
    </row>
    <row r="98" spans="2:14">
      <c r="B98" s="366"/>
      <c r="C98" s="366"/>
      <c r="D98" s="366"/>
      <c r="E98" s="366"/>
    </row>
    <row r="99" spans="2:14">
      <c r="B99" s="366"/>
      <c r="C99" s="366"/>
      <c r="D99" s="366"/>
      <c r="E99" s="366"/>
      <c r="H99" s="674"/>
      <c r="I99" s="675"/>
    </row>
    <row r="100" spans="2:14">
      <c r="B100" s="366"/>
      <c r="C100" s="366"/>
      <c r="D100" s="366"/>
      <c r="E100" s="366"/>
      <c r="I100" s="675"/>
    </row>
    <row r="101" spans="2:14">
      <c r="B101" s="366"/>
      <c r="C101" s="366"/>
      <c r="D101" s="366"/>
      <c r="E101" s="366"/>
      <c r="I101" s="675"/>
      <c r="M101" s="605"/>
      <c r="N101" s="676"/>
    </row>
    <row r="102" spans="2:14">
      <c r="B102" s="366"/>
      <c r="C102" s="366"/>
      <c r="D102" s="366"/>
      <c r="E102" s="366"/>
      <c r="I102" s="675"/>
      <c r="M102" s="605"/>
      <c r="N102" s="676"/>
    </row>
    <row r="103" spans="2:14">
      <c r="B103" s="366"/>
      <c r="C103" s="366"/>
      <c r="D103" s="366"/>
      <c r="E103" s="366"/>
      <c r="I103" s="675"/>
      <c r="M103" s="605"/>
      <c r="N103" s="676"/>
    </row>
    <row r="104" spans="2:14">
      <c r="B104" s="366"/>
      <c r="C104" s="366"/>
      <c r="D104" s="366"/>
      <c r="E104" s="366"/>
      <c r="I104" s="675"/>
      <c r="M104" s="605"/>
      <c r="N104" s="676"/>
    </row>
    <row r="105" spans="2:14">
      <c r="B105" s="366"/>
      <c r="C105" s="366"/>
      <c r="D105" s="366"/>
      <c r="E105" s="366"/>
      <c r="M105" s="605"/>
      <c r="N105" s="676"/>
    </row>
    <row r="106" spans="2:14">
      <c r="B106" s="366"/>
      <c r="C106" s="366"/>
      <c r="D106" s="366"/>
      <c r="E106" s="366"/>
      <c r="M106" s="605"/>
      <c r="N106" s="676"/>
    </row>
    <row r="107" spans="2:14">
      <c r="B107" s="366"/>
      <c r="C107" s="366"/>
      <c r="D107" s="366"/>
      <c r="E107" s="366"/>
    </row>
    <row r="108" spans="2:14">
      <c r="B108" s="366"/>
      <c r="C108" s="366"/>
      <c r="D108" s="366"/>
      <c r="E108" s="366"/>
    </row>
    <row r="109" spans="2:14">
      <c r="B109" s="366"/>
      <c r="C109" s="366"/>
      <c r="D109" s="366"/>
      <c r="E109" s="366"/>
    </row>
  </sheetData>
  <sheetProtection selectLockedCells="1"/>
  <mergeCells count="26">
    <mergeCell ref="L16:M16"/>
    <mergeCell ref="L17:M17"/>
    <mergeCell ref="L18:M18"/>
    <mergeCell ref="L19:M19"/>
    <mergeCell ref="L20:M20"/>
    <mergeCell ref="L21:M21"/>
    <mergeCell ref="L30:M30"/>
    <mergeCell ref="L31:M31"/>
    <mergeCell ref="L32:M32"/>
    <mergeCell ref="L33:M33"/>
    <mergeCell ref="L22:M22"/>
    <mergeCell ref="J4:J5"/>
    <mergeCell ref="K5:L5"/>
    <mergeCell ref="M5:N5"/>
    <mergeCell ref="L14:M14"/>
    <mergeCell ref="L15:M15"/>
    <mergeCell ref="I34:J34"/>
    <mergeCell ref="K34:L34"/>
    <mergeCell ref="M34:N34"/>
    <mergeCell ref="L23:M23"/>
    <mergeCell ref="L24:M24"/>
    <mergeCell ref="L25:M25"/>
    <mergeCell ref="L26:M26"/>
    <mergeCell ref="L27:M27"/>
    <mergeCell ref="L28:M28"/>
    <mergeCell ref="L29:M29"/>
  </mergeCells>
  <pageMargins left="0.37" right="0.31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euil13"/>
  <dimension ref="A1:M53"/>
  <sheetViews>
    <sheetView workbookViewId="0">
      <selection sqref="A1:XFD1048576"/>
    </sheetView>
  </sheetViews>
  <sheetFormatPr baseColWidth="10" defaultColWidth="3.265625" defaultRowHeight="12.75" customHeight="1"/>
  <cols>
    <col min="1" max="1" width="6.59765625" style="366" customWidth="1"/>
    <col min="2" max="2" width="3.265625" style="366" customWidth="1"/>
    <col min="3" max="3" width="3.265625" style="366"/>
    <col min="4" max="4" width="3.265625" style="421"/>
    <col min="5" max="5" width="16.1328125" style="421" customWidth="1"/>
    <col min="6" max="6" width="17.3984375" style="421" customWidth="1"/>
    <col min="7" max="7" width="2.73046875" style="366" customWidth="1"/>
    <col min="8" max="9" width="3.265625" style="366"/>
    <col min="10" max="10" width="5.59765625" style="366" customWidth="1"/>
    <col min="11" max="11" width="4" style="421" customWidth="1"/>
    <col min="12" max="12" width="14.86328125" style="421" customWidth="1"/>
    <col min="13" max="13" width="15.59765625" style="421" customWidth="1"/>
    <col min="14" max="22" width="3.265625" style="366"/>
    <col min="23" max="23" width="4" style="366" bestFit="1" customWidth="1"/>
    <col min="24" max="16384" width="3.265625" style="366"/>
  </cols>
  <sheetData>
    <row r="1" spans="1:13" ht="12.75" customHeight="1">
      <c r="A1" s="503"/>
      <c r="B1" s="503"/>
      <c r="F1" s="93"/>
      <c r="I1" s="503"/>
      <c r="J1" s="503"/>
      <c r="K1" s="366"/>
      <c r="M1" s="93"/>
    </row>
    <row r="2" spans="1:13" ht="12.75" customHeight="1">
      <c r="E2" s="61"/>
      <c r="F2" s="61"/>
      <c r="G2" s="61"/>
      <c r="K2" s="61"/>
    </row>
    <row r="3" spans="1:13" ht="12.75" customHeight="1">
      <c r="E3" s="61"/>
      <c r="F3" s="61"/>
      <c r="G3" s="61"/>
      <c r="K3" s="61"/>
    </row>
    <row r="4" spans="1:13" ht="12.75" customHeight="1">
      <c r="F4" s="54"/>
      <c r="L4" s="509"/>
      <c r="M4" s="54"/>
    </row>
    <row r="5" spans="1:13" ht="12.75" customHeight="1">
      <c r="E5" s="136"/>
      <c r="F5" s="54"/>
      <c r="L5" s="251"/>
      <c r="M5" s="54"/>
    </row>
    <row r="6" spans="1:13" ht="12.75" customHeight="1">
      <c r="E6" s="136"/>
      <c r="F6" s="54"/>
      <c r="L6" s="251"/>
      <c r="M6" s="54"/>
    </row>
    <row r="7" spans="1:13" ht="12.75" customHeight="1">
      <c r="E7" s="136"/>
      <c r="F7" s="54"/>
      <c r="L7" s="251"/>
      <c r="M7" s="54"/>
    </row>
    <row r="8" spans="1:13" ht="12.75" customHeight="1">
      <c r="E8" s="136"/>
      <c r="F8" s="54"/>
      <c r="L8" s="251"/>
      <c r="M8" s="54"/>
    </row>
    <row r="9" spans="1:13" ht="12.75" customHeight="1">
      <c r="E9" s="136"/>
      <c r="F9" s="54"/>
      <c r="L9" s="251"/>
      <c r="M9" s="54"/>
    </row>
    <row r="10" spans="1:13" ht="12.75" customHeight="1">
      <c r="E10" s="136"/>
      <c r="F10" s="54"/>
      <c r="L10" s="251"/>
      <c r="M10" s="54"/>
    </row>
    <row r="11" spans="1:13" ht="12.75" customHeight="1">
      <c r="E11" s="136"/>
      <c r="F11" s="54"/>
      <c r="L11" s="251"/>
      <c r="M11" s="54"/>
    </row>
    <row r="12" spans="1:13" ht="12.75" customHeight="1">
      <c r="E12" s="136"/>
      <c r="F12" s="54"/>
      <c r="L12" s="251"/>
      <c r="M12" s="54"/>
    </row>
    <row r="13" spans="1:13" ht="12.75" customHeight="1">
      <c r="E13" s="136"/>
      <c r="F13" s="54"/>
      <c r="L13" s="251"/>
      <c r="M13" s="54"/>
    </row>
    <row r="14" spans="1:13" ht="12.75" customHeight="1">
      <c r="E14" s="136"/>
      <c r="F14" s="54"/>
      <c r="L14" s="251"/>
      <c r="M14" s="54"/>
    </row>
    <row r="15" spans="1:13" ht="12.75" customHeight="1">
      <c r="E15" s="136"/>
      <c r="F15" s="54"/>
      <c r="L15" s="251"/>
      <c r="M15" s="54"/>
    </row>
    <row r="16" spans="1:13" ht="12.75" customHeight="1">
      <c r="E16" s="136"/>
      <c r="F16" s="54"/>
      <c r="L16" s="251"/>
      <c r="M16" s="54"/>
    </row>
    <row r="17" spans="5:13" ht="12.75" customHeight="1">
      <c r="E17" s="136"/>
      <c r="F17" s="54"/>
      <c r="L17" s="251"/>
      <c r="M17" s="54"/>
    </row>
    <row r="18" spans="5:13" ht="12.75" customHeight="1">
      <c r="E18" s="136"/>
      <c r="F18" s="54"/>
      <c r="L18" s="251"/>
      <c r="M18" s="54"/>
    </row>
    <row r="19" spans="5:13" ht="12.75" customHeight="1">
      <c r="E19" s="136"/>
      <c r="F19" s="54"/>
      <c r="L19" s="251"/>
      <c r="M19" s="54"/>
    </row>
    <row r="20" spans="5:13" ht="12.75" customHeight="1">
      <c r="E20" s="136"/>
      <c r="F20" s="54"/>
      <c r="L20" s="251"/>
      <c r="M20" s="54"/>
    </row>
    <row r="21" spans="5:13" ht="12.75" customHeight="1">
      <c r="E21" s="136"/>
      <c r="F21" s="54"/>
      <c r="L21" s="251"/>
      <c r="M21" s="54"/>
    </row>
    <row r="22" spans="5:13" ht="12.75" customHeight="1">
      <c r="E22" s="136"/>
      <c r="F22" s="54"/>
      <c r="L22" s="251"/>
      <c r="M22" s="54"/>
    </row>
    <row r="23" spans="5:13" ht="12.75" customHeight="1">
      <c r="E23" s="136"/>
      <c r="F23" s="54"/>
      <c r="L23" s="251"/>
      <c r="M23" s="54"/>
    </row>
    <row r="24" spans="5:13" ht="12.75" customHeight="1">
      <c r="E24" s="136"/>
      <c r="F24" s="54"/>
      <c r="L24" s="251"/>
      <c r="M24" s="54"/>
    </row>
    <row r="25" spans="5:13" ht="12.75" customHeight="1">
      <c r="E25" s="136"/>
      <c r="F25" s="54"/>
      <c r="L25" s="251"/>
      <c r="M25" s="54"/>
    </row>
    <row r="26" spans="5:13" ht="12.75" customHeight="1">
      <c r="E26" s="136"/>
      <c r="F26" s="54"/>
      <c r="L26" s="251"/>
      <c r="M26" s="54"/>
    </row>
    <row r="27" spans="5:13" ht="12.75" customHeight="1">
      <c r="E27" s="136"/>
      <c r="F27" s="54"/>
      <c r="L27" s="251"/>
      <c r="M27" s="54"/>
    </row>
    <row r="28" spans="5:13" ht="12.75" customHeight="1">
      <c r="E28" s="136"/>
      <c r="F28" s="54"/>
      <c r="L28" s="251"/>
      <c r="M28" s="54"/>
    </row>
    <row r="29" spans="5:13" ht="12.75" customHeight="1">
      <c r="E29" s="136"/>
      <c r="F29" s="54"/>
      <c r="L29" s="251"/>
      <c r="M29" s="54"/>
    </row>
    <row r="30" spans="5:13" ht="12.75" customHeight="1">
      <c r="E30" s="136"/>
      <c r="F30" s="54"/>
      <c r="L30" s="251"/>
      <c r="M30" s="54"/>
    </row>
    <row r="31" spans="5:13" ht="12.75" customHeight="1">
      <c r="E31" s="136"/>
      <c r="F31" s="54"/>
      <c r="L31" s="251"/>
      <c r="M31" s="54"/>
    </row>
    <row r="32" spans="5:13" ht="12.75" customHeight="1">
      <c r="E32" s="136"/>
      <c r="F32" s="54"/>
      <c r="L32" s="251"/>
      <c r="M32" s="54"/>
    </row>
    <row r="33" spans="5:13" ht="12.75" customHeight="1">
      <c r="E33" s="136"/>
      <c r="F33" s="54"/>
      <c r="L33" s="251"/>
      <c r="M33" s="54"/>
    </row>
    <row r="34" spans="5:13" ht="12.75" customHeight="1">
      <c r="E34" s="136"/>
      <c r="F34" s="54"/>
      <c r="L34" s="251"/>
      <c r="M34" s="54"/>
    </row>
    <row r="35" spans="5:13" ht="12.75" customHeight="1">
      <c r="E35" s="136"/>
      <c r="F35" s="54"/>
      <c r="L35" s="251"/>
      <c r="M35" s="54"/>
    </row>
    <row r="36" spans="5:13" ht="12.75" customHeight="1">
      <c r="E36" s="136"/>
      <c r="F36" s="54"/>
      <c r="L36" s="251"/>
      <c r="M36" s="54"/>
    </row>
    <row r="37" spans="5:13" ht="12.75" customHeight="1">
      <c r="E37" s="136"/>
      <c r="F37" s="136"/>
    </row>
    <row r="39" spans="5:13" ht="12.75" customHeight="1">
      <c r="E39" s="136"/>
      <c r="F39" s="136"/>
    </row>
    <row r="41" spans="5:13" ht="12.75" customHeight="1">
      <c r="E41" s="136"/>
      <c r="F41" s="136"/>
    </row>
    <row r="43" spans="5:13" ht="12.75" customHeight="1">
      <c r="E43" s="136"/>
      <c r="F43" s="136"/>
    </row>
    <row r="45" spans="5:13" ht="12.75" customHeight="1">
      <c r="E45" s="136"/>
      <c r="F45" s="136"/>
    </row>
    <row r="47" spans="5:13" ht="12.75" customHeight="1">
      <c r="E47" s="136"/>
      <c r="F47" s="136"/>
    </row>
    <row r="49" spans="5:6" ht="12.75" customHeight="1">
      <c r="E49" s="136"/>
      <c r="F49" s="136"/>
    </row>
    <row r="51" spans="5:6" ht="12.75" customHeight="1">
      <c r="E51" s="136"/>
      <c r="F51" s="136"/>
    </row>
    <row r="53" spans="5:6" ht="12.75" customHeight="1">
      <c r="E53" s="136"/>
      <c r="F53" s="136"/>
    </row>
  </sheetData>
  <mergeCells count="2">
    <mergeCell ref="A1:B1"/>
    <mergeCell ref="I1:J1"/>
  </mergeCells>
  <conditionalFormatting sqref="B7">
    <cfRule type="expression" dxfId="25" priority="30">
      <formula>$A$1&lt;D7</formula>
    </cfRule>
  </conditionalFormatting>
  <conditionalFormatting sqref="B8:B36">
    <cfRule type="expression" dxfId="24" priority="29">
      <formula>$A$1&lt;D8</formula>
    </cfRule>
  </conditionalFormatting>
  <conditionalFormatting sqref="D7:D36">
    <cfRule type="expression" dxfId="23" priority="26">
      <formula>$A$1&lt;D7</formula>
    </cfRule>
  </conditionalFormatting>
  <conditionalFormatting sqref="C7">
    <cfRule type="expression" dxfId="22" priority="25">
      <formula>$A$1&lt;D7</formula>
    </cfRule>
  </conditionalFormatting>
  <conditionalFormatting sqref="C8:C36">
    <cfRule type="expression" dxfId="21" priority="24">
      <formula>$A$1&lt;D8</formula>
    </cfRule>
  </conditionalFormatting>
  <conditionalFormatting sqref="A7:A36">
    <cfRule type="expression" dxfId="20" priority="20">
      <formula>$A$1&lt;XFA7</formula>
    </cfRule>
  </conditionalFormatting>
  <conditionalFormatting sqref="A4">
    <cfRule type="expression" dxfId="19" priority="19">
      <formula>$A$1&lt;$D$4</formula>
    </cfRule>
  </conditionalFormatting>
  <conditionalFormatting sqref="A5">
    <cfRule type="expression" dxfId="18" priority="18">
      <formula>$A$1&lt;D5</formula>
    </cfRule>
  </conditionalFormatting>
  <conditionalFormatting sqref="A6:A36">
    <cfRule type="expression" dxfId="17" priority="17">
      <formula>$A$1&lt;D6</formula>
    </cfRule>
  </conditionalFormatting>
  <conditionalFormatting sqref="E5:E36">
    <cfRule type="expression" dxfId="16" priority="14">
      <formula>$A$1&lt;D5</formula>
    </cfRule>
  </conditionalFormatting>
  <conditionalFormatting sqref="F4:F36">
    <cfRule type="expression" dxfId="15" priority="13">
      <formula>$A$1&lt;D4</formula>
    </cfRule>
  </conditionalFormatting>
  <conditionalFormatting sqref="H4">
    <cfRule type="expression" dxfId="14" priority="11">
      <formula>$I$1&lt;H4</formula>
    </cfRule>
  </conditionalFormatting>
  <conditionalFormatting sqref="H14">
    <cfRule type="expression" dxfId="13" priority="10">
      <formula>$I$1&lt;K14</formula>
    </cfRule>
  </conditionalFormatting>
  <conditionalFormatting sqref="H4:H13">
    <cfRule type="expression" dxfId="12" priority="9">
      <formula>$I$1&lt;K4</formula>
    </cfRule>
  </conditionalFormatting>
  <conditionalFormatting sqref="H15:H36">
    <cfRule type="expression" dxfId="11" priority="8">
      <formula>$I$1&lt;K15</formula>
    </cfRule>
  </conditionalFormatting>
  <conditionalFormatting sqref="I4:I36">
    <cfRule type="expression" dxfId="10" priority="6">
      <formula>$I$1&lt;K4</formula>
    </cfRule>
  </conditionalFormatting>
  <conditionalFormatting sqref="J4:J36">
    <cfRule type="expression" dxfId="9" priority="5">
      <formula>$I$1&lt;K4</formula>
    </cfRule>
  </conditionalFormatting>
  <conditionalFormatting sqref="K4:K36">
    <cfRule type="expression" dxfId="8" priority="4">
      <formula>$I$1&lt;K4</formula>
    </cfRule>
  </conditionalFormatting>
  <conditionalFormatting sqref="L4:L36">
    <cfRule type="expression" dxfId="7" priority="2">
      <formula>$I$1&lt;K4</formula>
    </cfRule>
  </conditionalFormatting>
  <conditionalFormatting sqref="M4:M36">
    <cfRule type="expression" dxfId="6" priority="1">
      <formula>$I$1&lt;K4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euil12"/>
  <dimension ref="A5:E99"/>
  <sheetViews>
    <sheetView topLeftCell="A66" workbookViewId="0">
      <selection activeCell="A66" sqref="A1:XFD1048576"/>
    </sheetView>
  </sheetViews>
  <sheetFormatPr baseColWidth="10" defaultColWidth="11.3984375" defaultRowHeight="14.25"/>
  <cols>
    <col min="1" max="1" width="6.59765625" style="366" customWidth="1"/>
    <col min="2" max="2" width="49.265625" style="419" customWidth="1"/>
    <col min="3" max="3" width="9" style="421" customWidth="1"/>
    <col min="4" max="4" width="6" style="421" customWidth="1"/>
    <col min="5" max="5" width="9.59765625" style="421" customWidth="1"/>
    <col min="6" max="16384" width="11.3984375" style="366"/>
  </cols>
  <sheetData>
    <row r="5" spans="2:3" ht="18">
      <c r="B5" s="445"/>
    </row>
    <row r="6" spans="2:3" ht="18">
      <c r="B6" s="445"/>
    </row>
    <row r="7" spans="2:3">
      <c r="C7" s="667"/>
    </row>
    <row r="8" spans="2:3">
      <c r="C8" s="667"/>
    </row>
    <row r="9" spans="2:3">
      <c r="C9" s="667"/>
    </row>
    <row r="10" spans="2:3">
      <c r="C10" s="5"/>
    </row>
    <row r="11" spans="2:3" ht="18">
      <c r="B11" s="445"/>
      <c r="C11" s="5"/>
    </row>
    <row r="12" spans="2:3">
      <c r="C12" s="142"/>
    </row>
    <row r="13" spans="2:3">
      <c r="C13" s="136"/>
    </row>
    <row r="14" spans="2:3">
      <c r="C14" s="136"/>
    </row>
    <row r="15" spans="2:3">
      <c r="C15" s="54"/>
    </row>
    <row r="16" spans="2:3">
      <c r="C16" s="54"/>
    </row>
    <row r="17" spans="2:5" ht="15.75" customHeight="1">
      <c r="B17" s="445"/>
      <c r="C17" s="136"/>
    </row>
    <row r="18" spans="2:5">
      <c r="C18" s="54"/>
    </row>
    <row r="19" spans="2:5">
      <c r="C19" s="4"/>
      <c r="E19" s="54"/>
    </row>
    <row r="20" spans="2:5">
      <c r="C20" s="136"/>
      <c r="E20" s="422"/>
    </row>
    <row r="21" spans="2:5">
      <c r="C21" s="45"/>
      <c r="E21" s="422"/>
    </row>
    <row r="22" spans="2:5">
      <c r="C22" s="4"/>
      <c r="E22" s="443"/>
    </row>
    <row r="23" spans="2:5">
      <c r="C23" s="4"/>
      <c r="E23" s="422"/>
    </row>
    <row r="24" spans="2:5" ht="18">
      <c r="B24" s="445"/>
      <c r="C24" s="4"/>
      <c r="E24" s="422"/>
    </row>
    <row r="25" spans="2:5">
      <c r="C25" s="54"/>
      <c r="E25" s="422"/>
    </row>
    <row r="26" spans="2:5">
      <c r="C26" s="4"/>
      <c r="E26" s="422"/>
    </row>
    <row r="27" spans="2:5">
      <c r="C27" s="136"/>
      <c r="E27" s="422"/>
    </row>
    <row r="28" spans="2:5">
      <c r="C28" s="45"/>
      <c r="E28" s="422"/>
    </row>
    <row r="29" spans="2:5">
      <c r="C29" s="4"/>
      <c r="E29" s="422"/>
    </row>
    <row r="30" spans="2:5">
      <c r="C30" s="4"/>
      <c r="E30" s="422"/>
    </row>
    <row r="31" spans="2:5" ht="18">
      <c r="B31" s="445"/>
      <c r="C31" s="4"/>
      <c r="E31" s="422"/>
    </row>
    <row r="32" spans="2:5">
      <c r="C32" s="54"/>
    </row>
    <row r="33" spans="2:5">
      <c r="C33" s="136"/>
    </row>
    <row r="34" spans="2:5">
      <c r="C34" s="4"/>
    </row>
    <row r="35" spans="2:5">
      <c r="C35" s="136"/>
    </row>
    <row r="36" spans="2:5">
      <c r="C36" s="45"/>
    </row>
    <row r="37" spans="2:5" ht="18">
      <c r="B37" s="445"/>
      <c r="C37" s="4"/>
    </row>
    <row r="38" spans="2:5">
      <c r="C38" s="45"/>
    </row>
    <row r="39" spans="2:5">
      <c r="C39" s="4"/>
    </row>
    <row r="40" spans="2:5">
      <c r="C40" s="4"/>
    </row>
    <row r="41" spans="2:5">
      <c r="C41" s="4"/>
    </row>
    <row r="42" spans="2:5">
      <c r="C42" s="45"/>
    </row>
    <row r="43" spans="2:5" ht="18">
      <c r="B43" s="445"/>
      <c r="C43" s="136"/>
    </row>
    <row r="44" spans="2:5">
      <c r="B44" s="417"/>
      <c r="C44" s="4"/>
      <c r="D44" s="422"/>
      <c r="E44" s="422"/>
    </row>
    <row r="45" spans="2:5">
      <c r="B45" s="417"/>
      <c r="C45" s="45"/>
      <c r="D45" s="422"/>
      <c r="E45" s="422"/>
    </row>
    <row r="46" spans="2:5">
      <c r="B46" s="417"/>
      <c r="C46" s="4"/>
      <c r="D46" s="422"/>
      <c r="E46" s="422"/>
    </row>
    <row r="47" spans="2:5">
      <c r="B47" s="417"/>
      <c r="C47" s="45"/>
      <c r="D47" s="422"/>
      <c r="E47" s="422"/>
    </row>
    <row r="48" spans="2:5">
      <c r="B48" s="417"/>
      <c r="C48" s="45"/>
      <c r="D48" s="422"/>
      <c r="E48" s="422"/>
    </row>
    <row r="49" spans="2:5" ht="18">
      <c r="B49" s="445"/>
      <c r="C49" s="136"/>
    </row>
    <row r="50" spans="2:5">
      <c r="C50" s="136"/>
    </row>
    <row r="51" spans="2:5" ht="15.75" customHeight="1">
      <c r="C51" s="54"/>
    </row>
    <row r="52" spans="2:5" ht="15.75" customHeight="1">
      <c r="C52" s="136"/>
    </row>
    <row r="53" spans="2:5" ht="15.75" customHeight="1">
      <c r="C53" s="136"/>
    </row>
    <row r="54" spans="2:5" ht="15.75" customHeight="1">
      <c r="C54" s="136"/>
    </row>
    <row r="55" spans="2:5" ht="15.75" customHeight="1">
      <c r="C55" s="54"/>
    </row>
    <row r="56" spans="2:5" ht="18">
      <c r="B56" s="445"/>
      <c r="C56" s="136"/>
    </row>
    <row r="57" spans="2:5">
      <c r="C57" s="136"/>
    </row>
    <row r="58" spans="2:5">
      <c r="C58" s="142"/>
    </row>
    <row r="59" spans="2:5">
      <c r="B59" s="417"/>
      <c r="C59" s="143"/>
    </row>
    <row r="60" spans="2:5">
      <c r="B60" s="417"/>
      <c r="C60" s="143"/>
    </row>
    <row r="61" spans="2:5">
      <c r="B61" s="417"/>
      <c r="C61" s="142"/>
    </row>
    <row r="62" spans="2:5">
      <c r="B62" s="417"/>
      <c r="C62" s="142"/>
    </row>
    <row r="63" spans="2:5" s="427" customFormat="1" ht="18">
      <c r="B63" s="445"/>
      <c r="C63" s="136"/>
      <c r="D63" s="421"/>
      <c r="E63" s="421"/>
    </row>
    <row r="64" spans="2:5" s="427" customFormat="1">
      <c r="B64" s="419"/>
      <c r="C64" s="54"/>
      <c r="D64" s="421"/>
      <c r="E64" s="421"/>
    </row>
    <row r="65" spans="1:5" s="427" customFormat="1">
      <c r="B65" s="419"/>
      <c r="C65" s="45"/>
      <c r="D65" s="421"/>
      <c r="E65" s="421"/>
    </row>
    <row r="66" spans="1:5" s="427" customFormat="1">
      <c r="B66" s="419"/>
      <c r="C66" s="4"/>
      <c r="D66" s="421"/>
      <c r="E66" s="421"/>
    </row>
    <row r="67" spans="1:5" s="427" customFormat="1">
      <c r="B67" s="419"/>
      <c r="C67" s="45"/>
      <c r="D67" s="421"/>
      <c r="E67" s="421"/>
    </row>
    <row r="68" spans="1:5" s="427" customFormat="1">
      <c r="B68" s="419"/>
      <c r="C68" s="136"/>
      <c r="D68" s="421"/>
      <c r="E68" s="421"/>
    </row>
    <row r="69" spans="1:5" s="427" customFormat="1">
      <c r="B69" s="419"/>
      <c r="C69" s="54"/>
      <c r="D69" s="421"/>
      <c r="E69" s="421"/>
    </row>
    <row r="70" spans="1:5" s="427" customFormat="1">
      <c r="B70" s="419"/>
      <c r="C70" s="136"/>
      <c r="D70" s="421"/>
      <c r="E70" s="421"/>
    </row>
    <row r="71" spans="1:5" s="427" customFormat="1">
      <c r="B71" s="419"/>
      <c r="C71" s="54"/>
      <c r="D71" s="421"/>
      <c r="E71" s="421"/>
    </row>
    <row r="72" spans="1:5" s="427" customFormat="1">
      <c r="B72" s="419"/>
      <c r="C72" s="136"/>
      <c r="D72" s="421"/>
      <c r="E72" s="421"/>
    </row>
    <row r="73" spans="1:5" s="427" customFormat="1">
      <c r="B73" s="417"/>
      <c r="C73" s="142"/>
      <c r="D73" s="421"/>
      <c r="E73" s="421"/>
    </row>
    <row r="74" spans="1:5" ht="18">
      <c r="B74" s="445"/>
      <c r="C74" s="53"/>
    </row>
    <row r="75" spans="1:5">
      <c r="C75" s="53"/>
      <c r="E75" s="33"/>
    </row>
    <row r="76" spans="1:5">
      <c r="A76" s="141"/>
      <c r="C76" s="53"/>
      <c r="E76" s="33"/>
    </row>
    <row r="77" spans="1:5">
      <c r="A77" s="141"/>
      <c r="C77" s="53"/>
      <c r="E77" s="33"/>
    </row>
    <row r="78" spans="1:5">
      <c r="A78" s="141"/>
      <c r="B78" s="184"/>
      <c r="C78" s="53"/>
      <c r="E78" s="33"/>
    </row>
    <row r="79" spans="1:5">
      <c r="A79" s="141"/>
      <c r="C79" s="53"/>
      <c r="E79" s="33"/>
    </row>
    <row r="80" spans="1:5">
      <c r="A80" s="141"/>
      <c r="C80" s="53"/>
      <c r="E80" s="33"/>
    </row>
    <row r="81" spans="1:5">
      <c r="A81" s="141"/>
      <c r="C81" s="53"/>
      <c r="E81" s="33"/>
    </row>
    <row r="82" spans="1:5">
      <c r="A82" s="141"/>
      <c r="C82" s="53"/>
      <c r="E82" s="33"/>
    </row>
    <row r="83" spans="1:5">
      <c r="A83" s="141"/>
      <c r="B83" s="417"/>
      <c r="C83" s="430"/>
      <c r="E83" s="33"/>
    </row>
    <row r="84" spans="1:5">
      <c r="A84" s="141"/>
      <c r="B84" s="417"/>
      <c r="C84" s="430"/>
      <c r="E84" s="33"/>
    </row>
    <row r="85" spans="1:5">
      <c r="A85" s="141"/>
      <c r="C85" s="53"/>
      <c r="E85" s="33"/>
    </row>
    <row r="86" spans="1:5">
      <c r="A86" s="141"/>
      <c r="C86" s="53"/>
      <c r="E86" s="33"/>
    </row>
    <row r="87" spans="1:5">
      <c r="A87" s="141"/>
      <c r="C87" s="53"/>
      <c r="E87" s="33"/>
    </row>
    <row r="88" spans="1:5">
      <c r="A88" s="141"/>
      <c r="C88" s="53"/>
      <c r="E88" s="33"/>
    </row>
    <row r="89" spans="1:5">
      <c r="A89" s="141"/>
      <c r="C89" s="53"/>
      <c r="E89" s="33"/>
    </row>
    <row r="90" spans="1:5">
      <c r="A90" s="141"/>
      <c r="B90" s="418"/>
      <c r="C90" s="679"/>
      <c r="E90" s="33"/>
    </row>
    <row r="91" spans="1:5">
      <c r="A91" s="141"/>
      <c r="B91" s="418"/>
      <c r="C91" s="679"/>
      <c r="E91" s="33"/>
    </row>
    <row r="92" spans="1:5">
      <c r="A92" s="141"/>
      <c r="B92" s="437"/>
      <c r="C92" s="53"/>
      <c r="E92" s="33"/>
    </row>
    <row r="93" spans="1:5">
      <c r="A93" s="141"/>
      <c r="B93" s="437"/>
      <c r="C93" s="53"/>
      <c r="E93" s="33"/>
    </row>
    <row r="94" spans="1:5">
      <c r="A94" s="141"/>
      <c r="B94" s="437"/>
      <c r="C94" s="53"/>
      <c r="E94" s="33"/>
    </row>
    <row r="95" spans="1:5">
      <c r="A95" s="141"/>
      <c r="B95" s="437"/>
      <c r="C95" s="53"/>
      <c r="E95" s="33"/>
    </row>
    <row r="96" spans="1:5" ht="18">
      <c r="B96" s="445"/>
    </row>
    <row r="97" spans="3:3">
      <c r="C97" s="53"/>
    </row>
    <row r="98" spans="3:3">
      <c r="C98" s="136"/>
    </row>
    <row r="99" spans="3:3">
      <c r="C99" s="53"/>
    </row>
  </sheetData>
  <sheetProtection selectLockedCells="1"/>
  <pageMargins left="0.37" right="0.31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euil22"/>
  <dimension ref="G27:CW48"/>
  <sheetViews>
    <sheetView topLeftCell="A22" workbookViewId="0">
      <selection activeCell="A22" sqref="A1:XFD1048576"/>
    </sheetView>
  </sheetViews>
  <sheetFormatPr baseColWidth="10" defaultColWidth="1.3984375" defaultRowHeight="7.5" customHeight="1"/>
  <cols>
    <col min="1" max="16384" width="1.3984375" style="366"/>
  </cols>
  <sheetData>
    <row r="27" spans="7:101" ht="7.5" customHeight="1">
      <c r="G27" s="510"/>
      <c r="H27" s="510"/>
      <c r="I27" s="510"/>
      <c r="J27" s="510"/>
      <c r="K27" s="510"/>
      <c r="L27" s="510"/>
      <c r="M27" s="510"/>
      <c r="N27" s="510"/>
      <c r="O27" s="510"/>
      <c r="P27" s="510"/>
      <c r="R27" s="659"/>
      <c r="S27" s="659"/>
      <c r="T27" s="659"/>
      <c r="U27" s="659"/>
      <c r="V27" s="659"/>
      <c r="W27" s="659"/>
      <c r="X27" s="659"/>
      <c r="AH27" s="427"/>
    </row>
    <row r="28" spans="7:101" ht="7.5" customHeight="1">
      <c r="G28" s="510"/>
      <c r="H28" s="510"/>
      <c r="I28" s="510"/>
      <c r="J28" s="510"/>
      <c r="K28" s="510"/>
      <c r="L28" s="510"/>
      <c r="M28" s="510"/>
      <c r="N28" s="510"/>
      <c r="O28" s="510"/>
      <c r="P28" s="510"/>
      <c r="R28" s="659"/>
      <c r="S28" s="659"/>
      <c r="T28" s="659"/>
      <c r="U28" s="659"/>
      <c r="V28" s="659"/>
      <c r="W28" s="659"/>
      <c r="X28" s="659"/>
    </row>
    <row r="29" spans="7:101" ht="7.5" customHeight="1">
      <c r="G29" s="510"/>
      <c r="H29" s="510"/>
      <c r="I29" s="510"/>
      <c r="J29" s="510"/>
      <c r="K29" s="510"/>
      <c r="L29" s="510"/>
      <c r="M29" s="510"/>
      <c r="N29" s="510"/>
      <c r="O29" s="510"/>
      <c r="P29" s="510"/>
      <c r="R29" s="659"/>
      <c r="S29" s="659"/>
      <c r="T29" s="659"/>
      <c r="U29" s="659"/>
      <c r="V29" s="659"/>
      <c r="W29" s="659"/>
      <c r="X29" s="659"/>
      <c r="AX29" s="511"/>
      <c r="AY29" s="511"/>
      <c r="AZ29" s="511"/>
      <c r="BA29" s="511"/>
      <c r="BB29" s="511"/>
      <c r="BC29" s="511"/>
      <c r="CR29" s="511"/>
      <c r="CS29" s="511"/>
      <c r="CT29" s="511"/>
      <c r="CU29" s="511"/>
      <c r="CV29" s="511"/>
      <c r="CW29" s="511"/>
    </row>
    <row r="30" spans="7:101" ht="7.5" customHeight="1">
      <c r="AX30" s="511"/>
      <c r="AY30" s="511"/>
      <c r="AZ30" s="511"/>
      <c r="BA30" s="511"/>
      <c r="BB30" s="511"/>
      <c r="BC30" s="511"/>
      <c r="CR30" s="511"/>
      <c r="CS30" s="511"/>
      <c r="CT30" s="511"/>
      <c r="CU30" s="511"/>
      <c r="CV30" s="511"/>
      <c r="CW30" s="511"/>
    </row>
    <row r="31" spans="7:101" ht="7.5" customHeight="1">
      <c r="R31" s="660"/>
      <c r="S31" s="660"/>
      <c r="T31" s="660"/>
      <c r="U31" s="660"/>
      <c r="V31" s="660"/>
      <c r="W31" s="660"/>
      <c r="X31" s="660"/>
    </row>
    <row r="32" spans="7:101" ht="7.5" customHeight="1">
      <c r="R32" s="660"/>
      <c r="S32" s="660"/>
      <c r="T32" s="660"/>
      <c r="U32" s="660"/>
      <c r="V32" s="660"/>
      <c r="W32" s="660"/>
      <c r="X32" s="660"/>
    </row>
    <row r="33" spans="18:81" ht="7.5" customHeight="1">
      <c r="R33" s="660"/>
      <c r="S33" s="660"/>
      <c r="T33" s="660"/>
      <c r="U33" s="660"/>
      <c r="V33" s="660"/>
      <c r="W33" s="660"/>
      <c r="X33" s="660"/>
    </row>
    <row r="35" spans="18:81" ht="7.5" customHeight="1">
      <c r="R35" s="660"/>
      <c r="S35" s="660"/>
      <c r="T35" s="660"/>
      <c r="U35" s="660"/>
      <c r="V35" s="660"/>
      <c r="W35" s="660"/>
      <c r="X35" s="660"/>
    </row>
    <row r="36" spans="18:81" ht="7.5" customHeight="1">
      <c r="R36" s="660"/>
      <c r="S36" s="660"/>
      <c r="T36" s="660"/>
      <c r="U36" s="660"/>
      <c r="V36" s="660"/>
      <c r="W36" s="660"/>
      <c r="X36" s="660"/>
    </row>
    <row r="37" spans="18:81" ht="7.5" customHeight="1">
      <c r="R37" s="660"/>
      <c r="S37" s="660"/>
      <c r="T37" s="660"/>
      <c r="U37" s="660"/>
      <c r="V37" s="660"/>
      <c r="W37" s="660"/>
      <c r="X37" s="660"/>
    </row>
    <row r="44" spans="18:81" ht="7.5" customHeight="1">
      <c r="AH44" s="479"/>
      <c r="AI44" s="479"/>
      <c r="CB44" s="479"/>
      <c r="CC44" s="479"/>
    </row>
    <row r="45" spans="18:81" ht="7.5" customHeight="1">
      <c r="AH45" s="479"/>
      <c r="AI45" s="479"/>
      <c r="CB45" s="479"/>
      <c r="CC45" s="479"/>
    </row>
    <row r="46" spans="18:81" ht="7.5" customHeight="1">
      <c r="AH46" s="479"/>
      <c r="AI46" s="479"/>
      <c r="CB46" s="479"/>
      <c r="CC46" s="479"/>
    </row>
    <row r="47" spans="18:81" ht="7.5" customHeight="1">
      <c r="AH47" s="479"/>
      <c r="AI47" s="479"/>
      <c r="CB47" s="479"/>
      <c r="CC47" s="479"/>
    </row>
    <row r="48" spans="18:81" ht="7.5" customHeight="1">
      <c r="AH48" s="479"/>
      <c r="AI48" s="479"/>
      <c r="CB48" s="479"/>
      <c r="CC48" s="479"/>
    </row>
  </sheetData>
  <mergeCells count="9">
    <mergeCell ref="G27:P29"/>
    <mergeCell ref="R27:V29"/>
    <mergeCell ref="W27:X29"/>
    <mergeCell ref="CR29:CW30"/>
    <mergeCell ref="CB44:CC48"/>
    <mergeCell ref="AX29:BC30"/>
    <mergeCell ref="AH44:AI48"/>
    <mergeCell ref="R31:X33"/>
    <mergeCell ref="R35:X37"/>
  </mergeCells>
  <conditionalFormatting sqref="AX29 AH44">
    <cfRule type="expression" dxfId="5" priority="2">
      <formula>ISBLANK(AH29)</formula>
    </cfRule>
  </conditionalFormatting>
  <conditionalFormatting sqref="CR29 CB44">
    <cfRule type="expression" dxfId="4" priority="1">
      <formula>ISBLANK(CB29)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euil15"/>
  <dimension ref="A1:T49"/>
  <sheetViews>
    <sheetView topLeftCell="A2" workbookViewId="0">
      <selection activeCell="A2" sqref="A1:XFD1048576"/>
    </sheetView>
  </sheetViews>
  <sheetFormatPr baseColWidth="10" defaultColWidth="11.3984375" defaultRowHeight="14.25"/>
  <cols>
    <col min="1" max="4" width="11.3984375" style="366"/>
    <col min="5" max="5" width="4" style="366" customWidth="1"/>
    <col min="6" max="9" width="11.3984375" style="366"/>
    <col min="10" max="10" width="3.73046875" style="366" customWidth="1"/>
    <col min="11" max="11" width="20.265625" style="366" customWidth="1"/>
    <col min="12" max="12" width="4.3984375" style="366" customWidth="1"/>
    <col min="13" max="13" width="10" style="366" customWidth="1"/>
    <col min="14" max="14" width="14.59765625" style="366" customWidth="1"/>
    <col min="15" max="15" width="11.3984375" style="366"/>
    <col min="16" max="16" width="15" style="366" customWidth="1"/>
    <col min="17" max="17" width="17.86328125" style="366" customWidth="1"/>
    <col min="18" max="18" width="14" style="366" customWidth="1"/>
    <col min="19" max="19" width="15" style="366" customWidth="1"/>
    <col min="20" max="16384" width="11.3984375" style="366"/>
  </cols>
  <sheetData>
    <row r="1" spans="1:18">
      <c r="A1" s="61"/>
      <c r="B1" s="61"/>
      <c r="C1" s="61"/>
      <c r="D1" s="61"/>
      <c r="F1" s="61"/>
      <c r="G1" s="61"/>
      <c r="H1" s="61"/>
      <c r="I1" s="61"/>
      <c r="J1" s="489"/>
      <c r="K1" s="61"/>
      <c r="L1" s="61"/>
      <c r="N1" s="61"/>
      <c r="O1" s="61"/>
      <c r="P1" s="61"/>
    </row>
    <row r="2" spans="1:18">
      <c r="A2" s="93"/>
      <c r="C2" s="148"/>
      <c r="D2" s="421"/>
      <c r="F2" s="93"/>
      <c r="H2" s="148"/>
      <c r="I2" s="421"/>
      <c r="J2" s="489"/>
      <c r="K2" s="61"/>
      <c r="L2" s="61"/>
      <c r="M2" s="485"/>
      <c r="N2" s="421"/>
      <c r="O2" s="421"/>
      <c r="P2" s="421"/>
    </row>
    <row r="3" spans="1:18" ht="25.5">
      <c r="A3" s="93"/>
      <c r="C3" s="148"/>
      <c r="D3" s="421"/>
      <c r="F3" s="93"/>
      <c r="H3" s="148"/>
      <c r="I3" s="421"/>
      <c r="J3" s="489"/>
      <c r="K3" s="492"/>
      <c r="M3" s="485"/>
      <c r="N3" s="421"/>
      <c r="O3" s="421"/>
      <c r="P3" s="421"/>
    </row>
    <row r="4" spans="1:18">
      <c r="A4" s="93"/>
      <c r="C4" s="419"/>
      <c r="D4" s="421"/>
      <c r="F4" s="93"/>
      <c r="H4" s="419"/>
      <c r="I4" s="421"/>
      <c r="J4" s="489"/>
      <c r="K4" s="61"/>
      <c r="M4" s="485"/>
      <c r="N4" s="421"/>
      <c r="O4" s="421"/>
      <c r="P4" s="421"/>
    </row>
    <row r="5" spans="1:18">
      <c r="A5" s="93"/>
      <c r="C5" s="419"/>
      <c r="D5" s="421"/>
      <c r="F5" s="93"/>
      <c r="H5" s="419"/>
      <c r="I5" s="421"/>
      <c r="J5" s="489"/>
      <c r="K5" s="61"/>
      <c r="M5" s="485"/>
      <c r="N5" s="421"/>
      <c r="O5" s="421"/>
      <c r="P5" s="421"/>
    </row>
    <row r="6" spans="1:18" ht="25.5">
      <c r="A6" s="93"/>
      <c r="C6" s="419"/>
      <c r="D6" s="93"/>
      <c r="F6" s="93"/>
      <c r="H6" s="419"/>
      <c r="I6" s="93"/>
      <c r="J6" s="489"/>
      <c r="K6" s="680"/>
      <c r="N6" s="421"/>
      <c r="O6" s="421"/>
      <c r="P6" s="421"/>
    </row>
    <row r="7" spans="1:18">
      <c r="A7" s="93"/>
      <c r="D7" s="421"/>
      <c r="F7" s="93"/>
      <c r="I7" s="421"/>
      <c r="J7" s="489"/>
    </row>
    <row r="8" spans="1:18">
      <c r="A8" s="93"/>
      <c r="F8" s="93"/>
      <c r="J8" s="489"/>
      <c r="N8" s="61"/>
      <c r="O8" s="61"/>
      <c r="P8" s="61"/>
      <c r="Q8" s="61"/>
    </row>
    <row r="9" spans="1:18">
      <c r="A9" s="93"/>
      <c r="F9" s="93"/>
      <c r="J9" s="489"/>
      <c r="M9" s="485"/>
      <c r="N9" s="421"/>
      <c r="O9" s="421"/>
      <c r="P9" s="421"/>
      <c r="Q9" s="421"/>
    </row>
    <row r="10" spans="1:18">
      <c r="A10" s="93"/>
      <c r="F10" s="93"/>
      <c r="J10" s="489"/>
      <c r="M10" s="485"/>
      <c r="N10" s="421"/>
      <c r="O10" s="421"/>
      <c r="P10" s="421"/>
      <c r="Q10" s="421"/>
    </row>
    <row r="11" spans="1:18">
      <c r="A11" s="93"/>
      <c r="F11" s="93"/>
      <c r="M11" s="485"/>
      <c r="N11" s="421"/>
      <c r="O11" s="421"/>
      <c r="P11" s="421"/>
      <c r="Q11" s="421"/>
    </row>
    <row r="12" spans="1:18">
      <c r="A12" s="93"/>
      <c r="F12" s="93"/>
      <c r="M12" s="485"/>
      <c r="N12" s="421"/>
      <c r="O12" s="421"/>
      <c r="P12" s="421"/>
      <c r="Q12" s="421"/>
    </row>
    <row r="13" spans="1:18">
      <c r="A13" s="93"/>
      <c r="F13" s="93"/>
      <c r="N13" s="421"/>
      <c r="O13" s="421"/>
      <c r="P13" s="421"/>
      <c r="Q13" s="421"/>
    </row>
    <row r="14" spans="1:18">
      <c r="A14" s="421"/>
      <c r="F14" s="421"/>
    </row>
    <row r="15" spans="1:18">
      <c r="A15" s="61"/>
      <c r="B15" s="61"/>
      <c r="C15" s="61"/>
      <c r="D15" s="61"/>
      <c r="F15" s="421"/>
      <c r="N15" s="61"/>
      <c r="P15" s="61"/>
      <c r="Q15" s="61"/>
      <c r="R15" s="61"/>
    </row>
    <row r="16" spans="1:18">
      <c r="A16" s="93"/>
      <c r="C16" s="148"/>
      <c r="D16" s="421"/>
      <c r="K16" s="497"/>
      <c r="M16" s="61"/>
      <c r="N16" s="421"/>
      <c r="P16" s="421"/>
      <c r="Q16" s="421"/>
      <c r="R16" s="421"/>
    </row>
    <row r="17" spans="1:20">
      <c r="A17" s="93"/>
      <c r="C17" s="148"/>
      <c r="D17" s="421"/>
      <c r="F17" s="513"/>
      <c r="M17" s="61"/>
      <c r="N17" s="421"/>
    </row>
    <row r="18" spans="1:20">
      <c r="A18" s="93"/>
      <c r="C18" s="419"/>
      <c r="D18" s="421"/>
      <c r="P18" s="61"/>
      <c r="Q18" s="61"/>
    </row>
    <row r="19" spans="1:20">
      <c r="A19" s="93"/>
      <c r="C19" s="419"/>
      <c r="D19" s="421"/>
      <c r="P19" s="421"/>
      <c r="Q19" s="421"/>
    </row>
    <row r="20" spans="1:20">
      <c r="A20" s="93"/>
      <c r="C20" s="419"/>
      <c r="D20" s="93"/>
    </row>
    <row r="21" spans="1:20">
      <c r="A21" s="93"/>
      <c r="D21" s="421"/>
      <c r="P21" s="465"/>
      <c r="Q21" s="465"/>
    </row>
    <row r="22" spans="1:20">
      <c r="A22" s="93"/>
      <c r="F22" s="475"/>
      <c r="G22" s="475"/>
      <c r="H22" s="475"/>
      <c r="I22" s="475"/>
      <c r="J22" s="475"/>
      <c r="K22" s="475"/>
      <c r="L22" s="428"/>
      <c r="M22" s="81"/>
      <c r="N22" s="81"/>
      <c r="O22" s="81"/>
      <c r="P22" s="486"/>
      <c r="Q22" s="486"/>
      <c r="R22" s="82"/>
      <c r="S22" s="82"/>
      <c r="T22" s="82"/>
    </row>
    <row r="23" spans="1:20">
      <c r="A23" s="93"/>
      <c r="F23" s="473"/>
      <c r="G23" s="473"/>
      <c r="H23" s="473"/>
      <c r="I23" s="473"/>
      <c r="J23" s="473"/>
      <c r="K23" s="473"/>
      <c r="L23" s="428"/>
      <c r="M23" s="81"/>
      <c r="N23" s="428"/>
      <c r="O23" s="428"/>
      <c r="P23" s="423"/>
      <c r="Q23" s="487"/>
      <c r="R23" s="82"/>
      <c r="S23" s="82"/>
      <c r="T23" s="82"/>
    </row>
    <row r="24" spans="1:20">
      <c r="A24" s="93"/>
      <c r="F24" s="473"/>
      <c r="G24" s="473"/>
      <c r="H24" s="473"/>
      <c r="I24" s="473"/>
      <c r="J24" s="473"/>
      <c r="K24" s="473"/>
      <c r="L24" s="428"/>
      <c r="M24" s="81"/>
      <c r="N24" s="428"/>
      <c r="O24" s="81"/>
      <c r="P24" s="81"/>
      <c r="Q24" s="81"/>
      <c r="R24" s="81"/>
      <c r="S24" s="81"/>
      <c r="T24" s="498"/>
    </row>
    <row r="25" spans="1:20">
      <c r="A25" s="93"/>
      <c r="F25" s="472"/>
      <c r="G25" s="472"/>
      <c r="H25" s="472"/>
      <c r="I25" s="472"/>
      <c r="J25" s="472"/>
      <c r="K25" s="472"/>
      <c r="L25" s="428"/>
      <c r="M25" s="81"/>
      <c r="N25" s="81"/>
      <c r="O25" s="81"/>
      <c r="P25" s="81"/>
      <c r="Q25" s="81"/>
      <c r="R25" s="81"/>
      <c r="S25" s="81"/>
      <c r="T25" s="499"/>
    </row>
    <row r="26" spans="1:20">
      <c r="A26" s="93"/>
      <c r="F26" s="474"/>
      <c r="G26" s="474"/>
      <c r="H26" s="474"/>
      <c r="I26" s="474"/>
      <c r="J26" s="474"/>
      <c r="K26" s="474"/>
      <c r="L26" s="428"/>
      <c r="M26" s="81"/>
      <c r="N26" s="19"/>
      <c r="O26" s="19"/>
      <c r="P26" s="19"/>
      <c r="Q26" s="83"/>
      <c r="R26" s="83"/>
      <c r="S26" s="83"/>
      <c r="T26" s="83"/>
    </row>
    <row r="27" spans="1:20">
      <c r="A27" s="93"/>
      <c r="F27" s="473"/>
      <c r="G27" s="473"/>
      <c r="H27" s="473"/>
      <c r="I27" s="473"/>
      <c r="J27" s="473"/>
      <c r="K27" s="473"/>
      <c r="L27" s="428"/>
      <c r="M27" s="81"/>
      <c r="N27" s="9"/>
      <c r="O27" s="9"/>
      <c r="P27" s="9"/>
      <c r="Q27" s="9"/>
      <c r="R27" s="9"/>
      <c r="S27" s="9"/>
      <c r="T27" s="500"/>
    </row>
    <row r="28" spans="1:20">
      <c r="F28" s="473"/>
      <c r="G28" s="473"/>
      <c r="H28" s="473"/>
      <c r="I28" s="473"/>
      <c r="J28" s="473"/>
      <c r="K28" s="473"/>
      <c r="L28" s="428"/>
      <c r="M28" s="81"/>
      <c r="N28" s="463"/>
      <c r="O28" s="463"/>
      <c r="P28" s="463"/>
      <c r="Q28" s="463"/>
      <c r="R28" s="463"/>
      <c r="S28" s="463"/>
      <c r="T28" s="500"/>
    </row>
    <row r="29" spans="1:20">
      <c r="A29" s="61"/>
      <c r="B29" s="61"/>
      <c r="C29" s="61"/>
      <c r="D29" s="61"/>
      <c r="F29" s="473"/>
      <c r="G29" s="473"/>
      <c r="H29" s="473"/>
      <c r="I29" s="473"/>
      <c r="J29" s="473"/>
      <c r="K29" s="473"/>
      <c r="L29" s="428"/>
      <c r="M29" s="81"/>
      <c r="N29" s="84"/>
      <c r="O29" s="84"/>
      <c r="P29" s="84"/>
      <c r="Q29" s="84"/>
      <c r="R29" s="84"/>
      <c r="S29" s="84"/>
      <c r="T29" s="500"/>
    </row>
    <row r="30" spans="1:20">
      <c r="A30" s="93"/>
      <c r="C30" s="148"/>
      <c r="D30" s="421"/>
      <c r="F30" s="473"/>
      <c r="G30" s="473"/>
      <c r="H30" s="473"/>
      <c r="I30" s="473"/>
      <c r="J30" s="473"/>
      <c r="K30" s="473"/>
      <c r="L30" s="428"/>
      <c r="M30" s="81"/>
      <c r="N30" s="84"/>
      <c r="O30" s="84"/>
      <c r="P30" s="84"/>
      <c r="Q30" s="84"/>
      <c r="R30" s="84"/>
      <c r="S30" s="84"/>
      <c r="T30" s="500"/>
    </row>
    <row r="31" spans="1:20">
      <c r="A31" s="93"/>
      <c r="C31" s="148"/>
      <c r="D31" s="421"/>
      <c r="F31" s="472"/>
      <c r="G31" s="472"/>
      <c r="H31" s="472"/>
      <c r="I31" s="472"/>
      <c r="J31" s="472"/>
      <c r="K31" s="472"/>
      <c r="L31" s="428"/>
      <c r="M31" s="81"/>
      <c r="N31" s="464"/>
      <c r="O31" s="464"/>
      <c r="P31" s="464"/>
      <c r="Q31" s="464"/>
      <c r="R31" s="464"/>
      <c r="S31" s="464"/>
      <c r="T31" s="500"/>
    </row>
    <row r="32" spans="1:20">
      <c r="A32" s="93"/>
      <c r="C32" s="419"/>
      <c r="D32" s="421"/>
      <c r="F32" s="473"/>
      <c r="G32" s="473"/>
      <c r="H32" s="473"/>
      <c r="I32" s="473"/>
      <c r="J32" s="473"/>
      <c r="K32" s="473"/>
      <c r="L32" s="428"/>
      <c r="M32" s="81"/>
      <c r="N32" s="465"/>
      <c r="O32" s="465"/>
      <c r="P32" s="465"/>
      <c r="Q32" s="465"/>
      <c r="R32" s="465"/>
      <c r="S32" s="465"/>
      <c r="T32" s="500"/>
    </row>
    <row r="33" spans="1:20">
      <c r="A33" s="93"/>
      <c r="C33" s="419"/>
      <c r="D33" s="421"/>
      <c r="F33" s="472"/>
      <c r="G33" s="472"/>
      <c r="H33" s="472"/>
      <c r="I33" s="472"/>
      <c r="J33" s="472"/>
      <c r="K33" s="472"/>
      <c r="L33" s="20"/>
      <c r="M33" s="81"/>
      <c r="N33" s="466"/>
      <c r="O33" s="466"/>
      <c r="P33" s="466"/>
      <c r="Q33" s="466"/>
      <c r="R33" s="466"/>
      <c r="S33" s="466"/>
      <c r="T33" s="500"/>
    </row>
    <row r="34" spans="1:20">
      <c r="A34" s="93"/>
      <c r="C34" s="419"/>
      <c r="D34" s="93"/>
      <c r="F34" s="475"/>
      <c r="G34" s="475"/>
      <c r="H34" s="475"/>
      <c r="I34" s="475"/>
      <c r="J34" s="475"/>
      <c r="K34" s="475"/>
      <c r="L34" s="428"/>
      <c r="M34" s="81"/>
      <c r="N34" s="465"/>
      <c r="O34" s="465"/>
      <c r="P34" s="465"/>
      <c r="Q34" s="465"/>
      <c r="R34" s="465"/>
      <c r="S34" s="465"/>
      <c r="T34" s="19"/>
    </row>
    <row r="35" spans="1:20">
      <c r="A35" s="93"/>
      <c r="D35" s="421"/>
      <c r="F35" s="475"/>
      <c r="G35" s="475"/>
      <c r="H35" s="475"/>
      <c r="I35" s="475"/>
      <c r="J35" s="475"/>
      <c r="K35" s="475"/>
      <c r="L35" s="428"/>
      <c r="M35" s="81"/>
      <c r="N35" s="465"/>
      <c r="O35" s="465"/>
      <c r="P35" s="465"/>
      <c r="Q35" s="465"/>
      <c r="R35" s="465"/>
      <c r="S35" s="465"/>
      <c r="T35" s="19"/>
    </row>
    <row r="36" spans="1:20">
      <c r="A36" s="93"/>
      <c r="F36" s="475"/>
      <c r="G36" s="475"/>
      <c r="H36" s="475"/>
      <c r="I36" s="475"/>
      <c r="J36" s="475"/>
      <c r="K36" s="475"/>
      <c r="L36" s="428"/>
      <c r="M36" s="81"/>
      <c r="N36" s="421"/>
      <c r="O36" s="421"/>
      <c r="P36" s="421"/>
      <c r="Q36" s="421"/>
      <c r="R36" s="421"/>
      <c r="S36" s="421"/>
      <c r="T36" s="19"/>
    </row>
    <row r="37" spans="1:20">
      <c r="A37" s="93"/>
      <c r="F37" s="472"/>
      <c r="G37" s="472"/>
      <c r="H37" s="472"/>
      <c r="I37" s="472"/>
      <c r="J37" s="472"/>
      <c r="K37" s="472"/>
      <c r="L37" s="20"/>
      <c r="M37" s="81"/>
      <c r="N37" s="467"/>
      <c r="O37" s="467"/>
      <c r="P37" s="467"/>
      <c r="Q37" s="467"/>
      <c r="R37" s="467"/>
      <c r="S37" s="467"/>
      <c r="T37" s="19"/>
    </row>
    <row r="38" spans="1:20">
      <c r="A38" s="93"/>
      <c r="F38" s="475"/>
      <c r="G38" s="475"/>
      <c r="H38" s="475"/>
      <c r="I38" s="475"/>
      <c r="J38" s="475"/>
      <c r="K38" s="475"/>
      <c r="L38" s="20"/>
      <c r="M38" s="81"/>
      <c r="N38" s="465"/>
      <c r="O38" s="465"/>
      <c r="P38" s="465"/>
      <c r="Q38" s="465"/>
      <c r="R38" s="465"/>
      <c r="S38" s="465"/>
      <c r="T38" s="19"/>
    </row>
    <row r="39" spans="1:20">
      <c r="A39" s="93"/>
      <c r="F39" s="475"/>
      <c r="G39" s="475"/>
      <c r="H39" s="475"/>
      <c r="I39" s="475"/>
      <c r="J39" s="475"/>
      <c r="K39" s="475"/>
      <c r="L39" s="20"/>
      <c r="M39" s="81"/>
      <c r="N39" s="465"/>
      <c r="O39" s="465"/>
      <c r="P39" s="465"/>
      <c r="Q39" s="465"/>
      <c r="R39" s="465"/>
      <c r="S39" s="465"/>
      <c r="T39" s="82"/>
    </row>
    <row r="40" spans="1:20">
      <c r="A40" s="93"/>
      <c r="F40" s="473"/>
      <c r="G40" s="473"/>
      <c r="H40" s="473"/>
      <c r="I40" s="473"/>
      <c r="J40" s="473"/>
      <c r="K40" s="473"/>
      <c r="L40" s="428"/>
      <c r="M40" s="81"/>
      <c r="N40" s="465"/>
      <c r="O40" s="465"/>
      <c r="P40" s="465"/>
      <c r="Q40" s="465"/>
      <c r="R40" s="465"/>
      <c r="S40" s="465"/>
      <c r="T40" s="498"/>
    </row>
    <row r="41" spans="1:20">
      <c r="A41" s="93"/>
      <c r="F41" s="475"/>
      <c r="G41" s="475"/>
      <c r="H41" s="475"/>
      <c r="I41" s="475"/>
      <c r="J41" s="475"/>
      <c r="K41" s="475"/>
      <c r="L41" s="428"/>
      <c r="M41" s="81"/>
      <c r="N41" s="465"/>
      <c r="O41" s="465"/>
      <c r="P41" s="465"/>
      <c r="Q41" s="465"/>
      <c r="R41" s="465"/>
      <c r="S41" s="465"/>
      <c r="T41" s="499"/>
    </row>
    <row r="42" spans="1:20">
      <c r="F42" s="475"/>
      <c r="G42" s="475"/>
      <c r="H42" s="475"/>
      <c r="I42" s="475"/>
      <c r="J42" s="475"/>
      <c r="K42" s="475"/>
      <c r="L42" s="428"/>
      <c r="M42" s="81"/>
      <c r="N42" s="465"/>
      <c r="O42" s="465"/>
      <c r="P42" s="465"/>
      <c r="Q42" s="465"/>
      <c r="R42" s="465"/>
      <c r="S42" s="465"/>
      <c r="T42" s="83"/>
    </row>
    <row r="43" spans="1:20">
      <c r="F43" s="475"/>
      <c r="G43" s="475"/>
      <c r="H43" s="475"/>
      <c r="I43" s="475"/>
      <c r="J43" s="475"/>
      <c r="K43" s="475"/>
      <c r="L43" s="428"/>
      <c r="M43" s="81"/>
      <c r="N43" s="19"/>
      <c r="O43" s="19"/>
      <c r="P43" s="500"/>
      <c r="Q43" s="500"/>
      <c r="R43" s="500"/>
      <c r="S43" s="500"/>
      <c r="T43" s="500"/>
    </row>
    <row r="44" spans="1:20">
      <c r="F44" s="475"/>
      <c r="G44" s="475"/>
      <c r="H44" s="475"/>
      <c r="I44" s="475"/>
      <c r="J44" s="475"/>
      <c r="K44" s="475"/>
      <c r="L44" s="428"/>
      <c r="M44" s="81"/>
      <c r="N44" s="500"/>
      <c r="O44" s="500"/>
      <c r="P44" s="500"/>
      <c r="Q44" s="500"/>
      <c r="R44" s="500"/>
      <c r="S44" s="500"/>
      <c r="T44" s="500"/>
    </row>
    <row r="45" spans="1:20">
      <c r="F45" s="475"/>
      <c r="G45" s="475"/>
      <c r="H45" s="475"/>
      <c r="I45" s="475"/>
      <c r="J45" s="475"/>
      <c r="K45" s="475"/>
      <c r="L45" s="428"/>
      <c r="M45" s="81"/>
      <c r="N45" s="500"/>
      <c r="O45" s="500"/>
      <c r="P45" s="500"/>
      <c r="Q45" s="500"/>
      <c r="R45" s="500"/>
      <c r="S45" s="500"/>
      <c r="T45" s="500"/>
    </row>
    <row r="46" spans="1:20">
      <c r="F46" s="475"/>
      <c r="G46" s="475"/>
      <c r="H46" s="475"/>
      <c r="I46" s="475"/>
      <c r="J46" s="475"/>
      <c r="K46" s="475"/>
      <c r="L46" s="428"/>
      <c r="M46" s="81"/>
      <c r="N46" s="500"/>
      <c r="O46" s="500"/>
      <c r="P46" s="500"/>
      <c r="Q46" s="500"/>
      <c r="R46" s="500"/>
      <c r="S46" s="500"/>
      <c r="T46" s="500"/>
    </row>
    <row r="47" spans="1:20">
      <c r="G47" s="19"/>
      <c r="H47" s="19"/>
      <c r="I47" s="19"/>
      <c r="J47" s="19"/>
      <c r="K47" s="19"/>
      <c r="L47" s="19"/>
      <c r="M47" s="19"/>
      <c r="N47" s="500"/>
      <c r="O47" s="500"/>
      <c r="P47" s="500"/>
      <c r="Q47" s="500"/>
      <c r="R47" s="500"/>
      <c r="S47" s="500"/>
      <c r="T47" s="500"/>
    </row>
    <row r="48" spans="1:20">
      <c r="G48" s="19"/>
      <c r="H48" s="19"/>
      <c r="I48" s="19"/>
      <c r="J48" s="19"/>
      <c r="K48" s="19"/>
      <c r="N48" s="19"/>
      <c r="O48" s="19"/>
      <c r="P48" s="19"/>
      <c r="Q48" s="19"/>
      <c r="R48" s="19"/>
      <c r="S48" s="19"/>
      <c r="T48" s="19"/>
    </row>
    <row r="49" spans="7:20"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</sheetData>
  <mergeCells count="38">
    <mergeCell ref="F46:K46"/>
    <mergeCell ref="F39:K39"/>
    <mergeCell ref="N39:S39"/>
    <mergeCell ref="F40:K40"/>
    <mergeCell ref="N40:S40"/>
    <mergeCell ref="F41:K41"/>
    <mergeCell ref="N41:S41"/>
    <mergeCell ref="F42:K42"/>
    <mergeCell ref="N42:S42"/>
    <mergeCell ref="F43:K43"/>
    <mergeCell ref="F44:K44"/>
    <mergeCell ref="F45:K45"/>
    <mergeCell ref="F38:K38"/>
    <mergeCell ref="N38:S38"/>
    <mergeCell ref="F32:K32"/>
    <mergeCell ref="N32:S32"/>
    <mergeCell ref="F33:K33"/>
    <mergeCell ref="N33:S33"/>
    <mergeCell ref="F34:K34"/>
    <mergeCell ref="N34:S34"/>
    <mergeCell ref="F35:K35"/>
    <mergeCell ref="N35:S35"/>
    <mergeCell ref="F36:K36"/>
    <mergeCell ref="F37:K37"/>
    <mergeCell ref="N37:S37"/>
    <mergeCell ref="F31:K31"/>
    <mergeCell ref="N31:S31"/>
    <mergeCell ref="P21:Q21"/>
    <mergeCell ref="F22:K22"/>
    <mergeCell ref="F23:K23"/>
    <mergeCell ref="F24:K24"/>
    <mergeCell ref="F25:K25"/>
    <mergeCell ref="F26:K26"/>
    <mergeCell ref="F27:K27"/>
    <mergeCell ref="F28:K28"/>
    <mergeCell ref="N28:S28"/>
    <mergeCell ref="F29:K29"/>
    <mergeCell ref="F30:K30"/>
  </mergeCells>
  <conditionalFormatting sqref="K3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K6">
    <cfRule type="expression" dxfId="3" priority="1" stopIfTrue="1">
      <formula>$K$3="?"</formula>
    </cfRule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7">
    <tabColor rgb="FF00B0F0"/>
  </sheetPr>
  <dimension ref="A1:AC150"/>
  <sheetViews>
    <sheetView topLeftCell="B1" workbookViewId="0">
      <selection activeCell="E1" sqref="B1:E1048576"/>
    </sheetView>
  </sheetViews>
  <sheetFormatPr baseColWidth="10" defaultColWidth="11.3984375" defaultRowHeight="15" customHeight="1"/>
  <cols>
    <col min="1" max="1" width="6.59765625" style="101" customWidth="1"/>
    <col min="2" max="2" width="49.265625" style="260" customWidth="1"/>
    <col min="3" max="3" width="10.73046875" style="413" customWidth="1"/>
    <col min="4" max="4" width="6" style="413" customWidth="1"/>
    <col min="5" max="5" width="9.59765625" style="413" customWidth="1"/>
    <col min="6" max="6" width="12.3984375" style="134" customWidth="1"/>
    <col min="7" max="7" width="13.3984375" style="106" customWidth="1"/>
    <col min="8" max="8" width="47" style="106" customWidth="1"/>
    <col min="9" max="9" width="10.1328125" style="106" customWidth="1"/>
    <col min="10" max="10" width="5.1328125" style="101" customWidth="1"/>
    <col min="11" max="11" width="7" style="101" customWidth="1"/>
    <col min="12" max="12" width="3.73046875" style="101" customWidth="1"/>
    <col min="13" max="13" width="10" style="101" customWidth="1"/>
    <col min="14" max="14" width="3.86328125" style="101" customWidth="1"/>
    <col min="15" max="15" width="9.86328125" style="101" customWidth="1"/>
    <col min="16" max="16" width="9.73046875" style="101" customWidth="1"/>
    <col min="17" max="17" width="2.73046875" style="101" customWidth="1"/>
    <col min="18" max="18" width="4.73046875" style="101" customWidth="1"/>
    <col min="19" max="19" width="47.73046875" style="101" customWidth="1"/>
    <col min="20" max="20" width="6" style="101" customWidth="1"/>
    <col min="21" max="21" width="5.1328125" style="101" customWidth="1"/>
    <col min="22" max="22" width="6.1328125" style="101" customWidth="1"/>
    <col min="23" max="23" width="3.265625" style="101" customWidth="1"/>
    <col min="24" max="24" width="8.59765625" style="101" customWidth="1"/>
    <col min="25" max="25" width="3.86328125" style="101" customWidth="1"/>
    <col min="26" max="26" width="9.1328125" style="101" customWidth="1"/>
    <col min="27" max="27" width="10.86328125" style="101" customWidth="1"/>
    <col min="28" max="16384" width="11.3984375" style="101"/>
  </cols>
  <sheetData>
    <row r="1" spans="1:29" ht="15" customHeight="1">
      <c r="A1" s="94"/>
      <c r="F1" s="99"/>
      <c r="G1" s="212"/>
      <c r="H1" s="121"/>
      <c r="I1" s="128"/>
      <c r="J1" s="122"/>
      <c r="K1" s="100"/>
      <c r="L1" s="100"/>
      <c r="M1" s="126"/>
      <c r="N1" s="115"/>
      <c r="O1" s="127"/>
      <c r="P1" s="120"/>
      <c r="Q1" s="100"/>
      <c r="R1" s="115"/>
      <c r="S1" s="121"/>
      <c r="T1" s="145"/>
      <c r="U1" s="123"/>
      <c r="V1" s="126"/>
      <c r="W1" s="100"/>
      <c r="X1" s="97"/>
      <c r="Y1" s="98"/>
      <c r="Z1" s="127"/>
      <c r="AA1" s="120"/>
      <c r="AB1" s="100"/>
    </row>
    <row r="2" spans="1:29" ht="15" customHeight="1">
      <c r="A2" s="94"/>
      <c r="F2" s="99"/>
      <c r="G2" s="68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29" ht="15" customHeight="1">
      <c r="A3" s="94"/>
      <c r="B3" s="445"/>
      <c r="F3" s="99"/>
      <c r="G3" s="100"/>
      <c r="H3" s="96"/>
      <c r="I3" s="102"/>
      <c r="J3" s="105"/>
      <c r="K3" s="102"/>
      <c r="L3" s="102"/>
      <c r="M3" s="102"/>
      <c r="N3" s="103"/>
      <c r="O3" s="122"/>
      <c r="P3" s="100"/>
    </row>
    <row r="4" spans="1:29" ht="15" customHeight="1" thickBot="1">
      <c r="A4" s="94"/>
      <c r="G4" s="95"/>
      <c r="H4" s="76" t="s">
        <v>4</v>
      </c>
      <c r="I4" s="102"/>
      <c r="J4" s="105"/>
      <c r="K4" s="105"/>
      <c r="L4" s="105"/>
      <c r="M4" s="105"/>
      <c r="N4" s="105"/>
      <c r="O4" s="104"/>
      <c r="P4" s="105"/>
    </row>
    <row r="5" spans="1:29" ht="15" customHeight="1" thickBot="1">
      <c r="A5" s="94"/>
      <c r="B5" s="445"/>
      <c r="C5" s="54"/>
      <c r="D5" s="446"/>
      <c r="G5" s="95"/>
      <c r="H5" s="107" t="s">
        <v>3</v>
      </c>
      <c r="I5" s="108">
        <v>16.747499999999999</v>
      </c>
      <c r="J5" s="109" t="s">
        <v>1</v>
      </c>
      <c r="K5" s="459" t="s">
        <v>9</v>
      </c>
      <c r="L5" s="460"/>
      <c r="M5" s="460" t="s">
        <v>7</v>
      </c>
      <c r="N5" s="460"/>
      <c r="O5" s="104" t="s">
        <v>10</v>
      </c>
      <c r="P5" s="105" t="s">
        <v>11</v>
      </c>
      <c r="R5" s="115"/>
      <c r="S5" s="121"/>
      <c r="T5" s="455" t="s">
        <v>17</v>
      </c>
      <c r="U5" s="456"/>
      <c r="V5" s="457" t="s">
        <v>16</v>
      </c>
      <c r="W5" s="458"/>
      <c r="X5" s="457" t="s">
        <v>11</v>
      </c>
      <c r="Y5" s="458"/>
      <c r="Z5" s="129" t="s">
        <v>10</v>
      </c>
      <c r="AA5" s="129" t="s">
        <v>11</v>
      </c>
    </row>
    <row r="6" spans="1:29" ht="15" customHeight="1">
      <c r="A6" s="94"/>
      <c r="B6" s="445"/>
      <c r="G6" s="110"/>
      <c r="H6" s="232" t="s">
        <v>6</v>
      </c>
      <c r="I6" s="233"/>
      <c r="J6" s="234"/>
      <c r="K6" s="235"/>
      <c r="L6" s="225"/>
      <c r="M6" s="226">
        <v>0</v>
      </c>
      <c r="N6" s="216" t="s">
        <v>0</v>
      </c>
      <c r="O6" s="228"/>
      <c r="P6" s="229">
        <v>0</v>
      </c>
      <c r="R6" s="221">
        <v>7</v>
      </c>
      <c r="S6" s="222" t="s">
        <v>6</v>
      </c>
      <c r="T6" s="223"/>
      <c r="U6" s="224"/>
      <c r="V6" s="215">
        <v>0</v>
      </c>
      <c r="W6" s="225" t="s">
        <v>0</v>
      </c>
      <c r="X6" s="226"/>
      <c r="Y6" s="227"/>
      <c r="Z6" s="228">
        <v>0</v>
      </c>
      <c r="AA6" s="229">
        <v>0</v>
      </c>
    </row>
    <row r="7" spans="1:29" ht="15" customHeight="1">
      <c r="A7" s="94"/>
      <c r="C7" s="442"/>
      <c r="G7" s="220">
        <v>1</v>
      </c>
      <c r="H7" s="89" t="s">
        <v>164</v>
      </c>
      <c r="I7" s="111">
        <v>115.49999999999999</v>
      </c>
      <c r="J7" s="112" t="s">
        <v>2</v>
      </c>
      <c r="K7" s="113">
        <v>3.3</v>
      </c>
      <c r="L7" s="213" t="s">
        <v>2</v>
      </c>
      <c r="M7" s="404">
        <v>35</v>
      </c>
      <c r="N7" s="217" t="s">
        <v>0</v>
      </c>
      <c r="O7" s="214"/>
      <c r="P7" s="231">
        <v>0</v>
      </c>
      <c r="R7" s="230">
        <v>1</v>
      </c>
      <c r="S7" s="236" t="s">
        <v>164</v>
      </c>
      <c r="T7" s="75">
        <v>3.3</v>
      </c>
      <c r="U7" s="91" t="s">
        <v>2</v>
      </c>
      <c r="V7" s="131">
        <v>35</v>
      </c>
      <c r="W7" s="112" t="s">
        <v>0</v>
      </c>
      <c r="X7" s="237">
        <v>115.49999999999999</v>
      </c>
      <c r="Y7" s="90" t="s">
        <v>2</v>
      </c>
      <c r="Z7" s="214">
        <v>0</v>
      </c>
      <c r="AA7" s="231">
        <v>0</v>
      </c>
    </row>
    <row r="8" spans="1:29" ht="15" customHeight="1">
      <c r="A8" s="94"/>
      <c r="C8" s="442"/>
      <c r="G8" s="220">
        <v>3</v>
      </c>
      <c r="H8" s="89" t="s">
        <v>165</v>
      </c>
      <c r="I8" s="111">
        <v>33.599999999999994</v>
      </c>
      <c r="J8" s="112" t="s">
        <v>2</v>
      </c>
      <c r="K8" s="113">
        <v>4.8</v>
      </c>
      <c r="L8" s="213" t="s">
        <v>2</v>
      </c>
      <c r="M8" s="404">
        <v>6.9999999999999991</v>
      </c>
      <c r="N8" s="114" t="s">
        <v>0</v>
      </c>
      <c r="O8" s="214"/>
      <c r="P8" s="231">
        <v>0</v>
      </c>
      <c r="R8" s="230">
        <v>2</v>
      </c>
      <c r="S8" s="236" t="s">
        <v>272</v>
      </c>
      <c r="T8" s="75" t="s">
        <v>272</v>
      </c>
      <c r="U8" s="91" t="s">
        <v>272</v>
      </c>
      <c r="V8" s="131" t="s">
        <v>272</v>
      </c>
      <c r="W8" s="112" t="s">
        <v>272</v>
      </c>
      <c r="X8" s="237" t="s">
        <v>272</v>
      </c>
      <c r="Y8" s="90" t="s">
        <v>272</v>
      </c>
      <c r="Z8" s="214" t="s">
        <v>272</v>
      </c>
      <c r="AA8" s="231" t="s">
        <v>272</v>
      </c>
    </row>
    <row r="9" spans="1:29" ht="15" customHeight="1">
      <c r="A9" s="94"/>
      <c r="C9" s="442"/>
      <c r="G9" s="220">
        <v>3</v>
      </c>
      <c r="H9" s="89" t="s">
        <v>18</v>
      </c>
      <c r="I9" s="116">
        <v>23.099999999999998</v>
      </c>
      <c r="J9" s="112" t="s">
        <v>2</v>
      </c>
      <c r="K9" s="113">
        <v>3.3</v>
      </c>
      <c r="L9" s="213" t="s">
        <v>2</v>
      </c>
      <c r="M9" s="405">
        <v>7</v>
      </c>
      <c r="N9" s="218" t="s">
        <v>0</v>
      </c>
      <c r="O9" s="214"/>
      <c r="P9" s="231">
        <v>0</v>
      </c>
      <c r="R9" s="230">
        <v>3</v>
      </c>
      <c r="S9" s="236" t="s">
        <v>165</v>
      </c>
      <c r="T9" s="75">
        <v>4.8</v>
      </c>
      <c r="U9" s="91" t="s">
        <v>2</v>
      </c>
      <c r="V9" s="131">
        <v>6.9999999999999991</v>
      </c>
      <c r="W9" s="112" t="s">
        <v>0</v>
      </c>
      <c r="X9" s="237">
        <v>33.599999999999994</v>
      </c>
      <c r="Y9" s="90" t="s">
        <v>2</v>
      </c>
      <c r="Z9" s="214">
        <v>0</v>
      </c>
      <c r="AA9" s="231">
        <v>0</v>
      </c>
    </row>
    <row r="10" spans="1:29" ht="15" customHeight="1">
      <c r="A10" s="94"/>
      <c r="C10" s="5"/>
      <c r="G10" s="220">
        <v>4</v>
      </c>
      <c r="H10" s="130" t="s">
        <v>19</v>
      </c>
      <c r="I10" s="117">
        <v>9.6</v>
      </c>
      <c r="J10" s="118" t="s">
        <v>2</v>
      </c>
      <c r="K10" s="253">
        <v>4.8</v>
      </c>
      <c r="L10" s="146" t="s">
        <v>2</v>
      </c>
      <c r="M10" s="404">
        <v>2</v>
      </c>
      <c r="N10" s="114" t="s">
        <v>0</v>
      </c>
      <c r="O10" s="214"/>
      <c r="P10" s="231">
        <v>0</v>
      </c>
      <c r="R10" s="230">
        <v>4</v>
      </c>
      <c r="S10" s="236" t="s">
        <v>19</v>
      </c>
      <c r="T10" s="75">
        <v>4.8</v>
      </c>
      <c r="U10" s="91" t="s">
        <v>2</v>
      </c>
      <c r="V10" s="131">
        <v>2</v>
      </c>
      <c r="W10" s="112" t="s">
        <v>0</v>
      </c>
      <c r="X10" s="237">
        <v>9.6</v>
      </c>
      <c r="Y10" s="90" t="s">
        <v>2</v>
      </c>
      <c r="Z10" s="214">
        <v>0</v>
      </c>
      <c r="AA10" s="231">
        <v>0</v>
      </c>
    </row>
    <row r="11" spans="1:29" ht="15" customHeight="1">
      <c r="A11" s="94"/>
      <c r="B11" s="445"/>
      <c r="C11" s="5"/>
      <c r="G11" s="220">
        <v>5</v>
      </c>
      <c r="H11" s="236" t="s">
        <v>14</v>
      </c>
      <c r="I11" s="116">
        <v>3</v>
      </c>
      <c r="J11" s="112" t="s">
        <v>2</v>
      </c>
      <c r="K11" s="113">
        <v>3</v>
      </c>
      <c r="L11" s="213" t="s">
        <v>2</v>
      </c>
      <c r="M11" s="295">
        <v>1</v>
      </c>
      <c r="N11" s="219" t="s">
        <v>0</v>
      </c>
      <c r="O11" s="214"/>
      <c r="P11" s="231">
        <v>0</v>
      </c>
      <c r="R11" s="230">
        <v>5</v>
      </c>
      <c r="S11" s="236" t="s">
        <v>14</v>
      </c>
      <c r="T11" s="75">
        <v>3</v>
      </c>
      <c r="U11" s="91" t="s">
        <v>2</v>
      </c>
      <c r="V11" s="131">
        <v>1</v>
      </c>
      <c r="W11" s="112" t="s">
        <v>0</v>
      </c>
      <c r="X11" s="237">
        <v>3</v>
      </c>
      <c r="Y11" s="90" t="s">
        <v>2</v>
      </c>
      <c r="Z11" s="214">
        <v>0</v>
      </c>
      <c r="AA11" s="231">
        <v>0</v>
      </c>
    </row>
    <row r="12" spans="1:29" ht="15" customHeight="1">
      <c r="A12" s="94"/>
      <c r="C12" s="142"/>
      <c r="G12" s="220" t="s">
        <v>271</v>
      </c>
      <c r="H12" s="89" t="s">
        <v>59</v>
      </c>
      <c r="I12" s="116">
        <v>0</v>
      </c>
      <c r="J12" s="112" t="s">
        <v>2</v>
      </c>
      <c r="K12" s="113">
        <v>0</v>
      </c>
      <c r="L12" s="213" t="s">
        <v>2</v>
      </c>
      <c r="M12" s="295" t="s">
        <v>271</v>
      </c>
      <c r="N12" s="219" t="s">
        <v>0</v>
      </c>
      <c r="O12" s="214"/>
      <c r="P12" s="231">
        <v>0</v>
      </c>
      <c r="R12" s="230">
        <v>6</v>
      </c>
      <c r="S12" s="236" t="s">
        <v>272</v>
      </c>
      <c r="T12" s="75" t="s">
        <v>272</v>
      </c>
      <c r="U12" s="91" t="s">
        <v>272</v>
      </c>
      <c r="V12" s="131" t="s">
        <v>272</v>
      </c>
      <c r="W12" s="112" t="s">
        <v>272</v>
      </c>
      <c r="X12" s="237" t="s">
        <v>272</v>
      </c>
      <c r="Y12" s="90" t="s">
        <v>272</v>
      </c>
      <c r="Z12" s="214" t="s">
        <v>272</v>
      </c>
      <c r="AA12" s="231" t="s">
        <v>272</v>
      </c>
      <c r="AB12" s="106"/>
    </row>
    <row r="13" spans="1:29" ht="15" customHeight="1">
      <c r="A13" s="94"/>
      <c r="C13" s="124"/>
      <c r="G13" s="95"/>
      <c r="H13" s="74"/>
      <c r="I13" s="125"/>
      <c r="J13" s="100"/>
      <c r="K13" s="100"/>
      <c r="L13" s="100"/>
      <c r="M13" s="97"/>
      <c r="N13" s="98"/>
      <c r="O13" s="122"/>
      <c r="P13" s="120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</row>
    <row r="14" spans="1:29" ht="15" customHeight="1">
      <c r="A14" s="94"/>
      <c r="C14" s="142"/>
      <c r="F14" s="189"/>
      <c r="G14" s="100"/>
      <c r="H14" s="115"/>
      <c r="I14" s="105"/>
      <c r="J14" s="102"/>
      <c r="K14" s="461"/>
      <c r="L14" s="461"/>
      <c r="M14" s="104"/>
      <c r="N14" s="105"/>
      <c r="O14" s="106"/>
      <c r="P14" s="106"/>
      <c r="R14" s="106"/>
      <c r="S14" s="210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</row>
    <row r="15" spans="1:29" ht="15" customHeight="1">
      <c r="A15" s="94"/>
      <c r="C15" s="124"/>
      <c r="F15" s="257"/>
      <c r="G15" s="350"/>
      <c r="H15" s="42"/>
      <c r="I15" s="93"/>
      <c r="J15" s="348"/>
      <c r="K15" s="454"/>
      <c r="L15" s="454"/>
      <c r="M15" s="162"/>
      <c r="N15" s="106"/>
      <c r="O15" s="106"/>
      <c r="P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</row>
    <row r="16" spans="1:29" ht="15" customHeight="1">
      <c r="A16" s="94"/>
      <c r="C16" s="133"/>
      <c r="F16" s="257"/>
      <c r="G16" s="144"/>
      <c r="H16" s="42"/>
      <c r="I16" s="93"/>
      <c r="J16" s="348"/>
      <c r="K16" s="454"/>
      <c r="L16" s="454"/>
      <c r="M16" s="357"/>
      <c r="N16" s="106"/>
      <c r="O16" s="106"/>
      <c r="P16" s="106"/>
      <c r="R16" s="106"/>
      <c r="S16" s="210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15" customHeight="1">
      <c r="A17" s="94"/>
      <c r="C17" s="133"/>
      <c r="F17" s="254"/>
      <c r="G17" s="354"/>
      <c r="H17" s="42"/>
      <c r="I17" s="93"/>
      <c r="J17" s="348"/>
      <c r="K17" s="454"/>
      <c r="L17" s="454"/>
      <c r="M17" s="162"/>
      <c r="R17" s="106"/>
      <c r="S17" s="210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1:29" ht="15" customHeight="1">
      <c r="A18" s="94"/>
      <c r="B18" s="445"/>
      <c r="C18" s="124"/>
      <c r="F18" s="254"/>
      <c r="G18" s="254"/>
      <c r="H18" s="42"/>
      <c r="I18" s="93"/>
      <c r="J18" s="348"/>
      <c r="K18" s="454"/>
      <c r="L18" s="454"/>
      <c r="M18" s="162"/>
      <c r="R18" s="106"/>
      <c r="S18" s="210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  <row r="19" spans="1:29" ht="15" customHeight="1">
      <c r="A19" s="94"/>
      <c r="C19" s="133"/>
      <c r="F19" s="254"/>
      <c r="G19" s="261"/>
      <c r="H19" s="254"/>
      <c r="I19" s="93"/>
      <c r="J19" s="348"/>
      <c r="K19" s="454"/>
      <c r="L19" s="454"/>
      <c r="M19" s="162"/>
      <c r="R19" s="106"/>
      <c r="S19" s="210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</row>
    <row r="20" spans="1:29" ht="15" customHeight="1">
      <c r="A20" s="94"/>
      <c r="C20" s="4"/>
      <c r="E20" s="133"/>
      <c r="F20" s="254"/>
      <c r="G20" s="355"/>
      <c r="H20" s="42"/>
      <c r="I20" s="93"/>
      <c r="J20" s="348"/>
      <c r="K20" s="454"/>
      <c r="L20" s="454"/>
      <c r="M20" s="162"/>
      <c r="R20" s="106"/>
      <c r="S20" s="210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</row>
    <row r="21" spans="1:29" ht="15" customHeight="1">
      <c r="A21" s="94"/>
      <c r="C21" s="133"/>
      <c r="F21" s="254"/>
      <c r="G21" s="261"/>
      <c r="H21" s="42"/>
      <c r="I21" s="93"/>
      <c r="J21" s="348"/>
      <c r="K21" s="454"/>
      <c r="L21" s="454"/>
      <c r="M21" s="162"/>
      <c r="S21" s="210"/>
    </row>
    <row r="22" spans="1:29" ht="15" customHeight="1">
      <c r="A22" s="94"/>
      <c r="C22" s="124"/>
      <c r="E22" s="409"/>
      <c r="F22" s="254"/>
      <c r="G22" s="355"/>
      <c r="H22" s="42"/>
      <c r="I22" s="93"/>
      <c r="J22" s="348"/>
      <c r="K22" s="454"/>
      <c r="L22" s="454"/>
      <c r="M22" s="162"/>
      <c r="S22" s="210"/>
    </row>
    <row r="23" spans="1:29" ht="15" customHeight="1">
      <c r="A23" s="94"/>
      <c r="C23" s="45"/>
      <c r="E23" s="409"/>
      <c r="F23" s="42"/>
      <c r="G23" s="42"/>
      <c r="H23" s="42"/>
      <c r="I23" s="93"/>
      <c r="J23" s="348"/>
      <c r="K23" s="454"/>
      <c r="L23" s="454"/>
      <c r="M23" s="162"/>
      <c r="S23" s="210"/>
    </row>
    <row r="24" spans="1:29" ht="15" customHeight="1">
      <c r="A24" s="94"/>
      <c r="C24" s="4"/>
      <c r="E24" s="443"/>
      <c r="F24" s="254"/>
      <c r="G24" s="254"/>
      <c r="H24" s="42"/>
      <c r="I24" s="93"/>
      <c r="J24" s="348"/>
      <c r="K24" s="454"/>
      <c r="L24" s="454"/>
      <c r="M24" s="162"/>
      <c r="S24" s="210"/>
    </row>
    <row r="25" spans="1:29" ht="15" customHeight="1">
      <c r="A25" s="94"/>
      <c r="C25" s="4"/>
      <c r="E25" s="409"/>
      <c r="F25" s="372"/>
      <c r="H25" s="42"/>
      <c r="I25" s="93"/>
      <c r="J25" s="348"/>
      <c r="K25" s="454"/>
      <c r="L25" s="454"/>
      <c r="M25" s="162"/>
      <c r="S25" s="210"/>
    </row>
    <row r="26" spans="1:29" ht="15" customHeight="1">
      <c r="A26" s="94"/>
      <c r="B26" s="445"/>
      <c r="C26" s="4"/>
      <c r="E26" s="409"/>
      <c r="F26" s="374"/>
      <c r="H26" s="257"/>
      <c r="J26" s="106"/>
      <c r="K26" s="106"/>
      <c r="L26" s="106"/>
      <c r="S26" s="210"/>
    </row>
    <row r="27" spans="1:29" ht="15" customHeight="1">
      <c r="A27" s="94"/>
      <c r="C27" s="133"/>
      <c r="E27" s="415"/>
      <c r="F27" s="374"/>
      <c r="H27" s="257"/>
      <c r="J27" s="106"/>
      <c r="K27" s="106"/>
      <c r="L27" s="106"/>
      <c r="S27" s="210"/>
    </row>
    <row r="28" spans="1:29" ht="15" customHeight="1">
      <c r="A28" s="94"/>
      <c r="C28" s="4"/>
      <c r="E28" s="409"/>
      <c r="F28" s="349"/>
      <c r="H28" s="257"/>
      <c r="J28" s="106"/>
      <c r="K28" s="106"/>
      <c r="L28" s="106"/>
    </row>
    <row r="29" spans="1:29" ht="15" customHeight="1">
      <c r="A29" s="94"/>
      <c r="C29" s="133"/>
      <c r="E29" s="409"/>
      <c r="F29" s="349"/>
      <c r="H29" s="257"/>
      <c r="J29" s="106"/>
      <c r="K29" s="106"/>
      <c r="L29" s="106"/>
    </row>
    <row r="30" spans="1:29" ht="15" customHeight="1">
      <c r="A30" s="94"/>
      <c r="C30" s="124"/>
      <c r="E30" s="409"/>
      <c r="F30" s="349"/>
      <c r="H30" s="257"/>
      <c r="J30" s="106"/>
      <c r="K30" s="106"/>
      <c r="L30" s="106"/>
    </row>
    <row r="31" spans="1:29" ht="15" customHeight="1">
      <c r="A31" s="94"/>
      <c r="C31" s="45"/>
      <c r="E31" s="409"/>
      <c r="F31" s="349"/>
      <c r="H31" s="257"/>
      <c r="J31" s="106"/>
      <c r="K31" s="106"/>
      <c r="L31" s="106"/>
    </row>
    <row r="32" spans="1:29" ht="15" customHeight="1">
      <c r="A32" s="94"/>
      <c r="C32" s="4"/>
      <c r="E32" s="409"/>
      <c r="F32" s="349"/>
      <c r="H32" s="257"/>
      <c r="J32" s="106"/>
      <c r="K32" s="106"/>
      <c r="L32" s="106"/>
    </row>
    <row r="33" spans="1:12" ht="15" customHeight="1">
      <c r="A33" s="94"/>
      <c r="C33" s="4"/>
      <c r="E33" s="409"/>
      <c r="F33" s="349"/>
      <c r="H33" s="257"/>
      <c r="J33" s="106"/>
      <c r="K33" s="106"/>
      <c r="L33" s="106"/>
    </row>
    <row r="34" spans="1:12" ht="15" customHeight="1">
      <c r="A34" s="94"/>
      <c r="B34" s="445"/>
      <c r="C34" s="4"/>
      <c r="E34" s="409"/>
      <c r="F34" s="104"/>
      <c r="G34" s="105"/>
      <c r="H34" s="105"/>
      <c r="I34" s="100"/>
      <c r="J34" s="106"/>
      <c r="K34" s="106"/>
      <c r="L34" s="106"/>
    </row>
    <row r="35" spans="1:12" ht="15" customHeight="1">
      <c r="A35" s="94"/>
      <c r="C35" s="133"/>
      <c r="F35" s="127"/>
      <c r="G35" s="127"/>
      <c r="H35" s="115"/>
      <c r="I35" s="100"/>
      <c r="J35" s="106"/>
      <c r="K35" s="106"/>
      <c r="L35" s="106"/>
    </row>
    <row r="36" spans="1:12" ht="15" customHeight="1">
      <c r="A36" s="94"/>
      <c r="C36" s="124"/>
      <c r="F36" s="127"/>
      <c r="G36" s="127"/>
      <c r="H36" s="115"/>
      <c r="I36" s="100"/>
      <c r="J36" s="106"/>
      <c r="K36" s="106"/>
      <c r="L36" s="106"/>
    </row>
    <row r="37" spans="1:12" ht="15" customHeight="1">
      <c r="A37" s="94"/>
      <c r="C37" s="4"/>
      <c r="F37" s="127"/>
      <c r="G37" s="127"/>
      <c r="H37" s="115"/>
      <c r="I37" s="100"/>
      <c r="J37" s="106"/>
      <c r="K37" s="106"/>
      <c r="L37" s="106"/>
    </row>
    <row r="38" spans="1:12" ht="15" customHeight="1">
      <c r="A38" s="94"/>
      <c r="C38" s="124"/>
      <c r="F38" s="127"/>
      <c r="G38" s="127"/>
      <c r="H38" s="115"/>
      <c r="I38" s="100"/>
      <c r="J38" s="106"/>
      <c r="K38" s="106"/>
      <c r="L38" s="106"/>
    </row>
    <row r="39" spans="1:12" ht="15" customHeight="1">
      <c r="A39" s="94"/>
      <c r="C39" s="45"/>
      <c r="F39" s="276"/>
      <c r="G39" s="127"/>
      <c r="H39" s="115"/>
      <c r="I39" s="100"/>
      <c r="J39" s="106"/>
      <c r="K39" s="106"/>
      <c r="L39" s="106"/>
    </row>
    <row r="40" spans="1:12" ht="15" customHeight="1">
      <c r="A40" s="94"/>
      <c r="B40" s="445"/>
      <c r="C40" s="4"/>
      <c r="F40" s="275"/>
      <c r="G40" s="127"/>
      <c r="H40" s="115"/>
      <c r="I40" s="100"/>
      <c r="J40" s="106"/>
      <c r="K40" s="106"/>
      <c r="L40" s="106"/>
    </row>
    <row r="41" spans="1:12" ht="15" customHeight="1">
      <c r="A41" s="94"/>
      <c r="C41" s="45"/>
      <c r="F41" s="189"/>
      <c r="G41" s="100"/>
      <c r="H41" s="115"/>
      <c r="I41" s="100"/>
      <c r="J41" s="106"/>
      <c r="K41" s="106"/>
      <c r="L41" s="106"/>
    </row>
    <row r="42" spans="1:12" ht="15" customHeight="1">
      <c r="A42" s="94"/>
      <c r="C42" s="4"/>
      <c r="F42" s="189"/>
      <c r="G42" s="100"/>
      <c r="H42" s="115"/>
      <c r="I42" s="100"/>
      <c r="J42" s="106"/>
      <c r="K42" s="106"/>
      <c r="L42" s="106"/>
    </row>
    <row r="43" spans="1:12" ht="15" customHeight="1">
      <c r="A43" s="94"/>
      <c r="C43" s="4"/>
      <c r="F43" s="189"/>
      <c r="G43" s="100"/>
      <c r="H43" s="115"/>
      <c r="I43" s="100"/>
      <c r="J43" s="106"/>
      <c r="K43" s="106"/>
      <c r="L43" s="106"/>
    </row>
    <row r="44" spans="1:12" ht="15" customHeight="1">
      <c r="A44" s="94"/>
      <c r="C44" s="4"/>
      <c r="F44" s="189"/>
      <c r="G44" s="100"/>
      <c r="H44" s="115"/>
      <c r="I44" s="100"/>
      <c r="J44" s="106"/>
      <c r="K44" s="106"/>
      <c r="L44" s="106"/>
    </row>
    <row r="45" spans="1:12" ht="15" customHeight="1">
      <c r="A45" s="94"/>
      <c r="C45" s="45"/>
      <c r="F45" s="189"/>
      <c r="G45" s="100"/>
      <c r="H45" s="115"/>
      <c r="I45" s="100"/>
      <c r="J45" s="106"/>
      <c r="K45" s="106"/>
      <c r="L45" s="106"/>
    </row>
    <row r="46" spans="1:12" ht="15" customHeight="1">
      <c r="A46" s="94"/>
      <c r="B46" s="445"/>
      <c r="C46" s="124"/>
      <c r="F46" s="189"/>
      <c r="G46" s="100"/>
      <c r="H46" s="100"/>
      <c r="I46" s="100"/>
      <c r="J46" s="106"/>
      <c r="K46" s="106"/>
      <c r="L46" s="106"/>
    </row>
    <row r="47" spans="1:12" ht="15" customHeight="1">
      <c r="A47" s="94"/>
      <c r="B47" s="412"/>
      <c r="C47" s="45"/>
      <c r="D47" s="409"/>
      <c r="E47" s="409"/>
      <c r="F47" s="189"/>
      <c r="G47" s="100"/>
      <c r="H47" s="100"/>
      <c r="I47" s="100"/>
      <c r="J47" s="106"/>
      <c r="K47" s="106"/>
      <c r="L47" s="106"/>
    </row>
    <row r="48" spans="1:12" ht="15" customHeight="1">
      <c r="A48" s="94"/>
      <c r="B48" s="412"/>
      <c r="C48" s="45"/>
      <c r="D48" s="409"/>
      <c r="E48" s="409"/>
      <c r="F48" s="99"/>
      <c r="G48" s="100"/>
      <c r="H48" s="100"/>
      <c r="I48" s="100"/>
    </row>
    <row r="49" spans="1:9" ht="15" customHeight="1">
      <c r="A49" s="94"/>
      <c r="B49" s="412"/>
      <c r="C49" s="4"/>
      <c r="D49" s="409"/>
      <c r="E49" s="409"/>
      <c r="F49" s="99"/>
      <c r="G49" s="100"/>
      <c r="H49" s="100"/>
      <c r="I49" s="100"/>
    </row>
    <row r="50" spans="1:9" ht="15" customHeight="1">
      <c r="A50" s="94"/>
      <c r="B50" s="412"/>
      <c r="C50" s="45"/>
      <c r="D50" s="409"/>
      <c r="E50" s="409"/>
      <c r="F50" s="99"/>
      <c r="G50" s="100"/>
      <c r="H50" s="100"/>
      <c r="I50" s="100"/>
    </row>
    <row r="51" spans="1:9" ht="15" customHeight="1">
      <c r="A51" s="94"/>
      <c r="B51" s="412"/>
      <c r="C51" s="45"/>
      <c r="D51" s="409"/>
      <c r="E51" s="409"/>
      <c r="H51" s="100"/>
      <c r="I51" s="100"/>
    </row>
    <row r="52" spans="1:9" ht="15" customHeight="1">
      <c r="A52" s="94"/>
      <c r="B52" s="445"/>
      <c r="C52" s="124"/>
      <c r="H52" s="100"/>
      <c r="I52" s="100"/>
    </row>
    <row r="53" spans="1:9" ht="15" customHeight="1">
      <c r="A53" s="94"/>
      <c r="C53" s="124"/>
      <c r="H53" s="100"/>
      <c r="I53" s="100"/>
    </row>
    <row r="54" spans="1:9" ht="15" customHeight="1">
      <c r="A54" s="94"/>
      <c r="C54" s="133"/>
      <c r="H54" s="100"/>
      <c r="I54" s="100"/>
    </row>
    <row r="55" spans="1:9" ht="15" customHeight="1">
      <c r="A55" s="94"/>
      <c r="C55" s="133"/>
      <c r="H55" s="100"/>
      <c r="I55" s="100"/>
    </row>
    <row r="56" spans="1:9" ht="15" customHeight="1">
      <c r="A56" s="94"/>
      <c r="C56" s="133"/>
      <c r="H56" s="100"/>
      <c r="I56" s="100"/>
    </row>
    <row r="57" spans="1:9" ht="15" customHeight="1">
      <c r="A57" s="94"/>
      <c r="C57" s="133"/>
      <c r="H57" s="100"/>
      <c r="I57" s="100"/>
    </row>
    <row r="58" spans="1:9" ht="15" customHeight="1">
      <c r="A58" s="94"/>
      <c r="C58" s="133"/>
      <c r="F58" s="349"/>
    </row>
    <row r="59" spans="1:9" ht="15" customHeight="1">
      <c r="A59" s="94"/>
      <c r="B59" s="445"/>
      <c r="C59" s="124"/>
      <c r="F59" s="349"/>
    </row>
    <row r="60" spans="1:9" ht="15" customHeight="1">
      <c r="A60" s="94"/>
      <c r="C60" s="124"/>
      <c r="F60" s="349"/>
    </row>
    <row r="61" spans="1:9" ht="15" customHeight="1">
      <c r="A61" s="94"/>
      <c r="C61" s="142"/>
      <c r="F61" s="349"/>
    </row>
    <row r="62" spans="1:9" ht="15" customHeight="1">
      <c r="A62" s="94"/>
      <c r="B62" s="412"/>
      <c r="C62" s="143"/>
      <c r="F62" s="353"/>
    </row>
    <row r="63" spans="1:9" ht="15" customHeight="1">
      <c r="A63" s="94"/>
      <c r="B63" s="412"/>
      <c r="C63" s="143"/>
      <c r="F63" s="350"/>
    </row>
    <row r="64" spans="1:9" ht="15" customHeight="1">
      <c r="A64" s="94"/>
      <c r="B64" s="412"/>
      <c r="C64" s="142"/>
      <c r="F64" s="350"/>
    </row>
    <row r="65" spans="1:9" ht="15" customHeight="1">
      <c r="A65" s="94"/>
      <c r="B65" s="412"/>
      <c r="C65" s="142"/>
      <c r="F65" s="349"/>
    </row>
    <row r="66" spans="1:9" s="132" customFormat="1" ht="15" customHeight="1">
      <c r="A66" s="95"/>
      <c r="B66" s="445"/>
      <c r="C66" s="124"/>
      <c r="D66" s="413"/>
      <c r="E66" s="413"/>
      <c r="F66" s="349"/>
      <c r="G66" s="106"/>
      <c r="H66" s="257"/>
      <c r="I66" s="257"/>
    </row>
    <row r="67" spans="1:9" s="132" customFormat="1" ht="15" customHeight="1">
      <c r="A67" s="95"/>
      <c r="B67" s="260"/>
      <c r="C67" s="133"/>
      <c r="D67" s="413"/>
      <c r="E67" s="413"/>
      <c r="F67" s="99"/>
      <c r="G67" s="100"/>
      <c r="H67" s="115"/>
      <c r="I67" s="115"/>
    </row>
    <row r="68" spans="1:9" s="132" customFormat="1" ht="15" customHeight="1">
      <c r="A68" s="95"/>
      <c r="B68" s="260"/>
      <c r="C68" s="45"/>
      <c r="D68" s="413"/>
      <c r="E68" s="416"/>
      <c r="F68" s="99"/>
      <c r="G68" s="100"/>
      <c r="H68" s="115"/>
      <c r="I68" s="115"/>
    </row>
    <row r="69" spans="1:9" s="132" customFormat="1" ht="15" customHeight="1">
      <c r="A69" s="95"/>
      <c r="B69" s="260"/>
      <c r="C69" s="4"/>
      <c r="D69" s="413"/>
      <c r="E69" s="416"/>
      <c r="F69" s="99"/>
      <c r="G69" s="100"/>
      <c r="H69" s="115"/>
      <c r="I69" s="115"/>
    </row>
    <row r="70" spans="1:9" s="132" customFormat="1" ht="15" customHeight="1">
      <c r="A70" s="95"/>
      <c r="B70" s="260"/>
      <c r="C70" s="45"/>
      <c r="D70" s="413"/>
      <c r="E70" s="413"/>
      <c r="F70" s="274"/>
      <c r="G70" s="100"/>
      <c r="H70" s="115"/>
      <c r="I70" s="115"/>
    </row>
    <row r="71" spans="1:9" s="132" customFormat="1" ht="15" customHeight="1">
      <c r="A71" s="95"/>
      <c r="B71" s="260"/>
      <c r="C71" s="124"/>
      <c r="D71" s="413"/>
      <c r="E71" s="413"/>
      <c r="F71" s="119"/>
      <c r="G71" s="100"/>
      <c r="H71" s="115"/>
      <c r="I71" s="115"/>
    </row>
    <row r="72" spans="1:9" s="132" customFormat="1" ht="15" customHeight="1">
      <c r="A72" s="95"/>
      <c r="B72" s="260"/>
      <c r="C72" s="133"/>
      <c r="D72" s="413"/>
      <c r="E72" s="413"/>
      <c r="F72" s="99"/>
      <c r="G72" s="100"/>
      <c r="H72" s="115"/>
      <c r="I72" s="115"/>
    </row>
    <row r="73" spans="1:9" s="132" customFormat="1" ht="15" customHeight="1">
      <c r="A73" s="95"/>
      <c r="B73" s="260"/>
      <c r="C73" s="124"/>
      <c r="D73" s="413"/>
      <c r="E73" s="413"/>
      <c r="F73" s="99"/>
      <c r="G73" s="100"/>
      <c r="H73" s="115"/>
      <c r="I73" s="115"/>
    </row>
    <row r="74" spans="1:9" s="132" customFormat="1" ht="15" customHeight="1">
      <c r="A74" s="95"/>
      <c r="B74" s="260"/>
      <c r="C74" s="133"/>
      <c r="D74" s="413"/>
      <c r="E74" s="413"/>
      <c r="F74" s="99"/>
      <c r="G74" s="100"/>
      <c r="H74" s="115"/>
      <c r="I74" s="115"/>
    </row>
    <row r="75" spans="1:9" s="132" customFormat="1" ht="15" customHeight="1">
      <c r="A75" s="95"/>
      <c r="B75" s="260"/>
      <c r="C75" s="124"/>
      <c r="D75" s="413"/>
      <c r="E75" s="413"/>
      <c r="F75" s="99"/>
      <c r="G75" s="100"/>
      <c r="H75" s="115"/>
      <c r="I75" s="115"/>
    </row>
    <row r="76" spans="1:9" s="132" customFormat="1" ht="15" customHeight="1">
      <c r="A76" s="95"/>
      <c r="B76" s="412"/>
      <c r="C76" s="142"/>
      <c r="D76" s="413"/>
      <c r="E76" s="413"/>
      <c r="F76" s="99"/>
      <c r="G76" s="100"/>
      <c r="H76" s="115"/>
      <c r="I76" s="115"/>
    </row>
    <row r="77" spans="1:9" s="132" customFormat="1" ht="15" customHeight="1">
      <c r="A77" s="95"/>
      <c r="B77" s="447"/>
      <c r="C77" s="142"/>
      <c r="D77" s="413"/>
      <c r="E77" s="413"/>
      <c r="F77" s="122"/>
      <c r="G77" s="100"/>
      <c r="H77" s="115"/>
      <c r="I77" s="115"/>
    </row>
    <row r="78" spans="1:9" s="132" customFormat="1" ht="15" customHeight="1">
      <c r="A78" s="95"/>
      <c r="B78" s="407"/>
      <c r="C78" s="448"/>
      <c r="D78" s="408"/>
      <c r="E78" s="133"/>
      <c r="F78" s="202"/>
      <c r="G78" s="100"/>
      <c r="H78" s="115"/>
      <c r="I78" s="115"/>
    </row>
    <row r="79" spans="1:9" s="132" customFormat="1" ht="15" customHeight="1">
      <c r="A79" s="95"/>
      <c r="B79" s="407"/>
      <c r="C79" s="4"/>
      <c r="D79" s="413"/>
      <c r="E79" s="413"/>
      <c r="F79" s="122"/>
      <c r="G79" s="100"/>
      <c r="H79" s="115"/>
      <c r="I79" s="115"/>
    </row>
    <row r="80" spans="1:9" s="132" customFormat="1" ht="15" customHeight="1">
      <c r="A80" s="95"/>
      <c r="B80" s="407"/>
      <c r="C80" s="45"/>
      <c r="D80" s="413"/>
      <c r="E80" s="413"/>
      <c r="F80" s="122"/>
      <c r="G80" s="100"/>
      <c r="H80" s="115"/>
      <c r="I80" s="115"/>
    </row>
    <row r="81" spans="1:9" s="132" customFormat="1" ht="15" customHeight="1">
      <c r="A81" s="95"/>
      <c r="B81" s="407"/>
      <c r="C81" s="448"/>
      <c r="D81" s="408"/>
      <c r="E81" s="413"/>
      <c r="F81" s="153"/>
      <c r="G81" s="100"/>
      <c r="H81" s="115"/>
      <c r="I81" s="115"/>
    </row>
    <row r="82" spans="1:9" s="132" customFormat="1" ht="15" customHeight="1">
      <c r="A82" s="95"/>
      <c r="B82" s="407"/>
      <c r="C82" s="4"/>
      <c r="D82" s="413"/>
      <c r="E82" s="413"/>
      <c r="F82" s="153"/>
      <c r="G82" s="100"/>
      <c r="H82" s="115"/>
      <c r="I82" s="115"/>
    </row>
    <row r="83" spans="1:9" s="132" customFormat="1" ht="15" customHeight="1">
      <c r="A83" s="95"/>
      <c r="B83" s="407"/>
      <c r="C83" s="45"/>
      <c r="D83" s="413"/>
      <c r="E83" s="413"/>
      <c r="F83" s="153"/>
      <c r="G83" s="100"/>
      <c r="H83" s="115"/>
      <c r="I83" s="115"/>
    </row>
    <row r="84" spans="1:9" s="132" customFormat="1" ht="15" customHeight="1">
      <c r="A84" s="95"/>
      <c r="B84" s="407"/>
      <c r="C84" s="448"/>
      <c r="D84" s="408"/>
      <c r="E84" s="413"/>
      <c r="F84" s="153"/>
      <c r="G84" s="100"/>
      <c r="H84" s="115"/>
      <c r="I84" s="115"/>
    </row>
    <row r="85" spans="1:9" s="132" customFormat="1" ht="15" customHeight="1">
      <c r="A85" s="95"/>
      <c r="B85" s="407"/>
      <c r="C85" s="4"/>
      <c r="D85" s="413"/>
      <c r="E85" s="413"/>
      <c r="F85" s="153"/>
      <c r="G85" s="100"/>
      <c r="H85" s="115"/>
      <c r="I85" s="115"/>
    </row>
    <row r="86" spans="1:9" s="132" customFormat="1" ht="15" customHeight="1">
      <c r="A86" s="95"/>
      <c r="B86" s="407"/>
      <c r="C86" s="45"/>
      <c r="D86" s="413"/>
      <c r="E86" s="413"/>
      <c r="F86" s="153"/>
      <c r="G86" s="100"/>
      <c r="H86" s="115"/>
      <c r="I86" s="115"/>
    </row>
    <row r="87" spans="1:9" s="132" customFormat="1" ht="15" customHeight="1">
      <c r="A87" s="95"/>
      <c r="B87" s="407"/>
      <c r="C87" s="448"/>
      <c r="D87" s="408"/>
      <c r="E87" s="413"/>
      <c r="F87" s="153"/>
      <c r="G87" s="100"/>
      <c r="H87" s="115"/>
      <c r="I87" s="115"/>
    </row>
    <row r="88" spans="1:9" s="132" customFormat="1" ht="15" customHeight="1">
      <c r="A88" s="95"/>
      <c r="B88" s="407"/>
      <c r="C88" s="4"/>
      <c r="D88" s="413"/>
      <c r="E88" s="413"/>
      <c r="F88" s="153"/>
      <c r="G88" s="100"/>
      <c r="H88" s="115"/>
      <c r="I88" s="115"/>
    </row>
    <row r="89" spans="1:9" s="132" customFormat="1" ht="15" customHeight="1">
      <c r="A89" s="95"/>
      <c r="B89" s="407"/>
      <c r="C89" s="45"/>
      <c r="D89" s="413"/>
      <c r="E89" s="413"/>
      <c r="F89" s="153"/>
      <c r="G89" s="100"/>
      <c r="H89" s="115"/>
      <c r="I89" s="115"/>
    </row>
    <row r="90" spans="1:9" s="132" customFormat="1" ht="15" customHeight="1">
      <c r="A90" s="95"/>
      <c r="B90" s="407"/>
      <c r="C90" s="448"/>
      <c r="D90" s="408"/>
      <c r="E90" s="413"/>
      <c r="F90" s="122"/>
      <c r="G90" s="100"/>
      <c r="H90" s="115"/>
      <c r="I90" s="115"/>
    </row>
    <row r="91" spans="1:9" s="132" customFormat="1" ht="15" customHeight="1">
      <c r="A91" s="95"/>
      <c r="B91" s="407"/>
      <c r="C91" s="4"/>
      <c r="D91" s="413"/>
      <c r="E91" s="413"/>
      <c r="F91" s="153"/>
      <c r="G91" s="100"/>
      <c r="H91" s="115"/>
      <c r="I91" s="115"/>
    </row>
    <row r="92" spans="1:9" s="132" customFormat="1" ht="15" customHeight="1">
      <c r="A92" s="95"/>
      <c r="B92" s="407"/>
      <c r="C92" s="45"/>
      <c r="D92" s="413"/>
      <c r="E92" s="413"/>
      <c r="F92" s="153"/>
      <c r="G92" s="100"/>
      <c r="H92" s="115"/>
      <c r="I92" s="115"/>
    </row>
    <row r="93" spans="1:9" s="132" customFormat="1" ht="15" customHeight="1">
      <c r="A93" s="95"/>
      <c r="B93" s="407"/>
      <c r="C93" s="448"/>
      <c r="D93" s="408"/>
      <c r="E93" s="413"/>
      <c r="F93" s="153"/>
      <c r="G93" s="100"/>
      <c r="H93" s="115"/>
      <c r="I93" s="115"/>
    </row>
    <row r="94" spans="1:9" s="132" customFormat="1" ht="15" customHeight="1">
      <c r="A94" s="95"/>
      <c r="B94" s="407"/>
      <c r="C94" s="4"/>
      <c r="D94" s="413"/>
      <c r="E94" s="413"/>
      <c r="F94" s="153"/>
      <c r="G94" s="100"/>
      <c r="H94" s="115"/>
      <c r="I94" s="115"/>
    </row>
    <row r="95" spans="1:9" s="132" customFormat="1" ht="15" customHeight="1">
      <c r="A95" s="95"/>
      <c r="B95" s="407"/>
      <c r="C95" s="45"/>
      <c r="D95" s="413"/>
      <c r="E95" s="413"/>
      <c r="F95" s="153"/>
      <c r="G95" s="100"/>
      <c r="H95" s="115"/>
      <c r="I95" s="115"/>
    </row>
    <row r="96" spans="1:9" s="132" customFormat="1" ht="15" customHeight="1">
      <c r="A96" s="95"/>
      <c r="B96" s="407"/>
      <c r="C96" s="448"/>
      <c r="D96" s="408"/>
      <c r="E96" s="413"/>
      <c r="F96" s="153"/>
      <c r="G96" s="100"/>
      <c r="H96" s="115"/>
      <c r="I96" s="115"/>
    </row>
    <row r="97" spans="1:9" s="132" customFormat="1" ht="15" customHeight="1">
      <c r="A97" s="95"/>
      <c r="B97" s="407"/>
      <c r="C97" s="4"/>
      <c r="D97" s="413"/>
      <c r="E97" s="413"/>
      <c r="F97" s="153"/>
      <c r="G97" s="100"/>
      <c r="H97" s="115"/>
      <c r="I97" s="115"/>
    </row>
    <row r="98" spans="1:9" s="132" customFormat="1" ht="15" customHeight="1">
      <c r="A98" s="95"/>
      <c r="B98" s="407"/>
      <c r="C98" s="45"/>
      <c r="D98" s="413"/>
      <c r="E98" s="413"/>
      <c r="F98" s="153"/>
      <c r="G98" s="100"/>
      <c r="H98" s="115"/>
      <c r="I98" s="115"/>
    </row>
    <row r="99" spans="1:9" s="132" customFormat="1" ht="15" customHeight="1">
      <c r="A99" s="95"/>
      <c r="B99" s="407"/>
      <c r="C99" s="448"/>
      <c r="D99" s="408"/>
      <c r="E99" s="413"/>
      <c r="F99" s="153"/>
      <c r="G99" s="100"/>
      <c r="H99" s="115"/>
      <c r="I99" s="115"/>
    </row>
    <row r="100" spans="1:9" s="132" customFormat="1" ht="15" customHeight="1">
      <c r="A100" s="95"/>
      <c r="B100" s="407"/>
      <c r="C100" s="4"/>
      <c r="D100" s="413"/>
      <c r="E100" s="413"/>
      <c r="F100" s="153"/>
      <c r="G100" s="100"/>
      <c r="H100" s="115"/>
      <c r="I100" s="115"/>
    </row>
    <row r="101" spans="1:9" s="132" customFormat="1" ht="15" customHeight="1">
      <c r="A101" s="95"/>
      <c r="B101" s="407"/>
      <c r="C101" s="45"/>
      <c r="D101" s="413"/>
      <c r="E101" s="413"/>
      <c r="F101" s="122"/>
      <c r="G101" s="100"/>
      <c r="H101" s="115"/>
      <c r="I101" s="115"/>
    </row>
    <row r="102" spans="1:9" s="132" customFormat="1" ht="15" customHeight="1">
      <c r="A102" s="95"/>
      <c r="B102" s="447"/>
      <c r="C102" s="142"/>
      <c r="D102" s="413"/>
      <c r="E102" s="413"/>
      <c r="F102" s="122"/>
      <c r="G102" s="100"/>
      <c r="H102" s="115"/>
      <c r="I102" s="115"/>
    </row>
    <row r="103" spans="1:9" s="132" customFormat="1" ht="15" customHeight="1">
      <c r="A103" s="95"/>
      <c r="B103" s="407"/>
      <c r="C103" s="4"/>
      <c r="D103" s="408"/>
      <c r="E103" s="416"/>
      <c r="F103" s="153"/>
      <c r="G103" s="100"/>
      <c r="H103" s="115"/>
      <c r="I103" s="115"/>
    </row>
    <row r="104" spans="1:9" s="132" customFormat="1" ht="15" customHeight="1">
      <c r="A104" s="95"/>
      <c r="B104" s="407"/>
      <c r="C104" s="45"/>
      <c r="D104" s="408"/>
      <c r="E104" s="416"/>
      <c r="F104" s="203"/>
      <c r="G104" s="100"/>
      <c r="H104" s="115"/>
      <c r="I104" s="115"/>
    </row>
    <row r="105" spans="1:9" s="132" customFormat="1" ht="15" customHeight="1">
      <c r="A105" s="95"/>
      <c r="B105" s="407"/>
      <c r="C105" s="4"/>
      <c r="D105" s="408"/>
      <c r="E105" s="416"/>
      <c r="F105" s="153"/>
      <c r="G105" s="100"/>
      <c r="H105" s="115"/>
      <c r="I105" s="115"/>
    </row>
    <row r="106" spans="1:9" s="132" customFormat="1" ht="15" customHeight="1">
      <c r="A106" s="95"/>
      <c r="B106" s="407"/>
      <c r="C106" s="45"/>
      <c r="D106" s="408"/>
      <c r="E106" s="416"/>
      <c r="F106" s="203"/>
      <c r="G106" s="100"/>
      <c r="H106" s="115"/>
      <c r="I106" s="115"/>
    </row>
    <row r="107" spans="1:9" s="132" customFormat="1" ht="15" customHeight="1">
      <c r="A107" s="95"/>
      <c r="B107" s="407"/>
      <c r="C107" s="4"/>
      <c r="D107" s="408"/>
      <c r="E107" s="416"/>
      <c r="F107" s="153"/>
      <c r="G107" s="100"/>
      <c r="H107" s="115"/>
      <c r="I107" s="115"/>
    </row>
    <row r="108" spans="1:9" s="132" customFormat="1" ht="15" customHeight="1">
      <c r="A108" s="95"/>
      <c r="B108" s="407"/>
      <c r="C108" s="45"/>
      <c r="D108" s="408"/>
      <c r="E108" s="416"/>
      <c r="F108" s="203"/>
      <c r="G108" s="100"/>
      <c r="H108" s="115"/>
      <c r="I108" s="115"/>
    </row>
    <row r="109" spans="1:9" s="132" customFormat="1" ht="15" customHeight="1">
      <c r="A109" s="95"/>
      <c r="B109" s="407"/>
      <c r="C109" s="4"/>
      <c r="D109" s="408"/>
      <c r="E109" s="416"/>
      <c r="F109" s="153"/>
      <c r="G109" s="100"/>
      <c r="H109" s="115"/>
      <c r="I109" s="115"/>
    </row>
    <row r="110" spans="1:9" s="132" customFormat="1" ht="15" customHeight="1">
      <c r="A110" s="95"/>
      <c r="B110" s="407"/>
      <c r="C110" s="45"/>
      <c r="D110" s="408"/>
      <c r="E110" s="416"/>
      <c r="F110" s="203"/>
      <c r="G110" s="100"/>
      <c r="H110" s="115"/>
      <c r="I110" s="115"/>
    </row>
    <row r="111" spans="1:9" s="132" customFormat="1" ht="15" customHeight="1">
      <c r="A111" s="95"/>
      <c r="B111" s="407"/>
      <c r="C111" s="4"/>
      <c r="D111" s="408"/>
      <c r="E111" s="416"/>
      <c r="F111" s="203"/>
      <c r="G111" s="100"/>
      <c r="H111" s="115"/>
      <c r="I111" s="115"/>
    </row>
    <row r="112" spans="1:9" s="132" customFormat="1" ht="15" customHeight="1">
      <c r="A112" s="95"/>
      <c r="B112" s="407"/>
      <c r="C112" s="4"/>
      <c r="D112" s="408"/>
      <c r="E112" s="416"/>
      <c r="F112" s="203"/>
      <c r="G112" s="100"/>
      <c r="H112" s="115"/>
      <c r="I112" s="115"/>
    </row>
    <row r="113" spans="1:10" s="132" customFormat="1" ht="15" customHeight="1">
      <c r="A113" s="95"/>
      <c r="B113" s="445"/>
      <c r="C113" s="136"/>
      <c r="D113" s="408"/>
      <c r="E113" s="413"/>
      <c r="F113" s="360"/>
      <c r="G113" s="106"/>
      <c r="H113" s="257"/>
      <c r="I113" s="115"/>
    </row>
    <row r="114" spans="1:10" s="132" customFormat="1" ht="15" customHeight="1">
      <c r="A114" s="95"/>
      <c r="B114" s="407"/>
      <c r="C114" s="136"/>
      <c r="D114" s="408"/>
      <c r="E114" s="413"/>
      <c r="F114" s="360"/>
      <c r="G114" s="106"/>
      <c r="H114" s="257"/>
      <c r="I114" s="115"/>
    </row>
    <row r="115" spans="1:10" s="132" customFormat="1" ht="15" customHeight="1">
      <c r="A115" s="95"/>
      <c r="B115" s="407"/>
      <c r="C115" s="136"/>
      <c r="D115" s="408"/>
      <c r="E115" s="413"/>
      <c r="F115" s="360"/>
      <c r="G115" s="106"/>
      <c r="H115" s="257"/>
      <c r="I115" s="115"/>
    </row>
    <row r="116" spans="1:10" s="132" customFormat="1" ht="15" customHeight="1">
      <c r="A116" s="95"/>
      <c r="B116" s="407"/>
      <c r="C116" s="53"/>
      <c r="D116" s="408"/>
      <c r="E116" s="413"/>
      <c r="F116" s="382"/>
      <c r="G116" s="106"/>
      <c r="H116" s="257"/>
      <c r="I116" s="115"/>
    </row>
    <row r="117" spans="1:10" s="132" customFormat="1" ht="15" customHeight="1">
      <c r="A117" s="95"/>
      <c r="B117" s="407"/>
      <c r="C117" s="53"/>
      <c r="D117" s="408"/>
      <c r="E117" s="413"/>
      <c r="F117" s="383"/>
      <c r="G117" s="106"/>
      <c r="H117" s="257"/>
      <c r="I117" s="115"/>
    </row>
    <row r="118" spans="1:10" s="132" customFormat="1" ht="15" customHeight="1">
      <c r="A118" s="95"/>
      <c r="B118" s="407"/>
      <c r="C118" s="53"/>
      <c r="D118" s="408"/>
      <c r="E118" s="408"/>
      <c r="F118" s="383"/>
      <c r="G118" s="106"/>
      <c r="H118" s="257"/>
      <c r="I118" s="115"/>
    </row>
    <row r="119" spans="1:10" ht="15" customHeight="1">
      <c r="B119" s="445"/>
      <c r="C119" s="136"/>
      <c r="D119" s="408"/>
      <c r="F119" s="383"/>
      <c r="I119" s="100"/>
    </row>
    <row r="120" spans="1:10" ht="15" customHeight="1">
      <c r="B120" s="407"/>
      <c r="C120" s="136"/>
      <c r="D120" s="408"/>
      <c r="F120" s="383"/>
      <c r="I120" s="100"/>
    </row>
    <row r="121" spans="1:10" ht="15" customHeight="1">
      <c r="B121" s="407"/>
      <c r="C121" s="136"/>
      <c r="D121" s="408"/>
      <c r="E121" s="416"/>
      <c r="F121" s="382"/>
      <c r="I121" s="100"/>
      <c r="J121" s="106"/>
    </row>
    <row r="122" spans="1:10" ht="15" customHeight="1">
      <c r="B122" s="407"/>
      <c r="C122" s="53"/>
      <c r="D122" s="408"/>
      <c r="E122" s="416"/>
      <c r="F122" s="384"/>
      <c r="I122" s="100"/>
      <c r="J122" s="106"/>
    </row>
    <row r="123" spans="1:10" ht="15" customHeight="1">
      <c r="B123" s="407"/>
      <c r="C123" s="53"/>
      <c r="D123" s="408"/>
      <c r="E123" s="416"/>
      <c r="F123" s="383"/>
      <c r="I123" s="100"/>
      <c r="J123" s="106"/>
    </row>
    <row r="124" spans="1:10" ht="15" customHeight="1">
      <c r="B124" s="407"/>
      <c r="C124" s="53"/>
      <c r="D124" s="408"/>
      <c r="E124" s="416"/>
      <c r="F124" s="383"/>
      <c r="I124" s="100"/>
      <c r="J124" s="106"/>
    </row>
    <row r="125" spans="1:10" ht="15" customHeight="1">
      <c r="B125" s="445"/>
      <c r="C125" s="4"/>
      <c r="F125" s="383"/>
      <c r="I125" s="100"/>
      <c r="J125" s="106"/>
    </row>
    <row r="126" spans="1:10" ht="15" customHeight="1">
      <c r="B126" s="407"/>
      <c r="C126" s="133"/>
      <c r="F126" s="383"/>
      <c r="I126" s="100"/>
      <c r="J126" s="106"/>
    </row>
    <row r="127" spans="1:10" ht="15" customHeight="1">
      <c r="B127" s="407"/>
      <c r="C127" s="124"/>
      <c r="F127" s="383"/>
      <c r="I127" s="100"/>
      <c r="J127" s="106"/>
    </row>
    <row r="128" spans="1:10" ht="15" customHeight="1">
      <c r="B128" s="407"/>
      <c r="C128" s="4"/>
      <c r="E128" s="434"/>
      <c r="F128" s="349"/>
      <c r="H128" s="100"/>
      <c r="I128" s="100"/>
      <c r="J128" s="106"/>
    </row>
    <row r="129" spans="2:10" ht="15" customHeight="1">
      <c r="B129" s="407"/>
      <c r="C129" s="124"/>
      <c r="F129" s="349"/>
      <c r="H129" s="100"/>
      <c r="I129" s="100"/>
      <c r="J129" s="106"/>
    </row>
    <row r="130" spans="2:10" ht="15" customHeight="1">
      <c r="B130" s="407"/>
      <c r="C130" s="45"/>
      <c r="F130" s="349"/>
      <c r="H130" s="100"/>
      <c r="I130" s="100"/>
      <c r="J130" s="106"/>
    </row>
    <row r="131" spans="2:10" ht="15" customHeight="1">
      <c r="B131" s="445"/>
      <c r="C131" s="4"/>
      <c r="F131" s="349"/>
      <c r="H131" s="100"/>
      <c r="I131" s="100"/>
      <c r="J131" s="106"/>
    </row>
    <row r="132" spans="2:10" ht="15" customHeight="1">
      <c r="B132" s="407"/>
      <c r="C132" s="133"/>
      <c r="F132" s="349"/>
      <c r="H132" s="100"/>
      <c r="I132" s="100"/>
      <c r="J132" s="106"/>
    </row>
    <row r="133" spans="2:10" ht="15" customHeight="1">
      <c r="B133" s="407"/>
      <c r="C133" s="4"/>
      <c r="F133" s="349"/>
      <c r="H133" s="100"/>
      <c r="I133" s="100"/>
      <c r="J133" s="106"/>
    </row>
    <row r="134" spans="2:10" ht="15" customHeight="1">
      <c r="B134" s="407"/>
      <c r="C134" s="133"/>
      <c r="F134" s="99"/>
      <c r="G134" s="100"/>
      <c r="H134" s="100"/>
      <c r="I134" s="100"/>
      <c r="J134" s="106"/>
    </row>
    <row r="135" spans="2:10" ht="15" customHeight="1">
      <c r="B135" s="407"/>
      <c r="C135" s="124"/>
      <c r="F135" s="99"/>
      <c r="G135" s="100"/>
      <c r="H135" s="100"/>
      <c r="I135" s="100"/>
      <c r="J135" s="106"/>
    </row>
    <row r="136" spans="2:10" ht="15" customHeight="1">
      <c r="B136" s="407"/>
      <c r="C136" s="45"/>
      <c r="F136" s="99"/>
      <c r="G136" s="100"/>
      <c r="H136" s="100"/>
      <c r="I136" s="100"/>
      <c r="J136" s="106"/>
    </row>
    <row r="137" spans="2:10" ht="15" customHeight="1">
      <c r="B137" s="407"/>
      <c r="C137" s="4"/>
      <c r="F137" s="99"/>
      <c r="G137" s="100"/>
      <c r="H137" s="100"/>
      <c r="I137" s="100"/>
      <c r="J137" s="106"/>
    </row>
    <row r="138" spans="2:10" ht="15" customHeight="1">
      <c r="B138" s="407"/>
      <c r="C138" s="4"/>
      <c r="F138" s="99"/>
      <c r="G138" s="100"/>
      <c r="H138" s="100"/>
      <c r="I138" s="100"/>
      <c r="J138" s="106"/>
    </row>
    <row r="139" spans="2:10" ht="15" customHeight="1">
      <c r="B139" s="445"/>
      <c r="C139" s="4"/>
      <c r="F139" s="99"/>
      <c r="G139" s="100"/>
      <c r="H139" s="100"/>
      <c r="I139" s="100"/>
      <c r="J139" s="106"/>
    </row>
    <row r="140" spans="2:10" ht="15" customHeight="1">
      <c r="B140" s="407"/>
      <c r="C140" s="133"/>
      <c r="F140" s="99"/>
      <c r="G140" s="100"/>
      <c r="H140" s="100"/>
      <c r="I140" s="100"/>
      <c r="J140" s="106"/>
    </row>
    <row r="141" spans="2:10" ht="15" customHeight="1">
      <c r="B141" s="407"/>
      <c r="C141" s="124"/>
      <c r="F141" s="346"/>
      <c r="G141" s="100"/>
      <c r="H141" s="100"/>
      <c r="I141" s="100"/>
      <c r="J141" s="106"/>
    </row>
    <row r="142" spans="2:10" ht="15" customHeight="1">
      <c r="B142" s="407"/>
      <c r="C142" s="45"/>
      <c r="F142" s="99"/>
      <c r="G142" s="100"/>
      <c r="H142" s="100"/>
      <c r="I142" s="100"/>
      <c r="J142" s="106"/>
    </row>
    <row r="143" spans="2:10" ht="15" customHeight="1">
      <c r="B143" s="407"/>
      <c r="C143" s="4"/>
      <c r="D143" s="408"/>
      <c r="F143" s="347"/>
      <c r="G143" s="100"/>
      <c r="H143" s="100"/>
      <c r="I143" s="100"/>
      <c r="J143" s="106"/>
    </row>
    <row r="144" spans="2:10" ht="15" customHeight="1">
      <c r="B144" s="445"/>
      <c r="C144" s="124"/>
      <c r="J144" s="106"/>
    </row>
    <row r="145" spans="2:6" ht="15" customHeight="1">
      <c r="B145" s="407"/>
      <c r="C145" s="136"/>
    </row>
    <row r="146" spans="2:6" ht="15" customHeight="1">
      <c r="B146" s="407"/>
      <c r="C146" s="142"/>
    </row>
    <row r="147" spans="2:6" ht="15" customHeight="1">
      <c r="B147" s="412"/>
      <c r="C147" s="143"/>
      <c r="F147" s="135"/>
    </row>
    <row r="148" spans="2:6" ht="15" customHeight="1">
      <c r="B148" s="412"/>
      <c r="C148" s="143"/>
      <c r="F148" s="135"/>
    </row>
    <row r="149" spans="2:6" ht="15" customHeight="1">
      <c r="B149" s="412"/>
      <c r="C149" s="444"/>
      <c r="F149" s="135"/>
    </row>
    <row r="150" spans="2:6" ht="15" customHeight="1">
      <c r="B150" s="412"/>
      <c r="C150" s="142"/>
      <c r="F150" s="135"/>
    </row>
  </sheetData>
  <sheetProtection selectLockedCells="1"/>
  <mergeCells count="17">
    <mergeCell ref="V5:W5"/>
    <mergeCell ref="X5:Y5"/>
    <mergeCell ref="K5:L5"/>
    <mergeCell ref="M5:N5"/>
    <mergeCell ref="K14:L14"/>
    <mergeCell ref="K15:L15"/>
    <mergeCell ref="K16:L16"/>
    <mergeCell ref="K17:L17"/>
    <mergeCell ref="T5:U5"/>
    <mergeCell ref="K23:L23"/>
    <mergeCell ref="K24:L24"/>
    <mergeCell ref="K25:L25"/>
    <mergeCell ref="K18:L18"/>
    <mergeCell ref="K19:L19"/>
    <mergeCell ref="K20:L20"/>
    <mergeCell ref="K21:L21"/>
    <mergeCell ref="K22:L22"/>
  </mergeCells>
  <pageMargins left="0.37" right="0.31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5">
    <tabColor rgb="FFFF0000"/>
  </sheetPr>
  <dimension ref="A2:DZ92"/>
  <sheetViews>
    <sheetView topLeftCell="J1" workbookViewId="0">
      <selection activeCell="AW48" sqref="AW48:CD62"/>
    </sheetView>
  </sheetViews>
  <sheetFormatPr baseColWidth="10" defaultColWidth="1.3984375" defaultRowHeight="7.5" customHeight="1"/>
  <cols>
    <col min="1" max="16" width="1.3984375" style="1"/>
    <col min="17" max="17" width="2" style="1" bestFit="1" customWidth="1"/>
    <col min="18" max="16384" width="1.3984375" style="1"/>
  </cols>
  <sheetData>
    <row r="2" spans="1:130" ht="7.5" customHeight="1"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6"/>
      <c r="AY2" s="366"/>
      <c r="AZ2" s="366"/>
      <c r="BA2" s="366"/>
      <c r="BB2" s="366"/>
      <c r="BC2" s="366"/>
      <c r="BD2" s="366"/>
      <c r="BE2" s="366"/>
      <c r="BF2" s="366"/>
      <c r="BG2" s="366"/>
      <c r="BH2" s="366"/>
      <c r="BI2" s="366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  <c r="CR2" s="366"/>
      <c r="CS2" s="366"/>
      <c r="CT2" s="366"/>
      <c r="CU2" s="366"/>
      <c r="CV2" s="366"/>
      <c r="CW2" s="366"/>
      <c r="CX2" s="366"/>
      <c r="CY2" s="366"/>
      <c r="CZ2" s="366"/>
      <c r="DA2" s="366"/>
      <c r="DB2" s="366"/>
      <c r="DC2" s="366"/>
      <c r="DD2" s="366"/>
      <c r="DE2" s="366"/>
      <c r="DF2" s="366"/>
      <c r="DG2" s="366"/>
      <c r="DH2" s="366"/>
      <c r="DI2" s="366"/>
      <c r="DJ2" s="366"/>
      <c r="DK2" s="366"/>
      <c r="DL2" s="366"/>
      <c r="DM2" s="366"/>
      <c r="DN2" s="366"/>
      <c r="DO2" s="366"/>
      <c r="DP2" s="366"/>
      <c r="DQ2" s="366"/>
      <c r="DR2" s="366"/>
      <c r="DS2" s="366"/>
      <c r="DT2" s="366"/>
      <c r="DU2" s="366"/>
      <c r="DV2" s="366"/>
      <c r="DW2" s="366"/>
      <c r="DX2" s="366"/>
      <c r="DY2" s="366"/>
      <c r="DZ2" s="366"/>
    </row>
    <row r="3" spans="1:130" ht="7.5" customHeight="1"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6"/>
      <c r="BO3" s="366"/>
      <c r="BP3" s="366"/>
      <c r="BQ3" s="366"/>
      <c r="BR3" s="366"/>
      <c r="BS3" s="366"/>
      <c r="BT3" s="366"/>
      <c r="BU3" s="366"/>
      <c r="BV3" s="366"/>
      <c r="BW3" s="366"/>
      <c r="BX3" s="366"/>
      <c r="BY3" s="366"/>
      <c r="BZ3" s="366"/>
      <c r="CA3" s="366"/>
      <c r="CB3" s="366"/>
      <c r="CC3" s="366"/>
      <c r="CD3" s="366"/>
      <c r="CE3" s="366"/>
      <c r="CF3" s="366"/>
      <c r="CG3" s="366"/>
      <c r="CH3" s="366"/>
      <c r="CI3" s="366"/>
      <c r="CJ3" s="366"/>
      <c r="CK3" s="366"/>
      <c r="CL3" s="366"/>
      <c r="CM3" s="366"/>
      <c r="CN3" s="366"/>
      <c r="CO3" s="366"/>
      <c r="CP3" s="366"/>
      <c r="CQ3" s="366"/>
      <c r="CR3" s="366"/>
      <c r="CS3" s="366"/>
      <c r="CT3" s="366"/>
      <c r="CU3" s="366"/>
      <c r="CV3" s="366"/>
      <c r="CW3" s="366"/>
      <c r="CX3" s="366"/>
      <c r="CY3" s="366"/>
      <c r="CZ3" s="366"/>
      <c r="DA3" s="366"/>
      <c r="DB3" s="366"/>
      <c r="DC3" s="366"/>
      <c r="DD3" s="366"/>
      <c r="DE3" s="366"/>
      <c r="DF3" s="366"/>
      <c r="DG3" s="366"/>
      <c r="DH3" s="366"/>
      <c r="DI3" s="366"/>
      <c r="DJ3" s="366"/>
      <c r="DK3" s="366"/>
      <c r="DL3" s="366"/>
      <c r="DM3" s="366"/>
      <c r="DN3" s="366"/>
      <c r="DO3" s="366"/>
      <c r="DP3" s="366"/>
      <c r="DQ3" s="366"/>
      <c r="DR3" s="366"/>
      <c r="DS3" s="366"/>
      <c r="DT3" s="366"/>
      <c r="DU3" s="366"/>
      <c r="DV3" s="366"/>
      <c r="DW3" s="366"/>
      <c r="DX3" s="366"/>
      <c r="DY3" s="366"/>
      <c r="DZ3" s="366"/>
    </row>
    <row r="4" spans="1:130" ht="7.5" customHeight="1">
      <c r="H4" s="366"/>
      <c r="I4" s="366"/>
      <c r="J4" s="366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6"/>
      <c r="BQ4" s="366"/>
      <c r="BR4" s="366"/>
      <c r="BS4" s="366"/>
      <c r="BT4" s="366"/>
      <c r="BU4" s="366"/>
      <c r="BV4" s="366"/>
      <c r="BW4" s="366"/>
      <c r="BX4" s="366"/>
      <c r="BY4" s="366"/>
      <c r="BZ4" s="366"/>
      <c r="CA4" s="366"/>
      <c r="CB4" s="366"/>
      <c r="CC4" s="366"/>
      <c r="CD4" s="366"/>
      <c r="CE4" s="366"/>
      <c r="CF4" s="366"/>
      <c r="CG4" s="366"/>
      <c r="CH4" s="366"/>
      <c r="CI4" s="366"/>
      <c r="CJ4" s="366"/>
      <c r="CK4" s="366"/>
      <c r="CL4" s="366"/>
      <c r="CM4" s="366"/>
      <c r="CN4" s="366"/>
      <c r="CO4" s="366"/>
      <c r="CP4" s="366"/>
      <c r="CQ4" s="366"/>
      <c r="CR4" s="366"/>
      <c r="CS4" s="366"/>
      <c r="CT4" s="366"/>
      <c r="CU4" s="366"/>
      <c r="CV4" s="366"/>
      <c r="CW4" s="366"/>
      <c r="CX4" s="366"/>
      <c r="CY4" s="366"/>
      <c r="CZ4" s="366"/>
      <c r="DA4" s="366"/>
      <c r="DB4" s="366"/>
      <c r="DC4" s="366"/>
      <c r="DD4" s="366"/>
      <c r="DE4" s="366"/>
      <c r="DF4" s="366"/>
      <c r="DG4" s="366"/>
      <c r="DH4" s="366"/>
      <c r="DI4" s="366"/>
      <c r="DJ4" s="366"/>
      <c r="DK4" s="366"/>
      <c r="DL4" s="366"/>
      <c r="DM4" s="366"/>
      <c r="DN4" s="366"/>
      <c r="DO4" s="366"/>
      <c r="DP4" s="366"/>
      <c r="DQ4" s="366"/>
      <c r="DR4" s="366"/>
      <c r="DS4" s="366"/>
      <c r="DT4" s="366"/>
      <c r="DU4" s="366"/>
      <c r="DV4" s="366"/>
      <c r="DW4" s="366"/>
      <c r="DX4" s="366"/>
      <c r="DY4" s="366"/>
      <c r="DZ4" s="366"/>
    </row>
    <row r="5" spans="1:130" ht="7.5" customHeight="1">
      <c r="H5" s="366"/>
      <c r="I5" s="366"/>
      <c r="J5" s="366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465"/>
      <c r="BJ5" s="465"/>
      <c r="BK5" s="465"/>
      <c r="BL5" s="465"/>
      <c r="BM5" s="465"/>
      <c r="BN5" s="465"/>
      <c r="BO5" s="465"/>
      <c r="BP5" s="465"/>
      <c r="BQ5" s="465"/>
      <c r="BR5" s="465"/>
      <c r="BS5" s="477"/>
      <c r="BT5" s="477"/>
      <c r="BU5" s="477"/>
      <c r="BV5" s="477"/>
      <c r="BW5" s="476"/>
      <c r="BX5" s="476"/>
      <c r="BY5" s="476"/>
      <c r="BZ5" s="476"/>
      <c r="CA5" s="476"/>
      <c r="CB5" s="476"/>
      <c r="CC5" s="366"/>
      <c r="CD5" s="366"/>
      <c r="CE5" s="366"/>
      <c r="CF5" s="366"/>
      <c r="CG5" s="366"/>
      <c r="CH5" s="366"/>
      <c r="CI5" s="366"/>
      <c r="CJ5" s="366"/>
      <c r="CK5" s="366"/>
      <c r="CL5" s="366"/>
      <c r="CM5" s="366"/>
      <c r="CN5" s="366"/>
      <c r="CO5" s="366"/>
      <c r="CP5" s="366"/>
      <c r="CQ5" s="366"/>
      <c r="CR5" s="366"/>
      <c r="CS5" s="366"/>
      <c r="CT5" s="366"/>
      <c r="CU5" s="366"/>
      <c r="CV5" s="366"/>
      <c r="CW5" s="366"/>
      <c r="CX5" s="366"/>
      <c r="CY5" s="366"/>
      <c r="CZ5" s="366"/>
      <c r="DA5" s="366"/>
      <c r="DB5" s="366"/>
      <c r="DC5" s="366"/>
      <c r="DD5" s="366"/>
      <c r="DE5" s="366"/>
      <c r="DF5" s="366"/>
      <c r="DG5" s="366"/>
      <c r="DH5" s="366"/>
      <c r="DI5" s="366"/>
      <c r="DJ5" s="366"/>
      <c r="DK5" s="366"/>
      <c r="DL5" s="366"/>
      <c r="DM5" s="366"/>
      <c r="DN5" s="366"/>
      <c r="DO5" s="366"/>
      <c r="DP5" s="366"/>
      <c r="DQ5" s="366"/>
      <c r="DR5" s="366"/>
      <c r="DS5" s="366"/>
      <c r="DT5" s="366"/>
      <c r="DU5" s="366"/>
      <c r="DV5" s="366"/>
      <c r="DW5" s="366"/>
      <c r="DX5" s="366"/>
      <c r="DY5" s="366"/>
      <c r="DZ5" s="366"/>
    </row>
    <row r="6" spans="1:130" ht="7.5" customHeight="1">
      <c r="H6" s="366"/>
      <c r="I6" s="366"/>
      <c r="J6" s="366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465"/>
      <c r="BJ6" s="465"/>
      <c r="BK6" s="465"/>
      <c r="BL6" s="465"/>
      <c r="BM6" s="465"/>
      <c r="BN6" s="465"/>
      <c r="BO6" s="465"/>
      <c r="BP6" s="465"/>
      <c r="BQ6" s="465"/>
      <c r="BR6" s="465"/>
      <c r="BS6" s="477"/>
      <c r="BT6" s="477"/>
      <c r="BU6" s="477"/>
      <c r="BV6" s="477"/>
      <c r="BW6" s="476"/>
      <c r="BX6" s="476"/>
      <c r="BY6" s="476"/>
      <c r="BZ6" s="476"/>
      <c r="CA6" s="476"/>
      <c r="CB6" s="476"/>
      <c r="CC6" s="366"/>
      <c r="CD6" s="366"/>
      <c r="CE6" s="366"/>
      <c r="CF6" s="366"/>
      <c r="CG6" s="366"/>
      <c r="CH6" s="366"/>
      <c r="CI6" s="366"/>
      <c r="CJ6" s="366"/>
      <c r="CK6" s="366"/>
      <c r="CL6" s="366"/>
      <c r="CM6" s="366"/>
      <c r="CN6" s="366"/>
      <c r="CO6" s="366"/>
      <c r="CP6" s="366"/>
      <c r="CQ6" s="366"/>
      <c r="CR6" s="366"/>
      <c r="CS6" s="366"/>
      <c r="CT6" s="366"/>
      <c r="CU6" s="366"/>
      <c r="CV6" s="366"/>
      <c r="CW6" s="366"/>
      <c r="CX6" s="366"/>
      <c r="CY6" s="366"/>
      <c r="CZ6" s="366"/>
      <c r="DA6" s="366"/>
      <c r="DB6" s="366"/>
      <c r="DC6" s="366"/>
      <c r="DD6" s="366"/>
      <c r="DE6" s="366"/>
      <c r="DF6" s="366"/>
      <c r="DG6" s="366"/>
      <c r="DH6" s="366"/>
      <c r="DI6" s="366"/>
      <c r="DJ6" s="366"/>
      <c r="DK6" s="366"/>
      <c r="DL6" s="366"/>
      <c r="DM6" s="366"/>
      <c r="DN6" s="366"/>
      <c r="DO6" s="366"/>
      <c r="DP6" s="366"/>
      <c r="DQ6" s="366"/>
      <c r="DR6" s="366"/>
      <c r="DS6" s="366"/>
      <c r="DT6" s="366"/>
      <c r="DU6" s="366"/>
      <c r="DV6" s="366"/>
      <c r="DW6" s="366"/>
      <c r="DX6" s="366"/>
      <c r="DY6" s="366"/>
      <c r="DZ6" s="366"/>
    </row>
    <row r="7" spans="1:130" ht="7.5" customHeight="1">
      <c r="H7" s="366"/>
      <c r="I7" s="366"/>
      <c r="J7" s="366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  <c r="BJ7" s="366"/>
      <c r="BK7" s="366"/>
      <c r="BL7" s="366"/>
      <c r="BM7" s="366"/>
      <c r="BN7" s="366"/>
      <c r="BO7" s="366"/>
      <c r="BP7" s="366"/>
      <c r="BQ7" s="366"/>
      <c r="BR7" s="366"/>
      <c r="BS7" s="366"/>
      <c r="BT7" s="366"/>
      <c r="BU7" s="366"/>
      <c r="BV7" s="366"/>
      <c r="BW7" s="366"/>
      <c r="BX7" s="366"/>
      <c r="BY7" s="366"/>
      <c r="BZ7" s="366"/>
      <c r="CA7" s="366"/>
      <c r="CB7" s="366"/>
      <c r="CC7" s="366"/>
      <c r="CD7" s="366"/>
      <c r="CE7" s="366"/>
      <c r="CF7" s="366"/>
      <c r="CG7" s="366"/>
      <c r="CH7" s="366"/>
      <c r="CI7" s="366"/>
      <c r="CJ7" s="366"/>
      <c r="CK7" s="366"/>
      <c r="CL7" s="366"/>
      <c r="CM7" s="366"/>
      <c r="CN7" s="366"/>
      <c r="CO7" s="366"/>
      <c r="CP7" s="366"/>
      <c r="CQ7" s="366"/>
      <c r="CR7" s="366"/>
      <c r="CS7" s="366"/>
      <c r="CT7" s="366"/>
      <c r="CU7" s="366"/>
      <c r="CV7" s="366"/>
      <c r="CW7" s="366"/>
      <c r="CX7" s="366"/>
      <c r="CY7" s="366"/>
      <c r="CZ7" s="366"/>
      <c r="DA7" s="366"/>
      <c r="DB7" s="366"/>
      <c r="DC7" s="366"/>
      <c r="DD7" s="366"/>
      <c r="DE7" s="366"/>
      <c r="DF7" s="366"/>
      <c r="DG7" s="366"/>
      <c r="DH7" s="366"/>
      <c r="DI7" s="366"/>
      <c r="DJ7" s="366"/>
      <c r="DK7" s="366"/>
      <c r="DL7" s="366"/>
      <c r="DM7" s="366"/>
      <c r="DN7" s="366"/>
      <c r="DO7" s="366"/>
      <c r="DP7" s="366"/>
      <c r="DQ7" s="366"/>
      <c r="DR7" s="366"/>
      <c r="DS7" s="366"/>
      <c r="DT7" s="366"/>
      <c r="DU7" s="366"/>
      <c r="DV7" s="366"/>
      <c r="DW7" s="366"/>
      <c r="DX7" s="366"/>
      <c r="DY7" s="366"/>
      <c r="DZ7" s="366"/>
    </row>
    <row r="8" spans="1:130" ht="7.5" customHeight="1">
      <c r="H8" s="366"/>
      <c r="I8" s="366"/>
      <c r="J8" s="366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477"/>
      <c r="BJ8" s="477"/>
      <c r="BK8" s="477"/>
      <c r="BL8" s="477"/>
      <c r="BM8" s="477"/>
      <c r="BN8" s="477"/>
      <c r="BO8" s="477"/>
      <c r="BP8" s="477"/>
      <c r="BQ8" s="477"/>
      <c r="BR8" s="477"/>
      <c r="BS8" s="477"/>
      <c r="BT8" s="477"/>
      <c r="BU8" s="477"/>
      <c r="BV8" s="366"/>
      <c r="BW8" s="366"/>
      <c r="BX8" s="366"/>
      <c r="BY8" s="366"/>
      <c r="BZ8" s="366"/>
      <c r="CA8" s="366"/>
      <c r="CB8" s="366"/>
      <c r="CC8" s="366"/>
      <c r="CD8" s="366"/>
      <c r="CE8" s="366"/>
      <c r="CF8" s="366"/>
      <c r="CG8" s="366"/>
      <c r="CH8" s="366"/>
      <c r="CI8" s="366"/>
      <c r="CJ8" s="366"/>
      <c r="CK8" s="366"/>
      <c r="CL8" s="366"/>
      <c r="CM8" s="366"/>
      <c r="CN8" s="366"/>
      <c r="CO8" s="366"/>
      <c r="CP8" s="366"/>
      <c r="CQ8" s="366"/>
      <c r="CR8" s="366"/>
      <c r="CS8" s="366"/>
      <c r="CT8" s="366"/>
      <c r="CU8" s="366"/>
      <c r="CV8" s="366"/>
      <c r="CW8" s="366"/>
      <c r="CX8" s="366"/>
      <c r="CY8" s="366"/>
      <c r="CZ8" s="366"/>
      <c r="DA8" s="366"/>
      <c r="DB8" s="366"/>
      <c r="DC8" s="366"/>
      <c r="DD8" s="366"/>
      <c r="DE8" s="366"/>
      <c r="DF8" s="366"/>
      <c r="DG8" s="366"/>
      <c r="DH8" s="366"/>
      <c r="DI8" s="366"/>
      <c r="DJ8" s="366"/>
      <c r="DK8" s="366"/>
      <c r="DL8" s="366"/>
      <c r="DM8" s="366"/>
      <c r="DN8" s="366"/>
      <c r="DO8" s="366"/>
      <c r="DP8" s="366"/>
      <c r="DQ8" s="366"/>
      <c r="DR8" s="366"/>
      <c r="DS8" s="366"/>
      <c r="DT8" s="366"/>
      <c r="DU8" s="366"/>
      <c r="DV8" s="366"/>
      <c r="DW8" s="366"/>
      <c r="DX8" s="366"/>
      <c r="DY8" s="366"/>
      <c r="DZ8" s="366"/>
    </row>
    <row r="9" spans="1:130" ht="7.5" customHeight="1">
      <c r="H9" s="366"/>
      <c r="I9" s="366"/>
      <c r="J9" s="366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66"/>
      <c r="Z9" s="366"/>
      <c r="AA9" s="366"/>
      <c r="AB9" s="366"/>
      <c r="AC9" s="366"/>
      <c r="AD9" s="8"/>
      <c r="AE9" s="366"/>
      <c r="AF9" s="366"/>
      <c r="AG9" s="366"/>
      <c r="AH9" s="366"/>
      <c r="AI9" s="366"/>
      <c r="AJ9" s="366"/>
      <c r="AK9" s="366"/>
      <c r="AL9" s="366"/>
      <c r="AM9" s="366"/>
      <c r="AN9" s="366"/>
      <c r="AO9" s="366"/>
      <c r="AP9" s="366"/>
      <c r="AQ9" s="366"/>
      <c r="AR9" s="366"/>
      <c r="AS9" s="366"/>
      <c r="AT9" s="366"/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66"/>
      <c r="BG9" s="366"/>
      <c r="BH9" s="366"/>
      <c r="BI9" s="477"/>
      <c r="BJ9" s="477"/>
      <c r="BK9" s="477"/>
      <c r="BL9" s="477"/>
      <c r="BM9" s="477"/>
      <c r="BN9" s="477"/>
      <c r="BO9" s="477"/>
      <c r="BP9" s="477"/>
      <c r="BQ9" s="477"/>
      <c r="BR9" s="477"/>
      <c r="BS9" s="477"/>
      <c r="BT9" s="477"/>
      <c r="BU9" s="477"/>
      <c r="BV9" s="366"/>
      <c r="BW9" s="366"/>
      <c r="BX9" s="366"/>
      <c r="BY9" s="366"/>
      <c r="BZ9" s="366"/>
      <c r="CA9" s="366"/>
      <c r="CB9" s="366"/>
      <c r="CC9" s="366"/>
      <c r="CD9" s="366"/>
      <c r="CE9" s="366"/>
      <c r="CF9" s="366"/>
      <c r="CG9" s="366"/>
      <c r="CH9" s="366"/>
      <c r="CI9" s="366"/>
      <c r="CJ9" s="366"/>
      <c r="CK9" s="366"/>
      <c r="CL9" s="366"/>
      <c r="CM9" s="366"/>
      <c r="CN9" s="366"/>
      <c r="CO9" s="366"/>
      <c r="CP9" s="366"/>
      <c r="CQ9" s="366"/>
      <c r="CR9" s="366"/>
      <c r="CS9" s="366"/>
      <c r="CT9" s="366"/>
      <c r="CU9" s="366"/>
      <c r="CV9" s="366"/>
      <c r="CW9" s="366"/>
      <c r="CX9" s="366"/>
      <c r="CY9" s="366"/>
      <c r="CZ9" s="366"/>
      <c r="DA9" s="366"/>
      <c r="DB9" s="366"/>
      <c r="DC9" s="366"/>
      <c r="DD9" s="366"/>
      <c r="DE9" s="366"/>
      <c r="DF9" s="366"/>
      <c r="DG9" s="366"/>
      <c r="DH9" s="366"/>
      <c r="DI9" s="366"/>
      <c r="DJ9" s="366"/>
      <c r="DK9" s="366"/>
      <c r="DL9" s="366"/>
      <c r="DM9" s="366"/>
      <c r="DN9" s="366"/>
      <c r="DO9" s="366"/>
      <c r="DP9" s="366"/>
      <c r="DQ9" s="366"/>
      <c r="DR9" s="366"/>
      <c r="DS9" s="366"/>
      <c r="DT9" s="366"/>
      <c r="DU9" s="366"/>
      <c r="DV9" s="366"/>
      <c r="DW9" s="366"/>
      <c r="DX9" s="366"/>
      <c r="DY9" s="366"/>
      <c r="DZ9" s="366"/>
    </row>
    <row r="10" spans="1:130" ht="7.5" customHeight="1">
      <c r="A10" s="28"/>
      <c r="B10" s="19"/>
      <c r="C10" s="29"/>
      <c r="D10" s="29"/>
      <c r="E10" s="29"/>
      <c r="F10" s="29"/>
      <c r="G10" s="29"/>
      <c r="H10" s="29"/>
      <c r="I10" s="29"/>
      <c r="J10" s="29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29"/>
      <c r="Z10" s="29"/>
      <c r="AA10" s="29"/>
      <c r="AB10" s="29"/>
      <c r="AC10" s="29"/>
      <c r="AD10" s="19"/>
      <c r="AE10" s="19"/>
      <c r="AF10" s="19"/>
      <c r="AG10" s="19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6"/>
      <c r="CC10" s="366"/>
      <c r="CD10" s="366"/>
      <c r="CE10" s="366"/>
      <c r="CF10" s="366"/>
      <c r="CG10" s="366"/>
      <c r="CH10" s="366"/>
      <c r="CI10" s="366"/>
      <c r="CJ10" s="366"/>
      <c r="CK10" s="366"/>
      <c r="CL10" s="366"/>
      <c r="CM10" s="366"/>
      <c r="CN10" s="366"/>
      <c r="CO10" s="366"/>
      <c r="CP10" s="366"/>
      <c r="CQ10" s="366"/>
      <c r="CR10" s="366"/>
      <c r="CS10" s="366"/>
      <c r="CT10" s="366"/>
      <c r="CU10" s="366"/>
      <c r="CV10" s="366"/>
      <c r="CW10" s="366"/>
      <c r="CX10" s="366"/>
      <c r="CY10" s="366"/>
      <c r="CZ10" s="366"/>
      <c r="DA10" s="366"/>
      <c r="DB10" s="366"/>
      <c r="DC10" s="366"/>
      <c r="DD10" s="366"/>
      <c r="DE10" s="366"/>
      <c r="DF10" s="366"/>
      <c r="DG10" s="366"/>
      <c r="DH10" s="366"/>
      <c r="DI10" s="366"/>
      <c r="DJ10" s="366"/>
      <c r="DK10" s="366"/>
      <c r="DL10" s="366"/>
      <c r="DM10" s="366"/>
      <c r="DN10" s="366"/>
      <c r="DO10" s="366"/>
      <c r="DP10" s="366"/>
      <c r="DQ10" s="366"/>
      <c r="DR10" s="366"/>
      <c r="DS10" s="366"/>
      <c r="DT10" s="366"/>
      <c r="DU10" s="366"/>
      <c r="DV10" s="366"/>
      <c r="DW10" s="366"/>
      <c r="DX10" s="366"/>
      <c r="DY10" s="366"/>
      <c r="DZ10" s="366"/>
    </row>
    <row r="11" spans="1:130" ht="7.5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6"/>
      <c r="AZ11" s="366"/>
      <c r="BA11" s="366"/>
      <c r="BB11" s="366"/>
      <c r="BC11" s="366"/>
      <c r="BD11" s="366"/>
      <c r="BE11" s="366"/>
      <c r="BF11" s="366"/>
      <c r="BG11" s="366"/>
      <c r="BH11" s="366"/>
      <c r="BI11" s="465"/>
      <c r="BJ11" s="465"/>
      <c r="BK11" s="465"/>
      <c r="BL11" s="465"/>
      <c r="BM11" s="465"/>
      <c r="BN11" s="465"/>
      <c r="BO11" s="465"/>
      <c r="BP11" s="465"/>
      <c r="BQ11" s="465"/>
      <c r="BR11" s="465"/>
      <c r="BS11" s="477"/>
      <c r="BT11" s="477"/>
      <c r="BU11" s="477"/>
      <c r="BV11" s="477"/>
      <c r="BW11" s="366"/>
      <c r="BX11" s="366"/>
      <c r="BY11" s="366"/>
      <c r="BZ11" s="366"/>
      <c r="CA11" s="366"/>
      <c r="CB11" s="366"/>
      <c r="CC11" s="366"/>
      <c r="CD11" s="366"/>
      <c r="CE11" s="366"/>
      <c r="CF11" s="366"/>
      <c r="CG11" s="366"/>
      <c r="CH11" s="366"/>
      <c r="CI11" s="366"/>
      <c r="CJ11" s="366"/>
      <c r="CK11" s="366"/>
      <c r="CL11" s="366"/>
      <c r="CM11" s="366"/>
      <c r="CN11" s="366"/>
      <c r="CO11" s="366"/>
      <c r="CP11" s="366"/>
      <c r="CQ11" s="366"/>
      <c r="CR11" s="366"/>
      <c r="CS11" s="366"/>
      <c r="CT11" s="366"/>
      <c r="CU11" s="366"/>
      <c r="CV11" s="366"/>
      <c r="CW11" s="366"/>
      <c r="CX11" s="366"/>
      <c r="CY11" s="366"/>
      <c r="CZ11" s="366"/>
      <c r="DA11" s="366"/>
      <c r="DB11" s="366"/>
      <c r="DC11" s="366"/>
      <c r="DD11" s="366"/>
      <c r="DE11" s="366"/>
      <c r="DF11" s="366"/>
      <c r="DG11" s="366"/>
      <c r="DH11" s="366"/>
      <c r="DI11" s="366"/>
      <c r="DJ11" s="366"/>
      <c r="DK11" s="366"/>
      <c r="DL11" s="366"/>
      <c r="DM11" s="366"/>
      <c r="DN11" s="366"/>
      <c r="DO11" s="366"/>
      <c r="DP11" s="366"/>
      <c r="DQ11" s="366"/>
      <c r="DR11" s="366"/>
      <c r="DS11" s="366"/>
      <c r="DT11" s="366"/>
      <c r="DU11" s="366"/>
      <c r="DV11" s="366"/>
      <c r="DW11" s="366"/>
      <c r="DX11" s="366"/>
      <c r="DY11" s="366"/>
      <c r="DZ11" s="366"/>
    </row>
    <row r="12" spans="1:130" ht="7.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6"/>
      <c r="AT12" s="366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6"/>
      <c r="BG12" s="366"/>
      <c r="BH12" s="366"/>
      <c r="BI12" s="465"/>
      <c r="BJ12" s="465"/>
      <c r="BK12" s="465"/>
      <c r="BL12" s="465"/>
      <c r="BM12" s="465"/>
      <c r="BN12" s="465"/>
      <c r="BO12" s="465"/>
      <c r="BP12" s="465"/>
      <c r="BQ12" s="465"/>
      <c r="BR12" s="465"/>
      <c r="BS12" s="477"/>
      <c r="BT12" s="477"/>
      <c r="BU12" s="477"/>
      <c r="BV12" s="477"/>
      <c r="BW12" s="366"/>
      <c r="BX12" s="366"/>
      <c r="BY12" s="366"/>
      <c r="BZ12" s="366"/>
      <c r="CA12" s="366"/>
      <c r="CB12" s="366"/>
      <c r="CC12" s="366"/>
      <c r="CD12" s="366"/>
      <c r="CE12" s="366"/>
      <c r="CF12" s="366"/>
      <c r="CG12" s="366"/>
      <c r="CH12" s="366"/>
      <c r="CI12" s="366"/>
      <c r="CJ12" s="366"/>
      <c r="CK12" s="366"/>
      <c r="CL12" s="366"/>
      <c r="CM12" s="366"/>
      <c r="CN12" s="366"/>
      <c r="CO12" s="366"/>
      <c r="CP12" s="366"/>
      <c r="CQ12" s="366"/>
      <c r="CR12" s="366"/>
      <c r="CS12" s="366"/>
      <c r="CT12" s="366"/>
      <c r="CU12" s="366"/>
      <c r="CV12" s="366"/>
      <c r="CW12" s="366"/>
      <c r="CX12" s="366"/>
      <c r="CY12" s="366"/>
      <c r="CZ12" s="366"/>
      <c r="DA12" s="366"/>
      <c r="DB12" s="366"/>
      <c r="DC12" s="366"/>
      <c r="DD12" s="366"/>
      <c r="DE12" s="366"/>
      <c r="DF12" s="366"/>
      <c r="DG12" s="366"/>
      <c r="DH12" s="366"/>
      <c r="DI12" s="366"/>
      <c r="DJ12" s="366"/>
      <c r="DK12" s="366"/>
      <c r="DL12" s="366"/>
      <c r="DM12" s="366"/>
      <c r="DN12" s="366"/>
      <c r="DO12" s="366"/>
      <c r="DP12" s="366"/>
      <c r="DQ12" s="366"/>
      <c r="DR12" s="366"/>
      <c r="DS12" s="366"/>
      <c r="DT12" s="366"/>
      <c r="DU12" s="366"/>
      <c r="DV12" s="366"/>
      <c r="DW12" s="366"/>
      <c r="DX12" s="366"/>
      <c r="DY12" s="366"/>
      <c r="DZ12" s="366"/>
    </row>
    <row r="13" spans="1:130" ht="7.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366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66"/>
      <c r="BP13" s="366"/>
      <c r="BQ13" s="366"/>
      <c r="BR13" s="366"/>
      <c r="BS13" s="366"/>
      <c r="BT13" s="366"/>
      <c r="BU13" s="366"/>
      <c r="BV13" s="366"/>
      <c r="BW13" s="366"/>
      <c r="BX13" s="366"/>
      <c r="BY13" s="366"/>
      <c r="BZ13" s="366"/>
      <c r="CA13" s="366"/>
      <c r="CB13" s="366"/>
      <c r="CC13" s="366"/>
      <c r="CD13" s="366"/>
      <c r="CE13" s="366"/>
      <c r="CF13" s="366"/>
      <c r="CG13" s="366"/>
      <c r="CH13" s="366"/>
      <c r="CI13" s="366"/>
      <c r="CJ13" s="366"/>
      <c r="CK13" s="366"/>
      <c r="CL13" s="366"/>
      <c r="CM13" s="366"/>
      <c r="CN13" s="366"/>
      <c r="CO13" s="366"/>
      <c r="CP13" s="366"/>
      <c r="CQ13" s="366"/>
      <c r="CR13" s="366"/>
      <c r="CS13" s="366"/>
      <c r="CT13" s="366"/>
      <c r="CU13" s="366"/>
      <c r="CV13" s="366"/>
      <c r="CW13" s="366"/>
      <c r="CX13" s="366"/>
      <c r="CY13" s="366"/>
      <c r="CZ13" s="366"/>
      <c r="DA13" s="366"/>
      <c r="DB13" s="366"/>
      <c r="DC13" s="366"/>
      <c r="DD13" s="366"/>
      <c r="DE13" s="366"/>
      <c r="DF13" s="366"/>
      <c r="DG13" s="366"/>
      <c r="DH13" s="366"/>
      <c r="DI13" s="366"/>
      <c r="DJ13" s="366"/>
      <c r="DK13" s="366"/>
      <c r="DL13" s="366"/>
      <c r="DM13" s="366"/>
      <c r="DN13" s="366"/>
      <c r="DO13" s="366"/>
      <c r="DP13" s="366"/>
      <c r="DQ13" s="366"/>
      <c r="DR13" s="366"/>
      <c r="DS13" s="366"/>
      <c r="DT13" s="366"/>
      <c r="DU13" s="366"/>
      <c r="DV13" s="366"/>
      <c r="DW13" s="366"/>
      <c r="DX13" s="366"/>
      <c r="DY13" s="366"/>
      <c r="DZ13" s="366"/>
    </row>
    <row r="14" spans="1:130" ht="7.5" customHeight="1">
      <c r="A14" s="9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477"/>
      <c r="BJ14" s="477"/>
      <c r="BK14" s="477"/>
      <c r="BL14" s="477"/>
      <c r="BM14" s="477"/>
      <c r="BN14" s="477"/>
      <c r="BO14" s="477"/>
      <c r="BP14" s="477"/>
      <c r="BQ14" s="366"/>
      <c r="BR14" s="366"/>
      <c r="BS14" s="366"/>
      <c r="BT14" s="366"/>
      <c r="BU14" s="366"/>
      <c r="BV14" s="366"/>
      <c r="BW14" s="366"/>
      <c r="BX14" s="366"/>
      <c r="BY14" s="366"/>
      <c r="BZ14" s="366"/>
      <c r="CA14" s="366"/>
      <c r="CB14" s="366"/>
      <c r="CC14" s="366"/>
      <c r="CD14" s="366"/>
      <c r="CE14" s="366"/>
      <c r="CF14" s="366"/>
      <c r="CG14" s="366"/>
      <c r="CH14" s="366"/>
      <c r="CI14" s="366"/>
      <c r="CJ14" s="366"/>
      <c r="CK14" s="366"/>
      <c r="CL14" s="366"/>
      <c r="CM14" s="366"/>
      <c r="CN14" s="366"/>
      <c r="CO14" s="366"/>
      <c r="CP14" s="366"/>
      <c r="CQ14" s="366"/>
      <c r="CR14" s="366"/>
      <c r="CS14" s="366"/>
      <c r="CT14" s="366"/>
      <c r="CU14" s="366"/>
      <c r="CV14" s="366"/>
      <c r="CW14" s="366"/>
      <c r="CX14" s="366"/>
      <c r="CY14" s="366"/>
      <c r="CZ14" s="366"/>
      <c r="DA14" s="366"/>
      <c r="DB14" s="366"/>
      <c r="DC14" s="366"/>
      <c r="DD14" s="366"/>
      <c r="DE14" s="366"/>
      <c r="DF14" s="366"/>
      <c r="DG14" s="366"/>
      <c r="DH14" s="366"/>
      <c r="DI14" s="366"/>
      <c r="DJ14" s="366"/>
      <c r="DK14" s="366"/>
      <c r="DL14" s="366"/>
      <c r="DM14" s="366"/>
      <c r="DN14" s="366"/>
      <c r="DO14" s="366"/>
      <c r="DP14" s="366"/>
      <c r="DQ14" s="366"/>
      <c r="DR14" s="366"/>
      <c r="DS14" s="366"/>
      <c r="DT14" s="366"/>
      <c r="DU14" s="366"/>
      <c r="DV14" s="366"/>
      <c r="DW14" s="366"/>
      <c r="DX14" s="366"/>
      <c r="DY14" s="366"/>
      <c r="DZ14" s="366"/>
    </row>
    <row r="15" spans="1:130" ht="7.5" customHeight="1">
      <c r="A15" s="1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477"/>
      <c r="BJ15" s="477"/>
      <c r="BK15" s="477"/>
      <c r="BL15" s="477"/>
      <c r="BM15" s="477"/>
      <c r="BN15" s="477"/>
      <c r="BO15" s="477"/>
      <c r="BP15" s="477"/>
      <c r="BQ15" s="366"/>
      <c r="BR15" s="366"/>
      <c r="BS15" s="366"/>
      <c r="BT15" s="366"/>
      <c r="BU15" s="366"/>
      <c r="BV15" s="366"/>
      <c r="BW15" s="366"/>
      <c r="BX15" s="366"/>
      <c r="BY15" s="366"/>
      <c r="BZ15" s="366"/>
      <c r="CA15" s="366"/>
      <c r="CB15" s="366"/>
      <c r="CC15" s="366"/>
      <c r="CD15" s="366"/>
      <c r="CE15" s="366"/>
      <c r="CF15" s="366"/>
      <c r="CG15" s="366"/>
      <c r="CH15" s="366"/>
      <c r="CI15" s="366"/>
      <c r="CJ15" s="366"/>
      <c r="CK15" s="366"/>
      <c r="CL15" s="366"/>
      <c r="CM15" s="366"/>
      <c r="CN15" s="366"/>
      <c r="CO15" s="366"/>
      <c r="CP15" s="366"/>
      <c r="CQ15" s="366"/>
      <c r="CR15" s="366"/>
      <c r="CS15" s="366"/>
      <c r="CT15" s="366"/>
      <c r="CU15" s="366"/>
      <c r="CV15" s="366"/>
      <c r="CW15" s="366"/>
      <c r="CX15" s="366"/>
      <c r="CY15" s="366"/>
      <c r="CZ15" s="366"/>
      <c r="DA15" s="366"/>
      <c r="DB15" s="366"/>
      <c r="DC15" s="366"/>
      <c r="DD15" s="366"/>
      <c r="DE15" s="366"/>
      <c r="DF15" s="366"/>
      <c r="DG15" s="366"/>
      <c r="DH15" s="366"/>
      <c r="DI15" s="366"/>
      <c r="DJ15" s="366"/>
      <c r="DK15" s="366"/>
      <c r="DL15" s="366"/>
      <c r="DM15" s="366"/>
      <c r="DN15" s="366"/>
      <c r="DO15" s="366"/>
      <c r="DP15" s="366"/>
      <c r="DQ15" s="366"/>
      <c r="DR15" s="366"/>
      <c r="DS15" s="366"/>
      <c r="DT15" s="366"/>
      <c r="DU15" s="366"/>
      <c r="DV15" s="366"/>
      <c r="DW15" s="366"/>
      <c r="DX15" s="366"/>
      <c r="DY15" s="366"/>
      <c r="DZ15" s="366"/>
    </row>
    <row r="16" spans="1:130" ht="7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9"/>
      <c r="AE16" s="9"/>
      <c r="AF16" s="9"/>
      <c r="AG16" s="9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6"/>
      <c r="AX16" s="366"/>
      <c r="AY16" s="366"/>
      <c r="AZ16" s="366"/>
      <c r="BA16" s="366"/>
      <c r="BB16" s="366"/>
      <c r="BC16" s="366"/>
      <c r="BD16" s="366"/>
      <c r="BE16" s="366"/>
      <c r="BF16" s="366"/>
      <c r="BG16" s="366"/>
      <c r="BH16" s="366"/>
      <c r="BI16" s="366"/>
      <c r="BJ16" s="366"/>
      <c r="BK16" s="366"/>
      <c r="BL16" s="366"/>
      <c r="BM16" s="366"/>
      <c r="BN16" s="366"/>
      <c r="BO16" s="366"/>
      <c r="BP16" s="366"/>
      <c r="BQ16" s="366"/>
      <c r="BR16" s="366"/>
      <c r="BS16" s="366"/>
      <c r="BT16" s="366"/>
      <c r="BU16" s="366"/>
      <c r="BV16" s="366"/>
      <c r="BW16" s="366"/>
      <c r="BX16" s="366"/>
      <c r="BY16" s="366"/>
      <c r="BZ16" s="366"/>
      <c r="CA16" s="366"/>
      <c r="CB16" s="366"/>
      <c r="CC16" s="366"/>
      <c r="CD16" s="366"/>
      <c r="CE16" s="366"/>
      <c r="CF16" s="366"/>
      <c r="CG16" s="366"/>
      <c r="CH16" s="366"/>
      <c r="CI16" s="366"/>
      <c r="CJ16" s="366"/>
      <c r="CK16" s="366"/>
      <c r="CL16" s="366"/>
      <c r="CM16" s="366"/>
      <c r="CN16" s="366"/>
      <c r="CO16" s="366"/>
      <c r="CP16" s="366"/>
      <c r="CQ16" s="366"/>
      <c r="CR16" s="366"/>
      <c r="CS16" s="366"/>
      <c r="CT16" s="366"/>
      <c r="CU16" s="366"/>
      <c r="CV16" s="366"/>
      <c r="CW16" s="366"/>
      <c r="CX16" s="366"/>
      <c r="CY16" s="366"/>
      <c r="CZ16" s="366"/>
      <c r="DA16" s="366"/>
      <c r="DB16" s="366"/>
      <c r="DC16" s="366"/>
      <c r="DD16" s="366"/>
      <c r="DE16" s="366"/>
      <c r="DF16" s="366"/>
      <c r="DG16" s="366"/>
      <c r="DH16" s="366"/>
      <c r="DI16" s="366"/>
      <c r="DJ16" s="366"/>
      <c r="DK16" s="366"/>
      <c r="DL16" s="366"/>
      <c r="DM16" s="366"/>
      <c r="DN16" s="366"/>
      <c r="DO16" s="366"/>
      <c r="DP16" s="366"/>
      <c r="DQ16" s="366"/>
      <c r="DR16" s="366"/>
      <c r="DS16" s="366"/>
      <c r="DT16" s="366"/>
      <c r="DU16" s="366"/>
      <c r="DV16" s="366"/>
      <c r="DW16" s="366"/>
      <c r="DX16" s="366"/>
      <c r="DY16" s="366"/>
      <c r="DZ16" s="366"/>
    </row>
    <row r="17" spans="1:130" ht="7.5" customHeight="1">
      <c r="A17" s="11"/>
      <c r="B17" s="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289"/>
      <c r="AG17" s="289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366"/>
      <c r="BI17" s="366"/>
      <c r="BJ17" s="366"/>
      <c r="BK17" s="366"/>
      <c r="BL17" s="366"/>
      <c r="BM17" s="366"/>
      <c r="BN17" s="366"/>
      <c r="BO17" s="366"/>
      <c r="BP17" s="366"/>
      <c r="BQ17" s="366"/>
      <c r="BR17" s="366"/>
      <c r="BS17" s="366"/>
      <c r="BT17" s="366"/>
      <c r="BU17" s="366"/>
      <c r="BV17" s="366"/>
      <c r="BW17" s="366"/>
      <c r="BX17" s="366"/>
      <c r="BY17" s="366"/>
      <c r="BZ17" s="366"/>
      <c r="CA17" s="366"/>
      <c r="CB17" s="366"/>
      <c r="CC17" s="366"/>
      <c r="CD17" s="366"/>
      <c r="CE17" s="366"/>
      <c r="CF17" s="366"/>
      <c r="CG17" s="366"/>
      <c r="CH17" s="366"/>
      <c r="CI17" s="366"/>
      <c r="CJ17" s="366"/>
      <c r="CK17" s="366"/>
      <c r="CL17" s="366"/>
      <c r="CM17" s="366"/>
      <c r="CN17" s="366"/>
      <c r="CO17" s="366"/>
      <c r="CP17" s="366"/>
      <c r="CQ17" s="366"/>
      <c r="CR17" s="366"/>
      <c r="CS17" s="366"/>
      <c r="CT17" s="366"/>
      <c r="CU17" s="366"/>
      <c r="CV17" s="366"/>
      <c r="CW17" s="366"/>
      <c r="CX17" s="366"/>
      <c r="CY17" s="366"/>
      <c r="CZ17" s="366"/>
      <c r="DA17" s="366"/>
      <c r="DB17" s="366"/>
      <c r="DC17" s="366"/>
      <c r="DD17" s="366"/>
      <c r="DE17" s="366"/>
      <c r="DF17" s="366"/>
      <c r="DG17" s="366"/>
      <c r="DH17" s="366"/>
      <c r="DI17" s="366"/>
      <c r="DJ17" s="366"/>
      <c r="DK17" s="366"/>
      <c r="DL17" s="366"/>
      <c r="DM17" s="366"/>
      <c r="DN17" s="366"/>
      <c r="DO17" s="366"/>
      <c r="DP17" s="366"/>
      <c r="DQ17" s="366"/>
      <c r="DR17" s="366"/>
      <c r="DS17" s="366"/>
      <c r="DT17" s="366"/>
      <c r="DU17" s="366"/>
      <c r="DV17" s="366"/>
      <c r="DW17" s="366"/>
      <c r="DX17" s="366"/>
      <c r="DY17" s="366"/>
      <c r="DZ17" s="366"/>
    </row>
    <row r="18" spans="1:130" ht="7.5" customHeight="1">
      <c r="A18" s="3"/>
      <c r="B18" s="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366"/>
      <c r="AS18" s="366"/>
      <c r="AT18" s="366"/>
      <c r="AU18" s="366"/>
      <c r="AV18" s="366"/>
      <c r="AW18" s="366"/>
      <c r="AX18" s="366"/>
      <c r="AY18" s="366"/>
      <c r="AZ18" s="366"/>
      <c r="BA18" s="366"/>
      <c r="BB18" s="366"/>
      <c r="BC18" s="366"/>
      <c r="BD18" s="366"/>
      <c r="BE18" s="366"/>
      <c r="BF18" s="366"/>
      <c r="BG18" s="366"/>
      <c r="BH18" s="366"/>
      <c r="BI18" s="366"/>
      <c r="BJ18" s="366"/>
      <c r="BK18" s="366"/>
      <c r="BL18" s="366"/>
      <c r="BM18" s="366"/>
      <c r="BN18" s="366"/>
      <c r="BO18" s="366"/>
      <c r="BP18" s="366"/>
      <c r="BQ18" s="366"/>
      <c r="BR18" s="366"/>
      <c r="BS18" s="366"/>
      <c r="BT18" s="366"/>
      <c r="BU18" s="366"/>
      <c r="BV18" s="366"/>
      <c r="BW18" s="366"/>
      <c r="BX18" s="366"/>
      <c r="BY18" s="366"/>
      <c r="BZ18" s="366"/>
      <c r="CA18" s="366"/>
      <c r="CB18" s="366"/>
      <c r="CC18" s="366"/>
      <c r="CD18" s="366"/>
      <c r="CE18" s="366"/>
      <c r="CF18" s="366"/>
      <c r="CG18" s="366"/>
      <c r="CH18" s="366"/>
      <c r="CI18" s="366"/>
      <c r="CJ18" s="366"/>
      <c r="CK18" s="366"/>
      <c r="CL18" s="366"/>
      <c r="CM18" s="366"/>
      <c r="CN18" s="366"/>
      <c r="CO18" s="366"/>
      <c r="CP18" s="366"/>
      <c r="CQ18" s="366"/>
      <c r="CR18" s="366"/>
      <c r="CS18" s="366"/>
      <c r="CT18" s="366"/>
      <c r="CU18" s="366"/>
      <c r="CV18" s="366"/>
      <c r="CW18" s="366"/>
      <c r="CX18" s="366"/>
      <c r="CY18" s="366"/>
      <c r="CZ18" s="289"/>
      <c r="DA18" s="289"/>
      <c r="DB18" s="366"/>
      <c r="DC18" s="366"/>
      <c r="DD18" s="366"/>
      <c r="DE18" s="366"/>
      <c r="DF18" s="366"/>
      <c r="DG18" s="366"/>
      <c r="DH18" s="366"/>
      <c r="DI18" s="366"/>
      <c r="DJ18" s="366"/>
      <c r="DK18" s="366"/>
      <c r="DL18" s="366"/>
      <c r="DM18" s="366"/>
      <c r="DN18" s="366"/>
      <c r="DO18" s="366"/>
      <c r="DP18" s="366"/>
      <c r="DQ18" s="366"/>
      <c r="DR18" s="366"/>
      <c r="DS18" s="366"/>
      <c r="DT18" s="366"/>
      <c r="DU18" s="366"/>
      <c r="DV18" s="366"/>
      <c r="DW18" s="366"/>
      <c r="DX18" s="366"/>
      <c r="DY18" s="366"/>
      <c r="DZ18" s="366"/>
    </row>
    <row r="19" spans="1:130" ht="7.5" customHeight="1">
      <c r="A19" s="13"/>
      <c r="B19" s="13"/>
      <c r="C19" s="13"/>
      <c r="D19" s="13"/>
      <c r="E19" s="13"/>
      <c r="F19" s="13"/>
      <c r="G19" s="13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2"/>
      <c r="Y19" s="422"/>
      <c r="Z19" s="422"/>
      <c r="AA19" s="422"/>
      <c r="AB19" s="422"/>
      <c r="AC19" s="422"/>
      <c r="AD19" s="422"/>
      <c r="AE19" s="422"/>
      <c r="AF19" s="422"/>
      <c r="AG19" s="422"/>
      <c r="AH19" s="422"/>
      <c r="AI19" s="422"/>
      <c r="AJ19" s="289"/>
      <c r="AK19" s="289"/>
      <c r="AL19" s="289"/>
      <c r="AM19" s="422"/>
      <c r="AN19" s="422"/>
      <c r="AO19" s="422"/>
      <c r="AP19" s="422"/>
      <c r="AQ19" s="422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366"/>
      <c r="BC19" s="366"/>
      <c r="BD19" s="366"/>
      <c r="BE19" s="366"/>
      <c r="BF19" s="366"/>
      <c r="BG19" s="366"/>
      <c r="BH19" s="366"/>
      <c r="BI19" s="366"/>
      <c r="BJ19" s="366"/>
      <c r="BK19" s="366"/>
      <c r="BL19" s="366"/>
      <c r="BM19" s="366"/>
      <c r="BN19" s="366"/>
      <c r="BO19" s="366"/>
      <c r="BP19" s="366"/>
      <c r="BQ19" s="366"/>
      <c r="BR19" s="366"/>
      <c r="BS19" s="366"/>
      <c r="BT19" s="366"/>
      <c r="BU19" s="366"/>
      <c r="BV19" s="366"/>
      <c r="BW19" s="366"/>
      <c r="BX19" s="366"/>
      <c r="BY19" s="366"/>
      <c r="BZ19" s="366"/>
      <c r="CA19" s="366"/>
      <c r="CB19" s="366"/>
      <c r="CC19" s="366"/>
      <c r="CD19" s="366"/>
      <c r="CE19" s="366"/>
      <c r="CF19" s="366"/>
      <c r="CG19" s="366"/>
      <c r="CH19" s="366"/>
      <c r="CI19" s="366"/>
      <c r="CJ19" s="366"/>
      <c r="CK19" s="366"/>
      <c r="CL19" s="366"/>
      <c r="CM19" s="366"/>
      <c r="CN19" s="366"/>
      <c r="CO19" s="366"/>
      <c r="CP19" s="366"/>
      <c r="CQ19" s="366"/>
      <c r="CR19" s="366"/>
      <c r="CS19" s="366"/>
      <c r="CT19" s="366"/>
      <c r="CU19" s="366"/>
      <c r="CV19" s="366"/>
      <c r="CW19" s="366"/>
      <c r="CX19" s="366"/>
      <c r="CY19" s="366"/>
      <c r="CZ19" s="422"/>
      <c r="DA19" s="422"/>
      <c r="DB19" s="366"/>
      <c r="DC19" s="366"/>
      <c r="DD19" s="366"/>
      <c r="DE19" s="366"/>
      <c r="DF19" s="366"/>
      <c r="DG19" s="366"/>
      <c r="DH19" s="366"/>
      <c r="DI19" s="366"/>
      <c r="DJ19" s="366"/>
      <c r="DK19" s="366"/>
      <c r="DL19" s="366"/>
      <c r="DM19" s="366"/>
      <c r="DN19" s="366"/>
      <c r="DO19" s="366"/>
      <c r="DP19" s="366"/>
      <c r="DQ19" s="366"/>
      <c r="DR19" s="366"/>
      <c r="DS19" s="366"/>
      <c r="DT19" s="366"/>
      <c r="DU19" s="366"/>
      <c r="DV19" s="366"/>
      <c r="DW19" s="366"/>
      <c r="DX19" s="366"/>
      <c r="DY19" s="366"/>
      <c r="DZ19" s="366"/>
    </row>
    <row r="20" spans="1:130" ht="7.5" customHeight="1">
      <c r="A20" s="3"/>
      <c r="B20" s="3"/>
      <c r="C20" s="30"/>
      <c r="D20" s="30"/>
      <c r="E20" s="30"/>
      <c r="F20" s="30"/>
      <c r="G20" s="30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  <c r="AC20" s="428"/>
      <c r="AD20" s="428"/>
      <c r="AE20" s="428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366"/>
      <c r="DC20" s="366"/>
      <c r="DD20" s="366"/>
      <c r="DE20" s="366"/>
      <c r="DF20" s="366"/>
      <c r="DG20" s="366"/>
      <c r="DH20" s="366"/>
      <c r="DI20" s="366"/>
      <c r="DJ20" s="366"/>
      <c r="DK20" s="366"/>
      <c r="DL20" s="366"/>
      <c r="DM20" s="366"/>
      <c r="DN20" s="366"/>
      <c r="DO20" s="366"/>
      <c r="DP20" s="366"/>
      <c r="DQ20" s="366"/>
      <c r="DR20" s="366"/>
      <c r="DS20" s="366"/>
      <c r="DT20" s="366"/>
      <c r="DU20" s="366"/>
      <c r="DV20" s="366"/>
      <c r="DW20" s="366"/>
      <c r="DX20" s="366"/>
      <c r="DY20" s="366"/>
      <c r="DZ20" s="366"/>
    </row>
    <row r="21" spans="1:130" ht="7.5" customHeight="1">
      <c r="H21" s="366"/>
      <c r="I21" s="366"/>
      <c r="J21" s="366"/>
      <c r="K21" s="366"/>
      <c r="L21" s="366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77"/>
      <c r="X21" s="477"/>
      <c r="Y21" s="477"/>
      <c r="Z21" s="477"/>
      <c r="AA21" s="366"/>
      <c r="AB21" s="366"/>
      <c r="AC21" s="366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366"/>
      <c r="DC21" s="366"/>
      <c r="DD21" s="366"/>
      <c r="DE21" s="366"/>
      <c r="DF21" s="366"/>
      <c r="DG21" s="465"/>
      <c r="DH21" s="465"/>
      <c r="DI21" s="465"/>
      <c r="DJ21" s="465"/>
      <c r="DK21" s="465"/>
      <c r="DL21" s="465"/>
      <c r="DM21" s="465"/>
      <c r="DN21" s="465"/>
      <c r="DO21" s="465"/>
      <c r="DP21" s="465"/>
      <c r="DQ21" s="477"/>
      <c r="DR21" s="477"/>
      <c r="DS21" s="477"/>
      <c r="DT21" s="477"/>
      <c r="DU21" s="366"/>
      <c r="DV21" s="366"/>
      <c r="DW21" s="366"/>
      <c r="DX21" s="366"/>
      <c r="DY21" s="366"/>
      <c r="DZ21" s="366"/>
    </row>
    <row r="22" spans="1:130" ht="7.5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77"/>
      <c r="X22" s="477"/>
      <c r="Y22" s="477"/>
      <c r="Z22" s="477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366"/>
      <c r="DC22" s="366"/>
      <c r="DD22" s="366"/>
      <c r="DE22" s="366"/>
      <c r="DF22" s="366"/>
      <c r="DG22" s="465"/>
      <c r="DH22" s="465"/>
      <c r="DI22" s="465"/>
      <c r="DJ22" s="465"/>
      <c r="DK22" s="465"/>
      <c r="DL22" s="465"/>
      <c r="DM22" s="465"/>
      <c r="DN22" s="465"/>
      <c r="DO22" s="465"/>
      <c r="DP22" s="465"/>
      <c r="DQ22" s="477"/>
      <c r="DR22" s="477"/>
      <c r="DS22" s="477"/>
      <c r="DT22" s="477"/>
      <c r="DU22" s="366"/>
      <c r="DV22" s="366"/>
      <c r="DW22" s="366"/>
      <c r="DX22" s="366"/>
      <c r="DY22" s="366"/>
      <c r="DZ22" s="366"/>
    </row>
    <row r="23" spans="1:130" ht="7.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366"/>
      <c r="DC23" s="366"/>
      <c r="DD23" s="366"/>
      <c r="DE23" s="366"/>
      <c r="DF23" s="366"/>
      <c r="DG23" s="366"/>
      <c r="DH23" s="366"/>
      <c r="DI23" s="366"/>
      <c r="DJ23" s="366"/>
      <c r="DK23" s="366"/>
      <c r="DL23" s="366"/>
      <c r="DM23" s="366"/>
      <c r="DN23" s="366"/>
      <c r="DO23" s="366"/>
      <c r="DP23" s="366"/>
      <c r="DQ23" s="366"/>
      <c r="DR23" s="366"/>
      <c r="DS23" s="366"/>
      <c r="DT23" s="366"/>
      <c r="DU23" s="366"/>
      <c r="DV23" s="366"/>
      <c r="DW23" s="366"/>
      <c r="DX23" s="366"/>
      <c r="DY23" s="366"/>
      <c r="DZ23" s="366"/>
    </row>
    <row r="24" spans="1:130" ht="7.5" customHeight="1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477"/>
      <c r="N24" s="477"/>
      <c r="O24" s="477"/>
      <c r="P24" s="477"/>
      <c r="Q24" s="477"/>
      <c r="R24" s="477"/>
      <c r="S24" s="477"/>
      <c r="T24" s="477"/>
      <c r="U24" s="366"/>
      <c r="V24" s="366"/>
      <c r="W24" s="366"/>
      <c r="X24" s="366"/>
      <c r="Y24" s="366"/>
      <c r="Z24" s="366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366"/>
      <c r="DC24" s="366"/>
      <c r="DD24" s="366"/>
      <c r="DE24" s="366"/>
      <c r="DF24" s="366"/>
      <c r="DG24" s="477"/>
      <c r="DH24" s="477"/>
      <c r="DI24" s="477"/>
      <c r="DJ24" s="477"/>
      <c r="DK24" s="477"/>
      <c r="DL24" s="477"/>
      <c r="DM24" s="477"/>
      <c r="DN24" s="477"/>
      <c r="DO24" s="366"/>
      <c r="DP24" s="366"/>
      <c r="DQ24" s="366"/>
      <c r="DR24" s="366"/>
      <c r="DS24" s="366"/>
      <c r="DT24" s="366"/>
      <c r="DU24" s="366"/>
      <c r="DV24" s="366"/>
      <c r="DW24" s="366"/>
      <c r="DX24" s="366"/>
      <c r="DY24" s="366"/>
      <c r="DZ24" s="366"/>
    </row>
    <row r="25" spans="1:130" ht="7.5" customHeigh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77"/>
      <c r="N25" s="477"/>
      <c r="O25" s="477"/>
      <c r="P25" s="477"/>
      <c r="Q25" s="477"/>
      <c r="R25" s="477"/>
      <c r="S25" s="477"/>
      <c r="T25" s="477"/>
      <c r="U25" s="366"/>
      <c r="V25" s="366"/>
      <c r="W25" s="366"/>
      <c r="X25" s="366"/>
      <c r="Y25" s="366"/>
      <c r="Z25" s="36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465"/>
      <c r="BJ25" s="465"/>
      <c r="BK25" s="465"/>
      <c r="BL25" s="465"/>
      <c r="BM25" s="465"/>
      <c r="BN25" s="465"/>
      <c r="BO25" s="465"/>
      <c r="BP25" s="465"/>
      <c r="BQ25" s="465"/>
      <c r="BR25" s="465"/>
      <c r="BS25" s="465"/>
      <c r="BT25" s="465"/>
      <c r="BU25" s="477"/>
      <c r="BV25" s="477"/>
      <c r="BW25" s="477"/>
      <c r="BX25" s="477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366"/>
      <c r="DC25" s="366"/>
      <c r="DD25" s="366"/>
      <c r="DE25" s="366"/>
      <c r="DF25" s="366"/>
      <c r="DG25" s="477"/>
      <c r="DH25" s="477"/>
      <c r="DI25" s="477"/>
      <c r="DJ25" s="477"/>
      <c r="DK25" s="477"/>
      <c r="DL25" s="477"/>
      <c r="DM25" s="477"/>
      <c r="DN25" s="477"/>
      <c r="DO25" s="366"/>
      <c r="DP25" s="366"/>
      <c r="DQ25" s="366"/>
      <c r="DR25" s="366"/>
      <c r="DS25" s="366"/>
      <c r="DT25" s="366"/>
      <c r="DU25" s="366"/>
      <c r="DV25" s="366"/>
      <c r="DW25" s="366"/>
      <c r="DX25" s="366"/>
      <c r="DY25" s="366"/>
      <c r="DZ25" s="366"/>
    </row>
    <row r="26" spans="1:130" ht="7.5" customHeight="1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465"/>
      <c r="BJ26" s="465"/>
      <c r="BK26" s="465"/>
      <c r="BL26" s="465"/>
      <c r="BM26" s="465"/>
      <c r="BN26" s="465"/>
      <c r="BO26" s="465"/>
      <c r="BP26" s="465"/>
      <c r="BQ26" s="465"/>
      <c r="BR26" s="465"/>
      <c r="BS26" s="465"/>
      <c r="BT26" s="465"/>
      <c r="BU26" s="477"/>
      <c r="BV26" s="477"/>
      <c r="BW26" s="477"/>
      <c r="BX26" s="477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366"/>
      <c r="DC26" s="366"/>
      <c r="DD26" s="366"/>
      <c r="DE26" s="366"/>
      <c r="DF26" s="366"/>
      <c r="DG26" s="366"/>
      <c r="DH26" s="366"/>
      <c r="DI26" s="366"/>
      <c r="DJ26" s="366"/>
      <c r="DK26" s="366"/>
      <c r="DL26" s="366"/>
      <c r="DM26" s="366"/>
      <c r="DN26" s="366"/>
      <c r="DO26" s="366"/>
      <c r="DP26" s="366"/>
      <c r="DQ26" s="366"/>
      <c r="DR26" s="366"/>
      <c r="DS26" s="366"/>
      <c r="DT26" s="366"/>
      <c r="DU26" s="366"/>
      <c r="DV26" s="366"/>
      <c r="DW26" s="366"/>
      <c r="DX26" s="366"/>
      <c r="DY26" s="366"/>
      <c r="DZ26" s="366"/>
    </row>
    <row r="27" spans="1:130" ht="7.5" customHeight="1">
      <c r="B27" s="19"/>
      <c r="C27" s="20"/>
      <c r="D27" s="20"/>
      <c r="E27" s="20"/>
      <c r="F27" s="20"/>
      <c r="G27" s="20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77"/>
      <c r="U27" s="477"/>
      <c r="V27" s="477"/>
      <c r="W27" s="477"/>
      <c r="X27" s="476"/>
      <c r="Y27" s="476"/>
      <c r="Z27" s="476"/>
      <c r="AA27" s="476"/>
      <c r="AB27" s="476"/>
      <c r="AC27" s="476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366"/>
      <c r="DC27" s="366"/>
      <c r="DD27" s="366"/>
      <c r="DE27" s="366"/>
      <c r="DF27" s="366"/>
      <c r="DG27" s="465"/>
      <c r="DH27" s="465"/>
      <c r="DI27" s="465"/>
      <c r="DJ27" s="465"/>
      <c r="DK27" s="465"/>
      <c r="DL27" s="465"/>
      <c r="DM27" s="465"/>
      <c r="DN27" s="465"/>
      <c r="DO27" s="465"/>
      <c r="DP27" s="465"/>
      <c r="DQ27" s="477"/>
      <c r="DR27" s="477"/>
      <c r="DS27" s="477"/>
      <c r="DT27" s="477"/>
      <c r="DU27" s="476"/>
      <c r="DV27" s="476"/>
      <c r="DW27" s="476"/>
      <c r="DX27" s="476"/>
      <c r="DY27" s="476"/>
      <c r="DZ27" s="476"/>
    </row>
    <row r="28" spans="1:130" ht="7.5" customHeight="1">
      <c r="B28" s="19"/>
      <c r="C28" s="20"/>
      <c r="D28" s="20"/>
      <c r="E28" s="20"/>
      <c r="F28" s="20"/>
      <c r="G28" s="20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77"/>
      <c r="U28" s="477"/>
      <c r="V28" s="477"/>
      <c r="W28" s="477"/>
      <c r="X28" s="476"/>
      <c r="Y28" s="476"/>
      <c r="Z28" s="476"/>
      <c r="AA28" s="476"/>
      <c r="AB28" s="476"/>
      <c r="AC28" s="476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478"/>
      <c r="BJ28" s="478"/>
      <c r="BK28" s="478"/>
      <c r="BL28" s="478"/>
      <c r="BM28" s="478"/>
      <c r="BN28" s="478"/>
      <c r="BO28" s="478"/>
      <c r="BP28" s="478"/>
      <c r="BQ28" s="478"/>
      <c r="BR28" s="478"/>
      <c r="BS28" s="478"/>
      <c r="BT28" s="478"/>
      <c r="BU28" s="478"/>
      <c r="BV28" s="478"/>
      <c r="BW28" s="478"/>
      <c r="BX28" s="478"/>
      <c r="BY28" s="478"/>
      <c r="BZ28" s="478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366"/>
      <c r="DC28" s="479"/>
      <c r="DD28" s="479"/>
      <c r="DE28" s="366"/>
      <c r="DF28" s="366"/>
      <c r="DG28" s="465"/>
      <c r="DH28" s="465"/>
      <c r="DI28" s="465"/>
      <c r="DJ28" s="465"/>
      <c r="DK28" s="465"/>
      <c r="DL28" s="465"/>
      <c r="DM28" s="465"/>
      <c r="DN28" s="465"/>
      <c r="DO28" s="465"/>
      <c r="DP28" s="465"/>
      <c r="DQ28" s="477"/>
      <c r="DR28" s="477"/>
      <c r="DS28" s="477"/>
      <c r="DT28" s="477"/>
      <c r="DU28" s="476"/>
      <c r="DV28" s="476"/>
      <c r="DW28" s="476"/>
      <c r="DX28" s="476"/>
      <c r="DY28" s="476"/>
      <c r="DZ28" s="476"/>
    </row>
    <row r="29" spans="1:130" ht="7.5" customHeight="1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31"/>
      <c r="R29" s="31"/>
      <c r="S29" s="31"/>
      <c r="T29" s="31"/>
      <c r="U29" s="20"/>
      <c r="V29" s="20"/>
      <c r="W29" s="20"/>
      <c r="X29" s="20"/>
      <c r="Y29" s="20"/>
      <c r="Z29" s="20"/>
      <c r="AA29" s="20"/>
      <c r="AB29" s="20"/>
      <c r="AC29" s="20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478"/>
      <c r="BJ29" s="478"/>
      <c r="BK29" s="478"/>
      <c r="BL29" s="478"/>
      <c r="BM29" s="478"/>
      <c r="BN29" s="478"/>
      <c r="BO29" s="478"/>
      <c r="BP29" s="478"/>
      <c r="BQ29" s="478"/>
      <c r="BR29" s="478"/>
      <c r="BS29" s="478"/>
      <c r="BT29" s="478"/>
      <c r="BU29" s="478"/>
      <c r="BV29" s="478"/>
      <c r="BW29" s="478"/>
      <c r="BX29" s="478"/>
      <c r="BY29" s="478"/>
      <c r="BZ29" s="478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366"/>
      <c r="DC29" s="479"/>
      <c r="DD29" s="479"/>
      <c r="DE29" s="366"/>
      <c r="DF29" s="366"/>
      <c r="DG29" s="366"/>
      <c r="DH29" s="366"/>
      <c r="DI29" s="366"/>
      <c r="DJ29" s="366"/>
      <c r="DK29" s="366"/>
      <c r="DL29" s="366"/>
      <c r="DM29" s="366"/>
      <c r="DN29" s="366"/>
      <c r="DO29" s="366"/>
      <c r="DP29" s="366"/>
      <c r="DQ29" s="366"/>
      <c r="DR29" s="366"/>
      <c r="DS29" s="366"/>
      <c r="DT29" s="366"/>
      <c r="DU29" s="366"/>
      <c r="DV29" s="366"/>
      <c r="DW29" s="366"/>
      <c r="DX29" s="366"/>
      <c r="DY29" s="366"/>
      <c r="DZ29" s="366"/>
    </row>
    <row r="30" spans="1:130" ht="7.5" customHeight="1"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66"/>
      <c r="BG30" s="366"/>
      <c r="BH30" s="366"/>
      <c r="BI30" s="366"/>
      <c r="BJ30" s="366"/>
      <c r="BK30" s="366"/>
      <c r="BL30" s="366"/>
      <c r="BM30" s="366"/>
      <c r="BN30" s="366"/>
      <c r="BO30" s="366"/>
      <c r="BP30" s="366"/>
      <c r="BQ30" s="366"/>
      <c r="BR30" s="366"/>
      <c r="BS30" s="366"/>
      <c r="BT30" s="366"/>
      <c r="BU30" s="366"/>
      <c r="BV30" s="366"/>
      <c r="BW30" s="366"/>
      <c r="BX30" s="366"/>
      <c r="BY30" s="366"/>
      <c r="BZ30" s="366"/>
      <c r="CA30" s="366"/>
      <c r="CB30" s="366"/>
      <c r="CC30" s="366"/>
      <c r="CD30" s="366"/>
      <c r="CE30" s="366"/>
      <c r="CF30" s="366"/>
      <c r="CG30" s="366"/>
      <c r="CH30" s="366"/>
      <c r="CI30" s="366"/>
      <c r="CJ30" s="366"/>
      <c r="CK30" s="366"/>
      <c r="CL30" s="366"/>
      <c r="CM30" s="366"/>
      <c r="CN30" s="366"/>
      <c r="CO30" s="366"/>
      <c r="CP30" s="366"/>
      <c r="CQ30" s="366"/>
      <c r="CR30" s="366"/>
      <c r="CS30" s="366"/>
      <c r="CT30" s="366"/>
      <c r="CU30" s="366"/>
      <c r="CV30" s="366"/>
      <c r="CW30" s="366"/>
      <c r="CX30" s="366"/>
      <c r="CY30" s="366"/>
      <c r="CZ30" s="366"/>
      <c r="DA30" s="366"/>
      <c r="DB30" s="366"/>
      <c r="DC30" s="479"/>
      <c r="DD30" s="479"/>
      <c r="DE30" s="366"/>
      <c r="DF30" s="366"/>
      <c r="DG30" s="366"/>
      <c r="DH30" s="366"/>
      <c r="DI30" s="366"/>
      <c r="DJ30" s="366"/>
      <c r="DK30" s="366"/>
      <c r="DL30" s="366"/>
      <c r="DM30" s="366"/>
      <c r="DN30" s="366"/>
      <c r="DO30" s="366"/>
      <c r="DP30" s="366"/>
      <c r="DQ30" s="366"/>
      <c r="DR30" s="366"/>
      <c r="DS30" s="366"/>
      <c r="DT30" s="366"/>
      <c r="DU30" s="366"/>
      <c r="DV30" s="366"/>
      <c r="DW30" s="366"/>
      <c r="DX30" s="366"/>
      <c r="DY30" s="366"/>
      <c r="DZ30" s="366"/>
    </row>
    <row r="31" spans="1:130" ht="7.5" customHeight="1"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366"/>
      <c r="BD31" s="366"/>
      <c r="BE31" s="366"/>
      <c r="BF31" s="366"/>
      <c r="BG31" s="366"/>
      <c r="BH31" s="366"/>
      <c r="BI31" s="366"/>
      <c r="BJ31" s="366"/>
      <c r="BK31" s="366"/>
      <c r="BL31" s="366"/>
      <c r="BM31" s="366"/>
      <c r="BN31" s="366"/>
      <c r="BO31" s="366"/>
      <c r="BP31" s="366"/>
      <c r="BQ31" s="366"/>
      <c r="BR31" s="366"/>
      <c r="BS31" s="366"/>
      <c r="BT31" s="366"/>
      <c r="BU31" s="366"/>
      <c r="BV31" s="366"/>
      <c r="BW31" s="366"/>
      <c r="BX31" s="366"/>
      <c r="BY31" s="366"/>
      <c r="BZ31" s="366"/>
      <c r="CA31" s="366"/>
      <c r="CB31" s="366"/>
      <c r="CC31" s="366"/>
      <c r="CD31" s="366"/>
      <c r="CE31" s="366"/>
      <c r="CF31" s="366"/>
      <c r="CG31" s="366"/>
      <c r="CH31" s="366"/>
      <c r="CI31" s="366"/>
      <c r="CJ31" s="366"/>
      <c r="CK31" s="366"/>
      <c r="CL31" s="366"/>
      <c r="CM31" s="366"/>
      <c r="CN31" s="366"/>
      <c r="CO31" s="366"/>
      <c r="CP31" s="366"/>
      <c r="CQ31" s="366"/>
      <c r="CR31" s="366"/>
      <c r="CS31" s="366"/>
      <c r="CT31" s="366"/>
      <c r="CU31" s="366"/>
      <c r="CV31" s="366"/>
      <c r="CW31" s="366"/>
      <c r="CX31" s="366"/>
      <c r="CY31" s="366"/>
      <c r="CZ31" s="366"/>
      <c r="DA31" s="366"/>
      <c r="DB31" s="366"/>
      <c r="DC31" s="479"/>
      <c r="DD31" s="479"/>
      <c r="DE31" s="366"/>
      <c r="DF31" s="366"/>
      <c r="DG31" s="366"/>
      <c r="DH31" s="366"/>
      <c r="DI31" s="366"/>
      <c r="DJ31" s="366"/>
      <c r="DK31" s="366"/>
      <c r="DL31" s="366"/>
      <c r="DM31" s="366"/>
      <c r="DN31" s="366"/>
      <c r="DO31" s="366"/>
      <c r="DP31" s="366"/>
      <c r="DQ31" s="366"/>
      <c r="DR31" s="366"/>
      <c r="DS31" s="366"/>
      <c r="DT31" s="366"/>
      <c r="DU31" s="366"/>
      <c r="DV31" s="366"/>
      <c r="DW31" s="366"/>
      <c r="DX31" s="366"/>
      <c r="DY31" s="366"/>
      <c r="DZ31" s="366"/>
    </row>
    <row r="32" spans="1:130" ht="7.5" customHeight="1"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6"/>
      <c r="BH32" s="366"/>
      <c r="BI32" s="366"/>
      <c r="BJ32" s="366"/>
      <c r="BK32" s="366"/>
      <c r="BL32" s="366"/>
      <c r="BM32" s="366"/>
      <c r="BN32" s="366"/>
      <c r="BO32" s="366"/>
      <c r="BP32" s="366"/>
      <c r="BQ32" s="366"/>
      <c r="BR32" s="366"/>
      <c r="BS32" s="366"/>
      <c r="BT32" s="366"/>
      <c r="BU32" s="366"/>
      <c r="BV32" s="366"/>
      <c r="BW32" s="366"/>
      <c r="BX32" s="366"/>
      <c r="BY32" s="366"/>
      <c r="BZ32" s="366"/>
      <c r="CA32" s="366"/>
      <c r="CB32" s="366"/>
      <c r="CC32" s="366"/>
      <c r="CD32" s="366"/>
      <c r="CE32" s="366"/>
      <c r="CF32" s="366"/>
      <c r="CG32" s="366"/>
      <c r="CH32" s="366"/>
      <c r="CI32" s="366"/>
      <c r="CJ32" s="366"/>
      <c r="CK32" s="366"/>
      <c r="CL32" s="366"/>
      <c r="CM32" s="366"/>
      <c r="CN32" s="366"/>
      <c r="CO32" s="366"/>
      <c r="CP32" s="366"/>
      <c r="CQ32" s="366"/>
      <c r="CR32" s="366"/>
      <c r="CS32" s="366"/>
      <c r="CT32" s="366"/>
      <c r="CU32" s="366"/>
      <c r="CV32" s="366"/>
      <c r="CW32" s="366"/>
      <c r="CX32" s="366"/>
      <c r="CY32" s="366"/>
      <c r="CZ32" s="366"/>
      <c r="DA32" s="366"/>
      <c r="DB32" s="366"/>
      <c r="DC32" s="479"/>
      <c r="DD32" s="479"/>
      <c r="DE32" s="366"/>
      <c r="DF32" s="366"/>
      <c r="DG32" s="366"/>
      <c r="DH32" s="366"/>
      <c r="DI32" s="366"/>
      <c r="DJ32" s="366"/>
      <c r="DK32" s="366"/>
      <c r="DL32" s="366"/>
      <c r="DM32" s="366"/>
      <c r="DN32" s="366"/>
      <c r="DO32" s="366"/>
      <c r="DP32" s="366"/>
      <c r="DQ32" s="366"/>
      <c r="DR32" s="366"/>
      <c r="DS32" s="366"/>
      <c r="DT32" s="366"/>
      <c r="DU32" s="366"/>
      <c r="DV32" s="366"/>
      <c r="DW32" s="366"/>
      <c r="DX32" s="366"/>
      <c r="DY32" s="366"/>
      <c r="DZ32" s="366"/>
    </row>
    <row r="33" spans="1:130" ht="7.5" customHeight="1"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6"/>
      <c r="AJ33" s="366"/>
      <c r="AK33" s="366"/>
      <c r="AL33" s="366"/>
      <c r="AM33" s="366"/>
      <c r="AN33" s="366"/>
      <c r="AO33" s="366"/>
      <c r="AP33" s="366"/>
      <c r="AQ33" s="366"/>
      <c r="AR33" s="366"/>
      <c r="AS33" s="366"/>
      <c r="AT33" s="366"/>
      <c r="AU33" s="366"/>
      <c r="AV33" s="366"/>
      <c r="AW33" s="366"/>
      <c r="AX33" s="366"/>
      <c r="AY33" s="366"/>
      <c r="AZ33" s="366"/>
      <c r="BA33" s="366"/>
      <c r="BB33" s="366"/>
      <c r="BC33" s="366"/>
      <c r="BD33" s="366"/>
      <c r="BE33" s="366"/>
      <c r="BF33" s="366"/>
      <c r="BG33" s="366"/>
      <c r="BH33" s="366"/>
      <c r="BI33" s="366"/>
      <c r="BJ33" s="366"/>
      <c r="BK33" s="366"/>
      <c r="BL33" s="366"/>
      <c r="BM33" s="366"/>
      <c r="BN33" s="366"/>
      <c r="BO33" s="366"/>
      <c r="BP33" s="366"/>
      <c r="BQ33" s="366"/>
      <c r="BR33" s="366"/>
      <c r="BS33" s="366"/>
      <c r="BT33" s="366"/>
      <c r="BU33" s="366"/>
      <c r="BV33" s="366"/>
      <c r="BW33" s="366"/>
      <c r="BX33" s="366"/>
      <c r="BY33" s="366"/>
      <c r="BZ33" s="366"/>
      <c r="CA33" s="366"/>
      <c r="CB33" s="366"/>
      <c r="CC33" s="366"/>
      <c r="CD33" s="366"/>
      <c r="CE33" s="366"/>
      <c r="CF33" s="366"/>
      <c r="CG33" s="366"/>
      <c r="CH33" s="366"/>
      <c r="CI33" s="366"/>
      <c r="CJ33" s="366"/>
      <c r="CK33" s="366"/>
      <c r="CL33" s="366"/>
      <c r="CM33" s="366"/>
      <c r="CN33" s="366"/>
      <c r="CO33" s="366"/>
      <c r="CP33" s="366"/>
      <c r="CQ33" s="366"/>
      <c r="CR33" s="366"/>
      <c r="CS33" s="366"/>
      <c r="CT33" s="366"/>
      <c r="CU33" s="366"/>
      <c r="CV33" s="366"/>
      <c r="CW33" s="366"/>
      <c r="CX33" s="366"/>
      <c r="CY33" s="366"/>
      <c r="CZ33" s="366"/>
      <c r="DA33" s="366"/>
      <c r="DB33" s="366"/>
      <c r="DC33" s="366"/>
      <c r="DD33" s="366"/>
      <c r="DE33" s="366"/>
      <c r="DF33" s="366"/>
      <c r="DG33" s="366"/>
      <c r="DH33" s="366"/>
      <c r="DI33" s="366"/>
      <c r="DJ33" s="366"/>
      <c r="DK33" s="366"/>
      <c r="DL33" s="366"/>
      <c r="DM33" s="366"/>
      <c r="DN33" s="366"/>
      <c r="DO33" s="366"/>
      <c r="DP33" s="366"/>
      <c r="DQ33" s="366"/>
      <c r="DR33" s="366"/>
      <c r="DS33" s="366"/>
      <c r="DT33" s="366"/>
      <c r="DU33" s="366"/>
      <c r="DV33" s="366"/>
      <c r="DW33" s="366"/>
      <c r="DX33" s="366"/>
      <c r="DY33" s="366"/>
      <c r="DZ33" s="366"/>
    </row>
    <row r="34" spans="1:130" ht="7.5" customHeight="1"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  <c r="BA34" s="366"/>
      <c r="BB34" s="366"/>
      <c r="BC34" s="366"/>
      <c r="BD34" s="366"/>
      <c r="BE34" s="366"/>
      <c r="BF34" s="366"/>
      <c r="BG34" s="366"/>
      <c r="BH34" s="366"/>
      <c r="BI34" s="478"/>
      <c r="BJ34" s="478"/>
      <c r="BK34" s="478"/>
      <c r="BL34" s="478"/>
      <c r="BM34" s="478"/>
      <c r="BN34" s="478"/>
      <c r="BO34" s="478"/>
      <c r="BP34" s="478"/>
      <c r="BQ34" s="478"/>
      <c r="BR34" s="478"/>
      <c r="BS34" s="478"/>
      <c r="BT34" s="478"/>
      <c r="BU34" s="477"/>
      <c r="BV34" s="477"/>
      <c r="BW34" s="477"/>
      <c r="BX34" s="477"/>
      <c r="BY34" s="366"/>
      <c r="BZ34" s="366"/>
      <c r="CA34" s="366"/>
      <c r="CB34" s="366"/>
      <c r="CC34" s="366"/>
      <c r="CD34" s="366"/>
      <c r="CE34" s="366"/>
      <c r="CF34" s="366"/>
      <c r="CG34" s="366"/>
      <c r="CH34" s="366"/>
      <c r="CI34" s="366"/>
      <c r="CJ34" s="366"/>
      <c r="CK34" s="366"/>
      <c r="CL34" s="366"/>
      <c r="CM34" s="366"/>
      <c r="CN34" s="366"/>
      <c r="CO34" s="366"/>
      <c r="CP34" s="366"/>
      <c r="CQ34" s="366"/>
      <c r="CR34" s="366"/>
      <c r="CS34" s="366"/>
      <c r="CT34" s="366"/>
      <c r="CU34" s="366"/>
      <c r="CV34" s="366"/>
      <c r="CW34" s="366"/>
      <c r="CX34" s="366"/>
      <c r="CY34" s="366"/>
      <c r="CZ34" s="366"/>
      <c r="DA34" s="366"/>
      <c r="DB34" s="366"/>
      <c r="DC34" s="366"/>
      <c r="DD34" s="366"/>
      <c r="DE34" s="366"/>
      <c r="DF34" s="366"/>
      <c r="DG34" s="366"/>
      <c r="DH34" s="366"/>
      <c r="DI34" s="366"/>
      <c r="DJ34" s="366"/>
      <c r="DK34" s="366"/>
      <c r="DL34" s="366"/>
      <c r="DM34" s="366"/>
      <c r="DN34" s="366"/>
      <c r="DO34" s="366"/>
      <c r="DP34" s="366"/>
      <c r="DQ34" s="366"/>
      <c r="DR34" s="366"/>
      <c r="DS34" s="366"/>
      <c r="DT34" s="366"/>
      <c r="DU34" s="366"/>
      <c r="DV34" s="366"/>
      <c r="DW34" s="366"/>
      <c r="DX34" s="366"/>
      <c r="DY34" s="366"/>
      <c r="DZ34" s="366"/>
    </row>
    <row r="35" spans="1:130" ht="7.5" customHeight="1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366"/>
      <c r="AE35" s="366"/>
      <c r="AF35" s="366"/>
      <c r="AG35" s="366"/>
      <c r="AH35" s="366"/>
      <c r="AI35" s="366"/>
      <c r="AJ35" s="366"/>
      <c r="AK35" s="366"/>
      <c r="AL35" s="366"/>
      <c r="AM35" s="366"/>
      <c r="AN35" s="366"/>
      <c r="AO35" s="366"/>
      <c r="AP35" s="366"/>
      <c r="AQ35" s="366"/>
      <c r="AR35" s="366"/>
      <c r="AS35" s="366"/>
      <c r="AT35" s="366"/>
      <c r="AU35" s="366"/>
      <c r="AV35" s="366"/>
      <c r="AW35" s="366"/>
      <c r="AX35" s="366"/>
      <c r="AY35" s="366"/>
      <c r="AZ35" s="366"/>
      <c r="BA35" s="366"/>
      <c r="BB35" s="366"/>
      <c r="BC35" s="366"/>
      <c r="BD35" s="366"/>
      <c r="BE35" s="366"/>
      <c r="BF35" s="366"/>
      <c r="BG35" s="366"/>
      <c r="BH35" s="366"/>
      <c r="BI35" s="478"/>
      <c r="BJ35" s="478"/>
      <c r="BK35" s="478"/>
      <c r="BL35" s="478"/>
      <c r="BM35" s="478"/>
      <c r="BN35" s="478"/>
      <c r="BO35" s="478"/>
      <c r="BP35" s="478"/>
      <c r="BQ35" s="478"/>
      <c r="BR35" s="478"/>
      <c r="BS35" s="478"/>
      <c r="BT35" s="478"/>
      <c r="BU35" s="477"/>
      <c r="BV35" s="477"/>
      <c r="BW35" s="477"/>
      <c r="BX35" s="477"/>
      <c r="BY35" s="366"/>
      <c r="BZ35" s="366"/>
      <c r="CA35" s="366"/>
      <c r="CB35" s="366"/>
      <c r="CC35" s="366"/>
      <c r="CD35" s="366"/>
      <c r="CE35" s="366"/>
      <c r="CF35" s="366"/>
      <c r="CG35" s="366"/>
      <c r="CH35" s="366"/>
      <c r="CI35" s="366"/>
      <c r="CJ35" s="366"/>
      <c r="CK35" s="366"/>
      <c r="CL35" s="366"/>
      <c r="CM35" s="366"/>
      <c r="CN35" s="366"/>
      <c r="CO35" s="366"/>
      <c r="CP35" s="366"/>
      <c r="CQ35" s="366"/>
      <c r="CR35" s="366"/>
      <c r="CS35" s="366"/>
      <c r="CT35" s="366"/>
      <c r="CU35" s="366"/>
      <c r="CV35" s="366"/>
      <c r="CW35" s="366"/>
      <c r="CX35" s="366"/>
      <c r="CY35" s="366"/>
      <c r="CZ35" s="366"/>
      <c r="DA35" s="366"/>
      <c r="DB35" s="366"/>
      <c r="DC35" s="366"/>
      <c r="DD35" s="366"/>
      <c r="DE35" s="366"/>
      <c r="DF35" s="366"/>
      <c r="DG35" s="366"/>
      <c r="DH35" s="366"/>
      <c r="DI35" s="366"/>
      <c r="DJ35" s="366"/>
      <c r="DK35" s="366"/>
      <c r="DL35" s="366"/>
      <c r="DM35" s="366"/>
      <c r="DN35" s="366"/>
      <c r="DO35" s="366"/>
      <c r="DP35" s="366"/>
      <c r="DQ35" s="366"/>
      <c r="DR35" s="366"/>
      <c r="DS35" s="366"/>
      <c r="DT35" s="366"/>
      <c r="DU35" s="366"/>
      <c r="DV35" s="366"/>
      <c r="DW35" s="366"/>
      <c r="DX35" s="366"/>
      <c r="DY35" s="366"/>
      <c r="DZ35" s="366"/>
    </row>
    <row r="36" spans="1:130" ht="7.5" customHeight="1"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66"/>
      <c r="AL36" s="366"/>
      <c r="AM36" s="366"/>
      <c r="AN36" s="366"/>
      <c r="AO36" s="366"/>
      <c r="AP36" s="366"/>
      <c r="AQ36" s="366"/>
      <c r="AR36" s="366"/>
      <c r="AS36" s="366"/>
      <c r="AT36" s="366"/>
      <c r="AU36" s="366"/>
      <c r="AV36" s="366"/>
      <c r="AW36" s="366"/>
      <c r="AX36" s="366"/>
      <c r="AY36" s="366"/>
      <c r="AZ36" s="366"/>
      <c r="BA36" s="366"/>
      <c r="BB36" s="366"/>
      <c r="BC36" s="366"/>
      <c r="BD36" s="366"/>
      <c r="BE36" s="366"/>
      <c r="BF36" s="366"/>
      <c r="BG36" s="366"/>
      <c r="BH36" s="366"/>
      <c r="BI36" s="366"/>
      <c r="BJ36" s="366"/>
      <c r="BK36" s="366"/>
      <c r="BL36" s="366"/>
      <c r="BM36" s="366"/>
      <c r="BN36" s="366"/>
      <c r="BO36" s="366"/>
      <c r="BP36" s="366"/>
      <c r="BQ36" s="366"/>
      <c r="BR36" s="366"/>
      <c r="BS36" s="366"/>
      <c r="BT36" s="366"/>
      <c r="BU36" s="366"/>
      <c r="BV36" s="366"/>
      <c r="BW36" s="366"/>
      <c r="BX36" s="366"/>
      <c r="BY36" s="366"/>
      <c r="BZ36" s="366"/>
      <c r="CA36" s="366"/>
      <c r="CB36" s="366"/>
      <c r="CC36" s="366"/>
      <c r="CD36" s="366"/>
      <c r="CE36" s="366"/>
      <c r="CF36" s="366"/>
      <c r="CG36" s="366"/>
      <c r="CH36" s="366"/>
      <c r="CI36" s="366"/>
      <c r="CJ36" s="366"/>
      <c r="CK36" s="366"/>
      <c r="CL36" s="366"/>
      <c r="CM36" s="366"/>
      <c r="CN36" s="366"/>
      <c r="CO36" s="366"/>
      <c r="CP36" s="366"/>
      <c r="CQ36" s="366"/>
      <c r="CR36" s="366"/>
      <c r="CS36" s="366"/>
      <c r="CT36" s="366"/>
      <c r="CU36" s="366"/>
      <c r="CV36" s="366"/>
      <c r="CW36" s="366"/>
      <c r="CX36" s="366"/>
      <c r="CY36" s="366"/>
      <c r="CZ36" s="366"/>
      <c r="DA36" s="366"/>
      <c r="DB36" s="366"/>
      <c r="DC36" s="366"/>
      <c r="DD36" s="366"/>
      <c r="DE36" s="366"/>
      <c r="DF36" s="366"/>
      <c r="DG36" s="366"/>
      <c r="DH36" s="366"/>
      <c r="DI36" s="366"/>
      <c r="DJ36" s="366"/>
      <c r="DK36" s="366"/>
      <c r="DL36" s="366"/>
      <c r="DM36" s="366"/>
      <c r="DN36" s="366"/>
      <c r="DO36" s="366"/>
      <c r="DP36" s="366"/>
      <c r="DQ36" s="366"/>
      <c r="DR36" s="366"/>
      <c r="DS36" s="366"/>
      <c r="DT36" s="366"/>
      <c r="DU36" s="366"/>
      <c r="DV36" s="366"/>
      <c r="DW36" s="366"/>
      <c r="DX36" s="366"/>
      <c r="DY36" s="366"/>
      <c r="DZ36" s="366"/>
    </row>
    <row r="37" spans="1:130" ht="7.5" customHeight="1">
      <c r="A37" s="38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66"/>
      <c r="DC37" s="366"/>
      <c r="DD37" s="366"/>
      <c r="DE37" s="366"/>
      <c r="DF37" s="366"/>
      <c r="DG37" s="366"/>
      <c r="DH37" s="366"/>
      <c r="DI37" s="366"/>
      <c r="DJ37" s="366"/>
      <c r="DK37" s="366"/>
      <c r="DL37" s="366"/>
      <c r="DM37" s="366"/>
      <c r="DN37" s="366"/>
      <c r="DO37" s="366"/>
      <c r="DP37" s="366"/>
      <c r="DQ37" s="366"/>
      <c r="DR37" s="366"/>
      <c r="DS37" s="366"/>
      <c r="DT37" s="366"/>
      <c r="DU37" s="366"/>
      <c r="DV37" s="366"/>
      <c r="DW37" s="366"/>
      <c r="DX37" s="366"/>
      <c r="DY37" s="366"/>
      <c r="DZ37" s="366"/>
    </row>
    <row r="38" spans="1:130" ht="7.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478"/>
      <c r="BJ38" s="478"/>
      <c r="BK38" s="478"/>
      <c r="BL38" s="478"/>
      <c r="BM38" s="478"/>
      <c r="BN38" s="478"/>
      <c r="BO38" s="478"/>
      <c r="BP38" s="478"/>
      <c r="BQ38" s="478"/>
      <c r="BR38" s="478"/>
      <c r="BS38" s="478"/>
      <c r="BT38" s="478"/>
      <c r="BU38" s="480"/>
      <c r="BV38" s="480"/>
      <c r="BW38" s="480"/>
      <c r="BX38" s="481"/>
      <c r="BY38" s="481"/>
      <c r="BZ38" s="48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66"/>
      <c r="DC38" s="366"/>
      <c r="DD38" s="366"/>
      <c r="DE38" s="366"/>
      <c r="DF38" s="366"/>
      <c r="DG38" s="366"/>
      <c r="DH38" s="366"/>
      <c r="DI38" s="366"/>
      <c r="DJ38" s="366"/>
      <c r="DK38" s="366"/>
      <c r="DL38" s="366"/>
      <c r="DM38" s="366"/>
      <c r="DN38" s="366"/>
      <c r="DO38" s="366"/>
      <c r="DP38" s="366"/>
      <c r="DQ38" s="366"/>
      <c r="DR38" s="366"/>
      <c r="DS38" s="366"/>
      <c r="DT38" s="366"/>
      <c r="DU38" s="366"/>
      <c r="DV38" s="366"/>
      <c r="DW38" s="366"/>
      <c r="DX38" s="366"/>
      <c r="DY38" s="366"/>
      <c r="DZ38" s="366"/>
    </row>
    <row r="39" spans="1:130" ht="7.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478"/>
      <c r="BJ39" s="478"/>
      <c r="BK39" s="478"/>
      <c r="BL39" s="478"/>
      <c r="BM39" s="478"/>
      <c r="BN39" s="478"/>
      <c r="BO39" s="478"/>
      <c r="BP39" s="478"/>
      <c r="BQ39" s="478"/>
      <c r="BR39" s="478"/>
      <c r="BS39" s="478"/>
      <c r="BT39" s="478"/>
      <c r="BU39" s="480"/>
      <c r="BV39" s="480"/>
      <c r="BW39" s="480"/>
      <c r="BX39" s="481"/>
      <c r="BY39" s="481"/>
      <c r="BZ39" s="48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66"/>
      <c r="DC39" s="366"/>
      <c r="DD39" s="366"/>
      <c r="DE39" s="366"/>
      <c r="DF39" s="366"/>
      <c r="DG39" s="366"/>
      <c r="DH39" s="366"/>
      <c r="DI39" s="366"/>
      <c r="DJ39" s="366"/>
      <c r="DK39" s="366"/>
      <c r="DL39" s="366"/>
      <c r="DM39" s="366"/>
      <c r="DN39" s="366"/>
      <c r="DO39" s="366"/>
      <c r="DP39" s="366"/>
      <c r="DQ39" s="366"/>
      <c r="DR39" s="366"/>
      <c r="DS39" s="366"/>
      <c r="DT39" s="366"/>
      <c r="DU39" s="366"/>
      <c r="DV39" s="366"/>
      <c r="DW39" s="366"/>
      <c r="DX39" s="366"/>
      <c r="DY39" s="366"/>
      <c r="DZ39" s="366"/>
    </row>
    <row r="40" spans="1:130" ht="7.5" customHeight="1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366"/>
      <c r="DC40" s="366"/>
      <c r="DD40" s="366"/>
      <c r="DE40" s="366"/>
      <c r="DF40" s="366"/>
      <c r="DG40" s="366"/>
      <c r="DH40" s="366"/>
      <c r="DI40" s="366"/>
      <c r="DJ40" s="366"/>
      <c r="DK40" s="366"/>
      <c r="DL40" s="366"/>
      <c r="DM40" s="366"/>
      <c r="DN40" s="366"/>
      <c r="DO40" s="366"/>
      <c r="DP40" s="366"/>
      <c r="DQ40" s="366"/>
      <c r="DR40" s="366"/>
      <c r="DS40" s="366"/>
      <c r="DT40" s="366"/>
      <c r="DU40" s="366"/>
      <c r="DV40" s="366"/>
      <c r="DW40" s="366"/>
      <c r="DX40" s="366"/>
      <c r="DY40" s="366"/>
      <c r="DZ40" s="366"/>
    </row>
    <row r="41" spans="1:130" ht="7.5" customHeight="1"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6"/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366"/>
      <c r="BG41" s="366"/>
      <c r="BH41" s="366"/>
      <c r="BI41" s="366"/>
      <c r="BJ41" s="366"/>
      <c r="BK41" s="366"/>
      <c r="BL41" s="366"/>
      <c r="BM41" s="366"/>
      <c r="BN41" s="366"/>
      <c r="BO41" s="366"/>
      <c r="BP41" s="366"/>
      <c r="BQ41" s="366"/>
      <c r="BR41" s="366"/>
      <c r="BS41" s="366"/>
      <c r="BT41" s="366"/>
      <c r="BU41" s="366"/>
      <c r="BV41" s="366"/>
      <c r="BW41" s="366"/>
      <c r="BX41" s="366"/>
      <c r="BY41" s="366"/>
      <c r="BZ41" s="366"/>
      <c r="CA41" s="366"/>
      <c r="CB41" s="366"/>
      <c r="CC41" s="366"/>
      <c r="CD41" s="366"/>
      <c r="CE41" s="366"/>
      <c r="CF41" s="366"/>
      <c r="CG41" s="366"/>
      <c r="CH41" s="366"/>
      <c r="CI41" s="366"/>
      <c r="CJ41" s="366"/>
      <c r="CK41" s="366"/>
      <c r="CL41" s="366"/>
      <c r="CM41" s="366"/>
      <c r="CN41" s="366"/>
      <c r="CO41" s="366"/>
      <c r="CP41" s="366"/>
      <c r="CQ41" s="366"/>
      <c r="CR41" s="366"/>
      <c r="CS41" s="366"/>
      <c r="CT41" s="366"/>
      <c r="CU41" s="366"/>
      <c r="CV41" s="366"/>
      <c r="CW41" s="366"/>
      <c r="CX41" s="366"/>
      <c r="CY41" s="366"/>
      <c r="CZ41" s="366"/>
      <c r="DA41" s="366"/>
      <c r="DB41" s="366"/>
      <c r="DC41" s="366"/>
      <c r="DD41" s="366"/>
      <c r="DE41" s="366"/>
      <c r="DF41" s="366"/>
      <c r="DG41" s="366"/>
      <c r="DH41" s="366"/>
      <c r="DI41" s="366"/>
      <c r="DJ41" s="366"/>
      <c r="DK41" s="366"/>
      <c r="DL41" s="366"/>
      <c r="DM41" s="366"/>
      <c r="DN41" s="366"/>
      <c r="DO41" s="366"/>
      <c r="DP41" s="366"/>
      <c r="DQ41" s="366"/>
      <c r="DR41" s="366"/>
      <c r="DS41" s="366"/>
      <c r="DT41" s="366"/>
      <c r="DU41" s="366"/>
      <c r="DV41" s="366"/>
      <c r="DW41" s="366"/>
      <c r="DX41" s="366"/>
      <c r="DY41" s="366"/>
      <c r="DZ41" s="366"/>
    </row>
    <row r="42" spans="1:130" ht="7.5" customHeight="1"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366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366"/>
      <c r="AY42" s="366"/>
      <c r="AZ42" s="366"/>
      <c r="BA42" s="366"/>
      <c r="BB42" s="289"/>
      <c r="BC42" s="289"/>
      <c r="BD42" s="366"/>
      <c r="BE42" s="366"/>
      <c r="BF42" s="366"/>
      <c r="BG42" s="366"/>
      <c r="BH42" s="366"/>
      <c r="BI42" s="366"/>
      <c r="BJ42" s="289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366"/>
      <c r="BY42" s="366"/>
      <c r="BZ42" s="366"/>
      <c r="CA42" s="366"/>
      <c r="CB42" s="289"/>
      <c r="CC42" s="289"/>
      <c r="CD42" s="289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  <c r="CP42" s="366"/>
      <c r="CQ42" s="366"/>
      <c r="CR42" s="366"/>
      <c r="CS42" s="366"/>
      <c r="CT42" s="366"/>
      <c r="CU42" s="366"/>
      <c r="CV42" s="366"/>
      <c r="CW42" s="366"/>
      <c r="CX42" s="366"/>
      <c r="CY42" s="366"/>
      <c r="CZ42" s="366"/>
      <c r="DA42" s="366"/>
      <c r="DB42" s="366"/>
      <c r="DC42" s="366"/>
      <c r="DD42" s="366"/>
      <c r="DE42" s="366"/>
      <c r="DF42" s="366"/>
      <c r="DG42" s="366"/>
      <c r="DH42" s="366"/>
      <c r="DI42" s="366"/>
      <c r="DJ42" s="366"/>
      <c r="DK42" s="366"/>
      <c r="DL42" s="366"/>
      <c r="DM42" s="366"/>
      <c r="DN42" s="366"/>
      <c r="DO42" s="366"/>
      <c r="DP42" s="366"/>
      <c r="DQ42" s="366"/>
      <c r="DR42" s="366"/>
      <c r="DS42" s="366"/>
      <c r="DT42" s="366"/>
      <c r="DU42" s="366"/>
      <c r="DV42" s="366"/>
      <c r="DW42" s="366"/>
      <c r="DX42" s="366"/>
      <c r="DY42" s="366"/>
      <c r="DZ42" s="366"/>
    </row>
    <row r="43" spans="1:130" ht="7.5" customHeight="1" thickBot="1">
      <c r="AF43" s="58"/>
      <c r="AG43" s="60"/>
      <c r="AH43" s="60"/>
      <c r="AI43" s="60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0"/>
      <c r="AY43" s="60"/>
      <c r="AZ43" s="60"/>
      <c r="BA43" s="60"/>
      <c r="BB43" s="56"/>
      <c r="BC43" s="56"/>
      <c r="BD43" s="60"/>
      <c r="BE43" s="60"/>
      <c r="BF43" s="60"/>
      <c r="BG43" s="60"/>
      <c r="BH43" s="60"/>
      <c r="BI43" s="60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0"/>
      <c r="BY43" s="60"/>
      <c r="BZ43" s="60"/>
      <c r="CA43" s="60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59"/>
      <c r="DC43" s="49"/>
      <c r="DD43" s="48"/>
    </row>
    <row r="45" spans="1:130" ht="7.5" customHeight="1">
      <c r="AF45" s="46"/>
      <c r="AW45" s="49"/>
      <c r="AX45" s="49"/>
      <c r="AY45" s="49"/>
      <c r="AZ45" s="49"/>
      <c r="BA45" s="49"/>
      <c r="BB45" s="49"/>
      <c r="BC45" s="49"/>
      <c r="BN45" s="462">
        <v>4.5999999999999996</v>
      </c>
      <c r="BO45" s="462"/>
      <c r="BP45" s="462"/>
      <c r="BQ45" s="462"/>
      <c r="BR45" s="462"/>
      <c r="BS45" s="462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DA45" s="47"/>
    </row>
    <row r="46" spans="1:130" ht="7.5" customHeight="1">
      <c r="AF46" s="50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462"/>
      <c r="BO46" s="462"/>
      <c r="BP46" s="462"/>
      <c r="BQ46" s="462"/>
      <c r="BR46" s="462"/>
      <c r="BS46" s="462"/>
      <c r="BT46" s="51"/>
      <c r="BU46" s="51"/>
      <c r="BV46" s="51"/>
      <c r="CV46" s="51"/>
      <c r="CW46" s="51"/>
      <c r="CX46" s="51"/>
      <c r="CY46" s="51"/>
      <c r="CZ46" s="51"/>
      <c r="DA46" s="52"/>
    </row>
    <row r="48" spans="1:130" ht="7.5" customHeight="1">
      <c r="AW48" s="366"/>
      <c r="AX48" s="366"/>
      <c r="AY48" s="366"/>
      <c r="AZ48" s="366"/>
      <c r="BA48" s="366"/>
      <c r="BB48" s="366"/>
      <c r="BC48" s="366"/>
      <c r="BD48" s="366"/>
      <c r="BE48" s="366"/>
      <c r="BF48" s="366"/>
      <c r="BG48" s="366"/>
      <c r="BH48" s="366"/>
      <c r="BI48" s="477"/>
      <c r="BJ48" s="477"/>
      <c r="BK48" s="477"/>
      <c r="BL48" s="477"/>
      <c r="BM48" s="477"/>
      <c r="BN48" s="477"/>
      <c r="BO48" s="477"/>
      <c r="BP48" s="477"/>
      <c r="BQ48" s="477"/>
      <c r="BR48" s="477"/>
      <c r="BS48" s="477"/>
      <c r="BT48" s="477"/>
      <c r="BU48" s="477"/>
      <c r="BV48" s="366"/>
      <c r="BW48" s="366"/>
      <c r="BX48" s="366"/>
      <c r="BY48" s="366"/>
      <c r="BZ48" s="366"/>
      <c r="CA48" s="366"/>
      <c r="CB48" s="366"/>
      <c r="CC48" s="366"/>
      <c r="CD48" s="366"/>
      <c r="CN48" s="42"/>
      <c r="CO48" s="42"/>
      <c r="CP48" s="42"/>
      <c r="CQ48" s="42"/>
      <c r="CR48" s="42"/>
      <c r="CS48" s="42"/>
      <c r="CT48" s="42"/>
      <c r="CU48" s="42"/>
    </row>
    <row r="49" spans="1:110" ht="7.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  <c r="AE49" s="35"/>
      <c r="AF49" s="35"/>
      <c r="AG49" s="35"/>
      <c r="AW49" s="366"/>
      <c r="AX49" s="366"/>
      <c r="AY49" s="366"/>
      <c r="AZ49" s="366"/>
      <c r="BA49" s="366"/>
      <c r="BB49" s="366"/>
      <c r="BC49" s="366"/>
      <c r="BD49" s="366"/>
      <c r="BE49" s="366"/>
      <c r="BF49" s="366"/>
      <c r="BG49" s="366"/>
      <c r="BH49" s="366"/>
      <c r="BI49" s="477"/>
      <c r="BJ49" s="477"/>
      <c r="BK49" s="477"/>
      <c r="BL49" s="477"/>
      <c r="BM49" s="477"/>
      <c r="BN49" s="477"/>
      <c r="BO49" s="477"/>
      <c r="BP49" s="477"/>
      <c r="BQ49" s="477"/>
      <c r="BR49" s="477"/>
      <c r="BS49" s="477"/>
      <c r="BT49" s="477"/>
      <c r="BU49" s="477"/>
      <c r="BV49" s="366"/>
      <c r="BW49" s="366"/>
      <c r="BX49" s="366"/>
      <c r="BY49" s="366"/>
      <c r="BZ49" s="366"/>
      <c r="CA49" s="366"/>
      <c r="CB49" s="366"/>
      <c r="CC49" s="366"/>
      <c r="CD49" s="366"/>
      <c r="CN49" s="42"/>
      <c r="CO49" s="42"/>
      <c r="CP49" s="42"/>
      <c r="CQ49" s="42"/>
      <c r="CR49" s="42"/>
      <c r="CS49" s="42"/>
      <c r="CT49" s="42"/>
      <c r="CU49" s="42"/>
    </row>
    <row r="50" spans="1:110" ht="7.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5"/>
      <c r="AE50" s="35"/>
      <c r="AF50" s="35"/>
      <c r="AG50" s="35"/>
      <c r="AW50" s="366"/>
      <c r="AX50" s="366"/>
      <c r="AY50" s="366"/>
      <c r="AZ50" s="366"/>
      <c r="BA50" s="366"/>
      <c r="BB50" s="366"/>
      <c r="BC50" s="366"/>
      <c r="BD50" s="366"/>
      <c r="BE50" s="366"/>
      <c r="BF50" s="366"/>
      <c r="BG50" s="366"/>
      <c r="BH50" s="366"/>
      <c r="BI50" s="366"/>
      <c r="BJ50" s="366"/>
      <c r="BK50" s="366"/>
      <c r="BL50" s="366"/>
      <c r="BM50" s="366"/>
      <c r="BN50" s="366"/>
      <c r="BO50" s="366"/>
      <c r="BP50" s="366"/>
      <c r="BQ50" s="366"/>
      <c r="BR50" s="366"/>
      <c r="BS50" s="366"/>
      <c r="BT50" s="366"/>
      <c r="BU50" s="366"/>
      <c r="BV50" s="366"/>
      <c r="BW50" s="366"/>
      <c r="BX50" s="366"/>
      <c r="BY50" s="366"/>
      <c r="BZ50" s="366"/>
      <c r="CA50" s="366"/>
      <c r="CB50" s="366"/>
      <c r="CC50" s="366"/>
      <c r="CD50" s="366"/>
      <c r="CN50" s="42"/>
      <c r="CO50" s="42"/>
      <c r="CP50" s="42"/>
      <c r="CQ50" s="42"/>
      <c r="CR50" s="42"/>
      <c r="CS50" s="42"/>
      <c r="CT50" s="42"/>
      <c r="CU50" s="42"/>
    </row>
    <row r="51" spans="1:110" ht="7.5" customHeight="1">
      <c r="AW51" s="366"/>
      <c r="AX51" s="366"/>
      <c r="AY51" s="366"/>
      <c r="AZ51" s="366"/>
      <c r="BA51" s="366"/>
      <c r="BB51" s="366"/>
      <c r="BC51" s="366"/>
      <c r="BD51" s="366"/>
      <c r="BE51" s="366"/>
      <c r="BF51" s="366"/>
      <c r="BG51" s="366"/>
      <c r="BH51" s="366"/>
      <c r="BI51" s="465"/>
      <c r="BJ51" s="465"/>
      <c r="BK51" s="465"/>
      <c r="BL51" s="465"/>
      <c r="BM51" s="465"/>
      <c r="BN51" s="465"/>
      <c r="BO51" s="465"/>
      <c r="BP51" s="465"/>
      <c r="BQ51" s="465"/>
      <c r="BR51" s="465"/>
      <c r="BS51" s="477"/>
      <c r="BT51" s="477"/>
      <c r="BU51" s="477"/>
      <c r="BV51" s="477"/>
      <c r="BW51" s="366"/>
      <c r="BX51" s="366"/>
      <c r="BY51" s="366"/>
      <c r="BZ51" s="366"/>
      <c r="CA51" s="366"/>
      <c r="CB51" s="366"/>
      <c r="CC51" s="366"/>
      <c r="CD51" s="366"/>
    </row>
    <row r="52" spans="1:110" ht="7.5" customHeight="1"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/>
      <c r="AE52" s="22"/>
      <c r="AF52" s="22"/>
      <c r="AG52" s="24"/>
      <c r="AW52" s="366"/>
      <c r="AX52" s="366"/>
      <c r="AY52" s="366"/>
      <c r="AZ52" s="366"/>
      <c r="BA52" s="366"/>
      <c r="BB52" s="366"/>
      <c r="BC52" s="366"/>
      <c r="BD52" s="366"/>
      <c r="BE52" s="366"/>
      <c r="BF52" s="366"/>
      <c r="BG52" s="366"/>
      <c r="BH52" s="366"/>
      <c r="BI52" s="465"/>
      <c r="BJ52" s="465"/>
      <c r="BK52" s="465"/>
      <c r="BL52" s="465"/>
      <c r="BM52" s="465"/>
      <c r="BN52" s="465"/>
      <c r="BO52" s="465"/>
      <c r="BP52" s="465"/>
      <c r="BQ52" s="465"/>
      <c r="BR52" s="465"/>
      <c r="BS52" s="477"/>
      <c r="BT52" s="477"/>
      <c r="BU52" s="477"/>
      <c r="BV52" s="477"/>
      <c r="BW52" s="366"/>
      <c r="BX52" s="366"/>
      <c r="BY52" s="366"/>
      <c r="BZ52" s="366"/>
      <c r="CA52" s="366"/>
      <c r="CB52" s="366"/>
      <c r="CC52" s="366"/>
      <c r="CD52" s="366"/>
    </row>
    <row r="53" spans="1:110" ht="7.5" customHeight="1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25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  <c r="BL53" s="366"/>
      <c r="BM53" s="366"/>
      <c r="BN53" s="366"/>
      <c r="BO53" s="366"/>
      <c r="BP53" s="366"/>
      <c r="BQ53" s="366"/>
      <c r="BR53" s="366"/>
      <c r="BS53" s="366"/>
      <c r="BT53" s="366"/>
      <c r="BU53" s="366"/>
      <c r="BV53" s="366"/>
      <c r="BW53" s="366"/>
      <c r="BX53" s="366"/>
      <c r="BY53" s="366"/>
      <c r="BZ53" s="366"/>
      <c r="CA53" s="366"/>
      <c r="CB53" s="366"/>
      <c r="CC53" s="366"/>
      <c r="CD53" s="366"/>
    </row>
    <row r="54" spans="1:110" ht="7.5" customHeight="1">
      <c r="AD54" s="8"/>
      <c r="AW54" s="366"/>
      <c r="AX54" s="366"/>
      <c r="AY54" s="366"/>
      <c r="AZ54" s="366"/>
      <c r="BA54" s="366"/>
      <c r="BB54" s="366"/>
      <c r="BC54" s="366"/>
      <c r="BD54" s="366"/>
      <c r="BE54" s="366"/>
      <c r="BF54" s="366"/>
      <c r="BG54" s="366"/>
      <c r="BH54" s="366"/>
      <c r="BI54" s="477"/>
      <c r="BJ54" s="477"/>
      <c r="BK54" s="477"/>
      <c r="BL54" s="477"/>
      <c r="BM54" s="477"/>
      <c r="BN54" s="477"/>
      <c r="BO54" s="477"/>
      <c r="BP54" s="477"/>
      <c r="BQ54" s="366"/>
      <c r="BR54" s="366"/>
      <c r="BS54" s="366"/>
      <c r="BT54" s="366"/>
      <c r="BU54" s="366"/>
      <c r="BV54" s="366"/>
      <c r="BW54" s="366"/>
      <c r="BX54" s="366"/>
      <c r="BY54" s="366"/>
      <c r="BZ54" s="366"/>
      <c r="CA54" s="366"/>
      <c r="CB54" s="366"/>
      <c r="CC54" s="366"/>
      <c r="CD54" s="366"/>
    </row>
    <row r="55" spans="1:110" ht="7.5" customHeight="1">
      <c r="A55" s="2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477"/>
      <c r="BJ55" s="477"/>
      <c r="BK55" s="477"/>
      <c r="BL55" s="477"/>
      <c r="BM55" s="477"/>
      <c r="BN55" s="477"/>
      <c r="BO55" s="477"/>
      <c r="BP55" s="477"/>
      <c r="BQ55" s="366"/>
      <c r="BR55" s="366"/>
      <c r="BS55" s="366"/>
      <c r="BT55" s="366"/>
      <c r="BU55" s="366"/>
      <c r="BV55" s="366"/>
      <c r="BW55" s="366"/>
      <c r="BX55" s="366"/>
      <c r="BY55" s="366"/>
      <c r="BZ55" s="366"/>
      <c r="CA55" s="366"/>
      <c r="CB55" s="366"/>
      <c r="CC55" s="366"/>
      <c r="CD55" s="366"/>
    </row>
    <row r="56" spans="1:110" ht="7.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W56" s="366"/>
      <c r="AX56" s="366"/>
      <c r="AY56" s="366"/>
      <c r="AZ56" s="366"/>
      <c r="BA56" s="366"/>
      <c r="BB56" s="366"/>
      <c r="BC56" s="366"/>
      <c r="BD56" s="366"/>
      <c r="BE56" s="366"/>
      <c r="BF56" s="366"/>
      <c r="BG56" s="366"/>
      <c r="BH56" s="366"/>
      <c r="BI56" s="366"/>
      <c r="BJ56" s="366"/>
      <c r="BK56" s="366"/>
      <c r="BL56" s="366"/>
      <c r="BM56" s="366"/>
      <c r="BN56" s="366"/>
      <c r="BO56" s="366"/>
      <c r="BP56" s="366"/>
      <c r="BQ56" s="366"/>
      <c r="BR56" s="366"/>
      <c r="BS56" s="366"/>
      <c r="BT56" s="366"/>
      <c r="BU56" s="366"/>
      <c r="BV56" s="366"/>
      <c r="BW56" s="366"/>
      <c r="BX56" s="366"/>
      <c r="BY56" s="366"/>
      <c r="BZ56" s="366"/>
      <c r="CA56" s="366"/>
      <c r="CB56" s="366"/>
      <c r="CC56" s="366"/>
      <c r="CD56" s="366"/>
    </row>
    <row r="57" spans="1:110" ht="7.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W57" s="366"/>
      <c r="AX57" s="366"/>
      <c r="AY57" s="366"/>
      <c r="AZ57" s="366"/>
      <c r="BA57" s="366"/>
      <c r="BB57" s="366"/>
      <c r="BC57" s="366"/>
      <c r="BD57" s="366"/>
      <c r="BE57" s="366"/>
      <c r="BF57" s="366"/>
      <c r="BG57" s="465"/>
      <c r="BH57" s="465"/>
      <c r="BI57" s="465"/>
      <c r="BJ57" s="465"/>
      <c r="BK57" s="465"/>
      <c r="BL57" s="465"/>
      <c r="BM57" s="465"/>
      <c r="BN57" s="465"/>
      <c r="BO57" s="465"/>
      <c r="BP57" s="465"/>
      <c r="BQ57" s="465"/>
      <c r="BR57" s="465"/>
      <c r="BS57" s="477"/>
      <c r="BT57" s="477"/>
      <c r="BU57" s="477"/>
      <c r="BV57" s="477"/>
      <c r="BW57" s="476"/>
      <c r="BX57" s="476"/>
      <c r="BY57" s="476"/>
      <c r="BZ57" s="476"/>
      <c r="CA57" s="476"/>
      <c r="CB57" s="476"/>
      <c r="CC57" s="366"/>
      <c r="CD57" s="366"/>
      <c r="CS57" s="147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</row>
    <row r="58" spans="1:110" ht="7.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W58" s="366"/>
      <c r="AX58" s="366"/>
      <c r="AY58" s="366"/>
      <c r="AZ58" s="366"/>
      <c r="BA58" s="366"/>
      <c r="BB58" s="366"/>
      <c r="BC58" s="366"/>
      <c r="BD58" s="366"/>
      <c r="BE58" s="366"/>
      <c r="BF58" s="366"/>
      <c r="BG58" s="465"/>
      <c r="BH58" s="465"/>
      <c r="BI58" s="465"/>
      <c r="BJ58" s="465"/>
      <c r="BK58" s="465"/>
      <c r="BL58" s="465"/>
      <c r="BM58" s="465"/>
      <c r="BN58" s="465"/>
      <c r="BO58" s="465"/>
      <c r="BP58" s="465"/>
      <c r="BQ58" s="465"/>
      <c r="BR58" s="465"/>
      <c r="BS58" s="477"/>
      <c r="BT58" s="477"/>
      <c r="BU58" s="477"/>
      <c r="BV58" s="477"/>
      <c r="BW58" s="476"/>
      <c r="BX58" s="476"/>
      <c r="BY58" s="476"/>
      <c r="BZ58" s="476"/>
      <c r="CA58" s="476"/>
      <c r="CB58" s="476"/>
      <c r="CC58" s="366"/>
      <c r="CD58" s="366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</row>
    <row r="59" spans="1:110" ht="7.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W59" s="366"/>
      <c r="AX59" s="366"/>
      <c r="AY59" s="366"/>
      <c r="AZ59" s="366"/>
      <c r="BA59" s="366"/>
      <c r="BB59" s="366"/>
      <c r="BC59" s="366"/>
      <c r="BD59" s="366"/>
      <c r="BE59" s="366"/>
      <c r="BF59" s="366"/>
      <c r="BG59" s="366"/>
      <c r="BH59" s="366"/>
      <c r="BI59" s="366"/>
      <c r="BJ59" s="366"/>
      <c r="BK59" s="366"/>
      <c r="BL59" s="366"/>
      <c r="BM59" s="366"/>
      <c r="BN59" s="366"/>
      <c r="BO59" s="366"/>
      <c r="BP59" s="366"/>
      <c r="BQ59" s="366"/>
      <c r="BR59" s="366"/>
      <c r="BS59" s="366"/>
      <c r="BT59" s="366"/>
      <c r="BU59" s="366"/>
      <c r="BV59" s="366"/>
      <c r="BW59" s="366"/>
      <c r="BX59" s="366"/>
      <c r="BY59" s="366"/>
      <c r="BZ59" s="366"/>
      <c r="CA59" s="366"/>
      <c r="CB59" s="366"/>
      <c r="CC59" s="366"/>
      <c r="CD59" s="366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</row>
    <row r="60" spans="1:110" ht="7.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W60" s="366"/>
      <c r="AX60" s="366"/>
      <c r="AY60" s="366"/>
      <c r="AZ60" s="366"/>
      <c r="BA60" s="366"/>
      <c r="BB60" s="366"/>
      <c r="BC60" s="366"/>
      <c r="BD60" s="366"/>
      <c r="BE60" s="366"/>
      <c r="BF60" s="366"/>
      <c r="BG60" s="366"/>
      <c r="BH60" s="366"/>
      <c r="BI60" s="366"/>
      <c r="BJ60" s="366"/>
      <c r="BK60" s="366"/>
      <c r="BL60" s="366"/>
      <c r="BM60" s="366"/>
      <c r="BN60" s="366"/>
      <c r="BO60" s="366"/>
      <c r="BP60" s="366"/>
      <c r="BQ60" s="366"/>
      <c r="BR60" s="366"/>
      <c r="BS60" s="366"/>
      <c r="BT60" s="366"/>
      <c r="BU60" s="366"/>
      <c r="BV60" s="366"/>
      <c r="BW60" s="366"/>
      <c r="BX60" s="366"/>
      <c r="BY60" s="366"/>
      <c r="BZ60" s="366"/>
      <c r="CA60" s="366"/>
      <c r="CB60" s="366"/>
      <c r="CC60" s="366"/>
      <c r="CD60" s="366"/>
    </row>
    <row r="61" spans="1:110" ht="7.5" customHeight="1">
      <c r="AW61" s="366"/>
      <c r="AX61" s="366"/>
      <c r="AY61" s="366"/>
      <c r="AZ61" s="366"/>
      <c r="BA61" s="366"/>
      <c r="BB61" s="366"/>
      <c r="BC61" s="366"/>
      <c r="BD61" s="366"/>
      <c r="BE61" s="366"/>
      <c r="BF61" s="366"/>
      <c r="BG61" s="366"/>
      <c r="BH61" s="366"/>
      <c r="BI61" s="366"/>
      <c r="BJ61" s="366"/>
      <c r="BK61" s="366"/>
      <c r="BL61" s="366"/>
      <c r="BM61" s="366"/>
      <c r="BN61" s="366"/>
      <c r="BO61" s="366"/>
      <c r="BP61" s="366"/>
      <c r="BQ61" s="366"/>
      <c r="BR61" s="366"/>
      <c r="BS61" s="366"/>
      <c r="BT61" s="366"/>
      <c r="BU61" s="366"/>
      <c r="BV61" s="366"/>
      <c r="BW61" s="366"/>
      <c r="BX61" s="366"/>
      <c r="BY61" s="366"/>
      <c r="BZ61" s="366"/>
      <c r="CA61" s="366"/>
      <c r="CB61" s="366"/>
      <c r="CC61" s="366"/>
      <c r="CD61" s="366"/>
    </row>
    <row r="62" spans="1:110" ht="7.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W62" s="366"/>
      <c r="AX62" s="366"/>
      <c r="AY62" s="366"/>
      <c r="AZ62" s="366"/>
      <c r="BA62" s="366"/>
      <c r="BB62" s="366"/>
      <c r="BC62" s="366"/>
      <c r="BD62" s="366"/>
      <c r="BE62" s="366"/>
      <c r="BF62" s="366"/>
      <c r="BG62" s="366"/>
      <c r="BH62" s="366"/>
      <c r="BI62" s="366"/>
      <c r="BJ62" s="366"/>
      <c r="BK62" s="366"/>
      <c r="BL62" s="366"/>
      <c r="BM62" s="366"/>
      <c r="BN62" s="366"/>
      <c r="BO62" s="366"/>
      <c r="BP62" s="366"/>
      <c r="BQ62" s="366"/>
      <c r="BR62" s="366"/>
      <c r="BS62" s="366"/>
      <c r="BT62" s="366"/>
      <c r="BU62" s="366"/>
      <c r="BV62" s="366"/>
      <c r="BW62" s="366"/>
      <c r="BX62" s="366"/>
      <c r="BY62" s="366"/>
      <c r="BZ62" s="366"/>
      <c r="CA62" s="366"/>
      <c r="CB62" s="366"/>
      <c r="CC62" s="366"/>
      <c r="CD62" s="366"/>
    </row>
    <row r="64" spans="1:110" ht="7.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</row>
    <row r="65" spans="1:33" ht="7.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7"/>
      <c r="AE65" s="27"/>
      <c r="AF65" s="27"/>
      <c r="AG65" s="27"/>
    </row>
    <row r="66" spans="1:33" ht="7.5" customHeight="1">
      <c r="AD66" s="41"/>
      <c r="AE66" s="41"/>
      <c r="AF66" s="41"/>
      <c r="AG66" s="41"/>
    </row>
    <row r="67" spans="1:33" ht="7.5" customHeight="1">
      <c r="AD67" s="27"/>
      <c r="AE67" s="27"/>
      <c r="AF67" s="27"/>
      <c r="AG67" s="27"/>
    </row>
    <row r="68" spans="1:33" ht="7.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</row>
    <row r="69" spans="1:33" ht="7.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</row>
    <row r="70" spans="1:33" ht="7.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27"/>
      <c r="AE70" s="27"/>
      <c r="AF70" s="27"/>
      <c r="AG70" s="27"/>
    </row>
    <row r="71" spans="1:33" ht="7.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</row>
    <row r="72" spans="1:33" ht="7.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</row>
    <row r="73" spans="1:33" ht="7.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</row>
    <row r="74" spans="1:33" ht="7.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</row>
    <row r="75" spans="1:33" ht="7.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7"/>
      <c r="AE75" s="27"/>
      <c r="AF75" s="27"/>
      <c r="AG75" s="27"/>
    </row>
    <row r="76" spans="1:33" ht="7.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</row>
    <row r="77" spans="1:33" ht="7.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7"/>
      <c r="AE77" s="27"/>
      <c r="AF77" s="27"/>
      <c r="AG77" s="27"/>
    </row>
    <row r="78" spans="1:33" ht="7.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</row>
    <row r="79" spans="1:33" ht="7.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</row>
    <row r="80" spans="1:33" ht="7.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</row>
    <row r="81" spans="1:33" ht="7.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</row>
    <row r="83" spans="1:33" ht="7.5" customHeight="1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</row>
    <row r="84" spans="1:33" ht="7.5" customHeight="1"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3"/>
      <c r="AF84" s="42"/>
      <c r="AG84" s="42"/>
    </row>
    <row r="85" spans="1:33" ht="7.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33"/>
      <c r="AF85" s="2"/>
      <c r="AG85" s="2"/>
    </row>
    <row r="86" spans="1:33" ht="7.5" customHeight="1"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</row>
    <row r="88" spans="1:33" ht="7.5" customHeight="1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33" ht="7.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1:33" ht="7.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1:33" ht="7.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1:33" ht="7.5" customHeight="1">
      <c r="A92" s="39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</row>
  </sheetData>
  <mergeCells count="44">
    <mergeCell ref="DU27:DZ28"/>
    <mergeCell ref="H27:S28"/>
    <mergeCell ref="T27:W28"/>
    <mergeCell ref="X27:AC28"/>
    <mergeCell ref="DQ21:DT22"/>
    <mergeCell ref="DG24:DJ25"/>
    <mergeCell ref="DK24:DN25"/>
    <mergeCell ref="DG21:DP22"/>
    <mergeCell ref="M21:V22"/>
    <mergeCell ref="W21:Z22"/>
    <mergeCell ref="M24:P25"/>
    <mergeCell ref="Q24:T25"/>
    <mergeCell ref="BG57:BR58"/>
    <mergeCell ref="BW57:CB58"/>
    <mergeCell ref="DG27:DP28"/>
    <mergeCell ref="DQ27:DT28"/>
    <mergeCell ref="BS57:BV58"/>
    <mergeCell ref="BI54:BL55"/>
    <mergeCell ref="BM54:BP55"/>
    <mergeCell ref="BI48:BQ49"/>
    <mergeCell ref="BR48:BU49"/>
    <mergeCell ref="BI51:BR52"/>
    <mergeCell ref="BS51:BV52"/>
    <mergeCell ref="BU38:BW39"/>
    <mergeCell ref="BN45:BS46"/>
    <mergeCell ref="DC28:DD32"/>
    <mergeCell ref="BI34:BT35"/>
    <mergeCell ref="BU34:BX35"/>
    <mergeCell ref="BI5:BR6"/>
    <mergeCell ref="BS5:BV6"/>
    <mergeCell ref="BW5:CB6"/>
    <mergeCell ref="BI38:BT39"/>
    <mergeCell ref="BI28:BT29"/>
    <mergeCell ref="BU28:BW29"/>
    <mergeCell ref="BX28:BZ29"/>
    <mergeCell ref="BX38:BZ39"/>
    <mergeCell ref="BI8:BQ9"/>
    <mergeCell ref="BR8:BU9"/>
    <mergeCell ref="BI11:BR12"/>
    <mergeCell ref="BS11:BV12"/>
    <mergeCell ref="BI14:BL15"/>
    <mergeCell ref="BM14:BP15"/>
    <mergeCell ref="BI25:BT26"/>
    <mergeCell ref="BU25:BX26"/>
  </mergeCells>
  <dataValidations count="3">
    <dataValidation type="list" allowBlank="1" showInputMessage="1" showErrorMessage="1" sqref="BU34:BX35">
      <formula1>support</formula1>
    </dataValidation>
    <dataValidation type="list" allowBlank="1" showInputMessage="1" showErrorMessage="1" sqref="W21:Z22 T27:W28 BS11:BV12 BS57:BV58 DQ27:DT28 Q24:T25 BS51:BV52 BR48:BU49 DK24:DN25 DQ21:DT22 BM14:BP15 BR8:BU9 BM54:BP55 BS5:BV6 BU25:BX26">
      <formula1>liste2</formula1>
    </dataValidation>
    <dataValidation showInputMessage="1" showErrorMessage="1" sqref="BW57:CB58"/>
  </dataValidations>
  <pageMargins left="0.34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16"/>
  <dimension ref="A1:L31"/>
  <sheetViews>
    <sheetView workbookViewId="0">
      <selection sqref="A1:XFD1048576"/>
    </sheetView>
  </sheetViews>
  <sheetFormatPr baseColWidth="10" defaultRowHeight="14.25"/>
  <cols>
    <col min="1" max="1" width="11.73046875" style="421" customWidth="1"/>
    <col min="2" max="2" width="26.73046875" style="366" customWidth="1"/>
    <col min="3" max="3" width="10.6640625" style="366"/>
    <col min="4" max="4" width="14" style="366" customWidth="1"/>
    <col min="5" max="5" width="10.6640625" style="366"/>
    <col min="6" max="6" width="11.3984375" style="366"/>
    <col min="7" max="7" width="23.1328125" style="366" customWidth="1"/>
    <col min="8" max="8" width="22.33203125" style="366" customWidth="1"/>
    <col min="9" max="9" width="23.73046875" style="366" customWidth="1"/>
    <col min="10" max="16384" width="10.6640625" style="366"/>
  </cols>
  <sheetData>
    <row r="1" spans="1:12">
      <c r="A1" s="61"/>
      <c r="B1" s="61"/>
      <c r="C1" s="61"/>
      <c r="D1" s="61"/>
      <c r="E1" s="61"/>
      <c r="F1" s="61"/>
    </row>
    <row r="2" spans="1:12">
      <c r="A2" s="93"/>
      <c r="C2" s="148"/>
      <c r="D2" s="421"/>
      <c r="E2" s="421"/>
      <c r="F2" s="61"/>
    </row>
    <row r="3" spans="1:12">
      <c r="A3" s="93"/>
      <c r="C3" s="187"/>
      <c r="D3" s="136"/>
      <c r="E3" s="421"/>
      <c r="F3" s="61"/>
    </row>
    <row r="4" spans="1:12">
      <c r="A4" s="93"/>
      <c r="C4" s="187"/>
      <c r="D4" s="149"/>
      <c r="E4" s="421"/>
      <c r="F4" s="61"/>
    </row>
    <row r="5" spans="1:12">
      <c r="A5" s="93"/>
      <c r="C5" s="419"/>
      <c r="D5" s="149"/>
      <c r="E5" s="421"/>
      <c r="F5" s="61"/>
    </row>
    <row r="6" spans="1:12">
      <c r="A6" s="93"/>
      <c r="C6" s="419"/>
      <c r="D6" s="188"/>
      <c r="E6" s="421"/>
      <c r="F6" s="61"/>
      <c r="L6" s="421"/>
    </row>
    <row r="7" spans="1:12">
      <c r="A7" s="93"/>
      <c r="C7" s="419"/>
      <c r="D7" s="61"/>
      <c r="E7" s="421"/>
      <c r="F7" s="61"/>
      <c r="I7" s="186"/>
      <c r="L7" s="421"/>
    </row>
    <row r="8" spans="1:12">
      <c r="A8" s="93"/>
      <c r="D8" s="144"/>
      <c r="E8" s="421"/>
      <c r="F8" s="61"/>
      <c r="L8" s="421"/>
    </row>
    <row r="9" spans="1:12">
      <c r="A9" s="93"/>
      <c r="C9" s="419"/>
      <c r="D9" s="61"/>
      <c r="E9" s="421"/>
      <c r="F9" s="61"/>
      <c r="G9" s="93"/>
      <c r="L9" s="421"/>
    </row>
    <row r="10" spans="1:12">
      <c r="A10" s="93"/>
      <c r="C10" s="419"/>
      <c r="D10" s="188"/>
      <c r="E10" s="421"/>
      <c r="F10" s="61"/>
      <c r="G10" s="93"/>
      <c r="L10" s="421"/>
    </row>
    <row r="11" spans="1:12">
      <c r="A11" s="93"/>
      <c r="C11" s="419"/>
      <c r="D11" s="61"/>
      <c r="E11" s="421"/>
      <c r="F11" s="61"/>
      <c r="G11" s="93"/>
      <c r="L11" s="421"/>
    </row>
    <row r="12" spans="1:12">
      <c r="A12" s="93"/>
      <c r="E12" s="421"/>
      <c r="F12" s="61"/>
      <c r="G12" s="359"/>
      <c r="L12" s="421"/>
    </row>
    <row r="13" spans="1:12" ht="15" customHeight="1">
      <c r="A13" s="93"/>
      <c r="C13" s="419"/>
      <c r="D13" s="482"/>
      <c r="E13" s="421"/>
      <c r="F13" s="61"/>
      <c r="L13" s="421"/>
    </row>
    <row r="14" spans="1:12">
      <c r="A14" s="93"/>
      <c r="C14" s="419"/>
      <c r="D14" s="482"/>
      <c r="E14" s="421"/>
      <c r="F14" s="61"/>
      <c r="L14" s="421"/>
    </row>
    <row r="15" spans="1:12">
      <c r="A15" s="93"/>
      <c r="C15" s="419"/>
      <c r="D15" s="483"/>
      <c r="E15" s="421"/>
      <c r="F15" s="61"/>
      <c r="L15" s="421"/>
    </row>
    <row r="16" spans="1:12">
      <c r="A16" s="93"/>
      <c r="D16" s="484"/>
      <c r="E16" s="421"/>
      <c r="F16" s="61"/>
      <c r="L16" s="421"/>
    </row>
    <row r="17" spans="1:12">
      <c r="A17" s="93"/>
      <c r="E17" s="421"/>
      <c r="F17" s="61"/>
      <c r="L17" s="421"/>
    </row>
    <row r="18" spans="1:12">
      <c r="A18" s="93"/>
      <c r="E18" s="421"/>
      <c r="F18" s="61"/>
      <c r="L18" s="421"/>
    </row>
    <row r="19" spans="1:12">
      <c r="A19" s="93"/>
      <c r="E19" s="421"/>
      <c r="F19" s="61"/>
      <c r="L19" s="421"/>
    </row>
    <row r="20" spans="1:12">
      <c r="A20" s="93"/>
      <c r="E20" s="421"/>
      <c r="L20" s="421"/>
    </row>
    <row r="21" spans="1:12">
      <c r="A21" s="93"/>
      <c r="E21" s="421"/>
      <c r="L21" s="421"/>
    </row>
    <row r="22" spans="1:12">
      <c r="A22" s="93"/>
      <c r="E22" s="421"/>
      <c r="L22" s="421"/>
    </row>
    <row r="23" spans="1:12">
      <c r="A23" s="93"/>
      <c r="E23" s="421"/>
      <c r="L23" s="421"/>
    </row>
    <row r="24" spans="1:12">
      <c r="A24" s="93"/>
      <c r="E24" s="421"/>
      <c r="L24" s="421"/>
    </row>
    <row r="25" spans="1:12">
      <c r="A25" s="93"/>
      <c r="E25" s="421"/>
    </row>
    <row r="26" spans="1:12">
      <c r="A26" s="93"/>
      <c r="E26" s="421"/>
    </row>
    <row r="27" spans="1:12">
      <c r="A27" s="93"/>
      <c r="E27" s="421"/>
    </row>
    <row r="28" spans="1:12">
      <c r="A28" s="93"/>
      <c r="E28" s="421"/>
    </row>
    <row r="29" spans="1:12">
      <c r="A29" s="351"/>
      <c r="E29" s="421"/>
    </row>
    <row r="30" spans="1:12">
      <c r="A30" s="93"/>
      <c r="E30" s="421"/>
    </row>
    <row r="31" spans="1:12">
      <c r="A31" s="4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2"/>
  <dimension ref="A1:BE65"/>
  <sheetViews>
    <sheetView topLeftCell="AO1" workbookViewId="0">
      <selection activeCell="AO1" sqref="A1:XFD1048576"/>
    </sheetView>
  </sheetViews>
  <sheetFormatPr baseColWidth="10" defaultRowHeight="14.25"/>
  <cols>
    <col min="1" max="1" width="10.6640625" style="366"/>
    <col min="2" max="2" width="28.1328125" style="366" customWidth="1"/>
    <col min="3" max="3" width="10.6640625" style="366"/>
    <col min="4" max="4" width="14.1328125" style="366" customWidth="1"/>
    <col min="5" max="5" width="6.265625" style="366" customWidth="1"/>
    <col min="6" max="6" width="4" style="366" customWidth="1"/>
    <col min="7" max="7" width="11.3984375" style="366"/>
    <col min="8" max="8" width="26" style="366" customWidth="1"/>
    <col min="9" max="9" width="20.59765625" style="366" customWidth="1"/>
    <col min="10" max="10" width="16.86328125" style="366" customWidth="1"/>
    <col min="11" max="11" width="15.86328125" style="366" hidden="1" customWidth="1"/>
    <col min="12" max="12" width="13.1328125" style="366" hidden="1" customWidth="1"/>
    <col min="13" max="13" width="3.1328125" style="366" customWidth="1"/>
    <col min="14" max="14" width="11.3984375" style="366"/>
    <col min="15" max="15" width="23.1328125" style="366" customWidth="1"/>
    <col min="16" max="16" width="11.3984375" style="366"/>
    <col min="17" max="17" width="16.1328125" style="366" customWidth="1"/>
    <col min="18" max="18" width="10" style="366" customWidth="1"/>
    <col min="19" max="19" width="3.86328125" style="366" customWidth="1"/>
    <col min="20" max="20" width="3" style="366" customWidth="1"/>
    <col min="21" max="21" width="11.3984375" style="366"/>
    <col min="22" max="22" width="23.1328125" style="366" customWidth="1"/>
    <col min="23" max="23" width="11.3984375" style="366"/>
    <col min="24" max="24" width="10.73046875" style="366" customWidth="1"/>
    <col min="25" max="25" width="5.59765625" style="366" hidden="1" customWidth="1"/>
    <col min="26" max="26" width="5.1328125" style="366" hidden="1" customWidth="1"/>
    <col min="27" max="27" width="3" style="366" customWidth="1"/>
    <col min="28" max="28" width="11.3984375" style="366"/>
    <col min="29" max="29" width="22.1328125" style="366" customWidth="1"/>
    <col min="30" max="30" width="11.3984375" style="366"/>
    <col min="31" max="31" width="10.265625" style="366" customWidth="1"/>
    <col min="32" max="32" width="6" style="366" hidden="1" customWidth="1"/>
    <col min="33" max="33" width="3.265625" style="366" hidden="1" customWidth="1"/>
    <col min="34" max="34" width="4" style="366" customWidth="1"/>
    <col min="35" max="35" width="10.6640625" style="366"/>
    <col min="36" max="36" width="28.1328125" style="366" customWidth="1"/>
    <col min="37" max="37" width="10.6640625" style="366"/>
    <col min="38" max="38" width="14.1328125" style="366" customWidth="1"/>
    <col min="39" max="39" width="6.265625" style="366" customWidth="1"/>
    <col min="40" max="40" width="4" style="366" customWidth="1"/>
    <col min="41" max="41" width="11.3984375" style="366"/>
    <col min="42" max="42" width="28.1328125" style="366" customWidth="1"/>
    <col min="43" max="43" width="11.3984375" style="366"/>
    <col min="44" max="44" width="11.265625" style="366" customWidth="1"/>
    <col min="45" max="45" width="6.59765625" style="366" customWidth="1"/>
    <col min="46" max="46" width="4.86328125" style="366" customWidth="1"/>
    <col min="47" max="47" width="3.73046875" style="366" customWidth="1"/>
    <col min="48" max="48" width="20.265625" style="366" customWidth="1"/>
    <col min="49" max="49" width="4.3984375" style="366" customWidth="1"/>
    <col min="50" max="50" width="10" style="366" customWidth="1"/>
    <col min="51" max="51" width="14.59765625" style="366" customWidth="1"/>
    <col min="52" max="52" width="10.6640625" style="366"/>
    <col min="53" max="53" width="15" style="366" customWidth="1"/>
    <col min="54" max="54" width="17.86328125" style="366" customWidth="1"/>
    <col min="55" max="55" width="14" style="366" customWidth="1"/>
    <col min="56" max="56" width="15" style="366" customWidth="1"/>
    <col min="57" max="16384" width="10.6640625" style="366"/>
  </cols>
  <sheetData>
    <row r="1" spans="1:56">
      <c r="A1" s="61"/>
      <c r="B1" s="61"/>
      <c r="C1" s="61"/>
      <c r="D1" s="61"/>
      <c r="E1" s="61"/>
      <c r="G1" s="61"/>
      <c r="H1" s="61"/>
      <c r="I1" s="61"/>
      <c r="J1" s="61"/>
      <c r="N1" s="61"/>
      <c r="O1" s="61"/>
      <c r="P1" s="61"/>
      <c r="Q1" s="61"/>
      <c r="U1" s="61"/>
      <c r="V1" s="61"/>
      <c r="W1" s="61"/>
      <c r="X1" s="61"/>
      <c r="AB1" s="61"/>
      <c r="AC1" s="61"/>
      <c r="AD1" s="61"/>
      <c r="AE1" s="61"/>
      <c r="AI1" s="61"/>
      <c r="AJ1" s="61"/>
      <c r="AK1" s="61"/>
      <c r="AL1" s="61"/>
      <c r="AM1" s="61"/>
      <c r="AO1" s="61"/>
      <c r="AP1" s="61"/>
      <c r="AQ1" s="61"/>
      <c r="AR1" s="61"/>
      <c r="AS1" s="61"/>
      <c r="AT1" s="61"/>
      <c r="AU1" s="489"/>
      <c r="AV1" s="61"/>
      <c r="AW1" s="61"/>
      <c r="AY1" s="61"/>
      <c r="AZ1" s="61"/>
      <c r="BA1" s="61"/>
      <c r="BB1" s="61"/>
      <c r="BD1" s="421"/>
    </row>
    <row r="2" spans="1:56">
      <c r="A2" s="93"/>
      <c r="C2" s="148"/>
      <c r="D2" s="61"/>
      <c r="E2" s="421"/>
      <c r="G2" s="93"/>
      <c r="I2" s="490"/>
      <c r="J2" s="421"/>
      <c r="K2" s="421"/>
      <c r="L2" s="421"/>
      <c r="M2" s="421"/>
      <c r="N2" s="93"/>
      <c r="P2" s="490"/>
      <c r="Q2" s="421"/>
      <c r="R2" s="421"/>
      <c r="S2" s="421"/>
      <c r="T2" s="421"/>
      <c r="U2" s="93"/>
      <c r="W2" s="490"/>
      <c r="X2" s="421"/>
      <c r="Y2" s="421"/>
      <c r="Z2" s="421"/>
      <c r="AA2" s="421"/>
      <c r="AB2" s="93"/>
      <c r="AD2" s="490"/>
      <c r="AE2" s="421"/>
      <c r="AF2" s="421"/>
      <c r="AG2" s="421"/>
      <c r="AI2" s="93"/>
      <c r="AK2" s="148"/>
      <c r="AL2" s="61"/>
      <c r="AM2" s="421"/>
      <c r="AO2" s="93"/>
      <c r="AQ2" s="187"/>
      <c r="AR2" s="421"/>
      <c r="AS2" s="421"/>
      <c r="AT2" s="421"/>
      <c r="AU2" s="489"/>
      <c r="AV2" s="61"/>
      <c r="AW2" s="61"/>
      <c r="AX2" s="485"/>
      <c r="AY2" s="421"/>
      <c r="AZ2" s="421"/>
      <c r="BA2" s="421"/>
      <c r="BB2" s="421"/>
    </row>
    <row r="3" spans="1:56" ht="25.5">
      <c r="C3" s="148"/>
      <c r="D3" s="61"/>
      <c r="E3" s="421"/>
      <c r="G3" s="93"/>
      <c r="H3" s="427"/>
      <c r="I3" s="491"/>
      <c r="J3" s="421"/>
      <c r="K3" s="421"/>
      <c r="L3" s="421"/>
      <c r="M3" s="421"/>
      <c r="N3" s="93"/>
      <c r="O3" s="427"/>
      <c r="P3" s="491"/>
      <c r="Q3" s="421"/>
      <c r="R3" s="421"/>
      <c r="S3" s="421"/>
      <c r="T3" s="421"/>
      <c r="U3" s="93"/>
      <c r="V3" s="427"/>
      <c r="W3" s="491"/>
      <c r="X3" s="421"/>
      <c r="Y3" s="421"/>
      <c r="Z3" s="421"/>
      <c r="AA3" s="421"/>
      <c r="AB3" s="93"/>
      <c r="AC3" s="427"/>
      <c r="AD3" s="491"/>
      <c r="AE3" s="421"/>
      <c r="AF3" s="421"/>
      <c r="AG3" s="421"/>
      <c r="AI3" s="93"/>
      <c r="AK3" s="148"/>
      <c r="AL3" s="61"/>
      <c r="AM3" s="421"/>
      <c r="AO3" s="93"/>
      <c r="AQ3" s="187"/>
      <c r="AR3" s="136"/>
      <c r="AS3" s="421"/>
      <c r="AT3" s="421"/>
      <c r="AU3" s="489"/>
      <c r="AV3" s="492"/>
      <c r="AX3" s="485"/>
      <c r="AY3" s="421"/>
      <c r="AZ3" s="421"/>
      <c r="BA3" s="421"/>
      <c r="BB3" s="421"/>
    </row>
    <row r="4" spans="1:56">
      <c r="C4" s="419"/>
      <c r="D4" s="149"/>
      <c r="E4" s="421"/>
      <c r="G4" s="93"/>
      <c r="H4" s="427"/>
      <c r="I4" s="159"/>
      <c r="J4" s="150"/>
      <c r="K4" s="421"/>
      <c r="L4" s="421"/>
      <c r="M4" s="421"/>
      <c r="N4" s="93"/>
      <c r="O4" s="427"/>
      <c r="P4" s="159"/>
      <c r="Q4" s="150"/>
      <c r="R4" s="421"/>
      <c r="S4" s="421"/>
      <c r="T4" s="421"/>
      <c r="U4" s="93"/>
      <c r="V4" s="427"/>
      <c r="W4" s="159"/>
      <c r="X4" s="150"/>
      <c r="Y4" s="421"/>
      <c r="Z4" s="421"/>
      <c r="AA4" s="421"/>
      <c r="AB4" s="93"/>
      <c r="AC4" s="427"/>
      <c r="AD4" s="159"/>
      <c r="AE4" s="150"/>
      <c r="AF4" s="421"/>
      <c r="AG4" s="421"/>
      <c r="AI4" s="93"/>
      <c r="AK4" s="419"/>
      <c r="AL4" s="149"/>
      <c r="AM4" s="421"/>
      <c r="AO4" s="93"/>
      <c r="AQ4" s="187"/>
      <c r="AR4" s="149"/>
      <c r="AS4" s="421"/>
      <c r="AT4" s="421"/>
      <c r="AU4" s="489"/>
      <c r="AV4" s="61"/>
      <c r="AX4" s="485"/>
      <c r="AY4" s="421"/>
      <c r="AZ4" s="421"/>
      <c r="BA4" s="421"/>
      <c r="BB4" s="421"/>
    </row>
    <row r="5" spans="1:56">
      <c r="C5" s="419"/>
      <c r="D5" s="149"/>
      <c r="E5" s="421"/>
      <c r="G5" s="93"/>
      <c r="H5" s="427"/>
      <c r="I5" s="273"/>
      <c r="J5" s="150"/>
      <c r="K5" s="421"/>
      <c r="L5" s="421"/>
      <c r="M5" s="421"/>
      <c r="N5" s="93"/>
      <c r="O5" s="427"/>
      <c r="P5" s="273"/>
      <c r="Q5" s="150"/>
      <c r="R5" s="421"/>
      <c r="S5" s="421"/>
      <c r="T5" s="421"/>
      <c r="U5" s="93"/>
      <c r="V5" s="427"/>
      <c r="W5" s="273"/>
      <c r="X5" s="150"/>
      <c r="Y5" s="421"/>
      <c r="Z5" s="421"/>
      <c r="AA5" s="421"/>
      <c r="AB5" s="93"/>
      <c r="AC5" s="427"/>
      <c r="AD5" s="273"/>
      <c r="AE5" s="150"/>
      <c r="AF5" s="421"/>
      <c r="AG5" s="421"/>
      <c r="AI5" s="93"/>
      <c r="AK5" s="419"/>
      <c r="AL5" s="149"/>
      <c r="AM5" s="421"/>
      <c r="AO5" s="93"/>
      <c r="AQ5" s="419"/>
      <c r="AR5" s="149"/>
      <c r="AS5" s="421"/>
      <c r="AT5" s="421"/>
      <c r="AU5" s="489"/>
      <c r="AV5" s="61"/>
      <c r="AX5" s="485"/>
      <c r="AY5" s="421"/>
      <c r="AZ5" s="421"/>
      <c r="BA5" s="421"/>
      <c r="BB5" s="421"/>
    </row>
    <row r="6" spans="1:56">
      <c r="C6" s="419"/>
      <c r="D6" s="150"/>
      <c r="E6" s="421"/>
      <c r="G6" s="93"/>
      <c r="I6" s="419"/>
      <c r="J6" s="150"/>
      <c r="K6" s="421"/>
      <c r="L6" s="421"/>
      <c r="M6" s="421"/>
      <c r="N6" s="93"/>
      <c r="P6" s="419"/>
      <c r="Q6" s="150"/>
      <c r="R6" s="421"/>
      <c r="S6" s="421"/>
      <c r="T6" s="421"/>
      <c r="U6" s="93"/>
      <c r="W6" s="419"/>
      <c r="X6" s="150"/>
      <c r="Y6" s="421"/>
      <c r="Z6" s="421"/>
      <c r="AA6" s="421"/>
      <c r="AB6" s="93"/>
      <c r="AD6" s="419"/>
      <c r="AE6" s="150"/>
      <c r="AF6" s="421"/>
      <c r="AG6" s="421"/>
      <c r="AI6" s="93"/>
      <c r="AK6" s="419"/>
      <c r="AL6" s="150"/>
      <c r="AM6" s="421"/>
      <c r="AO6" s="93"/>
      <c r="AQ6" s="419"/>
      <c r="AR6" s="188"/>
      <c r="AS6" s="421"/>
      <c r="AT6" s="93"/>
      <c r="AU6" s="489"/>
      <c r="AV6" s="493"/>
      <c r="AY6" s="421"/>
      <c r="AZ6" s="421"/>
      <c r="BA6" s="421"/>
      <c r="BB6" s="421"/>
    </row>
    <row r="7" spans="1:56">
      <c r="C7" s="419"/>
      <c r="D7" s="150"/>
      <c r="E7" s="421"/>
      <c r="G7" s="93"/>
      <c r="I7" s="419"/>
      <c r="J7" s="272"/>
      <c r="K7" s="421"/>
      <c r="L7" s="421"/>
      <c r="M7" s="421"/>
      <c r="N7" s="93"/>
      <c r="P7" s="419"/>
      <c r="Q7" s="272"/>
      <c r="R7" s="421"/>
      <c r="S7" s="421"/>
      <c r="T7" s="421"/>
      <c r="U7" s="93"/>
      <c r="W7" s="419"/>
      <c r="X7" s="272"/>
      <c r="Y7" s="421"/>
      <c r="Z7" s="421"/>
      <c r="AA7" s="421"/>
      <c r="AB7" s="93"/>
      <c r="AD7" s="419"/>
      <c r="AE7" s="272"/>
      <c r="AF7" s="421"/>
      <c r="AG7" s="421"/>
      <c r="AI7" s="93"/>
      <c r="AK7" s="419"/>
      <c r="AL7" s="150"/>
      <c r="AM7" s="421"/>
      <c r="AO7" s="93"/>
      <c r="AQ7" s="419"/>
      <c r="AR7" s="61"/>
      <c r="AS7" s="421"/>
      <c r="AT7" s="421"/>
      <c r="AU7" s="489"/>
    </row>
    <row r="8" spans="1:56">
      <c r="D8" s="151"/>
      <c r="E8" s="421"/>
      <c r="G8" s="93"/>
      <c r="I8" s="419"/>
      <c r="J8" s="188"/>
      <c r="K8" s="421"/>
      <c r="L8" s="421"/>
      <c r="M8" s="421"/>
      <c r="N8" s="93"/>
      <c r="P8" s="419"/>
      <c r="Q8" s="188"/>
      <c r="R8" s="421"/>
      <c r="S8" s="421"/>
      <c r="T8" s="421"/>
      <c r="U8" s="93"/>
      <c r="W8" s="419"/>
      <c r="X8" s="188"/>
      <c r="Y8" s="421"/>
      <c r="Z8" s="421"/>
      <c r="AA8" s="421"/>
      <c r="AB8" s="93"/>
      <c r="AD8" s="419"/>
      <c r="AE8" s="188"/>
      <c r="AF8" s="421"/>
      <c r="AG8" s="421"/>
      <c r="AI8" s="93"/>
      <c r="AL8" s="151"/>
      <c r="AM8" s="421"/>
      <c r="AO8" s="93"/>
      <c r="AR8" s="144"/>
      <c r="AS8" s="421"/>
      <c r="AU8" s="489"/>
      <c r="AY8" s="61"/>
      <c r="AZ8" s="61"/>
      <c r="BA8" s="61"/>
      <c r="BB8" s="61"/>
      <c r="BC8" s="61"/>
    </row>
    <row r="9" spans="1:56">
      <c r="C9" s="419"/>
      <c r="D9" s="149"/>
      <c r="E9" s="421"/>
      <c r="G9" s="93"/>
      <c r="I9" s="419"/>
      <c r="J9" s="272"/>
      <c r="K9" s="421"/>
      <c r="L9" s="421"/>
      <c r="M9" s="421"/>
      <c r="N9" s="93"/>
      <c r="P9" s="419"/>
      <c r="Q9" s="272"/>
      <c r="R9" s="421"/>
      <c r="S9" s="421"/>
      <c r="T9" s="421"/>
      <c r="U9" s="93"/>
      <c r="W9" s="419"/>
      <c r="X9" s="272"/>
      <c r="Y9" s="421"/>
      <c r="Z9" s="421"/>
      <c r="AA9" s="421"/>
      <c r="AB9" s="93"/>
      <c r="AD9" s="419"/>
      <c r="AE9" s="272"/>
      <c r="AF9" s="421"/>
      <c r="AG9" s="421"/>
      <c r="AI9" s="93"/>
      <c r="AK9" s="419"/>
      <c r="AL9" s="149"/>
      <c r="AM9" s="421"/>
      <c r="AO9" s="93"/>
      <c r="AQ9" s="419"/>
      <c r="AR9" s="61"/>
      <c r="AS9" s="421"/>
      <c r="AU9" s="489"/>
      <c r="AX9" s="485"/>
      <c r="AY9" s="421"/>
      <c r="AZ9" s="421"/>
      <c r="BA9" s="421"/>
      <c r="BB9" s="421"/>
      <c r="BC9" s="421"/>
    </row>
    <row r="10" spans="1:56">
      <c r="C10" s="419"/>
      <c r="D10" s="61"/>
      <c r="E10" s="421"/>
      <c r="G10" s="93"/>
      <c r="I10" s="419"/>
      <c r="J10" s="188"/>
      <c r="K10" s="421"/>
      <c r="L10" s="421"/>
      <c r="M10" s="421"/>
      <c r="N10" s="93"/>
      <c r="P10" s="419"/>
      <c r="Q10" s="188"/>
      <c r="R10" s="421"/>
      <c r="S10" s="421"/>
      <c r="T10" s="421"/>
      <c r="U10" s="93"/>
      <c r="W10" s="419"/>
      <c r="X10" s="188"/>
      <c r="Y10" s="421"/>
      <c r="Z10" s="421"/>
      <c r="AA10" s="421"/>
      <c r="AB10" s="93"/>
      <c r="AD10" s="419"/>
      <c r="AE10" s="188"/>
      <c r="AF10" s="421"/>
      <c r="AG10" s="421"/>
      <c r="AI10" s="93"/>
      <c r="AK10" s="419"/>
      <c r="AL10" s="61"/>
      <c r="AM10" s="421"/>
      <c r="AO10" s="93"/>
      <c r="AQ10" s="419"/>
      <c r="AR10" s="61"/>
      <c r="AS10" s="421"/>
      <c r="AU10" s="489"/>
      <c r="AX10" s="485"/>
      <c r="AY10" s="421"/>
      <c r="AZ10" s="421"/>
      <c r="BA10" s="421"/>
      <c r="BB10" s="421"/>
      <c r="BC10" s="421"/>
    </row>
    <row r="11" spans="1:56">
      <c r="C11" s="419"/>
      <c r="D11" s="61"/>
      <c r="E11" s="421"/>
      <c r="G11" s="93"/>
      <c r="I11" s="419"/>
      <c r="J11" s="149"/>
      <c r="K11" s="421"/>
      <c r="L11" s="421"/>
      <c r="M11" s="421"/>
      <c r="N11" s="93"/>
      <c r="P11" s="419"/>
      <c r="Q11" s="149"/>
      <c r="R11" s="421"/>
      <c r="S11" s="421"/>
      <c r="T11" s="421"/>
      <c r="U11" s="93"/>
      <c r="W11" s="419"/>
      <c r="X11" s="149"/>
      <c r="Y11" s="421"/>
      <c r="Z11" s="421"/>
      <c r="AA11" s="421"/>
      <c r="AB11" s="93"/>
      <c r="AD11" s="419"/>
      <c r="AE11" s="149"/>
      <c r="AF11" s="421"/>
      <c r="AG11" s="421"/>
      <c r="AI11" s="93"/>
      <c r="AK11" s="419"/>
      <c r="AL11" s="61"/>
      <c r="AM11" s="421"/>
      <c r="AO11" s="93"/>
      <c r="AQ11" s="419"/>
      <c r="AS11" s="421"/>
      <c r="AX11" s="485"/>
      <c r="AY11" s="421"/>
      <c r="AZ11" s="421"/>
      <c r="BA11" s="421"/>
      <c r="BB11" s="421"/>
      <c r="BC11" s="421"/>
    </row>
    <row r="12" spans="1:56">
      <c r="E12" s="421"/>
      <c r="G12" s="93"/>
      <c r="I12" s="419"/>
      <c r="J12" s="272"/>
      <c r="K12" s="421"/>
      <c r="L12" s="421"/>
      <c r="M12" s="421"/>
      <c r="N12" s="93"/>
      <c r="P12" s="419"/>
      <c r="Q12" s="272"/>
      <c r="R12" s="421"/>
      <c r="S12" s="421"/>
      <c r="T12" s="421"/>
      <c r="U12" s="93"/>
      <c r="W12" s="419"/>
      <c r="X12" s="272"/>
      <c r="Y12" s="421"/>
      <c r="Z12" s="421"/>
      <c r="AA12" s="421"/>
      <c r="AB12" s="93"/>
      <c r="AD12" s="419"/>
      <c r="AE12" s="272"/>
      <c r="AF12" s="421"/>
      <c r="AG12" s="421"/>
      <c r="AI12" s="93"/>
      <c r="AM12" s="421"/>
      <c r="AO12" s="93"/>
      <c r="AS12" s="421"/>
      <c r="AX12" s="485"/>
      <c r="AY12" s="421"/>
      <c r="AZ12" s="421"/>
      <c r="BA12" s="421"/>
      <c r="BB12" s="421"/>
      <c r="BC12" s="421"/>
    </row>
    <row r="13" spans="1:56">
      <c r="E13" s="421"/>
      <c r="G13" s="93"/>
      <c r="I13" s="419"/>
      <c r="J13" s="272"/>
      <c r="K13" s="421"/>
      <c r="L13" s="421"/>
      <c r="M13" s="421"/>
      <c r="N13" s="93"/>
      <c r="P13" s="419"/>
      <c r="Q13" s="272"/>
      <c r="R13" s="421"/>
      <c r="S13" s="421"/>
      <c r="T13" s="421"/>
      <c r="U13" s="93"/>
      <c r="W13" s="419"/>
      <c r="X13" s="272"/>
      <c r="Y13" s="421"/>
      <c r="Z13" s="421"/>
      <c r="AA13" s="421"/>
      <c r="AB13" s="93"/>
      <c r="AD13" s="419"/>
      <c r="AE13" s="272"/>
      <c r="AF13" s="421"/>
      <c r="AG13" s="421"/>
      <c r="AI13" s="93"/>
      <c r="AM13" s="421"/>
      <c r="AO13" s="93"/>
      <c r="AS13" s="421"/>
      <c r="AY13" s="421"/>
      <c r="AZ13" s="421"/>
      <c r="BA13" s="421"/>
      <c r="BB13" s="421"/>
      <c r="BC13" s="421"/>
    </row>
    <row r="14" spans="1:56">
      <c r="E14" s="421"/>
      <c r="G14" s="93"/>
      <c r="I14" s="419"/>
      <c r="J14" s="188"/>
      <c r="K14" s="421"/>
      <c r="L14" s="421"/>
      <c r="M14" s="421"/>
      <c r="N14" s="93"/>
      <c r="P14" s="419"/>
      <c r="Q14" s="188"/>
      <c r="R14" s="421"/>
      <c r="S14" s="421"/>
      <c r="T14" s="421"/>
      <c r="U14" s="93"/>
      <c r="W14" s="419"/>
      <c r="X14" s="188"/>
      <c r="Y14" s="421"/>
      <c r="Z14" s="421"/>
      <c r="AA14" s="421"/>
      <c r="AB14" s="93"/>
      <c r="AD14" s="419"/>
      <c r="AE14" s="188"/>
      <c r="AF14" s="421"/>
      <c r="AG14" s="421"/>
      <c r="AI14" s="351"/>
      <c r="AM14" s="421"/>
      <c r="AO14" s="93"/>
      <c r="AS14" s="421"/>
      <c r="AY14" s="421"/>
      <c r="AZ14" s="421"/>
      <c r="BA14" s="421"/>
      <c r="BB14" s="421"/>
    </row>
    <row r="15" spans="1:56">
      <c r="E15" s="421"/>
      <c r="F15" s="494"/>
      <c r="I15" s="419"/>
      <c r="J15" s="149"/>
      <c r="K15" s="421"/>
      <c r="L15" s="421"/>
      <c r="M15" s="421"/>
      <c r="P15" s="419"/>
      <c r="Q15" s="149"/>
      <c r="R15" s="421"/>
      <c r="S15" s="421"/>
      <c r="T15" s="421"/>
      <c r="W15" s="419"/>
      <c r="X15" s="149"/>
      <c r="Y15" s="421"/>
      <c r="Z15" s="421"/>
      <c r="AA15" s="421"/>
      <c r="AD15" s="419"/>
      <c r="AE15" s="149"/>
      <c r="AF15" s="421"/>
      <c r="AG15" s="421"/>
      <c r="AI15" s="421"/>
      <c r="AM15" s="421"/>
      <c r="AN15" s="494"/>
      <c r="AO15" s="421"/>
      <c r="AS15" s="421"/>
    </row>
    <row r="16" spans="1:56">
      <c r="B16" s="61"/>
      <c r="C16" s="61"/>
      <c r="D16" s="61"/>
      <c r="E16" s="421"/>
      <c r="F16" s="427"/>
      <c r="G16" s="93"/>
      <c r="I16" s="419"/>
      <c r="J16" s="188"/>
      <c r="K16" s="421"/>
      <c r="N16" s="93"/>
      <c r="P16" s="419"/>
      <c r="Q16" s="188"/>
      <c r="R16" s="421"/>
      <c r="U16" s="93"/>
      <c r="W16" s="419"/>
      <c r="X16" s="188"/>
      <c r="Y16" s="421"/>
      <c r="AB16" s="93"/>
      <c r="AD16" s="419"/>
      <c r="AE16" s="188"/>
      <c r="AF16" s="421"/>
      <c r="AI16" s="61"/>
      <c r="AJ16" s="61"/>
      <c r="AK16" s="61"/>
      <c r="AL16" s="61"/>
      <c r="AM16" s="61"/>
      <c r="AN16" s="427"/>
      <c r="AO16" s="61"/>
      <c r="AP16" s="61"/>
      <c r="AQ16" s="61"/>
      <c r="AR16" s="495"/>
      <c r="AY16" s="61"/>
      <c r="BA16" s="61"/>
      <c r="BB16" s="61"/>
      <c r="BC16" s="61"/>
    </row>
    <row r="17" spans="3:57">
      <c r="C17" s="187"/>
      <c r="D17" s="61"/>
      <c r="E17" s="421"/>
      <c r="G17" s="93"/>
      <c r="I17" s="419"/>
      <c r="J17" s="272"/>
      <c r="K17" s="421"/>
      <c r="N17" s="93"/>
      <c r="P17" s="419"/>
      <c r="Q17" s="272"/>
      <c r="R17" s="421"/>
      <c r="U17" s="93"/>
      <c r="W17" s="419"/>
      <c r="X17" s="272"/>
      <c r="Y17" s="421"/>
      <c r="AB17" s="93"/>
      <c r="AD17" s="419"/>
      <c r="AE17" s="272"/>
      <c r="AF17" s="421"/>
      <c r="AI17" s="93"/>
      <c r="AK17" s="187"/>
      <c r="AL17" s="61"/>
      <c r="AM17" s="421"/>
      <c r="AO17" s="93"/>
      <c r="AQ17" s="148"/>
      <c r="AR17" s="496"/>
      <c r="AS17" s="421"/>
      <c r="AV17" s="497"/>
      <c r="AX17" s="61"/>
      <c r="AY17" s="421"/>
      <c r="BA17" s="421"/>
      <c r="BB17" s="421"/>
      <c r="BC17" s="421"/>
    </row>
    <row r="18" spans="3:57">
      <c r="C18" s="187"/>
      <c r="D18" s="61"/>
      <c r="E18" s="421"/>
      <c r="G18" s="93"/>
      <c r="I18" s="419"/>
      <c r="J18" s="188"/>
      <c r="K18" s="421"/>
      <c r="N18" s="93"/>
      <c r="P18" s="419"/>
      <c r="Q18" s="188"/>
      <c r="R18" s="421"/>
      <c r="U18" s="93"/>
      <c r="W18" s="419"/>
      <c r="X18" s="188"/>
      <c r="Y18" s="421"/>
      <c r="AB18" s="93"/>
      <c r="AD18" s="419"/>
      <c r="AE18" s="188"/>
      <c r="AF18" s="421"/>
      <c r="AI18" s="93"/>
      <c r="AK18" s="187"/>
      <c r="AL18" s="61"/>
      <c r="AM18" s="421"/>
      <c r="AO18" s="93"/>
      <c r="AQ18" s="148"/>
      <c r="AR18" s="61"/>
      <c r="AS18" s="421"/>
      <c r="AX18" s="61"/>
      <c r="AY18" s="421"/>
    </row>
    <row r="19" spans="3:57">
      <c r="C19" s="187"/>
      <c r="D19" s="61"/>
      <c r="E19" s="421"/>
      <c r="G19" s="93"/>
      <c r="I19" s="419"/>
      <c r="J19" s="149"/>
      <c r="K19" s="421"/>
      <c r="N19" s="93"/>
      <c r="P19" s="419"/>
      <c r="Q19" s="149"/>
      <c r="R19" s="421"/>
      <c r="U19" s="93"/>
      <c r="W19" s="419"/>
      <c r="X19" s="149"/>
      <c r="Y19" s="421"/>
      <c r="AB19" s="93"/>
      <c r="AD19" s="419"/>
      <c r="AE19" s="149"/>
      <c r="AF19" s="421"/>
      <c r="AI19" s="93"/>
      <c r="AK19" s="187"/>
      <c r="AL19" s="61"/>
      <c r="AM19" s="421"/>
      <c r="AO19" s="93"/>
      <c r="AQ19" s="419"/>
      <c r="AR19" s="149"/>
      <c r="AS19" s="421"/>
      <c r="BA19" s="61"/>
      <c r="BB19" s="61"/>
    </row>
    <row r="20" spans="3:57">
      <c r="C20" s="419"/>
      <c r="D20" s="61"/>
      <c r="E20" s="421"/>
      <c r="G20" s="93"/>
      <c r="I20" s="419"/>
      <c r="J20" s="149"/>
      <c r="K20" s="421"/>
      <c r="N20" s="93"/>
      <c r="P20" s="419"/>
      <c r="Q20" s="149"/>
      <c r="R20" s="421"/>
      <c r="U20" s="93"/>
      <c r="W20" s="419"/>
      <c r="X20" s="149"/>
      <c r="Y20" s="421"/>
      <c r="AB20" s="93"/>
      <c r="AD20" s="419"/>
      <c r="AE20" s="149"/>
      <c r="AF20" s="421"/>
      <c r="AI20" s="93"/>
      <c r="AK20" s="419"/>
      <c r="AL20" s="61"/>
      <c r="AM20" s="421"/>
      <c r="AO20" s="93"/>
      <c r="AQ20" s="419"/>
      <c r="AR20" s="149"/>
      <c r="AS20" s="421"/>
      <c r="BA20" s="421"/>
      <c r="BB20" s="421"/>
    </row>
    <row r="21" spans="3:57">
      <c r="C21" s="419"/>
      <c r="D21" s="188"/>
      <c r="E21" s="421"/>
      <c r="AI21" s="93"/>
      <c r="AK21" s="419"/>
      <c r="AL21" s="188"/>
      <c r="AM21" s="421"/>
      <c r="AO21" s="93"/>
      <c r="AQ21" s="419"/>
      <c r="AR21" s="150"/>
      <c r="AS21" s="421"/>
    </row>
    <row r="22" spans="3:57">
      <c r="C22" s="419"/>
      <c r="D22" s="61"/>
      <c r="E22" s="421"/>
      <c r="AB22" s="61"/>
      <c r="AC22" s="61"/>
      <c r="AD22" s="61"/>
      <c r="AE22" s="61"/>
      <c r="AF22" s="61"/>
      <c r="AI22" s="93"/>
      <c r="AK22" s="419"/>
      <c r="AL22" s="61"/>
      <c r="AM22" s="421"/>
      <c r="AO22" s="93"/>
      <c r="AQ22" s="419"/>
      <c r="AR22" s="150"/>
      <c r="AS22" s="421"/>
      <c r="BA22" s="465"/>
      <c r="BB22" s="465"/>
    </row>
    <row r="23" spans="3:57">
      <c r="D23" s="61"/>
      <c r="E23" s="421"/>
      <c r="H23" s="421"/>
      <c r="I23" s="419"/>
      <c r="J23" s="421"/>
      <c r="AB23" s="93"/>
      <c r="AD23" s="148"/>
      <c r="AE23" s="421"/>
      <c r="AF23" s="421"/>
      <c r="AI23" s="93"/>
      <c r="AL23" s="61"/>
      <c r="AM23" s="421"/>
      <c r="AO23" s="93"/>
      <c r="AR23" s="151"/>
      <c r="AS23" s="421"/>
      <c r="AY23" s="81"/>
      <c r="AZ23" s="81"/>
      <c r="BA23" s="486"/>
      <c r="BB23" s="486"/>
      <c r="BC23" s="82"/>
      <c r="BD23" s="82"/>
      <c r="BE23" s="82"/>
    </row>
    <row r="24" spans="3:57">
      <c r="C24" s="419"/>
      <c r="D24" s="61"/>
      <c r="E24" s="421"/>
      <c r="H24" s="93"/>
      <c r="I24" s="421"/>
      <c r="J24" s="421"/>
      <c r="AB24" s="93"/>
      <c r="AD24" s="187"/>
      <c r="AE24" s="136"/>
      <c r="AF24" s="421"/>
      <c r="AI24" s="93"/>
      <c r="AK24" s="419"/>
      <c r="AL24" s="61"/>
      <c r="AM24" s="421"/>
      <c r="AO24" s="93"/>
      <c r="AQ24" s="419"/>
      <c r="AR24" s="149"/>
      <c r="AS24" s="421"/>
      <c r="AV24" s="497"/>
      <c r="AY24" s="428"/>
      <c r="AZ24" s="428"/>
      <c r="BA24" s="423"/>
      <c r="BB24" s="487"/>
      <c r="BC24" s="82"/>
      <c r="BD24" s="82"/>
      <c r="BE24" s="82"/>
    </row>
    <row r="25" spans="3:57">
      <c r="C25" s="419"/>
      <c r="D25" s="61"/>
      <c r="E25" s="421"/>
      <c r="H25" s="93"/>
      <c r="I25" s="136"/>
      <c r="J25" s="421"/>
      <c r="AB25" s="93"/>
      <c r="AD25" s="187"/>
      <c r="AE25" s="149"/>
      <c r="AF25" s="421"/>
      <c r="AI25" s="93"/>
      <c r="AK25" s="419"/>
      <c r="AL25" s="61"/>
      <c r="AM25" s="421"/>
      <c r="AO25" s="93"/>
      <c r="AQ25" s="419"/>
      <c r="AR25" s="61"/>
      <c r="AS25" s="421"/>
      <c r="AY25" s="428"/>
      <c r="AZ25" s="81"/>
      <c r="BA25" s="81"/>
      <c r="BB25" s="81"/>
      <c r="BC25" s="81"/>
      <c r="BD25" s="81"/>
      <c r="BE25" s="498"/>
    </row>
    <row r="26" spans="3:57">
      <c r="D26" s="421"/>
      <c r="E26" s="421"/>
      <c r="H26" s="93"/>
      <c r="I26" s="421"/>
      <c r="J26" s="421"/>
      <c r="AB26" s="93"/>
      <c r="AD26" s="419"/>
      <c r="AE26" s="149"/>
      <c r="AF26" s="421"/>
      <c r="AI26" s="93"/>
      <c r="AL26" s="421"/>
      <c r="AM26" s="421"/>
      <c r="AO26" s="93"/>
      <c r="AQ26" s="419"/>
      <c r="AR26" s="61"/>
      <c r="AS26" s="421"/>
      <c r="AY26" s="81"/>
      <c r="AZ26" s="81"/>
      <c r="BA26" s="81"/>
      <c r="BB26" s="81"/>
      <c r="BC26" s="81"/>
      <c r="BD26" s="81"/>
      <c r="BE26" s="499"/>
    </row>
    <row r="27" spans="3:57">
      <c r="C27" s="419"/>
      <c r="D27" s="61"/>
      <c r="E27" s="421"/>
      <c r="H27" s="93"/>
      <c r="I27" s="136"/>
      <c r="J27" s="421"/>
      <c r="AB27" s="93"/>
      <c r="AD27" s="419"/>
      <c r="AE27" s="188"/>
      <c r="AF27" s="421"/>
      <c r="AI27" s="93"/>
      <c r="AK27" s="419"/>
      <c r="AL27" s="61"/>
      <c r="AM27" s="421"/>
      <c r="AO27" s="93"/>
      <c r="AS27" s="421"/>
      <c r="AY27" s="19"/>
      <c r="AZ27" s="19"/>
      <c r="BA27" s="488"/>
      <c r="BB27" s="83"/>
      <c r="BC27" s="83"/>
      <c r="BD27" s="83"/>
      <c r="BE27" s="83"/>
    </row>
    <row r="28" spans="3:57">
      <c r="E28" s="421"/>
      <c r="H28" s="93"/>
      <c r="I28" s="421"/>
      <c r="J28" s="421"/>
      <c r="AB28" s="93"/>
      <c r="AD28" s="419"/>
      <c r="AE28" s="61"/>
      <c r="AF28" s="421"/>
      <c r="AI28" s="93"/>
      <c r="AM28" s="421"/>
      <c r="AO28" s="93"/>
      <c r="AS28" s="421"/>
      <c r="AY28" s="9"/>
      <c r="AZ28" s="9"/>
      <c r="BA28" s="488"/>
      <c r="BB28" s="9"/>
      <c r="BC28" s="9"/>
      <c r="BD28" s="9"/>
      <c r="BE28" s="500"/>
    </row>
    <row r="29" spans="3:57">
      <c r="E29" s="421"/>
      <c r="H29" s="93"/>
      <c r="I29" s="136"/>
      <c r="J29" s="421"/>
      <c r="AB29" s="93"/>
      <c r="AE29" s="144"/>
      <c r="AF29" s="421"/>
      <c r="AI29" s="93"/>
      <c r="AM29" s="421"/>
      <c r="AS29" s="421"/>
      <c r="AY29" s="9"/>
      <c r="AZ29" s="9"/>
      <c r="BA29" s="9"/>
      <c r="BB29" s="9"/>
      <c r="BC29" s="9"/>
      <c r="BD29" s="9"/>
      <c r="BE29" s="500"/>
    </row>
    <row r="30" spans="3:57">
      <c r="E30" s="421"/>
      <c r="H30" s="93"/>
      <c r="I30" s="421"/>
      <c r="J30" s="421"/>
      <c r="AB30" s="93"/>
      <c r="AD30" s="419"/>
      <c r="AE30" s="61"/>
      <c r="AF30" s="421"/>
      <c r="AI30" s="93"/>
      <c r="AM30" s="421"/>
      <c r="AS30" s="421"/>
      <c r="AY30" s="9"/>
      <c r="AZ30" s="9"/>
      <c r="BA30" s="9"/>
      <c r="BB30" s="9"/>
      <c r="BC30" s="9"/>
      <c r="BD30" s="9"/>
      <c r="BE30" s="500"/>
    </row>
    <row r="31" spans="3:57">
      <c r="E31" s="421"/>
      <c r="H31" s="93"/>
      <c r="I31" s="136"/>
      <c r="J31" s="421"/>
      <c r="AB31" s="93"/>
      <c r="AD31" s="419"/>
      <c r="AE31" s="61"/>
      <c r="AF31" s="421"/>
      <c r="AI31" s="93"/>
      <c r="AM31" s="421"/>
      <c r="AY31" s="9"/>
      <c r="AZ31" s="9"/>
      <c r="BA31" s="9"/>
      <c r="BB31" s="9"/>
      <c r="BC31" s="9"/>
      <c r="BD31" s="9"/>
      <c r="BE31" s="500"/>
    </row>
    <row r="32" spans="3:57">
      <c r="E32" s="421"/>
      <c r="H32" s="501"/>
      <c r="I32" s="502"/>
      <c r="AB32" s="93"/>
      <c r="AF32" s="421"/>
      <c r="AI32" s="93"/>
      <c r="AM32" s="421"/>
      <c r="AY32" s="9"/>
      <c r="AZ32" s="9"/>
      <c r="BA32" s="9"/>
      <c r="BB32" s="9"/>
      <c r="BC32" s="9"/>
      <c r="BD32" s="9"/>
      <c r="BE32" s="500"/>
    </row>
    <row r="33" spans="1:57">
      <c r="E33" s="421"/>
      <c r="H33" s="419"/>
      <c r="AB33" s="93"/>
      <c r="AF33" s="421"/>
      <c r="AI33" s="93"/>
      <c r="AM33" s="421"/>
      <c r="AY33" s="463"/>
      <c r="AZ33" s="463"/>
      <c r="BA33" s="463"/>
      <c r="BB33" s="463"/>
      <c r="BC33" s="463"/>
      <c r="BD33" s="463"/>
      <c r="BE33" s="500"/>
    </row>
    <row r="34" spans="1:57">
      <c r="A34" s="61"/>
      <c r="B34" s="61"/>
      <c r="C34" s="61"/>
      <c r="D34" s="61"/>
      <c r="E34" s="421"/>
      <c r="H34" s="419"/>
      <c r="AB34" s="93"/>
      <c r="AF34" s="421"/>
      <c r="AI34" s="61"/>
      <c r="AJ34" s="61"/>
      <c r="AK34" s="61"/>
      <c r="AL34" s="61"/>
      <c r="AM34" s="61"/>
      <c r="AY34" s="84"/>
      <c r="AZ34" s="84"/>
      <c r="BA34" s="84"/>
      <c r="BB34" s="84"/>
      <c r="BC34" s="84"/>
      <c r="BD34" s="84"/>
      <c r="BE34" s="500"/>
    </row>
    <row r="35" spans="1:57">
      <c r="A35" s="93"/>
      <c r="C35" s="148"/>
      <c r="D35" s="421"/>
      <c r="E35" s="421"/>
      <c r="H35" s="419"/>
      <c r="AB35" s="93"/>
      <c r="AF35" s="421"/>
      <c r="AI35" s="93"/>
      <c r="AK35" s="148"/>
      <c r="AL35" s="421"/>
      <c r="AM35" s="421"/>
      <c r="AY35" s="84"/>
      <c r="AZ35" s="84"/>
      <c r="BA35" s="84"/>
      <c r="BB35" s="84"/>
      <c r="BC35" s="84"/>
      <c r="BD35" s="84"/>
      <c r="BE35" s="500"/>
    </row>
    <row r="36" spans="1:57">
      <c r="A36" s="93"/>
      <c r="C36" s="148"/>
      <c r="D36" s="421"/>
      <c r="E36" s="421"/>
      <c r="H36" s="419"/>
      <c r="AB36" s="421"/>
      <c r="AF36" s="421"/>
      <c r="AI36" s="93"/>
      <c r="AK36" s="148"/>
      <c r="AL36" s="421"/>
      <c r="AM36" s="421"/>
      <c r="AY36" s="464"/>
      <c r="AZ36" s="464"/>
      <c r="BA36" s="464"/>
      <c r="BB36" s="464"/>
      <c r="BC36" s="464"/>
      <c r="BD36" s="464"/>
      <c r="BE36" s="500"/>
    </row>
    <row r="37" spans="1:57">
      <c r="A37" s="93"/>
      <c r="C37" s="419"/>
      <c r="D37" s="149"/>
      <c r="E37" s="421"/>
      <c r="H37" s="419"/>
      <c r="AI37" s="93"/>
      <c r="AK37" s="419"/>
      <c r="AL37" s="149"/>
      <c r="AM37" s="421"/>
      <c r="AP37" s="427"/>
      <c r="AQ37" s="149"/>
      <c r="AY37" s="465"/>
      <c r="AZ37" s="465"/>
      <c r="BA37" s="465"/>
      <c r="BB37" s="465"/>
      <c r="BC37" s="465"/>
      <c r="BD37" s="465"/>
      <c r="BE37" s="500"/>
    </row>
    <row r="38" spans="1:57">
      <c r="A38" s="93"/>
      <c r="C38" s="419"/>
      <c r="D38" s="149"/>
      <c r="E38" s="421"/>
      <c r="H38" s="419"/>
      <c r="AI38" s="93"/>
      <c r="AK38" s="419"/>
      <c r="AL38" s="149"/>
      <c r="AM38" s="421"/>
      <c r="AP38" s="427"/>
      <c r="AQ38" s="149"/>
      <c r="AY38" s="466"/>
      <c r="AZ38" s="466"/>
      <c r="BA38" s="466"/>
      <c r="BB38" s="466"/>
      <c r="BC38" s="466"/>
      <c r="BD38" s="466"/>
      <c r="BE38" s="500"/>
    </row>
    <row r="39" spans="1:57">
      <c r="A39" s="93"/>
      <c r="C39" s="419"/>
      <c r="D39" s="150"/>
      <c r="E39" s="421"/>
      <c r="H39" s="419"/>
      <c r="AI39" s="93"/>
      <c r="AK39" s="419"/>
      <c r="AL39" s="150"/>
      <c r="AM39" s="421"/>
      <c r="AP39" s="419"/>
      <c r="AQ39" s="150"/>
      <c r="AY39" s="465"/>
      <c r="AZ39" s="465"/>
      <c r="BA39" s="465"/>
      <c r="BB39" s="465"/>
      <c r="BC39" s="465"/>
      <c r="BD39" s="465"/>
      <c r="BE39" s="19"/>
    </row>
    <row r="40" spans="1:57">
      <c r="A40" s="93"/>
      <c r="C40" s="419"/>
      <c r="D40" s="149"/>
      <c r="E40" s="421"/>
      <c r="H40" s="419"/>
      <c r="AI40" s="93"/>
      <c r="AK40" s="419"/>
      <c r="AL40" s="149"/>
      <c r="AM40" s="421"/>
      <c r="AP40" s="427"/>
      <c r="AQ40" s="149"/>
      <c r="AY40" s="465"/>
      <c r="AZ40" s="465"/>
      <c r="BA40" s="465"/>
      <c r="BB40" s="465"/>
      <c r="BC40" s="465"/>
      <c r="BD40" s="465"/>
      <c r="BE40" s="19"/>
    </row>
    <row r="41" spans="1:57">
      <c r="A41" s="93"/>
      <c r="D41" s="151"/>
      <c r="E41" s="421"/>
      <c r="H41" s="419"/>
      <c r="AI41" s="93"/>
      <c r="AL41" s="151"/>
      <c r="AM41" s="421"/>
      <c r="AQ41" s="151"/>
      <c r="AY41" s="421"/>
      <c r="AZ41" s="421"/>
      <c r="BA41" s="421"/>
      <c r="BB41" s="421"/>
      <c r="BC41" s="421"/>
      <c r="BD41" s="421"/>
      <c r="BE41" s="19"/>
    </row>
    <row r="42" spans="1:57">
      <c r="A42" s="93"/>
      <c r="C42" s="419"/>
      <c r="D42" s="149"/>
      <c r="E42" s="421"/>
      <c r="H42" s="419"/>
      <c r="AI42" s="93"/>
      <c r="AK42" s="419"/>
      <c r="AL42" s="149"/>
      <c r="AM42" s="421"/>
      <c r="AP42" s="419"/>
      <c r="AQ42" s="149"/>
      <c r="AY42" s="467"/>
      <c r="AZ42" s="467"/>
      <c r="BA42" s="467"/>
      <c r="BB42" s="467"/>
      <c r="BC42" s="467"/>
      <c r="BD42" s="467"/>
      <c r="BE42" s="19"/>
    </row>
    <row r="43" spans="1:57">
      <c r="A43" s="93"/>
      <c r="C43" s="419"/>
      <c r="D43" s="61"/>
      <c r="E43" s="421"/>
      <c r="H43" s="419"/>
      <c r="AI43" s="93"/>
      <c r="AK43" s="419"/>
      <c r="AL43" s="61"/>
      <c r="AM43" s="421"/>
      <c r="AP43" s="419"/>
      <c r="AQ43" s="61"/>
      <c r="AY43" s="465"/>
      <c r="AZ43" s="465"/>
      <c r="BA43" s="465"/>
      <c r="BB43" s="465"/>
      <c r="BC43" s="465"/>
      <c r="BD43" s="465"/>
      <c r="BE43" s="19"/>
    </row>
    <row r="44" spans="1:57">
      <c r="A44" s="93"/>
      <c r="E44" s="421"/>
      <c r="H44" s="419"/>
      <c r="AI44" s="93"/>
      <c r="AM44" s="421"/>
      <c r="AY44" s="465"/>
      <c r="AZ44" s="465"/>
      <c r="BA44" s="465"/>
      <c r="BB44" s="465"/>
      <c r="BC44" s="465"/>
      <c r="BD44" s="465"/>
      <c r="BE44" s="82"/>
    </row>
    <row r="45" spans="1:57">
      <c r="A45" s="93"/>
      <c r="E45" s="421"/>
      <c r="H45" s="419"/>
      <c r="AI45" s="93"/>
      <c r="AM45" s="421"/>
      <c r="AY45" s="465"/>
      <c r="AZ45" s="465"/>
      <c r="BA45" s="465"/>
      <c r="BB45" s="465"/>
      <c r="BC45" s="465"/>
      <c r="BD45" s="465"/>
      <c r="BE45" s="498"/>
    </row>
    <row r="46" spans="1:57">
      <c r="A46" s="93"/>
      <c r="C46" s="419"/>
      <c r="D46" s="421"/>
      <c r="E46" s="421"/>
      <c r="H46" s="419"/>
      <c r="AI46" s="93"/>
      <c r="AK46" s="419"/>
      <c r="AL46" s="421"/>
      <c r="AM46" s="421"/>
      <c r="AP46" s="419"/>
      <c r="AQ46" s="421"/>
      <c r="AY46" s="465"/>
      <c r="AZ46" s="465"/>
      <c r="BA46" s="465"/>
      <c r="BB46" s="465"/>
      <c r="BC46" s="465"/>
      <c r="BD46" s="465"/>
      <c r="BE46" s="499"/>
    </row>
    <row r="47" spans="1:57">
      <c r="E47" s="421"/>
      <c r="H47" s="419"/>
      <c r="AM47" s="421"/>
      <c r="AY47" s="465"/>
      <c r="AZ47" s="465"/>
      <c r="BA47" s="465"/>
      <c r="BB47" s="465"/>
      <c r="BC47" s="465"/>
      <c r="BD47" s="465"/>
      <c r="BE47" s="83"/>
    </row>
    <row r="48" spans="1:57">
      <c r="E48" s="421"/>
      <c r="AM48" s="421"/>
      <c r="AO48" s="449"/>
      <c r="AP48" s="449"/>
      <c r="AQ48" s="449"/>
      <c r="AR48" s="449"/>
      <c r="AS48" s="449"/>
      <c r="AT48" s="449"/>
      <c r="AU48" s="449"/>
      <c r="AV48" s="449"/>
      <c r="AW48" s="428"/>
      <c r="AX48" s="81"/>
      <c r="AY48" s="19"/>
      <c r="AZ48" s="19"/>
      <c r="BA48" s="500"/>
      <c r="BB48" s="500"/>
      <c r="BC48" s="500"/>
      <c r="BD48" s="500"/>
      <c r="BE48" s="500"/>
    </row>
    <row r="49" spans="1:57">
      <c r="AO49" s="449"/>
      <c r="AP49" s="449"/>
      <c r="AQ49" s="449"/>
      <c r="AR49" s="449"/>
      <c r="AS49" s="449"/>
      <c r="AT49" s="449"/>
      <c r="AU49" s="449"/>
      <c r="AV49" s="449"/>
      <c r="AW49" s="428"/>
      <c r="AX49" s="81"/>
      <c r="AY49" s="500"/>
      <c r="AZ49" s="500"/>
      <c r="BA49" s="500"/>
      <c r="BB49" s="500"/>
      <c r="BC49" s="500"/>
      <c r="BD49" s="500"/>
      <c r="BE49" s="500"/>
    </row>
    <row r="50" spans="1:57">
      <c r="AO50" s="449"/>
      <c r="AP50" s="449"/>
      <c r="AQ50" s="449"/>
      <c r="AR50" s="449"/>
      <c r="AS50" s="449"/>
      <c r="AT50" s="449"/>
      <c r="AU50" s="449"/>
      <c r="AV50" s="449"/>
      <c r="AW50" s="428"/>
      <c r="AX50" s="81"/>
      <c r="AY50" s="500"/>
      <c r="AZ50" s="500"/>
      <c r="BA50" s="500"/>
      <c r="BB50" s="500"/>
      <c r="BC50" s="500"/>
      <c r="BD50" s="500"/>
      <c r="BE50" s="500"/>
    </row>
    <row r="51" spans="1:57">
      <c r="A51" s="61"/>
      <c r="B51" s="61"/>
      <c r="C51" s="61"/>
      <c r="D51" s="61"/>
      <c r="E51" s="61"/>
      <c r="AI51" s="61"/>
      <c r="AJ51" s="61"/>
      <c r="AK51" s="61"/>
      <c r="AL51" s="61"/>
      <c r="AM51" s="61"/>
      <c r="AO51" s="449"/>
      <c r="AP51" s="449"/>
      <c r="AQ51" s="449"/>
      <c r="AR51" s="449"/>
      <c r="AS51" s="449"/>
      <c r="AT51" s="449"/>
      <c r="AU51" s="449"/>
      <c r="AV51" s="449"/>
      <c r="AW51" s="428"/>
      <c r="AX51" s="81"/>
      <c r="AY51" s="500"/>
      <c r="AZ51" s="500"/>
      <c r="BA51" s="500"/>
      <c r="BB51" s="500"/>
      <c r="BC51" s="500"/>
      <c r="BD51" s="500"/>
      <c r="BE51" s="500"/>
    </row>
    <row r="52" spans="1:57">
      <c r="A52" s="93"/>
      <c r="C52" s="148"/>
      <c r="D52" s="421"/>
      <c r="E52" s="421"/>
      <c r="AI52" s="93"/>
      <c r="AK52" s="148"/>
      <c r="AL52" s="421"/>
      <c r="AM52" s="421"/>
      <c r="AP52" s="19"/>
      <c r="AQ52" s="19"/>
      <c r="AR52" s="19"/>
      <c r="AS52" s="19"/>
      <c r="AT52" s="19"/>
      <c r="AU52" s="19"/>
      <c r="AV52" s="19"/>
      <c r="AW52" s="19"/>
      <c r="AX52" s="19"/>
      <c r="AY52" s="500"/>
      <c r="AZ52" s="500"/>
      <c r="BA52" s="500"/>
      <c r="BB52" s="500"/>
      <c r="BC52" s="500"/>
      <c r="BD52" s="500"/>
      <c r="BE52" s="500"/>
    </row>
    <row r="53" spans="1:57">
      <c r="A53" s="93"/>
      <c r="C53" s="148"/>
      <c r="D53" s="421"/>
      <c r="E53" s="421"/>
      <c r="AI53" s="93"/>
      <c r="AK53" s="148"/>
      <c r="AL53" s="421"/>
      <c r="AM53" s="421"/>
      <c r="AP53" s="19"/>
      <c r="AQ53" s="19"/>
      <c r="AR53" s="19"/>
      <c r="AS53" s="19"/>
      <c r="AT53" s="19"/>
      <c r="AU53" s="19"/>
      <c r="AV53" s="19"/>
      <c r="AY53" s="19"/>
      <c r="AZ53" s="19"/>
      <c r="BA53" s="19"/>
      <c r="BB53" s="19"/>
      <c r="BC53" s="19"/>
      <c r="BD53" s="19"/>
      <c r="BE53" s="19"/>
    </row>
    <row r="54" spans="1:57">
      <c r="A54" s="93"/>
      <c r="C54" s="419"/>
      <c r="D54" s="149"/>
      <c r="E54" s="421"/>
      <c r="AI54" s="93"/>
      <c r="AK54" s="419"/>
      <c r="AL54" s="149"/>
      <c r="AM54" s="421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</row>
    <row r="55" spans="1:57">
      <c r="A55" s="93"/>
      <c r="C55" s="419"/>
      <c r="D55" s="149"/>
      <c r="E55" s="421"/>
      <c r="AI55" s="93"/>
      <c r="AK55" s="419"/>
      <c r="AL55" s="149"/>
      <c r="AM55" s="421"/>
    </row>
    <row r="56" spans="1:57">
      <c r="A56" s="93"/>
      <c r="C56" s="419"/>
      <c r="D56" s="150"/>
      <c r="E56" s="421"/>
      <c r="AI56" s="93"/>
      <c r="AK56" s="419"/>
      <c r="AL56" s="150"/>
      <c r="AM56" s="421"/>
    </row>
    <row r="57" spans="1:57">
      <c r="A57" s="93"/>
      <c r="C57" s="419"/>
      <c r="D57" s="150"/>
      <c r="E57" s="421"/>
      <c r="AI57" s="93"/>
      <c r="AK57" s="419"/>
      <c r="AL57" s="150"/>
      <c r="AM57" s="421"/>
    </row>
    <row r="58" spans="1:57">
      <c r="A58" s="93"/>
      <c r="D58" s="151"/>
      <c r="E58" s="421"/>
      <c r="AI58" s="93"/>
      <c r="AL58" s="151"/>
      <c r="AM58" s="421"/>
    </row>
    <row r="59" spans="1:57">
      <c r="A59" s="93"/>
      <c r="C59" s="419"/>
      <c r="D59" s="149"/>
      <c r="E59" s="421"/>
      <c r="AI59" s="93"/>
      <c r="AK59" s="419"/>
      <c r="AL59" s="149"/>
      <c r="AM59" s="421"/>
    </row>
    <row r="60" spans="1:57">
      <c r="A60" s="93"/>
      <c r="C60" s="419"/>
      <c r="D60" s="61"/>
      <c r="E60" s="421"/>
      <c r="AI60" s="93"/>
      <c r="AK60" s="419"/>
      <c r="AL60" s="61"/>
      <c r="AM60" s="421"/>
    </row>
    <row r="61" spans="1:57">
      <c r="A61" s="93"/>
      <c r="E61" s="421"/>
      <c r="AI61" s="93"/>
      <c r="AM61" s="421"/>
    </row>
    <row r="62" spans="1:57">
      <c r="A62" s="93"/>
      <c r="E62" s="421"/>
      <c r="AI62" s="93"/>
      <c r="AM62" s="421"/>
    </row>
    <row r="63" spans="1:57">
      <c r="A63" s="93"/>
      <c r="E63" s="421"/>
      <c r="AI63" s="93"/>
      <c r="AM63" s="421"/>
    </row>
    <row r="64" spans="1:57">
      <c r="E64" s="421"/>
      <c r="AM64" s="421"/>
    </row>
    <row r="65" spans="5:39">
      <c r="E65" s="421"/>
      <c r="AM65" s="421"/>
    </row>
  </sheetData>
  <mergeCells count="17">
    <mergeCell ref="AY47:BD47"/>
    <mergeCell ref="BA22:BB22"/>
    <mergeCell ref="AO49:AV49"/>
    <mergeCell ref="AO50:AV50"/>
    <mergeCell ref="AO51:AV51"/>
    <mergeCell ref="AY33:BD33"/>
    <mergeCell ref="AY36:BD36"/>
    <mergeCell ref="AY37:BD37"/>
    <mergeCell ref="AY38:BD38"/>
    <mergeCell ref="AY39:BD39"/>
    <mergeCell ref="AY40:BD40"/>
    <mergeCell ref="AY42:BD42"/>
    <mergeCell ref="AY43:BD43"/>
    <mergeCell ref="AY44:BD44"/>
    <mergeCell ref="AY45:BD45"/>
    <mergeCell ref="AY46:BD46"/>
    <mergeCell ref="AO48:AV48"/>
  </mergeCells>
  <conditionalFormatting sqref="AV3">
    <cfRule type="iconSet" priority="4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11">
    <tabColor rgb="FF92D050"/>
  </sheetPr>
  <dimension ref="A1:O57"/>
  <sheetViews>
    <sheetView tabSelected="1" workbookViewId="0">
      <selection activeCell="M29" sqref="M29"/>
    </sheetView>
  </sheetViews>
  <sheetFormatPr baseColWidth="10" defaultColWidth="3.265625" defaultRowHeight="12.75" customHeight="1"/>
  <cols>
    <col min="1" max="1" width="1.1328125" style="366" customWidth="1"/>
    <col min="2" max="3" width="3.265625" style="366"/>
    <col min="4" max="4" width="3.265625" style="421"/>
    <col min="5" max="5" width="16.1328125" style="421" customWidth="1"/>
    <col min="6" max="6" width="14.265625" style="421" customWidth="1"/>
    <col min="7" max="7" width="14.86328125" style="421" customWidth="1"/>
    <col min="8" max="8" width="26.59765625" style="421" customWidth="1"/>
    <col min="9" max="9" width="3.265625" style="366"/>
    <col min="10" max="10" width="2.86328125" style="366" customWidth="1"/>
    <col min="11" max="12" width="3.265625" style="366"/>
    <col min="13" max="13" width="5.59765625" style="366" customWidth="1"/>
    <col min="14" max="14" width="26.59765625" style="366" customWidth="1"/>
    <col min="15" max="15" width="22.73046875" style="366" customWidth="1"/>
    <col min="16" max="25" width="3.265625" style="366"/>
    <col min="26" max="26" width="4" style="366" bestFit="1" customWidth="1"/>
    <col min="27" max="16384" width="3.265625" style="366"/>
  </cols>
  <sheetData>
    <row r="1" spans="1:15" ht="12.75" customHeight="1">
      <c r="A1" s="503"/>
      <c r="B1" s="503"/>
      <c r="F1" s="54"/>
      <c r="G1" s="136"/>
      <c r="N1" s="502"/>
    </row>
    <row r="2" spans="1:15" ht="12.75" customHeight="1">
      <c r="A2" s="503"/>
      <c r="B2" s="503"/>
      <c r="J2" s="61"/>
      <c r="N2" s="61"/>
    </row>
    <row r="3" spans="1:15" ht="12.75" customHeight="1">
      <c r="J3" s="61"/>
      <c r="N3" s="61"/>
    </row>
    <row r="4" spans="1:15" ht="12.75" customHeight="1">
      <c r="E4" s="61"/>
      <c r="F4" s="61"/>
      <c r="G4" s="61"/>
      <c r="H4" s="61"/>
      <c r="J4" s="61"/>
      <c r="N4" s="61"/>
    </row>
    <row r="5" spans="1:15" ht="12.75" customHeight="1">
      <c r="D5" s="504"/>
      <c r="E5" s="61"/>
      <c r="F5" s="61"/>
      <c r="G5" s="61"/>
      <c r="H5" s="505"/>
      <c r="I5" s="211"/>
      <c r="J5" s="61"/>
      <c r="N5" s="61"/>
    </row>
    <row r="6" spans="1:15" ht="12.75" customHeight="1">
      <c r="D6" s="506"/>
      <c r="E6" s="61"/>
      <c r="F6" s="61"/>
      <c r="G6" s="61"/>
      <c r="H6" s="505"/>
      <c r="I6" s="211"/>
      <c r="J6" s="61"/>
      <c r="N6" s="61"/>
    </row>
    <row r="7" spans="1:15" ht="5.25" customHeight="1">
      <c r="E7" s="61"/>
      <c r="F7" s="61"/>
      <c r="G7" s="61"/>
      <c r="H7" s="61"/>
      <c r="J7" s="61"/>
      <c r="N7" s="61"/>
    </row>
    <row r="8" spans="1:15" ht="12.75" customHeight="1">
      <c r="K8" s="504"/>
      <c r="L8" s="504"/>
      <c r="M8" s="252"/>
      <c r="N8" s="251"/>
      <c r="O8" s="211"/>
    </row>
    <row r="9" spans="1:15" ht="12.75" customHeight="1">
      <c r="E9" s="136"/>
      <c r="K9" s="504"/>
      <c r="L9" s="504"/>
      <c r="M9" s="252"/>
      <c r="N9" s="251"/>
      <c r="O9" s="211"/>
    </row>
    <row r="10" spans="1:15" ht="12.75" customHeight="1">
      <c r="E10" s="136"/>
      <c r="N10" s="44"/>
    </row>
    <row r="11" spans="1:15" ht="12.75" customHeight="1">
      <c r="E11" s="136"/>
      <c r="N11" s="44"/>
    </row>
    <row r="12" spans="1:15" ht="12.75" customHeight="1">
      <c r="E12" s="136"/>
      <c r="N12" s="44"/>
    </row>
    <row r="13" spans="1:15" ht="12.75" customHeight="1">
      <c r="E13" s="136"/>
      <c r="N13" s="44"/>
    </row>
    <row r="14" spans="1:15" ht="12.75" customHeight="1">
      <c r="E14" s="136"/>
      <c r="N14" s="44"/>
    </row>
    <row r="15" spans="1:15" ht="12.75" customHeight="1">
      <c r="E15" s="136"/>
      <c r="N15" s="44"/>
    </row>
    <row r="16" spans="1:15" ht="12.75" customHeight="1">
      <c r="E16" s="136"/>
      <c r="N16" s="44"/>
    </row>
    <row r="17" spans="5:14" ht="12.75" customHeight="1">
      <c r="E17" s="136"/>
      <c r="N17" s="44"/>
    </row>
    <row r="18" spans="5:14" ht="12.75" customHeight="1">
      <c r="E18" s="136"/>
      <c r="N18" s="44"/>
    </row>
    <row r="19" spans="5:14" ht="12.75" customHeight="1">
      <c r="E19" s="136"/>
      <c r="N19" s="44"/>
    </row>
    <row r="20" spans="5:14" ht="12.75" customHeight="1">
      <c r="E20" s="136"/>
      <c r="N20" s="44"/>
    </row>
    <row r="21" spans="5:14" ht="12.75" customHeight="1">
      <c r="E21" s="136"/>
      <c r="N21" s="44"/>
    </row>
    <row r="22" spans="5:14" ht="12.75" customHeight="1">
      <c r="E22" s="136"/>
      <c r="N22" s="44"/>
    </row>
    <row r="23" spans="5:14" ht="12.75" customHeight="1">
      <c r="E23" s="136"/>
      <c r="N23" s="44"/>
    </row>
    <row r="24" spans="5:14" ht="12.75" customHeight="1">
      <c r="E24" s="136"/>
      <c r="N24" s="44"/>
    </row>
    <row r="25" spans="5:14" ht="12.75" customHeight="1">
      <c r="E25" s="136"/>
    </row>
    <row r="26" spans="5:14" ht="12.75" customHeight="1">
      <c r="E26" s="136"/>
    </row>
    <row r="27" spans="5:14" ht="12.75" customHeight="1">
      <c r="E27" s="136"/>
      <c r="N27" s="44"/>
    </row>
    <row r="28" spans="5:14" ht="12.75" customHeight="1">
      <c r="E28" s="136"/>
    </row>
    <row r="29" spans="5:14" ht="12.75" customHeight="1">
      <c r="E29" s="136"/>
    </row>
    <row r="30" spans="5:14" ht="12.75" customHeight="1">
      <c r="E30" s="136"/>
    </row>
    <row r="31" spans="5:14" ht="12.75" customHeight="1">
      <c r="E31" s="136"/>
    </row>
    <row r="32" spans="5:14" ht="12.75" customHeight="1">
      <c r="E32" s="136"/>
    </row>
    <row r="33" spans="5:5" ht="12.75" customHeight="1">
      <c r="E33" s="136"/>
    </row>
    <row r="34" spans="5:5" ht="12.75" customHeight="1">
      <c r="E34" s="136"/>
    </row>
    <row r="35" spans="5:5" ht="12.75" customHeight="1">
      <c r="E35" s="136"/>
    </row>
    <row r="36" spans="5:5" ht="12.75" customHeight="1">
      <c r="E36" s="136"/>
    </row>
    <row r="37" spans="5:5" ht="12.75" customHeight="1">
      <c r="E37" s="136"/>
    </row>
    <row r="38" spans="5:5" ht="12.75" customHeight="1">
      <c r="E38" s="136"/>
    </row>
    <row r="39" spans="5:5" ht="12.75" customHeight="1">
      <c r="E39" s="136"/>
    </row>
    <row r="40" spans="5:5" ht="12.75" customHeight="1">
      <c r="E40" s="136"/>
    </row>
    <row r="41" spans="5:5" ht="12.75" customHeight="1">
      <c r="E41" s="136"/>
    </row>
    <row r="42" spans="5:5" ht="12.75" customHeight="1">
      <c r="E42" s="136"/>
    </row>
    <row r="43" spans="5:5" ht="12.75" customHeight="1">
      <c r="E43" s="136"/>
    </row>
    <row r="45" spans="5:5" ht="12.75" customHeight="1">
      <c r="E45" s="136"/>
    </row>
    <row r="47" spans="5:5" ht="12.75" customHeight="1">
      <c r="E47" s="136"/>
    </row>
    <row r="49" spans="5:5" ht="12.75" customHeight="1">
      <c r="E49" s="136"/>
    </row>
    <row r="51" spans="5:5" ht="12.75" customHeight="1">
      <c r="E51" s="136"/>
    </row>
    <row r="53" spans="5:5" ht="12.75" customHeight="1">
      <c r="E53" s="136"/>
    </row>
    <row r="55" spans="5:5" ht="12.75" customHeight="1">
      <c r="E55" s="136"/>
    </row>
    <row r="57" spans="5:5" ht="12.75" customHeight="1">
      <c r="E57" s="136"/>
    </row>
  </sheetData>
  <mergeCells count="3">
    <mergeCell ref="A1:B1"/>
    <mergeCell ref="H5:H6"/>
    <mergeCell ref="A2:B2"/>
  </mergeCells>
  <conditionalFormatting sqref="I11:I40">
    <cfRule type="expression" dxfId="334" priority="155">
      <formula>$A$1&lt;D11</formula>
    </cfRule>
  </conditionalFormatting>
  <conditionalFormatting sqref="B11">
    <cfRule type="expression" dxfId="333" priority="154">
      <formula>$A$1&lt;D11</formula>
    </cfRule>
  </conditionalFormatting>
  <conditionalFormatting sqref="B12:B43">
    <cfRule type="expression" dxfId="332" priority="153">
      <formula>$A$1&lt;D12</formula>
    </cfRule>
  </conditionalFormatting>
  <conditionalFormatting sqref="F14 F16 F18 F20 F22 F24 F26 F28 F30 F32 F34 F36 F38 F12 F40">
    <cfRule type="expression" dxfId="331" priority="152">
      <formula>$A$1&lt;D12</formula>
    </cfRule>
  </conditionalFormatting>
  <conditionalFormatting sqref="D11:D40">
    <cfRule type="expression" dxfId="330" priority="149">
      <formula>$A$1&lt;D11</formula>
    </cfRule>
  </conditionalFormatting>
  <conditionalFormatting sqref="C11">
    <cfRule type="expression" dxfId="329" priority="148">
      <formula>$A$1&lt;D11</formula>
    </cfRule>
  </conditionalFormatting>
  <conditionalFormatting sqref="C12:C40">
    <cfRule type="expression" dxfId="328" priority="147">
      <formula>$A$1&lt;D12</formula>
    </cfRule>
  </conditionalFormatting>
  <conditionalFormatting sqref="F39 F37 F35 F33 F31 F29 F27 F25 F23 F21 F19 F17 F15 F13">
    <cfRule type="expression" dxfId="327" priority="145">
      <formula>$A$1&lt;D13</formula>
    </cfRule>
  </conditionalFormatting>
  <conditionalFormatting sqref="G8:G40">
    <cfRule type="expression" dxfId="326" priority="144">
      <formula>$A$1&lt;D8</formula>
    </cfRule>
  </conditionalFormatting>
  <conditionalFormatting sqref="H47 H49 H51 H53 H8:H45">
    <cfRule type="expression" dxfId="325" priority="143">
      <formula>$A$1&lt;D8</formula>
    </cfRule>
  </conditionalFormatting>
  <conditionalFormatting sqref="E41 E43">
    <cfRule type="expression" dxfId="324" priority="140">
      <formula>$A$1&lt;D41</formula>
    </cfRule>
  </conditionalFormatting>
  <conditionalFormatting sqref="E42">
    <cfRule type="expression" dxfId="323" priority="138">
      <formula>$A$1&lt;D42</formula>
    </cfRule>
  </conditionalFormatting>
  <conditionalFormatting sqref="E11">
    <cfRule type="expression" dxfId="322" priority="137">
      <formula>$A$1&lt;D11</formula>
    </cfRule>
  </conditionalFormatting>
  <conditionalFormatting sqref="E12:E40">
    <cfRule type="expression" dxfId="321" priority="136">
      <formula>$A$1&lt;D12</formula>
    </cfRule>
  </conditionalFormatting>
  <conditionalFormatting sqref="G8">
    <cfRule type="expression" dxfId="320" priority="135">
      <formula>$A$1&lt;D8</formula>
    </cfRule>
  </conditionalFormatting>
  <conditionalFormatting sqref="F11 F9">
    <cfRule type="expression" dxfId="319" priority="134">
      <formula>$A$1&lt;D9</formula>
    </cfRule>
  </conditionalFormatting>
  <conditionalFormatting sqref="I11:I40">
    <cfRule type="expression" dxfId="318" priority="133">
      <formula>$A$1&lt;D11</formula>
    </cfRule>
  </conditionalFormatting>
  <conditionalFormatting sqref="B11">
    <cfRule type="expression" dxfId="317" priority="132">
      <formula>$A$1&lt;D11</formula>
    </cfRule>
  </conditionalFormatting>
  <conditionalFormatting sqref="B12:B40">
    <cfRule type="expression" dxfId="316" priority="131">
      <formula>$A$1&lt;D12</formula>
    </cfRule>
  </conditionalFormatting>
  <conditionalFormatting sqref="F14 F16 F18 F20 F22 F24 F26 F28 F30 F32 F34 F36 F38 F12 F40">
    <cfRule type="expression" dxfId="315" priority="130">
      <formula>$A$1&lt;D12</formula>
    </cfRule>
  </conditionalFormatting>
  <conditionalFormatting sqref="E11">
    <cfRule type="expression" dxfId="314" priority="129">
      <formula>$A$1&lt;D11</formula>
    </cfRule>
  </conditionalFormatting>
  <conditionalFormatting sqref="E12:E40">
    <cfRule type="expression" dxfId="313" priority="128">
      <formula>$A$1&lt;D12</formula>
    </cfRule>
  </conditionalFormatting>
  <conditionalFormatting sqref="D11:D40">
    <cfRule type="expression" dxfId="312" priority="127">
      <formula>$A$1&lt;D11</formula>
    </cfRule>
  </conditionalFormatting>
  <conditionalFormatting sqref="C11">
    <cfRule type="expression" dxfId="311" priority="126">
      <formula>$A$1&lt;D11</formula>
    </cfRule>
  </conditionalFormatting>
  <conditionalFormatting sqref="C12:C40">
    <cfRule type="expression" dxfId="310" priority="125">
      <formula>$A$1&lt;D12</formula>
    </cfRule>
  </conditionalFormatting>
  <conditionalFormatting sqref="F11">
    <cfRule type="expression" dxfId="309" priority="124">
      <formula>$A$1&lt;D11</formula>
    </cfRule>
  </conditionalFormatting>
  <conditionalFormatting sqref="F39 F37 F35 F33 F31 F29 F27 F25 F23 F21 F17 F15 F13 F19">
    <cfRule type="expression" dxfId="308" priority="123">
      <formula>$A$1&lt;D13</formula>
    </cfRule>
  </conditionalFormatting>
  <conditionalFormatting sqref="G8:G40">
    <cfRule type="expression" dxfId="307" priority="122">
      <formula>$A$1&lt;D8</formula>
    </cfRule>
  </conditionalFormatting>
  <conditionalFormatting sqref="H8:H45">
    <cfRule type="expression" dxfId="306" priority="121">
      <formula>$A$1&lt;D8</formula>
    </cfRule>
  </conditionalFormatting>
  <conditionalFormatting sqref="E13">
    <cfRule type="expression" dxfId="305" priority="120">
      <formula>$A$1&lt;D13</formula>
    </cfRule>
  </conditionalFormatting>
  <conditionalFormatting sqref="E13">
    <cfRule type="expression" dxfId="304" priority="119">
      <formula>$A$1&lt;D13</formula>
    </cfRule>
  </conditionalFormatting>
  <conditionalFormatting sqref="E13 E15 E17 E19 E21 E23 E25 E27 E29 E31 E33 E35 E37 E39 E41 E43">
    <cfRule type="expression" dxfId="303" priority="118">
      <formula>$A$1&lt;D13</formula>
    </cfRule>
  </conditionalFormatting>
  <conditionalFormatting sqref="F11 F9">
    <cfRule type="expression" dxfId="302" priority="117">
      <formula>$A$1&lt;D9</formula>
    </cfRule>
  </conditionalFormatting>
  <conditionalFormatting sqref="F13">
    <cfRule type="expression" dxfId="301" priority="116">
      <formula>$A$1&lt;D13</formula>
    </cfRule>
  </conditionalFormatting>
  <conditionalFormatting sqref="F15">
    <cfRule type="expression" dxfId="300" priority="115">
      <formula>$A$1&lt;D15</formula>
    </cfRule>
  </conditionalFormatting>
  <conditionalFormatting sqref="F17">
    <cfRule type="expression" dxfId="299" priority="114">
      <formula>$A$1&lt;D17</formula>
    </cfRule>
  </conditionalFormatting>
  <conditionalFormatting sqref="F19">
    <cfRule type="expression" dxfId="298" priority="113">
      <formula>$A$1&lt;D19</formula>
    </cfRule>
  </conditionalFormatting>
  <conditionalFormatting sqref="F21">
    <cfRule type="expression" dxfId="297" priority="112">
      <formula>$A$1&lt;D21</formula>
    </cfRule>
  </conditionalFormatting>
  <conditionalFormatting sqref="F23">
    <cfRule type="expression" dxfId="296" priority="111">
      <formula>$A$1&lt;D23</formula>
    </cfRule>
  </conditionalFormatting>
  <conditionalFormatting sqref="F25">
    <cfRule type="expression" dxfId="295" priority="110">
      <formula>$A$1&lt;D25</formula>
    </cfRule>
  </conditionalFormatting>
  <conditionalFormatting sqref="F27">
    <cfRule type="expression" dxfId="294" priority="109">
      <formula>$A$1&lt;D27</formula>
    </cfRule>
  </conditionalFormatting>
  <conditionalFormatting sqref="F29">
    <cfRule type="expression" dxfId="293" priority="108">
      <formula>$A$1&lt;D29</formula>
    </cfRule>
  </conditionalFormatting>
  <conditionalFormatting sqref="F31">
    <cfRule type="expression" dxfId="292" priority="107">
      <formula>$A$1&lt;D31</formula>
    </cfRule>
  </conditionalFormatting>
  <conditionalFormatting sqref="F33">
    <cfRule type="expression" dxfId="291" priority="106">
      <formula>$A$1&lt;D33</formula>
    </cfRule>
  </conditionalFormatting>
  <conditionalFormatting sqref="F35">
    <cfRule type="expression" dxfId="290" priority="105">
      <formula>$A$1&lt;D35</formula>
    </cfRule>
  </conditionalFormatting>
  <conditionalFormatting sqref="F37">
    <cfRule type="expression" dxfId="289" priority="104">
      <formula>$A$1&lt;D37</formula>
    </cfRule>
  </conditionalFormatting>
  <conditionalFormatting sqref="F39">
    <cfRule type="expression" dxfId="288" priority="103">
      <formula>$A$1&lt;D39</formula>
    </cfRule>
  </conditionalFormatting>
  <conditionalFormatting sqref="F15">
    <cfRule type="expression" dxfId="287" priority="102">
      <formula>$A$1&lt;D15</formula>
    </cfRule>
  </conditionalFormatting>
  <conditionalFormatting sqref="F15">
    <cfRule type="expression" dxfId="286" priority="101">
      <formula>$A$1&lt;D15</formula>
    </cfRule>
  </conditionalFormatting>
  <conditionalFormatting sqref="F13">
    <cfRule type="expression" dxfId="285" priority="100">
      <formula>$A$1&lt;D13</formula>
    </cfRule>
  </conditionalFormatting>
  <conditionalFormatting sqref="F13">
    <cfRule type="expression" dxfId="284" priority="99">
      <formula>$A$1&lt;D13</formula>
    </cfRule>
  </conditionalFormatting>
  <conditionalFormatting sqref="F9">
    <cfRule type="expression" dxfId="283" priority="98">
      <formula>$A$1&lt;D9</formula>
    </cfRule>
  </conditionalFormatting>
  <conditionalFormatting sqref="F11">
    <cfRule type="expression" dxfId="282" priority="97">
      <formula>$A$1&lt;D11</formula>
    </cfRule>
  </conditionalFormatting>
  <conditionalFormatting sqref="F11">
    <cfRule type="expression" dxfId="281" priority="96">
      <formula>$A$1&lt;D11</formula>
    </cfRule>
  </conditionalFormatting>
  <conditionalFormatting sqref="F11">
    <cfRule type="expression" dxfId="280" priority="95">
      <formula>$A$1&lt;D11</formula>
    </cfRule>
  </conditionalFormatting>
  <conditionalFormatting sqref="F11">
    <cfRule type="expression" dxfId="279" priority="94">
      <formula>$A$1&lt;D11</formula>
    </cfRule>
  </conditionalFormatting>
  <conditionalFormatting sqref="F11 F13 F15 F17 F21 F23 F25 F27 F29 F31 F33 F35 F37 F39 F19">
    <cfRule type="expression" dxfId="278" priority="93">
      <formula>$A$1&lt;D11</formula>
    </cfRule>
  </conditionalFormatting>
  <conditionalFormatting sqref="F13 F15 F17 F21 F23 F25 F27 F29 F31 F33 F35 F37 F39 F19">
    <cfRule type="expression" dxfId="277" priority="92">
      <formula>$A$1&lt;D13</formula>
    </cfRule>
  </conditionalFormatting>
  <conditionalFormatting sqref="F11">
    <cfRule type="expression" dxfId="276" priority="91">
      <formula>$A$1&lt;D11</formula>
    </cfRule>
  </conditionalFormatting>
  <conditionalFormatting sqref="F13">
    <cfRule type="expression" dxfId="275" priority="90">
      <formula>$A$1&lt;D13</formula>
    </cfRule>
  </conditionalFormatting>
  <conditionalFormatting sqref="F13">
    <cfRule type="expression" dxfId="274" priority="89">
      <formula>$A$1&lt;D13</formula>
    </cfRule>
  </conditionalFormatting>
  <conditionalFormatting sqref="F15">
    <cfRule type="expression" dxfId="273" priority="88">
      <formula>$A$1&lt;D15</formula>
    </cfRule>
  </conditionalFormatting>
  <conditionalFormatting sqref="F15">
    <cfRule type="expression" dxfId="272" priority="87">
      <formula>$A$1&lt;D15</formula>
    </cfRule>
  </conditionalFormatting>
  <conditionalFormatting sqref="F17">
    <cfRule type="expression" dxfId="271" priority="86">
      <formula>$A$1&lt;D17</formula>
    </cfRule>
  </conditionalFormatting>
  <conditionalFormatting sqref="F17">
    <cfRule type="expression" dxfId="270" priority="85">
      <formula>$A$1&lt;D17</formula>
    </cfRule>
  </conditionalFormatting>
  <conditionalFormatting sqref="F19">
    <cfRule type="expression" dxfId="269" priority="84">
      <formula>$A$1&lt;D19</formula>
    </cfRule>
  </conditionalFormatting>
  <conditionalFormatting sqref="F19">
    <cfRule type="expression" dxfId="268" priority="83">
      <formula>$A$1&lt;D19</formula>
    </cfRule>
  </conditionalFormatting>
  <conditionalFormatting sqref="F21">
    <cfRule type="expression" dxfId="267" priority="82">
      <formula>$A$1&lt;D21</formula>
    </cfRule>
  </conditionalFormatting>
  <conditionalFormatting sqref="F21">
    <cfRule type="expression" dxfId="266" priority="81">
      <formula>$A$1&lt;D21</formula>
    </cfRule>
  </conditionalFormatting>
  <conditionalFormatting sqref="F23">
    <cfRule type="expression" dxfId="265" priority="80">
      <formula>$A$1&lt;D23</formula>
    </cfRule>
  </conditionalFormatting>
  <conditionalFormatting sqref="F23">
    <cfRule type="expression" dxfId="264" priority="79">
      <formula>$A$1&lt;D23</formula>
    </cfRule>
  </conditionalFormatting>
  <conditionalFormatting sqref="F25">
    <cfRule type="expression" dxfId="263" priority="78">
      <formula>$A$1&lt;D25</formula>
    </cfRule>
  </conditionalFormatting>
  <conditionalFormatting sqref="F25">
    <cfRule type="expression" dxfId="262" priority="77">
      <formula>$A$1&lt;D25</formula>
    </cfRule>
  </conditionalFormatting>
  <conditionalFormatting sqref="F27">
    <cfRule type="expression" dxfId="261" priority="76">
      <formula>$A$1&lt;D27</formula>
    </cfRule>
  </conditionalFormatting>
  <conditionalFormatting sqref="F27">
    <cfRule type="expression" dxfId="260" priority="75">
      <formula>$A$1&lt;D27</formula>
    </cfRule>
  </conditionalFormatting>
  <conditionalFormatting sqref="F29">
    <cfRule type="expression" dxfId="259" priority="74">
      <formula>$A$1&lt;D29</formula>
    </cfRule>
  </conditionalFormatting>
  <conditionalFormatting sqref="F29">
    <cfRule type="expression" dxfId="258" priority="73">
      <formula>$A$1&lt;D29</formula>
    </cfRule>
  </conditionalFormatting>
  <conditionalFormatting sqref="F31">
    <cfRule type="expression" dxfId="257" priority="72">
      <formula>$A$1&lt;D31</formula>
    </cfRule>
  </conditionalFormatting>
  <conditionalFormatting sqref="F31">
    <cfRule type="expression" dxfId="256" priority="71">
      <formula>$A$1&lt;D31</formula>
    </cfRule>
  </conditionalFormatting>
  <conditionalFormatting sqref="F33">
    <cfRule type="expression" dxfId="255" priority="70">
      <formula>$A$1&lt;D33</formula>
    </cfRule>
  </conditionalFormatting>
  <conditionalFormatting sqref="F33">
    <cfRule type="expression" dxfId="254" priority="69">
      <formula>$A$1&lt;D33</formula>
    </cfRule>
  </conditionalFormatting>
  <conditionalFormatting sqref="F35">
    <cfRule type="expression" dxfId="253" priority="68">
      <formula>$A$1&lt;D35</formula>
    </cfRule>
  </conditionalFormatting>
  <conditionalFormatting sqref="F35">
    <cfRule type="expression" dxfId="252" priority="67">
      <formula>$A$1&lt;D35</formula>
    </cfRule>
  </conditionalFormatting>
  <conditionalFormatting sqref="F37">
    <cfRule type="expression" dxfId="251" priority="66">
      <formula>$A$1&lt;D37</formula>
    </cfRule>
  </conditionalFormatting>
  <conditionalFormatting sqref="F37">
    <cfRule type="expression" dxfId="250" priority="65">
      <formula>$A$1&lt;D37</formula>
    </cfRule>
  </conditionalFormatting>
  <conditionalFormatting sqref="F39">
    <cfRule type="expression" dxfId="249" priority="64">
      <formula>$A$1&lt;D39</formula>
    </cfRule>
  </conditionalFormatting>
  <conditionalFormatting sqref="F39">
    <cfRule type="expression" dxfId="248" priority="63">
      <formula>$A$1&lt;D39</formula>
    </cfRule>
  </conditionalFormatting>
  <conditionalFormatting sqref="F11">
    <cfRule type="expression" dxfId="247" priority="62">
      <formula>$A$1&lt;D11</formula>
    </cfRule>
  </conditionalFormatting>
  <conditionalFormatting sqref="F13">
    <cfRule type="expression" dxfId="246" priority="61">
      <formula>$A$1&lt;D13</formula>
    </cfRule>
  </conditionalFormatting>
  <conditionalFormatting sqref="F13">
    <cfRule type="expression" dxfId="245" priority="60">
      <formula>$A$1&lt;D13</formula>
    </cfRule>
  </conditionalFormatting>
  <conditionalFormatting sqref="F15">
    <cfRule type="expression" dxfId="244" priority="59">
      <formula>$A$1&lt;D15</formula>
    </cfRule>
  </conditionalFormatting>
  <conditionalFormatting sqref="F15">
    <cfRule type="expression" dxfId="243" priority="58">
      <formula>$A$1&lt;D15</formula>
    </cfRule>
  </conditionalFormatting>
  <conditionalFormatting sqref="F17">
    <cfRule type="expression" dxfId="242" priority="57">
      <formula>$A$1&lt;D17</formula>
    </cfRule>
  </conditionalFormatting>
  <conditionalFormatting sqref="F17">
    <cfRule type="expression" dxfId="241" priority="56">
      <formula>$A$1&lt;D17</formula>
    </cfRule>
  </conditionalFormatting>
  <conditionalFormatting sqref="F19">
    <cfRule type="expression" dxfId="240" priority="55">
      <formula>$A$1&lt;D19</formula>
    </cfRule>
  </conditionalFormatting>
  <conditionalFormatting sqref="F19">
    <cfRule type="expression" dxfId="239" priority="54">
      <formula>$A$1&lt;D19</formula>
    </cfRule>
  </conditionalFormatting>
  <conditionalFormatting sqref="F21">
    <cfRule type="expression" dxfId="238" priority="53">
      <formula>$A$1&lt;D21</formula>
    </cfRule>
  </conditionalFormatting>
  <conditionalFormatting sqref="F21">
    <cfRule type="expression" dxfId="237" priority="52">
      <formula>$A$1&lt;D21</formula>
    </cfRule>
  </conditionalFormatting>
  <conditionalFormatting sqref="F23">
    <cfRule type="expression" dxfId="236" priority="51">
      <formula>$A$1&lt;D23</formula>
    </cfRule>
  </conditionalFormatting>
  <conditionalFormatting sqref="F23">
    <cfRule type="expression" dxfId="235" priority="50">
      <formula>$A$1&lt;D23</formula>
    </cfRule>
  </conditionalFormatting>
  <conditionalFormatting sqref="F11">
    <cfRule type="expression" dxfId="234" priority="49">
      <formula>$A$1&lt;D11</formula>
    </cfRule>
  </conditionalFormatting>
  <conditionalFormatting sqref="F13">
    <cfRule type="expression" dxfId="233" priority="48">
      <formula>$A$1&lt;D13</formula>
    </cfRule>
  </conditionalFormatting>
  <conditionalFormatting sqref="F13">
    <cfRule type="expression" dxfId="232" priority="47">
      <formula>$A$1&lt;D13</formula>
    </cfRule>
  </conditionalFormatting>
  <conditionalFormatting sqref="F15">
    <cfRule type="expression" dxfId="231" priority="46">
      <formula>$A$1&lt;D15</formula>
    </cfRule>
  </conditionalFormatting>
  <conditionalFormatting sqref="F15">
    <cfRule type="expression" dxfId="230" priority="45">
      <formula>$A$1&lt;D15</formula>
    </cfRule>
  </conditionalFormatting>
  <conditionalFormatting sqref="F17">
    <cfRule type="expression" dxfId="229" priority="44">
      <formula>$A$1&lt;D17</formula>
    </cfRule>
  </conditionalFormatting>
  <conditionalFormatting sqref="F17">
    <cfRule type="expression" dxfId="228" priority="43">
      <formula>$A$1&lt;D17</formula>
    </cfRule>
  </conditionalFormatting>
  <conditionalFormatting sqref="F19">
    <cfRule type="expression" dxfId="227" priority="42">
      <formula>$A$1&lt;D19</formula>
    </cfRule>
  </conditionalFormatting>
  <conditionalFormatting sqref="F19">
    <cfRule type="expression" dxfId="226" priority="41">
      <formula>$A$1&lt;D19</formula>
    </cfRule>
  </conditionalFormatting>
  <conditionalFormatting sqref="F21">
    <cfRule type="expression" dxfId="225" priority="40">
      <formula>$A$1&lt;D21</formula>
    </cfRule>
  </conditionalFormatting>
  <conditionalFormatting sqref="F21">
    <cfRule type="expression" dxfId="224" priority="39">
      <formula>$A$1&lt;D21</formula>
    </cfRule>
  </conditionalFormatting>
  <conditionalFormatting sqref="F23">
    <cfRule type="expression" dxfId="223" priority="38">
      <formula>$A$1&lt;D23</formula>
    </cfRule>
  </conditionalFormatting>
  <conditionalFormatting sqref="F23">
    <cfRule type="expression" dxfId="222" priority="37">
      <formula>$A$1&lt;D23</formula>
    </cfRule>
  </conditionalFormatting>
  <conditionalFormatting sqref="F25">
    <cfRule type="expression" dxfId="221" priority="36">
      <formula>$A$1&lt;D25</formula>
    </cfRule>
  </conditionalFormatting>
  <conditionalFormatting sqref="F25">
    <cfRule type="expression" dxfId="220" priority="35">
      <formula>$A$1&lt;D25</formula>
    </cfRule>
  </conditionalFormatting>
  <conditionalFormatting sqref="F27">
    <cfRule type="expression" dxfId="219" priority="34">
      <formula>$A$1&lt;D27</formula>
    </cfRule>
  </conditionalFormatting>
  <conditionalFormatting sqref="F27">
    <cfRule type="expression" dxfId="218" priority="33">
      <formula>$A$1&lt;D27</formula>
    </cfRule>
  </conditionalFormatting>
  <conditionalFormatting sqref="F29">
    <cfRule type="expression" dxfId="217" priority="32">
      <formula>$A$1&lt;D29</formula>
    </cfRule>
  </conditionalFormatting>
  <conditionalFormatting sqref="F29">
    <cfRule type="expression" dxfId="216" priority="31">
      <formula>$A$1&lt;D29</formula>
    </cfRule>
  </conditionalFormatting>
  <conditionalFormatting sqref="F31">
    <cfRule type="expression" dxfId="215" priority="30">
      <formula>$A$1&lt;D31</formula>
    </cfRule>
  </conditionalFormatting>
  <conditionalFormatting sqref="F31">
    <cfRule type="expression" dxfId="214" priority="29">
      <formula>$A$1&lt;D31</formula>
    </cfRule>
  </conditionalFormatting>
  <conditionalFormatting sqref="F33">
    <cfRule type="expression" dxfId="213" priority="28">
      <formula>$A$1&lt;D33</formula>
    </cfRule>
  </conditionalFormatting>
  <conditionalFormatting sqref="F33">
    <cfRule type="expression" dxfId="212" priority="27">
      <formula>$A$1&lt;D33</formula>
    </cfRule>
  </conditionalFormatting>
  <conditionalFormatting sqref="F35">
    <cfRule type="expression" dxfId="211" priority="26">
      <formula>$A$1&lt;D35</formula>
    </cfRule>
  </conditionalFormatting>
  <conditionalFormatting sqref="F35">
    <cfRule type="expression" dxfId="210" priority="25">
      <formula>$A$1&lt;D35</formula>
    </cfRule>
  </conditionalFormatting>
  <conditionalFormatting sqref="F37">
    <cfRule type="expression" dxfId="209" priority="24">
      <formula>$A$1&lt;D37</formula>
    </cfRule>
  </conditionalFormatting>
  <conditionalFormatting sqref="F37">
    <cfRule type="expression" dxfId="208" priority="23">
      <formula>$A$1&lt;D37</formula>
    </cfRule>
  </conditionalFormatting>
  <conditionalFormatting sqref="F39">
    <cfRule type="expression" dxfId="207" priority="22">
      <formula>$A$1&lt;D39</formula>
    </cfRule>
  </conditionalFormatting>
  <conditionalFormatting sqref="F39">
    <cfRule type="expression" dxfId="206" priority="21">
      <formula>$A$1&lt;D39</formula>
    </cfRule>
  </conditionalFormatting>
  <conditionalFormatting sqref="F19">
    <cfRule type="expression" dxfId="205" priority="20">
      <formula>$A$1&lt;D19</formula>
    </cfRule>
  </conditionalFormatting>
  <conditionalFormatting sqref="F19">
    <cfRule type="expression" dxfId="204" priority="19">
      <formula>$A$1&lt;D19</formula>
    </cfRule>
  </conditionalFormatting>
  <conditionalFormatting sqref="F19">
    <cfRule type="expression" dxfId="203" priority="18">
      <formula>$A$1&lt;D19</formula>
    </cfRule>
  </conditionalFormatting>
  <conditionalFormatting sqref="F19">
    <cfRule type="expression" dxfId="202" priority="17">
      <formula>$A$1&lt;D19</formula>
    </cfRule>
  </conditionalFormatting>
  <conditionalFormatting sqref="F19">
    <cfRule type="expression" dxfId="201" priority="16">
      <formula>$A$1&lt;D19</formula>
    </cfRule>
  </conditionalFormatting>
  <conditionalFormatting sqref="F19">
    <cfRule type="expression" dxfId="200" priority="15">
      <formula>$A$1&lt;D19</formula>
    </cfRule>
  </conditionalFormatting>
  <conditionalFormatting sqref="F19">
    <cfRule type="expression" dxfId="199" priority="14">
      <formula>$A$1&lt;D19</formula>
    </cfRule>
  </conditionalFormatting>
  <conditionalFormatting sqref="F9">
    <cfRule type="expression" dxfId="198" priority="13">
      <formula>$A$1&lt;D9</formula>
    </cfRule>
  </conditionalFormatting>
  <conditionalFormatting sqref="F9">
    <cfRule type="expression" dxfId="197" priority="12">
      <formula>$A$1&lt;D9</formula>
    </cfRule>
  </conditionalFormatting>
  <conditionalFormatting sqref="F9">
    <cfRule type="expression" dxfId="196" priority="11">
      <formula>$A$1&lt;D9</formula>
    </cfRule>
  </conditionalFormatting>
  <conditionalFormatting sqref="F9">
    <cfRule type="expression" dxfId="195" priority="10">
      <formula>$A$1&lt;D9</formula>
    </cfRule>
  </conditionalFormatting>
  <conditionalFormatting sqref="F9">
    <cfRule type="expression" dxfId="194" priority="9">
      <formula>$A$1&lt;D9</formula>
    </cfRule>
  </conditionalFormatting>
  <conditionalFormatting sqref="F9">
    <cfRule type="expression" dxfId="193" priority="8">
      <formula>$A$1&lt;D9</formula>
    </cfRule>
  </conditionalFormatting>
  <conditionalFormatting sqref="F9">
    <cfRule type="expression" dxfId="192" priority="7">
      <formula>$A$1&lt;D9</formula>
    </cfRule>
  </conditionalFormatting>
  <conditionalFormatting sqref="F9">
    <cfRule type="expression" dxfId="191" priority="6">
      <formula>$A$1&lt;D9</formula>
    </cfRule>
  </conditionalFormatting>
  <conditionalFormatting sqref="F9">
    <cfRule type="expression" dxfId="190" priority="5">
      <formula>$A$1&lt;D9</formula>
    </cfRule>
  </conditionalFormatting>
  <conditionalFormatting sqref="E13 E15 E17 E19 E21 E23 E25 E27 E29 E31 E33 E35 E37 E39 E41 E43">
    <cfRule type="expression" dxfId="189" priority="4">
      <formula>$A$1&lt;D13</formula>
    </cfRule>
  </conditionalFormatting>
  <conditionalFormatting sqref="E13 E15 E17 E19 E21 E23 E25 E27 E29 E31 E33 E35 E37 E39 E41 E43">
    <cfRule type="expression" dxfId="188" priority="3">
      <formula>$A$1&lt;D13</formula>
    </cfRule>
  </conditionalFormatting>
  <conditionalFormatting sqref="E9">
    <cfRule type="expression" dxfId="187" priority="2">
      <formula>$A$1&lt;D9</formula>
    </cfRule>
  </conditionalFormatting>
  <conditionalFormatting sqref="E9">
    <cfRule type="expression" dxfId="186" priority="1">
      <formula>$A$1&lt;D9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10">
    <tabColor rgb="FF92D050"/>
  </sheetPr>
  <dimension ref="A1:O57"/>
  <sheetViews>
    <sheetView workbookViewId="0">
      <selection sqref="A1:XFD1048576"/>
    </sheetView>
  </sheetViews>
  <sheetFormatPr baseColWidth="10" defaultColWidth="3.265625" defaultRowHeight="12.75" customHeight="1"/>
  <cols>
    <col min="1" max="1" width="1.1328125" style="366" customWidth="1"/>
    <col min="2" max="3" width="3.265625" style="366"/>
    <col min="4" max="4" width="3.265625" style="421"/>
    <col min="5" max="5" width="16.1328125" style="421" customWidth="1"/>
    <col min="6" max="6" width="14.265625" style="421" customWidth="1"/>
    <col min="7" max="7" width="14.86328125" style="421" customWidth="1"/>
    <col min="8" max="8" width="26.59765625" style="421" customWidth="1"/>
    <col min="9" max="9" width="3.265625" style="366"/>
    <col min="10" max="10" width="2.86328125" style="366" customWidth="1"/>
    <col min="11" max="12" width="3.265625" style="366"/>
    <col min="13" max="13" width="5.59765625" style="366" customWidth="1"/>
    <col min="14" max="14" width="26.59765625" style="366" customWidth="1"/>
    <col min="15" max="15" width="22.73046875" style="366" customWidth="1"/>
    <col min="16" max="25" width="3.265625" style="366"/>
    <col min="26" max="26" width="4" style="366" bestFit="1" customWidth="1"/>
    <col min="27" max="16384" width="3.265625" style="366"/>
  </cols>
  <sheetData>
    <row r="1" spans="1:15" ht="12.75" customHeight="1">
      <c r="A1" s="503"/>
      <c r="B1" s="503"/>
      <c r="F1" s="427"/>
      <c r="N1" s="502"/>
    </row>
    <row r="2" spans="1:15" ht="12.75" customHeight="1">
      <c r="A2" s="503"/>
      <c r="B2" s="503"/>
      <c r="E2" s="61"/>
      <c r="F2" s="61"/>
      <c r="G2" s="61"/>
      <c r="H2" s="505"/>
      <c r="J2" s="61"/>
      <c r="N2" s="61"/>
    </row>
    <row r="3" spans="1:15" ht="12.75" customHeight="1">
      <c r="E3" s="61"/>
      <c r="F3" s="61"/>
      <c r="G3" s="61"/>
      <c r="H3" s="505"/>
      <c r="J3" s="61"/>
      <c r="N3" s="61"/>
    </row>
    <row r="4" spans="1:15" ht="12.75" customHeight="1">
      <c r="E4" s="61"/>
      <c r="F4" s="61"/>
      <c r="G4" s="61"/>
      <c r="H4" s="61"/>
      <c r="J4" s="61"/>
      <c r="N4" s="61"/>
    </row>
    <row r="5" spans="1:15" ht="12.75" customHeight="1">
      <c r="D5" s="508"/>
      <c r="E5" s="508"/>
      <c r="F5" s="252"/>
      <c r="G5" s="252"/>
      <c r="H5" s="509"/>
      <c r="I5" s="211"/>
      <c r="J5" s="61"/>
      <c r="N5" s="61"/>
    </row>
    <row r="6" spans="1:15" ht="12.75" customHeight="1">
      <c r="D6" s="506"/>
      <c r="E6" s="506"/>
      <c r="F6" s="252"/>
      <c r="G6" s="252"/>
      <c r="H6" s="509"/>
      <c r="I6" s="211"/>
      <c r="J6" s="61"/>
      <c r="N6" s="61"/>
    </row>
    <row r="7" spans="1:15" ht="5.25" customHeight="1">
      <c r="E7" s="61"/>
      <c r="F7" s="61"/>
      <c r="G7" s="61"/>
      <c r="H7" s="61"/>
      <c r="J7" s="61"/>
      <c r="N7" s="61"/>
    </row>
    <row r="8" spans="1:15" ht="12.75" customHeight="1">
      <c r="K8" s="504"/>
      <c r="L8" s="504"/>
      <c r="M8" s="252"/>
      <c r="N8" s="251"/>
      <c r="O8" s="211"/>
    </row>
    <row r="9" spans="1:15" ht="12.75" customHeight="1">
      <c r="E9" s="136"/>
      <c r="K9" s="504"/>
      <c r="L9" s="504"/>
      <c r="M9" s="252"/>
      <c r="N9" s="252"/>
      <c r="O9" s="211"/>
    </row>
    <row r="10" spans="1:15" ht="12.75" customHeight="1">
      <c r="E10" s="136"/>
      <c r="N10" s="44"/>
    </row>
    <row r="11" spans="1:15" ht="12.75" customHeight="1">
      <c r="E11" s="136"/>
      <c r="N11" s="44"/>
    </row>
    <row r="12" spans="1:15" ht="12.75" customHeight="1">
      <c r="E12" s="136"/>
      <c r="N12" s="44"/>
    </row>
    <row r="13" spans="1:15" ht="12.75" customHeight="1">
      <c r="E13" s="136"/>
      <c r="N13" s="44"/>
    </row>
    <row r="14" spans="1:15" ht="12.75" customHeight="1">
      <c r="E14" s="136"/>
      <c r="N14" s="44"/>
    </row>
    <row r="15" spans="1:15" ht="12.75" customHeight="1">
      <c r="E15" s="136"/>
      <c r="N15" s="44"/>
    </row>
    <row r="16" spans="1:15" ht="12.75" customHeight="1">
      <c r="E16" s="136"/>
      <c r="N16" s="44"/>
    </row>
    <row r="17" spans="5:14" ht="12.75" customHeight="1">
      <c r="E17" s="136"/>
      <c r="N17" s="44"/>
    </row>
    <row r="18" spans="5:14" ht="12.75" customHeight="1">
      <c r="E18" s="136"/>
      <c r="N18" s="44"/>
    </row>
    <row r="19" spans="5:14" ht="12.75" customHeight="1">
      <c r="E19" s="136"/>
      <c r="N19" s="44"/>
    </row>
    <row r="20" spans="5:14" ht="12.75" customHeight="1">
      <c r="E20" s="136"/>
      <c r="N20" s="44"/>
    </row>
    <row r="21" spans="5:14" ht="12.75" customHeight="1">
      <c r="E21" s="136"/>
      <c r="N21" s="44"/>
    </row>
    <row r="22" spans="5:14" ht="12.75" customHeight="1">
      <c r="E22" s="136"/>
      <c r="N22" s="44"/>
    </row>
    <row r="23" spans="5:14" ht="12.75" customHeight="1">
      <c r="E23" s="136"/>
      <c r="N23" s="44"/>
    </row>
    <row r="24" spans="5:14" ht="12.75" customHeight="1">
      <c r="E24" s="136"/>
      <c r="N24" s="44"/>
    </row>
    <row r="25" spans="5:14" ht="12.75" customHeight="1">
      <c r="E25" s="136"/>
    </row>
    <row r="26" spans="5:14" ht="12.75" customHeight="1">
      <c r="E26" s="136"/>
    </row>
    <row r="27" spans="5:14" ht="12.75" customHeight="1">
      <c r="E27" s="136"/>
      <c r="K27" s="507"/>
      <c r="N27" s="44"/>
    </row>
    <row r="28" spans="5:14" ht="12.75" customHeight="1">
      <c r="E28" s="136"/>
    </row>
    <row r="29" spans="5:14" ht="12.75" customHeight="1">
      <c r="E29" s="136"/>
    </row>
    <row r="30" spans="5:14" ht="12.75" customHeight="1">
      <c r="E30" s="136"/>
    </row>
    <row r="31" spans="5:14" ht="12.75" customHeight="1">
      <c r="E31" s="136"/>
    </row>
    <row r="32" spans="5:14" ht="12.75" customHeight="1">
      <c r="E32" s="136"/>
    </row>
    <row r="33" spans="5:5" ht="12.75" customHeight="1">
      <c r="E33" s="136"/>
    </row>
    <row r="34" spans="5:5" ht="12.75" customHeight="1">
      <c r="E34" s="136"/>
    </row>
    <row r="35" spans="5:5" ht="12.75" customHeight="1">
      <c r="E35" s="136"/>
    </row>
    <row r="36" spans="5:5" ht="12.75" customHeight="1">
      <c r="E36" s="136"/>
    </row>
    <row r="37" spans="5:5" ht="12.75" customHeight="1">
      <c r="E37" s="136"/>
    </row>
    <row r="38" spans="5:5" ht="12.75" customHeight="1">
      <c r="E38" s="136"/>
    </row>
    <row r="39" spans="5:5" ht="12.75" customHeight="1">
      <c r="E39" s="136"/>
    </row>
    <row r="40" spans="5:5" ht="12.75" customHeight="1">
      <c r="E40" s="136"/>
    </row>
    <row r="41" spans="5:5" ht="12.75" customHeight="1">
      <c r="E41" s="136"/>
    </row>
    <row r="42" spans="5:5" ht="12.75" customHeight="1">
      <c r="E42" s="136"/>
    </row>
    <row r="43" spans="5:5" ht="12.75" customHeight="1">
      <c r="E43" s="136"/>
    </row>
    <row r="45" spans="5:5" ht="12.75" customHeight="1">
      <c r="E45" s="136"/>
    </row>
    <row r="47" spans="5:5" ht="12.75" customHeight="1">
      <c r="E47" s="136"/>
    </row>
    <row r="49" spans="5:5" ht="12.75" customHeight="1">
      <c r="E49" s="136"/>
    </row>
    <row r="51" spans="5:5" ht="12.75" customHeight="1">
      <c r="E51" s="136"/>
    </row>
    <row r="53" spans="5:5" ht="12.75" customHeight="1">
      <c r="E53" s="136"/>
    </row>
    <row r="55" spans="5:5" ht="12.75" customHeight="1">
      <c r="E55" s="136"/>
    </row>
    <row r="57" spans="5:5" ht="12.75" customHeight="1">
      <c r="E57" s="136"/>
    </row>
  </sheetData>
  <mergeCells count="4">
    <mergeCell ref="A1:B1"/>
    <mergeCell ref="H2:H3"/>
    <mergeCell ref="D5:E5"/>
    <mergeCell ref="A2:B2"/>
  </mergeCells>
  <conditionalFormatting sqref="I11:I40">
    <cfRule type="expression" dxfId="185" priority="130">
      <formula>$A$1&lt;D11</formula>
    </cfRule>
  </conditionalFormatting>
  <conditionalFormatting sqref="B11">
    <cfRule type="expression" dxfId="184" priority="129">
      <formula>$A$1&lt;D11</formula>
    </cfRule>
  </conditionalFormatting>
  <conditionalFormatting sqref="B12:B40">
    <cfRule type="expression" dxfId="183" priority="128">
      <formula>$A$1&lt;D12</formula>
    </cfRule>
  </conditionalFormatting>
  <conditionalFormatting sqref="F14 F16 F18 F20 F22 F24 F26 F28 F30 F32 F34 F36 F38 F12 F40">
    <cfRule type="expression" dxfId="182" priority="127">
      <formula>$A$1&lt;D12</formula>
    </cfRule>
  </conditionalFormatting>
  <conditionalFormatting sqref="E11">
    <cfRule type="expression" dxfId="181" priority="126">
      <formula>$A$1&lt;D11</formula>
    </cfRule>
  </conditionalFormatting>
  <conditionalFormatting sqref="E12:E40">
    <cfRule type="expression" dxfId="180" priority="125">
      <formula>$A$1&lt;D12</formula>
    </cfRule>
  </conditionalFormatting>
  <conditionalFormatting sqref="D11:D40">
    <cfRule type="expression" dxfId="179" priority="124">
      <formula>$A$1&lt;D11</formula>
    </cfRule>
  </conditionalFormatting>
  <conditionalFormatting sqref="C11">
    <cfRule type="expression" dxfId="178" priority="123">
      <formula>$A$1&lt;D11</formula>
    </cfRule>
  </conditionalFormatting>
  <conditionalFormatting sqref="C12:C40">
    <cfRule type="expression" dxfId="177" priority="122">
      <formula>$A$1&lt;D12</formula>
    </cfRule>
  </conditionalFormatting>
  <conditionalFormatting sqref="F11">
    <cfRule type="expression" dxfId="176" priority="121">
      <formula>$A$1&lt;D11</formula>
    </cfRule>
  </conditionalFormatting>
  <conditionalFormatting sqref="F39 F37 F35 F33 F31 F29 F27 F25 F23 F21 F17 F15 F13 F19">
    <cfRule type="expression" dxfId="175" priority="120">
      <formula>$A$1&lt;D13</formula>
    </cfRule>
  </conditionalFormatting>
  <conditionalFormatting sqref="G8:G40">
    <cfRule type="expression" dxfId="174" priority="119">
      <formula>$A$1&lt;D8</formula>
    </cfRule>
  </conditionalFormatting>
  <conditionalFormatting sqref="H8:H45">
    <cfRule type="expression" dxfId="173" priority="118">
      <formula>$A$1&lt;D8</formula>
    </cfRule>
  </conditionalFormatting>
  <conditionalFormatting sqref="E13">
    <cfRule type="expression" dxfId="172" priority="117">
      <formula>$A$1&lt;D13</formula>
    </cfRule>
  </conditionalFormatting>
  <conditionalFormatting sqref="E13">
    <cfRule type="expression" dxfId="171" priority="116">
      <formula>$A$1&lt;D13</formula>
    </cfRule>
  </conditionalFormatting>
  <conditionalFormatting sqref="E13 E15 E17 E19 E21 E23 E25 E27 E29 E31 E33 E35 E37 E39 E41 E43">
    <cfRule type="expression" dxfId="170" priority="115">
      <formula>$A$1&lt;D13</formula>
    </cfRule>
  </conditionalFormatting>
  <conditionalFormatting sqref="F11 F9">
    <cfRule type="expression" dxfId="169" priority="114">
      <formula>$A$1&lt;D9</formula>
    </cfRule>
  </conditionalFormatting>
  <conditionalFormatting sqref="F13">
    <cfRule type="expression" dxfId="168" priority="113">
      <formula>$A$1&lt;D13</formula>
    </cfRule>
  </conditionalFormatting>
  <conditionalFormatting sqref="F15">
    <cfRule type="expression" dxfId="167" priority="112">
      <formula>$A$1&lt;D15</formula>
    </cfRule>
  </conditionalFormatting>
  <conditionalFormatting sqref="F17">
    <cfRule type="expression" dxfId="166" priority="111">
      <formula>$A$1&lt;D17</formula>
    </cfRule>
  </conditionalFormatting>
  <conditionalFormatting sqref="F19">
    <cfRule type="expression" dxfId="165" priority="110">
      <formula>$A$1&lt;D19</formula>
    </cfRule>
  </conditionalFormatting>
  <conditionalFormatting sqref="F21">
    <cfRule type="expression" dxfId="164" priority="109">
      <formula>$A$1&lt;D21</formula>
    </cfRule>
  </conditionalFormatting>
  <conditionalFormatting sqref="F23">
    <cfRule type="expression" dxfId="163" priority="108">
      <formula>$A$1&lt;D23</formula>
    </cfRule>
  </conditionalFormatting>
  <conditionalFormatting sqref="F25">
    <cfRule type="expression" dxfId="162" priority="107">
      <formula>$A$1&lt;D25</formula>
    </cfRule>
  </conditionalFormatting>
  <conditionalFormatting sqref="F27">
    <cfRule type="expression" dxfId="161" priority="106">
      <formula>$A$1&lt;D27</formula>
    </cfRule>
  </conditionalFormatting>
  <conditionalFormatting sqref="F29">
    <cfRule type="expression" dxfId="160" priority="105">
      <formula>$A$1&lt;D29</formula>
    </cfRule>
  </conditionalFormatting>
  <conditionalFormatting sqref="F31">
    <cfRule type="expression" dxfId="159" priority="104">
      <formula>$A$1&lt;D31</formula>
    </cfRule>
  </conditionalFormatting>
  <conditionalFormatting sqref="F33">
    <cfRule type="expression" dxfId="158" priority="103">
      <formula>$A$1&lt;D33</formula>
    </cfRule>
  </conditionalFormatting>
  <conditionalFormatting sqref="F35">
    <cfRule type="expression" dxfId="157" priority="102">
      <formula>$A$1&lt;D35</formula>
    </cfRule>
  </conditionalFormatting>
  <conditionalFormatting sqref="F37">
    <cfRule type="expression" dxfId="156" priority="101">
      <formula>$A$1&lt;D37</formula>
    </cfRule>
  </conditionalFormatting>
  <conditionalFormatting sqref="F39">
    <cfRule type="expression" dxfId="155" priority="100">
      <formula>$A$1&lt;D39</formula>
    </cfRule>
  </conditionalFormatting>
  <conditionalFormatting sqref="F15">
    <cfRule type="expression" dxfId="154" priority="98">
      <formula>$A$1&lt;D15</formula>
    </cfRule>
  </conditionalFormatting>
  <conditionalFormatting sqref="F15">
    <cfRule type="expression" dxfId="153" priority="97">
      <formula>$A$1&lt;D15</formula>
    </cfRule>
  </conditionalFormatting>
  <conditionalFormatting sqref="F13">
    <cfRule type="expression" dxfId="152" priority="96">
      <formula>$A$1&lt;D13</formula>
    </cfRule>
  </conditionalFormatting>
  <conditionalFormatting sqref="F13">
    <cfRule type="expression" dxfId="151" priority="95">
      <formula>$A$1&lt;D13</formula>
    </cfRule>
  </conditionalFormatting>
  <conditionalFormatting sqref="F9">
    <cfRule type="expression" dxfId="150" priority="94">
      <formula>$A$1&lt;D9</formula>
    </cfRule>
  </conditionalFormatting>
  <conditionalFormatting sqref="F11">
    <cfRule type="expression" dxfId="149" priority="93">
      <formula>$A$1&lt;D11</formula>
    </cfRule>
  </conditionalFormatting>
  <conditionalFormatting sqref="F11">
    <cfRule type="expression" dxfId="148" priority="92">
      <formula>$A$1&lt;D11</formula>
    </cfRule>
  </conditionalFormatting>
  <conditionalFormatting sqref="F11">
    <cfRule type="expression" dxfId="147" priority="91">
      <formula>$A$1&lt;D11</formula>
    </cfRule>
  </conditionalFormatting>
  <conditionalFormatting sqref="F11">
    <cfRule type="expression" dxfId="146" priority="90">
      <formula>$A$1&lt;D11</formula>
    </cfRule>
  </conditionalFormatting>
  <conditionalFormatting sqref="F11 F13 F15 F17 F21 F23 F25 F27 F29 F31 F33 F35 F37 F39 F19">
    <cfRule type="expression" dxfId="145" priority="89">
      <formula>$A$1&lt;D11</formula>
    </cfRule>
  </conditionalFormatting>
  <conditionalFormatting sqref="F13 F15 F17 F21 F23 F25 F27 F29 F31 F33 F35 F37 F39 F19">
    <cfRule type="expression" dxfId="144" priority="88">
      <formula>$A$1&lt;D13</formula>
    </cfRule>
  </conditionalFormatting>
  <conditionalFormatting sqref="F11">
    <cfRule type="expression" dxfId="143" priority="87">
      <formula>$A$1&lt;D11</formula>
    </cfRule>
  </conditionalFormatting>
  <conditionalFormatting sqref="F13">
    <cfRule type="expression" dxfId="142" priority="86">
      <formula>$A$1&lt;D13</formula>
    </cfRule>
  </conditionalFormatting>
  <conditionalFormatting sqref="F13">
    <cfRule type="expression" dxfId="141" priority="85">
      <formula>$A$1&lt;D13</formula>
    </cfRule>
  </conditionalFormatting>
  <conditionalFormatting sqref="F15">
    <cfRule type="expression" dxfId="140" priority="84">
      <formula>$A$1&lt;D15</formula>
    </cfRule>
  </conditionalFormatting>
  <conditionalFormatting sqref="F15">
    <cfRule type="expression" dxfId="139" priority="83">
      <formula>$A$1&lt;D15</formula>
    </cfRule>
  </conditionalFormatting>
  <conditionalFormatting sqref="F17">
    <cfRule type="expression" dxfId="138" priority="82">
      <formula>$A$1&lt;D17</formula>
    </cfRule>
  </conditionalFormatting>
  <conditionalFormatting sqref="F17">
    <cfRule type="expression" dxfId="137" priority="81">
      <formula>$A$1&lt;D17</formula>
    </cfRule>
  </conditionalFormatting>
  <conditionalFormatting sqref="F19">
    <cfRule type="expression" dxfId="136" priority="80">
      <formula>$A$1&lt;D19</formula>
    </cfRule>
  </conditionalFormatting>
  <conditionalFormatting sqref="F19">
    <cfRule type="expression" dxfId="135" priority="79">
      <formula>$A$1&lt;D19</formula>
    </cfRule>
  </conditionalFormatting>
  <conditionalFormatting sqref="F21">
    <cfRule type="expression" dxfId="134" priority="78">
      <formula>$A$1&lt;D21</formula>
    </cfRule>
  </conditionalFormatting>
  <conditionalFormatting sqref="F21">
    <cfRule type="expression" dxfId="133" priority="77">
      <formula>$A$1&lt;D21</formula>
    </cfRule>
  </conditionalFormatting>
  <conditionalFormatting sqref="F23">
    <cfRule type="expression" dxfId="132" priority="76">
      <formula>$A$1&lt;D23</formula>
    </cfRule>
  </conditionalFormatting>
  <conditionalFormatting sqref="F23">
    <cfRule type="expression" dxfId="131" priority="75">
      <formula>$A$1&lt;D23</formula>
    </cfRule>
  </conditionalFormatting>
  <conditionalFormatting sqref="F25">
    <cfRule type="expression" dxfId="130" priority="74">
      <formula>$A$1&lt;D25</formula>
    </cfRule>
  </conditionalFormatting>
  <conditionalFormatting sqref="F25">
    <cfRule type="expression" dxfId="129" priority="73">
      <formula>$A$1&lt;D25</formula>
    </cfRule>
  </conditionalFormatting>
  <conditionalFormatting sqref="F27">
    <cfRule type="expression" dxfId="128" priority="72">
      <formula>$A$1&lt;D27</formula>
    </cfRule>
  </conditionalFormatting>
  <conditionalFormatting sqref="F27">
    <cfRule type="expression" dxfId="127" priority="71">
      <formula>$A$1&lt;D27</formula>
    </cfRule>
  </conditionalFormatting>
  <conditionalFormatting sqref="F29">
    <cfRule type="expression" dxfId="126" priority="70">
      <formula>$A$1&lt;D29</formula>
    </cfRule>
  </conditionalFormatting>
  <conditionalFormatting sqref="F29">
    <cfRule type="expression" dxfId="125" priority="69">
      <formula>$A$1&lt;D29</formula>
    </cfRule>
  </conditionalFormatting>
  <conditionalFormatting sqref="F31">
    <cfRule type="expression" dxfId="124" priority="68">
      <formula>$A$1&lt;D31</formula>
    </cfRule>
  </conditionalFormatting>
  <conditionalFormatting sqref="F31">
    <cfRule type="expression" dxfId="123" priority="67">
      <formula>$A$1&lt;D31</formula>
    </cfRule>
  </conditionalFormatting>
  <conditionalFormatting sqref="F33">
    <cfRule type="expression" dxfId="122" priority="66">
      <formula>$A$1&lt;D33</formula>
    </cfRule>
  </conditionalFormatting>
  <conditionalFormatting sqref="F33">
    <cfRule type="expression" dxfId="121" priority="65">
      <formula>$A$1&lt;D33</formula>
    </cfRule>
  </conditionalFormatting>
  <conditionalFormatting sqref="F35">
    <cfRule type="expression" dxfId="120" priority="64">
      <formula>$A$1&lt;D35</formula>
    </cfRule>
  </conditionalFormatting>
  <conditionalFormatting sqref="F35">
    <cfRule type="expression" dxfId="119" priority="63">
      <formula>$A$1&lt;D35</formula>
    </cfRule>
  </conditionalFormatting>
  <conditionalFormatting sqref="F37">
    <cfRule type="expression" dxfId="118" priority="62">
      <formula>$A$1&lt;D37</formula>
    </cfRule>
  </conditionalFormatting>
  <conditionalFormatting sqref="F37">
    <cfRule type="expression" dxfId="117" priority="61">
      <formula>$A$1&lt;D37</formula>
    </cfRule>
  </conditionalFormatting>
  <conditionalFormatting sqref="F39">
    <cfRule type="expression" dxfId="116" priority="60">
      <formula>$A$1&lt;D39</formula>
    </cfRule>
  </conditionalFormatting>
  <conditionalFormatting sqref="F39">
    <cfRule type="expression" dxfId="115" priority="59">
      <formula>$A$1&lt;D39</formula>
    </cfRule>
  </conditionalFormatting>
  <conditionalFormatting sqref="F11">
    <cfRule type="expression" dxfId="114" priority="58">
      <formula>$A$1&lt;D11</formula>
    </cfRule>
  </conditionalFormatting>
  <conditionalFormatting sqref="F13">
    <cfRule type="expression" dxfId="113" priority="57">
      <formula>$A$1&lt;D13</formula>
    </cfRule>
  </conditionalFormatting>
  <conditionalFormatting sqref="F13">
    <cfRule type="expression" dxfId="112" priority="56">
      <formula>$A$1&lt;D13</formula>
    </cfRule>
  </conditionalFormatting>
  <conditionalFormatting sqref="F15">
    <cfRule type="expression" dxfId="111" priority="55">
      <formula>$A$1&lt;D15</formula>
    </cfRule>
  </conditionalFormatting>
  <conditionalFormatting sqref="F15">
    <cfRule type="expression" dxfId="110" priority="54">
      <formula>$A$1&lt;D15</formula>
    </cfRule>
  </conditionalFormatting>
  <conditionalFormatting sqref="F17">
    <cfRule type="expression" dxfId="109" priority="53">
      <formula>$A$1&lt;D17</formula>
    </cfRule>
  </conditionalFormatting>
  <conditionalFormatting sqref="F17">
    <cfRule type="expression" dxfId="108" priority="52">
      <formula>$A$1&lt;D17</formula>
    </cfRule>
  </conditionalFormatting>
  <conditionalFormatting sqref="F19">
    <cfRule type="expression" dxfId="107" priority="51">
      <formula>$A$1&lt;D19</formula>
    </cfRule>
  </conditionalFormatting>
  <conditionalFormatting sqref="F19">
    <cfRule type="expression" dxfId="106" priority="50">
      <formula>$A$1&lt;D19</formula>
    </cfRule>
  </conditionalFormatting>
  <conditionalFormatting sqref="F21">
    <cfRule type="expression" dxfId="105" priority="49">
      <formula>$A$1&lt;D21</formula>
    </cfRule>
  </conditionalFormatting>
  <conditionalFormatting sqref="F21">
    <cfRule type="expression" dxfId="104" priority="48">
      <formula>$A$1&lt;D21</formula>
    </cfRule>
  </conditionalFormatting>
  <conditionalFormatting sqref="F23">
    <cfRule type="expression" dxfId="103" priority="47">
      <formula>$A$1&lt;D23</formula>
    </cfRule>
  </conditionalFormatting>
  <conditionalFormatting sqref="F23">
    <cfRule type="expression" dxfId="102" priority="46">
      <formula>$A$1&lt;D23</formula>
    </cfRule>
  </conditionalFormatting>
  <conditionalFormatting sqref="F11">
    <cfRule type="expression" dxfId="101" priority="45">
      <formula>$A$1&lt;D11</formula>
    </cfRule>
  </conditionalFormatting>
  <conditionalFormatting sqref="F13">
    <cfRule type="expression" dxfId="100" priority="44">
      <formula>$A$1&lt;D13</formula>
    </cfRule>
  </conditionalFormatting>
  <conditionalFormatting sqref="F13">
    <cfRule type="expression" dxfId="99" priority="43">
      <formula>$A$1&lt;D13</formula>
    </cfRule>
  </conditionalFormatting>
  <conditionalFormatting sqref="F15">
    <cfRule type="expression" dxfId="98" priority="42">
      <formula>$A$1&lt;D15</formula>
    </cfRule>
  </conditionalFormatting>
  <conditionalFormatting sqref="F15">
    <cfRule type="expression" dxfId="97" priority="41">
      <formula>$A$1&lt;D15</formula>
    </cfRule>
  </conditionalFormatting>
  <conditionalFormatting sqref="F17">
    <cfRule type="expression" dxfId="96" priority="40">
      <formula>$A$1&lt;D17</formula>
    </cfRule>
  </conditionalFormatting>
  <conditionalFormatting sqref="F17">
    <cfRule type="expression" dxfId="95" priority="39">
      <formula>$A$1&lt;D17</formula>
    </cfRule>
  </conditionalFormatting>
  <conditionalFormatting sqref="F19">
    <cfRule type="expression" dxfId="94" priority="38">
      <formula>$A$1&lt;D19</formula>
    </cfRule>
  </conditionalFormatting>
  <conditionalFormatting sqref="F19">
    <cfRule type="expression" dxfId="93" priority="37">
      <formula>$A$1&lt;D19</formula>
    </cfRule>
  </conditionalFormatting>
  <conditionalFormatting sqref="F21">
    <cfRule type="expression" dxfId="92" priority="36">
      <formula>$A$1&lt;D21</formula>
    </cfRule>
  </conditionalFormatting>
  <conditionalFormatting sqref="F21">
    <cfRule type="expression" dxfId="91" priority="35">
      <formula>$A$1&lt;D21</formula>
    </cfRule>
  </conditionalFormatting>
  <conditionalFormatting sqref="F23">
    <cfRule type="expression" dxfId="90" priority="34">
      <formula>$A$1&lt;D23</formula>
    </cfRule>
  </conditionalFormatting>
  <conditionalFormatting sqref="F23">
    <cfRule type="expression" dxfId="89" priority="33">
      <formula>$A$1&lt;D23</formula>
    </cfRule>
  </conditionalFormatting>
  <conditionalFormatting sqref="F25">
    <cfRule type="expression" dxfId="88" priority="32">
      <formula>$A$1&lt;D25</formula>
    </cfRule>
  </conditionalFormatting>
  <conditionalFormatting sqref="F25">
    <cfRule type="expression" dxfId="87" priority="31">
      <formula>$A$1&lt;D25</formula>
    </cfRule>
  </conditionalFormatting>
  <conditionalFormatting sqref="F27">
    <cfRule type="expression" dxfId="86" priority="30">
      <formula>$A$1&lt;D27</formula>
    </cfRule>
  </conditionalFormatting>
  <conditionalFormatting sqref="F27">
    <cfRule type="expression" dxfId="85" priority="29">
      <formula>$A$1&lt;D27</formula>
    </cfRule>
  </conditionalFormatting>
  <conditionalFormatting sqref="F29">
    <cfRule type="expression" dxfId="84" priority="28">
      <formula>$A$1&lt;D29</formula>
    </cfRule>
  </conditionalFormatting>
  <conditionalFormatting sqref="F29">
    <cfRule type="expression" dxfId="83" priority="27">
      <formula>$A$1&lt;D29</formula>
    </cfRule>
  </conditionalFormatting>
  <conditionalFormatting sqref="F31">
    <cfRule type="expression" dxfId="82" priority="26">
      <formula>$A$1&lt;D31</formula>
    </cfRule>
  </conditionalFormatting>
  <conditionalFormatting sqref="F31">
    <cfRule type="expression" dxfId="81" priority="25">
      <formula>$A$1&lt;D31</formula>
    </cfRule>
  </conditionalFormatting>
  <conditionalFormatting sqref="F33">
    <cfRule type="expression" dxfId="80" priority="24">
      <formula>$A$1&lt;D33</formula>
    </cfRule>
  </conditionalFormatting>
  <conditionalFormatting sqref="F33">
    <cfRule type="expression" dxfId="79" priority="23">
      <formula>$A$1&lt;D33</formula>
    </cfRule>
  </conditionalFormatting>
  <conditionalFormatting sqref="F35">
    <cfRule type="expression" dxfId="78" priority="22">
      <formula>$A$1&lt;D35</formula>
    </cfRule>
  </conditionalFormatting>
  <conditionalFormatting sqref="F35">
    <cfRule type="expression" dxfId="77" priority="21">
      <formula>$A$1&lt;D35</formula>
    </cfRule>
  </conditionalFormatting>
  <conditionalFormatting sqref="F37">
    <cfRule type="expression" dxfId="76" priority="20">
      <formula>$A$1&lt;D37</formula>
    </cfRule>
  </conditionalFormatting>
  <conditionalFormatting sqref="F37">
    <cfRule type="expression" dxfId="75" priority="19">
      <formula>$A$1&lt;D37</formula>
    </cfRule>
  </conditionalFormatting>
  <conditionalFormatting sqref="F39">
    <cfRule type="expression" dxfId="74" priority="18">
      <formula>$A$1&lt;D39</formula>
    </cfRule>
  </conditionalFormatting>
  <conditionalFormatting sqref="F39">
    <cfRule type="expression" dxfId="73" priority="17">
      <formula>$A$1&lt;D39</formula>
    </cfRule>
  </conditionalFormatting>
  <conditionalFormatting sqref="F19">
    <cfRule type="expression" dxfId="72" priority="16">
      <formula>$A$1&lt;D19</formula>
    </cfRule>
  </conditionalFormatting>
  <conditionalFormatting sqref="F19">
    <cfRule type="expression" dxfId="71" priority="15">
      <formula>$A$1&lt;D19</formula>
    </cfRule>
  </conditionalFormatting>
  <conditionalFormatting sqref="F19">
    <cfRule type="expression" dxfId="70" priority="14">
      <formula>$A$1&lt;D19</formula>
    </cfRule>
  </conditionalFormatting>
  <conditionalFormatting sqref="F19">
    <cfRule type="expression" dxfId="69" priority="13">
      <formula>$A$1&lt;D19</formula>
    </cfRule>
  </conditionalFormatting>
  <conditionalFormatting sqref="F19">
    <cfRule type="expression" dxfId="68" priority="12">
      <formula>$A$1&lt;D19</formula>
    </cfRule>
  </conditionalFormatting>
  <conditionalFormatting sqref="F19">
    <cfRule type="expression" dxfId="67" priority="11">
      <formula>$A$1&lt;D19</formula>
    </cfRule>
  </conditionalFormatting>
  <conditionalFormatting sqref="F19">
    <cfRule type="expression" dxfId="66" priority="10">
      <formula>$A$1&lt;D19</formula>
    </cfRule>
  </conditionalFormatting>
  <conditionalFormatting sqref="F9">
    <cfRule type="expression" dxfId="65" priority="9">
      <formula>$A$1&lt;D9</formula>
    </cfRule>
  </conditionalFormatting>
  <conditionalFormatting sqref="F9">
    <cfRule type="expression" dxfId="64" priority="8">
      <formula>$A$1&lt;D9</formula>
    </cfRule>
  </conditionalFormatting>
  <conditionalFormatting sqref="F9">
    <cfRule type="expression" dxfId="63" priority="7">
      <formula>$A$1&lt;D9</formula>
    </cfRule>
  </conditionalFormatting>
  <conditionalFormatting sqref="F9">
    <cfRule type="expression" dxfId="62" priority="6">
      <formula>$A$1&lt;D9</formula>
    </cfRule>
  </conditionalFormatting>
  <conditionalFormatting sqref="F9">
    <cfRule type="expression" dxfId="61" priority="5">
      <formula>$A$1&lt;D9</formula>
    </cfRule>
  </conditionalFormatting>
  <conditionalFormatting sqref="F9">
    <cfRule type="expression" dxfId="60" priority="4">
      <formula>$A$1&lt;D9</formula>
    </cfRule>
  </conditionalFormatting>
  <conditionalFormatting sqref="F9">
    <cfRule type="expression" dxfId="59" priority="3">
      <formula>$A$1&lt;D9</formula>
    </cfRule>
  </conditionalFormatting>
  <conditionalFormatting sqref="F9">
    <cfRule type="expression" dxfId="58" priority="2">
      <formula>$A$1&lt;D9</formula>
    </cfRule>
  </conditionalFormatting>
  <conditionalFormatting sqref="F9">
    <cfRule type="expression" dxfId="57" priority="1">
      <formula>$A$1&lt;D9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7">
    <tabColor rgb="FFFF0000"/>
  </sheetPr>
  <dimension ref="A4:CT97"/>
  <sheetViews>
    <sheetView topLeftCell="A10" workbookViewId="0">
      <selection activeCell="A10" sqref="A1:XFD1048576"/>
    </sheetView>
  </sheetViews>
  <sheetFormatPr baseColWidth="10" defaultColWidth="1.3984375" defaultRowHeight="7.5" customHeight="1"/>
  <cols>
    <col min="1" max="16" width="1.3984375" style="366"/>
    <col min="17" max="17" width="2" style="366" bestFit="1" customWidth="1"/>
    <col min="18" max="16384" width="1.3984375" style="366"/>
  </cols>
  <sheetData>
    <row r="4" spans="1:59" ht="7.5" customHeight="1"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289"/>
      <c r="BD4" s="289"/>
      <c r="BE4" s="289"/>
      <c r="BF4" s="289"/>
    </row>
    <row r="5" spans="1:59" ht="7.5" customHeight="1">
      <c r="AQ5" s="42"/>
      <c r="AR5" s="465"/>
      <c r="AS5" s="465"/>
      <c r="AT5" s="465"/>
      <c r="AU5" s="465"/>
      <c r="AV5" s="465"/>
      <c r="AW5" s="465"/>
      <c r="AX5" s="465"/>
      <c r="AY5" s="465"/>
      <c r="AZ5" s="465"/>
      <c r="BA5" s="465"/>
      <c r="BB5" s="465"/>
      <c r="BC5" s="465"/>
      <c r="BD5" s="477"/>
      <c r="BE5" s="477"/>
      <c r="BF5" s="477"/>
      <c r="BG5" s="477"/>
    </row>
    <row r="6" spans="1:59" ht="7.5" customHeight="1">
      <c r="AR6" s="465"/>
      <c r="AS6" s="465"/>
      <c r="AT6" s="465"/>
      <c r="AU6" s="465"/>
      <c r="AV6" s="465"/>
      <c r="AW6" s="465"/>
      <c r="AX6" s="465"/>
      <c r="AY6" s="465"/>
      <c r="AZ6" s="465"/>
      <c r="BA6" s="465"/>
      <c r="BB6" s="465"/>
      <c r="BC6" s="465"/>
      <c r="BD6" s="477"/>
      <c r="BE6" s="477"/>
      <c r="BF6" s="477"/>
      <c r="BG6" s="477"/>
    </row>
    <row r="7" spans="1:59" ht="7.5" customHeight="1">
      <c r="AQ7" s="42"/>
    </row>
    <row r="8" spans="1:59" ht="7.5" customHeight="1">
      <c r="AQ8" s="42"/>
      <c r="AR8" s="465"/>
      <c r="AS8" s="465"/>
      <c r="AT8" s="465"/>
      <c r="AU8" s="465"/>
      <c r="AV8" s="465"/>
      <c r="AW8" s="465"/>
      <c r="AX8" s="465"/>
      <c r="AY8" s="465"/>
      <c r="AZ8" s="465"/>
      <c r="BA8" s="465"/>
      <c r="BB8" s="465"/>
      <c r="BC8" s="465"/>
      <c r="BD8" s="477"/>
      <c r="BE8" s="477"/>
      <c r="BF8" s="477"/>
      <c r="BG8" s="477"/>
    </row>
    <row r="9" spans="1:59" ht="7.5" customHeight="1"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AR9" s="465"/>
      <c r="AS9" s="465"/>
      <c r="AT9" s="465"/>
      <c r="AU9" s="465"/>
      <c r="AV9" s="465"/>
      <c r="AW9" s="465"/>
      <c r="AX9" s="465"/>
      <c r="AY9" s="465"/>
      <c r="AZ9" s="465"/>
      <c r="BA9" s="465"/>
      <c r="BB9" s="465"/>
      <c r="BC9" s="465"/>
      <c r="BD9" s="477"/>
      <c r="BE9" s="477"/>
      <c r="BF9" s="477"/>
      <c r="BG9" s="477"/>
    </row>
    <row r="10" spans="1:59" ht="7.5" customHeight="1"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59" ht="7.5" customHeight="1"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AR11" s="510"/>
      <c r="AS11" s="510"/>
      <c r="AT11" s="510"/>
      <c r="AU11" s="510"/>
      <c r="AV11" s="510"/>
      <c r="AW11" s="510"/>
      <c r="AX11" s="510"/>
      <c r="AY11" s="510"/>
      <c r="AZ11" s="510"/>
      <c r="BA11" s="510"/>
      <c r="BB11" s="510"/>
      <c r="BC11" s="510"/>
      <c r="BD11" s="477"/>
      <c r="BE11" s="477"/>
      <c r="BF11" s="477"/>
      <c r="BG11" s="477"/>
    </row>
    <row r="12" spans="1:59" ht="7.5" customHeight="1"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AR12" s="510"/>
      <c r="AS12" s="510"/>
      <c r="AT12" s="510"/>
      <c r="AU12" s="510"/>
      <c r="AV12" s="510"/>
      <c r="AW12" s="510"/>
      <c r="AX12" s="510"/>
      <c r="AY12" s="510"/>
      <c r="AZ12" s="510"/>
      <c r="BA12" s="510"/>
      <c r="BB12" s="510"/>
      <c r="BC12" s="510"/>
      <c r="BD12" s="477"/>
      <c r="BE12" s="477"/>
      <c r="BF12" s="477"/>
      <c r="BG12" s="477"/>
    </row>
    <row r="13" spans="1:59" ht="7.5" customHeight="1"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59" ht="7.5" customHeight="1"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AD14" s="8"/>
      <c r="AR14" s="465"/>
      <c r="AS14" s="465"/>
      <c r="AT14" s="465"/>
      <c r="AU14" s="465"/>
      <c r="AV14" s="465"/>
      <c r="AW14" s="465"/>
      <c r="AX14" s="465"/>
      <c r="AY14" s="465"/>
      <c r="AZ14" s="465"/>
      <c r="BA14" s="465"/>
      <c r="BB14" s="465"/>
      <c r="BC14" s="465"/>
      <c r="BD14" s="477"/>
      <c r="BE14" s="477"/>
      <c r="BF14" s="477"/>
      <c r="BG14" s="477"/>
    </row>
    <row r="15" spans="1:59" ht="7.5" customHeight="1">
      <c r="A15" s="28"/>
      <c r="B15" s="19"/>
      <c r="C15" s="29"/>
      <c r="D15" s="29"/>
      <c r="E15" s="29"/>
      <c r="F15" s="29"/>
      <c r="G15" s="29"/>
      <c r="H15" s="29"/>
      <c r="I15" s="29"/>
      <c r="J15" s="29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29"/>
      <c r="Z15" s="29"/>
      <c r="AA15" s="29"/>
      <c r="AB15" s="29"/>
      <c r="AC15" s="29"/>
      <c r="AD15" s="19"/>
      <c r="AE15" s="19"/>
      <c r="AF15" s="19"/>
      <c r="AG15" s="19"/>
      <c r="AR15" s="465"/>
      <c r="AS15" s="465"/>
      <c r="AT15" s="465"/>
      <c r="AU15" s="465"/>
      <c r="AV15" s="465"/>
      <c r="AW15" s="465"/>
      <c r="AX15" s="465"/>
      <c r="AY15" s="465"/>
      <c r="AZ15" s="465"/>
      <c r="BA15" s="465"/>
      <c r="BB15" s="465"/>
      <c r="BC15" s="465"/>
      <c r="BD15" s="477"/>
      <c r="BE15" s="477"/>
      <c r="BF15" s="477"/>
      <c r="BG15" s="477"/>
    </row>
    <row r="16" spans="1:59" ht="7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</row>
    <row r="17" spans="1:98" ht="7.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R17" s="465"/>
      <c r="AS17" s="465"/>
      <c r="AT17" s="465"/>
      <c r="AU17" s="465"/>
      <c r="AV17" s="465"/>
      <c r="AW17" s="465"/>
      <c r="AX17" s="465"/>
      <c r="AY17" s="465"/>
      <c r="AZ17" s="465"/>
      <c r="BA17" s="465"/>
      <c r="BB17" s="465"/>
      <c r="BC17" s="465"/>
      <c r="BD17" s="477"/>
      <c r="BE17" s="477"/>
      <c r="BF17" s="477"/>
      <c r="BG17" s="477"/>
    </row>
    <row r="18" spans="1:98" ht="7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R18" s="465"/>
      <c r="AS18" s="465"/>
      <c r="AT18" s="465"/>
      <c r="AU18" s="465"/>
      <c r="AV18" s="465"/>
      <c r="AW18" s="465"/>
      <c r="AX18" s="465"/>
      <c r="AY18" s="465"/>
      <c r="AZ18" s="465"/>
      <c r="BA18" s="465"/>
      <c r="BB18" s="465"/>
      <c r="BC18" s="465"/>
      <c r="BD18" s="477"/>
      <c r="BE18" s="477"/>
      <c r="BF18" s="477"/>
      <c r="BG18" s="477"/>
    </row>
    <row r="19" spans="1:98" ht="7.5" customHeight="1">
      <c r="A19" s="9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</row>
    <row r="20" spans="1:98" ht="7.5" customHeight="1">
      <c r="A20" s="1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R20" s="510"/>
      <c r="AS20" s="510"/>
      <c r="AT20" s="510"/>
      <c r="AU20" s="510"/>
      <c r="AV20" s="510"/>
      <c r="AW20" s="510"/>
      <c r="AX20" s="510"/>
      <c r="AY20" s="510"/>
      <c r="AZ20" s="510"/>
      <c r="BA20" s="510"/>
      <c r="BB20" s="510"/>
      <c r="BC20" s="510"/>
      <c r="BD20" s="477"/>
      <c r="BE20" s="477"/>
      <c r="BF20" s="477"/>
      <c r="BG20" s="477"/>
    </row>
    <row r="21" spans="1:98" ht="7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9"/>
      <c r="AE21" s="9"/>
      <c r="AF21" s="9"/>
      <c r="AG21" s="9"/>
      <c r="AR21" s="510"/>
      <c r="AS21" s="510"/>
      <c r="AT21" s="510"/>
      <c r="AU21" s="510"/>
      <c r="AV21" s="510"/>
      <c r="AW21" s="510"/>
      <c r="AX21" s="510"/>
      <c r="AY21" s="510"/>
      <c r="AZ21" s="510"/>
      <c r="BA21" s="510"/>
      <c r="BB21" s="510"/>
      <c r="BC21" s="510"/>
      <c r="BD21" s="477"/>
      <c r="BE21" s="477"/>
      <c r="BF21" s="477"/>
      <c r="BG21" s="477"/>
    </row>
    <row r="22" spans="1:98" ht="7.5" customHeight="1">
      <c r="A22" s="11"/>
      <c r="B22" s="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289"/>
      <c r="AG22" s="289"/>
    </row>
    <row r="23" spans="1:98" ht="7.5" customHeight="1">
      <c r="A23" s="3"/>
      <c r="B23" s="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289"/>
      <c r="AG23" s="289"/>
      <c r="AH23" s="289"/>
      <c r="AI23" s="289"/>
      <c r="AJ23" s="289"/>
      <c r="AK23" s="289"/>
      <c r="AL23" s="289"/>
      <c r="AM23" s="289"/>
      <c r="BT23" s="289"/>
      <c r="BU23" s="289"/>
    </row>
    <row r="24" spans="1:98" ht="7.5" customHeight="1">
      <c r="A24" s="422"/>
      <c r="B24" s="422"/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2"/>
      <c r="AJ24" s="289"/>
      <c r="AK24" s="289"/>
      <c r="AL24" s="289"/>
      <c r="AM24" s="422"/>
      <c r="BT24" s="422"/>
      <c r="BU24" s="422"/>
    </row>
    <row r="25" spans="1:98" ht="7.5" customHeight="1">
      <c r="A25" s="3"/>
      <c r="B25" s="3"/>
      <c r="C25" s="428"/>
      <c r="D25" s="428"/>
      <c r="E25" s="428"/>
      <c r="F25" s="428"/>
      <c r="G25" s="428"/>
      <c r="H25" s="428"/>
      <c r="I25" s="428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77"/>
      <c r="W25" s="477"/>
      <c r="X25" s="477"/>
      <c r="Y25" s="477"/>
      <c r="Z25" s="428"/>
      <c r="AA25" s="428"/>
      <c r="AB25" s="428"/>
      <c r="AC25" s="428"/>
      <c r="AD25" s="428"/>
      <c r="AE25" s="428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CA25" s="465"/>
      <c r="CB25" s="465"/>
      <c r="CC25" s="465"/>
      <c r="CD25" s="465"/>
      <c r="CE25" s="465"/>
      <c r="CF25" s="465"/>
      <c r="CG25" s="465"/>
      <c r="CH25" s="465"/>
      <c r="CI25" s="465"/>
      <c r="CJ25" s="465"/>
      <c r="CK25" s="465"/>
      <c r="CL25" s="465"/>
      <c r="CM25" s="477"/>
      <c r="CN25" s="477"/>
      <c r="CO25" s="477"/>
      <c r="CP25" s="477"/>
      <c r="CQ25" s="289"/>
      <c r="CR25" s="289"/>
    </row>
    <row r="26" spans="1:98" ht="7.5" customHeight="1"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77"/>
      <c r="W26" s="477"/>
      <c r="X26" s="477"/>
      <c r="Y26" s="477"/>
      <c r="Z26" s="289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CA26" s="465"/>
      <c r="CB26" s="465"/>
      <c r="CC26" s="465"/>
      <c r="CD26" s="465"/>
      <c r="CE26" s="465"/>
      <c r="CF26" s="465"/>
      <c r="CG26" s="465"/>
      <c r="CH26" s="465"/>
      <c r="CI26" s="465"/>
      <c r="CJ26" s="465"/>
      <c r="CK26" s="465"/>
      <c r="CL26" s="465"/>
      <c r="CM26" s="477"/>
      <c r="CN26" s="477"/>
      <c r="CO26" s="477"/>
      <c r="CP26" s="477"/>
      <c r="CQ26" s="289"/>
      <c r="CR26" s="289"/>
    </row>
    <row r="27" spans="1:98" ht="7.5" customHeight="1">
      <c r="B27" s="15"/>
      <c r="C27" s="15"/>
      <c r="D27" s="15"/>
      <c r="E27" s="15"/>
      <c r="F27" s="15"/>
      <c r="G27" s="15"/>
      <c r="H27" s="15"/>
      <c r="I27" s="15"/>
      <c r="Z27" s="289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</row>
    <row r="28" spans="1:98" ht="7.5" customHeight="1">
      <c r="B28" s="6"/>
      <c r="C28" s="6"/>
      <c r="D28" s="6"/>
      <c r="E28" s="6"/>
      <c r="F28" s="6"/>
      <c r="G28" s="6"/>
      <c r="H28" s="6"/>
      <c r="I28" s="6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77"/>
      <c r="W28" s="477"/>
      <c r="X28" s="477"/>
      <c r="Y28" s="477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CA28" s="465"/>
      <c r="CB28" s="465"/>
      <c r="CC28" s="465"/>
      <c r="CD28" s="465"/>
      <c r="CE28" s="465"/>
      <c r="CF28" s="465"/>
      <c r="CG28" s="465"/>
      <c r="CH28" s="465"/>
      <c r="CI28" s="465"/>
      <c r="CJ28" s="465"/>
      <c r="CK28" s="465"/>
      <c r="CL28" s="465"/>
      <c r="CM28" s="477"/>
      <c r="CN28" s="477"/>
      <c r="CO28" s="477"/>
      <c r="CP28" s="477"/>
      <c r="CQ28" s="289"/>
      <c r="CR28" s="289"/>
    </row>
    <row r="29" spans="1:98" ht="7.5" customHeight="1">
      <c r="A29" s="16"/>
      <c r="B29" s="17"/>
      <c r="C29" s="17"/>
      <c r="D29" s="17"/>
      <c r="E29" s="17"/>
      <c r="F29" s="17"/>
      <c r="G29" s="17"/>
      <c r="H29" s="17"/>
      <c r="I29" s="17"/>
      <c r="J29" s="465"/>
      <c r="K29" s="46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77"/>
      <c r="W29" s="477"/>
      <c r="X29" s="477"/>
      <c r="Y29" s="47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CA29" s="465"/>
      <c r="CB29" s="465"/>
      <c r="CC29" s="465"/>
      <c r="CD29" s="465"/>
      <c r="CE29" s="465"/>
      <c r="CF29" s="465"/>
      <c r="CG29" s="465"/>
      <c r="CH29" s="465"/>
      <c r="CI29" s="465"/>
      <c r="CJ29" s="465"/>
      <c r="CK29" s="465"/>
      <c r="CL29" s="465"/>
      <c r="CM29" s="477"/>
      <c r="CN29" s="477"/>
      <c r="CO29" s="477"/>
      <c r="CP29" s="477"/>
      <c r="CQ29" s="289"/>
      <c r="CR29" s="289"/>
    </row>
    <row r="30" spans="1:98" ht="7.5" customHeight="1">
      <c r="B30" s="6"/>
      <c r="C30" s="6"/>
      <c r="D30" s="6"/>
      <c r="E30" s="6"/>
      <c r="F30" s="6"/>
      <c r="G30" s="6"/>
      <c r="H30" s="6"/>
      <c r="I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</row>
    <row r="31" spans="1:98" ht="7.5" customHeight="1">
      <c r="B31" s="18"/>
      <c r="C31" s="19"/>
      <c r="D31" s="19"/>
      <c r="E31" s="19"/>
      <c r="F31" s="19"/>
      <c r="G31" s="19"/>
      <c r="H31" s="19"/>
      <c r="I31" s="19"/>
      <c r="J31" s="510"/>
      <c r="K31" s="510"/>
      <c r="L31" s="510"/>
      <c r="M31" s="510"/>
      <c r="N31" s="510"/>
      <c r="O31" s="510"/>
      <c r="P31" s="510"/>
      <c r="Q31" s="510"/>
      <c r="R31" s="510"/>
      <c r="S31" s="510"/>
      <c r="T31" s="510"/>
      <c r="U31" s="510"/>
      <c r="V31" s="477"/>
      <c r="W31" s="477"/>
      <c r="X31" s="477"/>
      <c r="Y31" s="477"/>
      <c r="Z31" s="19"/>
      <c r="AA31" s="19"/>
      <c r="AB31" s="19"/>
      <c r="AC31" s="19"/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CA31" s="510"/>
      <c r="CB31" s="510"/>
      <c r="CC31" s="510"/>
      <c r="CD31" s="510"/>
      <c r="CE31" s="510"/>
      <c r="CF31" s="510"/>
      <c r="CG31" s="510"/>
      <c r="CH31" s="510"/>
      <c r="CI31" s="510"/>
      <c r="CJ31" s="510"/>
      <c r="CK31" s="510"/>
      <c r="CL31" s="510"/>
      <c r="CM31" s="477"/>
      <c r="CN31" s="477"/>
      <c r="CO31" s="477"/>
      <c r="CP31" s="477"/>
      <c r="CQ31" s="289"/>
      <c r="CR31" s="289"/>
    </row>
    <row r="32" spans="1:98" ht="7.5" customHeight="1">
      <c r="B32" s="19"/>
      <c r="C32" s="20"/>
      <c r="D32" s="20"/>
      <c r="E32" s="20"/>
      <c r="F32" s="20"/>
      <c r="G32" s="20"/>
      <c r="H32" s="42"/>
      <c r="I32" s="42"/>
      <c r="J32" s="510"/>
      <c r="K32" s="510"/>
      <c r="L32" s="510"/>
      <c r="M32" s="510"/>
      <c r="N32" s="510"/>
      <c r="O32" s="510"/>
      <c r="P32" s="510"/>
      <c r="Q32" s="510"/>
      <c r="R32" s="510"/>
      <c r="S32" s="510"/>
      <c r="T32" s="510"/>
      <c r="U32" s="510"/>
      <c r="V32" s="477"/>
      <c r="W32" s="477"/>
      <c r="X32" s="477"/>
      <c r="Y32" s="477"/>
      <c r="Z32" s="147"/>
      <c r="AA32" s="147"/>
      <c r="AB32" s="147"/>
      <c r="AC32" s="147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9"/>
      <c r="BO32" s="19"/>
      <c r="BP32" s="19"/>
      <c r="BQ32" s="19"/>
      <c r="BR32" s="19"/>
      <c r="BS32" s="19"/>
      <c r="BT32" s="19"/>
      <c r="BU32" s="19"/>
      <c r="CA32" s="510"/>
      <c r="CB32" s="510"/>
      <c r="CC32" s="510"/>
      <c r="CD32" s="510"/>
      <c r="CE32" s="510"/>
      <c r="CF32" s="510"/>
      <c r="CG32" s="510"/>
      <c r="CH32" s="510"/>
      <c r="CI32" s="510"/>
      <c r="CJ32" s="510"/>
      <c r="CK32" s="510"/>
      <c r="CL32" s="510"/>
      <c r="CM32" s="477"/>
      <c r="CN32" s="477"/>
      <c r="CO32" s="477"/>
      <c r="CP32" s="477"/>
      <c r="CQ32" s="289"/>
      <c r="CR32" s="289"/>
      <c r="CS32" s="147"/>
      <c r="CT32" s="147"/>
    </row>
    <row r="33" spans="1:98" ht="7.5" customHeight="1">
      <c r="B33" s="19"/>
      <c r="C33" s="20"/>
      <c r="D33" s="20"/>
      <c r="E33" s="20"/>
      <c r="F33" s="20"/>
      <c r="G33" s="20"/>
      <c r="H33" s="42"/>
      <c r="I33" s="42"/>
      <c r="Z33" s="147"/>
      <c r="AA33" s="147"/>
      <c r="AB33" s="147"/>
      <c r="AC33" s="147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19"/>
      <c r="BO33" s="19"/>
      <c r="BP33" s="19"/>
      <c r="BQ33" s="19"/>
      <c r="BR33" s="19"/>
      <c r="BS33" s="19"/>
      <c r="BT33" s="19"/>
      <c r="BU33" s="19"/>
      <c r="BW33" s="479"/>
      <c r="BX33" s="479"/>
      <c r="CS33" s="147"/>
      <c r="CT33" s="147"/>
    </row>
    <row r="34" spans="1:98" ht="7.5" customHeight="1">
      <c r="B34" s="19"/>
      <c r="C34" s="20"/>
      <c r="D34" s="20"/>
      <c r="E34" s="20"/>
      <c r="F34" s="20"/>
      <c r="G34" s="20"/>
      <c r="H34" s="20"/>
      <c r="I34" s="20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77"/>
      <c r="W34" s="477"/>
      <c r="X34" s="477"/>
      <c r="Y34" s="477"/>
      <c r="Z34" s="20"/>
      <c r="AA34" s="20"/>
      <c r="AB34" s="20"/>
      <c r="AC34" s="20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9"/>
      <c r="BO34" s="19"/>
      <c r="BP34" s="19"/>
      <c r="BQ34" s="19"/>
      <c r="BR34" s="19"/>
      <c r="BS34" s="19"/>
      <c r="BT34" s="19"/>
      <c r="BU34" s="19"/>
      <c r="BW34" s="479"/>
      <c r="BX34" s="479"/>
      <c r="CA34" s="465"/>
      <c r="CB34" s="465"/>
      <c r="CC34" s="465"/>
      <c r="CD34" s="465"/>
      <c r="CE34" s="465"/>
      <c r="CF34" s="465"/>
      <c r="CG34" s="465"/>
      <c r="CH34" s="465"/>
      <c r="CI34" s="465"/>
      <c r="CJ34" s="465"/>
      <c r="CK34" s="465"/>
      <c r="CL34" s="465"/>
      <c r="CM34" s="477"/>
      <c r="CN34" s="477"/>
      <c r="CO34" s="477"/>
      <c r="CP34" s="477"/>
      <c r="CQ34" s="289"/>
    </row>
    <row r="35" spans="1:98" ht="7.5" customHeight="1">
      <c r="H35" s="42"/>
      <c r="I35" s="42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77"/>
      <c r="W35" s="477"/>
      <c r="X35" s="477"/>
      <c r="Y35" s="477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W35" s="479"/>
      <c r="BX35" s="479"/>
      <c r="CA35" s="465"/>
      <c r="CB35" s="465"/>
      <c r="CC35" s="465"/>
      <c r="CD35" s="465"/>
      <c r="CE35" s="465"/>
      <c r="CF35" s="465"/>
      <c r="CG35" s="465"/>
      <c r="CH35" s="465"/>
      <c r="CI35" s="465"/>
      <c r="CJ35" s="465"/>
      <c r="CK35" s="465"/>
      <c r="CL35" s="465"/>
      <c r="CM35" s="477"/>
      <c r="CN35" s="477"/>
      <c r="CO35" s="477"/>
      <c r="CP35" s="477"/>
      <c r="CQ35" s="289"/>
    </row>
    <row r="36" spans="1:98" ht="7.5" customHeight="1">
      <c r="H36" s="42"/>
      <c r="I36" s="42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W36" s="479"/>
      <c r="BX36" s="479"/>
    </row>
    <row r="37" spans="1:98" ht="7.5" customHeight="1">
      <c r="J37" s="465"/>
      <c r="K37" s="46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77"/>
      <c r="W37" s="477"/>
      <c r="X37" s="477"/>
      <c r="Y37" s="477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W37" s="479"/>
      <c r="BX37" s="479"/>
      <c r="CA37" s="465"/>
      <c r="CB37" s="465"/>
      <c r="CC37" s="465"/>
      <c r="CD37" s="465"/>
      <c r="CE37" s="465"/>
      <c r="CF37" s="465"/>
      <c r="CG37" s="465"/>
      <c r="CH37" s="465"/>
      <c r="CI37" s="465"/>
      <c r="CJ37" s="465"/>
      <c r="CK37" s="465"/>
      <c r="CL37" s="465"/>
      <c r="CM37" s="477"/>
      <c r="CN37" s="477"/>
      <c r="CO37" s="477"/>
      <c r="CP37" s="477"/>
      <c r="CQ37" s="289"/>
      <c r="CR37" s="289"/>
    </row>
    <row r="38" spans="1:98" ht="7.5" customHeight="1">
      <c r="H38" s="42"/>
      <c r="I38" s="42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77"/>
      <c r="W38" s="477"/>
      <c r="X38" s="477"/>
      <c r="Y38" s="477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CA38" s="465"/>
      <c r="CB38" s="465"/>
      <c r="CC38" s="465"/>
      <c r="CD38" s="465"/>
      <c r="CE38" s="465"/>
      <c r="CF38" s="465"/>
      <c r="CG38" s="465"/>
      <c r="CH38" s="465"/>
      <c r="CI38" s="465"/>
      <c r="CJ38" s="465"/>
      <c r="CK38" s="465"/>
      <c r="CL38" s="465"/>
      <c r="CM38" s="477"/>
      <c r="CN38" s="477"/>
      <c r="CO38" s="477"/>
      <c r="CP38" s="477"/>
      <c r="CQ38" s="289"/>
      <c r="CR38" s="289"/>
    </row>
    <row r="39" spans="1:98" ht="7.5" customHeight="1">
      <c r="H39" s="42"/>
      <c r="I39" s="42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98" ht="7.5" customHeight="1">
      <c r="C40" s="21"/>
      <c r="D40" s="21"/>
      <c r="E40" s="21"/>
      <c r="F40" s="21"/>
      <c r="G40" s="21"/>
      <c r="H40" s="21"/>
      <c r="I40" s="21"/>
      <c r="J40" s="510"/>
      <c r="K40" s="510"/>
      <c r="L40" s="510"/>
      <c r="M40" s="510"/>
      <c r="N40" s="510"/>
      <c r="O40" s="510"/>
      <c r="P40" s="510"/>
      <c r="Q40" s="510"/>
      <c r="R40" s="510"/>
      <c r="S40" s="510"/>
      <c r="T40" s="510"/>
      <c r="U40" s="510"/>
      <c r="V40" s="477"/>
      <c r="W40" s="477"/>
      <c r="X40" s="477"/>
      <c r="Y40" s="477"/>
      <c r="Z40" s="21"/>
      <c r="AA40" s="21"/>
      <c r="AB40" s="21"/>
      <c r="AC40" s="21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CA40" s="510"/>
      <c r="CB40" s="510"/>
      <c r="CC40" s="510"/>
      <c r="CD40" s="510"/>
      <c r="CE40" s="510"/>
      <c r="CF40" s="510"/>
      <c r="CG40" s="510"/>
      <c r="CH40" s="510"/>
      <c r="CI40" s="510"/>
      <c r="CJ40" s="510"/>
      <c r="CK40" s="510"/>
      <c r="CL40" s="510"/>
      <c r="CM40" s="477"/>
      <c r="CN40" s="477"/>
      <c r="CO40" s="477"/>
      <c r="CP40" s="477"/>
    </row>
    <row r="41" spans="1:98" ht="7.5" customHeight="1"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477"/>
      <c r="W41" s="477"/>
      <c r="X41" s="477"/>
      <c r="Y41" s="477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CA41" s="510"/>
      <c r="CB41" s="510"/>
      <c r="CC41" s="510"/>
      <c r="CD41" s="510"/>
      <c r="CE41" s="510"/>
      <c r="CF41" s="510"/>
      <c r="CG41" s="510"/>
      <c r="CH41" s="510"/>
      <c r="CI41" s="510"/>
      <c r="CJ41" s="510"/>
      <c r="CK41" s="510"/>
      <c r="CL41" s="510"/>
      <c r="CM41" s="477"/>
      <c r="CN41" s="477"/>
      <c r="CO41" s="477"/>
      <c r="CP41" s="477"/>
    </row>
    <row r="42" spans="1:98" ht="7.5" customHeight="1">
      <c r="A42" s="38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31"/>
      <c r="BO42" s="31"/>
      <c r="BP42" s="31"/>
      <c r="BQ42" s="31"/>
      <c r="BR42" s="31"/>
      <c r="BS42" s="31"/>
      <c r="BT42" s="31"/>
      <c r="BU42" s="31"/>
    </row>
    <row r="43" spans="1:98" ht="7.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31"/>
      <c r="BO43" s="31"/>
      <c r="BP43" s="31"/>
      <c r="BQ43" s="31"/>
      <c r="BR43" s="31"/>
      <c r="BS43" s="31"/>
      <c r="BT43" s="31"/>
      <c r="BU43" s="31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89"/>
      <c r="CN43" s="289"/>
      <c r="CO43" s="289"/>
      <c r="CP43" s="289"/>
    </row>
    <row r="44" spans="1:98" ht="7.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31"/>
      <c r="BO44" s="31"/>
      <c r="BP44" s="31"/>
      <c r="BQ44" s="31"/>
      <c r="BR44" s="31"/>
      <c r="BS44" s="31"/>
      <c r="BT44" s="31"/>
      <c r="BU44" s="31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89"/>
      <c r="CN44" s="289"/>
      <c r="CO44" s="289"/>
      <c r="CP44" s="289"/>
    </row>
    <row r="45" spans="1:98" ht="7.5" customHeight="1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</row>
    <row r="47" spans="1:98" ht="7.5" customHeight="1">
      <c r="AJ47" s="289"/>
      <c r="AK47" s="289"/>
      <c r="AL47" s="289"/>
      <c r="AM47" s="289"/>
      <c r="AT47" s="289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L47" s="289"/>
      <c r="BM47" s="289"/>
      <c r="BN47" s="289"/>
    </row>
    <row r="48" spans="1:98" ht="7.5" customHeight="1">
      <c r="AJ48" s="289"/>
      <c r="AK48" s="289"/>
      <c r="AL48" s="289"/>
      <c r="AM48" s="289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L48" s="289"/>
      <c r="BM48" s="289"/>
      <c r="BN48" s="289"/>
    </row>
    <row r="50" spans="1:78" ht="7.5" customHeight="1">
      <c r="AX50" s="511"/>
      <c r="AY50" s="511"/>
      <c r="AZ50" s="511"/>
      <c r="BA50" s="511"/>
      <c r="BB50" s="511"/>
      <c r="BC50" s="511"/>
    </row>
    <row r="51" spans="1:78" ht="7.5" customHeight="1">
      <c r="AX51" s="511"/>
      <c r="AY51" s="511"/>
      <c r="AZ51" s="511"/>
      <c r="BA51" s="511"/>
      <c r="BB51" s="511"/>
      <c r="BC51" s="511"/>
    </row>
    <row r="53" spans="1:78" ht="7.5" customHeight="1">
      <c r="AR53" s="465"/>
      <c r="AS53" s="465"/>
      <c r="AT53" s="465"/>
      <c r="AU53" s="465"/>
      <c r="AV53" s="465"/>
      <c r="AW53" s="465"/>
      <c r="AX53" s="465"/>
      <c r="AY53" s="465"/>
      <c r="AZ53" s="465"/>
      <c r="BA53" s="465"/>
      <c r="BB53" s="465"/>
      <c r="BC53" s="465"/>
      <c r="BD53" s="477"/>
      <c r="BE53" s="477"/>
      <c r="BF53" s="477"/>
      <c r="BG53" s="477"/>
      <c r="BO53" s="42"/>
    </row>
    <row r="54" spans="1:78" ht="7.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5"/>
      <c r="AE54" s="35"/>
      <c r="AF54" s="35"/>
      <c r="AG54" s="35"/>
      <c r="AR54" s="465"/>
      <c r="AS54" s="465"/>
      <c r="AT54" s="465"/>
      <c r="AU54" s="465"/>
      <c r="AV54" s="465"/>
      <c r="AW54" s="465"/>
      <c r="AX54" s="465"/>
      <c r="AY54" s="465"/>
      <c r="AZ54" s="465"/>
      <c r="BA54" s="465"/>
      <c r="BB54" s="465"/>
      <c r="BC54" s="465"/>
      <c r="BD54" s="477"/>
      <c r="BE54" s="477"/>
      <c r="BF54" s="477"/>
      <c r="BG54" s="477"/>
      <c r="BO54" s="42"/>
    </row>
    <row r="55" spans="1:78" ht="7.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5"/>
      <c r="AE55" s="35"/>
      <c r="AF55" s="35"/>
      <c r="AG55" s="35"/>
      <c r="BO55" s="42"/>
    </row>
    <row r="56" spans="1:78" ht="7.5" customHeight="1">
      <c r="AR56" s="465"/>
      <c r="AS56" s="465"/>
      <c r="AT56" s="465"/>
      <c r="AU56" s="465"/>
      <c r="AV56" s="465"/>
      <c r="AW56" s="465"/>
      <c r="AX56" s="465"/>
      <c r="AY56" s="465"/>
      <c r="AZ56" s="465"/>
      <c r="BA56" s="465"/>
      <c r="BB56" s="465"/>
      <c r="BC56" s="465"/>
      <c r="BD56" s="477"/>
      <c r="BE56" s="477"/>
      <c r="BF56" s="477"/>
      <c r="BG56" s="477"/>
    </row>
    <row r="57" spans="1:78" ht="7.5" customHeight="1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3"/>
      <c r="AE57" s="22"/>
      <c r="AF57" s="22"/>
      <c r="AG57" s="24"/>
      <c r="AR57" s="465"/>
      <c r="AS57" s="465"/>
      <c r="AT57" s="465"/>
      <c r="AU57" s="465"/>
      <c r="AV57" s="465"/>
      <c r="AW57" s="465"/>
      <c r="AX57" s="465"/>
      <c r="AY57" s="465"/>
      <c r="AZ57" s="465"/>
      <c r="BA57" s="465"/>
      <c r="BB57" s="465"/>
      <c r="BC57" s="465"/>
      <c r="BD57" s="477"/>
      <c r="BE57" s="477"/>
      <c r="BF57" s="477"/>
      <c r="BG57" s="477"/>
    </row>
    <row r="58" spans="1:78" ht="7.5" customHeight="1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25"/>
    </row>
    <row r="59" spans="1:78" ht="7.5" customHeight="1">
      <c r="AD59" s="8"/>
      <c r="AR59" s="510"/>
      <c r="AS59" s="510"/>
      <c r="AT59" s="510"/>
      <c r="AU59" s="510"/>
      <c r="AV59" s="510"/>
      <c r="AW59" s="510"/>
      <c r="AX59" s="510"/>
      <c r="AY59" s="510"/>
      <c r="AZ59" s="510"/>
      <c r="BA59" s="510"/>
      <c r="BB59" s="510"/>
      <c r="BC59" s="510"/>
      <c r="BD59" s="477"/>
      <c r="BE59" s="477"/>
      <c r="BF59" s="477"/>
      <c r="BG59" s="477"/>
    </row>
    <row r="60" spans="1:78" ht="7.5" customHeight="1">
      <c r="A60" s="2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R60" s="510"/>
      <c r="AS60" s="510"/>
      <c r="AT60" s="510"/>
      <c r="AU60" s="510"/>
      <c r="AV60" s="510"/>
      <c r="AW60" s="510"/>
      <c r="AX60" s="510"/>
      <c r="AY60" s="510"/>
      <c r="AZ60" s="510"/>
      <c r="BA60" s="510"/>
      <c r="BB60" s="510"/>
      <c r="BC60" s="510"/>
      <c r="BD60" s="477"/>
      <c r="BE60" s="477"/>
      <c r="BF60" s="477"/>
      <c r="BG60" s="477"/>
    </row>
    <row r="61" spans="1:78" ht="7.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</row>
    <row r="62" spans="1:78" ht="7.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Q62" s="42"/>
      <c r="AR62" s="465"/>
      <c r="AS62" s="465"/>
      <c r="AT62" s="465"/>
      <c r="AU62" s="465"/>
      <c r="AV62" s="465"/>
      <c r="AW62" s="465"/>
      <c r="AX62" s="465"/>
      <c r="AY62" s="465"/>
      <c r="AZ62" s="465"/>
      <c r="BA62" s="465"/>
      <c r="BB62" s="465"/>
      <c r="BC62" s="465"/>
      <c r="BD62" s="477"/>
      <c r="BE62" s="477"/>
      <c r="BF62" s="477"/>
      <c r="BG62" s="477"/>
      <c r="BH62" s="147"/>
      <c r="BI62" s="147"/>
      <c r="BJ62" s="147"/>
      <c r="BK62" s="147"/>
      <c r="BL62" s="147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</row>
    <row r="63" spans="1:78" ht="7.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Q63" s="42"/>
      <c r="AR63" s="465"/>
      <c r="AS63" s="465"/>
      <c r="AT63" s="465"/>
      <c r="AU63" s="465"/>
      <c r="AV63" s="465"/>
      <c r="AW63" s="465"/>
      <c r="AX63" s="465"/>
      <c r="AY63" s="465"/>
      <c r="AZ63" s="465"/>
      <c r="BA63" s="465"/>
      <c r="BB63" s="465"/>
      <c r="BC63" s="465"/>
      <c r="BD63" s="477"/>
      <c r="BE63" s="477"/>
      <c r="BF63" s="477"/>
      <c r="BG63" s="477"/>
      <c r="BH63" s="147"/>
      <c r="BI63" s="147"/>
      <c r="BJ63" s="147"/>
      <c r="BK63" s="147"/>
      <c r="BL63" s="147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</row>
    <row r="64" spans="1:78" ht="7.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</row>
    <row r="65" spans="1:59" ht="7.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Q65" s="42"/>
      <c r="AR65" s="465"/>
      <c r="AS65" s="465"/>
      <c r="AT65" s="465"/>
      <c r="AU65" s="465"/>
      <c r="AV65" s="465"/>
      <c r="AW65" s="465"/>
      <c r="AX65" s="465"/>
      <c r="AY65" s="465"/>
      <c r="AZ65" s="465"/>
      <c r="BA65" s="465"/>
      <c r="BB65" s="465"/>
      <c r="BC65" s="465"/>
      <c r="BD65" s="477"/>
      <c r="BE65" s="477"/>
      <c r="BF65" s="477"/>
      <c r="BG65" s="477"/>
    </row>
    <row r="66" spans="1:59" ht="7.5" customHeight="1">
      <c r="AQ66" s="42"/>
      <c r="AR66" s="465"/>
      <c r="AS66" s="465"/>
      <c r="AT66" s="465"/>
      <c r="AU66" s="465"/>
      <c r="AV66" s="465"/>
      <c r="AW66" s="465"/>
      <c r="AX66" s="465"/>
      <c r="AY66" s="465"/>
      <c r="AZ66" s="465"/>
      <c r="BA66" s="465"/>
      <c r="BB66" s="465"/>
      <c r="BC66" s="465"/>
      <c r="BD66" s="477"/>
      <c r="BE66" s="477"/>
      <c r="BF66" s="477"/>
      <c r="BG66" s="477"/>
    </row>
    <row r="67" spans="1:59" ht="7.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</row>
    <row r="68" spans="1:59" ht="7.5" customHeight="1">
      <c r="AQ68" s="42"/>
      <c r="AR68" s="510"/>
      <c r="AS68" s="510"/>
      <c r="AT68" s="510"/>
      <c r="AU68" s="510"/>
      <c r="AV68" s="510"/>
      <c r="AW68" s="510"/>
      <c r="AX68" s="510"/>
      <c r="AY68" s="510"/>
      <c r="AZ68" s="510"/>
      <c r="BA68" s="510"/>
      <c r="BB68" s="510"/>
      <c r="BC68" s="510"/>
      <c r="BD68" s="477"/>
      <c r="BE68" s="477"/>
      <c r="BF68" s="477"/>
      <c r="BG68" s="477"/>
    </row>
    <row r="69" spans="1:59" ht="7.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Q69" s="42"/>
      <c r="AR69" s="510"/>
      <c r="AS69" s="510"/>
      <c r="AT69" s="510"/>
      <c r="AU69" s="510"/>
      <c r="AV69" s="510"/>
      <c r="AW69" s="510"/>
      <c r="AX69" s="510"/>
      <c r="AY69" s="510"/>
      <c r="AZ69" s="510"/>
      <c r="BA69" s="510"/>
      <c r="BB69" s="510"/>
      <c r="BC69" s="510"/>
      <c r="BD69" s="477"/>
      <c r="BE69" s="477"/>
      <c r="BF69" s="477"/>
      <c r="BG69" s="477"/>
    </row>
    <row r="70" spans="1:59" ht="7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7"/>
      <c r="AE70" s="27"/>
      <c r="AF70" s="27"/>
      <c r="AG70" s="27"/>
    </row>
    <row r="71" spans="1:59" ht="7.5" customHeight="1">
      <c r="AD71" s="41"/>
      <c r="AE71" s="41"/>
      <c r="AF71" s="41"/>
      <c r="AG71" s="41"/>
    </row>
    <row r="72" spans="1:59" ht="7.5" customHeight="1">
      <c r="AD72" s="27"/>
      <c r="AE72" s="27"/>
      <c r="AF72" s="27"/>
      <c r="AG72" s="27"/>
    </row>
    <row r="73" spans="1:59" ht="7.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</row>
    <row r="74" spans="1:59" ht="7.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</row>
    <row r="75" spans="1:59" ht="7.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27"/>
      <c r="AE75" s="27"/>
      <c r="AF75" s="27"/>
      <c r="AG75" s="27"/>
    </row>
    <row r="76" spans="1:59" ht="7.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</row>
    <row r="77" spans="1:59" ht="7.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</row>
    <row r="78" spans="1:59" ht="7.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</row>
    <row r="79" spans="1:59" ht="7.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</row>
    <row r="80" spans="1:59" ht="7.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7"/>
      <c r="AE80" s="27"/>
      <c r="AF80" s="27"/>
      <c r="AG80" s="27"/>
    </row>
    <row r="81" spans="1:33" ht="7.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</row>
    <row r="82" spans="1:33" ht="7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7"/>
      <c r="AE82" s="27"/>
      <c r="AF82" s="27"/>
      <c r="AG82" s="27"/>
    </row>
    <row r="83" spans="1:33" ht="7.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</row>
    <row r="84" spans="1:33" ht="7.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</row>
    <row r="85" spans="1:33" ht="7.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</row>
    <row r="86" spans="1:33" ht="7.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</row>
    <row r="88" spans="1:33" ht="7.5" customHeight="1"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</row>
    <row r="89" spans="1:33" ht="7.5" customHeight="1"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3"/>
      <c r="AF89" s="42"/>
      <c r="AG89" s="42"/>
    </row>
    <row r="90" spans="1:33" ht="7.5" customHeight="1">
      <c r="C90" s="421"/>
      <c r="D90" s="421"/>
      <c r="E90" s="421"/>
      <c r="F90" s="421"/>
      <c r="G90" s="421"/>
      <c r="H90" s="421"/>
      <c r="I90" s="421"/>
      <c r="J90" s="421"/>
      <c r="K90" s="421"/>
      <c r="L90" s="421"/>
      <c r="M90" s="421"/>
      <c r="N90" s="421"/>
      <c r="O90" s="421"/>
      <c r="P90" s="421"/>
      <c r="Q90" s="421"/>
      <c r="R90" s="421"/>
      <c r="S90" s="421"/>
      <c r="T90" s="421"/>
      <c r="U90" s="421"/>
      <c r="V90" s="421"/>
      <c r="W90" s="421"/>
      <c r="X90" s="421"/>
      <c r="Y90" s="421"/>
      <c r="Z90" s="421"/>
      <c r="AA90" s="421"/>
      <c r="AB90" s="421"/>
      <c r="AC90" s="421"/>
      <c r="AD90" s="421"/>
      <c r="AE90" s="33"/>
      <c r="AF90" s="421"/>
      <c r="AG90" s="421"/>
    </row>
    <row r="91" spans="1:33" ht="7.5" customHeight="1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</row>
    <row r="93" spans="1:33" ht="7.5" customHeight="1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33" ht="7.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1:33" ht="7.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1:33" ht="7.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:33" ht="7.5" customHeight="1">
      <c r="A97" s="39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</sheetData>
  <mergeCells count="50">
    <mergeCell ref="AR62:BC63"/>
    <mergeCell ref="BD62:BG63"/>
    <mergeCell ref="AR65:BC66"/>
    <mergeCell ref="BD65:BG66"/>
    <mergeCell ref="AR68:BC69"/>
    <mergeCell ref="BD68:BG69"/>
    <mergeCell ref="CM40:CP41"/>
    <mergeCell ref="AR53:BC54"/>
    <mergeCell ref="BD53:BG54"/>
    <mergeCell ref="BD17:BG18"/>
    <mergeCell ref="AR20:BC21"/>
    <mergeCell ref="BD20:BG21"/>
    <mergeCell ref="CA28:CL29"/>
    <mergeCell ref="CM28:CP29"/>
    <mergeCell ref="CA31:CL32"/>
    <mergeCell ref="CM31:CP32"/>
    <mergeCell ref="CA25:CL26"/>
    <mergeCell ref="CM25:CP26"/>
    <mergeCell ref="CM34:CP35"/>
    <mergeCell ref="CM37:CP38"/>
    <mergeCell ref="BD5:BG6"/>
    <mergeCell ref="AR8:BC9"/>
    <mergeCell ref="BD8:BG9"/>
    <mergeCell ref="AR11:BC12"/>
    <mergeCell ref="BD11:BG12"/>
    <mergeCell ref="J28:U29"/>
    <mergeCell ref="V28:Y29"/>
    <mergeCell ref="J25:U26"/>
    <mergeCell ref="V25:Y26"/>
    <mergeCell ref="AR5:BC6"/>
    <mergeCell ref="J40:U41"/>
    <mergeCell ref="V40:Y41"/>
    <mergeCell ref="V31:Y32"/>
    <mergeCell ref="V37:Y38"/>
    <mergeCell ref="CA34:CL35"/>
    <mergeCell ref="BW33:BX37"/>
    <mergeCell ref="CA37:CL38"/>
    <mergeCell ref="J31:U32"/>
    <mergeCell ref="J34:U35"/>
    <mergeCell ref="V34:Y35"/>
    <mergeCell ref="J37:U38"/>
    <mergeCell ref="CA40:CL41"/>
    <mergeCell ref="BD14:BG15"/>
    <mergeCell ref="AR17:BC18"/>
    <mergeCell ref="AR56:BC57"/>
    <mergeCell ref="BD56:BG57"/>
    <mergeCell ref="AR59:BC60"/>
    <mergeCell ref="BD59:BG60"/>
    <mergeCell ref="AX50:BC51"/>
    <mergeCell ref="AR14:BC15"/>
  </mergeCells>
  <dataValidations count="1">
    <dataValidation type="list" allowBlank="1" showInputMessage="1" showErrorMessage="1" sqref="BD14:BG15 V25:Y26 BD17:BG18 CM37:CR38 CM34:CQ35 BC4:BF4 V31 BD65:BG66 BD68 V37:Y38 V34:Y35 BD56:BG57 CM43 V40 CM28:CR29 BD20 BD53:BG54 BD8:BG9 Z26:Z27 V28:Y29 BD5:BG6 BD11 BD62:BG63 BD59 CM25:CR26 CM31 CM40">
      <formula1>liste2</formula1>
    </dataValidation>
  </dataValidations>
  <pageMargins left="0.34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34</vt:i4>
      </vt:variant>
    </vt:vector>
  </HeadingPairs>
  <TitlesOfParts>
    <vt:vector size="60" baseType="lpstr">
      <vt:lpstr>materiaux &amp; MO</vt:lpstr>
      <vt:lpstr>renseignement client</vt:lpstr>
      <vt:lpstr>POSE générale</vt:lpstr>
      <vt:lpstr>plan terrasse</vt:lpstr>
      <vt:lpstr>CALCUL LAMES</vt:lpstr>
      <vt:lpstr>tableau calcul général</vt:lpstr>
      <vt:lpstr>cotes plots double calage</vt:lpstr>
      <vt:lpstr>cotes plots</vt:lpstr>
      <vt:lpstr>plan palier</vt:lpstr>
      <vt:lpstr>tableau calcul PALIER</vt:lpstr>
      <vt:lpstr>POSE palier</vt:lpstr>
      <vt:lpstr>materiaux &amp; MO palier</vt:lpstr>
      <vt:lpstr>escalier claire-voie</vt:lpstr>
      <vt:lpstr>POSE escalier</vt:lpstr>
      <vt:lpstr>materiaux &amp; MO escalier</vt:lpstr>
      <vt:lpstr>BD</vt:lpstr>
      <vt:lpstr>liste bois construction</vt:lpstr>
      <vt:lpstr>plages</vt:lpstr>
      <vt:lpstr>liste lames</vt:lpstr>
      <vt:lpstr>plan quart ellipse</vt:lpstr>
      <vt:lpstr>CALCUL LONG ellipse</vt:lpstr>
      <vt:lpstr>POSE PLOTS</vt:lpstr>
      <vt:lpstr>CALCUL LONG CERCLE</vt:lpstr>
      <vt:lpstr>pose CERCLE</vt:lpstr>
      <vt:lpstr>plan quart de rond</vt:lpstr>
      <vt:lpstr>calculs cercle</vt:lpstr>
      <vt:lpstr>'calculs cercle'!civil</vt:lpstr>
      <vt:lpstr>plages!civil</vt:lpstr>
      <vt:lpstr>civil</vt:lpstr>
      <vt:lpstr>'tableau calcul PALIER'!coté</vt:lpstr>
      <vt:lpstr>coté</vt:lpstr>
      <vt:lpstr>'calculs cercle'!couleur</vt:lpstr>
      <vt:lpstr>couleur</vt:lpstr>
      <vt:lpstr>cpp</vt:lpstr>
      <vt:lpstr>BD!Criteres</vt:lpstr>
      <vt:lpstr>'tableau calcul PALIER'!escalier</vt:lpstr>
      <vt:lpstr>escalier</vt:lpstr>
      <vt:lpstr>BD!Extraire</vt:lpstr>
      <vt:lpstr>'calculs cercle'!liste</vt:lpstr>
      <vt:lpstr>'calculs cercle'!liste2</vt:lpstr>
      <vt:lpstr>liste2</vt:lpstr>
      <vt:lpstr>'calculs cercle'!liste23</vt:lpstr>
      <vt:lpstr>'calculs cercle'!numer</vt:lpstr>
      <vt:lpstr>numer</vt:lpstr>
      <vt:lpstr>'calculs cercle'!pose</vt:lpstr>
      <vt:lpstr>'tableau calcul PALIER'!pose_escalier</vt:lpstr>
      <vt:lpstr>pose_escalier</vt:lpstr>
      <vt:lpstr>pose2</vt:lpstr>
      <vt:lpstr>pose3</vt:lpstr>
      <vt:lpstr>pose4</vt:lpstr>
      <vt:lpstr>POURCENT</vt:lpstr>
      <vt:lpstr>'tableau calcul PALIER'!sens_escalier</vt:lpstr>
      <vt:lpstr>sens_escalier</vt:lpstr>
      <vt:lpstr>'calculs cercle'!sol</vt:lpstr>
      <vt:lpstr>'calculs cercle'!support</vt:lpstr>
      <vt:lpstr>support</vt:lpstr>
      <vt:lpstr>'calculs cercle'!type</vt:lpstr>
      <vt:lpstr>TYPE3</vt:lpstr>
      <vt:lpstr>ville0</vt:lpstr>
      <vt:lpstr>ville1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yann</cp:lastModifiedBy>
  <cp:lastPrinted>2019-10-14T19:22:03Z</cp:lastPrinted>
  <dcterms:created xsi:type="dcterms:W3CDTF">2017-04-19T12:39:40Z</dcterms:created>
  <dcterms:modified xsi:type="dcterms:W3CDTF">2019-11-01T22:49:17Z</dcterms:modified>
</cp:coreProperties>
</file>