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gestion\Desktop\2-VALORISATION STOCKS\"/>
    </mc:Choice>
  </mc:AlternateContent>
  <bookViews>
    <workbookView xWindow="0" yWindow="0" windowWidth="20490" windowHeight="7755"/>
  </bookViews>
  <sheets>
    <sheet name="MP &amp; Stock" sheetId="1" r:id="rId1"/>
    <sheet name="Param" sheetId="9" r:id="rId2"/>
  </sheets>
  <definedNames>
    <definedName name="_xlnm._FilterDatabase" localSheetId="0" hidden="1">'MP &amp; Stock'!$A$2:$AL$85</definedName>
    <definedName name="_xlnm._FilterDatabase" localSheetId="1" hidden="1">Param!$F$1:$N$88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AM17" i="1" s="1"/>
  <c r="D18" i="1"/>
  <c r="E18" i="1"/>
  <c r="F18" i="1"/>
  <c r="D19" i="1"/>
  <c r="E19" i="1"/>
  <c r="F19" i="1"/>
  <c r="AM19" i="1" s="1"/>
  <c r="D20" i="1"/>
  <c r="E20" i="1"/>
  <c r="F20" i="1"/>
  <c r="D21" i="1"/>
  <c r="E21" i="1"/>
  <c r="F21" i="1"/>
  <c r="AM21" i="1" s="1"/>
  <c r="D22" i="1"/>
  <c r="E22" i="1"/>
  <c r="F22" i="1"/>
  <c r="AM22" i="1" s="1"/>
  <c r="D23" i="1"/>
  <c r="E23" i="1"/>
  <c r="F23" i="1"/>
  <c r="D24" i="1"/>
  <c r="E24" i="1"/>
  <c r="F24" i="1"/>
  <c r="D25" i="1"/>
  <c r="E25" i="1"/>
  <c r="F25" i="1"/>
  <c r="AM25" i="1" s="1"/>
  <c r="D26" i="1"/>
  <c r="E26" i="1"/>
  <c r="F26" i="1"/>
  <c r="AM26" i="1" s="1"/>
  <c r="D27" i="1"/>
  <c r="E27" i="1"/>
  <c r="F27" i="1"/>
  <c r="AM27" i="1" s="1"/>
  <c r="D28" i="1"/>
  <c r="E28" i="1"/>
  <c r="F28" i="1"/>
  <c r="D29" i="1"/>
  <c r="E29" i="1"/>
  <c r="F29" i="1"/>
  <c r="D30" i="1"/>
  <c r="E30" i="1"/>
  <c r="F30" i="1"/>
  <c r="D31" i="1"/>
  <c r="E31" i="1"/>
  <c r="F31" i="1"/>
  <c r="AM31" i="1" s="1"/>
  <c r="D32" i="1"/>
  <c r="E32" i="1"/>
  <c r="F32" i="1"/>
  <c r="D33" i="1"/>
  <c r="E33" i="1"/>
  <c r="F33" i="1"/>
  <c r="D34" i="1"/>
  <c r="E34" i="1"/>
  <c r="F34" i="1"/>
  <c r="AM34" i="1" s="1"/>
  <c r="D35" i="1"/>
  <c r="E35" i="1"/>
  <c r="F35" i="1"/>
  <c r="AM35" i="1" s="1"/>
  <c r="D36" i="1"/>
  <c r="E36" i="1"/>
  <c r="F36" i="1"/>
  <c r="AM36" i="1" s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AM46" i="1" s="1"/>
  <c r="D47" i="1"/>
  <c r="E47" i="1"/>
  <c r="F47" i="1"/>
  <c r="D48" i="1"/>
  <c r="E48" i="1"/>
  <c r="F48" i="1"/>
  <c r="D49" i="1"/>
  <c r="E49" i="1"/>
  <c r="F49" i="1"/>
  <c r="D50" i="1"/>
  <c r="E50" i="1"/>
  <c r="F50" i="1"/>
  <c r="AM50" i="1" s="1"/>
  <c r="D51" i="1"/>
  <c r="E51" i="1"/>
  <c r="F51" i="1"/>
  <c r="D52" i="1"/>
  <c r="E52" i="1"/>
  <c r="F52" i="1"/>
  <c r="AM52" i="1" s="1"/>
  <c r="D53" i="1"/>
  <c r="E53" i="1"/>
  <c r="F53" i="1"/>
  <c r="D54" i="1"/>
  <c r="E54" i="1"/>
  <c r="F54" i="1"/>
  <c r="AM54" i="1" s="1"/>
  <c r="D55" i="1"/>
  <c r="E55" i="1"/>
  <c r="F55" i="1"/>
  <c r="AM55" i="1" s="1"/>
  <c r="D56" i="1"/>
  <c r="E56" i="1"/>
  <c r="F56" i="1"/>
  <c r="AM56" i="1" s="1"/>
  <c r="D57" i="1"/>
  <c r="E57" i="1"/>
  <c r="F57" i="1"/>
  <c r="D58" i="1"/>
  <c r="E58" i="1"/>
  <c r="F58" i="1"/>
  <c r="D59" i="1"/>
  <c r="E59" i="1"/>
  <c r="F59" i="1"/>
  <c r="D60" i="1"/>
  <c r="E60" i="1"/>
  <c r="F60" i="1"/>
  <c r="AM60" i="1" s="1"/>
  <c r="D61" i="1"/>
  <c r="E61" i="1"/>
  <c r="F61" i="1"/>
  <c r="D62" i="1"/>
  <c r="E62" i="1"/>
  <c r="F62" i="1"/>
  <c r="AM62" i="1" s="1"/>
  <c r="D63" i="1"/>
  <c r="E63" i="1"/>
  <c r="F63" i="1"/>
  <c r="AM63" i="1" s="1"/>
  <c r="D64" i="1"/>
  <c r="E64" i="1"/>
  <c r="F64" i="1"/>
  <c r="D65" i="1"/>
  <c r="E65" i="1"/>
  <c r="F65" i="1"/>
  <c r="AM65" i="1" s="1"/>
  <c r="D66" i="1"/>
  <c r="E66" i="1"/>
  <c r="F66" i="1"/>
  <c r="D67" i="1"/>
  <c r="E67" i="1"/>
  <c r="F67" i="1"/>
  <c r="AM67" i="1" s="1"/>
  <c r="D68" i="1"/>
  <c r="E68" i="1"/>
  <c r="F68" i="1"/>
  <c r="D69" i="1"/>
  <c r="E69" i="1"/>
  <c r="F69" i="1"/>
  <c r="AM69" i="1" s="1"/>
  <c r="D70" i="1"/>
  <c r="E70" i="1"/>
  <c r="F70" i="1"/>
  <c r="D71" i="1"/>
  <c r="E71" i="1"/>
  <c r="F71" i="1"/>
  <c r="D72" i="1"/>
  <c r="E72" i="1"/>
  <c r="F72" i="1"/>
  <c r="D73" i="1"/>
  <c r="E73" i="1"/>
  <c r="F73" i="1"/>
  <c r="AM73" i="1" s="1"/>
  <c r="D74" i="1"/>
  <c r="E74" i="1"/>
  <c r="F74" i="1"/>
  <c r="AM74" i="1" s="1"/>
  <c r="D75" i="1"/>
  <c r="E75" i="1"/>
  <c r="F75" i="1"/>
  <c r="AM75" i="1" s="1"/>
  <c r="D76" i="1"/>
  <c r="E76" i="1"/>
  <c r="F76" i="1"/>
  <c r="AM76" i="1" s="1"/>
  <c r="D77" i="1"/>
  <c r="E77" i="1"/>
  <c r="F77" i="1"/>
  <c r="AM77" i="1" s="1"/>
  <c r="D78" i="1"/>
  <c r="E78" i="1"/>
  <c r="F78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E84" i="1"/>
  <c r="F84" i="1"/>
  <c r="D85" i="1"/>
  <c r="E85" i="1"/>
  <c r="F85" i="1"/>
  <c r="AM71" i="1"/>
  <c r="F3" i="1"/>
  <c r="E3" i="1"/>
  <c r="D3" i="1"/>
  <c r="AM43" i="1"/>
  <c r="CE87" i="1" l="1"/>
  <c r="CC87" i="1"/>
  <c r="CB87" i="1"/>
  <c r="CA87" i="1"/>
  <c r="BZ87" i="1"/>
  <c r="BX87" i="1"/>
  <c r="BW87" i="1"/>
  <c r="BV87" i="1"/>
  <c r="BU87" i="1"/>
  <c r="BS87" i="1"/>
  <c r="BR87" i="1"/>
  <c r="BQ87" i="1"/>
  <c r="BP87" i="1"/>
  <c r="BN87" i="1"/>
  <c r="BM87" i="1"/>
  <c r="BL87" i="1"/>
  <c r="BK87" i="1"/>
  <c r="BI87" i="1"/>
  <c r="BH87" i="1"/>
  <c r="BG87" i="1"/>
  <c r="BF87" i="1"/>
  <c r="BD87" i="1"/>
  <c r="BC87" i="1"/>
  <c r="BB87" i="1"/>
  <c r="BA87" i="1"/>
  <c r="AW87" i="1"/>
  <c r="AV87" i="1" l="1"/>
  <c r="AX87" i="1" l="1"/>
  <c r="AH89" i="1" l="1"/>
  <c r="X87" i="1"/>
  <c r="AC87" i="1" l="1"/>
  <c r="AH87" i="1"/>
  <c r="S85" i="1" l="1"/>
  <c r="S84" i="1"/>
  <c r="V84" i="1" s="1"/>
  <c r="M83" i="1"/>
  <c r="M82" i="1"/>
  <c r="M81" i="1"/>
  <c r="S81" i="1" s="1"/>
  <c r="S80" i="1"/>
  <c r="M78" i="1"/>
  <c r="S72" i="1"/>
  <c r="M69" i="1"/>
  <c r="M68" i="1"/>
  <c r="M65" i="1"/>
  <c r="M64" i="1"/>
  <c r="M61" i="1"/>
  <c r="M60" i="1"/>
  <c r="M57" i="1"/>
  <c r="S56" i="1"/>
  <c r="V56" i="1" s="1"/>
  <c r="M55" i="1"/>
  <c r="M54" i="1"/>
  <c r="S54" i="1" s="1"/>
  <c r="V54" i="1" s="1"/>
  <c r="M53" i="1"/>
  <c r="S53" i="1" s="1"/>
  <c r="M52" i="1"/>
  <c r="S52" i="1" s="1"/>
  <c r="V52" i="1" s="1"/>
  <c r="M51" i="1"/>
  <c r="S51" i="1" s="1"/>
  <c r="V51" i="1" s="1"/>
  <c r="M50" i="1"/>
  <c r="M48" i="1"/>
  <c r="S46" i="1"/>
  <c r="V46" i="1" s="1"/>
  <c r="T45" i="1"/>
  <c r="M45" i="1"/>
  <c r="S45" i="1" s="1"/>
  <c r="V45" i="1" s="1"/>
  <c r="M43" i="1"/>
  <c r="T42" i="1"/>
  <c r="T41" i="1"/>
  <c r="M41" i="1"/>
  <c r="M40" i="1"/>
  <c r="M39" i="1"/>
  <c r="M38" i="1"/>
  <c r="M37" i="1"/>
  <c r="M36" i="1"/>
  <c r="M35" i="1"/>
  <c r="M34" i="1"/>
  <c r="M33" i="1"/>
  <c r="T32" i="1"/>
  <c r="T31" i="1"/>
  <c r="M30" i="1"/>
  <c r="M28" i="1"/>
  <c r="M26" i="1"/>
  <c r="T24" i="1"/>
  <c r="M24" i="1"/>
  <c r="S24" i="1" s="1"/>
  <c r="T23" i="1"/>
  <c r="M23" i="1"/>
  <c r="S23" i="1" s="1"/>
  <c r="M22" i="1"/>
  <c r="M21" i="1"/>
  <c r="T20" i="1"/>
  <c r="M20" i="1"/>
  <c r="M19" i="1"/>
  <c r="M16" i="1"/>
  <c r="M15" i="1"/>
  <c r="M14" i="1"/>
  <c r="M13" i="1"/>
  <c r="M12" i="1"/>
  <c r="M11" i="1"/>
  <c r="T10" i="1"/>
  <c r="M10" i="1"/>
  <c r="M9" i="1"/>
  <c r="S9" i="1" s="1"/>
  <c r="V9" i="1" s="1"/>
  <c r="M8" i="1"/>
  <c r="M7" i="1"/>
  <c r="S7" i="1" s="1"/>
  <c r="V7" i="1" s="1"/>
  <c r="M6" i="1"/>
  <c r="M5" i="1"/>
  <c r="M4" i="1"/>
  <c r="Q87" i="1"/>
  <c r="M3" i="1"/>
  <c r="V23" i="1" l="1"/>
  <c r="V24" i="1"/>
  <c r="S83" i="1"/>
  <c r="V83" i="1" s="1"/>
  <c r="S21" i="1"/>
  <c r="V21" i="1" s="1"/>
  <c r="S55" i="1"/>
  <c r="V55" i="1" s="1"/>
  <c r="S43" i="1"/>
  <c r="V43" i="1" s="1"/>
  <c r="S48" i="1"/>
  <c r="V48" i="1" s="1"/>
  <c r="S50" i="1"/>
  <c r="V50" i="1" s="1"/>
  <c r="S8" i="1"/>
  <c r="V8" i="1" s="1"/>
  <c r="S10" i="1"/>
  <c r="V10" i="1" s="1"/>
  <c r="S22" i="1"/>
  <c r="V22" i="1" s="1"/>
  <c r="S11" i="1"/>
  <c r="V11" i="1" s="1"/>
  <c r="S12" i="1"/>
  <c r="V12" i="1" s="1"/>
  <c r="S13" i="1"/>
  <c r="V13" i="1" s="1"/>
  <c r="S14" i="1"/>
  <c r="V14" i="1" s="1"/>
  <c r="S15" i="1"/>
  <c r="V15" i="1" s="1"/>
  <c r="S16" i="1"/>
  <c r="V16" i="1" s="1"/>
  <c r="S5" i="1"/>
  <c r="V5" i="1" s="1"/>
  <c r="S4" i="1"/>
  <c r="V4" i="1" s="1"/>
  <c r="S6" i="1"/>
  <c r="V6" i="1" s="1"/>
  <c r="S3" i="1"/>
  <c r="M29" i="1"/>
  <c r="M42" i="1"/>
  <c r="U87" i="1"/>
  <c r="S20" i="1"/>
  <c r="V20" i="1" s="1"/>
  <c r="M25" i="1"/>
  <c r="M27" i="1"/>
  <c r="S34" i="1"/>
  <c r="V34" i="1" s="1"/>
  <c r="S38" i="1"/>
  <c r="V38" i="1" s="1"/>
  <c r="M47" i="1"/>
  <c r="V53" i="1"/>
  <c r="M67" i="1"/>
  <c r="S19" i="1"/>
  <c r="V19" i="1" s="1"/>
  <c r="S26" i="1"/>
  <c r="V26" i="1" s="1"/>
  <c r="M44" i="1"/>
  <c r="M63" i="1"/>
  <c r="I87" i="1"/>
  <c r="M17" i="1"/>
  <c r="M32" i="1"/>
  <c r="S33" i="1"/>
  <c r="V33" i="1" s="1"/>
  <c r="S37" i="1"/>
  <c r="V37" i="1" s="1"/>
  <c r="S41" i="1"/>
  <c r="V41" i="1" s="1"/>
  <c r="M71" i="1"/>
  <c r="M31" i="1"/>
  <c r="S35" i="1"/>
  <c r="V35" i="1" s="1"/>
  <c r="S39" i="1"/>
  <c r="V39" i="1" s="1"/>
  <c r="J87" i="1"/>
  <c r="R87" i="1"/>
  <c r="M18" i="1"/>
  <c r="S28" i="1"/>
  <c r="V28" i="1" s="1"/>
  <c r="S30" i="1"/>
  <c r="V30" i="1" s="1"/>
  <c r="S36" i="1"/>
  <c r="V36" i="1" s="1"/>
  <c r="S40" i="1"/>
  <c r="V40" i="1" s="1"/>
  <c r="M49" i="1"/>
  <c r="M59" i="1"/>
  <c r="S61" i="1"/>
  <c r="V61" i="1" s="1"/>
  <c r="M62" i="1"/>
  <c r="S64" i="1"/>
  <c r="V64" i="1" s="1"/>
  <c r="S69" i="1"/>
  <c r="V69" i="1" s="1"/>
  <c r="M70" i="1"/>
  <c r="V72" i="1"/>
  <c r="M74" i="1"/>
  <c r="S57" i="1"/>
  <c r="V57" i="1" s="1"/>
  <c r="M58" i="1"/>
  <c r="S60" i="1"/>
  <c r="V60" i="1" s="1"/>
  <c r="S65" i="1"/>
  <c r="V65" i="1" s="1"/>
  <c r="M66" i="1"/>
  <c r="S68" i="1"/>
  <c r="V68" i="1" s="1"/>
  <c r="M75" i="1"/>
  <c r="M73" i="1"/>
  <c r="M77" i="1"/>
  <c r="S78" i="1"/>
  <c r="V78" i="1" s="1"/>
  <c r="S82" i="1"/>
  <c r="V82" i="1" s="1"/>
  <c r="M76" i="1"/>
  <c r="M79" i="1"/>
  <c r="V80" i="1"/>
  <c r="V85" i="1"/>
  <c r="Z20" i="1" l="1"/>
  <c r="Z72" i="1"/>
  <c r="Z24" i="1"/>
  <c r="Z25" i="1"/>
  <c r="Z26" i="1"/>
  <c r="Z16" i="1"/>
  <c r="Z33" i="1"/>
  <c r="Z69" i="1"/>
  <c r="Z48" i="1"/>
  <c r="Z63" i="1"/>
  <c r="Z57" i="1"/>
  <c r="Z58" i="1"/>
  <c r="Z52" i="1"/>
  <c r="Z27" i="1"/>
  <c r="Z31" i="1"/>
  <c r="Z41" i="1"/>
  <c r="Z19" i="1"/>
  <c r="Z29" i="1"/>
  <c r="Z45" i="1"/>
  <c r="Z59" i="1"/>
  <c r="Z65" i="1"/>
  <c r="Z42" i="1"/>
  <c r="Z50" i="1"/>
  <c r="S79" i="1"/>
  <c r="V79" i="1" s="1"/>
  <c r="S76" i="1"/>
  <c r="V76" i="1" s="1"/>
  <c r="S18" i="1"/>
  <c r="V18" i="1" s="1"/>
  <c r="S31" i="1"/>
  <c r="V31" i="1" s="1"/>
  <c r="S27" i="1"/>
  <c r="V27" i="1" s="1"/>
  <c r="S58" i="1"/>
  <c r="V58" i="1" s="1"/>
  <c r="S71" i="1"/>
  <c r="V71" i="1" s="1"/>
  <c r="S25" i="1"/>
  <c r="V25" i="1" s="1"/>
  <c r="S73" i="1"/>
  <c r="V73" i="1" s="1"/>
  <c r="S32" i="1"/>
  <c r="V32" i="1" s="1"/>
  <c r="S44" i="1"/>
  <c r="V44" i="1" s="1"/>
  <c r="S42" i="1"/>
  <c r="V42" i="1" s="1"/>
  <c r="V3" i="1"/>
  <c r="S74" i="1"/>
  <c r="V74" i="1" s="1"/>
  <c r="S63" i="1"/>
  <c r="V63" i="1" s="1"/>
  <c r="S29" i="1"/>
  <c r="V29" i="1" s="1"/>
  <c r="S77" i="1"/>
  <c r="V77" i="1" s="1"/>
  <c r="S75" i="1"/>
  <c r="V75" i="1" s="1"/>
  <c r="S66" i="1"/>
  <c r="V66" i="1" s="1"/>
  <c r="S59" i="1"/>
  <c r="V59" i="1" s="1"/>
  <c r="S49" i="1"/>
  <c r="V49" i="1" s="1"/>
  <c r="S47" i="1"/>
  <c r="V47" i="1" s="1"/>
  <c r="S70" i="1"/>
  <c r="V70" i="1" s="1"/>
  <c r="S62" i="1"/>
  <c r="V62" i="1" s="1"/>
  <c r="S17" i="1"/>
  <c r="V17" i="1" s="1"/>
  <c r="S67" i="1"/>
  <c r="V67" i="1" s="1"/>
  <c r="Z76" i="1" l="1"/>
  <c r="Z51" i="1"/>
  <c r="Z54" i="1"/>
  <c r="Z64" i="1"/>
  <c r="Z44" i="1"/>
  <c r="Z36" i="1"/>
  <c r="Z40" i="1"/>
  <c r="Z46" i="1"/>
  <c r="Z23" i="1"/>
  <c r="Z70" i="1"/>
  <c r="Z53" i="1"/>
  <c r="AE52" i="1"/>
  <c r="Z71" i="1"/>
  <c r="Z43" i="1"/>
  <c r="Z74" i="1"/>
  <c r="Z21" i="1"/>
  <c r="Z28" i="1"/>
  <c r="Z49" i="1"/>
  <c r="AE25" i="1"/>
  <c r="Z35" i="1"/>
  <c r="AE35" i="1" s="1"/>
  <c r="Z62" i="1"/>
  <c r="Z30" i="1"/>
  <c r="Z77" i="1"/>
  <c r="Z66" i="1"/>
  <c r="Z67" i="1"/>
  <c r="AE26" i="1"/>
  <c r="AE20" i="1"/>
  <c r="Z47" i="1"/>
  <c r="AE58" i="1"/>
  <c r="Z61" i="1"/>
  <c r="Z75" i="1"/>
  <c r="Z55" i="1"/>
  <c r="AE63" i="1"/>
  <c r="Z73" i="1"/>
  <c r="Z17" i="1"/>
  <c r="Z34" i="1"/>
  <c r="Z32" i="1"/>
  <c r="Z60" i="1"/>
  <c r="Z37" i="1"/>
  <c r="Z22" i="1"/>
  <c r="Z68" i="1"/>
  <c r="Z56" i="1"/>
  <c r="AE59" i="1"/>
  <c r="AE57" i="1"/>
  <c r="AE31" i="1"/>
  <c r="AE19" i="1"/>
  <c r="AE69" i="1"/>
  <c r="AE65" i="1"/>
  <c r="AE29" i="1"/>
  <c r="AE24" i="1"/>
  <c r="Z18" i="1"/>
  <c r="AE45" i="1"/>
  <c r="AE41" i="1"/>
  <c r="AE27" i="1"/>
  <c r="Z3" i="1"/>
  <c r="AE72" i="1"/>
  <c r="AE42" i="1"/>
  <c r="AE33" i="1"/>
  <c r="AE50" i="1"/>
  <c r="AE48" i="1"/>
  <c r="AE16" i="1"/>
  <c r="V87" i="1"/>
  <c r="S87" i="1"/>
  <c r="AE76" i="1" l="1"/>
  <c r="AE28" i="1"/>
  <c r="AJ28" i="1" s="1"/>
  <c r="AM28" i="1" s="1"/>
  <c r="AE51" i="1"/>
  <c r="AE64" i="1"/>
  <c r="AE54" i="1"/>
  <c r="AE47" i="1"/>
  <c r="AS87" i="1"/>
  <c r="AE40" i="1"/>
  <c r="AE70" i="1"/>
  <c r="AE36" i="1"/>
  <c r="AE44" i="1"/>
  <c r="AE23" i="1"/>
  <c r="AE74" i="1"/>
  <c r="AE66" i="1"/>
  <c r="AE53" i="1"/>
  <c r="AE71" i="1"/>
  <c r="AE46" i="1"/>
  <c r="AE22" i="1"/>
  <c r="AE43" i="1"/>
  <c r="AE49" i="1"/>
  <c r="AE61" i="1"/>
  <c r="AJ24" i="1"/>
  <c r="AM24" i="1" s="1"/>
  <c r="AE67" i="1"/>
  <c r="AJ67" i="1" s="1"/>
  <c r="W87" i="1"/>
  <c r="AE75" i="1"/>
  <c r="AE21" i="1"/>
  <c r="AE30" i="1"/>
  <c r="AE73" i="1"/>
  <c r="AE37" i="1"/>
  <c r="AE55" i="1"/>
  <c r="AE34" i="1"/>
  <c r="AE77" i="1"/>
  <c r="AE32" i="1"/>
  <c r="AE56" i="1"/>
  <c r="AE62" i="1"/>
  <c r="AE18" i="1"/>
  <c r="AE60" i="1"/>
  <c r="AE68" i="1"/>
  <c r="AE17" i="1"/>
  <c r="AN87" i="1"/>
  <c r="AJ20" i="1"/>
  <c r="AM20" i="1" s="1"/>
  <c r="AJ48" i="1"/>
  <c r="AM48" i="1" s="1"/>
  <c r="AJ29" i="1"/>
  <c r="AM29" i="1" s="1"/>
  <c r="AJ59" i="1"/>
  <c r="AM59" i="1" s="1"/>
  <c r="AJ63" i="1"/>
  <c r="AJ33" i="1"/>
  <c r="AM33" i="1" s="1"/>
  <c r="AJ42" i="1"/>
  <c r="AM42" i="1" s="1"/>
  <c r="AJ52" i="1"/>
  <c r="AJ27" i="1"/>
  <c r="AJ35" i="1"/>
  <c r="AJ58" i="1"/>
  <c r="AM58" i="1" s="1"/>
  <c r="AJ16" i="1"/>
  <c r="AM16" i="1" s="1"/>
  <c r="AJ26" i="1"/>
  <c r="AJ50" i="1"/>
  <c r="AJ25" i="1"/>
  <c r="AJ69" i="1"/>
  <c r="AJ76" i="1"/>
  <c r="AJ31" i="1"/>
  <c r="AJ72" i="1"/>
  <c r="AM72" i="1" s="1"/>
  <c r="AJ41" i="1"/>
  <c r="AM41" i="1" s="1"/>
  <c r="AJ45" i="1"/>
  <c r="AM45" i="1" s="1"/>
  <c r="AJ36" i="1"/>
  <c r="AJ65" i="1"/>
  <c r="AJ19" i="1"/>
  <c r="AJ57" i="1"/>
  <c r="AM57" i="1" s="1"/>
  <c r="AJ51" i="1" l="1"/>
  <c r="AJ64" i="1"/>
  <c r="AM64" i="1" s="1"/>
  <c r="AJ40" i="1"/>
  <c r="AM40" i="1" s="1"/>
  <c r="AJ54" i="1"/>
  <c r="AJ47" i="1"/>
  <c r="AM47" i="1" s="1"/>
  <c r="AO47" i="1" s="1"/>
  <c r="AJ23" i="1"/>
  <c r="AM23" i="1" s="1"/>
  <c r="AJ66" i="1"/>
  <c r="AM66" i="1" s="1"/>
  <c r="AJ44" i="1"/>
  <c r="AM44" i="1" s="1"/>
  <c r="AJ22" i="1"/>
  <c r="AJ70" i="1"/>
  <c r="AM70" i="1" s="1"/>
  <c r="AJ74" i="1"/>
  <c r="AJ61" i="1"/>
  <c r="AM61" i="1" s="1"/>
  <c r="AJ71" i="1"/>
  <c r="AJ53" i="1"/>
  <c r="AM53" i="1" s="1"/>
  <c r="AJ43" i="1"/>
  <c r="AJ21" i="1"/>
  <c r="AJ46" i="1"/>
  <c r="AD87" i="1"/>
  <c r="AJ73" i="1"/>
  <c r="AJ60" i="1"/>
  <c r="AJ32" i="1"/>
  <c r="AM32" i="1" s="1"/>
  <c r="AJ49" i="1"/>
  <c r="AM49" i="1" s="1"/>
  <c r="AJ55" i="1"/>
  <c r="AJ34" i="1"/>
  <c r="AJ75" i="1"/>
  <c r="AI87" i="1"/>
  <c r="AJ62" i="1"/>
  <c r="AJ30" i="1"/>
  <c r="AM30" i="1" s="1"/>
  <c r="AJ18" i="1"/>
  <c r="AM18" i="1" s="1"/>
  <c r="AJ56" i="1"/>
  <c r="AJ77" i="1"/>
  <c r="AJ37" i="1"/>
  <c r="AM37" i="1" s="1"/>
  <c r="AO58" i="1"/>
  <c r="AO72" i="1"/>
  <c r="AO57" i="1"/>
  <c r="AO48" i="1"/>
  <c r="AO59" i="1"/>
  <c r="AJ17" i="1"/>
  <c r="AJ68" i="1"/>
  <c r="AM68" i="1" s="1"/>
  <c r="AO45" i="1"/>
  <c r="AO65" i="1"/>
  <c r="AO41" i="1"/>
  <c r="AO31" i="1"/>
  <c r="AO36" i="1"/>
  <c r="AO24" i="1"/>
  <c r="AO16" i="1"/>
  <c r="AO28" i="1"/>
  <c r="AO35" i="1"/>
  <c r="AO42" i="1"/>
  <c r="AO50" i="1"/>
  <c r="AO52" i="1"/>
  <c r="AO20" i="1"/>
  <c r="AO19" i="1"/>
  <c r="AO25" i="1"/>
  <c r="AO26" i="1"/>
  <c r="AO67" i="1"/>
  <c r="AO69" i="1"/>
  <c r="AO33" i="1"/>
  <c r="AO63" i="1"/>
  <c r="Y87" i="1"/>
  <c r="AO29" i="1"/>
  <c r="AO76" i="1"/>
  <c r="AO27" i="1"/>
  <c r="AM51" i="1" l="1"/>
  <c r="AO51" i="1" s="1"/>
  <c r="AO70" i="1"/>
  <c r="AO64" i="1"/>
  <c r="AO54" i="1"/>
  <c r="AO40" i="1"/>
  <c r="AO71" i="1"/>
  <c r="AO22" i="1"/>
  <c r="AO34" i="1"/>
  <c r="AO60" i="1"/>
  <c r="AO46" i="1"/>
  <c r="AO43" i="1"/>
  <c r="AO74" i="1"/>
  <c r="AO44" i="1"/>
  <c r="AO66" i="1"/>
  <c r="AO23" i="1"/>
  <c r="AT76" i="1"/>
  <c r="AY76" i="1" s="1"/>
  <c r="AT63" i="1"/>
  <c r="AY63" i="1" s="1"/>
  <c r="AT67" i="1"/>
  <c r="AY67" i="1" s="1"/>
  <c r="AT19" i="1"/>
  <c r="AY19" i="1" s="1"/>
  <c r="AT50" i="1"/>
  <c r="AY50" i="1" s="1"/>
  <c r="AT35" i="1"/>
  <c r="AY35" i="1" s="1"/>
  <c r="AT16" i="1"/>
  <c r="AT48" i="1"/>
  <c r="AY48" i="1" s="1"/>
  <c r="AT27" i="1"/>
  <c r="AY27" i="1" s="1"/>
  <c r="AT29" i="1"/>
  <c r="AY29" i="1" s="1"/>
  <c r="AT33" i="1"/>
  <c r="AY33" i="1" s="1"/>
  <c r="AT26" i="1"/>
  <c r="AY26" i="1" s="1"/>
  <c r="AT65" i="1"/>
  <c r="AY65" i="1" s="1"/>
  <c r="AT59" i="1"/>
  <c r="AY59" i="1" s="1"/>
  <c r="AT57" i="1"/>
  <c r="AY57" i="1" s="1"/>
  <c r="AT25" i="1"/>
  <c r="AY25" i="1" s="1"/>
  <c r="AT20" i="1"/>
  <c r="AY20" i="1" s="1"/>
  <c r="AT42" i="1"/>
  <c r="AY42" i="1" s="1"/>
  <c r="AT28" i="1"/>
  <c r="AY28" i="1" s="1"/>
  <c r="AT24" i="1"/>
  <c r="AY24" i="1" s="1"/>
  <c r="AT36" i="1"/>
  <c r="AY36" i="1" s="1"/>
  <c r="AT41" i="1"/>
  <c r="AY41" i="1" s="1"/>
  <c r="AT45" i="1"/>
  <c r="AY45" i="1" s="1"/>
  <c r="AT47" i="1"/>
  <c r="AY47" i="1" s="1"/>
  <c r="AT72" i="1"/>
  <c r="AY72" i="1" s="1"/>
  <c r="AT69" i="1"/>
  <c r="AY69" i="1" s="1"/>
  <c r="AT52" i="1"/>
  <c r="AY52" i="1" s="1"/>
  <c r="AT31" i="1"/>
  <c r="AY31" i="1" s="1"/>
  <c r="AT58" i="1"/>
  <c r="AY58" i="1" s="1"/>
  <c r="AO61" i="1"/>
  <c r="AO21" i="1"/>
  <c r="AO53" i="1"/>
  <c r="AO56" i="1"/>
  <c r="AO55" i="1"/>
  <c r="AO62" i="1"/>
  <c r="AO73" i="1"/>
  <c r="AO49" i="1"/>
  <c r="AO32" i="1"/>
  <c r="AO18" i="1"/>
  <c r="AO75" i="1"/>
  <c r="AO30" i="1"/>
  <c r="AO77" i="1"/>
  <c r="AO17" i="1"/>
  <c r="AO37" i="1"/>
  <c r="AO68" i="1"/>
  <c r="AE3" i="1"/>
  <c r="Z87" i="1"/>
  <c r="AT51" i="1" l="1"/>
  <c r="AY51" i="1" s="1"/>
  <c r="AT54" i="1"/>
  <c r="AY54" i="1" s="1"/>
  <c r="AT43" i="1"/>
  <c r="AY43" i="1" s="1"/>
  <c r="AT66" i="1"/>
  <c r="AY66" i="1" s="1"/>
  <c r="AT40" i="1"/>
  <c r="AY40" i="1" s="1"/>
  <c r="AT64" i="1"/>
  <c r="AY64" i="1" s="1"/>
  <c r="AT70" i="1"/>
  <c r="AY70" i="1" s="1"/>
  <c r="AM89" i="1"/>
  <c r="AT60" i="1"/>
  <c r="AY60" i="1" s="1"/>
  <c r="AT34" i="1"/>
  <c r="AY34" i="1" s="1"/>
  <c r="AT74" i="1"/>
  <c r="AY74" i="1" s="1"/>
  <c r="AT22" i="1"/>
  <c r="AY22" i="1" s="1"/>
  <c r="AT46" i="1"/>
  <c r="AY46" i="1" s="1"/>
  <c r="AT23" i="1"/>
  <c r="AY23" i="1" s="1"/>
  <c r="AT44" i="1"/>
  <c r="AY44" i="1" s="1"/>
  <c r="AT37" i="1"/>
  <c r="AY37" i="1" s="1"/>
  <c r="AT68" i="1"/>
  <c r="AY68" i="1" s="1"/>
  <c r="AT62" i="1"/>
  <c r="AY62" i="1" s="1"/>
  <c r="AY16" i="1"/>
  <c r="AT77" i="1"/>
  <c r="AY77" i="1" s="1"/>
  <c r="AT75" i="1"/>
  <c r="AY75" i="1" s="1"/>
  <c r="AT32" i="1"/>
  <c r="AY32" i="1" s="1"/>
  <c r="AT56" i="1"/>
  <c r="AY56" i="1" s="1"/>
  <c r="AT21" i="1"/>
  <c r="AY21" i="1" s="1"/>
  <c r="AT61" i="1"/>
  <c r="AY61" i="1" s="1"/>
  <c r="AT49" i="1"/>
  <c r="AY49" i="1" s="1"/>
  <c r="AT17" i="1"/>
  <c r="AY17" i="1" s="1"/>
  <c r="AT30" i="1"/>
  <c r="AY30" i="1" s="1"/>
  <c r="AT18" i="1"/>
  <c r="AY18" i="1" s="1"/>
  <c r="AT73" i="1"/>
  <c r="AY73" i="1" s="1"/>
  <c r="AT55" i="1"/>
  <c r="AY55" i="1" s="1"/>
  <c r="AT53" i="1"/>
  <c r="AY53" i="1" s="1"/>
  <c r="AT71" i="1"/>
  <c r="AY71" i="1" s="1"/>
  <c r="AB87" i="1"/>
  <c r="AJ3" i="1"/>
  <c r="AM3" i="1" s="1"/>
  <c r="AE87" i="1"/>
  <c r="AO3" i="1" l="1"/>
  <c r="AG87" i="1"/>
  <c r="AJ87" i="1"/>
  <c r="AR87" i="1" l="1"/>
  <c r="AT3" i="1"/>
  <c r="AY3" i="1" s="1"/>
  <c r="AY87" i="1" s="1"/>
  <c r="AL87" i="1"/>
  <c r="AM87" i="1"/>
  <c r="AT87" i="1" l="1"/>
  <c r="AO87" i="1"/>
  <c r="AQ87" i="1"/>
</calcChain>
</file>

<file path=xl/comments1.xml><?xml version="1.0" encoding="utf-8"?>
<comments xmlns="http://schemas.openxmlformats.org/spreadsheetml/2006/main">
  <authors>
    <author>Jean FABIEN</author>
    <author>jimmyt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Jean FABIEN:</t>
        </r>
        <r>
          <rPr>
            <sz val="9"/>
            <color indexed="81"/>
            <rFont val="Tahoma"/>
            <family val="2"/>
          </rPr>
          <t xml:space="preserve">
Source : N_201812 Inventaire valorisé coût de prodct°
[STK 201812]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Jean FABIEN:</t>
        </r>
        <r>
          <rPr>
            <sz val="9"/>
            <color indexed="81"/>
            <rFont val="Tahoma"/>
            <family val="2"/>
          </rPr>
          <t xml:space="preserve">
PMP Période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</rPr>
          <t>Jean FABIEN:</t>
        </r>
        <r>
          <rPr>
            <sz val="9"/>
            <color indexed="81"/>
            <rFont val="Tahoma"/>
            <family val="2"/>
          </rPr>
          <t xml:space="preserve">
GESWIN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>Jean FABIEN:</t>
        </r>
        <r>
          <rPr>
            <sz val="9"/>
            <color indexed="81"/>
            <rFont val="Tahoma"/>
            <family val="2"/>
          </rPr>
          <t xml:space="preserve">
BDD 2019
VENTES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Jean FABIEN:</t>
        </r>
        <r>
          <rPr>
            <sz val="9"/>
            <color indexed="81"/>
            <rFont val="Tahoma"/>
            <family val="2"/>
          </rPr>
          <t xml:space="preserve">
Inventaire Logistique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>Jean FABIEN:</t>
        </r>
        <r>
          <rPr>
            <sz val="9"/>
            <color indexed="81"/>
            <rFont val="Tahoma"/>
            <family val="2"/>
          </rPr>
          <t xml:space="preserve">
changement de formule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Jean FABIEN:</t>
        </r>
        <r>
          <rPr>
            <sz val="9"/>
            <color indexed="81"/>
            <rFont val="Tahoma"/>
            <family val="2"/>
          </rPr>
          <t xml:space="preserve">
changement de formule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Jean FABIEN:</t>
        </r>
        <r>
          <rPr>
            <sz val="9"/>
            <color indexed="81"/>
            <rFont val="Tahoma"/>
            <family val="2"/>
          </rPr>
          <t xml:space="preserve">
Déclassement MP = 4,426 T (humidité)
</t>
        </r>
      </text>
    </comment>
    <comment ref="T20" authorId="1" shapeId="0">
      <text>
        <r>
          <rPr>
            <b/>
            <sz val="9"/>
            <color indexed="81"/>
            <rFont val="Tahoma"/>
            <family val="2"/>
          </rPr>
          <t>jimmyt:</t>
        </r>
        <r>
          <rPr>
            <sz val="9"/>
            <color indexed="81"/>
            <rFont val="Tahoma"/>
            <family val="2"/>
          </rPr>
          <t xml:space="preserve">
50kg sac percé déclassé et jeter</t>
        </r>
      </text>
    </comment>
    <comment ref="T23" authorId="1" shapeId="0">
      <text>
        <r>
          <rPr>
            <b/>
            <sz val="9"/>
            <color indexed="81"/>
            <rFont val="Tahoma"/>
            <family val="2"/>
          </rPr>
          <t>jimmyt:</t>
        </r>
        <r>
          <rPr>
            <sz val="9"/>
            <color indexed="81"/>
            <rFont val="Tahoma"/>
            <family val="2"/>
          </rPr>
          <t xml:space="preserve">
Qté pour faire du 309 8,500t
</t>
        </r>
      </text>
    </comment>
    <comment ref="T24" authorId="0" shapeId="0">
      <text>
        <r>
          <rPr>
            <b/>
            <sz val="9"/>
            <color indexed="81"/>
            <rFont val="Tahoma"/>
            <family val="2"/>
          </rPr>
          <t>Jean FABIEN:</t>
        </r>
        <r>
          <rPr>
            <sz val="9"/>
            <color indexed="81"/>
            <rFont val="Tahoma"/>
            <family val="2"/>
          </rPr>
          <t xml:space="preserve">
Déclassement MP : 2,2T (humidité) +0,6T (idem)</t>
        </r>
      </text>
    </comment>
    <comment ref="T41" authorId="1" shapeId="0">
      <text>
        <r>
          <rPr>
            <b/>
            <sz val="9"/>
            <color indexed="81"/>
            <rFont val="Tahoma"/>
            <family val="2"/>
          </rPr>
          <t>jimmyt:</t>
        </r>
        <r>
          <rPr>
            <sz val="9"/>
            <color indexed="81"/>
            <rFont val="Tahoma"/>
            <family val="2"/>
          </rPr>
          <t xml:space="preserve">
0,344+1,902&gt;&gt; Pertes transferts</t>
        </r>
      </text>
    </comment>
    <comment ref="T45" authorId="1" shapeId="0">
      <text>
        <r>
          <rPr>
            <b/>
            <sz val="9"/>
            <color indexed="81"/>
            <rFont val="Tahoma"/>
            <family val="2"/>
          </rPr>
          <t>jimmyt:</t>
        </r>
        <r>
          <rPr>
            <sz val="9"/>
            <color indexed="81"/>
            <rFont val="Tahoma"/>
            <family val="2"/>
          </rPr>
          <t xml:space="preserve">
Qté pour faire du 309 8,500t
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Jean FABIEN:</t>
        </r>
        <r>
          <rPr>
            <sz val="9"/>
            <color indexed="81"/>
            <rFont val="Tahoma"/>
            <family val="2"/>
          </rPr>
          <t xml:space="preserve">
matière achetée en 2018 pour réaliser des tests</t>
        </r>
      </text>
    </comment>
    <comment ref="U56" authorId="0" shapeId="0">
      <text>
        <r>
          <rPr>
            <b/>
            <sz val="9"/>
            <color indexed="81"/>
            <rFont val="Tahoma"/>
            <family val="2"/>
          </rPr>
          <t>Jean FABIEN:</t>
        </r>
        <r>
          <rPr>
            <sz val="9"/>
            <color indexed="81"/>
            <rFont val="Tahoma"/>
            <family val="2"/>
          </rPr>
          <t xml:space="preserve">
matière achetée en 2018 pour réaliser des tests</t>
        </r>
      </text>
    </comment>
    <comment ref="U72" authorId="0" shapeId="0">
      <text>
        <r>
          <rPr>
            <b/>
            <sz val="9"/>
            <color indexed="81"/>
            <rFont val="Tahoma"/>
            <family val="2"/>
          </rPr>
          <t>Jean FABIEN:</t>
        </r>
        <r>
          <rPr>
            <sz val="9"/>
            <color indexed="81"/>
            <rFont val="Tahoma"/>
            <family val="2"/>
          </rPr>
          <t xml:space="preserve">
matière achetée en 2019 pour réaliser des tests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Jean FABIEN:</t>
        </r>
        <r>
          <rPr>
            <sz val="9"/>
            <color indexed="81"/>
            <rFont val="Tahoma"/>
            <family val="2"/>
          </rPr>
          <t xml:space="preserve">
301 x 50%
316 x 50%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Jean FABIEN:</t>
        </r>
        <r>
          <rPr>
            <sz val="9"/>
            <color indexed="81"/>
            <rFont val="Tahoma"/>
            <family val="2"/>
          </rPr>
          <t xml:space="preserve">
301 x 50%
330 x 50%</t>
        </r>
      </text>
    </comment>
    <comment ref="U80" authorId="0" shapeId="0">
      <text>
        <r>
          <rPr>
            <b/>
            <sz val="9"/>
            <color indexed="81"/>
            <rFont val="Tahoma"/>
            <family val="2"/>
          </rPr>
          <t>Jean FABIEN: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</rPr>
          <t>Jean FABIEN:</t>
        </r>
        <r>
          <rPr>
            <sz val="9"/>
            <color indexed="81"/>
            <rFont val="Tahoma"/>
            <family val="2"/>
          </rPr>
          <t xml:space="preserve">
Valeur Historique : 38,057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>Jean FABIEN:</t>
        </r>
        <r>
          <rPr>
            <sz val="9"/>
            <color indexed="81"/>
            <rFont val="Tahoma"/>
            <family val="2"/>
          </rPr>
          <t xml:space="preserve">
Valeur Historique : 42,418</t>
        </r>
      </text>
    </comment>
  </commentList>
</comments>
</file>

<file path=xl/sharedStrings.xml><?xml version="1.0" encoding="utf-8"?>
<sst xmlns="http://schemas.openxmlformats.org/spreadsheetml/2006/main" count="552" uniqueCount="325">
  <si>
    <t>Stock au 31/12/2018</t>
  </si>
  <si>
    <t>Achats Période</t>
  </si>
  <si>
    <t>Stock au 31/12/2018 + Achats Période</t>
  </si>
  <si>
    <t>SA</t>
  </si>
  <si>
    <t>Code</t>
  </si>
  <si>
    <t>Libellé</t>
  </si>
  <si>
    <t>Famille</t>
  </si>
  <si>
    <t>Catégorie</t>
  </si>
  <si>
    <t>Quantité</t>
  </si>
  <si>
    <t>Coût Unitaire</t>
  </si>
  <si>
    <t>Valeur</t>
  </si>
  <si>
    <t>Coût Total</t>
  </si>
  <si>
    <t>% Evol. Coût Unitaire</t>
  </si>
  <si>
    <t>Sortie de Stock
Conso Prod</t>
  </si>
  <si>
    <t>Sortie de Stock
Ventes</t>
  </si>
  <si>
    <t>Stock Théorique</t>
  </si>
  <si>
    <t>Autres Mouvements</t>
  </si>
  <si>
    <t>Stock Physique</t>
  </si>
  <si>
    <t>Ecart Théorique vs Physique</t>
  </si>
  <si>
    <t>Valorisation Stock Physique</t>
  </si>
  <si>
    <t>001</t>
  </si>
  <si>
    <t>002</t>
  </si>
  <si>
    <t>004</t>
  </si>
  <si>
    <t>024</t>
  </si>
  <si>
    <t>030</t>
  </si>
  <si>
    <t>031</t>
  </si>
  <si>
    <t>033</t>
  </si>
  <si>
    <t>035</t>
  </si>
  <si>
    <t>050</t>
  </si>
  <si>
    <t>060</t>
  </si>
  <si>
    <t>142</t>
  </si>
  <si>
    <t>143</t>
  </si>
  <si>
    <t>144</t>
  </si>
  <si>
    <t>101</t>
  </si>
  <si>
    <t>110</t>
  </si>
  <si>
    <t>121</t>
  </si>
  <si>
    <t>123</t>
  </si>
  <si>
    <t>131</t>
  </si>
  <si>
    <t>132</t>
  </si>
  <si>
    <t>300</t>
  </si>
  <si>
    <t>301</t>
  </si>
  <si>
    <t>200</t>
  </si>
  <si>
    <t>202</t>
  </si>
  <si>
    <t>203</t>
  </si>
  <si>
    <t>205</t>
  </si>
  <si>
    <t>206</t>
  </si>
  <si>
    <t>207</t>
  </si>
  <si>
    <t>211</t>
  </si>
  <si>
    <t>231</t>
  </si>
  <si>
    <t>232</t>
  </si>
  <si>
    <t>240</t>
  </si>
  <si>
    <t>251</t>
  </si>
  <si>
    <t>270</t>
  </si>
  <si>
    <t>330</t>
  </si>
  <si>
    <t>401</t>
  </si>
  <si>
    <t>402</t>
  </si>
  <si>
    <t>403</t>
  </si>
  <si>
    <t>400</t>
  </si>
  <si>
    <t>210</t>
  </si>
  <si>
    <t>212</t>
  </si>
  <si>
    <t>312</t>
  </si>
  <si>
    <t>315</t>
  </si>
  <si>
    <t>316</t>
  </si>
  <si>
    <t>261</t>
  </si>
  <si>
    <t>320</t>
  </si>
  <si>
    <t>511</t>
  </si>
  <si>
    <t>521</t>
  </si>
  <si>
    <t>522</t>
  </si>
  <si>
    <t>523</t>
  </si>
  <si>
    <t>525</t>
  </si>
  <si>
    <t>530</t>
  </si>
  <si>
    <t>531</t>
  </si>
  <si>
    <t>532</t>
  </si>
  <si>
    <t>533</t>
  </si>
  <si>
    <t>541</t>
  </si>
  <si>
    <t>561</t>
  </si>
  <si>
    <t>562</t>
  </si>
  <si>
    <t>563</t>
  </si>
  <si>
    <t>564</t>
  </si>
  <si>
    <t>565</t>
  </si>
  <si>
    <t>566</t>
  </si>
  <si>
    <t>570</t>
  </si>
  <si>
    <t>572</t>
  </si>
  <si>
    <t>590</t>
  </si>
  <si>
    <t>591</t>
  </si>
  <si>
    <t>592</t>
  </si>
  <si>
    <t>600</t>
  </si>
  <si>
    <t>601</t>
  </si>
  <si>
    <t>810</t>
  </si>
  <si>
    <t>821</t>
  </si>
  <si>
    <t>871</t>
  </si>
  <si>
    <t>873</t>
  </si>
  <si>
    <t>875</t>
  </si>
  <si>
    <t>876</t>
  </si>
  <si>
    <t>877</t>
  </si>
  <si>
    <t>309</t>
  </si>
  <si>
    <t>350</t>
  </si>
  <si>
    <t>351</t>
  </si>
  <si>
    <t>197000</t>
  </si>
  <si>
    <t>FINES</t>
  </si>
  <si>
    <t>FINES BIO</t>
  </si>
  <si>
    <t>REAGREAGE</t>
  </si>
  <si>
    <t>18604001</t>
  </si>
  <si>
    <t>TOTAL</t>
  </si>
  <si>
    <t>Conso prev 10</t>
  </si>
  <si>
    <t>Conso prev 11</t>
  </si>
  <si>
    <t>Conso prev 12</t>
  </si>
  <si>
    <t>Achat prev 10</t>
  </si>
  <si>
    <t>Achat prev 11</t>
  </si>
  <si>
    <t>Achat prev 12</t>
  </si>
  <si>
    <t>Stock 10</t>
  </si>
  <si>
    <t>Stock 11</t>
  </si>
  <si>
    <t>Stock 12</t>
  </si>
  <si>
    <t>Valorisation 10</t>
  </si>
  <si>
    <t>€</t>
  </si>
  <si>
    <t>Valorisation 12</t>
  </si>
  <si>
    <t>Valorisation 11</t>
  </si>
  <si>
    <t>Achat prev 01</t>
  </si>
  <si>
    <t>Conso prev 01</t>
  </si>
  <si>
    <t>Stock 01</t>
  </si>
  <si>
    <t>Valorisation 01</t>
  </si>
  <si>
    <t>Tonnes</t>
  </si>
  <si>
    <t>GESWIN</t>
  </si>
  <si>
    <t>Intitulé Geswin</t>
  </si>
  <si>
    <t>Compte</t>
  </si>
  <si>
    <t>Intitulé du compte</t>
  </si>
  <si>
    <t>Seuil Alerte</t>
  </si>
  <si>
    <t>Stock Mini</t>
  </si>
  <si>
    <t>Quantité Moyenne Achetée</t>
  </si>
  <si>
    <t>Libellé ancien</t>
  </si>
  <si>
    <t>CLIENTS</t>
  </si>
  <si>
    <t>TYPE</t>
  </si>
  <si>
    <t>023</t>
  </si>
  <si>
    <t>230</t>
  </si>
  <si>
    <t xml:space="preserve">FINES       </t>
  </si>
  <si>
    <t>999962</t>
  </si>
  <si>
    <t>MAG DOUBL</t>
  </si>
  <si>
    <t>MAGASINAG</t>
  </si>
  <si>
    <t>STOKAGE</t>
  </si>
  <si>
    <t>Statut</t>
  </si>
  <si>
    <t>Inutilisé actuellement</t>
  </si>
  <si>
    <t>Utilisé en Test</t>
  </si>
  <si>
    <t>Achat prev 02</t>
  </si>
  <si>
    <t>Conso prev 02</t>
  </si>
  <si>
    <t>Stock 02</t>
  </si>
  <si>
    <t>Valorisation 02</t>
  </si>
  <si>
    <t>Achat prev 03</t>
  </si>
  <si>
    <t>Conso prev 03</t>
  </si>
  <si>
    <t>Stock 03</t>
  </si>
  <si>
    <t>Valorisation 03</t>
  </si>
  <si>
    <t>Achat prev 04</t>
  </si>
  <si>
    <t>Conso prev 04</t>
  </si>
  <si>
    <t>Stock 04</t>
  </si>
  <si>
    <t>Valorisation 04</t>
  </si>
  <si>
    <t>Achat prev 05</t>
  </si>
  <si>
    <t>Conso prev 05</t>
  </si>
  <si>
    <t>Stock 05</t>
  </si>
  <si>
    <t>Valorisation 05</t>
  </si>
  <si>
    <t>Achat prev 06</t>
  </si>
  <si>
    <t>Conso prev 06</t>
  </si>
  <si>
    <t>Stock 06</t>
  </si>
  <si>
    <t>Valorisation 06</t>
  </si>
  <si>
    <t>Achat prev 07</t>
  </si>
  <si>
    <t>Conso prev 07</t>
  </si>
  <si>
    <t>Stock 07</t>
  </si>
  <si>
    <t>Valorisation 07</t>
  </si>
  <si>
    <t>Achat prev 08</t>
  </si>
  <si>
    <t>Conso prev 08</t>
  </si>
  <si>
    <t>Stock 08</t>
  </si>
  <si>
    <t>Valorisation 08</t>
  </si>
  <si>
    <t>Achat prev 09</t>
  </si>
  <si>
    <t>Conso prev 09</t>
  </si>
  <si>
    <t>Stock 09</t>
  </si>
  <si>
    <t>Valorisation 09</t>
  </si>
  <si>
    <t>400BLE</t>
  </si>
  <si>
    <t>210Glu</t>
  </si>
  <si>
    <t>212Glu</t>
  </si>
  <si>
    <t>312Glu</t>
  </si>
  <si>
    <t>312Lec</t>
  </si>
  <si>
    <t>315Glu</t>
  </si>
  <si>
    <t>315Lec</t>
  </si>
  <si>
    <t>316Glu</t>
  </si>
  <si>
    <t>316Lec</t>
  </si>
  <si>
    <t>004Pro</t>
  </si>
  <si>
    <t>004Far</t>
  </si>
  <si>
    <t>023Pro</t>
  </si>
  <si>
    <t>023Far</t>
  </si>
  <si>
    <t>030Pro</t>
  </si>
  <si>
    <t>030Far</t>
  </si>
  <si>
    <t>031Pro</t>
  </si>
  <si>
    <t>031Far</t>
  </si>
  <si>
    <t>033Pro</t>
  </si>
  <si>
    <t>033Far</t>
  </si>
  <si>
    <t>035Pro</t>
  </si>
  <si>
    <t>035Far</t>
  </si>
  <si>
    <t>050Pro</t>
  </si>
  <si>
    <t>050Far</t>
  </si>
  <si>
    <t>060Pro</t>
  </si>
  <si>
    <t>060Far</t>
  </si>
  <si>
    <t>143Pro</t>
  </si>
  <si>
    <t>143Far</t>
  </si>
  <si>
    <t>144Pro</t>
  </si>
  <si>
    <t>144Far</t>
  </si>
  <si>
    <t>001Pro</t>
  </si>
  <si>
    <t>001Far</t>
  </si>
  <si>
    <t>002Pro</t>
  </si>
  <si>
    <t>002Far</t>
  </si>
  <si>
    <t>024Pro</t>
  </si>
  <si>
    <t>024Far</t>
  </si>
  <si>
    <t>142Pro</t>
  </si>
  <si>
    <t>142Far</t>
  </si>
  <si>
    <t>300Pro</t>
  </si>
  <si>
    <t>300Hui</t>
  </si>
  <si>
    <t>301Pro</t>
  </si>
  <si>
    <t>301Hui</t>
  </si>
  <si>
    <t>131Pro</t>
  </si>
  <si>
    <t>131Hyd</t>
  </si>
  <si>
    <t>132Pro</t>
  </si>
  <si>
    <t>132Hyd</t>
  </si>
  <si>
    <t>101Pro</t>
  </si>
  <si>
    <t>101Far</t>
  </si>
  <si>
    <t>110Pro</t>
  </si>
  <si>
    <t>110Far</t>
  </si>
  <si>
    <t>121Pro</t>
  </si>
  <si>
    <t>121Far</t>
  </si>
  <si>
    <t>123Pro</t>
  </si>
  <si>
    <t>123Far</t>
  </si>
  <si>
    <t>401Pro</t>
  </si>
  <si>
    <t>401Blé</t>
  </si>
  <si>
    <t>402Pro</t>
  </si>
  <si>
    <t>402Blé</t>
  </si>
  <si>
    <t>403Pro</t>
  </si>
  <si>
    <t>403Blé</t>
  </si>
  <si>
    <t>203Pro</t>
  </si>
  <si>
    <t>203Gra</t>
  </si>
  <si>
    <t>207Pro</t>
  </si>
  <si>
    <t>207Gra</t>
  </si>
  <si>
    <t>211Pro</t>
  </si>
  <si>
    <t>211Glu</t>
  </si>
  <si>
    <t>240Pro</t>
  </si>
  <si>
    <t>240Gra</t>
  </si>
  <si>
    <t>251Pro</t>
  </si>
  <si>
    <t>251Luz</t>
  </si>
  <si>
    <t>270Pro</t>
  </si>
  <si>
    <t>270Sés</t>
  </si>
  <si>
    <t>206Pro</t>
  </si>
  <si>
    <t>206Tou</t>
  </si>
  <si>
    <t>200Pro</t>
  </si>
  <si>
    <t>200Tou</t>
  </si>
  <si>
    <t>202Pro</t>
  </si>
  <si>
    <t>202Tou</t>
  </si>
  <si>
    <t>205Pro</t>
  </si>
  <si>
    <t>205Tou</t>
  </si>
  <si>
    <t>230Pro</t>
  </si>
  <si>
    <t>230Tou</t>
  </si>
  <si>
    <t>231Pro</t>
  </si>
  <si>
    <t>231Tou</t>
  </si>
  <si>
    <t>232Pro</t>
  </si>
  <si>
    <t>232Tou</t>
  </si>
  <si>
    <t>330Pro</t>
  </si>
  <si>
    <t>330Hui</t>
  </si>
  <si>
    <t>565PRE</t>
  </si>
  <si>
    <t>565Pre</t>
  </si>
  <si>
    <t>566PRE</t>
  </si>
  <si>
    <t>566Pre</t>
  </si>
  <si>
    <t>572PRE</t>
  </si>
  <si>
    <t>572OMT</t>
  </si>
  <si>
    <t>591PRE</t>
  </si>
  <si>
    <t>591Bet</t>
  </si>
  <si>
    <t>810PRE</t>
  </si>
  <si>
    <t>810Add</t>
  </si>
  <si>
    <t>873PRE</t>
  </si>
  <si>
    <t>873Bar</t>
  </si>
  <si>
    <t>525PRE</t>
  </si>
  <si>
    <t>525Add</t>
  </si>
  <si>
    <t>531PRE</t>
  </si>
  <si>
    <t>531Add</t>
  </si>
  <si>
    <t>532PRE</t>
  </si>
  <si>
    <t>532Add</t>
  </si>
  <si>
    <t>877PRE</t>
  </si>
  <si>
    <t>877Add</t>
  </si>
  <si>
    <t>871PRE</t>
  </si>
  <si>
    <t>871Add</t>
  </si>
  <si>
    <t>875PRE</t>
  </si>
  <si>
    <t>875Add</t>
  </si>
  <si>
    <t>876PRE</t>
  </si>
  <si>
    <t>876Add</t>
  </si>
  <si>
    <t>533PRE</t>
  </si>
  <si>
    <t>533Add</t>
  </si>
  <si>
    <t>541PRE</t>
  </si>
  <si>
    <t>541Ant</t>
  </si>
  <si>
    <t>821PRE</t>
  </si>
  <si>
    <t>821Car</t>
  </si>
  <si>
    <t>590PRE</t>
  </si>
  <si>
    <t>590Car</t>
  </si>
  <si>
    <t>320PRE</t>
  </si>
  <si>
    <t>320Cho</t>
  </si>
  <si>
    <t>600PRE</t>
  </si>
  <si>
    <t>600Poi</t>
  </si>
  <si>
    <t>601PRE</t>
  </si>
  <si>
    <t>601Poi</t>
  </si>
  <si>
    <t>523PRE</t>
  </si>
  <si>
    <t>523Lys</t>
  </si>
  <si>
    <t>521PRE</t>
  </si>
  <si>
    <t>521Met</t>
  </si>
  <si>
    <t>511PRE</t>
  </si>
  <si>
    <t>511Pho</t>
  </si>
  <si>
    <t>570PRE</t>
  </si>
  <si>
    <t>570Pre</t>
  </si>
  <si>
    <t>563PRE</t>
  </si>
  <si>
    <t>563Pre</t>
  </si>
  <si>
    <t>522PRE</t>
  </si>
  <si>
    <t>522Pre</t>
  </si>
  <si>
    <t>592PRE</t>
  </si>
  <si>
    <t>592Pre</t>
  </si>
  <si>
    <t>562PRE</t>
  </si>
  <si>
    <t>562Pre</t>
  </si>
  <si>
    <t>561PRE</t>
  </si>
  <si>
    <t>561Pre</t>
  </si>
  <si>
    <t>530PRE</t>
  </si>
  <si>
    <t>530Pro</t>
  </si>
  <si>
    <t>564PRE</t>
  </si>
  <si>
    <t>564Vit</t>
  </si>
  <si>
    <t>261PRE</t>
  </si>
  <si>
    <t>261Add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</si>
</sst>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00"/>
    <numFmt numFmtId="165" formatCode="#,##0.0"/>
    <numFmt numFmtId="166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10" xfId="0" applyFill="1" applyBorder="1"/>
    <xf numFmtId="0" fontId="0" fillId="0" borderId="11" xfId="0" applyFill="1" applyBorder="1"/>
    <xf numFmtId="0" fontId="0" fillId="2" borderId="11" xfId="0" applyFill="1" applyBorder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9" fontId="0" fillId="2" borderId="15" xfId="2" applyFont="1" applyFill="1" applyBorder="1" applyAlignment="1">
      <alignment horizontal="center"/>
    </xf>
    <xf numFmtId="164" fontId="0" fillId="2" borderId="15" xfId="2" applyNumberFormat="1" applyFont="1" applyFill="1" applyBorder="1" applyAlignment="1">
      <alignment horizontal="right"/>
    </xf>
    <xf numFmtId="2" fontId="0" fillId="2" borderId="15" xfId="2" applyNumberFormat="1" applyFont="1" applyFill="1" applyBorder="1" applyAlignment="1">
      <alignment horizontal="right"/>
    </xf>
    <xf numFmtId="2" fontId="0" fillId="0" borderId="15" xfId="2" applyNumberFormat="1" applyFont="1" applyFill="1" applyBorder="1" applyAlignment="1">
      <alignment horizontal="right"/>
    </xf>
    <xf numFmtId="0" fontId="0" fillId="2" borderId="16" xfId="0" applyFill="1" applyBorder="1"/>
    <xf numFmtId="0" fontId="0" fillId="0" borderId="17" xfId="0" applyFill="1" applyBorder="1"/>
    <xf numFmtId="0" fontId="0" fillId="2" borderId="17" xfId="0" applyFill="1" applyBorder="1"/>
    <xf numFmtId="3" fontId="0" fillId="2" borderId="18" xfId="0" applyNumberFormat="1" applyFill="1" applyBorder="1"/>
    <xf numFmtId="3" fontId="0" fillId="2" borderId="19" xfId="0" applyNumberFormat="1" applyFill="1" applyBorder="1"/>
    <xf numFmtId="3" fontId="0" fillId="2" borderId="20" xfId="0" applyNumberFormat="1" applyFill="1" applyBorder="1"/>
    <xf numFmtId="9" fontId="0" fillId="2" borderId="21" xfId="2" applyFont="1" applyFill="1" applyBorder="1" applyAlignment="1">
      <alignment horizontal="center"/>
    </xf>
    <xf numFmtId="164" fontId="0" fillId="2" borderId="21" xfId="2" applyNumberFormat="1" applyFont="1" applyFill="1" applyBorder="1" applyAlignment="1">
      <alignment horizontal="right"/>
    </xf>
    <xf numFmtId="2" fontId="0" fillId="2" borderId="21" xfId="2" applyNumberFormat="1" applyFont="1" applyFill="1" applyBorder="1" applyAlignment="1">
      <alignment horizontal="right"/>
    </xf>
    <xf numFmtId="2" fontId="0" fillId="0" borderId="21" xfId="2" applyNumberFormat="1" applyFont="1" applyFill="1" applyBorder="1" applyAlignment="1">
      <alignment horizontal="right"/>
    </xf>
    <xf numFmtId="164" fontId="4" fillId="3" borderId="21" xfId="2" applyNumberFormat="1" applyFont="1" applyFill="1" applyBorder="1" applyAlignment="1">
      <alignment horizontal="right"/>
    </xf>
    <xf numFmtId="2" fontId="0" fillId="3" borderId="21" xfId="2" applyNumberFormat="1" applyFont="1" applyFill="1" applyBorder="1" applyAlignment="1">
      <alignment horizontal="right"/>
    </xf>
    <xf numFmtId="0" fontId="0" fillId="2" borderId="22" xfId="0" applyFill="1" applyBorder="1"/>
    <xf numFmtId="0" fontId="0" fillId="0" borderId="23" xfId="0" applyFill="1" applyBorder="1"/>
    <xf numFmtId="0" fontId="0" fillId="2" borderId="23" xfId="0" applyFill="1" applyBorder="1"/>
    <xf numFmtId="3" fontId="0" fillId="2" borderId="24" xfId="0" applyNumberFormat="1" applyFill="1" applyBorder="1"/>
    <xf numFmtId="3" fontId="0" fillId="2" borderId="25" xfId="0" applyNumberFormat="1" applyFill="1" applyBorder="1"/>
    <xf numFmtId="3" fontId="0" fillId="2" borderId="26" xfId="0" applyNumberFormat="1" applyFill="1" applyBorder="1"/>
    <xf numFmtId="9" fontId="0" fillId="2" borderId="27" xfId="2" applyFont="1" applyFill="1" applyBorder="1" applyAlignment="1">
      <alignment horizontal="center"/>
    </xf>
    <xf numFmtId="164" fontId="0" fillId="2" borderId="27" xfId="2" applyNumberFormat="1" applyFont="1" applyFill="1" applyBorder="1" applyAlignment="1">
      <alignment horizontal="right"/>
    </xf>
    <xf numFmtId="2" fontId="0" fillId="2" borderId="27" xfId="2" applyNumberFormat="1" applyFont="1" applyFill="1" applyBorder="1" applyAlignment="1">
      <alignment horizontal="right"/>
    </xf>
    <xf numFmtId="2" fontId="0" fillId="0" borderId="27" xfId="2" applyNumberFormat="1" applyFont="1" applyFill="1" applyBorder="1" applyAlignment="1">
      <alignment horizontal="right"/>
    </xf>
    <xf numFmtId="0" fontId="0" fillId="0" borderId="17" xfId="0" quotePrefix="1" applyFill="1" applyBorder="1"/>
    <xf numFmtId="0" fontId="0" fillId="2" borderId="28" xfId="0" applyFill="1" applyBorder="1"/>
    <xf numFmtId="0" fontId="0" fillId="0" borderId="29" xfId="0" applyFill="1" applyBorder="1"/>
    <xf numFmtId="0" fontId="0" fillId="2" borderId="29" xfId="0" applyFill="1" applyBorder="1"/>
    <xf numFmtId="3" fontId="0" fillId="2" borderId="30" xfId="0" applyNumberFormat="1" applyFill="1" applyBorder="1"/>
    <xf numFmtId="3" fontId="0" fillId="2" borderId="31" xfId="0" applyNumberFormat="1" applyFill="1" applyBorder="1"/>
    <xf numFmtId="3" fontId="0" fillId="2" borderId="32" xfId="0" applyNumberFormat="1" applyFill="1" applyBorder="1"/>
    <xf numFmtId="9" fontId="0" fillId="2" borderId="33" xfId="2" applyFont="1" applyFill="1" applyBorder="1" applyAlignment="1">
      <alignment horizontal="center"/>
    </xf>
    <xf numFmtId="164" fontId="0" fillId="2" borderId="33" xfId="2" applyNumberFormat="1" applyFont="1" applyFill="1" applyBorder="1" applyAlignment="1">
      <alignment horizontal="right"/>
    </xf>
    <xf numFmtId="2" fontId="0" fillId="2" borderId="33" xfId="2" applyNumberFormat="1" applyFont="1" applyFill="1" applyBorder="1" applyAlignment="1">
      <alignment horizontal="right"/>
    </xf>
    <xf numFmtId="2" fontId="0" fillId="0" borderId="33" xfId="2" applyNumberFormat="1" applyFont="1" applyFill="1" applyBorder="1" applyAlignment="1">
      <alignment horizontal="right"/>
    </xf>
    <xf numFmtId="0" fontId="0" fillId="2" borderId="34" xfId="0" applyFill="1" applyBorder="1"/>
    <xf numFmtId="0" fontId="0" fillId="4" borderId="34" xfId="0" quotePrefix="1" applyFill="1" applyBorder="1"/>
    <xf numFmtId="0" fontId="0" fillId="4" borderId="17" xfId="0" quotePrefix="1" applyFill="1" applyBorder="1"/>
    <xf numFmtId="3" fontId="0" fillId="4" borderId="18" xfId="0" applyNumberFormat="1" applyFill="1" applyBorder="1"/>
    <xf numFmtId="3" fontId="0" fillId="4" borderId="19" xfId="0" applyNumberFormat="1" applyFill="1" applyBorder="1"/>
    <xf numFmtId="3" fontId="0" fillId="4" borderId="20" xfId="0" applyNumberFormat="1" applyFill="1" applyBorder="1"/>
    <xf numFmtId="9" fontId="0" fillId="4" borderId="21" xfId="2" applyFont="1" applyFill="1" applyBorder="1" applyAlignment="1">
      <alignment horizontal="center"/>
    </xf>
    <xf numFmtId="164" fontId="0" fillId="4" borderId="21" xfId="2" applyNumberFormat="1" applyFont="1" applyFill="1" applyBorder="1" applyAlignment="1">
      <alignment horizontal="right"/>
    </xf>
    <xf numFmtId="2" fontId="0" fillId="4" borderId="21" xfId="2" applyNumberFormat="1" applyFont="1" applyFill="1" applyBorder="1" applyAlignment="1">
      <alignment horizontal="right"/>
    </xf>
    <xf numFmtId="4" fontId="0" fillId="2" borderId="18" xfId="0" applyNumberFormat="1" applyFill="1" applyBorder="1"/>
    <xf numFmtId="165" fontId="0" fillId="2" borderId="18" xfId="0" applyNumberFormat="1" applyFill="1" applyBorder="1"/>
    <xf numFmtId="0" fontId="0" fillId="2" borderId="35" xfId="0" applyFill="1" applyBorder="1"/>
    <xf numFmtId="0" fontId="0" fillId="0" borderId="35" xfId="0" applyFill="1" applyBorder="1"/>
    <xf numFmtId="0" fontId="0" fillId="4" borderId="11" xfId="0" applyFill="1" applyBorder="1"/>
    <xf numFmtId="3" fontId="0" fillId="5" borderId="12" xfId="0" applyNumberFormat="1" applyFill="1" applyBorder="1"/>
    <xf numFmtId="3" fontId="0" fillId="5" borderId="13" xfId="0" applyNumberFormat="1" applyFill="1" applyBorder="1"/>
    <xf numFmtId="3" fontId="0" fillId="5" borderId="14" xfId="0" applyNumberFormat="1" applyFill="1" applyBorder="1"/>
    <xf numFmtId="166" fontId="3" fillId="6" borderId="12" xfId="0" applyNumberFormat="1" applyFont="1" applyFill="1" applyBorder="1"/>
    <xf numFmtId="3" fontId="3" fillId="6" borderId="13" xfId="0" applyNumberFormat="1" applyFont="1" applyFill="1" applyBorder="1"/>
    <xf numFmtId="3" fontId="3" fillId="6" borderId="14" xfId="0" applyNumberFormat="1" applyFont="1" applyFill="1" applyBorder="1"/>
    <xf numFmtId="3" fontId="0" fillId="4" borderId="12" xfId="0" applyNumberFormat="1" applyFill="1" applyBorder="1"/>
    <xf numFmtId="3" fontId="0" fillId="4" borderId="13" xfId="0" applyNumberFormat="1" applyFill="1" applyBorder="1"/>
    <xf numFmtId="3" fontId="0" fillId="4" borderId="14" xfId="0" applyNumberFormat="1" applyFill="1" applyBorder="1"/>
    <xf numFmtId="9" fontId="0" fillId="4" borderId="15" xfId="2" applyFont="1" applyFill="1" applyBorder="1" applyAlignment="1">
      <alignment horizontal="center"/>
    </xf>
    <xf numFmtId="164" fontId="0" fillId="4" borderId="15" xfId="2" applyNumberFormat="1" applyFont="1" applyFill="1" applyBorder="1" applyAlignment="1">
      <alignment horizontal="right"/>
    </xf>
    <xf numFmtId="2" fontId="0" fillId="4" borderId="15" xfId="2" applyNumberFormat="1" applyFont="1" applyFill="1" applyBorder="1" applyAlignment="1">
      <alignment horizontal="right"/>
    </xf>
    <xf numFmtId="0" fontId="0" fillId="4" borderId="17" xfId="0" applyFill="1" applyBorder="1"/>
    <xf numFmtId="3" fontId="0" fillId="5" borderId="18" xfId="0" applyNumberFormat="1" applyFill="1" applyBorder="1"/>
    <xf numFmtId="3" fontId="0" fillId="5" borderId="19" xfId="0" applyNumberFormat="1" applyFill="1" applyBorder="1"/>
    <xf numFmtId="3" fontId="0" fillId="5" borderId="20" xfId="0" applyNumberFormat="1" applyFill="1" applyBorder="1"/>
    <xf numFmtId="166" fontId="3" fillId="6" borderId="18" xfId="0" applyNumberFormat="1" applyFont="1" applyFill="1" applyBorder="1"/>
    <xf numFmtId="3" fontId="3" fillId="6" borderId="19" xfId="0" applyNumberFormat="1" applyFont="1" applyFill="1" applyBorder="1"/>
    <xf numFmtId="3" fontId="3" fillId="6" borderId="20" xfId="0" applyNumberFormat="1" applyFont="1" applyFill="1" applyBorder="1"/>
    <xf numFmtId="0" fontId="0" fillId="4" borderId="23" xfId="0" applyFill="1" applyBorder="1"/>
    <xf numFmtId="3" fontId="0" fillId="5" borderId="24" xfId="0" applyNumberFormat="1" applyFill="1" applyBorder="1"/>
    <xf numFmtId="3" fontId="0" fillId="5" borderId="25" xfId="0" applyNumberFormat="1" applyFill="1" applyBorder="1"/>
    <xf numFmtId="3" fontId="0" fillId="5" borderId="26" xfId="0" applyNumberFormat="1" applyFill="1" applyBorder="1"/>
    <xf numFmtId="166" fontId="3" fillId="6" borderId="24" xfId="0" applyNumberFormat="1" applyFont="1" applyFill="1" applyBorder="1"/>
    <xf numFmtId="3" fontId="3" fillId="6" borderId="25" xfId="0" applyNumberFormat="1" applyFont="1" applyFill="1" applyBorder="1"/>
    <xf numFmtId="3" fontId="3" fillId="6" borderId="26" xfId="0" applyNumberFormat="1" applyFont="1" applyFill="1" applyBorder="1"/>
    <xf numFmtId="3" fontId="0" fillId="4" borderId="24" xfId="0" applyNumberFormat="1" applyFill="1" applyBorder="1"/>
    <xf numFmtId="3" fontId="0" fillId="4" borderId="25" xfId="0" applyNumberFormat="1" applyFill="1" applyBorder="1"/>
    <xf numFmtId="3" fontId="0" fillId="4" borderId="26" xfId="0" applyNumberFormat="1" applyFill="1" applyBorder="1"/>
    <xf numFmtId="9" fontId="0" fillId="4" borderId="27" xfId="2" applyFont="1" applyFill="1" applyBorder="1" applyAlignment="1">
      <alignment horizontal="center"/>
    </xf>
    <xf numFmtId="164" fontId="0" fillId="4" borderId="27" xfId="2" applyNumberFormat="1" applyFont="1" applyFill="1" applyBorder="1" applyAlignment="1">
      <alignment horizontal="right"/>
    </xf>
    <xf numFmtId="2" fontId="0" fillId="4" borderId="27" xfId="2" applyNumberFormat="1" applyFont="1" applyFill="1" applyBorder="1" applyAlignment="1">
      <alignment horizontal="right"/>
    </xf>
    <xf numFmtId="0" fontId="0" fillId="4" borderId="29" xfId="0" quotePrefix="1" applyFill="1" applyBorder="1"/>
    <xf numFmtId="3" fontId="0" fillId="4" borderId="30" xfId="0" applyNumberFormat="1" applyFill="1" applyBorder="1"/>
    <xf numFmtId="3" fontId="0" fillId="4" borderId="31" xfId="0" applyNumberFormat="1" applyFill="1" applyBorder="1"/>
    <xf numFmtId="3" fontId="0" fillId="4" borderId="32" xfId="0" applyNumberFormat="1" applyFill="1" applyBorder="1"/>
    <xf numFmtId="4" fontId="0" fillId="4" borderId="30" xfId="0" applyNumberFormat="1" applyFill="1" applyBorder="1"/>
    <xf numFmtId="9" fontId="0" fillId="4" borderId="33" xfId="2" applyFont="1" applyFill="1" applyBorder="1" applyAlignment="1">
      <alignment horizontal="center"/>
    </xf>
    <xf numFmtId="164" fontId="0" fillId="4" borderId="33" xfId="2" applyNumberFormat="1" applyFont="1" applyFill="1" applyBorder="1" applyAlignment="1">
      <alignment horizontal="right"/>
    </xf>
    <xf numFmtId="2" fontId="0" fillId="4" borderId="33" xfId="2" applyNumberFormat="1" applyFont="1" applyFill="1" applyBorder="1" applyAlignment="1">
      <alignment horizontal="right"/>
    </xf>
    <xf numFmtId="0" fontId="0" fillId="2" borderId="4" xfId="0" applyFill="1" applyBorder="1"/>
    <xf numFmtId="0" fontId="0" fillId="0" borderId="5" xfId="0" applyFill="1" applyBorder="1"/>
    <xf numFmtId="0" fontId="0" fillId="2" borderId="5" xfId="0" applyFill="1" applyBorder="1"/>
    <xf numFmtId="3" fontId="0" fillId="7" borderId="30" xfId="0" applyNumberFormat="1" applyFill="1" applyBorder="1"/>
    <xf numFmtId="3" fontId="3" fillId="6" borderId="30" xfId="0" applyNumberFormat="1" applyFont="1" applyFill="1" applyBorder="1"/>
    <xf numFmtId="3" fontId="3" fillId="6" borderId="31" xfId="0" applyNumberFormat="1" applyFont="1" applyFill="1" applyBorder="1"/>
    <xf numFmtId="3" fontId="3" fillId="6" borderId="32" xfId="0" applyNumberFormat="1" applyFont="1" applyFill="1" applyBorder="1"/>
    <xf numFmtId="3" fontId="0" fillId="0" borderId="0" xfId="0" applyNumberFormat="1"/>
    <xf numFmtId="4" fontId="0" fillId="0" borderId="0" xfId="0" applyNumberFormat="1"/>
    <xf numFmtId="166" fontId="0" fillId="0" borderId="0" xfId="0" applyNumberFormat="1"/>
    <xf numFmtId="0" fontId="0" fillId="5" borderId="0" xfId="0" applyFill="1"/>
    <xf numFmtId="0" fontId="0" fillId="0" borderId="0" xfId="0" quotePrefix="1"/>
    <xf numFmtId="0" fontId="0" fillId="4" borderId="0" xfId="0" applyFill="1"/>
    <xf numFmtId="0" fontId="0" fillId="0" borderId="36" xfId="0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4" fontId="0" fillId="2" borderId="10" xfId="2" applyNumberFormat="1" applyFont="1" applyFill="1" applyBorder="1" applyAlignment="1">
      <alignment horizontal="right"/>
    </xf>
    <xf numFmtId="4" fontId="0" fillId="2" borderId="16" xfId="2" applyNumberFormat="1" applyFont="1" applyFill="1" applyBorder="1" applyAlignment="1">
      <alignment horizontal="right"/>
    </xf>
    <xf numFmtId="4" fontId="0" fillId="2" borderId="22" xfId="2" applyNumberFormat="1" applyFont="1" applyFill="1" applyBorder="1" applyAlignment="1">
      <alignment horizontal="right"/>
    </xf>
    <xf numFmtId="4" fontId="0" fillId="2" borderId="28" xfId="2" applyNumberFormat="1" applyFont="1" applyFill="1" applyBorder="1" applyAlignment="1">
      <alignment horizontal="right"/>
    </xf>
    <xf numFmtId="4" fontId="0" fillId="4" borderId="16" xfId="2" applyNumberFormat="1" applyFont="1" applyFill="1" applyBorder="1" applyAlignment="1">
      <alignment horizontal="right"/>
    </xf>
    <xf numFmtId="4" fontId="0" fillId="4" borderId="10" xfId="2" applyNumberFormat="1" applyFont="1" applyFill="1" applyBorder="1" applyAlignment="1">
      <alignment horizontal="right"/>
    </xf>
    <xf numFmtId="4" fontId="0" fillId="4" borderId="22" xfId="2" applyNumberFormat="1" applyFont="1" applyFill="1" applyBorder="1" applyAlignment="1">
      <alignment horizontal="right"/>
    </xf>
    <xf numFmtId="4" fontId="0" fillId="4" borderId="28" xfId="2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/>
    <xf numFmtId="43" fontId="0" fillId="0" borderId="0" xfId="1" applyFont="1" applyFill="1"/>
    <xf numFmtId="2" fontId="0" fillId="3" borderId="15" xfId="2" applyNumberFormat="1" applyFont="1" applyFill="1" applyBorder="1" applyAlignment="1">
      <alignment horizontal="right"/>
    </xf>
    <xf numFmtId="0" fontId="0" fillId="14" borderId="0" xfId="0" applyFill="1"/>
    <xf numFmtId="0" fontId="0" fillId="10" borderId="0" xfId="0" applyFill="1"/>
    <xf numFmtId="0" fontId="0" fillId="12" borderId="0" xfId="0" applyFill="1"/>
    <xf numFmtId="0" fontId="0" fillId="12" borderId="0" xfId="0" applyFill="1" applyAlignment="1">
      <alignment horizontal="center" vertical="center"/>
    </xf>
    <xf numFmtId="0" fontId="0" fillId="0" borderId="0" xfId="0" applyNumberFormat="1"/>
    <xf numFmtId="0" fontId="0" fillId="5" borderId="0" xfId="0" applyNumberFormat="1" applyFill="1"/>
    <xf numFmtId="0" fontId="0" fillId="13" borderId="0" xfId="0" applyFill="1"/>
    <xf numFmtId="0" fontId="0" fillId="15" borderId="0" xfId="0" applyNumberFormat="1" applyFill="1"/>
    <xf numFmtId="0" fontId="0" fillId="16" borderId="0" xfId="0" applyFill="1"/>
    <xf numFmtId="0" fontId="0" fillId="8" borderId="0" xfId="0" applyNumberFormat="1" applyFill="1"/>
    <xf numFmtId="0" fontId="0" fillId="2" borderId="0" xfId="0" applyNumberFormat="1" applyFill="1"/>
    <xf numFmtId="0" fontId="0" fillId="0" borderId="0" xfId="0" quotePrefix="1" applyFill="1"/>
    <xf numFmtId="1" fontId="0" fillId="0" borderId="0" xfId="0" applyNumberFormat="1"/>
    <xf numFmtId="1" fontId="0" fillId="15" borderId="0" xfId="0" applyNumberFormat="1" applyFill="1"/>
    <xf numFmtId="1" fontId="0" fillId="8" borderId="0" xfId="0" applyNumberFormat="1" applyFill="1"/>
    <xf numFmtId="0" fontId="0" fillId="9" borderId="0" xfId="0" applyFill="1"/>
    <xf numFmtId="4" fontId="0" fillId="11" borderId="38" xfId="2" applyNumberFormat="1" applyFont="1" applyFill="1" applyBorder="1" applyAlignment="1">
      <alignment horizontal="right" vertical="center"/>
    </xf>
    <xf numFmtId="3" fontId="0" fillId="0" borderId="39" xfId="0" applyNumberFormat="1" applyFill="1" applyBorder="1" applyAlignment="1">
      <alignment horizontal="right" vertical="center"/>
    </xf>
    <xf numFmtId="43" fontId="0" fillId="0" borderId="40" xfId="1" applyNumberFormat="1" applyFont="1" applyFill="1" applyBorder="1" applyAlignment="1">
      <alignment horizontal="right" vertical="center"/>
    </xf>
    <xf numFmtId="4" fontId="0" fillId="11" borderId="4" xfId="2" applyNumberFormat="1" applyFont="1" applyFill="1" applyBorder="1" applyAlignment="1">
      <alignment horizontal="right" vertical="center"/>
    </xf>
    <xf numFmtId="3" fontId="0" fillId="0" borderId="5" xfId="0" applyNumberFormat="1" applyFill="1" applyBorder="1" applyAlignment="1">
      <alignment horizontal="right" vertical="center"/>
    </xf>
    <xf numFmtId="43" fontId="0" fillId="0" borderId="42" xfId="1" applyNumberFormat="1" applyFont="1" applyFill="1" applyBorder="1" applyAlignment="1">
      <alignment horizontal="right" vertical="center"/>
    </xf>
    <xf numFmtId="166" fontId="0" fillId="0" borderId="39" xfId="0" applyNumberFormat="1" applyFill="1" applyBorder="1" applyAlignment="1">
      <alignment horizontal="right" vertical="center"/>
    </xf>
    <xf numFmtId="4" fontId="0" fillId="11" borderId="36" xfId="2" applyNumberFormat="1" applyFon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43" fontId="0" fillId="0" borderId="41" xfId="1" applyNumberFormat="1" applyFont="1" applyFill="1" applyBorder="1" applyAlignment="1">
      <alignment horizontal="right" vertical="center"/>
    </xf>
    <xf numFmtId="4" fontId="0" fillId="11" borderId="28" xfId="2" applyNumberFormat="1" applyFont="1" applyFill="1" applyBorder="1" applyAlignment="1">
      <alignment horizontal="right" vertical="center"/>
    </xf>
    <xf numFmtId="3" fontId="0" fillId="0" borderId="29" xfId="0" applyNumberFormat="1" applyFill="1" applyBorder="1" applyAlignment="1">
      <alignment horizontal="right" vertical="center"/>
    </xf>
    <xf numFmtId="43" fontId="0" fillId="0" borderId="37" xfId="1" applyNumberFormat="1" applyFont="1" applyFill="1" applyBorder="1" applyAlignment="1">
      <alignment horizontal="right" vertical="center"/>
    </xf>
    <xf numFmtId="4" fontId="0" fillId="5" borderId="38" xfId="2" applyNumberFormat="1" applyFont="1" applyFill="1" applyBorder="1" applyAlignment="1">
      <alignment horizontal="right" vertical="center"/>
    </xf>
    <xf numFmtId="166" fontId="0" fillId="0" borderId="0" xfId="0" applyNumberFormat="1" applyFill="1" applyBorder="1" applyAlignment="1">
      <alignment horizontal="right" vertical="center"/>
    </xf>
    <xf numFmtId="4" fontId="0" fillId="5" borderId="36" xfId="2" applyNumberFormat="1" applyFont="1" applyFill="1" applyBorder="1" applyAlignment="1">
      <alignment horizontal="right" vertical="center"/>
    </xf>
    <xf numFmtId="4" fontId="0" fillId="5" borderId="4" xfId="2" applyNumberFormat="1" applyFont="1" applyFill="1" applyBorder="1" applyAlignment="1">
      <alignment horizontal="right" vertical="center"/>
    </xf>
    <xf numFmtId="4" fontId="0" fillId="9" borderId="38" xfId="2" applyNumberFormat="1" applyFont="1" applyFill="1" applyBorder="1" applyAlignment="1">
      <alignment horizontal="right" vertical="center"/>
    </xf>
    <xf numFmtId="3" fontId="0" fillId="9" borderId="39" xfId="0" applyNumberFormat="1" applyFill="1" applyBorder="1" applyAlignment="1">
      <alignment horizontal="right" vertical="center"/>
    </xf>
    <xf numFmtId="43" fontId="0" fillId="9" borderId="40" xfId="1" applyNumberFormat="1" applyFont="1" applyFill="1" applyBorder="1" applyAlignment="1">
      <alignment horizontal="right" vertical="center"/>
    </xf>
    <xf numFmtId="0" fontId="0" fillId="9" borderId="40" xfId="0" applyFill="1" applyBorder="1" applyAlignment="1">
      <alignment horizontal="right" vertical="center"/>
    </xf>
    <xf numFmtId="4" fontId="0" fillId="9" borderId="36" xfId="2" applyNumberFormat="1" applyFont="1" applyFill="1" applyBorder="1" applyAlignment="1">
      <alignment horizontal="right" vertical="center"/>
    </xf>
    <xf numFmtId="3" fontId="0" fillId="9" borderId="0" xfId="0" applyNumberFormat="1" applyFill="1" applyBorder="1" applyAlignment="1">
      <alignment horizontal="right" vertical="center"/>
    </xf>
    <xf numFmtId="43" fontId="0" fillId="9" borderId="41" xfId="1" applyNumberFormat="1" applyFont="1" applyFill="1" applyBorder="1" applyAlignment="1">
      <alignment horizontal="right" vertical="center"/>
    </xf>
    <xf numFmtId="0" fontId="0" fillId="9" borderId="41" xfId="0" applyFill="1" applyBorder="1" applyAlignment="1">
      <alignment horizontal="right" vertical="center"/>
    </xf>
    <xf numFmtId="4" fontId="0" fillId="9" borderId="4" xfId="2" applyNumberFormat="1" applyFont="1" applyFill="1" applyBorder="1" applyAlignment="1">
      <alignment horizontal="right" vertical="center"/>
    </xf>
    <xf numFmtId="3" fontId="0" fillId="9" borderId="5" xfId="0" applyNumberFormat="1" applyFill="1" applyBorder="1" applyAlignment="1">
      <alignment horizontal="right" vertical="center"/>
    </xf>
    <xf numFmtId="43" fontId="0" fillId="9" borderId="42" xfId="1" applyNumberFormat="1" applyFont="1" applyFill="1" applyBorder="1" applyAlignment="1">
      <alignment horizontal="right" vertical="center"/>
    </xf>
    <xf numFmtId="0" fontId="0" fillId="9" borderId="42" xfId="0" applyFill="1" applyBorder="1" applyAlignment="1">
      <alignment horizontal="right" vertical="center"/>
    </xf>
    <xf numFmtId="4" fontId="0" fillId="9" borderId="28" xfId="2" applyNumberFormat="1" applyFont="1" applyFill="1" applyBorder="1" applyAlignment="1">
      <alignment horizontal="right" vertical="center"/>
    </xf>
    <xf numFmtId="3" fontId="0" fillId="9" borderId="29" xfId="0" applyNumberFormat="1" applyFill="1" applyBorder="1" applyAlignment="1">
      <alignment horizontal="right" vertical="center"/>
    </xf>
    <xf numFmtId="43" fontId="0" fillId="9" borderId="37" xfId="1" applyNumberFormat="1" applyFont="1" applyFill="1" applyBorder="1" applyAlignment="1">
      <alignment horizontal="right" vertical="center"/>
    </xf>
    <xf numFmtId="0" fontId="0" fillId="9" borderId="37" xfId="0" applyFill="1" applyBorder="1" applyAlignment="1">
      <alignment horizontal="right" vertical="center"/>
    </xf>
    <xf numFmtId="0" fontId="0" fillId="17" borderId="0" xfId="0" applyFill="1"/>
    <xf numFmtId="164" fontId="0" fillId="13" borderId="0" xfId="0" applyNumberFormat="1" applyFill="1"/>
    <xf numFmtId="4" fontId="0" fillId="0" borderId="0" xfId="0" applyNumberFormat="1" applyFill="1"/>
    <xf numFmtId="4" fontId="2" fillId="11" borderId="38" xfId="2" applyNumberFormat="1" applyFont="1" applyFill="1" applyBorder="1" applyAlignment="1">
      <alignment horizontal="right" vertical="center"/>
    </xf>
    <xf numFmtId="4" fontId="2" fillId="11" borderId="36" xfId="2" applyNumberFormat="1" applyFont="1" applyFill="1" applyBorder="1" applyAlignment="1">
      <alignment horizontal="right" vertical="center"/>
    </xf>
    <xf numFmtId="4" fontId="2" fillId="11" borderId="4" xfId="2" applyNumberFormat="1" applyFont="1" applyFill="1" applyBorder="1" applyAlignment="1">
      <alignment horizontal="right" vertical="center"/>
    </xf>
    <xf numFmtId="3" fontId="2" fillId="0" borderId="39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43" fontId="0" fillId="0" borderId="40" xfId="1" applyNumberFormat="1" applyFont="1" applyFill="1" applyBorder="1" applyAlignment="1">
      <alignment horizontal="right" vertical="center"/>
    </xf>
    <xf numFmtId="43" fontId="0" fillId="0" borderId="41" xfId="1" applyNumberFormat="1" applyFont="1" applyFill="1" applyBorder="1" applyAlignment="1">
      <alignment horizontal="right" vertical="center"/>
    </xf>
    <xf numFmtId="43" fontId="0" fillId="0" borderId="42" xfId="1" applyNumberFormat="1" applyFont="1" applyFill="1" applyBorder="1" applyAlignment="1">
      <alignment horizontal="right" vertical="center"/>
    </xf>
    <xf numFmtId="43" fontId="4" fillId="0" borderId="40" xfId="1" applyNumberFormat="1" applyFont="1" applyFill="1" applyBorder="1" applyAlignment="1">
      <alignment horizontal="right" vertical="center"/>
    </xf>
    <xf numFmtId="43" fontId="4" fillId="0" borderId="41" xfId="1" applyNumberFormat="1" applyFont="1" applyFill="1" applyBorder="1" applyAlignment="1">
      <alignment horizontal="right" vertical="center"/>
    </xf>
    <xf numFmtId="43" fontId="4" fillId="0" borderId="42" xfId="1" applyNumberFormat="1" applyFont="1" applyFill="1" applyBorder="1" applyAlignment="1">
      <alignment horizontal="right" vertical="center"/>
    </xf>
    <xf numFmtId="166" fontId="0" fillId="11" borderId="36" xfId="2" applyNumberFormat="1" applyFont="1" applyFill="1" applyBorder="1" applyAlignment="1">
      <alignment horizontal="right" vertical="center"/>
    </xf>
    <xf numFmtId="166" fontId="0" fillId="5" borderId="36" xfId="2" applyNumberFormat="1" applyFont="1" applyFill="1" applyBorder="1" applyAlignment="1">
      <alignment horizontal="right" vertical="center"/>
    </xf>
    <xf numFmtId="166" fontId="0" fillId="0" borderId="0" xfId="0" applyNumberFormat="1" applyFill="1"/>
    <xf numFmtId="0" fontId="0" fillId="12" borderId="0" xfId="0" applyFill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CE89"/>
  <sheetViews>
    <sheetView tabSelected="1" workbookViewId="0">
      <pane xSplit="6" ySplit="2" topLeftCell="AH3" activePane="bottomRight" state="frozen"/>
      <selection pane="topRight" activeCell="G1" sqref="G1"/>
      <selection pane="bottomLeft" activeCell="A3" sqref="A3"/>
      <selection pane="bottomRight" activeCell="AM47" sqref="AM47:AM72"/>
    </sheetView>
  </sheetViews>
  <sheetFormatPr baseColWidth="10" defaultRowHeight="15" x14ac:dyDescent="0.25"/>
  <cols>
    <col min="1" max="1" width="7.85546875" bestFit="1" customWidth="1"/>
    <col min="2" max="2" width="11.42578125" bestFit="1" customWidth="1"/>
    <col min="3" max="3" width="7.85546875" customWidth="1"/>
    <col min="4" max="4" width="12.140625" bestFit="1" customWidth="1"/>
    <col min="5" max="5" width="12.42578125" hidden="1" customWidth="1"/>
    <col min="6" max="6" width="20.7109375" hidden="1" customWidth="1"/>
    <col min="7" max="8" width="11.42578125" customWidth="1"/>
    <col min="9" max="9" width="12.7109375" customWidth="1"/>
    <col min="10" max="22" width="11.42578125" customWidth="1"/>
    <col min="23" max="23" width="12.5703125" customWidth="1"/>
    <col min="24" max="24" width="11" customWidth="1"/>
    <col min="25" max="27" width="11" style="6" customWidth="1"/>
    <col min="28" max="28" width="14" style="6" customWidth="1"/>
    <col min="29" max="29" width="11" customWidth="1"/>
    <col min="30" max="32" width="11" style="6" customWidth="1"/>
    <col min="33" max="33" width="16.28515625" style="6" customWidth="1"/>
    <col min="34" max="34" width="11" customWidth="1"/>
    <col min="35" max="36" width="11" style="6" customWidth="1"/>
    <col min="37" max="37" width="11" style="6" hidden="1" customWidth="1"/>
    <col min="38" max="38" width="16.28515625" style="6" hidden="1" customWidth="1"/>
    <col min="39" max="39" width="11" customWidth="1"/>
    <col min="40" max="41" width="11" style="6" customWidth="1"/>
    <col min="42" max="42" width="11" style="6" hidden="1" customWidth="1"/>
    <col min="43" max="43" width="16.28515625" style="6" hidden="1" customWidth="1"/>
    <col min="44" max="44" width="11" customWidth="1"/>
    <col min="45" max="47" width="11" style="6" customWidth="1"/>
    <col min="48" max="48" width="16.28515625" style="6" bestFit="1" customWidth="1"/>
    <col min="49" max="49" width="11" customWidth="1"/>
    <col min="50" max="52" width="11" style="6" customWidth="1"/>
    <col min="53" max="53" width="16.28515625" style="6" bestFit="1" customWidth="1"/>
    <col min="54" max="54" width="11" customWidth="1"/>
    <col min="55" max="57" width="11" style="6" customWidth="1"/>
    <col min="58" max="58" width="16.28515625" style="6" bestFit="1" customWidth="1"/>
    <col min="59" max="59" width="11" customWidth="1"/>
    <col min="60" max="62" width="11" style="6" customWidth="1"/>
    <col min="63" max="63" width="16.28515625" style="6" bestFit="1" customWidth="1"/>
    <col min="64" max="64" width="11" customWidth="1"/>
    <col min="65" max="67" width="11" style="6" customWidth="1"/>
    <col min="68" max="68" width="16.28515625" style="6" bestFit="1" customWidth="1"/>
    <col min="69" max="69" width="11" customWidth="1"/>
    <col min="70" max="72" width="11" style="6" customWidth="1"/>
    <col min="73" max="73" width="16.28515625" style="6" bestFit="1" customWidth="1"/>
    <col min="74" max="74" width="11" customWidth="1"/>
    <col min="75" max="77" width="11" style="6" customWidth="1"/>
    <col min="78" max="78" width="16.28515625" style="6" bestFit="1" customWidth="1"/>
    <col min="79" max="79" width="11" customWidth="1"/>
    <col min="80" max="82" width="11" style="6" customWidth="1"/>
    <col min="83" max="83" width="16.28515625" style="6" bestFit="1" customWidth="1"/>
    <col min="84" max="16384" width="11.42578125" style="6"/>
  </cols>
  <sheetData>
    <row r="1" spans="1:83" ht="15.75" thickBot="1" x14ac:dyDescent="0.3">
      <c r="G1" s="1" t="s">
        <v>0</v>
      </c>
      <c r="H1" s="2"/>
      <c r="I1" s="3"/>
      <c r="J1" s="1" t="s">
        <v>1</v>
      </c>
      <c r="K1" s="2"/>
      <c r="L1" s="3"/>
      <c r="M1" s="1" t="s">
        <v>2</v>
      </c>
      <c r="N1" s="2"/>
      <c r="O1" s="3"/>
      <c r="P1" s="4"/>
      <c r="Q1" s="5"/>
      <c r="R1" s="5"/>
      <c r="S1" s="5"/>
      <c r="T1" s="5"/>
      <c r="U1" s="5"/>
      <c r="V1" s="5"/>
      <c r="W1" s="5"/>
      <c r="X1" s="135" t="s">
        <v>121</v>
      </c>
      <c r="Y1" s="135" t="s">
        <v>121</v>
      </c>
      <c r="Z1" s="135" t="s">
        <v>121</v>
      </c>
      <c r="AA1" s="136" t="s">
        <v>114</v>
      </c>
      <c r="AB1" s="136" t="s">
        <v>114</v>
      </c>
      <c r="AC1" s="135" t="s">
        <v>121</v>
      </c>
      <c r="AD1" s="135" t="s">
        <v>121</v>
      </c>
      <c r="AE1" s="135" t="s">
        <v>121</v>
      </c>
      <c r="AF1" s="136" t="s">
        <v>114</v>
      </c>
      <c r="AG1" s="136" t="s">
        <v>114</v>
      </c>
      <c r="AH1" s="135" t="s">
        <v>121</v>
      </c>
      <c r="AI1" s="135" t="s">
        <v>121</v>
      </c>
      <c r="AJ1" s="135" t="s">
        <v>121</v>
      </c>
      <c r="AK1" s="136" t="s">
        <v>114</v>
      </c>
      <c r="AL1" s="136" t="s">
        <v>114</v>
      </c>
      <c r="AM1" s="135" t="s">
        <v>121</v>
      </c>
      <c r="AN1" s="135" t="s">
        <v>121</v>
      </c>
      <c r="AO1" s="135" t="s">
        <v>121</v>
      </c>
      <c r="AP1" s="136" t="s">
        <v>114</v>
      </c>
      <c r="AQ1" s="136" t="s">
        <v>114</v>
      </c>
      <c r="AR1" s="135" t="s">
        <v>121</v>
      </c>
      <c r="AS1" s="135" t="s">
        <v>121</v>
      </c>
      <c r="AT1" s="135" t="s">
        <v>121</v>
      </c>
      <c r="AU1" s="136" t="s">
        <v>114</v>
      </c>
      <c r="AV1" s="136" t="s">
        <v>114</v>
      </c>
      <c r="AW1" s="135" t="s">
        <v>121</v>
      </c>
      <c r="AX1" s="135" t="s">
        <v>121</v>
      </c>
      <c r="AY1" s="135" t="s">
        <v>121</v>
      </c>
      <c r="AZ1" s="136" t="s">
        <v>114</v>
      </c>
      <c r="BA1" s="136" t="s">
        <v>114</v>
      </c>
      <c r="BB1" s="135" t="s">
        <v>121</v>
      </c>
      <c r="BC1" s="135" t="s">
        <v>121</v>
      </c>
      <c r="BD1" s="135" t="s">
        <v>121</v>
      </c>
      <c r="BE1" s="136" t="s">
        <v>114</v>
      </c>
      <c r="BF1" s="136" t="s">
        <v>114</v>
      </c>
      <c r="BG1" s="135" t="s">
        <v>121</v>
      </c>
      <c r="BH1" s="135" t="s">
        <v>121</v>
      </c>
      <c r="BI1" s="135" t="s">
        <v>121</v>
      </c>
      <c r="BJ1" s="136" t="s">
        <v>114</v>
      </c>
      <c r="BK1" s="136" t="s">
        <v>114</v>
      </c>
      <c r="BL1" s="135" t="s">
        <v>121</v>
      </c>
      <c r="BM1" s="135" t="s">
        <v>121</v>
      </c>
      <c r="BN1" s="135" t="s">
        <v>121</v>
      </c>
      <c r="BO1" s="136" t="s">
        <v>114</v>
      </c>
      <c r="BP1" s="136" t="s">
        <v>114</v>
      </c>
      <c r="BQ1" s="135" t="s">
        <v>121</v>
      </c>
      <c r="BR1" s="135" t="s">
        <v>121</v>
      </c>
      <c r="BS1" s="135" t="s">
        <v>121</v>
      </c>
      <c r="BT1" s="136" t="s">
        <v>114</v>
      </c>
      <c r="BU1" s="136" t="s">
        <v>114</v>
      </c>
      <c r="BV1" s="135" t="s">
        <v>121</v>
      </c>
      <c r="BW1" s="135" t="s">
        <v>121</v>
      </c>
      <c r="BX1" s="135" t="s">
        <v>121</v>
      </c>
      <c r="BY1" s="136" t="s">
        <v>114</v>
      </c>
      <c r="BZ1" s="136" t="s">
        <v>114</v>
      </c>
      <c r="CA1" s="135" t="s">
        <v>121</v>
      </c>
      <c r="CB1" s="135" t="s">
        <v>121</v>
      </c>
      <c r="CC1" s="135" t="s">
        <v>121</v>
      </c>
      <c r="CD1" s="136" t="s">
        <v>114</v>
      </c>
      <c r="CE1" s="136" t="s">
        <v>114</v>
      </c>
    </row>
    <row r="2" spans="1:83" s="12" customFormat="1" ht="45.75" thickBot="1" x14ac:dyDescent="0.3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139</v>
      </c>
      <c r="G2" s="8" t="s">
        <v>8</v>
      </c>
      <c r="H2" s="9" t="s">
        <v>9</v>
      </c>
      <c r="I2" s="10" t="s">
        <v>10</v>
      </c>
      <c r="J2" s="8" t="s">
        <v>8</v>
      </c>
      <c r="K2" s="9" t="s">
        <v>9</v>
      </c>
      <c r="L2" s="10" t="s">
        <v>11</v>
      </c>
      <c r="M2" s="8" t="s">
        <v>8</v>
      </c>
      <c r="N2" s="9" t="s">
        <v>9</v>
      </c>
      <c r="O2" s="10" t="s">
        <v>10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23" t="s">
        <v>19</v>
      </c>
      <c r="X2" s="124" t="s">
        <v>107</v>
      </c>
      <c r="Y2" s="125" t="s">
        <v>104</v>
      </c>
      <c r="Z2" s="125" t="s">
        <v>110</v>
      </c>
      <c r="AA2" s="125" t="s">
        <v>9</v>
      </c>
      <c r="AB2" s="126" t="s">
        <v>113</v>
      </c>
      <c r="AC2" s="124" t="s">
        <v>108</v>
      </c>
      <c r="AD2" s="125" t="s">
        <v>105</v>
      </c>
      <c r="AE2" s="125" t="s">
        <v>111</v>
      </c>
      <c r="AF2" s="125" t="s">
        <v>9</v>
      </c>
      <c r="AG2" s="126" t="s">
        <v>116</v>
      </c>
      <c r="AH2" s="124" t="s">
        <v>109</v>
      </c>
      <c r="AI2" s="125" t="s">
        <v>106</v>
      </c>
      <c r="AJ2" s="125" t="s">
        <v>112</v>
      </c>
      <c r="AK2" s="125" t="s">
        <v>9</v>
      </c>
      <c r="AL2" s="126" t="s">
        <v>115</v>
      </c>
      <c r="AM2" s="124" t="s">
        <v>117</v>
      </c>
      <c r="AN2" s="125" t="s">
        <v>118</v>
      </c>
      <c r="AO2" s="125" t="s">
        <v>119</v>
      </c>
      <c r="AP2" s="125" t="s">
        <v>9</v>
      </c>
      <c r="AQ2" s="126" t="s">
        <v>120</v>
      </c>
      <c r="AR2" s="124" t="s">
        <v>142</v>
      </c>
      <c r="AS2" s="125" t="s">
        <v>143</v>
      </c>
      <c r="AT2" s="125" t="s">
        <v>144</v>
      </c>
      <c r="AU2" s="125" t="s">
        <v>9</v>
      </c>
      <c r="AV2" s="126" t="s">
        <v>145</v>
      </c>
      <c r="AW2" s="124" t="s">
        <v>146</v>
      </c>
      <c r="AX2" s="125" t="s">
        <v>147</v>
      </c>
      <c r="AY2" s="125" t="s">
        <v>148</v>
      </c>
      <c r="AZ2" s="125" t="s">
        <v>9</v>
      </c>
      <c r="BA2" s="126" t="s">
        <v>149</v>
      </c>
      <c r="BB2" s="124" t="s">
        <v>150</v>
      </c>
      <c r="BC2" s="125" t="s">
        <v>151</v>
      </c>
      <c r="BD2" s="125" t="s">
        <v>152</v>
      </c>
      <c r="BE2" s="125" t="s">
        <v>9</v>
      </c>
      <c r="BF2" s="126" t="s">
        <v>153</v>
      </c>
      <c r="BG2" s="124" t="s">
        <v>154</v>
      </c>
      <c r="BH2" s="125" t="s">
        <v>155</v>
      </c>
      <c r="BI2" s="125" t="s">
        <v>156</v>
      </c>
      <c r="BJ2" s="125" t="s">
        <v>9</v>
      </c>
      <c r="BK2" s="126" t="s">
        <v>157</v>
      </c>
      <c r="BL2" s="124" t="s">
        <v>158</v>
      </c>
      <c r="BM2" s="125" t="s">
        <v>159</v>
      </c>
      <c r="BN2" s="125" t="s">
        <v>160</v>
      </c>
      <c r="BO2" s="125" t="s">
        <v>9</v>
      </c>
      <c r="BP2" s="126" t="s">
        <v>161</v>
      </c>
      <c r="BQ2" s="124" t="s">
        <v>162</v>
      </c>
      <c r="BR2" s="125" t="s">
        <v>163</v>
      </c>
      <c r="BS2" s="125" t="s">
        <v>164</v>
      </c>
      <c r="BT2" s="125" t="s">
        <v>9</v>
      </c>
      <c r="BU2" s="126" t="s">
        <v>165</v>
      </c>
      <c r="BV2" s="124" t="s">
        <v>166</v>
      </c>
      <c r="BW2" s="125" t="s">
        <v>167</v>
      </c>
      <c r="BX2" s="125" t="s">
        <v>168</v>
      </c>
      <c r="BY2" s="125" t="s">
        <v>9</v>
      </c>
      <c r="BZ2" s="126" t="s">
        <v>169</v>
      </c>
      <c r="CA2" s="124" t="s">
        <v>170</v>
      </c>
      <c r="CB2" s="125" t="s">
        <v>171</v>
      </c>
      <c r="CC2" s="125" t="s">
        <v>172</v>
      </c>
      <c r="CD2" s="125" t="s">
        <v>9</v>
      </c>
      <c r="CE2" s="126" t="s">
        <v>173</v>
      </c>
    </row>
    <row r="3" spans="1:83" hidden="1" x14ac:dyDescent="0.25">
      <c r="A3" s="13"/>
      <c r="B3" s="14" t="s">
        <v>20</v>
      </c>
      <c r="C3" s="15"/>
      <c r="D3" s="15" t="str">
        <f>VLOOKUP(B3,Param!F:K,4,FALSE)</f>
        <v>001Pro</v>
      </c>
      <c r="E3" s="15" t="str">
        <f>VLOOKUP(B3,Param!F:K,5,FALSE)</f>
        <v>001Far</v>
      </c>
      <c r="F3" s="15" t="str">
        <f>VLOOKUP(B3,Param!F:K,6,FALSE)</f>
        <v>Inutilisé actuellement</v>
      </c>
      <c r="G3" s="16">
        <v>0</v>
      </c>
      <c r="H3" s="17"/>
      <c r="I3" s="18"/>
      <c r="J3" s="16">
        <v>0</v>
      </c>
      <c r="K3" s="17"/>
      <c r="L3" s="18"/>
      <c r="M3" s="16">
        <f>G3+J3</f>
        <v>0</v>
      </c>
      <c r="N3" s="17"/>
      <c r="O3" s="18"/>
      <c r="P3" s="19"/>
      <c r="Q3" s="20">
        <v>0</v>
      </c>
      <c r="R3" s="20">
        <v>0</v>
      </c>
      <c r="S3" s="21">
        <f>M3-Q3-R3</f>
        <v>0</v>
      </c>
      <c r="T3" s="22"/>
      <c r="U3" s="21">
        <v>0</v>
      </c>
      <c r="V3" s="21">
        <f t="shared" ref="V3:V66" si="0">S3+T3-U3</f>
        <v>0</v>
      </c>
      <c r="W3" s="127"/>
      <c r="X3" s="192">
        <v>535.44000000000005</v>
      </c>
      <c r="Y3" s="195">
        <v>278.62902500000001</v>
      </c>
      <c r="Z3" s="195">
        <f>SUMIFS(U:U,$E:$E,$E3)+X3-Y3</f>
        <v>256.81097500000004</v>
      </c>
      <c r="AA3" s="195"/>
      <c r="AB3" s="200"/>
      <c r="AC3" s="192">
        <v>567.79999999999995</v>
      </c>
      <c r="AD3" s="195">
        <v>264.91879999999998</v>
      </c>
      <c r="AE3" s="195">
        <f>SUMIFS(Z:Z,$E:$E,$E3)+AC3-AD3</f>
        <v>559.69217500000013</v>
      </c>
      <c r="AF3" s="195"/>
      <c r="AG3" s="200"/>
      <c r="AH3" s="192">
        <v>250</v>
      </c>
      <c r="AI3" s="195">
        <v>260.68191719999993</v>
      </c>
      <c r="AJ3" s="195">
        <f>SUMIFS(AE:AE,$E:$E,$E3)+AH3-AI3</f>
        <v>549.0102578000002</v>
      </c>
      <c r="AK3" s="195"/>
      <c r="AL3" s="200"/>
      <c r="AM3" s="192">
        <f>IF(AND(VLOOKUP($E3,Param!$J:$M,4,FALSE)&gt;(AJ3-AN3),(AJ3-AN3+(VLOOKUP(E3,Param!J:N,5,FALSE))&lt;VLOOKUP('MP &amp; Stock'!E3,Param!J:M,4,FALSE))),VLOOKUP($E3,Param!$J:$N,5,FALSE)*2,IF(VLOOKUP($E3,Param!$J:$M,4,FALSE)&gt;(AJ3-AN3),VLOOKUP($E3,Param!$J:$N,5,FALSE),0))</f>
        <v>200</v>
      </c>
      <c r="AN3" s="195">
        <v>179.87604999999996</v>
      </c>
      <c r="AO3" s="195">
        <f>SUMIFS(AJ:AJ,$E:$E,$E3)+AM3-AN3</f>
        <v>569.13420780000024</v>
      </c>
      <c r="AP3" s="195"/>
      <c r="AQ3" s="200"/>
      <c r="AR3" s="192"/>
      <c r="AS3" s="195">
        <v>145.31209999999996</v>
      </c>
      <c r="AT3" s="195">
        <f>SUMIFS(AO:AO,$E:$E,$E3)+AR3-AS3</f>
        <v>423.82210780000025</v>
      </c>
      <c r="AU3" s="195"/>
      <c r="AV3" s="200"/>
      <c r="AW3" s="192"/>
      <c r="AX3" s="195">
        <v>88.124000000000009</v>
      </c>
      <c r="AY3" s="195">
        <f>SUMIFS(AT:AT,$E:$E,$E3)+AW3-AX3</f>
        <v>335.69810780000023</v>
      </c>
      <c r="AZ3" s="195"/>
      <c r="BA3" s="200"/>
      <c r="BB3" s="192"/>
      <c r="BC3" s="195"/>
      <c r="BD3" s="195"/>
      <c r="BE3" s="195"/>
      <c r="BF3" s="200"/>
      <c r="BG3" s="192"/>
      <c r="BH3" s="195"/>
      <c r="BI3" s="195"/>
      <c r="BJ3" s="195"/>
      <c r="BK3" s="200"/>
      <c r="BL3" s="192"/>
      <c r="BM3" s="195"/>
      <c r="BN3" s="195"/>
      <c r="BO3" s="195"/>
      <c r="BP3" s="200"/>
      <c r="BQ3" s="192"/>
      <c r="BR3" s="195"/>
      <c r="BS3" s="195"/>
      <c r="BT3" s="195"/>
      <c r="BU3" s="200"/>
      <c r="BV3" s="192"/>
      <c r="BW3" s="195"/>
      <c r="BX3" s="195"/>
      <c r="BY3" s="195"/>
      <c r="BZ3" s="200"/>
      <c r="CA3" s="192"/>
      <c r="CB3" s="195"/>
      <c r="CC3" s="195"/>
      <c r="CD3" s="195"/>
      <c r="CE3" s="200"/>
    </row>
    <row r="4" spans="1:83" hidden="1" x14ac:dyDescent="0.25">
      <c r="A4" s="23"/>
      <c r="B4" s="24" t="s">
        <v>21</v>
      </c>
      <c r="C4" s="25"/>
      <c r="D4" s="25" t="str">
        <f>VLOOKUP(B4,Param!F:K,4,FALSE)</f>
        <v>002Pro</v>
      </c>
      <c r="E4" s="25" t="str">
        <f>VLOOKUP(B4,Param!F:K,5,FALSE)</f>
        <v>002Far</v>
      </c>
      <c r="F4" s="25" t="str">
        <f>VLOOKUP(B4,Param!F:K,6,FALSE)</f>
        <v>Inutilisé actuellement</v>
      </c>
      <c r="G4" s="26">
        <v>0</v>
      </c>
      <c r="H4" s="27"/>
      <c r="I4" s="28"/>
      <c r="J4" s="26">
        <v>0</v>
      </c>
      <c r="K4" s="27"/>
      <c r="L4" s="28"/>
      <c r="M4" s="26">
        <f t="shared" ref="M4:M74" si="1">G4+J4</f>
        <v>0</v>
      </c>
      <c r="N4" s="27"/>
      <c r="O4" s="28"/>
      <c r="P4" s="29"/>
      <c r="Q4" s="30">
        <v>0</v>
      </c>
      <c r="R4" s="30">
        <v>0</v>
      </c>
      <c r="S4" s="31">
        <f t="shared" ref="S4:S67" si="2">M4-Q4-R4</f>
        <v>0</v>
      </c>
      <c r="T4" s="32"/>
      <c r="U4" s="31">
        <v>0</v>
      </c>
      <c r="V4" s="31">
        <f t="shared" si="0"/>
        <v>0</v>
      </c>
      <c r="W4" s="128"/>
      <c r="X4" s="193">
        <v>0</v>
      </c>
      <c r="Y4" s="196"/>
      <c r="Z4" s="198"/>
      <c r="AA4" s="198"/>
      <c r="AB4" s="201"/>
      <c r="AC4" s="193">
        <v>0</v>
      </c>
      <c r="AD4" s="196"/>
      <c r="AE4" s="198"/>
      <c r="AF4" s="198"/>
      <c r="AG4" s="201"/>
      <c r="AH4" s="193">
        <v>0</v>
      </c>
      <c r="AI4" s="198"/>
      <c r="AJ4" s="198"/>
      <c r="AK4" s="198"/>
      <c r="AL4" s="201"/>
      <c r="AM4" s="193"/>
      <c r="AN4" s="196"/>
      <c r="AO4" s="198"/>
      <c r="AP4" s="198"/>
      <c r="AQ4" s="201"/>
      <c r="AR4" s="193"/>
      <c r="AS4" s="196"/>
      <c r="AT4" s="198"/>
      <c r="AU4" s="198"/>
      <c r="AV4" s="201"/>
      <c r="AW4" s="193"/>
      <c r="AX4" s="196"/>
      <c r="AY4" s="198"/>
      <c r="AZ4" s="198"/>
      <c r="BA4" s="201"/>
      <c r="BB4" s="193"/>
      <c r="BC4" s="196"/>
      <c r="BD4" s="198"/>
      <c r="BE4" s="198"/>
      <c r="BF4" s="201"/>
      <c r="BG4" s="193"/>
      <c r="BH4" s="196"/>
      <c r="BI4" s="198"/>
      <c r="BJ4" s="198"/>
      <c r="BK4" s="201"/>
      <c r="BL4" s="193"/>
      <c r="BM4" s="196"/>
      <c r="BN4" s="198"/>
      <c r="BO4" s="198"/>
      <c r="BP4" s="201"/>
      <c r="BQ4" s="193"/>
      <c r="BR4" s="196"/>
      <c r="BS4" s="198"/>
      <c r="BT4" s="198"/>
      <c r="BU4" s="201"/>
      <c r="BV4" s="193"/>
      <c r="BW4" s="196"/>
      <c r="BX4" s="198"/>
      <c r="BY4" s="198"/>
      <c r="BZ4" s="201"/>
      <c r="CA4" s="193"/>
      <c r="CB4" s="196"/>
      <c r="CC4" s="198"/>
      <c r="CD4" s="198"/>
      <c r="CE4" s="201"/>
    </row>
    <row r="5" spans="1:83" hidden="1" x14ac:dyDescent="0.25">
      <c r="A5" s="23"/>
      <c r="B5" s="24" t="s">
        <v>22</v>
      </c>
      <c r="C5" s="25"/>
      <c r="D5" s="25" t="str">
        <f>VLOOKUP(B5,Param!F:K,4,FALSE)</f>
        <v>004Pro</v>
      </c>
      <c r="E5" s="25" t="str">
        <f>VLOOKUP(B5,Param!F:K,5,FALSE)</f>
        <v>004Far</v>
      </c>
      <c r="F5" s="25" t="str">
        <f>VLOOKUP(B5,Param!F:K,6,FALSE)</f>
        <v>Inutilisé actuellement</v>
      </c>
      <c r="G5" s="26">
        <v>0</v>
      </c>
      <c r="H5" s="27"/>
      <c r="I5" s="28"/>
      <c r="J5" s="26">
        <v>0</v>
      </c>
      <c r="K5" s="27"/>
      <c r="L5" s="28"/>
      <c r="M5" s="26">
        <f t="shared" si="1"/>
        <v>0</v>
      </c>
      <c r="N5" s="27"/>
      <c r="O5" s="28"/>
      <c r="P5" s="29"/>
      <c r="Q5" s="30">
        <v>0</v>
      </c>
      <c r="R5" s="30">
        <v>0</v>
      </c>
      <c r="S5" s="31">
        <f t="shared" si="2"/>
        <v>0</v>
      </c>
      <c r="T5" s="32"/>
      <c r="U5" s="31">
        <v>0</v>
      </c>
      <c r="V5" s="31">
        <f t="shared" si="0"/>
        <v>0</v>
      </c>
      <c r="W5" s="128"/>
      <c r="X5" s="193">
        <v>0</v>
      </c>
      <c r="Y5" s="196"/>
      <c r="Z5" s="198"/>
      <c r="AA5" s="198"/>
      <c r="AB5" s="201"/>
      <c r="AC5" s="193">
        <v>0</v>
      </c>
      <c r="AD5" s="196"/>
      <c r="AE5" s="198"/>
      <c r="AF5" s="198"/>
      <c r="AG5" s="201"/>
      <c r="AH5" s="193">
        <v>0</v>
      </c>
      <c r="AI5" s="198"/>
      <c r="AJ5" s="198"/>
      <c r="AK5" s="198"/>
      <c r="AL5" s="201"/>
      <c r="AM5" s="193"/>
      <c r="AN5" s="196"/>
      <c r="AO5" s="198"/>
      <c r="AP5" s="198"/>
      <c r="AQ5" s="201"/>
      <c r="AR5" s="193"/>
      <c r="AS5" s="196"/>
      <c r="AT5" s="198"/>
      <c r="AU5" s="198"/>
      <c r="AV5" s="201"/>
      <c r="AW5" s="193"/>
      <c r="AX5" s="196"/>
      <c r="AY5" s="198"/>
      <c r="AZ5" s="198"/>
      <c r="BA5" s="201"/>
      <c r="BB5" s="193"/>
      <c r="BC5" s="196"/>
      <c r="BD5" s="198"/>
      <c r="BE5" s="198"/>
      <c r="BF5" s="201"/>
      <c r="BG5" s="193"/>
      <c r="BH5" s="196"/>
      <c r="BI5" s="198"/>
      <c r="BJ5" s="198"/>
      <c r="BK5" s="201"/>
      <c r="BL5" s="193"/>
      <c r="BM5" s="196"/>
      <c r="BN5" s="198"/>
      <c r="BO5" s="198"/>
      <c r="BP5" s="201"/>
      <c r="BQ5" s="193"/>
      <c r="BR5" s="196"/>
      <c r="BS5" s="198"/>
      <c r="BT5" s="198"/>
      <c r="BU5" s="201"/>
      <c r="BV5" s="193"/>
      <c r="BW5" s="196"/>
      <c r="BX5" s="198"/>
      <c r="BY5" s="198"/>
      <c r="BZ5" s="201"/>
      <c r="CA5" s="193"/>
      <c r="CB5" s="196"/>
      <c r="CC5" s="198"/>
      <c r="CD5" s="198"/>
      <c r="CE5" s="201"/>
    </row>
    <row r="6" spans="1:83" hidden="1" x14ac:dyDescent="0.25">
      <c r="A6" s="23"/>
      <c r="B6" s="24" t="s">
        <v>23</v>
      </c>
      <c r="C6" s="25"/>
      <c r="D6" s="25" t="str">
        <f>VLOOKUP(B6,Param!F:K,4,FALSE)</f>
        <v>024Pro</v>
      </c>
      <c r="E6" s="25" t="str">
        <f>VLOOKUP(B6,Param!F:K,5,FALSE)</f>
        <v>024Far</v>
      </c>
      <c r="F6" s="25" t="str">
        <f>VLOOKUP(B6,Param!F:K,6,FALSE)</f>
        <v>Inutilisé actuellement</v>
      </c>
      <c r="G6" s="26">
        <v>0</v>
      </c>
      <c r="H6" s="27"/>
      <c r="I6" s="28"/>
      <c r="J6" s="26">
        <v>0</v>
      </c>
      <c r="K6" s="27"/>
      <c r="L6" s="28"/>
      <c r="M6" s="26">
        <f t="shared" si="1"/>
        <v>0</v>
      </c>
      <c r="N6" s="27"/>
      <c r="O6" s="28"/>
      <c r="P6" s="29"/>
      <c r="Q6" s="30">
        <v>0</v>
      </c>
      <c r="R6" s="30">
        <v>0</v>
      </c>
      <c r="S6" s="31">
        <f t="shared" si="2"/>
        <v>0</v>
      </c>
      <c r="T6" s="32"/>
      <c r="U6" s="31">
        <v>0</v>
      </c>
      <c r="V6" s="31">
        <f t="shared" si="0"/>
        <v>0</v>
      </c>
      <c r="W6" s="128"/>
      <c r="X6" s="193">
        <v>0</v>
      </c>
      <c r="Y6" s="196"/>
      <c r="Z6" s="198"/>
      <c r="AA6" s="198"/>
      <c r="AB6" s="201"/>
      <c r="AC6" s="193">
        <v>0</v>
      </c>
      <c r="AD6" s="196"/>
      <c r="AE6" s="198"/>
      <c r="AF6" s="198"/>
      <c r="AG6" s="201"/>
      <c r="AH6" s="193">
        <v>0</v>
      </c>
      <c r="AI6" s="198"/>
      <c r="AJ6" s="198"/>
      <c r="AK6" s="198"/>
      <c r="AL6" s="201"/>
      <c r="AM6" s="193"/>
      <c r="AN6" s="196"/>
      <c r="AO6" s="198"/>
      <c r="AP6" s="198"/>
      <c r="AQ6" s="201"/>
      <c r="AR6" s="193"/>
      <c r="AS6" s="196"/>
      <c r="AT6" s="198"/>
      <c r="AU6" s="198"/>
      <c r="AV6" s="201"/>
      <c r="AW6" s="193"/>
      <c r="AX6" s="196"/>
      <c r="AY6" s="198"/>
      <c r="AZ6" s="198"/>
      <c r="BA6" s="201"/>
      <c r="BB6" s="193"/>
      <c r="BC6" s="196"/>
      <c r="BD6" s="198"/>
      <c r="BE6" s="198"/>
      <c r="BF6" s="201"/>
      <c r="BG6" s="193"/>
      <c r="BH6" s="196"/>
      <c r="BI6" s="198"/>
      <c r="BJ6" s="198"/>
      <c r="BK6" s="201"/>
      <c r="BL6" s="193"/>
      <c r="BM6" s="196"/>
      <c r="BN6" s="198"/>
      <c r="BO6" s="198"/>
      <c r="BP6" s="201"/>
      <c r="BQ6" s="193"/>
      <c r="BR6" s="196"/>
      <c r="BS6" s="198"/>
      <c r="BT6" s="198"/>
      <c r="BU6" s="201"/>
      <c r="BV6" s="193"/>
      <c r="BW6" s="196"/>
      <c r="BX6" s="198"/>
      <c r="BY6" s="198"/>
      <c r="BZ6" s="201"/>
      <c r="CA6" s="193"/>
      <c r="CB6" s="196"/>
      <c r="CC6" s="198"/>
      <c r="CD6" s="198"/>
      <c r="CE6" s="201"/>
    </row>
    <row r="7" spans="1:83" hidden="1" x14ac:dyDescent="0.25">
      <c r="A7" s="23"/>
      <c r="B7" s="24" t="s">
        <v>24</v>
      </c>
      <c r="C7" s="25"/>
      <c r="D7" s="25" t="str">
        <f>VLOOKUP(B7,Param!F:K,4,FALSE)</f>
        <v>030Pro</v>
      </c>
      <c r="E7" s="25" t="str">
        <f>VLOOKUP(B7,Param!F:K,5,FALSE)</f>
        <v>030Far</v>
      </c>
      <c r="F7" s="25">
        <f>VLOOKUP(B7,Param!F:K,6,FALSE)</f>
        <v>0</v>
      </c>
      <c r="G7" s="26">
        <v>0</v>
      </c>
      <c r="H7" s="27"/>
      <c r="I7" s="28"/>
      <c r="J7" s="26">
        <v>40</v>
      </c>
      <c r="K7" s="27"/>
      <c r="L7" s="28"/>
      <c r="M7" s="26">
        <f t="shared" si="1"/>
        <v>40</v>
      </c>
      <c r="N7" s="27"/>
      <c r="O7" s="28"/>
      <c r="P7" s="29"/>
      <c r="Q7" s="30">
        <v>19.45</v>
      </c>
      <c r="R7" s="30">
        <v>0</v>
      </c>
      <c r="S7" s="31">
        <f t="shared" si="2"/>
        <v>20.55</v>
      </c>
      <c r="T7" s="32"/>
      <c r="U7" s="31">
        <v>20.003999999999998</v>
      </c>
      <c r="V7" s="31">
        <f t="shared" si="0"/>
        <v>0.54600000000000293</v>
      </c>
      <c r="W7" s="128"/>
      <c r="X7" s="193">
        <v>0</v>
      </c>
      <c r="Y7" s="196"/>
      <c r="Z7" s="198"/>
      <c r="AA7" s="198"/>
      <c r="AB7" s="201"/>
      <c r="AC7" s="193">
        <v>0</v>
      </c>
      <c r="AD7" s="196"/>
      <c r="AE7" s="198"/>
      <c r="AF7" s="198"/>
      <c r="AG7" s="201"/>
      <c r="AH7" s="193">
        <v>0</v>
      </c>
      <c r="AI7" s="198"/>
      <c r="AJ7" s="198"/>
      <c r="AK7" s="198"/>
      <c r="AL7" s="201"/>
      <c r="AM7" s="193"/>
      <c r="AN7" s="196"/>
      <c r="AO7" s="198"/>
      <c r="AP7" s="198"/>
      <c r="AQ7" s="201"/>
      <c r="AR7" s="193"/>
      <c r="AS7" s="196"/>
      <c r="AT7" s="198"/>
      <c r="AU7" s="198"/>
      <c r="AV7" s="201"/>
      <c r="AW7" s="193"/>
      <c r="AX7" s="196"/>
      <c r="AY7" s="198"/>
      <c r="AZ7" s="198"/>
      <c r="BA7" s="201"/>
      <c r="BB7" s="193"/>
      <c r="BC7" s="196"/>
      <c r="BD7" s="198"/>
      <c r="BE7" s="198"/>
      <c r="BF7" s="201"/>
      <c r="BG7" s="193"/>
      <c r="BH7" s="196"/>
      <c r="BI7" s="198"/>
      <c r="BJ7" s="198"/>
      <c r="BK7" s="201"/>
      <c r="BL7" s="193"/>
      <c r="BM7" s="196"/>
      <c r="BN7" s="198"/>
      <c r="BO7" s="198"/>
      <c r="BP7" s="201"/>
      <c r="BQ7" s="193"/>
      <c r="BR7" s="196"/>
      <c r="BS7" s="198"/>
      <c r="BT7" s="198"/>
      <c r="BU7" s="201"/>
      <c r="BV7" s="193"/>
      <c r="BW7" s="196"/>
      <c r="BX7" s="198"/>
      <c r="BY7" s="198"/>
      <c r="BZ7" s="201"/>
      <c r="CA7" s="193"/>
      <c r="CB7" s="196"/>
      <c r="CC7" s="198"/>
      <c r="CD7" s="198"/>
      <c r="CE7" s="201"/>
    </row>
    <row r="8" spans="1:83" hidden="1" x14ac:dyDescent="0.25">
      <c r="A8" s="23"/>
      <c r="B8" s="24" t="s">
        <v>25</v>
      </c>
      <c r="C8" s="25"/>
      <c r="D8" s="25" t="str">
        <f>VLOOKUP(B8,Param!F:K,4,FALSE)</f>
        <v>031Pro</v>
      </c>
      <c r="E8" s="25" t="str">
        <f>VLOOKUP(B8,Param!F:K,5,FALSE)</f>
        <v>031Far</v>
      </c>
      <c r="F8" s="25">
        <f>VLOOKUP(B8,Param!F:K,6,FALSE)</f>
        <v>0</v>
      </c>
      <c r="G8" s="26">
        <v>0</v>
      </c>
      <c r="H8" s="27"/>
      <c r="I8" s="28"/>
      <c r="J8" s="26">
        <v>0</v>
      </c>
      <c r="K8" s="27"/>
      <c r="L8" s="28"/>
      <c r="M8" s="26">
        <f t="shared" si="1"/>
        <v>0</v>
      </c>
      <c r="N8" s="27"/>
      <c r="O8" s="28"/>
      <c r="P8" s="29"/>
      <c r="Q8" s="30">
        <v>0</v>
      </c>
      <c r="R8" s="30">
        <v>0</v>
      </c>
      <c r="S8" s="31">
        <f t="shared" si="2"/>
        <v>0</v>
      </c>
      <c r="T8" s="32"/>
      <c r="U8" s="31">
        <v>0</v>
      </c>
      <c r="V8" s="31">
        <f t="shared" si="0"/>
        <v>0</v>
      </c>
      <c r="W8" s="128"/>
      <c r="X8" s="193">
        <v>0</v>
      </c>
      <c r="Y8" s="196"/>
      <c r="Z8" s="198"/>
      <c r="AA8" s="198"/>
      <c r="AB8" s="201"/>
      <c r="AC8" s="193">
        <v>0</v>
      </c>
      <c r="AD8" s="196"/>
      <c r="AE8" s="198"/>
      <c r="AF8" s="198"/>
      <c r="AG8" s="201"/>
      <c r="AH8" s="193">
        <v>0</v>
      </c>
      <c r="AI8" s="198"/>
      <c r="AJ8" s="198"/>
      <c r="AK8" s="198"/>
      <c r="AL8" s="201"/>
      <c r="AM8" s="193"/>
      <c r="AN8" s="196"/>
      <c r="AO8" s="198"/>
      <c r="AP8" s="198"/>
      <c r="AQ8" s="201"/>
      <c r="AR8" s="193"/>
      <c r="AS8" s="196"/>
      <c r="AT8" s="198"/>
      <c r="AU8" s="198"/>
      <c r="AV8" s="201"/>
      <c r="AW8" s="193"/>
      <c r="AX8" s="196"/>
      <c r="AY8" s="198"/>
      <c r="AZ8" s="198"/>
      <c r="BA8" s="201"/>
      <c r="BB8" s="193"/>
      <c r="BC8" s="196"/>
      <c r="BD8" s="198"/>
      <c r="BE8" s="198"/>
      <c r="BF8" s="201"/>
      <c r="BG8" s="193"/>
      <c r="BH8" s="196"/>
      <c r="BI8" s="198"/>
      <c r="BJ8" s="198"/>
      <c r="BK8" s="201"/>
      <c r="BL8" s="193"/>
      <c r="BM8" s="196"/>
      <c r="BN8" s="198"/>
      <c r="BO8" s="198"/>
      <c r="BP8" s="201"/>
      <c r="BQ8" s="193"/>
      <c r="BR8" s="196"/>
      <c r="BS8" s="198"/>
      <c r="BT8" s="198"/>
      <c r="BU8" s="201"/>
      <c r="BV8" s="193"/>
      <c r="BW8" s="196"/>
      <c r="BX8" s="198"/>
      <c r="BY8" s="198"/>
      <c r="BZ8" s="201"/>
      <c r="CA8" s="193"/>
      <c r="CB8" s="196"/>
      <c r="CC8" s="198"/>
      <c r="CD8" s="198"/>
      <c r="CE8" s="201"/>
    </row>
    <row r="9" spans="1:83" hidden="1" x14ac:dyDescent="0.25">
      <c r="A9" s="23"/>
      <c r="B9" s="24" t="s">
        <v>26</v>
      </c>
      <c r="C9" s="25"/>
      <c r="D9" s="25" t="str">
        <f>VLOOKUP(B9,Param!F:K,4,FALSE)</f>
        <v>033Pro</v>
      </c>
      <c r="E9" s="25" t="str">
        <f>VLOOKUP(B9,Param!F:K,5,FALSE)</f>
        <v>033Far</v>
      </c>
      <c r="F9" s="25">
        <f>VLOOKUP(B9,Param!F:K,6,FALSE)</f>
        <v>0</v>
      </c>
      <c r="G9" s="26">
        <v>0</v>
      </c>
      <c r="H9" s="27"/>
      <c r="I9" s="28"/>
      <c r="J9" s="26">
        <v>60</v>
      </c>
      <c r="K9" s="27"/>
      <c r="L9" s="28"/>
      <c r="M9" s="26">
        <f t="shared" si="1"/>
        <v>60</v>
      </c>
      <c r="N9" s="27"/>
      <c r="O9" s="28"/>
      <c r="P9" s="29"/>
      <c r="Q9" s="30">
        <v>12.766999999999999</v>
      </c>
      <c r="R9" s="33">
        <v>2</v>
      </c>
      <c r="S9" s="31">
        <f t="shared" si="2"/>
        <v>45.233000000000004</v>
      </c>
      <c r="T9" s="32"/>
      <c r="U9" s="31">
        <v>45.213999999999999</v>
      </c>
      <c r="V9" s="31">
        <f t="shared" si="0"/>
        <v>1.9000000000005457E-2</v>
      </c>
      <c r="W9" s="128"/>
      <c r="X9" s="193">
        <v>0</v>
      </c>
      <c r="Y9" s="196"/>
      <c r="Z9" s="198"/>
      <c r="AA9" s="198"/>
      <c r="AB9" s="201"/>
      <c r="AC9" s="193">
        <v>0</v>
      </c>
      <c r="AD9" s="196"/>
      <c r="AE9" s="198"/>
      <c r="AF9" s="198"/>
      <c r="AG9" s="201"/>
      <c r="AH9" s="193">
        <v>0</v>
      </c>
      <c r="AI9" s="198"/>
      <c r="AJ9" s="198"/>
      <c r="AK9" s="198"/>
      <c r="AL9" s="201"/>
      <c r="AM9" s="193"/>
      <c r="AN9" s="196"/>
      <c r="AO9" s="198"/>
      <c r="AP9" s="198"/>
      <c r="AQ9" s="201"/>
      <c r="AR9" s="193"/>
      <c r="AS9" s="196"/>
      <c r="AT9" s="198"/>
      <c r="AU9" s="198"/>
      <c r="AV9" s="201"/>
      <c r="AW9" s="193"/>
      <c r="AX9" s="196"/>
      <c r="AY9" s="198"/>
      <c r="AZ9" s="198"/>
      <c r="BA9" s="201"/>
      <c r="BB9" s="193"/>
      <c r="BC9" s="196"/>
      <c r="BD9" s="198"/>
      <c r="BE9" s="198"/>
      <c r="BF9" s="201"/>
      <c r="BG9" s="193"/>
      <c r="BH9" s="196"/>
      <c r="BI9" s="198"/>
      <c r="BJ9" s="198"/>
      <c r="BK9" s="201"/>
      <c r="BL9" s="193"/>
      <c r="BM9" s="196"/>
      <c r="BN9" s="198"/>
      <c r="BO9" s="198"/>
      <c r="BP9" s="201"/>
      <c r="BQ9" s="193"/>
      <c r="BR9" s="196"/>
      <c r="BS9" s="198"/>
      <c r="BT9" s="198"/>
      <c r="BU9" s="201"/>
      <c r="BV9" s="193"/>
      <c r="BW9" s="196"/>
      <c r="BX9" s="198"/>
      <c r="BY9" s="198"/>
      <c r="BZ9" s="201"/>
      <c r="CA9" s="193"/>
      <c r="CB9" s="196"/>
      <c r="CC9" s="198"/>
      <c r="CD9" s="198"/>
      <c r="CE9" s="201"/>
    </row>
    <row r="10" spans="1:83" hidden="1" x14ac:dyDescent="0.25">
      <c r="A10" s="23"/>
      <c r="B10" s="24" t="s">
        <v>27</v>
      </c>
      <c r="C10" s="25"/>
      <c r="D10" s="25" t="str">
        <f>VLOOKUP(B10,Param!F:K,4,FALSE)</f>
        <v>035Pro</v>
      </c>
      <c r="E10" s="25" t="str">
        <f>VLOOKUP(B10,Param!F:K,5,FALSE)</f>
        <v>035Far</v>
      </c>
      <c r="F10" s="25">
        <f>VLOOKUP(B10,Param!F:K,6,FALSE)</f>
        <v>0</v>
      </c>
      <c r="G10" s="26">
        <v>554.40899999999999</v>
      </c>
      <c r="H10" s="27"/>
      <c r="I10" s="28"/>
      <c r="J10" s="26">
        <v>382</v>
      </c>
      <c r="K10" s="27"/>
      <c r="L10" s="28"/>
      <c r="M10" s="26">
        <f t="shared" si="1"/>
        <v>936.40899999999999</v>
      </c>
      <c r="N10" s="27"/>
      <c r="O10" s="28"/>
      <c r="P10" s="29"/>
      <c r="Q10" s="30">
        <v>924.06700000000001</v>
      </c>
      <c r="R10" s="33">
        <v>15</v>
      </c>
      <c r="S10" s="31">
        <f t="shared" si="2"/>
        <v>-2.6580000000000155</v>
      </c>
      <c r="T10" s="34">
        <f>-4.426</f>
        <v>-4.4260000000000002</v>
      </c>
      <c r="U10" s="31">
        <v>0</v>
      </c>
      <c r="V10" s="31">
        <f t="shared" si="0"/>
        <v>-7.0840000000000156</v>
      </c>
      <c r="W10" s="128"/>
      <c r="X10" s="193">
        <v>0</v>
      </c>
      <c r="Y10" s="196"/>
      <c r="Z10" s="198"/>
      <c r="AA10" s="198"/>
      <c r="AB10" s="201"/>
      <c r="AC10" s="193">
        <v>0</v>
      </c>
      <c r="AD10" s="196"/>
      <c r="AE10" s="198"/>
      <c r="AF10" s="198"/>
      <c r="AG10" s="201"/>
      <c r="AH10" s="193">
        <v>0</v>
      </c>
      <c r="AI10" s="198"/>
      <c r="AJ10" s="198"/>
      <c r="AK10" s="198"/>
      <c r="AL10" s="201"/>
      <c r="AM10" s="193"/>
      <c r="AN10" s="196"/>
      <c r="AO10" s="198"/>
      <c r="AP10" s="198"/>
      <c r="AQ10" s="201"/>
      <c r="AR10" s="193"/>
      <c r="AS10" s="196"/>
      <c r="AT10" s="198"/>
      <c r="AU10" s="198"/>
      <c r="AV10" s="201"/>
      <c r="AW10" s="193"/>
      <c r="AX10" s="196"/>
      <c r="AY10" s="198"/>
      <c r="AZ10" s="198"/>
      <c r="BA10" s="201"/>
      <c r="BB10" s="193"/>
      <c r="BC10" s="196"/>
      <c r="BD10" s="198"/>
      <c r="BE10" s="198"/>
      <c r="BF10" s="201"/>
      <c r="BG10" s="193"/>
      <c r="BH10" s="196"/>
      <c r="BI10" s="198"/>
      <c r="BJ10" s="198"/>
      <c r="BK10" s="201"/>
      <c r="BL10" s="193"/>
      <c r="BM10" s="196"/>
      <c r="BN10" s="198"/>
      <c r="BO10" s="198"/>
      <c r="BP10" s="201"/>
      <c r="BQ10" s="193"/>
      <c r="BR10" s="196"/>
      <c r="BS10" s="198"/>
      <c r="BT10" s="198"/>
      <c r="BU10" s="201"/>
      <c r="BV10" s="193"/>
      <c r="BW10" s="196"/>
      <c r="BX10" s="198"/>
      <c r="BY10" s="198"/>
      <c r="BZ10" s="201"/>
      <c r="CA10" s="193"/>
      <c r="CB10" s="196"/>
      <c r="CC10" s="198"/>
      <c r="CD10" s="198"/>
      <c r="CE10" s="201"/>
    </row>
    <row r="11" spans="1:83" hidden="1" x14ac:dyDescent="0.25">
      <c r="A11" s="23"/>
      <c r="B11" s="24" t="s">
        <v>28</v>
      </c>
      <c r="C11" s="25"/>
      <c r="D11" s="25" t="str">
        <f>VLOOKUP(B11,Param!F:K,4,FALSE)</f>
        <v>050Pro</v>
      </c>
      <c r="E11" s="25" t="str">
        <f>VLOOKUP(B11,Param!F:K,5,FALSE)</f>
        <v>050Far</v>
      </c>
      <c r="F11" s="25">
        <f>VLOOKUP(B11,Param!F:K,6,FALSE)</f>
        <v>0</v>
      </c>
      <c r="G11" s="26">
        <v>176.827</v>
      </c>
      <c r="H11" s="27"/>
      <c r="I11" s="28"/>
      <c r="J11" s="26">
        <v>0</v>
      </c>
      <c r="K11" s="27"/>
      <c r="L11" s="28"/>
      <c r="M11" s="26">
        <f t="shared" si="1"/>
        <v>176.827</v>
      </c>
      <c r="N11" s="27"/>
      <c r="O11" s="28"/>
      <c r="P11" s="29"/>
      <c r="Q11" s="30">
        <v>180.327</v>
      </c>
      <c r="R11" s="30">
        <v>0</v>
      </c>
      <c r="S11" s="31">
        <f t="shared" si="2"/>
        <v>-3.5</v>
      </c>
      <c r="T11" s="32"/>
      <c r="U11" s="31">
        <v>1.74</v>
      </c>
      <c r="V11" s="31">
        <f t="shared" si="0"/>
        <v>-5.24</v>
      </c>
      <c r="W11" s="128"/>
      <c r="X11" s="193">
        <v>0</v>
      </c>
      <c r="Y11" s="196"/>
      <c r="Z11" s="198"/>
      <c r="AA11" s="198"/>
      <c r="AB11" s="201"/>
      <c r="AC11" s="193">
        <v>0</v>
      </c>
      <c r="AD11" s="196"/>
      <c r="AE11" s="198"/>
      <c r="AF11" s="198"/>
      <c r="AG11" s="201"/>
      <c r="AH11" s="193">
        <v>0</v>
      </c>
      <c r="AI11" s="198"/>
      <c r="AJ11" s="198"/>
      <c r="AK11" s="198"/>
      <c r="AL11" s="201"/>
      <c r="AM11" s="193"/>
      <c r="AN11" s="196"/>
      <c r="AO11" s="198"/>
      <c r="AP11" s="198"/>
      <c r="AQ11" s="201"/>
      <c r="AR11" s="193"/>
      <c r="AS11" s="196"/>
      <c r="AT11" s="198"/>
      <c r="AU11" s="198"/>
      <c r="AV11" s="201"/>
      <c r="AW11" s="193"/>
      <c r="AX11" s="196"/>
      <c r="AY11" s="198"/>
      <c r="AZ11" s="198"/>
      <c r="BA11" s="201"/>
      <c r="BB11" s="193"/>
      <c r="BC11" s="196"/>
      <c r="BD11" s="198"/>
      <c r="BE11" s="198"/>
      <c r="BF11" s="201"/>
      <c r="BG11" s="193"/>
      <c r="BH11" s="196"/>
      <c r="BI11" s="198"/>
      <c r="BJ11" s="198"/>
      <c r="BK11" s="201"/>
      <c r="BL11" s="193"/>
      <c r="BM11" s="196"/>
      <c r="BN11" s="198"/>
      <c r="BO11" s="198"/>
      <c r="BP11" s="201"/>
      <c r="BQ11" s="193"/>
      <c r="BR11" s="196"/>
      <c r="BS11" s="198"/>
      <c r="BT11" s="198"/>
      <c r="BU11" s="201"/>
      <c r="BV11" s="193"/>
      <c r="BW11" s="196"/>
      <c r="BX11" s="198"/>
      <c r="BY11" s="198"/>
      <c r="BZ11" s="201"/>
      <c r="CA11" s="193"/>
      <c r="CB11" s="196"/>
      <c r="CC11" s="198"/>
      <c r="CD11" s="198"/>
      <c r="CE11" s="201"/>
    </row>
    <row r="12" spans="1:83" hidden="1" x14ac:dyDescent="0.25">
      <c r="A12" s="23"/>
      <c r="B12" s="24" t="s">
        <v>29</v>
      </c>
      <c r="C12" s="25"/>
      <c r="D12" s="25" t="str">
        <f>VLOOKUP(B12,Param!F:K,4,FALSE)</f>
        <v>060Pro</v>
      </c>
      <c r="E12" s="25" t="str">
        <f>VLOOKUP(B12,Param!F:K,5,FALSE)</f>
        <v>060Far</v>
      </c>
      <c r="F12" s="25">
        <f>VLOOKUP(B12,Param!F:K,6,FALSE)</f>
        <v>0</v>
      </c>
      <c r="G12" s="26">
        <v>0</v>
      </c>
      <c r="H12" s="27"/>
      <c r="I12" s="28"/>
      <c r="J12" s="26">
        <v>0</v>
      </c>
      <c r="K12" s="27"/>
      <c r="L12" s="28"/>
      <c r="M12" s="26">
        <f t="shared" si="1"/>
        <v>0</v>
      </c>
      <c r="N12" s="27"/>
      <c r="O12" s="28"/>
      <c r="P12" s="29"/>
      <c r="Q12" s="30">
        <v>0</v>
      </c>
      <c r="R12" s="30">
        <v>0</v>
      </c>
      <c r="S12" s="31">
        <f t="shared" si="2"/>
        <v>0</v>
      </c>
      <c r="T12" s="32"/>
      <c r="U12" s="31">
        <v>0</v>
      </c>
      <c r="V12" s="31">
        <f t="shared" si="0"/>
        <v>0</v>
      </c>
      <c r="W12" s="128"/>
      <c r="X12" s="193">
        <v>0</v>
      </c>
      <c r="Y12" s="196"/>
      <c r="Z12" s="198"/>
      <c r="AA12" s="198"/>
      <c r="AB12" s="201"/>
      <c r="AC12" s="193">
        <v>0</v>
      </c>
      <c r="AD12" s="196"/>
      <c r="AE12" s="198"/>
      <c r="AF12" s="198"/>
      <c r="AG12" s="201"/>
      <c r="AH12" s="193">
        <v>0</v>
      </c>
      <c r="AI12" s="198"/>
      <c r="AJ12" s="198"/>
      <c r="AK12" s="198"/>
      <c r="AL12" s="201"/>
      <c r="AM12" s="193"/>
      <c r="AN12" s="196"/>
      <c r="AO12" s="198"/>
      <c r="AP12" s="198"/>
      <c r="AQ12" s="201"/>
      <c r="AR12" s="193"/>
      <c r="AS12" s="196"/>
      <c r="AT12" s="198"/>
      <c r="AU12" s="198"/>
      <c r="AV12" s="201"/>
      <c r="AW12" s="193"/>
      <c r="AX12" s="196"/>
      <c r="AY12" s="198"/>
      <c r="AZ12" s="198"/>
      <c r="BA12" s="201"/>
      <c r="BB12" s="193"/>
      <c r="BC12" s="196"/>
      <c r="BD12" s="198"/>
      <c r="BE12" s="198"/>
      <c r="BF12" s="201"/>
      <c r="BG12" s="193"/>
      <c r="BH12" s="196"/>
      <c r="BI12" s="198"/>
      <c r="BJ12" s="198"/>
      <c r="BK12" s="201"/>
      <c r="BL12" s="193"/>
      <c r="BM12" s="196"/>
      <c r="BN12" s="198"/>
      <c r="BO12" s="198"/>
      <c r="BP12" s="201"/>
      <c r="BQ12" s="193"/>
      <c r="BR12" s="196"/>
      <c r="BS12" s="198"/>
      <c r="BT12" s="198"/>
      <c r="BU12" s="201"/>
      <c r="BV12" s="193"/>
      <c r="BW12" s="196"/>
      <c r="BX12" s="198"/>
      <c r="BY12" s="198"/>
      <c r="BZ12" s="201"/>
      <c r="CA12" s="193"/>
      <c r="CB12" s="196"/>
      <c r="CC12" s="198"/>
      <c r="CD12" s="198"/>
      <c r="CE12" s="201"/>
    </row>
    <row r="13" spans="1:83" hidden="1" x14ac:dyDescent="0.25">
      <c r="A13" s="23"/>
      <c r="B13" s="24" t="s">
        <v>30</v>
      </c>
      <c r="C13" s="25"/>
      <c r="D13" s="25" t="str">
        <f>VLOOKUP(B13,Param!F:K,4,FALSE)</f>
        <v>142Pro</v>
      </c>
      <c r="E13" s="25" t="str">
        <f>VLOOKUP(B13,Param!F:K,5,FALSE)</f>
        <v>142Far</v>
      </c>
      <c r="F13" s="25">
        <f>VLOOKUP(B13,Param!F:K,6,FALSE)</f>
        <v>0</v>
      </c>
      <c r="G13" s="26">
        <v>0</v>
      </c>
      <c r="H13" s="27"/>
      <c r="I13" s="28"/>
      <c r="J13" s="26">
        <v>0</v>
      </c>
      <c r="K13" s="27"/>
      <c r="L13" s="28"/>
      <c r="M13" s="26">
        <f t="shared" si="1"/>
        <v>0</v>
      </c>
      <c r="N13" s="27"/>
      <c r="O13" s="28"/>
      <c r="P13" s="29"/>
      <c r="Q13" s="30">
        <v>0</v>
      </c>
      <c r="R13" s="30">
        <v>0</v>
      </c>
      <c r="S13" s="31">
        <f t="shared" si="2"/>
        <v>0</v>
      </c>
      <c r="T13" s="32"/>
      <c r="U13" s="31">
        <v>0</v>
      </c>
      <c r="V13" s="31">
        <f t="shared" si="0"/>
        <v>0</v>
      </c>
      <c r="W13" s="128"/>
      <c r="X13" s="193">
        <v>0</v>
      </c>
      <c r="Y13" s="196"/>
      <c r="Z13" s="198"/>
      <c r="AA13" s="198"/>
      <c r="AB13" s="201"/>
      <c r="AC13" s="193">
        <v>0</v>
      </c>
      <c r="AD13" s="196"/>
      <c r="AE13" s="198"/>
      <c r="AF13" s="198"/>
      <c r="AG13" s="201"/>
      <c r="AH13" s="193">
        <v>0</v>
      </c>
      <c r="AI13" s="198"/>
      <c r="AJ13" s="198"/>
      <c r="AK13" s="198"/>
      <c r="AL13" s="201"/>
      <c r="AM13" s="193"/>
      <c r="AN13" s="196"/>
      <c r="AO13" s="198"/>
      <c r="AP13" s="198"/>
      <c r="AQ13" s="201"/>
      <c r="AR13" s="193"/>
      <c r="AS13" s="196"/>
      <c r="AT13" s="198"/>
      <c r="AU13" s="198"/>
      <c r="AV13" s="201"/>
      <c r="AW13" s="193"/>
      <c r="AX13" s="196"/>
      <c r="AY13" s="198"/>
      <c r="AZ13" s="198"/>
      <c r="BA13" s="201"/>
      <c r="BB13" s="193"/>
      <c r="BC13" s="196"/>
      <c r="BD13" s="198"/>
      <c r="BE13" s="198"/>
      <c r="BF13" s="201"/>
      <c r="BG13" s="193"/>
      <c r="BH13" s="196"/>
      <c r="BI13" s="198"/>
      <c r="BJ13" s="198"/>
      <c r="BK13" s="201"/>
      <c r="BL13" s="193"/>
      <c r="BM13" s="196"/>
      <c r="BN13" s="198"/>
      <c r="BO13" s="198"/>
      <c r="BP13" s="201"/>
      <c r="BQ13" s="193"/>
      <c r="BR13" s="196"/>
      <c r="BS13" s="198"/>
      <c r="BT13" s="198"/>
      <c r="BU13" s="201"/>
      <c r="BV13" s="193"/>
      <c r="BW13" s="196"/>
      <c r="BX13" s="198"/>
      <c r="BY13" s="198"/>
      <c r="BZ13" s="201"/>
      <c r="CA13" s="193"/>
      <c r="CB13" s="196"/>
      <c r="CC13" s="198"/>
      <c r="CD13" s="198"/>
      <c r="CE13" s="201"/>
    </row>
    <row r="14" spans="1:83" hidden="1" x14ac:dyDescent="0.25">
      <c r="A14" s="23"/>
      <c r="B14" s="24" t="s">
        <v>31</v>
      </c>
      <c r="C14" s="25"/>
      <c r="D14" s="25" t="str">
        <f>VLOOKUP(B14,Param!F:K,4,FALSE)</f>
        <v>143Pro</v>
      </c>
      <c r="E14" s="25" t="str">
        <f>VLOOKUP(B14,Param!F:K,5,FALSE)</f>
        <v>143Far</v>
      </c>
      <c r="F14" s="25">
        <f>VLOOKUP(B14,Param!F:K,6,FALSE)</f>
        <v>0</v>
      </c>
      <c r="G14" s="26">
        <v>101.20100000000001</v>
      </c>
      <c r="H14" s="27"/>
      <c r="I14" s="28"/>
      <c r="J14" s="26">
        <v>0</v>
      </c>
      <c r="K14" s="27"/>
      <c r="L14" s="28"/>
      <c r="M14" s="26">
        <f t="shared" si="1"/>
        <v>101.20100000000001</v>
      </c>
      <c r="N14" s="27"/>
      <c r="O14" s="28"/>
      <c r="P14" s="29"/>
      <c r="Q14" s="30">
        <v>98.570999999999998</v>
      </c>
      <c r="R14" s="30">
        <v>0</v>
      </c>
      <c r="S14" s="31">
        <f t="shared" si="2"/>
        <v>2.6300000000000097</v>
      </c>
      <c r="T14" s="32"/>
      <c r="U14" s="31">
        <v>0.29499999999999998</v>
      </c>
      <c r="V14" s="31">
        <f t="shared" si="0"/>
        <v>2.3350000000000097</v>
      </c>
      <c r="W14" s="128"/>
      <c r="X14" s="193">
        <v>0</v>
      </c>
      <c r="Y14" s="196"/>
      <c r="Z14" s="198"/>
      <c r="AA14" s="198"/>
      <c r="AB14" s="201"/>
      <c r="AC14" s="193">
        <v>0</v>
      </c>
      <c r="AD14" s="196"/>
      <c r="AE14" s="198"/>
      <c r="AF14" s="198"/>
      <c r="AG14" s="201"/>
      <c r="AH14" s="193">
        <v>0</v>
      </c>
      <c r="AI14" s="198"/>
      <c r="AJ14" s="198"/>
      <c r="AK14" s="198"/>
      <c r="AL14" s="201"/>
      <c r="AM14" s="193"/>
      <c r="AN14" s="196"/>
      <c r="AO14" s="198"/>
      <c r="AP14" s="198"/>
      <c r="AQ14" s="201"/>
      <c r="AR14" s="193"/>
      <c r="AS14" s="196"/>
      <c r="AT14" s="198"/>
      <c r="AU14" s="198"/>
      <c r="AV14" s="201"/>
      <c r="AW14" s="193"/>
      <c r="AX14" s="196"/>
      <c r="AY14" s="198"/>
      <c r="AZ14" s="198"/>
      <c r="BA14" s="201"/>
      <c r="BB14" s="193"/>
      <c r="BC14" s="196"/>
      <c r="BD14" s="198"/>
      <c r="BE14" s="198"/>
      <c r="BF14" s="201"/>
      <c r="BG14" s="193"/>
      <c r="BH14" s="196"/>
      <c r="BI14" s="198"/>
      <c r="BJ14" s="198"/>
      <c r="BK14" s="201"/>
      <c r="BL14" s="193"/>
      <c r="BM14" s="196"/>
      <c r="BN14" s="198"/>
      <c r="BO14" s="198"/>
      <c r="BP14" s="201"/>
      <c r="BQ14" s="193"/>
      <c r="BR14" s="196"/>
      <c r="BS14" s="198"/>
      <c r="BT14" s="198"/>
      <c r="BU14" s="201"/>
      <c r="BV14" s="193"/>
      <c r="BW14" s="196"/>
      <c r="BX14" s="198"/>
      <c r="BY14" s="198"/>
      <c r="BZ14" s="201"/>
      <c r="CA14" s="193"/>
      <c r="CB14" s="196"/>
      <c r="CC14" s="198"/>
      <c r="CD14" s="198"/>
      <c r="CE14" s="201"/>
    </row>
    <row r="15" spans="1:83" ht="15.75" hidden="1" thickBot="1" x14ac:dyDescent="0.3">
      <c r="A15" s="23"/>
      <c r="B15" s="24" t="s">
        <v>32</v>
      </c>
      <c r="C15" s="25"/>
      <c r="D15" s="25" t="str">
        <f>VLOOKUP(B15,Param!F:K,4,FALSE)</f>
        <v>144Pro</v>
      </c>
      <c r="E15" s="25" t="str">
        <f>VLOOKUP(B15,Param!F:K,5,FALSE)</f>
        <v>144Far</v>
      </c>
      <c r="F15" s="25">
        <f>VLOOKUP(B15,Param!F:K,6,FALSE)</f>
        <v>0</v>
      </c>
      <c r="G15" s="38">
        <v>0</v>
      </c>
      <c r="H15" s="39"/>
      <c r="I15" s="40"/>
      <c r="J15" s="38">
        <v>196.18</v>
      </c>
      <c r="K15" s="39"/>
      <c r="L15" s="40"/>
      <c r="M15" s="38">
        <f t="shared" si="1"/>
        <v>196.18</v>
      </c>
      <c r="N15" s="39"/>
      <c r="O15" s="40"/>
      <c r="P15" s="41"/>
      <c r="Q15" s="42">
        <v>201.15600000000001</v>
      </c>
      <c r="R15" s="42">
        <v>0</v>
      </c>
      <c r="S15" s="43">
        <f t="shared" si="2"/>
        <v>-4.9759999999999991</v>
      </c>
      <c r="T15" s="44"/>
      <c r="U15" s="43">
        <v>0</v>
      </c>
      <c r="V15" s="43">
        <f t="shared" si="0"/>
        <v>-4.9759999999999991</v>
      </c>
      <c r="W15" s="129"/>
      <c r="X15" s="194">
        <v>0</v>
      </c>
      <c r="Y15" s="197"/>
      <c r="Z15" s="199"/>
      <c r="AA15" s="199"/>
      <c r="AB15" s="202"/>
      <c r="AC15" s="194">
        <v>0</v>
      </c>
      <c r="AD15" s="197"/>
      <c r="AE15" s="199"/>
      <c r="AF15" s="199"/>
      <c r="AG15" s="202"/>
      <c r="AH15" s="194">
        <v>0</v>
      </c>
      <c r="AI15" s="199"/>
      <c r="AJ15" s="199"/>
      <c r="AK15" s="199"/>
      <c r="AL15" s="202"/>
      <c r="AM15" s="194"/>
      <c r="AN15" s="197"/>
      <c r="AO15" s="199"/>
      <c r="AP15" s="199"/>
      <c r="AQ15" s="202"/>
      <c r="AR15" s="194"/>
      <c r="AS15" s="197"/>
      <c r="AT15" s="199"/>
      <c r="AU15" s="199"/>
      <c r="AV15" s="202"/>
      <c r="AW15" s="194"/>
      <c r="AX15" s="197"/>
      <c r="AY15" s="199"/>
      <c r="AZ15" s="199"/>
      <c r="BA15" s="202"/>
      <c r="BB15" s="194"/>
      <c r="BC15" s="197"/>
      <c r="BD15" s="199"/>
      <c r="BE15" s="199"/>
      <c r="BF15" s="202"/>
      <c r="BG15" s="194"/>
      <c r="BH15" s="197"/>
      <c r="BI15" s="199"/>
      <c r="BJ15" s="199"/>
      <c r="BK15" s="202"/>
      <c r="BL15" s="194"/>
      <c r="BM15" s="197"/>
      <c r="BN15" s="199"/>
      <c r="BO15" s="199"/>
      <c r="BP15" s="202"/>
      <c r="BQ15" s="194"/>
      <c r="BR15" s="197"/>
      <c r="BS15" s="199"/>
      <c r="BT15" s="199"/>
      <c r="BU15" s="202"/>
      <c r="BV15" s="194"/>
      <c r="BW15" s="197"/>
      <c r="BX15" s="199"/>
      <c r="BY15" s="199"/>
      <c r="BZ15" s="202"/>
      <c r="CA15" s="194"/>
      <c r="CB15" s="197"/>
      <c r="CC15" s="199"/>
      <c r="CD15" s="199"/>
      <c r="CE15" s="202"/>
    </row>
    <row r="16" spans="1:83" hidden="1" x14ac:dyDescent="0.25">
      <c r="A16" s="23"/>
      <c r="B16" s="24" t="s">
        <v>33</v>
      </c>
      <c r="C16" s="25"/>
      <c r="D16" s="25" t="str">
        <f>VLOOKUP(B16,Param!F:K,4,FALSE)</f>
        <v>101Pro</v>
      </c>
      <c r="E16" s="25" t="str">
        <f>VLOOKUP(B16,Param!F:K,5,FALSE)</f>
        <v>101Far</v>
      </c>
      <c r="F16" s="25">
        <f>VLOOKUP(B16,Param!F:K,6,FALSE)</f>
        <v>0</v>
      </c>
      <c r="G16" s="16">
        <v>162.24099999999999</v>
      </c>
      <c r="H16" s="17"/>
      <c r="I16" s="18"/>
      <c r="J16" s="16">
        <v>67.869</v>
      </c>
      <c r="K16" s="17"/>
      <c r="L16" s="18"/>
      <c r="M16" s="16">
        <f t="shared" si="1"/>
        <v>230.10999999999999</v>
      </c>
      <c r="N16" s="17"/>
      <c r="O16" s="18"/>
      <c r="P16" s="19"/>
      <c r="Q16" s="20">
        <v>124.8509</v>
      </c>
      <c r="R16" s="20">
        <v>0</v>
      </c>
      <c r="S16" s="21">
        <f t="shared" si="2"/>
        <v>105.25909999999999</v>
      </c>
      <c r="T16" s="22"/>
      <c r="U16" s="21">
        <v>105.30000000000001</v>
      </c>
      <c r="V16" s="21">
        <f t="shared" si="0"/>
        <v>-4.0900000000021919E-2</v>
      </c>
      <c r="W16" s="127"/>
      <c r="X16" s="156">
        <v>22.709</v>
      </c>
      <c r="Y16" s="157">
        <v>41.830950000000001</v>
      </c>
      <c r="Z16" s="157">
        <f t="shared" ref="Z16:Z67" si="3">U16+X16-Y16</f>
        <v>86.178050000000013</v>
      </c>
      <c r="AA16" s="157"/>
      <c r="AB16" s="158"/>
      <c r="AC16" s="156">
        <v>22.675999999999998</v>
      </c>
      <c r="AD16" s="157">
        <v>24.799000000000003</v>
      </c>
      <c r="AE16" s="157">
        <f t="shared" ref="AE16:AE67" si="4">Z16+AC16-AD16</f>
        <v>84.055050000000008</v>
      </c>
      <c r="AF16" s="157"/>
      <c r="AG16" s="158"/>
      <c r="AH16" s="156">
        <v>23.1</v>
      </c>
      <c r="AI16" s="157">
        <v>28.690521999999998</v>
      </c>
      <c r="AJ16" s="157">
        <f t="shared" ref="AJ16:AJ67" si="5">AE16+AH16-AI16</f>
        <v>78.464528000000016</v>
      </c>
      <c r="AK16" s="157"/>
      <c r="AL16" s="158"/>
      <c r="AM16" s="156">
        <f>IF(F16&lt;&gt;0,0,IF(AND(VLOOKUP($E16,Param!$J:$M,4,FALSE)&gt;(AJ16-AN16),(AJ16-AN16+(VLOOKUP(E16,Param!J:N,5,FALSE))&lt;VLOOKUP('MP &amp; Stock'!E16,Param!J:M,4,FALSE))),VLOOKUP($E16,Param!$J:$N,5,FALSE)*2,IF(VLOOKUP($E16,Param!$J:$M,4,FALSE)&gt;(AJ16-AN16),VLOOKUP($E16,Param!$J:$N,5,FALSE),0)))</f>
        <v>24</v>
      </c>
      <c r="AN16" s="157">
        <v>19.215400000000002</v>
      </c>
      <c r="AO16" s="157">
        <f t="shared" ref="AO16:AO77" si="6">AJ16+AM16-AN16</f>
        <v>83.249128000000013</v>
      </c>
      <c r="AP16" s="157"/>
      <c r="AQ16" s="158"/>
      <c r="AR16" s="156"/>
      <c r="AS16" s="157">
        <v>15.7667</v>
      </c>
      <c r="AT16" s="157">
        <f t="shared" ref="AT16:AT77" si="7">AO16+AR16-AS16</f>
        <v>67.482428000000013</v>
      </c>
      <c r="AU16" s="157"/>
      <c r="AV16" s="158"/>
      <c r="AW16" s="156"/>
      <c r="AX16" s="157">
        <v>9.3231999999999999</v>
      </c>
      <c r="AY16" s="157">
        <f t="shared" ref="AY16:AY77" si="8">AT16+AW16-AX16</f>
        <v>58.159228000000013</v>
      </c>
      <c r="AZ16" s="157"/>
      <c r="BA16" s="158"/>
      <c r="BB16" s="156"/>
      <c r="BC16" s="157"/>
      <c r="BD16" s="157"/>
      <c r="BE16" s="157"/>
      <c r="BF16" s="158"/>
      <c r="BG16" s="156"/>
      <c r="BH16" s="157"/>
      <c r="BI16" s="157"/>
      <c r="BJ16" s="157"/>
      <c r="BK16" s="158"/>
      <c r="BL16" s="156"/>
      <c r="BM16" s="157"/>
      <c r="BN16" s="157"/>
      <c r="BO16" s="157"/>
      <c r="BP16" s="158"/>
      <c r="BQ16" s="156"/>
      <c r="BR16" s="157"/>
      <c r="BS16" s="157"/>
      <c r="BT16" s="157"/>
      <c r="BU16" s="158"/>
      <c r="BV16" s="156"/>
      <c r="BW16" s="157"/>
      <c r="BX16" s="157"/>
      <c r="BY16" s="157"/>
      <c r="BZ16" s="158"/>
      <c r="CA16" s="156"/>
      <c r="CB16" s="157"/>
      <c r="CC16" s="157"/>
      <c r="CD16" s="157"/>
      <c r="CE16" s="158"/>
    </row>
    <row r="17" spans="1:83" ht="15.75" hidden="1" thickBot="1" x14ac:dyDescent="0.3">
      <c r="A17" s="23"/>
      <c r="B17" s="24" t="s">
        <v>34</v>
      </c>
      <c r="C17" s="25"/>
      <c r="D17" s="25" t="str">
        <f>VLOOKUP(B17,Param!F:K,4,FALSE)</f>
        <v>110Pro</v>
      </c>
      <c r="E17" s="25" t="str">
        <f>VLOOKUP(B17,Param!F:K,5,FALSE)</f>
        <v>110Far</v>
      </c>
      <c r="F17" s="25" t="str">
        <f>VLOOKUP(B17,Param!F:K,6,FALSE)</f>
        <v>Inutilisé actuellement</v>
      </c>
      <c r="G17" s="38">
        <v>0</v>
      </c>
      <c r="H17" s="39"/>
      <c r="I17" s="40"/>
      <c r="J17" s="38">
        <v>0</v>
      </c>
      <c r="K17" s="39"/>
      <c r="L17" s="40"/>
      <c r="M17" s="38">
        <f t="shared" si="1"/>
        <v>0</v>
      </c>
      <c r="N17" s="39"/>
      <c r="O17" s="40"/>
      <c r="P17" s="41"/>
      <c r="Q17" s="42">
        <v>0</v>
      </c>
      <c r="R17" s="42">
        <v>0</v>
      </c>
      <c r="S17" s="43">
        <f t="shared" si="2"/>
        <v>0</v>
      </c>
      <c r="T17" s="44"/>
      <c r="U17" s="43">
        <v>0</v>
      </c>
      <c r="V17" s="43">
        <f t="shared" si="0"/>
        <v>0</v>
      </c>
      <c r="W17" s="129"/>
      <c r="X17" s="159">
        <v>0</v>
      </c>
      <c r="Y17" s="160">
        <v>0</v>
      </c>
      <c r="Z17" s="160">
        <f t="shared" si="3"/>
        <v>0</v>
      </c>
      <c r="AA17" s="160"/>
      <c r="AB17" s="161"/>
      <c r="AC17" s="159">
        <v>0</v>
      </c>
      <c r="AD17" s="160">
        <v>0</v>
      </c>
      <c r="AE17" s="160">
        <f t="shared" si="4"/>
        <v>0</v>
      </c>
      <c r="AF17" s="160"/>
      <c r="AG17" s="161"/>
      <c r="AH17" s="159">
        <v>0</v>
      </c>
      <c r="AI17" s="160">
        <v>0</v>
      </c>
      <c r="AJ17" s="160">
        <f t="shared" si="5"/>
        <v>0</v>
      </c>
      <c r="AK17" s="160"/>
      <c r="AL17" s="161"/>
      <c r="AM17" s="159">
        <f>IF(F17&lt;&gt;0,0,IF(AND(VLOOKUP($E17,Param!$J:$M,4,FALSE)&gt;(AJ17-AN17),(AJ17-AN17+(VLOOKUP(E17,Param!J:N,5,FALSE))&lt;VLOOKUP('MP &amp; Stock'!E17,Param!J:M,4,FALSE))),VLOOKUP($E17,Param!$J:$N,5,FALSE)*2,IF(VLOOKUP($E17,Param!$J:$M,4,FALSE)&gt;(AJ17-AN17),VLOOKUP($E17,Param!$J:$N,5,FALSE),0)))</f>
        <v>0</v>
      </c>
      <c r="AN17" s="160">
        <v>0</v>
      </c>
      <c r="AO17" s="160">
        <f t="shared" si="6"/>
        <v>0</v>
      </c>
      <c r="AP17" s="160"/>
      <c r="AQ17" s="161"/>
      <c r="AR17" s="159"/>
      <c r="AS17" s="160">
        <v>0</v>
      </c>
      <c r="AT17" s="160">
        <f t="shared" si="7"/>
        <v>0</v>
      </c>
      <c r="AU17" s="160"/>
      <c r="AV17" s="161"/>
      <c r="AW17" s="159"/>
      <c r="AX17" s="160">
        <v>0</v>
      </c>
      <c r="AY17" s="160">
        <f t="shared" si="8"/>
        <v>0</v>
      </c>
      <c r="AZ17" s="160"/>
      <c r="BA17" s="161"/>
      <c r="BB17" s="159"/>
      <c r="BC17" s="160"/>
      <c r="BD17" s="160"/>
      <c r="BE17" s="160"/>
      <c r="BF17" s="161"/>
      <c r="BG17" s="159"/>
      <c r="BH17" s="160"/>
      <c r="BI17" s="160"/>
      <c r="BJ17" s="160"/>
      <c r="BK17" s="161"/>
      <c r="BL17" s="159"/>
      <c r="BM17" s="160"/>
      <c r="BN17" s="160"/>
      <c r="BO17" s="160"/>
      <c r="BP17" s="161"/>
      <c r="BQ17" s="159"/>
      <c r="BR17" s="160"/>
      <c r="BS17" s="160"/>
      <c r="BT17" s="160"/>
      <c r="BU17" s="161"/>
      <c r="BV17" s="159"/>
      <c r="BW17" s="160"/>
      <c r="BX17" s="160"/>
      <c r="BY17" s="160"/>
      <c r="BZ17" s="161"/>
      <c r="CA17" s="159"/>
      <c r="CB17" s="160"/>
      <c r="CC17" s="160"/>
      <c r="CD17" s="160"/>
      <c r="CE17" s="161"/>
    </row>
    <row r="18" spans="1:83" hidden="1" x14ac:dyDescent="0.25">
      <c r="A18" s="23"/>
      <c r="B18" s="24" t="s">
        <v>35</v>
      </c>
      <c r="C18" s="25"/>
      <c r="D18" s="25" t="str">
        <f>VLOOKUP(B18,Param!F:K,4,FALSE)</f>
        <v>121Pro</v>
      </c>
      <c r="E18" s="25" t="str">
        <f>VLOOKUP(B18,Param!F:K,5,FALSE)</f>
        <v>121Far</v>
      </c>
      <c r="F18" s="25">
        <f>VLOOKUP(B18,Param!F:K,6,FALSE)</f>
        <v>0</v>
      </c>
      <c r="G18" s="16">
        <v>71.570000000000007</v>
      </c>
      <c r="H18" s="17"/>
      <c r="I18" s="18"/>
      <c r="J18" s="16">
        <v>165.89</v>
      </c>
      <c r="K18" s="17"/>
      <c r="L18" s="18"/>
      <c r="M18" s="16">
        <f t="shared" si="1"/>
        <v>237.45999999999998</v>
      </c>
      <c r="N18" s="17"/>
      <c r="O18" s="18"/>
      <c r="P18" s="19"/>
      <c r="Q18" s="20">
        <v>174.28649999999999</v>
      </c>
      <c r="R18" s="20">
        <v>0</v>
      </c>
      <c r="S18" s="21">
        <f t="shared" si="2"/>
        <v>63.17349999999999</v>
      </c>
      <c r="T18" s="22"/>
      <c r="U18" s="21">
        <v>57.265000000000001</v>
      </c>
      <c r="V18" s="21">
        <f t="shared" si="0"/>
        <v>5.9084999999999894</v>
      </c>
      <c r="W18" s="127"/>
      <c r="X18" s="156">
        <v>65.25</v>
      </c>
      <c r="Y18" s="157">
        <v>49.583350000000003</v>
      </c>
      <c r="Z18" s="157">
        <f>U18+X18-Y18</f>
        <v>72.931649999999991</v>
      </c>
      <c r="AA18" s="157"/>
      <c r="AB18" s="158"/>
      <c r="AC18" s="156">
        <v>59.86</v>
      </c>
      <c r="AD18" s="157">
        <v>28.487999999999996</v>
      </c>
      <c r="AE18" s="157">
        <f>Z18+AC18-AD18</f>
        <v>104.30365</v>
      </c>
      <c r="AF18" s="157"/>
      <c r="AG18" s="158"/>
      <c r="AH18" s="156">
        <v>0</v>
      </c>
      <c r="AI18" s="157">
        <v>37.101001600000004</v>
      </c>
      <c r="AJ18" s="157">
        <f t="shared" si="5"/>
        <v>67.202648400000001</v>
      </c>
      <c r="AK18" s="157"/>
      <c r="AL18" s="158"/>
      <c r="AM18" s="156">
        <f>IF(F18&lt;&gt;0,0,IF(AND(VLOOKUP($E18,Param!$J:$M,4,FALSE)&gt;(AJ18-AN18),(AJ18-AN18+(VLOOKUP(E18,Param!J:N,5,FALSE))&lt;VLOOKUP('MP &amp; Stock'!E18,Param!J:M,4,FALSE))),VLOOKUP($E18,Param!$J:$N,5,FALSE)*2,IF(VLOOKUP($E18,Param!$J:$M,4,FALSE)&gt;(AJ18-AN18),VLOOKUP($E18,Param!$J:$N,5,FALSE),0)))</f>
        <v>40</v>
      </c>
      <c r="AN18" s="157">
        <v>30.173600000000004</v>
      </c>
      <c r="AO18" s="157">
        <f t="shared" si="6"/>
        <v>77.029048399999994</v>
      </c>
      <c r="AP18" s="157"/>
      <c r="AQ18" s="158"/>
      <c r="AR18" s="156"/>
      <c r="AS18" s="157">
        <v>26.499300000000002</v>
      </c>
      <c r="AT18" s="157">
        <f t="shared" si="7"/>
        <v>50.529748399999988</v>
      </c>
      <c r="AU18" s="157"/>
      <c r="AV18" s="158"/>
      <c r="AW18" s="156"/>
      <c r="AX18" s="157">
        <v>26.430199999999999</v>
      </c>
      <c r="AY18" s="157">
        <f t="shared" si="8"/>
        <v>24.099548399999989</v>
      </c>
      <c r="AZ18" s="157"/>
      <c r="BA18" s="158"/>
      <c r="BB18" s="156"/>
      <c r="BC18" s="157"/>
      <c r="BD18" s="157"/>
      <c r="BE18" s="157"/>
      <c r="BF18" s="158"/>
      <c r="BG18" s="156"/>
      <c r="BH18" s="157"/>
      <c r="BI18" s="157"/>
      <c r="BJ18" s="157"/>
      <c r="BK18" s="158"/>
      <c r="BL18" s="156"/>
      <c r="BM18" s="157"/>
      <c r="BN18" s="157"/>
      <c r="BO18" s="157"/>
      <c r="BP18" s="158"/>
      <c r="BQ18" s="156"/>
      <c r="BR18" s="157"/>
      <c r="BS18" s="157"/>
      <c r="BT18" s="157"/>
      <c r="BU18" s="158"/>
      <c r="BV18" s="156"/>
      <c r="BW18" s="157"/>
      <c r="BX18" s="157"/>
      <c r="BY18" s="157"/>
      <c r="BZ18" s="158"/>
      <c r="CA18" s="156"/>
      <c r="CB18" s="157"/>
      <c r="CC18" s="157"/>
      <c r="CD18" s="157"/>
      <c r="CE18" s="158"/>
    </row>
    <row r="19" spans="1:83" ht="15.75" hidden="1" thickBot="1" x14ac:dyDescent="0.3">
      <c r="A19" s="23"/>
      <c r="B19" s="24" t="s">
        <v>36</v>
      </c>
      <c r="C19" s="25"/>
      <c r="D19" s="25" t="str">
        <f>VLOOKUP(B19,Param!F:K,4,FALSE)</f>
        <v>123Pro</v>
      </c>
      <c r="E19" s="25" t="str">
        <f>VLOOKUP(B19,Param!F:K,5,FALSE)</f>
        <v>123Far</v>
      </c>
      <c r="F19" s="25" t="str">
        <f>VLOOKUP(B19,Param!F:K,6,FALSE)</f>
        <v>Inutilisé actuellement</v>
      </c>
      <c r="G19" s="38">
        <v>0</v>
      </c>
      <c r="H19" s="39"/>
      <c r="I19" s="40"/>
      <c r="J19" s="38">
        <v>0</v>
      </c>
      <c r="K19" s="39"/>
      <c r="L19" s="40"/>
      <c r="M19" s="38">
        <f t="shared" si="1"/>
        <v>0</v>
      </c>
      <c r="N19" s="39"/>
      <c r="O19" s="40"/>
      <c r="P19" s="41"/>
      <c r="Q19" s="42">
        <v>0</v>
      </c>
      <c r="R19" s="42">
        <v>0</v>
      </c>
      <c r="S19" s="43">
        <f t="shared" si="2"/>
        <v>0</v>
      </c>
      <c r="T19" s="44"/>
      <c r="U19" s="43">
        <v>0</v>
      </c>
      <c r="V19" s="43">
        <f t="shared" si="0"/>
        <v>0</v>
      </c>
      <c r="W19" s="129"/>
      <c r="X19" s="159">
        <v>0</v>
      </c>
      <c r="Y19" s="160">
        <v>0</v>
      </c>
      <c r="Z19" s="160">
        <f t="shared" si="3"/>
        <v>0</v>
      </c>
      <c r="AA19" s="160"/>
      <c r="AB19" s="161"/>
      <c r="AC19" s="159">
        <v>0</v>
      </c>
      <c r="AD19" s="160">
        <v>0</v>
      </c>
      <c r="AE19" s="160">
        <f t="shared" si="4"/>
        <v>0</v>
      </c>
      <c r="AF19" s="160"/>
      <c r="AG19" s="161"/>
      <c r="AH19" s="159">
        <v>0</v>
      </c>
      <c r="AI19" s="160">
        <v>0</v>
      </c>
      <c r="AJ19" s="160">
        <f t="shared" si="5"/>
        <v>0</v>
      </c>
      <c r="AK19" s="160"/>
      <c r="AL19" s="161"/>
      <c r="AM19" s="159">
        <f>IF(F19&lt;&gt;0,0,IF(AND(VLOOKUP($E19,Param!$J:$M,4,FALSE)&gt;(AJ19-AN19),(AJ19-AN19+(VLOOKUP(E19,Param!J:N,5,FALSE))&lt;VLOOKUP('MP &amp; Stock'!E19,Param!J:M,4,FALSE))),VLOOKUP($E19,Param!$J:$N,5,FALSE)*2,IF(VLOOKUP($E19,Param!$J:$M,4,FALSE)&gt;(AJ19-AN19),VLOOKUP($E19,Param!$J:$N,5,FALSE),0)))</f>
        <v>0</v>
      </c>
      <c r="AN19" s="160">
        <v>0</v>
      </c>
      <c r="AO19" s="160">
        <f t="shared" si="6"/>
        <v>0</v>
      </c>
      <c r="AP19" s="160"/>
      <c r="AQ19" s="161"/>
      <c r="AR19" s="159"/>
      <c r="AS19" s="160">
        <v>0</v>
      </c>
      <c r="AT19" s="160">
        <f t="shared" si="7"/>
        <v>0</v>
      </c>
      <c r="AU19" s="160"/>
      <c r="AV19" s="161"/>
      <c r="AW19" s="159"/>
      <c r="AX19" s="160">
        <v>0</v>
      </c>
      <c r="AY19" s="160">
        <f t="shared" si="8"/>
        <v>0</v>
      </c>
      <c r="AZ19" s="160"/>
      <c r="BA19" s="161"/>
      <c r="BB19" s="159"/>
      <c r="BC19" s="160"/>
      <c r="BD19" s="160"/>
      <c r="BE19" s="160"/>
      <c r="BF19" s="161"/>
      <c r="BG19" s="159"/>
      <c r="BH19" s="160"/>
      <c r="BI19" s="160"/>
      <c r="BJ19" s="160"/>
      <c r="BK19" s="161"/>
      <c r="BL19" s="159"/>
      <c r="BM19" s="160"/>
      <c r="BN19" s="160"/>
      <c r="BO19" s="160"/>
      <c r="BP19" s="161"/>
      <c r="BQ19" s="159"/>
      <c r="BR19" s="160"/>
      <c r="BS19" s="160"/>
      <c r="BT19" s="160"/>
      <c r="BU19" s="161"/>
      <c r="BV19" s="159"/>
      <c r="BW19" s="160"/>
      <c r="BX19" s="160"/>
      <c r="BY19" s="160"/>
      <c r="BZ19" s="161"/>
      <c r="CA19" s="159"/>
      <c r="CB19" s="160"/>
      <c r="CC19" s="160"/>
      <c r="CD19" s="160"/>
      <c r="CE19" s="161"/>
    </row>
    <row r="20" spans="1:83" hidden="1" x14ac:dyDescent="0.25">
      <c r="A20" s="23"/>
      <c r="B20" s="24" t="s">
        <v>37</v>
      </c>
      <c r="C20" s="25"/>
      <c r="D20" s="25" t="str">
        <f>VLOOKUP(B20,Param!F:K,4,FALSE)</f>
        <v>131Pro</v>
      </c>
      <c r="E20" s="25" t="str">
        <f>VLOOKUP(B20,Param!F:K,5,FALSE)</f>
        <v>131Hyd</v>
      </c>
      <c r="F20" s="25">
        <f>VLOOKUP(B20,Param!F:K,6,FALSE)</f>
        <v>0</v>
      </c>
      <c r="G20" s="16">
        <v>3.55</v>
      </c>
      <c r="H20" s="17"/>
      <c r="I20" s="18"/>
      <c r="J20" s="16">
        <v>0</v>
      </c>
      <c r="K20" s="17"/>
      <c r="L20" s="18"/>
      <c r="M20" s="16">
        <f t="shared" si="1"/>
        <v>3.55</v>
      </c>
      <c r="N20" s="17"/>
      <c r="O20" s="18"/>
      <c r="P20" s="19"/>
      <c r="Q20" s="20">
        <v>0.20003000000000001</v>
      </c>
      <c r="R20" s="20">
        <v>0</v>
      </c>
      <c r="S20" s="21">
        <f t="shared" si="2"/>
        <v>3.3499699999999999</v>
      </c>
      <c r="T20" s="139">
        <f>-0.05</f>
        <v>-0.05</v>
      </c>
      <c r="U20" s="21">
        <v>3.3</v>
      </c>
      <c r="V20" s="21">
        <f t="shared" si="0"/>
        <v>-2.9999999999752447E-5</v>
      </c>
      <c r="W20" s="127"/>
      <c r="X20" s="156">
        <v>0</v>
      </c>
      <c r="Y20" s="157">
        <v>0</v>
      </c>
      <c r="Z20" s="157">
        <f t="shared" si="3"/>
        <v>3.3</v>
      </c>
      <c r="AA20" s="157"/>
      <c r="AB20" s="158"/>
      <c r="AC20" s="156">
        <v>0</v>
      </c>
      <c r="AD20" s="162">
        <v>0</v>
      </c>
      <c r="AE20" s="157">
        <f t="shared" si="4"/>
        <v>3.3</v>
      </c>
      <c r="AF20" s="157"/>
      <c r="AG20" s="158"/>
      <c r="AH20" s="156">
        <v>0</v>
      </c>
      <c r="AI20" s="162">
        <v>0</v>
      </c>
      <c r="AJ20" s="157">
        <f t="shared" si="5"/>
        <v>3.3</v>
      </c>
      <c r="AK20" s="157"/>
      <c r="AL20" s="158"/>
      <c r="AM20" s="156">
        <f>IF(F20&lt;&gt;0,0,IF(AND(VLOOKUP($E20,Param!$J:$M,4,FALSE)&gt;(AJ20-AN20),(AJ20-AN20+(VLOOKUP(E20,Param!J:N,5,FALSE))&lt;VLOOKUP('MP &amp; Stock'!E20,Param!J:M,4,FALSE))),VLOOKUP($E20,Param!$J:$N,5,FALSE)*2,IF(VLOOKUP($E20,Param!$J:$M,4,FALSE)&gt;(AJ20-AN20),VLOOKUP($E20,Param!$J:$N,5,FALSE),0)))</f>
        <v>0</v>
      </c>
      <c r="AN20" s="157">
        <v>0</v>
      </c>
      <c r="AO20" s="157">
        <f t="shared" si="6"/>
        <v>3.3</v>
      </c>
      <c r="AP20" s="157"/>
      <c r="AQ20" s="158"/>
      <c r="AR20" s="156"/>
      <c r="AS20" s="157">
        <v>0</v>
      </c>
      <c r="AT20" s="157">
        <f t="shared" si="7"/>
        <v>3.3</v>
      </c>
      <c r="AU20" s="157"/>
      <c r="AV20" s="158"/>
      <c r="AW20" s="156"/>
      <c r="AX20" s="157">
        <v>0</v>
      </c>
      <c r="AY20" s="157">
        <f t="shared" si="8"/>
        <v>3.3</v>
      </c>
      <c r="AZ20" s="157"/>
      <c r="BA20" s="158"/>
      <c r="BB20" s="156"/>
      <c r="BC20" s="157"/>
      <c r="BD20" s="157"/>
      <c r="BE20" s="157"/>
      <c r="BF20" s="158"/>
      <c r="BG20" s="156"/>
      <c r="BH20" s="157"/>
      <c r="BI20" s="157"/>
      <c r="BJ20" s="157"/>
      <c r="BK20" s="158"/>
      <c r="BL20" s="156"/>
      <c r="BM20" s="157"/>
      <c r="BN20" s="157"/>
      <c r="BO20" s="157"/>
      <c r="BP20" s="158"/>
      <c r="BQ20" s="156"/>
      <c r="BR20" s="157"/>
      <c r="BS20" s="157"/>
      <c r="BT20" s="157"/>
      <c r="BU20" s="158"/>
      <c r="BV20" s="156"/>
      <c r="BW20" s="157"/>
      <c r="BX20" s="157"/>
      <c r="BY20" s="157"/>
      <c r="BZ20" s="158"/>
      <c r="CA20" s="156"/>
      <c r="CB20" s="157"/>
      <c r="CC20" s="157"/>
      <c r="CD20" s="157"/>
      <c r="CE20" s="158"/>
    </row>
    <row r="21" spans="1:83" ht="15.75" hidden="1" thickBot="1" x14ac:dyDescent="0.3">
      <c r="A21" s="23"/>
      <c r="B21" s="24" t="s">
        <v>38</v>
      </c>
      <c r="C21" s="25"/>
      <c r="D21" s="25" t="str">
        <f>VLOOKUP(B21,Param!F:K,4,FALSE)</f>
        <v>132Pro</v>
      </c>
      <c r="E21" s="25" t="str">
        <f>VLOOKUP(B21,Param!F:K,5,FALSE)</f>
        <v>132Hyd</v>
      </c>
      <c r="F21" s="25" t="str">
        <f>VLOOKUP(B21,Param!F:K,6,FALSE)</f>
        <v>Inutilisé actuellement</v>
      </c>
      <c r="G21" s="38">
        <v>0</v>
      </c>
      <c r="H21" s="39"/>
      <c r="I21" s="40"/>
      <c r="J21" s="38">
        <v>0</v>
      </c>
      <c r="K21" s="39"/>
      <c r="L21" s="40"/>
      <c r="M21" s="38">
        <f t="shared" si="1"/>
        <v>0</v>
      </c>
      <c r="N21" s="39"/>
      <c r="O21" s="40"/>
      <c r="P21" s="41"/>
      <c r="Q21" s="42">
        <v>0</v>
      </c>
      <c r="R21" s="42">
        <v>0</v>
      </c>
      <c r="S21" s="43">
        <f t="shared" si="2"/>
        <v>0</v>
      </c>
      <c r="T21" s="44"/>
      <c r="U21" s="43">
        <v>0</v>
      </c>
      <c r="V21" s="43">
        <f t="shared" si="0"/>
        <v>0</v>
      </c>
      <c r="W21" s="129"/>
      <c r="X21" s="159">
        <v>0</v>
      </c>
      <c r="Y21" s="160">
        <v>0</v>
      </c>
      <c r="Z21" s="160">
        <f t="shared" si="3"/>
        <v>0</v>
      </c>
      <c r="AA21" s="160"/>
      <c r="AB21" s="161"/>
      <c r="AC21" s="159">
        <v>0</v>
      </c>
      <c r="AD21" s="160">
        <v>0</v>
      </c>
      <c r="AE21" s="160">
        <f t="shared" si="4"/>
        <v>0</v>
      </c>
      <c r="AF21" s="160"/>
      <c r="AG21" s="161"/>
      <c r="AH21" s="159">
        <v>0</v>
      </c>
      <c r="AI21" s="160">
        <v>0</v>
      </c>
      <c r="AJ21" s="160">
        <f t="shared" si="5"/>
        <v>0</v>
      </c>
      <c r="AK21" s="160"/>
      <c r="AL21" s="161"/>
      <c r="AM21" s="159">
        <f>IF(F21&lt;&gt;0,0,IF(AND(VLOOKUP($E21,Param!$J:$M,4,FALSE)&gt;(AJ21-AN21),(AJ21-AN21+(VLOOKUP(E21,Param!J:N,5,FALSE))&lt;VLOOKUP('MP &amp; Stock'!E21,Param!J:M,4,FALSE))),VLOOKUP($E21,Param!$J:$N,5,FALSE)*2,IF(VLOOKUP($E21,Param!$J:$M,4,FALSE)&gt;(AJ21-AN21),VLOOKUP($E21,Param!$J:$N,5,FALSE),0)))</f>
        <v>0</v>
      </c>
      <c r="AN21" s="160">
        <v>0</v>
      </c>
      <c r="AO21" s="160">
        <f t="shared" si="6"/>
        <v>0</v>
      </c>
      <c r="AP21" s="160"/>
      <c r="AQ21" s="161"/>
      <c r="AR21" s="159"/>
      <c r="AS21" s="160">
        <v>0</v>
      </c>
      <c r="AT21" s="160">
        <f t="shared" si="7"/>
        <v>0</v>
      </c>
      <c r="AU21" s="160"/>
      <c r="AV21" s="161"/>
      <c r="AW21" s="159"/>
      <c r="AX21" s="160">
        <v>0</v>
      </c>
      <c r="AY21" s="160">
        <f t="shared" si="8"/>
        <v>0</v>
      </c>
      <c r="AZ21" s="160"/>
      <c r="BA21" s="161"/>
      <c r="BB21" s="159"/>
      <c r="BC21" s="160"/>
      <c r="BD21" s="160"/>
      <c r="BE21" s="160"/>
      <c r="BF21" s="161"/>
      <c r="BG21" s="159"/>
      <c r="BH21" s="160"/>
      <c r="BI21" s="160"/>
      <c r="BJ21" s="160"/>
      <c r="BK21" s="161"/>
      <c r="BL21" s="159"/>
      <c r="BM21" s="160"/>
      <c r="BN21" s="160"/>
      <c r="BO21" s="160"/>
      <c r="BP21" s="161"/>
      <c r="BQ21" s="159"/>
      <c r="BR21" s="160"/>
      <c r="BS21" s="160"/>
      <c r="BT21" s="160"/>
      <c r="BU21" s="161"/>
      <c r="BV21" s="159"/>
      <c r="BW21" s="160"/>
      <c r="BX21" s="160"/>
      <c r="BY21" s="160"/>
      <c r="BZ21" s="161"/>
      <c r="CA21" s="159"/>
      <c r="CB21" s="160"/>
      <c r="CC21" s="160"/>
      <c r="CD21" s="160"/>
      <c r="CE21" s="161"/>
    </row>
    <row r="22" spans="1:83" hidden="1" x14ac:dyDescent="0.25">
      <c r="A22" s="23"/>
      <c r="B22" s="24" t="s">
        <v>39</v>
      </c>
      <c r="C22" s="25"/>
      <c r="D22" s="25" t="str">
        <f>VLOOKUP(B22,Param!F:K,4,FALSE)</f>
        <v>300Pro</v>
      </c>
      <c r="E22" s="25" t="str">
        <f>VLOOKUP(B22,Param!F:K,5,FALSE)</f>
        <v>300Hui</v>
      </c>
      <c r="F22" s="25" t="str">
        <f>VLOOKUP(B22,Param!F:K,6,FALSE)</f>
        <v>Inutilisé actuellement</v>
      </c>
      <c r="G22" s="16">
        <v>0</v>
      </c>
      <c r="H22" s="17"/>
      <c r="I22" s="18"/>
      <c r="J22" s="16">
        <v>0</v>
      </c>
      <c r="K22" s="17"/>
      <c r="L22" s="18"/>
      <c r="M22" s="16">
        <f t="shared" si="1"/>
        <v>0</v>
      </c>
      <c r="N22" s="17"/>
      <c r="O22" s="18"/>
      <c r="P22" s="19"/>
      <c r="Q22" s="20">
        <v>0</v>
      </c>
      <c r="R22" s="20">
        <v>0</v>
      </c>
      <c r="S22" s="21">
        <f t="shared" si="2"/>
        <v>0</v>
      </c>
      <c r="T22" s="22"/>
      <c r="U22" s="21">
        <v>0</v>
      </c>
      <c r="V22" s="21">
        <f t="shared" si="0"/>
        <v>0</v>
      </c>
      <c r="W22" s="127"/>
      <c r="X22" s="156">
        <v>0</v>
      </c>
      <c r="Y22" s="157">
        <v>0</v>
      </c>
      <c r="Z22" s="157">
        <f t="shared" si="3"/>
        <v>0</v>
      </c>
      <c r="AA22" s="157"/>
      <c r="AB22" s="158"/>
      <c r="AC22" s="156">
        <v>0</v>
      </c>
      <c r="AD22" s="157">
        <v>0</v>
      </c>
      <c r="AE22" s="157">
        <f t="shared" si="4"/>
        <v>0</v>
      </c>
      <c r="AF22" s="157"/>
      <c r="AG22" s="158"/>
      <c r="AH22" s="156">
        <v>0</v>
      </c>
      <c r="AI22" s="157">
        <v>0</v>
      </c>
      <c r="AJ22" s="157">
        <f t="shared" si="5"/>
        <v>0</v>
      </c>
      <c r="AK22" s="157"/>
      <c r="AL22" s="158"/>
      <c r="AM22" s="156">
        <f>IF(F22&lt;&gt;0,0,IF(AND(VLOOKUP($E22,Param!$J:$M,4,FALSE)&gt;(AJ22-AN22),(AJ22-AN22+(VLOOKUP(E22,Param!J:N,5,FALSE))&lt;VLOOKUP('MP &amp; Stock'!E22,Param!J:M,4,FALSE))),VLOOKUP($E22,Param!$J:$N,5,FALSE)*2,IF(VLOOKUP($E22,Param!$J:$M,4,FALSE)&gt;(AJ22-AN22),VLOOKUP($E22,Param!$J:$N,5,FALSE),0)))</f>
        <v>0</v>
      </c>
      <c r="AN22" s="157">
        <v>0</v>
      </c>
      <c r="AO22" s="157">
        <f t="shared" si="6"/>
        <v>0</v>
      </c>
      <c r="AP22" s="157"/>
      <c r="AQ22" s="158"/>
      <c r="AR22" s="156"/>
      <c r="AS22" s="157">
        <v>0</v>
      </c>
      <c r="AT22" s="157">
        <f t="shared" si="7"/>
        <v>0</v>
      </c>
      <c r="AU22" s="157"/>
      <c r="AV22" s="158"/>
      <c r="AW22" s="156"/>
      <c r="AX22" s="157">
        <v>0</v>
      </c>
      <c r="AY22" s="157">
        <f t="shared" si="8"/>
        <v>0</v>
      </c>
      <c r="AZ22" s="157"/>
      <c r="BA22" s="158"/>
      <c r="BB22" s="156"/>
      <c r="BC22" s="157"/>
      <c r="BD22" s="157"/>
      <c r="BE22" s="157"/>
      <c r="BF22" s="158"/>
      <c r="BG22" s="156"/>
      <c r="BH22" s="157"/>
      <c r="BI22" s="157"/>
      <c r="BJ22" s="157"/>
      <c r="BK22" s="158"/>
      <c r="BL22" s="156"/>
      <c r="BM22" s="157"/>
      <c r="BN22" s="157"/>
      <c r="BO22" s="157"/>
      <c r="BP22" s="158"/>
      <c r="BQ22" s="156"/>
      <c r="BR22" s="157"/>
      <c r="BS22" s="157"/>
      <c r="BT22" s="157"/>
      <c r="BU22" s="158"/>
      <c r="BV22" s="156"/>
      <c r="BW22" s="157"/>
      <c r="BX22" s="157"/>
      <c r="BY22" s="157"/>
      <c r="BZ22" s="158"/>
      <c r="CA22" s="156"/>
      <c r="CB22" s="157"/>
      <c r="CC22" s="157"/>
      <c r="CD22" s="157"/>
      <c r="CE22" s="158"/>
    </row>
    <row r="23" spans="1:83" ht="15.75" hidden="1" thickBot="1" x14ac:dyDescent="0.3">
      <c r="A23" s="35"/>
      <c r="B23" s="36" t="s">
        <v>40</v>
      </c>
      <c r="C23" s="37"/>
      <c r="D23" s="37" t="str">
        <f>VLOOKUP(B23,Param!F:K,4,FALSE)</f>
        <v>301Pro</v>
      </c>
      <c r="E23" s="37" t="str">
        <f>VLOOKUP(B23,Param!F:K,5,FALSE)</f>
        <v>301Hui</v>
      </c>
      <c r="F23" s="37">
        <f>VLOOKUP(B23,Param!F:K,6,FALSE)</f>
        <v>0</v>
      </c>
      <c r="G23" s="38">
        <v>40.5</v>
      </c>
      <c r="H23" s="39"/>
      <c r="I23" s="40"/>
      <c r="J23" s="38">
        <v>81</v>
      </c>
      <c r="K23" s="39"/>
      <c r="L23" s="40"/>
      <c r="M23" s="38">
        <f t="shared" si="1"/>
        <v>121.5</v>
      </c>
      <c r="N23" s="39"/>
      <c r="O23" s="40"/>
      <c r="P23" s="41"/>
      <c r="Q23" s="42">
        <v>61.455199999999998</v>
      </c>
      <c r="R23" s="42">
        <v>0</v>
      </c>
      <c r="S23" s="43">
        <f t="shared" si="2"/>
        <v>60.044800000000002</v>
      </c>
      <c r="T23" s="44">
        <f>-8.5</f>
        <v>-8.5</v>
      </c>
      <c r="U23" s="43">
        <v>50.1</v>
      </c>
      <c r="V23" s="43">
        <f t="shared" si="0"/>
        <v>1.4448000000000008</v>
      </c>
      <c r="W23" s="129"/>
      <c r="X23" s="159">
        <v>0</v>
      </c>
      <c r="Y23" s="160">
        <v>22.78</v>
      </c>
      <c r="Z23" s="160">
        <f t="shared" si="3"/>
        <v>27.32</v>
      </c>
      <c r="AA23" s="160"/>
      <c r="AB23" s="161"/>
      <c r="AC23" s="159">
        <v>48.599999999999994</v>
      </c>
      <c r="AD23" s="160">
        <v>21.680000000000003</v>
      </c>
      <c r="AE23" s="160">
        <f t="shared" si="4"/>
        <v>54.239999999999981</v>
      </c>
      <c r="AF23" s="160"/>
      <c r="AG23" s="161"/>
      <c r="AH23" s="159">
        <v>16.2</v>
      </c>
      <c r="AI23" s="160">
        <v>23.358719999999998</v>
      </c>
      <c r="AJ23" s="160">
        <f t="shared" si="5"/>
        <v>47.081279999999985</v>
      </c>
      <c r="AK23" s="160"/>
      <c r="AL23" s="161"/>
      <c r="AM23" s="159">
        <f>IF(F23&lt;&gt;0,0,IF(AND(VLOOKUP($E23,Param!$J:$M,4,FALSE)&gt;(AJ23-AN23),(AJ23-AN23+(VLOOKUP(E23,Param!J:N,5,FALSE))&lt;VLOOKUP('MP &amp; Stock'!E23,Param!J:M,4,FALSE))),VLOOKUP($E23,Param!$J:$N,5,FALSE)*2,IF(VLOOKUP($E23,Param!$J:$M,4,FALSE)&gt;(AJ23-AN23),VLOOKUP($E23,Param!$J:$N,5,FALSE),0)))</f>
        <v>0</v>
      </c>
      <c r="AN23" s="160">
        <v>14.092500000000001</v>
      </c>
      <c r="AO23" s="160">
        <f t="shared" si="6"/>
        <v>32.988779999999984</v>
      </c>
      <c r="AP23" s="160"/>
      <c r="AQ23" s="161"/>
      <c r="AR23" s="159"/>
      <c r="AS23" s="160">
        <v>11.86</v>
      </c>
      <c r="AT23" s="160">
        <f t="shared" si="7"/>
        <v>21.128779999999985</v>
      </c>
      <c r="AU23" s="160"/>
      <c r="AV23" s="161"/>
      <c r="AW23" s="159"/>
      <c r="AX23" s="160">
        <v>3.51</v>
      </c>
      <c r="AY23" s="160">
        <f t="shared" si="8"/>
        <v>17.618779999999987</v>
      </c>
      <c r="AZ23" s="160"/>
      <c r="BA23" s="161"/>
      <c r="BB23" s="159"/>
      <c r="BC23" s="160"/>
      <c r="BD23" s="160"/>
      <c r="BE23" s="160"/>
      <c r="BF23" s="161"/>
      <c r="BG23" s="159"/>
      <c r="BH23" s="160"/>
      <c r="BI23" s="160"/>
      <c r="BJ23" s="160"/>
      <c r="BK23" s="161"/>
      <c r="BL23" s="159"/>
      <c r="BM23" s="160"/>
      <c r="BN23" s="160"/>
      <c r="BO23" s="160"/>
      <c r="BP23" s="161"/>
      <c r="BQ23" s="159"/>
      <c r="BR23" s="160"/>
      <c r="BS23" s="160"/>
      <c r="BT23" s="160"/>
      <c r="BU23" s="161"/>
      <c r="BV23" s="159"/>
      <c r="BW23" s="160"/>
      <c r="BX23" s="160"/>
      <c r="BY23" s="160"/>
      <c r="BZ23" s="161"/>
      <c r="CA23" s="159"/>
      <c r="CB23" s="160"/>
      <c r="CC23" s="160"/>
      <c r="CD23" s="160"/>
      <c r="CE23" s="161"/>
    </row>
    <row r="24" spans="1:83" hidden="1" x14ac:dyDescent="0.25">
      <c r="A24" s="13"/>
      <c r="B24" s="14" t="s">
        <v>41</v>
      </c>
      <c r="C24" s="15"/>
      <c r="D24" s="15" t="str">
        <f>VLOOKUP(B24,Param!F:K,4,FALSE)</f>
        <v>200Pro</v>
      </c>
      <c r="E24" s="15" t="str">
        <f>VLOOKUP(B24,Param!F:K,5,FALSE)</f>
        <v>200Tou</v>
      </c>
      <c r="F24" s="15">
        <f>VLOOKUP(B24,Param!F:K,6,FALSE)</f>
        <v>0</v>
      </c>
      <c r="G24" s="16">
        <v>378.11800000000005</v>
      </c>
      <c r="H24" s="17"/>
      <c r="I24" s="18"/>
      <c r="J24" s="16">
        <v>414.59</v>
      </c>
      <c r="K24" s="17"/>
      <c r="L24" s="18"/>
      <c r="M24" s="16">
        <f t="shared" si="1"/>
        <v>792.70800000000008</v>
      </c>
      <c r="N24" s="17"/>
      <c r="O24" s="18"/>
      <c r="P24" s="19"/>
      <c r="Q24" s="20">
        <v>739.27149999999995</v>
      </c>
      <c r="R24" s="20">
        <v>0</v>
      </c>
      <c r="S24" s="21">
        <f t="shared" si="2"/>
        <v>53.436500000000137</v>
      </c>
      <c r="T24" s="22">
        <f>-2.2-0.6</f>
        <v>-2.8000000000000003</v>
      </c>
      <c r="U24" s="21">
        <v>40.795999999999999</v>
      </c>
      <c r="V24" s="21">
        <f t="shared" si="0"/>
        <v>9.8405000000001408</v>
      </c>
      <c r="W24" s="127"/>
      <c r="X24" s="156">
        <v>190.8</v>
      </c>
      <c r="Y24" s="157">
        <v>192.12539999999998</v>
      </c>
      <c r="Z24" s="157">
        <f t="shared" si="3"/>
        <v>39.470600000000019</v>
      </c>
      <c r="AA24" s="157"/>
      <c r="AB24" s="158"/>
      <c r="AC24" s="156">
        <v>193.12</v>
      </c>
      <c r="AD24" s="157">
        <v>248.91980000000001</v>
      </c>
      <c r="AE24" s="157">
        <f t="shared" si="4"/>
        <v>-16.329199999999986</v>
      </c>
      <c r="AF24" s="157"/>
      <c r="AG24" s="158"/>
      <c r="AH24" s="156">
        <v>400</v>
      </c>
      <c r="AI24" s="157">
        <v>223.24799999999999</v>
      </c>
      <c r="AJ24" s="157">
        <f t="shared" si="5"/>
        <v>160.4228</v>
      </c>
      <c r="AK24" s="157"/>
      <c r="AL24" s="158"/>
      <c r="AM24" s="156">
        <f>IF(F24&lt;&gt;0,0,IF(AND(VLOOKUP($E24,Param!$J:$M,4,FALSE)&gt;(AJ24-AN24),(AJ24-AN24+(VLOOKUP(E24,Param!J:N,5,FALSE))&lt;VLOOKUP('MP &amp; Stock'!E24,Param!J:M,4,FALSE))),VLOOKUP($E24,Param!$J:$N,5,FALSE)*2,IF(VLOOKUP($E24,Param!$J:$M,4,FALSE)&gt;(AJ24-AN24),VLOOKUP($E24,Param!$J:$N,5,FALSE),0)))</f>
        <v>200</v>
      </c>
      <c r="AN24" s="157">
        <v>142.72297</v>
      </c>
      <c r="AO24" s="157">
        <f t="shared" si="6"/>
        <v>217.69982999999999</v>
      </c>
      <c r="AP24" s="157"/>
      <c r="AQ24" s="158"/>
      <c r="AR24" s="156"/>
      <c r="AS24" s="157">
        <v>114.44118999999999</v>
      </c>
      <c r="AT24" s="157">
        <f t="shared" si="7"/>
        <v>103.25864</v>
      </c>
      <c r="AU24" s="157"/>
      <c r="AV24" s="158"/>
      <c r="AW24" s="156"/>
      <c r="AX24" s="157">
        <v>54.006610000000002</v>
      </c>
      <c r="AY24" s="157">
        <f t="shared" si="8"/>
        <v>49.252029999999998</v>
      </c>
      <c r="AZ24" s="157"/>
      <c r="BA24" s="158"/>
      <c r="BB24" s="156"/>
      <c r="BC24" s="157"/>
      <c r="BD24" s="157"/>
      <c r="BE24" s="157"/>
      <c r="BF24" s="158"/>
      <c r="BG24" s="156"/>
      <c r="BH24" s="157"/>
      <c r="BI24" s="157"/>
      <c r="BJ24" s="157"/>
      <c r="BK24" s="158"/>
      <c r="BL24" s="156"/>
      <c r="BM24" s="157"/>
      <c r="BN24" s="157"/>
      <c r="BO24" s="157"/>
      <c r="BP24" s="158"/>
      <c r="BQ24" s="156"/>
      <c r="BR24" s="157"/>
      <c r="BS24" s="157"/>
      <c r="BT24" s="157"/>
      <c r="BU24" s="158"/>
      <c r="BV24" s="156"/>
      <c r="BW24" s="157"/>
      <c r="BX24" s="157"/>
      <c r="BY24" s="157"/>
      <c r="BZ24" s="158"/>
      <c r="CA24" s="156"/>
      <c r="CB24" s="157"/>
      <c r="CC24" s="157"/>
      <c r="CD24" s="157"/>
      <c r="CE24" s="158"/>
    </row>
    <row r="25" spans="1:83" hidden="1" x14ac:dyDescent="0.25">
      <c r="A25" s="23"/>
      <c r="B25" s="24" t="s">
        <v>42</v>
      </c>
      <c r="C25" s="25"/>
      <c r="D25" s="25" t="str">
        <f>VLOOKUP(B25,Param!F:K,4,FALSE)</f>
        <v>202Pro</v>
      </c>
      <c r="E25" s="25" t="str">
        <f>VLOOKUP(B25,Param!F:K,5,FALSE)</f>
        <v>202Tou</v>
      </c>
      <c r="F25" s="25" t="str">
        <f>VLOOKUP(B25,Param!F:K,6,FALSE)</f>
        <v>Inutilisé actuellement</v>
      </c>
      <c r="G25" s="26"/>
      <c r="H25" s="27"/>
      <c r="I25" s="28"/>
      <c r="J25" s="26">
        <v>0</v>
      </c>
      <c r="K25" s="27"/>
      <c r="L25" s="28"/>
      <c r="M25" s="26">
        <f t="shared" si="1"/>
        <v>0</v>
      </c>
      <c r="N25" s="27"/>
      <c r="O25" s="28"/>
      <c r="P25" s="29"/>
      <c r="Q25" s="30">
        <v>0</v>
      </c>
      <c r="R25" s="30">
        <v>0</v>
      </c>
      <c r="S25" s="31">
        <f t="shared" si="2"/>
        <v>0</v>
      </c>
      <c r="T25" s="32"/>
      <c r="U25" s="31">
        <v>0</v>
      </c>
      <c r="V25" s="31">
        <f t="shared" si="0"/>
        <v>0</v>
      </c>
      <c r="W25" s="128"/>
      <c r="X25" s="163">
        <v>0</v>
      </c>
      <c r="Y25" s="164">
        <v>0</v>
      </c>
      <c r="Z25" s="164">
        <f t="shared" si="3"/>
        <v>0</v>
      </c>
      <c r="AA25" s="164"/>
      <c r="AB25" s="165"/>
      <c r="AC25" s="163">
        <v>0</v>
      </c>
      <c r="AD25" s="164">
        <v>0</v>
      </c>
      <c r="AE25" s="164">
        <f t="shared" si="4"/>
        <v>0</v>
      </c>
      <c r="AF25" s="164"/>
      <c r="AG25" s="165"/>
      <c r="AH25" s="163">
        <v>0</v>
      </c>
      <c r="AI25" s="164">
        <v>0</v>
      </c>
      <c r="AJ25" s="164">
        <f t="shared" si="5"/>
        <v>0</v>
      </c>
      <c r="AK25" s="164"/>
      <c r="AL25" s="165"/>
      <c r="AM25" s="163">
        <f>IF(F25&lt;&gt;0,0,IF(AND(VLOOKUP($E25,Param!$J:$M,4,FALSE)&gt;(AJ25-AN25),(AJ25-AN25+(VLOOKUP(E25,Param!J:N,5,FALSE))&lt;VLOOKUP('MP &amp; Stock'!E25,Param!J:M,4,FALSE))),VLOOKUP($E25,Param!$J:$N,5,FALSE)*2,IF(VLOOKUP($E25,Param!$J:$M,4,FALSE)&gt;(AJ25-AN25),VLOOKUP($E25,Param!$J:$N,5,FALSE),0)))</f>
        <v>0</v>
      </c>
      <c r="AN25" s="164">
        <v>0</v>
      </c>
      <c r="AO25" s="164">
        <f t="shared" si="6"/>
        <v>0</v>
      </c>
      <c r="AP25" s="164"/>
      <c r="AQ25" s="165"/>
      <c r="AR25" s="163"/>
      <c r="AS25" s="164">
        <v>0</v>
      </c>
      <c r="AT25" s="164">
        <f t="shared" si="7"/>
        <v>0</v>
      </c>
      <c r="AU25" s="164"/>
      <c r="AV25" s="165"/>
      <c r="AW25" s="163"/>
      <c r="AX25" s="164">
        <v>0</v>
      </c>
      <c r="AY25" s="164">
        <f t="shared" si="8"/>
        <v>0</v>
      </c>
      <c r="AZ25" s="164"/>
      <c r="BA25" s="165"/>
      <c r="BB25" s="163"/>
      <c r="BC25" s="164"/>
      <c r="BD25" s="164"/>
      <c r="BE25" s="164"/>
      <c r="BF25" s="165"/>
      <c r="BG25" s="163"/>
      <c r="BH25" s="164"/>
      <c r="BI25" s="164"/>
      <c r="BJ25" s="164"/>
      <c r="BK25" s="165"/>
      <c r="BL25" s="163"/>
      <c r="BM25" s="164"/>
      <c r="BN25" s="164"/>
      <c r="BO25" s="164"/>
      <c r="BP25" s="165"/>
      <c r="BQ25" s="163"/>
      <c r="BR25" s="164"/>
      <c r="BS25" s="164"/>
      <c r="BT25" s="164"/>
      <c r="BU25" s="165"/>
      <c r="BV25" s="163"/>
      <c r="BW25" s="164"/>
      <c r="BX25" s="164"/>
      <c r="BY25" s="164"/>
      <c r="BZ25" s="165"/>
      <c r="CA25" s="163"/>
      <c r="CB25" s="164"/>
      <c r="CC25" s="164"/>
      <c r="CD25" s="164"/>
      <c r="CE25" s="165"/>
    </row>
    <row r="26" spans="1:83" hidden="1" x14ac:dyDescent="0.25">
      <c r="A26" s="23"/>
      <c r="B26" s="24" t="s">
        <v>43</v>
      </c>
      <c r="C26" s="25"/>
      <c r="D26" s="25" t="str">
        <f>VLOOKUP(B26,Param!F:K,4,FALSE)</f>
        <v>203Pro</v>
      </c>
      <c r="E26" s="25" t="str">
        <f>VLOOKUP(B26,Param!F:K,5,FALSE)</f>
        <v>203Gra</v>
      </c>
      <c r="F26" s="25" t="str">
        <f>VLOOKUP(B26,Param!F:K,6,FALSE)</f>
        <v>Inutilisé actuellement</v>
      </c>
      <c r="G26" s="26">
        <v>0</v>
      </c>
      <c r="H26" s="27"/>
      <c r="I26" s="28"/>
      <c r="J26" s="26">
        <v>0</v>
      </c>
      <c r="K26" s="27"/>
      <c r="L26" s="28"/>
      <c r="M26" s="26">
        <f t="shared" si="1"/>
        <v>0</v>
      </c>
      <c r="N26" s="27"/>
      <c r="O26" s="28"/>
      <c r="P26" s="29"/>
      <c r="Q26" s="30">
        <v>0</v>
      </c>
      <c r="R26" s="30">
        <v>0</v>
      </c>
      <c r="S26" s="31">
        <f t="shared" si="2"/>
        <v>0</v>
      </c>
      <c r="T26" s="32"/>
      <c r="U26" s="31">
        <v>0</v>
      </c>
      <c r="V26" s="31">
        <f t="shared" si="0"/>
        <v>0</v>
      </c>
      <c r="W26" s="128"/>
      <c r="X26" s="163">
        <v>0</v>
      </c>
      <c r="Y26" s="164">
        <v>0</v>
      </c>
      <c r="Z26" s="164">
        <f t="shared" si="3"/>
        <v>0</v>
      </c>
      <c r="AA26" s="164"/>
      <c r="AB26" s="165"/>
      <c r="AC26" s="163">
        <v>0</v>
      </c>
      <c r="AD26" s="164">
        <v>0</v>
      </c>
      <c r="AE26" s="164">
        <f t="shared" si="4"/>
        <v>0</v>
      </c>
      <c r="AF26" s="164"/>
      <c r="AG26" s="165"/>
      <c r="AH26" s="163">
        <v>0</v>
      </c>
      <c r="AI26" s="164">
        <v>0</v>
      </c>
      <c r="AJ26" s="164">
        <f t="shared" si="5"/>
        <v>0</v>
      </c>
      <c r="AK26" s="164"/>
      <c r="AL26" s="165"/>
      <c r="AM26" s="163">
        <f>IF(F26&lt;&gt;0,0,IF(AND(VLOOKUP($E26,Param!$J:$M,4,FALSE)&gt;(AJ26-AN26),(AJ26-AN26+(VLOOKUP(E26,Param!J:N,5,FALSE))&lt;VLOOKUP('MP &amp; Stock'!E26,Param!J:M,4,FALSE))),VLOOKUP($E26,Param!$J:$N,5,FALSE)*2,IF(VLOOKUP($E26,Param!$J:$M,4,FALSE)&gt;(AJ26-AN26),VLOOKUP($E26,Param!$J:$N,5,FALSE),0)))</f>
        <v>0</v>
      </c>
      <c r="AN26" s="164">
        <v>0</v>
      </c>
      <c r="AO26" s="164">
        <f t="shared" si="6"/>
        <v>0</v>
      </c>
      <c r="AP26" s="164"/>
      <c r="AQ26" s="165"/>
      <c r="AR26" s="163"/>
      <c r="AS26" s="164">
        <v>0</v>
      </c>
      <c r="AT26" s="164">
        <f t="shared" si="7"/>
        <v>0</v>
      </c>
      <c r="AU26" s="164"/>
      <c r="AV26" s="165"/>
      <c r="AW26" s="163"/>
      <c r="AX26" s="164">
        <v>0</v>
      </c>
      <c r="AY26" s="164">
        <f t="shared" si="8"/>
        <v>0</v>
      </c>
      <c r="AZ26" s="164"/>
      <c r="BA26" s="165"/>
      <c r="BB26" s="163"/>
      <c r="BC26" s="164"/>
      <c r="BD26" s="164"/>
      <c r="BE26" s="164"/>
      <c r="BF26" s="165"/>
      <c r="BG26" s="163"/>
      <c r="BH26" s="164"/>
      <c r="BI26" s="164"/>
      <c r="BJ26" s="164"/>
      <c r="BK26" s="165"/>
      <c r="BL26" s="163"/>
      <c r="BM26" s="164"/>
      <c r="BN26" s="164"/>
      <c r="BO26" s="164"/>
      <c r="BP26" s="165"/>
      <c r="BQ26" s="163"/>
      <c r="BR26" s="164"/>
      <c r="BS26" s="164"/>
      <c r="BT26" s="164"/>
      <c r="BU26" s="165"/>
      <c r="BV26" s="163"/>
      <c r="BW26" s="164"/>
      <c r="BX26" s="164"/>
      <c r="BY26" s="164"/>
      <c r="BZ26" s="165"/>
      <c r="CA26" s="163"/>
      <c r="CB26" s="164"/>
      <c r="CC26" s="164"/>
      <c r="CD26" s="164"/>
      <c r="CE26" s="165"/>
    </row>
    <row r="27" spans="1:83" ht="15.75" hidden="1" thickBot="1" x14ac:dyDescent="0.3">
      <c r="A27" s="23"/>
      <c r="B27" s="24" t="s">
        <v>44</v>
      </c>
      <c r="C27" s="25"/>
      <c r="D27" s="25" t="str">
        <f>VLOOKUP(B27,Param!F:K,4,FALSE)</f>
        <v>205Pro</v>
      </c>
      <c r="E27" s="25" t="str">
        <f>VLOOKUP(B27,Param!F:K,5,FALSE)</f>
        <v>205Tou</v>
      </c>
      <c r="F27" s="25" t="str">
        <f>VLOOKUP(B27,Param!F:K,6,FALSE)</f>
        <v>Inutilisé actuellement</v>
      </c>
      <c r="G27" s="38">
        <v>0</v>
      </c>
      <c r="H27" s="39"/>
      <c r="I27" s="40"/>
      <c r="J27" s="38">
        <v>0</v>
      </c>
      <c r="K27" s="39"/>
      <c r="L27" s="40"/>
      <c r="M27" s="38">
        <f t="shared" si="1"/>
        <v>0</v>
      </c>
      <c r="N27" s="39"/>
      <c r="O27" s="40"/>
      <c r="P27" s="41"/>
      <c r="Q27" s="42">
        <v>0</v>
      </c>
      <c r="R27" s="42">
        <v>0</v>
      </c>
      <c r="S27" s="43">
        <f t="shared" si="2"/>
        <v>0</v>
      </c>
      <c r="T27" s="44"/>
      <c r="U27" s="43">
        <v>0</v>
      </c>
      <c r="V27" s="43">
        <f t="shared" si="0"/>
        <v>0</v>
      </c>
      <c r="W27" s="129"/>
      <c r="X27" s="159">
        <v>0</v>
      </c>
      <c r="Y27" s="160">
        <v>0</v>
      </c>
      <c r="Z27" s="160">
        <f t="shared" si="3"/>
        <v>0</v>
      </c>
      <c r="AA27" s="160"/>
      <c r="AB27" s="161"/>
      <c r="AC27" s="159">
        <v>0</v>
      </c>
      <c r="AD27" s="160">
        <v>0</v>
      </c>
      <c r="AE27" s="160">
        <f t="shared" si="4"/>
        <v>0</v>
      </c>
      <c r="AF27" s="160"/>
      <c r="AG27" s="161"/>
      <c r="AH27" s="159">
        <v>0</v>
      </c>
      <c r="AI27" s="160">
        <v>0</v>
      </c>
      <c r="AJ27" s="160">
        <f t="shared" si="5"/>
        <v>0</v>
      </c>
      <c r="AK27" s="160"/>
      <c r="AL27" s="161"/>
      <c r="AM27" s="159">
        <f>IF(F27&lt;&gt;0,0,IF(AND(VLOOKUP($E27,Param!$J:$M,4,FALSE)&gt;(AJ27-AN27),(AJ27-AN27+(VLOOKUP(E27,Param!J:N,5,FALSE))&lt;VLOOKUP('MP &amp; Stock'!E27,Param!J:M,4,FALSE))),VLOOKUP($E27,Param!$J:$N,5,FALSE)*2,IF(VLOOKUP($E27,Param!$J:$M,4,FALSE)&gt;(AJ27-AN27),VLOOKUP($E27,Param!$J:$N,5,FALSE),0)))</f>
        <v>0</v>
      </c>
      <c r="AN27" s="160">
        <v>0</v>
      </c>
      <c r="AO27" s="160">
        <f t="shared" si="6"/>
        <v>0</v>
      </c>
      <c r="AP27" s="160"/>
      <c r="AQ27" s="161"/>
      <c r="AR27" s="159"/>
      <c r="AS27" s="160">
        <v>0</v>
      </c>
      <c r="AT27" s="160">
        <f t="shared" si="7"/>
        <v>0</v>
      </c>
      <c r="AU27" s="160"/>
      <c r="AV27" s="161"/>
      <c r="AW27" s="159"/>
      <c r="AX27" s="160">
        <v>0</v>
      </c>
      <c r="AY27" s="160">
        <f t="shared" si="8"/>
        <v>0</v>
      </c>
      <c r="AZ27" s="160"/>
      <c r="BA27" s="161"/>
      <c r="BB27" s="159"/>
      <c r="BC27" s="160"/>
      <c r="BD27" s="160"/>
      <c r="BE27" s="160"/>
      <c r="BF27" s="161"/>
      <c r="BG27" s="159"/>
      <c r="BH27" s="160"/>
      <c r="BI27" s="160"/>
      <c r="BJ27" s="160"/>
      <c r="BK27" s="161"/>
      <c r="BL27" s="159"/>
      <c r="BM27" s="160"/>
      <c r="BN27" s="160"/>
      <c r="BO27" s="160"/>
      <c r="BP27" s="161"/>
      <c r="BQ27" s="159"/>
      <c r="BR27" s="160"/>
      <c r="BS27" s="160"/>
      <c r="BT27" s="160"/>
      <c r="BU27" s="161"/>
      <c r="BV27" s="159"/>
      <c r="BW27" s="160"/>
      <c r="BX27" s="160"/>
      <c r="BY27" s="160"/>
      <c r="BZ27" s="161"/>
      <c r="CA27" s="159"/>
      <c r="CB27" s="160"/>
      <c r="CC27" s="160"/>
      <c r="CD27" s="160"/>
      <c r="CE27" s="161"/>
    </row>
    <row r="28" spans="1:83" hidden="1" x14ac:dyDescent="0.25">
      <c r="A28" s="23"/>
      <c r="B28" s="24" t="s">
        <v>45</v>
      </c>
      <c r="C28" s="25"/>
      <c r="D28" s="25" t="str">
        <f>VLOOKUP(B28,Param!F:K,4,FALSE)</f>
        <v>206Pro</v>
      </c>
      <c r="E28" s="25" t="str">
        <f>VLOOKUP(B28,Param!F:K,5,FALSE)</f>
        <v>206Tou</v>
      </c>
      <c r="F28" s="25">
        <f>VLOOKUP(B28,Param!F:K,6,FALSE)</f>
        <v>0</v>
      </c>
      <c r="G28" s="16">
        <v>114.476</v>
      </c>
      <c r="H28" s="17"/>
      <c r="I28" s="18"/>
      <c r="J28" s="16">
        <v>500</v>
      </c>
      <c r="K28" s="17"/>
      <c r="L28" s="18"/>
      <c r="M28" s="16">
        <f t="shared" si="1"/>
        <v>614.476</v>
      </c>
      <c r="N28" s="17"/>
      <c r="O28" s="18"/>
      <c r="P28" s="19"/>
      <c r="Q28" s="20">
        <v>480.73117999999999</v>
      </c>
      <c r="R28" s="20">
        <v>0</v>
      </c>
      <c r="S28" s="21">
        <f t="shared" si="2"/>
        <v>133.74482</v>
      </c>
      <c r="T28" s="22"/>
      <c r="U28" s="21">
        <v>124.754</v>
      </c>
      <c r="V28" s="21">
        <f t="shared" si="0"/>
        <v>8.9908199999999994</v>
      </c>
      <c r="W28" s="127"/>
      <c r="X28" s="156">
        <v>80</v>
      </c>
      <c r="Y28" s="157">
        <v>112.85612499999999</v>
      </c>
      <c r="Z28" s="157">
        <f t="shared" si="3"/>
        <v>91.897875000000028</v>
      </c>
      <c r="AA28" s="157"/>
      <c r="AB28" s="158"/>
      <c r="AC28" s="156">
        <v>160</v>
      </c>
      <c r="AD28" s="157">
        <v>41.6614</v>
      </c>
      <c r="AE28" s="157">
        <f t="shared" si="4"/>
        <v>210.23647500000004</v>
      </c>
      <c r="AF28" s="157"/>
      <c r="AG28" s="158"/>
      <c r="AH28" s="156">
        <v>80</v>
      </c>
      <c r="AI28" s="157">
        <v>90.693099999999987</v>
      </c>
      <c r="AJ28" s="157">
        <f t="shared" si="5"/>
        <v>199.54337500000005</v>
      </c>
      <c r="AK28" s="157"/>
      <c r="AL28" s="158"/>
      <c r="AM28" s="156">
        <f>IF(F28&lt;&gt;0,0,IF(AND(VLOOKUP($E28,Param!$J:$M,4,FALSE)&gt;(AJ28-AN28),(AJ28-AN28+(VLOOKUP(E28,Param!J:N,5,FALSE))&lt;VLOOKUP('MP &amp; Stock'!E28,Param!J:M,4,FALSE))),VLOOKUP($E28,Param!$J:$N,5,FALSE)*2,IF(VLOOKUP($E28,Param!$J:$M,4,FALSE)&gt;(AJ28-AN28),VLOOKUP($E28,Param!$J:$N,5,FALSE),0)))</f>
        <v>80</v>
      </c>
      <c r="AN28" s="157">
        <v>90.547049999999999</v>
      </c>
      <c r="AO28" s="157">
        <f t="shared" si="6"/>
        <v>188.99632500000007</v>
      </c>
      <c r="AP28" s="157"/>
      <c r="AQ28" s="158"/>
      <c r="AR28" s="156"/>
      <c r="AS28" s="157">
        <v>77.179849999999988</v>
      </c>
      <c r="AT28" s="157">
        <f t="shared" si="7"/>
        <v>111.81647500000008</v>
      </c>
      <c r="AU28" s="157"/>
      <c r="AV28" s="158"/>
      <c r="AW28" s="156"/>
      <c r="AX28" s="157">
        <v>87.755179999999996</v>
      </c>
      <c r="AY28" s="157">
        <f t="shared" si="8"/>
        <v>24.061295000000086</v>
      </c>
      <c r="AZ28" s="157"/>
      <c r="BA28" s="158"/>
      <c r="BB28" s="156"/>
      <c r="BC28" s="157"/>
      <c r="BD28" s="157"/>
      <c r="BE28" s="157"/>
      <c r="BF28" s="158"/>
      <c r="BG28" s="156"/>
      <c r="BH28" s="157"/>
      <c r="BI28" s="157"/>
      <c r="BJ28" s="157"/>
      <c r="BK28" s="158"/>
      <c r="BL28" s="156"/>
      <c r="BM28" s="157"/>
      <c r="BN28" s="157"/>
      <c r="BO28" s="157"/>
      <c r="BP28" s="158"/>
      <c r="BQ28" s="156"/>
      <c r="BR28" s="157"/>
      <c r="BS28" s="157"/>
      <c r="BT28" s="157"/>
      <c r="BU28" s="158"/>
      <c r="BV28" s="156"/>
      <c r="BW28" s="157"/>
      <c r="BX28" s="157"/>
      <c r="BY28" s="157"/>
      <c r="BZ28" s="158"/>
      <c r="CA28" s="156"/>
      <c r="CB28" s="157"/>
      <c r="CC28" s="157"/>
      <c r="CD28" s="157"/>
      <c r="CE28" s="158"/>
    </row>
    <row r="29" spans="1:83" ht="15.75" hidden="1" thickBot="1" x14ac:dyDescent="0.3">
      <c r="A29" s="23"/>
      <c r="B29" s="24" t="s">
        <v>46</v>
      </c>
      <c r="C29" s="25"/>
      <c r="D29" s="25" t="str">
        <f>VLOOKUP(B29,Param!F:K,4,FALSE)</f>
        <v>207Pro</v>
      </c>
      <c r="E29" s="25" t="str">
        <f>VLOOKUP(B29,Param!F:K,5,FALSE)</f>
        <v>207Gra</v>
      </c>
      <c r="F29" s="25">
        <f>VLOOKUP(B29,Param!F:K,6,FALSE)</f>
        <v>0</v>
      </c>
      <c r="G29" s="38">
        <v>82.463999999999999</v>
      </c>
      <c r="H29" s="39"/>
      <c r="I29" s="40"/>
      <c r="J29" s="38">
        <v>244</v>
      </c>
      <c r="K29" s="39"/>
      <c r="L29" s="40"/>
      <c r="M29" s="38">
        <f t="shared" si="1"/>
        <v>326.464</v>
      </c>
      <c r="N29" s="39"/>
      <c r="O29" s="40"/>
      <c r="P29" s="41"/>
      <c r="Q29" s="42">
        <v>196.75149999999999</v>
      </c>
      <c r="R29" s="42">
        <v>0</v>
      </c>
      <c r="S29" s="43">
        <f t="shared" si="2"/>
        <v>129.71250000000001</v>
      </c>
      <c r="T29" s="44"/>
      <c r="U29" s="43">
        <v>133.36099999999999</v>
      </c>
      <c r="V29" s="43">
        <f t="shared" si="0"/>
        <v>-3.6484999999999843</v>
      </c>
      <c r="W29" s="129"/>
      <c r="X29" s="159">
        <v>60</v>
      </c>
      <c r="Y29" s="160">
        <v>21.473499999999998</v>
      </c>
      <c r="Z29" s="160">
        <f t="shared" si="3"/>
        <v>171.88749999999999</v>
      </c>
      <c r="AA29" s="160"/>
      <c r="AB29" s="161"/>
      <c r="AC29" s="159">
        <v>60</v>
      </c>
      <c r="AD29" s="160">
        <v>9.7199999999999989</v>
      </c>
      <c r="AE29" s="160">
        <f t="shared" si="4"/>
        <v>222.16749999999999</v>
      </c>
      <c r="AF29" s="160"/>
      <c r="AG29" s="161"/>
      <c r="AH29" s="159">
        <v>60</v>
      </c>
      <c r="AI29" s="160">
        <v>17.73</v>
      </c>
      <c r="AJ29" s="160">
        <f t="shared" si="5"/>
        <v>264.4375</v>
      </c>
      <c r="AK29" s="160"/>
      <c r="AL29" s="161"/>
      <c r="AM29" s="159">
        <f>IF(F29&lt;&gt;0,0,IF(AND(VLOOKUP($E29,Param!$J:$M,4,FALSE)&gt;(AJ29-AN29),(AJ29-AN29+(VLOOKUP(E29,Param!J:N,5,FALSE))&lt;VLOOKUP('MP &amp; Stock'!E29,Param!J:M,4,FALSE))),VLOOKUP($E29,Param!$J:$N,5,FALSE)*2,IF(VLOOKUP($E29,Param!$J:$M,4,FALSE)&gt;(AJ29-AN29),VLOOKUP($E29,Param!$J:$N,5,FALSE),0)))</f>
        <v>0</v>
      </c>
      <c r="AN29" s="160">
        <v>16.827000000000005</v>
      </c>
      <c r="AO29" s="160">
        <f t="shared" si="6"/>
        <v>247.6105</v>
      </c>
      <c r="AP29" s="160"/>
      <c r="AQ29" s="161"/>
      <c r="AR29" s="159"/>
      <c r="AS29" s="160">
        <v>14.821</v>
      </c>
      <c r="AT29" s="160">
        <f t="shared" si="7"/>
        <v>232.7895</v>
      </c>
      <c r="AU29" s="160"/>
      <c r="AV29" s="161"/>
      <c r="AW29" s="159"/>
      <c r="AX29" s="160">
        <v>18.79</v>
      </c>
      <c r="AY29" s="160">
        <f t="shared" si="8"/>
        <v>213.99950000000001</v>
      </c>
      <c r="AZ29" s="160"/>
      <c r="BA29" s="161"/>
      <c r="BB29" s="159"/>
      <c r="BC29" s="160"/>
      <c r="BD29" s="160"/>
      <c r="BE29" s="160"/>
      <c r="BF29" s="161"/>
      <c r="BG29" s="159"/>
      <c r="BH29" s="160"/>
      <c r="BI29" s="160"/>
      <c r="BJ29" s="160"/>
      <c r="BK29" s="161"/>
      <c r="BL29" s="159"/>
      <c r="BM29" s="160"/>
      <c r="BN29" s="160"/>
      <c r="BO29" s="160"/>
      <c r="BP29" s="161"/>
      <c r="BQ29" s="159"/>
      <c r="BR29" s="160"/>
      <c r="BS29" s="160"/>
      <c r="BT29" s="160"/>
      <c r="BU29" s="161"/>
      <c r="BV29" s="159"/>
      <c r="BW29" s="160"/>
      <c r="BX29" s="160"/>
      <c r="BY29" s="160"/>
      <c r="BZ29" s="161"/>
      <c r="CA29" s="159"/>
      <c r="CB29" s="160"/>
      <c r="CC29" s="160"/>
      <c r="CD29" s="160"/>
      <c r="CE29" s="161"/>
    </row>
    <row r="30" spans="1:83" ht="15.75" hidden="1" thickBot="1" x14ac:dyDescent="0.3">
      <c r="A30" s="23"/>
      <c r="B30" s="24" t="s">
        <v>47</v>
      </c>
      <c r="C30" s="25"/>
      <c r="D30" s="25" t="str">
        <f>VLOOKUP(B30,Param!F:K,4,FALSE)</f>
        <v>211Pro</v>
      </c>
      <c r="E30" s="25" t="str">
        <f>VLOOKUP(B30,Param!F:K,5,FALSE)</f>
        <v>211Glu</v>
      </c>
      <c r="F30" s="25">
        <f>VLOOKUP(B30,Param!F:K,6,FALSE)</f>
        <v>0</v>
      </c>
      <c r="G30" s="49">
        <v>11.8</v>
      </c>
      <c r="H30" s="50"/>
      <c r="I30" s="51"/>
      <c r="J30" s="49">
        <v>0</v>
      </c>
      <c r="K30" s="50"/>
      <c r="L30" s="51"/>
      <c r="M30" s="49">
        <f t="shared" si="1"/>
        <v>11.8</v>
      </c>
      <c r="N30" s="50"/>
      <c r="O30" s="51"/>
      <c r="P30" s="52"/>
      <c r="Q30" s="53">
        <v>0.80420000000000003</v>
      </c>
      <c r="R30" s="53">
        <v>0</v>
      </c>
      <c r="S30" s="54">
        <f t="shared" si="2"/>
        <v>10.995800000000001</v>
      </c>
      <c r="T30" s="55"/>
      <c r="U30" s="54">
        <v>10.6</v>
      </c>
      <c r="V30" s="54">
        <f t="shared" si="0"/>
        <v>0.39580000000000126</v>
      </c>
      <c r="W30" s="130"/>
      <c r="X30" s="166">
        <v>0</v>
      </c>
      <c r="Y30" s="167">
        <v>1.3120000000000001</v>
      </c>
      <c r="Z30" s="167">
        <f t="shared" si="3"/>
        <v>9.2880000000000003</v>
      </c>
      <c r="AA30" s="167"/>
      <c r="AB30" s="168"/>
      <c r="AC30" s="166">
        <v>0</v>
      </c>
      <c r="AD30" s="167">
        <v>0.5</v>
      </c>
      <c r="AE30" s="167">
        <f t="shared" si="4"/>
        <v>8.7880000000000003</v>
      </c>
      <c r="AF30" s="167"/>
      <c r="AG30" s="168"/>
      <c r="AH30" s="166">
        <v>0</v>
      </c>
      <c r="AI30" s="167">
        <v>0.5</v>
      </c>
      <c r="AJ30" s="167">
        <f t="shared" si="5"/>
        <v>8.2880000000000003</v>
      </c>
      <c r="AK30" s="167"/>
      <c r="AL30" s="168"/>
      <c r="AM30" s="166">
        <f>IF(F30&lt;&gt;0,0,IF(AND(VLOOKUP($E30,Param!$J:$M,4,FALSE)&gt;(AJ30-AN30),(AJ30-AN30+(VLOOKUP(E30,Param!J:N,5,FALSE))&lt;VLOOKUP('MP &amp; Stock'!E30,Param!J:M,4,FALSE))),VLOOKUP($E30,Param!$J:$N,5,FALSE)*2,IF(VLOOKUP($E30,Param!$J:$M,4,FALSE)&gt;(AJ30-AN30),VLOOKUP($E30,Param!$J:$N,5,FALSE),0)))</f>
        <v>0</v>
      </c>
      <c r="AN30" s="167">
        <v>0</v>
      </c>
      <c r="AO30" s="167">
        <f t="shared" si="6"/>
        <v>8.2880000000000003</v>
      </c>
      <c r="AP30" s="167"/>
      <c r="AQ30" s="168"/>
      <c r="AR30" s="166"/>
      <c r="AS30" s="167">
        <v>0</v>
      </c>
      <c r="AT30" s="167">
        <f t="shared" si="7"/>
        <v>8.2880000000000003</v>
      </c>
      <c r="AU30" s="167"/>
      <c r="AV30" s="168"/>
      <c r="AW30" s="166"/>
      <c r="AX30" s="167">
        <v>0</v>
      </c>
      <c r="AY30" s="167">
        <f t="shared" si="8"/>
        <v>8.2880000000000003</v>
      </c>
      <c r="AZ30" s="167"/>
      <c r="BA30" s="168"/>
      <c r="BB30" s="166"/>
      <c r="BC30" s="167"/>
      <c r="BD30" s="167"/>
      <c r="BE30" s="167"/>
      <c r="BF30" s="168"/>
      <c r="BG30" s="166"/>
      <c r="BH30" s="167"/>
      <c r="BI30" s="167"/>
      <c r="BJ30" s="167"/>
      <c r="BK30" s="168"/>
      <c r="BL30" s="166"/>
      <c r="BM30" s="167"/>
      <c r="BN30" s="167"/>
      <c r="BO30" s="167"/>
      <c r="BP30" s="168"/>
      <c r="BQ30" s="166"/>
      <c r="BR30" s="167"/>
      <c r="BS30" s="167"/>
      <c r="BT30" s="167"/>
      <c r="BU30" s="168"/>
      <c r="BV30" s="166"/>
      <c r="BW30" s="167"/>
      <c r="BX30" s="167"/>
      <c r="BY30" s="167"/>
      <c r="BZ30" s="168"/>
      <c r="CA30" s="166"/>
      <c r="CB30" s="167"/>
      <c r="CC30" s="167"/>
      <c r="CD30" s="167"/>
      <c r="CE30" s="168"/>
    </row>
    <row r="31" spans="1:83" ht="15.75" hidden="1" thickBot="1" x14ac:dyDescent="0.3">
      <c r="A31" s="23"/>
      <c r="B31" s="45" t="s">
        <v>48</v>
      </c>
      <c r="C31" s="25"/>
      <c r="D31" s="25" t="str">
        <f>VLOOKUP(B31,Param!F:K,4,FALSE)</f>
        <v>231Pro</v>
      </c>
      <c r="E31" s="25" t="str">
        <f>VLOOKUP(B31,Param!F:K,5,FALSE)</f>
        <v>231Tou</v>
      </c>
      <c r="F31" s="25" t="str">
        <f>VLOOKUP(B31,Param!F:K,6,FALSE)</f>
        <v>Utilisé en Test</v>
      </c>
      <c r="G31" s="49">
        <v>0</v>
      </c>
      <c r="H31" s="50"/>
      <c r="I31" s="51"/>
      <c r="J31" s="49">
        <v>0.66</v>
      </c>
      <c r="K31" s="50"/>
      <c r="L31" s="51"/>
      <c r="M31" s="49">
        <f t="shared" si="1"/>
        <v>0.66</v>
      </c>
      <c r="N31" s="50"/>
      <c r="O31" s="51"/>
      <c r="P31" s="52"/>
      <c r="Q31" s="53">
        <v>0.29599999999999999</v>
      </c>
      <c r="R31" s="53">
        <v>0</v>
      </c>
      <c r="S31" s="54">
        <f t="shared" si="2"/>
        <v>0.36400000000000005</v>
      </c>
      <c r="T31" s="55">
        <f t="shared" ref="T31:T32" si="9">-0.445+-0.509</f>
        <v>-0.95399999999999996</v>
      </c>
      <c r="U31" s="54">
        <v>0.36000000000000004</v>
      </c>
      <c r="V31" s="54">
        <f t="shared" si="0"/>
        <v>-0.95</v>
      </c>
      <c r="W31" s="130"/>
      <c r="X31" s="166">
        <v>0</v>
      </c>
      <c r="Y31" s="167">
        <v>0.53799999999999992</v>
      </c>
      <c r="Z31" s="167">
        <f t="shared" si="3"/>
        <v>-0.17799999999999988</v>
      </c>
      <c r="AA31" s="167"/>
      <c r="AB31" s="168"/>
      <c r="AC31" s="166">
        <v>0</v>
      </c>
      <c r="AD31" s="167">
        <v>0</v>
      </c>
      <c r="AE31" s="167">
        <f t="shared" si="4"/>
        <v>-0.17799999999999988</v>
      </c>
      <c r="AF31" s="167"/>
      <c r="AG31" s="168"/>
      <c r="AH31" s="166">
        <v>0</v>
      </c>
      <c r="AI31" s="167">
        <v>0</v>
      </c>
      <c r="AJ31" s="167">
        <f t="shared" si="5"/>
        <v>-0.17799999999999988</v>
      </c>
      <c r="AK31" s="167"/>
      <c r="AL31" s="168"/>
      <c r="AM31" s="166">
        <f>IF(F31&lt;&gt;0,0,IF(AND(VLOOKUP($E31,Param!$J:$M,4,FALSE)&gt;(AJ31-AN31),(AJ31-AN31+(VLOOKUP(E31,Param!J:N,5,FALSE))&lt;VLOOKUP('MP &amp; Stock'!E31,Param!J:M,4,FALSE))),VLOOKUP($E31,Param!$J:$N,5,FALSE)*2,IF(VLOOKUP($E31,Param!$J:$M,4,FALSE)&gt;(AJ31-AN31),VLOOKUP($E31,Param!$J:$N,5,FALSE),0)))</f>
        <v>0</v>
      </c>
      <c r="AN31" s="167">
        <v>0</v>
      </c>
      <c r="AO31" s="167">
        <f t="shared" si="6"/>
        <v>-0.17799999999999988</v>
      </c>
      <c r="AP31" s="167"/>
      <c r="AQ31" s="168"/>
      <c r="AR31" s="166"/>
      <c r="AS31" s="167">
        <v>0</v>
      </c>
      <c r="AT31" s="167">
        <f t="shared" si="7"/>
        <v>-0.17799999999999988</v>
      </c>
      <c r="AU31" s="167"/>
      <c r="AV31" s="168"/>
      <c r="AW31" s="166"/>
      <c r="AX31" s="167">
        <v>0</v>
      </c>
      <c r="AY31" s="167">
        <f t="shared" si="8"/>
        <v>-0.17799999999999988</v>
      </c>
      <c r="AZ31" s="167"/>
      <c r="BA31" s="168"/>
      <c r="BB31" s="166"/>
      <c r="BC31" s="167"/>
      <c r="BD31" s="167"/>
      <c r="BE31" s="167"/>
      <c r="BF31" s="168"/>
      <c r="BG31" s="166"/>
      <c r="BH31" s="167"/>
      <c r="BI31" s="167"/>
      <c r="BJ31" s="167"/>
      <c r="BK31" s="168"/>
      <c r="BL31" s="166"/>
      <c r="BM31" s="167"/>
      <c r="BN31" s="167"/>
      <c r="BO31" s="167"/>
      <c r="BP31" s="168"/>
      <c r="BQ31" s="166"/>
      <c r="BR31" s="167"/>
      <c r="BS31" s="167"/>
      <c r="BT31" s="167"/>
      <c r="BU31" s="168"/>
      <c r="BV31" s="166"/>
      <c r="BW31" s="167"/>
      <c r="BX31" s="167"/>
      <c r="BY31" s="167"/>
      <c r="BZ31" s="168"/>
      <c r="CA31" s="166"/>
      <c r="CB31" s="167"/>
      <c r="CC31" s="167"/>
      <c r="CD31" s="167"/>
      <c r="CE31" s="168"/>
    </row>
    <row r="32" spans="1:83" ht="15.75" hidden="1" thickBot="1" x14ac:dyDescent="0.3">
      <c r="A32" s="23"/>
      <c r="B32" s="45" t="s">
        <v>49</v>
      </c>
      <c r="C32" s="25"/>
      <c r="D32" s="25" t="str">
        <f>VLOOKUP(B32,Param!F:K,4,FALSE)</f>
        <v>232Pro</v>
      </c>
      <c r="E32" s="25" t="str">
        <f>VLOOKUP(B32,Param!F:K,5,FALSE)</f>
        <v>232Tou</v>
      </c>
      <c r="F32" s="25">
        <f>VLOOKUP(B32,Param!F:K,6,FALSE)</f>
        <v>0</v>
      </c>
      <c r="G32" s="49">
        <v>0</v>
      </c>
      <c r="H32" s="50"/>
      <c r="I32" s="51"/>
      <c r="J32" s="49">
        <v>20</v>
      </c>
      <c r="K32" s="50"/>
      <c r="L32" s="51"/>
      <c r="M32" s="49">
        <f t="shared" si="1"/>
        <v>20</v>
      </c>
      <c r="N32" s="50"/>
      <c r="O32" s="51"/>
      <c r="P32" s="52"/>
      <c r="Q32" s="53">
        <v>1.448E-2</v>
      </c>
      <c r="R32" s="53">
        <v>0</v>
      </c>
      <c r="S32" s="54">
        <f t="shared" si="2"/>
        <v>19.985520000000001</v>
      </c>
      <c r="T32" s="55">
        <f t="shared" si="9"/>
        <v>-0.95399999999999996</v>
      </c>
      <c r="U32" s="54">
        <v>19.3</v>
      </c>
      <c r="V32" s="54">
        <f t="shared" si="0"/>
        <v>-0.26848000000000027</v>
      </c>
      <c r="W32" s="130"/>
      <c r="X32" s="166">
        <v>0</v>
      </c>
      <c r="Y32" s="167">
        <v>0</v>
      </c>
      <c r="Z32" s="167">
        <f t="shared" si="3"/>
        <v>19.3</v>
      </c>
      <c r="AA32" s="167"/>
      <c r="AB32" s="168"/>
      <c r="AC32" s="166">
        <v>0</v>
      </c>
      <c r="AD32" s="167">
        <v>0</v>
      </c>
      <c r="AE32" s="167">
        <f t="shared" si="4"/>
        <v>19.3</v>
      </c>
      <c r="AF32" s="167"/>
      <c r="AG32" s="168"/>
      <c r="AH32" s="166">
        <v>0</v>
      </c>
      <c r="AI32" s="167">
        <v>0</v>
      </c>
      <c r="AJ32" s="167">
        <f t="shared" si="5"/>
        <v>19.3</v>
      </c>
      <c r="AK32" s="167"/>
      <c r="AL32" s="168"/>
      <c r="AM32" s="166">
        <f>IF(F32&lt;&gt;0,0,IF(AND(VLOOKUP($E32,Param!$J:$M,4,FALSE)&gt;(AJ32-AN32),(AJ32-AN32+(VLOOKUP(E32,Param!J:N,5,FALSE))&lt;VLOOKUP('MP &amp; Stock'!E32,Param!J:M,4,FALSE))),VLOOKUP($E32,Param!$J:$N,5,FALSE)*2,IF(VLOOKUP($E32,Param!$J:$M,4,FALSE)&gt;(AJ32-AN32),VLOOKUP($E32,Param!$J:$N,5,FALSE),0)))</f>
        <v>0</v>
      </c>
      <c r="AN32" s="167">
        <v>0</v>
      </c>
      <c r="AO32" s="167">
        <f t="shared" si="6"/>
        <v>19.3</v>
      </c>
      <c r="AP32" s="167"/>
      <c r="AQ32" s="168"/>
      <c r="AR32" s="166"/>
      <c r="AS32" s="167">
        <v>0</v>
      </c>
      <c r="AT32" s="167">
        <f t="shared" si="7"/>
        <v>19.3</v>
      </c>
      <c r="AU32" s="167"/>
      <c r="AV32" s="168"/>
      <c r="AW32" s="166"/>
      <c r="AX32" s="167">
        <v>0</v>
      </c>
      <c r="AY32" s="167">
        <f t="shared" si="8"/>
        <v>19.3</v>
      </c>
      <c r="AZ32" s="167"/>
      <c r="BA32" s="168"/>
      <c r="BB32" s="166"/>
      <c r="BC32" s="167"/>
      <c r="BD32" s="167"/>
      <c r="BE32" s="167"/>
      <c r="BF32" s="168"/>
      <c r="BG32" s="166"/>
      <c r="BH32" s="167"/>
      <c r="BI32" s="167"/>
      <c r="BJ32" s="167"/>
      <c r="BK32" s="168"/>
      <c r="BL32" s="166"/>
      <c r="BM32" s="167"/>
      <c r="BN32" s="167"/>
      <c r="BO32" s="167"/>
      <c r="BP32" s="168"/>
      <c r="BQ32" s="166"/>
      <c r="BR32" s="167"/>
      <c r="BS32" s="167"/>
      <c r="BT32" s="167"/>
      <c r="BU32" s="168"/>
      <c r="BV32" s="166"/>
      <c r="BW32" s="167"/>
      <c r="BX32" s="167"/>
      <c r="BY32" s="167"/>
      <c r="BZ32" s="168"/>
      <c r="CA32" s="166"/>
      <c r="CB32" s="167"/>
      <c r="CC32" s="167"/>
      <c r="CD32" s="167"/>
      <c r="CE32" s="168"/>
    </row>
    <row r="33" spans="1:83" ht="15.75" hidden="1" thickBot="1" x14ac:dyDescent="0.3">
      <c r="A33" s="23"/>
      <c r="B33" s="24" t="s">
        <v>50</v>
      </c>
      <c r="C33" s="25"/>
      <c r="D33" s="25" t="str">
        <f>VLOOKUP(B33,Param!F:K,4,FALSE)</f>
        <v>240Pro</v>
      </c>
      <c r="E33" s="25" t="str">
        <f>VLOOKUP(B33,Param!F:K,5,FALSE)</f>
        <v>240Gra</v>
      </c>
      <c r="F33" s="25">
        <f>VLOOKUP(B33,Param!F:K,6,FALSE)</f>
        <v>0</v>
      </c>
      <c r="G33" s="49">
        <v>40</v>
      </c>
      <c r="H33" s="50"/>
      <c r="I33" s="51"/>
      <c r="J33" s="49">
        <v>63</v>
      </c>
      <c r="K33" s="50"/>
      <c r="L33" s="51"/>
      <c r="M33" s="49">
        <f t="shared" si="1"/>
        <v>103</v>
      </c>
      <c r="N33" s="50"/>
      <c r="O33" s="51"/>
      <c r="P33" s="52"/>
      <c r="Q33" s="53">
        <v>8.3156100000000013</v>
      </c>
      <c r="R33" s="53">
        <v>0</v>
      </c>
      <c r="S33" s="54">
        <f t="shared" si="2"/>
        <v>94.684389999999993</v>
      </c>
      <c r="T33" s="55"/>
      <c r="U33" s="54">
        <v>88.3</v>
      </c>
      <c r="V33" s="54">
        <f t="shared" si="0"/>
        <v>6.3843899999999962</v>
      </c>
      <c r="W33" s="130"/>
      <c r="X33" s="166">
        <v>63</v>
      </c>
      <c r="Y33" s="167">
        <v>1.9531999999999998</v>
      </c>
      <c r="Z33" s="167">
        <f t="shared" si="3"/>
        <v>149.3468</v>
      </c>
      <c r="AA33" s="167"/>
      <c r="AB33" s="168"/>
      <c r="AC33" s="166">
        <v>0</v>
      </c>
      <c r="AD33" s="167">
        <v>0</v>
      </c>
      <c r="AE33" s="167">
        <f t="shared" si="4"/>
        <v>149.3468</v>
      </c>
      <c r="AF33" s="167"/>
      <c r="AG33" s="168"/>
      <c r="AH33" s="166">
        <v>0</v>
      </c>
      <c r="AI33" s="167">
        <v>0</v>
      </c>
      <c r="AJ33" s="167">
        <f t="shared" si="5"/>
        <v>149.3468</v>
      </c>
      <c r="AK33" s="167"/>
      <c r="AL33" s="168"/>
      <c r="AM33" s="166">
        <f>IF(F33&lt;&gt;0,0,IF(AND(VLOOKUP($E33,Param!$J:$M,4,FALSE)&gt;(AJ33-AN33),(AJ33-AN33+(VLOOKUP(E33,Param!J:N,5,FALSE))&lt;VLOOKUP('MP &amp; Stock'!E33,Param!J:M,4,FALSE))),VLOOKUP($E33,Param!$J:$N,5,FALSE)*2,IF(VLOOKUP($E33,Param!$J:$M,4,FALSE)&gt;(AJ33-AN33),VLOOKUP($E33,Param!$J:$N,5,FALSE),0)))</f>
        <v>0</v>
      </c>
      <c r="AN33" s="167">
        <v>0</v>
      </c>
      <c r="AO33" s="167">
        <f t="shared" si="6"/>
        <v>149.3468</v>
      </c>
      <c r="AP33" s="167"/>
      <c r="AQ33" s="168"/>
      <c r="AR33" s="166"/>
      <c r="AS33" s="167">
        <v>0</v>
      </c>
      <c r="AT33" s="167">
        <f t="shared" si="7"/>
        <v>149.3468</v>
      </c>
      <c r="AU33" s="167"/>
      <c r="AV33" s="168"/>
      <c r="AW33" s="166"/>
      <c r="AX33" s="167">
        <v>0</v>
      </c>
      <c r="AY33" s="167">
        <f t="shared" si="8"/>
        <v>149.3468</v>
      </c>
      <c r="AZ33" s="167"/>
      <c r="BA33" s="168"/>
      <c r="BB33" s="166"/>
      <c r="BC33" s="167"/>
      <c r="BD33" s="167"/>
      <c r="BE33" s="167"/>
      <c r="BF33" s="168"/>
      <c r="BG33" s="166"/>
      <c r="BH33" s="167"/>
      <c r="BI33" s="167"/>
      <c r="BJ33" s="167"/>
      <c r="BK33" s="168"/>
      <c r="BL33" s="166"/>
      <c r="BM33" s="167"/>
      <c r="BN33" s="167"/>
      <c r="BO33" s="167"/>
      <c r="BP33" s="168"/>
      <c r="BQ33" s="166"/>
      <c r="BR33" s="167"/>
      <c r="BS33" s="167"/>
      <c r="BT33" s="167"/>
      <c r="BU33" s="168"/>
      <c r="BV33" s="166"/>
      <c r="BW33" s="167"/>
      <c r="BX33" s="167"/>
      <c r="BY33" s="167"/>
      <c r="BZ33" s="168"/>
      <c r="CA33" s="166"/>
      <c r="CB33" s="167"/>
      <c r="CC33" s="167"/>
      <c r="CD33" s="167"/>
      <c r="CE33" s="168"/>
    </row>
    <row r="34" spans="1:83" ht="15.75" hidden="1" thickBot="1" x14ac:dyDescent="0.3">
      <c r="A34" s="23"/>
      <c r="B34" s="24" t="s">
        <v>51</v>
      </c>
      <c r="C34" s="25"/>
      <c r="D34" s="25" t="str">
        <f>VLOOKUP(B34,Param!F:K,4,FALSE)</f>
        <v>251Pro</v>
      </c>
      <c r="E34" s="25" t="str">
        <f>VLOOKUP(B34,Param!F:K,5,FALSE)</f>
        <v>251Luz</v>
      </c>
      <c r="F34" s="25" t="str">
        <f>VLOOKUP(B34,Param!F:K,6,FALSE)</f>
        <v>Utilisé en Test</v>
      </c>
      <c r="G34" s="49">
        <v>0.125</v>
      </c>
      <c r="H34" s="50"/>
      <c r="I34" s="51"/>
      <c r="J34" s="49">
        <v>0</v>
      </c>
      <c r="K34" s="50"/>
      <c r="L34" s="51"/>
      <c r="M34" s="49">
        <f t="shared" si="1"/>
        <v>0.125</v>
      </c>
      <c r="N34" s="50"/>
      <c r="O34" s="51"/>
      <c r="P34" s="52"/>
      <c r="Q34" s="53">
        <v>0</v>
      </c>
      <c r="R34" s="53">
        <v>0</v>
      </c>
      <c r="S34" s="54">
        <f t="shared" si="2"/>
        <v>0.125</v>
      </c>
      <c r="T34" s="55"/>
      <c r="U34" s="54">
        <v>0.125</v>
      </c>
      <c r="V34" s="54">
        <f t="shared" si="0"/>
        <v>0</v>
      </c>
      <c r="W34" s="130"/>
      <c r="X34" s="166">
        <v>0</v>
      </c>
      <c r="Y34" s="167">
        <v>0</v>
      </c>
      <c r="Z34" s="167">
        <f t="shared" si="3"/>
        <v>0.125</v>
      </c>
      <c r="AA34" s="167"/>
      <c r="AB34" s="168"/>
      <c r="AC34" s="166">
        <v>0</v>
      </c>
      <c r="AD34" s="167">
        <v>0</v>
      </c>
      <c r="AE34" s="167">
        <f t="shared" si="4"/>
        <v>0.125</v>
      </c>
      <c r="AF34" s="167"/>
      <c r="AG34" s="168"/>
      <c r="AH34" s="166">
        <v>0</v>
      </c>
      <c r="AI34" s="167">
        <v>0</v>
      </c>
      <c r="AJ34" s="167">
        <f t="shared" si="5"/>
        <v>0.125</v>
      </c>
      <c r="AK34" s="167"/>
      <c r="AL34" s="168"/>
      <c r="AM34" s="166">
        <f>IF(F34&lt;&gt;0,0,IF(AND(VLOOKUP($E34,Param!$J:$M,4,FALSE)&gt;(AJ34-AN34),(AJ34-AN34+(VLOOKUP(E34,Param!J:N,5,FALSE))&lt;VLOOKUP('MP &amp; Stock'!E34,Param!J:M,4,FALSE))),VLOOKUP($E34,Param!$J:$N,5,FALSE)*2,IF(VLOOKUP($E34,Param!$J:$M,4,FALSE)&gt;(AJ34-AN34),VLOOKUP($E34,Param!$J:$N,5,FALSE),0)))</f>
        <v>0</v>
      </c>
      <c r="AN34" s="167">
        <v>0</v>
      </c>
      <c r="AO34" s="167">
        <f t="shared" si="6"/>
        <v>0.125</v>
      </c>
      <c r="AP34" s="167"/>
      <c r="AQ34" s="168"/>
      <c r="AR34" s="166"/>
      <c r="AS34" s="167">
        <v>0</v>
      </c>
      <c r="AT34" s="167">
        <f t="shared" si="7"/>
        <v>0.125</v>
      </c>
      <c r="AU34" s="167"/>
      <c r="AV34" s="168"/>
      <c r="AW34" s="166"/>
      <c r="AX34" s="167">
        <v>0</v>
      </c>
      <c r="AY34" s="167">
        <f t="shared" si="8"/>
        <v>0.125</v>
      </c>
      <c r="AZ34" s="167"/>
      <c r="BA34" s="168"/>
      <c r="BB34" s="166"/>
      <c r="BC34" s="167"/>
      <c r="BD34" s="167"/>
      <c r="BE34" s="167"/>
      <c r="BF34" s="168"/>
      <c r="BG34" s="166"/>
      <c r="BH34" s="167"/>
      <c r="BI34" s="167"/>
      <c r="BJ34" s="167"/>
      <c r="BK34" s="168"/>
      <c r="BL34" s="166"/>
      <c r="BM34" s="167"/>
      <c r="BN34" s="167"/>
      <c r="BO34" s="167"/>
      <c r="BP34" s="168"/>
      <c r="BQ34" s="166"/>
      <c r="BR34" s="167"/>
      <c r="BS34" s="167"/>
      <c r="BT34" s="167"/>
      <c r="BU34" s="168"/>
      <c r="BV34" s="166"/>
      <c r="BW34" s="167"/>
      <c r="BX34" s="167"/>
      <c r="BY34" s="167"/>
      <c r="BZ34" s="168"/>
      <c r="CA34" s="166"/>
      <c r="CB34" s="167"/>
      <c r="CC34" s="167"/>
      <c r="CD34" s="167"/>
      <c r="CE34" s="168"/>
    </row>
    <row r="35" spans="1:83" ht="15.75" hidden="1" thickBot="1" x14ac:dyDescent="0.3">
      <c r="A35" s="23"/>
      <c r="B35" s="24" t="s">
        <v>52</v>
      </c>
      <c r="C35" s="25"/>
      <c r="D35" s="25" t="str">
        <f>VLOOKUP(B35,Param!F:K,4,FALSE)</f>
        <v>270Pro</v>
      </c>
      <c r="E35" s="25" t="str">
        <f>VLOOKUP(B35,Param!F:K,5,FALSE)</f>
        <v>270Sés</v>
      </c>
      <c r="F35" s="25" t="str">
        <f>VLOOKUP(B35,Param!F:K,6,FALSE)</f>
        <v>Utilisé en Test</v>
      </c>
      <c r="G35" s="49">
        <v>20.74</v>
      </c>
      <c r="H35" s="50"/>
      <c r="I35" s="51"/>
      <c r="J35" s="49">
        <v>0</v>
      </c>
      <c r="K35" s="50"/>
      <c r="L35" s="51"/>
      <c r="M35" s="49">
        <f t="shared" si="1"/>
        <v>20.74</v>
      </c>
      <c r="N35" s="50"/>
      <c r="O35" s="51"/>
      <c r="P35" s="52"/>
      <c r="Q35" s="53">
        <v>19.918500000000002</v>
      </c>
      <c r="R35" s="53">
        <v>0</v>
      </c>
      <c r="S35" s="54">
        <f t="shared" si="2"/>
        <v>0.82149999999999679</v>
      </c>
      <c r="T35" s="55"/>
      <c r="U35" s="54">
        <v>1</v>
      </c>
      <c r="V35" s="54">
        <f t="shared" si="0"/>
        <v>-0.17850000000000321</v>
      </c>
      <c r="W35" s="130"/>
      <c r="X35" s="166">
        <v>0</v>
      </c>
      <c r="Y35" s="167">
        <v>0</v>
      </c>
      <c r="Z35" s="167">
        <f t="shared" si="3"/>
        <v>1</v>
      </c>
      <c r="AA35" s="167"/>
      <c r="AB35" s="168"/>
      <c r="AC35" s="166">
        <v>0</v>
      </c>
      <c r="AD35" s="167">
        <v>0</v>
      </c>
      <c r="AE35" s="167">
        <f t="shared" si="4"/>
        <v>1</v>
      </c>
      <c r="AF35" s="167"/>
      <c r="AG35" s="168"/>
      <c r="AH35" s="166">
        <v>0</v>
      </c>
      <c r="AI35" s="167">
        <v>0</v>
      </c>
      <c r="AJ35" s="167">
        <f t="shared" si="5"/>
        <v>1</v>
      </c>
      <c r="AK35" s="167"/>
      <c r="AL35" s="168"/>
      <c r="AM35" s="166">
        <f>IF(F35&lt;&gt;0,0,IF(AND(VLOOKUP($E35,Param!$J:$M,4,FALSE)&gt;(AJ35-AN35),(AJ35-AN35+(VLOOKUP(E35,Param!J:N,5,FALSE))&lt;VLOOKUP('MP &amp; Stock'!E35,Param!J:M,4,FALSE))),VLOOKUP($E35,Param!$J:$N,5,FALSE)*2,IF(VLOOKUP($E35,Param!$J:$M,4,FALSE)&gt;(AJ35-AN35),VLOOKUP($E35,Param!$J:$N,5,FALSE),0)))</f>
        <v>0</v>
      </c>
      <c r="AN35" s="167">
        <v>0</v>
      </c>
      <c r="AO35" s="167">
        <f t="shared" si="6"/>
        <v>1</v>
      </c>
      <c r="AP35" s="167"/>
      <c r="AQ35" s="168"/>
      <c r="AR35" s="166"/>
      <c r="AS35" s="167">
        <v>0</v>
      </c>
      <c r="AT35" s="167">
        <f t="shared" si="7"/>
        <v>1</v>
      </c>
      <c r="AU35" s="167"/>
      <c r="AV35" s="168"/>
      <c r="AW35" s="166"/>
      <c r="AX35" s="167">
        <v>0</v>
      </c>
      <c r="AY35" s="167">
        <f t="shared" si="8"/>
        <v>1</v>
      </c>
      <c r="AZ35" s="167"/>
      <c r="BA35" s="168"/>
      <c r="BB35" s="166"/>
      <c r="BC35" s="167"/>
      <c r="BD35" s="167"/>
      <c r="BE35" s="167"/>
      <c r="BF35" s="168"/>
      <c r="BG35" s="166"/>
      <c r="BH35" s="167"/>
      <c r="BI35" s="167"/>
      <c r="BJ35" s="167"/>
      <c r="BK35" s="168"/>
      <c r="BL35" s="166"/>
      <c r="BM35" s="167"/>
      <c r="BN35" s="167"/>
      <c r="BO35" s="167"/>
      <c r="BP35" s="168"/>
      <c r="BQ35" s="166"/>
      <c r="BR35" s="167"/>
      <c r="BS35" s="167"/>
      <c r="BT35" s="167"/>
      <c r="BU35" s="168"/>
      <c r="BV35" s="166"/>
      <c r="BW35" s="167"/>
      <c r="BX35" s="167"/>
      <c r="BY35" s="167"/>
      <c r="BZ35" s="168"/>
      <c r="CA35" s="166"/>
      <c r="CB35" s="167"/>
      <c r="CC35" s="167"/>
      <c r="CD35" s="167"/>
      <c r="CE35" s="168"/>
    </row>
    <row r="36" spans="1:83" ht="15.75" hidden="1" thickBot="1" x14ac:dyDescent="0.3">
      <c r="A36" s="23"/>
      <c r="B36" s="24" t="s">
        <v>53</v>
      </c>
      <c r="C36" s="25"/>
      <c r="D36" s="25" t="str">
        <f>VLOOKUP(B36,Param!F:K,4,FALSE)</f>
        <v>330Pro</v>
      </c>
      <c r="E36" s="25" t="str">
        <f>VLOOKUP(B36,Param!F:K,5,FALSE)</f>
        <v>330Hui</v>
      </c>
      <c r="F36" s="25" t="str">
        <f>VLOOKUP(B36,Param!F:K,6,FALSE)</f>
        <v>Utilisé en Test</v>
      </c>
      <c r="G36" s="49">
        <v>4.9000000000000004</v>
      </c>
      <c r="H36" s="50"/>
      <c r="I36" s="51"/>
      <c r="J36" s="49">
        <v>0</v>
      </c>
      <c r="K36" s="50"/>
      <c r="L36" s="51"/>
      <c r="M36" s="49">
        <f t="shared" si="1"/>
        <v>4.9000000000000004</v>
      </c>
      <c r="N36" s="50"/>
      <c r="O36" s="51"/>
      <c r="P36" s="52"/>
      <c r="Q36" s="53">
        <v>0</v>
      </c>
      <c r="R36" s="53">
        <v>0</v>
      </c>
      <c r="S36" s="54">
        <f t="shared" si="2"/>
        <v>4.9000000000000004</v>
      </c>
      <c r="T36" s="55"/>
      <c r="U36" s="54">
        <v>3.4</v>
      </c>
      <c r="V36" s="54">
        <f t="shared" si="0"/>
        <v>1.5000000000000004</v>
      </c>
      <c r="W36" s="130"/>
      <c r="X36" s="166">
        <v>0</v>
      </c>
      <c r="Y36" s="167">
        <v>0</v>
      </c>
      <c r="Z36" s="167">
        <f t="shared" si="3"/>
        <v>3.4</v>
      </c>
      <c r="AA36" s="167"/>
      <c r="AB36" s="168"/>
      <c r="AC36" s="166">
        <v>0</v>
      </c>
      <c r="AD36" s="167">
        <v>0</v>
      </c>
      <c r="AE36" s="167">
        <f t="shared" si="4"/>
        <v>3.4</v>
      </c>
      <c r="AF36" s="167"/>
      <c r="AG36" s="168"/>
      <c r="AH36" s="166">
        <v>0</v>
      </c>
      <c r="AI36" s="167">
        <v>0</v>
      </c>
      <c r="AJ36" s="167">
        <f t="shared" si="5"/>
        <v>3.4</v>
      </c>
      <c r="AK36" s="167"/>
      <c r="AL36" s="168"/>
      <c r="AM36" s="166">
        <f>IF(F36&lt;&gt;0,0,IF(AND(VLOOKUP($E36,Param!$J:$M,4,FALSE)&gt;(AJ36-AN36),(AJ36-AN36+(VLOOKUP(E36,Param!J:N,5,FALSE))&lt;VLOOKUP('MP &amp; Stock'!E36,Param!J:M,4,FALSE))),VLOOKUP($E36,Param!$J:$N,5,FALSE)*2,IF(VLOOKUP($E36,Param!$J:$M,4,FALSE)&gt;(AJ36-AN36),VLOOKUP($E36,Param!$J:$N,5,FALSE),0)))</f>
        <v>0</v>
      </c>
      <c r="AN36" s="167">
        <v>0</v>
      </c>
      <c r="AO36" s="167">
        <f t="shared" si="6"/>
        <v>3.4</v>
      </c>
      <c r="AP36" s="167"/>
      <c r="AQ36" s="168"/>
      <c r="AR36" s="166"/>
      <c r="AS36" s="167">
        <v>0</v>
      </c>
      <c r="AT36" s="167">
        <f t="shared" si="7"/>
        <v>3.4</v>
      </c>
      <c r="AU36" s="167"/>
      <c r="AV36" s="168"/>
      <c r="AW36" s="166"/>
      <c r="AX36" s="167">
        <v>0</v>
      </c>
      <c r="AY36" s="167">
        <f t="shared" si="8"/>
        <v>3.4</v>
      </c>
      <c r="AZ36" s="167"/>
      <c r="BA36" s="168"/>
      <c r="BB36" s="166"/>
      <c r="BC36" s="167"/>
      <c r="BD36" s="167"/>
      <c r="BE36" s="167"/>
      <c r="BF36" s="168"/>
      <c r="BG36" s="166"/>
      <c r="BH36" s="167"/>
      <c r="BI36" s="167"/>
      <c r="BJ36" s="167"/>
      <c r="BK36" s="168"/>
      <c r="BL36" s="166"/>
      <c r="BM36" s="167"/>
      <c r="BN36" s="167"/>
      <c r="BO36" s="167"/>
      <c r="BP36" s="168"/>
      <c r="BQ36" s="166"/>
      <c r="BR36" s="167"/>
      <c r="BS36" s="167"/>
      <c r="BT36" s="167"/>
      <c r="BU36" s="168"/>
      <c r="BV36" s="166"/>
      <c r="BW36" s="167"/>
      <c r="BX36" s="167"/>
      <c r="BY36" s="167"/>
      <c r="BZ36" s="168"/>
      <c r="CA36" s="166"/>
      <c r="CB36" s="167"/>
      <c r="CC36" s="167"/>
      <c r="CD36" s="167"/>
      <c r="CE36" s="168"/>
    </row>
    <row r="37" spans="1:83" hidden="1" x14ac:dyDescent="0.25">
      <c r="A37" s="23"/>
      <c r="B37" s="24" t="s">
        <v>54</v>
      </c>
      <c r="C37" s="25"/>
      <c r="D37" s="25" t="str">
        <f>VLOOKUP(B37,Param!F:K,4,FALSE)</f>
        <v>401Pro</v>
      </c>
      <c r="E37" s="25" t="str">
        <f>VLOOKUP(B37,Param!F:K,5,FALSE)</f>
        <v>401Blé</v>
      </c>
      <c r="F37" s="25">
        <f>VLOOKUP(B37,Param!F:K,6,FALSE)</f>
        <v>0</v>
      </c>
      <c r="G37" s="16">
        <v>0</v>
      </c>
      <c r="H37" s="17"/>
      <c r="I37" s="18"/>
      <c r="J37" s="16">
        <v>75.042000000000002</v>
      </c>
      <c r="K37" s="17"/>
      <c r="L37" s="18"/>
      <c r="M37" s="16">
        <f t="shared" si="1"/>
        <v>75.042000000000002</v>
      </c>
      <c r="N37" s="17"/>
      <c r="O37" s="18"/>
      <c r="P37" s="19"/>
      <c r="Q37" s="20">
        <v>74.042000000000002</v>
      </c>
      <c r="R37" s="20">
        <v>0</v>
      </c>
      <c r="S37" s="21">
        <f t="shared" si="2"/>
        <v>1</v>
      </c>
      <c r="T37" s="22"/>
      <c r="U37" s="21">
        <v>0</v>
      </c>
      <c r="V37" s="21">
        <f t="shared" si="0"/>
        <v>1</v>
      </c>
      <c r="W37" s="127"/>
      <c r="X37" s="192">
        <v>0</v>
      </c>
      <c r="Y37" s="195">
        <v>98.354385000000008</v>
      </c>
      <c r="Z37" s="195">
        <f>SUMIFS(U:U,$E:$E,$E37)+X37-Y37</f>
        <v>-98.354385000000008</v>
      </c>
      <c r="AA37" s="195"/>
      <c r="AB37" s="203"/>
      <c r="AC37" s="192">
        <v>92</v>
      </c>
      <c r="AD37" s="195">
        <v>29.9544</v>
      </c>
      <c r="AE37" s="195">
        <f>SUMIFS(Z:Z,$E:$E,$E37)+AC37-AD37</f>
        <v>-36.308785000000007</v>
      </c>
      <c r="AF37" s="195"/>
      <c r="AG37" s="203"/>
      <c r="AH37" s="192">
        <v>92</v>
      </c>
      <c r="AI37" s="195">
        <v>66.165992399999993</v>
      </c>
      <c r="AJ37" s="195">
        <f>SUMIFS(AE:AE,$E:$E,$E37)+AH37-AI37</f>
        <v>-10.474777400000001</v>
      </c>
      <c r="AK37" s="195"/>
      <c r="AL37" s="203"/>
      <c r="AM37" s="192">
        <f>IF(AND(VLOOKUP($E37,Param!$J:$M,4,FALSE)&gt;(AJ37-AN37),(AJ37-AN37+(VLOOKUP(E37,Param!J:N,5,FALSE))&lt;VLOOKUP('MP &amp; Stock'!E37,Param!J:M,4,FALSE))),VLOOKUP($E37,Param!$J:$N,5,FALSE)*2,IF(VLOOKUP($E37,Param!$J:$M,4,FALSE)&gt;(AJ37-AN37),VLOOKUP($E37,Param!$J:$N,5,FALSE),0))</f>
        <v>200</v>
      </c>
      <c r="AN37" s="195">
        <v>63.934020000000004</v>
      </c>
      <c r="AO37" s="195">
        <f>SUMIFS(AJ:AJ,$E:$E,$E37)+AM37-AN37</f>
        <v>125.5912026</v>
      </c>
      <c r="AP37" s="195"/>
      <c r="AQ37" s="200"/>
      <c r="AR37" s="192"/>
      <c r="AS37" s="195">
        <v>55.142860000000006</v>
      </c>
      <c r="AT37" s="195">
        <f>SUMIFS(AO:AO,$E:$E,$E37)+AR37-AS37</f>
        <v>70.448342599999989</v>
      </c>
      <c r="AU37" s="195"/>
      <c r="AV37" s="200"/>
      <c r="AW37" s="192"/>
      <c r="AX37" s="195">
        <v>56.910520000000005</v>
      </c>
      <c r="AY37" s="195">
        <f>SUMIFS(AT:AT,$E:$E,$E37)+AW37-AX37</f>
        <v>13.537822599999984</v>
      </c>
      <c r="AZ37" s="195"/>
      <c r="BA37" s="200"/>
      <c r="BB37" s="192"/>
      <c r="BC37" s="195"/>
      <c r="BD37" s="195"/>
      <c r="BE37" s="195"/>
      <c r="BF37" s="200"/>
      <c r="BG37" s="192"/>
      <c r="BH37" s="195"/>
      <c r="BI37" s="195"/>
      <c r="BJ37" s="195"/>
      <c r="BK37" s="200"/>
      <c r="BL37" s="192"/>
      <c r="BM37" s="195"/>
      <c r="BN37" s="195"/>
      <c r="BO37" s="195"/>
      <c r="BP37" s="200"/>
      <c r="BQ37" s="192"/>
      <c r="BR37" s="195"/>
      <c r="BS37" s="195"/>
      <c r="BT37" s="195"/>
      <c r="BU37" s="200"/>
      <c r="BV37" s="192"/>
      <c r="BW37" s="195"/>
      <c r="BX37" s="195"/>
      <c r="BY37" s="195"/>
      <c r="BZ37" s="200"/>
      <c r="CA37" s="192"/>
      <c r="CB37" s="195"/>
      <c r="CC37" s="195"/>
      <c r="CD37" s="195"/>
      <c r="CE37" s="200"/>
    </row>
    <row r="38" spans="1:83" hidden="1" x14ac:dyDescent="0.25">
      <c r="A38" s="23"/>
      <c r="B38" s="24" t="s">
        <v>55</v>
      </c>
      <c r="C38" s="25"/>
      <c r="D38" s="25" t="str">
        <f>VLOOKUP(B38,Param!F:K,4,FALSE)</f>
        <v>402Pro</v>
      </c>
      <c r="E38" s="25" t="str">
        <f>VLOOKUP(B38,Param!F:K,5,FALSE)</f>
        <v>402Blé</v>
      </c>
      <c r="F38" s="25">
        <f>VLOOKUP(B38,Param!F:K,6,FALSE)</f>
        <v>0</v>
      </c>
      <c r="G38" s="26">
        <v>41.692</v>
      </c>
      <c r="H38" s="27"/>
      <c r="I38" s="28"/>
      <c r="J38" s="26">
        <v>874</v>
      </c>
      <c r="K38" s="27"/>
      <c r="L38" s="28"/>
      <c r="M38" s="26">
        <f t="shared" si="1"/>
        <v>915.69200000000001</v>
      </c>
      <c r="N38" s="27"/>
      <c r="O38" s="28"/>
      <c r="P38" s="29"/>
      <c r="Q38" s="30">
        <v>579.10221000000001</v>
      </c>
      <c r="R38" s="30">
        <v>0</v>
      </c>
      <c r="S38" s="31">
        <f t="shared" si="2"/>
        <v>336.58978999999999</v>
      </c>
      <c r="T38" s="32"/>
      <c r="U38" s="31">
        <v>313.88499999999999</v>
      </c>
      <c r="V38" s="31">
        <f t="shared" si="0"/>
        <v>22.704790000000003</v>
      </c>
      <c r="W38" s="128"/>
      <c r="X38" s="193"/>
      <c r="Y38" s="198"/>
      <c r="Z38" s="198"/>
      <c r="AA38" s="198"/>
      <c r="AB38" s="204"/>
      <c r="AC38" s="193"/>
      <c r="AD38" s="198"/>
      <c r="AE38" s="198"/>
      <c r="AF38" s="198"/>
      <c r="AG38" s="204"/>
      <c r="AH38" s="193"/>
      <c r="AI38" s="198"/>
      <c r="AJ38" s="198"/>
      <c r="AK38" s="198"/>
      <c r="AL38" s="204"/>
      <c r="AM38" s="193"/>
      <c r="AN38" s="198"/>
      <c r="AO38" s="198"/>
      <c r="AP38" s="198"/>
      <c r="AQ38" s="201"/>
      <c r="AR38" s="193"/>
      <c r="AS38" s="198"/>
      <c r="AT38" s="198"/>
      <c r="AU38" s="198"/>
      <c r="AV38" s="201"/>
      <c r="AW38" s="193"/>
      <c r="AX38" s="198"/>
      <c r="AY38" s="198"/>
      <c r="AZ38" s="198"/>
      <c r="BA38" s="201"/>
      <c r="BB38" s="193"/>
      <c r="BC38" s="198"/>
      <c r="BD38" s="198"/>
      <c r="BE38" s="198"/>
      <c r="BF38" s="201"/>
      <c r="BG38" s="193"/>
      <c r="BH38" s="198"/>
      <c r="BI38" s="198"/>
      <c r="BJ38" s="198"/>
      <c r="BK38" s="201"/>
      <c r="BL38" s="193"/>
      <c r="BM38" s="198"/>
      <c r="BN38" s="198"/>
      <c r="BO38" s="198"/>
      <c r="BP38" s="201"/>
      <c r="BQ38" s="193"/>
      <c r="BR38" s="198"/>
      <c r="BS38" s="198"/>
      <c r="BT38" s="198"/>
      <c r="BU38" s="201"/>
      <c r="BV38" s="193"/>
      <c r="BW38" s="198"/>
      <c r="BX38" s="198"/>
      <c r="BY38" s="198"/>
      <c r="BZ38" s="201"/>
      <c r="CA38" s="193"/>
      <c r="CB38" s="198"/>
      <c r="CC38" s="198"/>
      <c r="CD38" s="198"/>
      <c r="CE38" s="201"/>
    </row>
    <row r="39" spans="1:83" ht="15.75" hidden="1" thickBot="1" x14ac:dyDescent="0.3">
      <c r="A39" s="35"/>
      <c r="B39" s="36" t="s">
        <v>56</v>
      </c>
      <c r="C39" s="37"/>
      <c r="D39" s="37" t="str">
        <f>VLOOKUP(B39,Param!F:K,4,FALSE)</f>
        <v>403Pro</v>
      </c>
      <c r="E39" s="37" t="str">
        <f>VLOOKUP(B39,Param!F:K,5,FALSE)</f>
        <v>403Blé</v>
      </c>
      <c r="F39" s="37" t="str">
        <f>VLOOKUP(B39,Param!F:K,6,FALSE)</f>
        <v>Inutilisé actuellement</v>
      </c>
      <c r="G39" s="38">
        <v>0</v>
      </c>
      <c r="H39" s="39"/>
      <c r="I39" s="40"/>
      <c r="J39" s="38">
        <v>0</v>
      </c>
      <c r="K39" s="39"/>
      <c r="L39" s="40"/>
      <c r="M39" s="38">
        <f t="shared" si="1"/>
        <v>0</v>
      </c>
      <c r="N39" s="39"/>
      <c r="O39" s="40"/>
      <c r="P39" s="41"/>
      <c r="Q39" s="42">
        <v>0</v>
      </c>
      <c r="R39" s="42">
        <v>0</v>
      </c>
      <c r="S39" s="43">
        <f t="shared" si="2"/>
        <v>0</v>
      </c>
      <c r="T39" s="44"/>
      <c r="U39" s="43">
        <v>0</v>
      </c>
      <c r="V39" s="43">
        <f t="shared" si="0"/>
        <v>0</v>
      </c>
      <c r="W39" s="129"/>
      <c r="X39" s="194"/>
      <c r="Y39" s="199"/>
      <c r="Z39" s="199"/>
      <c r="AA39" s="199"/>
      <c r="AB39" s="205"/>
      <c r="AC39" s="194"/>
      <c r="AD39" s="199"/>
      <c r="AE39" s="199"/>
      <c r="AF39" s="199"/>
      <c r="AG39" s="205"/>
      <c r="AH39" s="194"/>
      <c r="AI39" s="199"/>
      <c r="AJ39" s="199"/>
      <c r="AK39" s="199"/>
      <c r="AL39" s="205"/>
      <c r="AM39" s="194"/>
      <c r="AN39" s="199"/>
      <c r="AO39" s="199"/>
      <c r="AP39" s="199"/>
      <c r="AQ39" s="202"/>
      <c r="AR39" s="194"/>
      <c r="AS39" s="199"/>
      <c r="AT39" s="199"/>
      <c r="AU39" s="199"/>
      <c r="AV39" s="202"/>
      <c r="AW39" s="194"/>
      <c r="AX39" s="199"/>
      <c r="AY39" s="199"/>
      <c r="AZ39" s="199"/>
      <c r="BA39" s="202"/>
      <c r="BB39" s="194"/>
      <c r="BC39" s="199"/>
      <c r="BD39" s="199"/>
      <c r="BE39" s="199"/>
      <c r="BF39" s="202"/>
      <c r="BG39" s="194"/>
      <c r="BH39" s="199"/>
      <c r="BI39" s="199"/>
      <c r="BJ39" s="199"/>
      <c r="BK39" s="202"/>
      <c r="BL39" s="194"/>
      <c r="BM39" s="199"/>
      <c r="BN39" s="199"/>
      <c r="BO39" s="199"/>
      <c r="BP39" s="202"/>
      <c r="BQ39" s="194"/>
      <c r="BR39" s="199"/>
      <c r="BS39" s="199"/>
      <c r="BT39" s="199"/>
      <c r="BU39" s="202"/>
      <c r="BV39" s="194"/>
      <c r="BW39" s="199"/>
      <c r="BX39" s="199"/>
      <c r="BY39" s="199"/>
      <c r="BZ39" s="202"/>
      <c r="CA39" s="194"/>
      <c r="CB39" s="199"/>
      <c r="CC39" s="199"/>
      <c r="CD39" s="199"/>
      <c r="CE39" s="202"/>
    </row>
    <row r="40" spans="1:83" ht="15.75" hidden="1" thickBot="1" x14ac:dyDescent="0.3">
      <c r="A40" s="46"/>
      <c r="B40" s="47" t="s">
        <v>57</v>
      </c>
      <c r="C40" s="48"/>
      <c r="D40" s="48" t="str">
        <f>VLOOKUP(B40,Param!F:K,4,FALSE)</f>
        <v>400BLE</v>
      </c>
      <c r="E40" s="48" t="str">
        <f>VLOOKUP(B40,Param!F:K,5,FALSE)</f>
        <v>400BLE</v>
      </c>
      <c r="F40" s="48">
        <f>VLOOKUP(B40,Param!F:K,6,FALSE)</f>
        <v>0</v>
      </c>
      <c r="G40" s="49">
        <v>355.11500000000001</v>
      </c>
      <c r="H40" s="50"/>
      <c r="I40" s="51"/>
      <c r="J40" s="49">
        <v>1282.5</v>
      </c>
      <c r="K40" s="50"/>
      <c r="L40" s="51"/>
      <c r="M40" s="49">
        <f t="shared" si="1"/>
        <v>1637.615</v>
      </c>
      <c r="N40" s="50"/>
      <c r="O40" s="51"/>
      <c r="P40" s="52"/>
      <c r="Q40" s="53">
        <v>846.89750000000004</v>
      </c>
      <c r="R40" s="53">
        <v>0</v>
      </c>
      <c r="S40" s="54">
        <f t="shared" si="2"/>
        <v>790.71749999999997</v>
      </c>
      <c r="T40" s="55"/>
      <c r="U40" s="54">
        <v>760.40200000000004</v>
      </c>
      <c r="V40" s="54">
        <f t="shared" si="0"/>
        <v>30.315499999999929</v>
      </c>
      <c r="W40" s="130"/>
      <c r="X40" s="166">
        <v>210</v>
      </c>
      <c r="Y40" s="167">
        <v>183.82232999999999</v>
      </c>
      <c r="Z40" s="167">
        <f t="shared" si="3"/>
        <v>786.57967000000008</v>
      </c>
      <c r="AA40" s="167"/>
      <c r="AB40" s="168"/>
      <c r="AC40" s="166">
        <v>100</v>
      </c>
      <c r="AD40" s="167">
        <v>227.34934999999999</v>
      </c>
      <c r="AE40" s="167">
        <f t="shared" si="4"/>
        <v>659.23032000000012</v>
      </c>
      <c r="AF40" s="167"/>
      <c r="AG40" s="168"/>
      <c r="AH40" s="166">
        <v>0</v>
      </c>
      <c r="AI40" s="167">
        <v>197.90302</v>
      </c>
      <c r="AJ40" s="167">
        <f t="shared" si="5"/>
        <v>461.32730000000015</v>
      </c>
      <c r="AK40" s="167"/>
      <c r="AL40" s="168"/>
      <c r="AM40" s="166">
        <f>IF(F40&lt;&gt;0,0,IF(AND(VLOOKUP($E40,Param!$J:$M,4,FALSE)&gt;(AJ40-AN40),(AJ40-AN40+(VLOOKUP(E40,Param!J:N,5,FALSE))&lt;VLOOKUP('MP &amp; Stock'!E40,Param!J:M,4,FALSE))),VLOOKUP($E40,Param!$J:$N,5,FALSE)*2,IF(VLOOKUP($E40,Param!$J:$M,4,FALSE)&gt;(AJ40-AN40),VLOOKUP($E40,Param!$J:$N,5,FALSE),0)))</f>
        <v>0</v>
      </c>
      <c r="AN40" s="167">
        <v>138.10624000000001</v>
      </c>
      <c r="AO40" s="167">
        <f t="shared" si="6"/>
        <v>323.22106000000014</v>
      </c>
      <c r="AP40" s="167"/>
      <c r="AQ40" s="168"/>
      <c r="AR40" s="166"/>
      <c r="AS40" s="167">
        <v>108.88803999999999</v>
      </c>
      <c r="AT40" s="167">
        <f t="shared" si="7"/>
        <v>214.33302000000015</v>
      </c>
      <c r="AU40" s="167"/>
      <c r="AV40" s="168"/>
      <c r="AW40" s="166"/>
      <c r="AX40" s="167">
        <v>63.050039999999996</v>
      </c>
      <c r="AY40" s="167">
        <f t="shared" si="8"/>
        <v>151.28298000000015</v>
      </c>
      <c r="AZ40" s="167"/>
      <c r="BA40" s="168"/>
      <c r="BB40" s="166"/>
      <c r="BC40" s="167"/>
      <c r="BD40" s="167"/>
      <c r="BE40" s="167"/>
      <c r="BF40" s="168"/>
      <c r="BG40" s="166"/>
      <c r="BH40" s="167"/>
      <c r="BI40" s="167"/>
      <c r="BJ40" s="167"/>
      <c r="BK40" s="168"/>
      <c r="BL40" s="166"/>
      <c r="BM40" s="167"/>
      <c r="BN40" s="167"/>
      <c r="BO40" s="167"/>
      <c r="BP40" s="168"/>
      <c r="BQ40" s="166"/>
      <c r="BR40" s="167"/>
      <c r="BS40" s="167"/>
      <c r="BT40" s="167"/>
      <c r="BU40" s="168"/>
      <c r="BV40" s="166"/>
      <c r="BW40" s="167"/>
      <c r="BX40" s="167"/>
      <c r="BY40" s="167"/>
      <c r="BZ40" s="168"/>
      <c r="CA40" s="166"/>
      <c r="CB40" s="167"/>
      <c r="CC40" s="167"/>
      <c r="CD40" s="167"/>
      <c r="CE40" s="168"/>
    </row>
    <row r="41" spans="1:83" ht="15.75" hidden="1" thickBot="1" x14ac:dyDescent="0.3">
      <c r="A41" s="13"/>
      <c r="B41" s="14" t="s">
        <v>58</v>
      </c>
      <c r="C41" s="15"/>
      <c r="D41" s="15" t="str">
        <f>VLOOKUP(B41,Param!F:K,4,FALSE)</f>
        <v>210Glu</v>
      </c>
      <c r="E41" s="15" t="str">
        <f>VLOOKUP(B41,Param!F:K,5,FALSE)</f>
        <v>210Glu</v>
      </c>
      <c r="F41" s="15">
        <f>VLOOKUP(B41,Param!F:K,6,FALSE)</f>
        <v>0</v>
      </c>
      <c r="G41" s="49">
        <v>20.258000000000003</v>
      </c>
      <c r="H41" s="50"/>
      <c r="I41" s="51"/>
      <c r="J41" s="49">
        <v>108</v>
      </c>
      <c r="K41" s="50"/>
      <c r="L41" s="51"/>
      <c r="M41" s="49">
        <f t="shared" si="1"/>
        <v>128.25800000000001</v>
      </c>
      <c r="N41" s="50"/>
      <c r="O41" s="51"/>
      <c r="P41" s="52"/>
      <c r="Q41" s="53">
        <v>77.612700000000004</v>
      </c>
      <c r="R41" s="53">
        <v>0</v>
      </c>
      <c r="S41" s="54">
        <f t="shared" si="2"/>
        <v>50.645300000000006</v>
      </c>
      <c r="T41" s="55">
        <f>-0.344+-1.902</f>
        <v>-2.246</v>
      </c>
      <c r="U41" s="54">
        <v>47.738</v>
      </c>
      <c r="V41" s="54">
        <f t="shared" si="0"/>
        <v>0.66130000000000422</v>
      </c>
      <c r="W41" s="130"/>
      <c r="X41" s="166">
        <v>0</v>
      </c>
      <c r="Y41" s="167">
        <v>18.293780000000002</v>
      </c>
      <c r="Z41" s="167">
        <f t="shared" si="3"/>
        <v>29.444219999999998</v>
      </c>
      <c r="AA41" s="167"/>
      <c r="AB41" s="168"/>
      <c r="AC41" s="166">
        <v>54</v>
      </c>
      <c r="AD41" s="167">
        <v>22.840700000000002</v>
      </c>
      <c r="AE41" s="167">
        <f t="shared" si="4"/>
        <v>60.603520000000003</v>
      </c>
      <c r="AF41" s="167"/>
      <c r="AG41" s="168"/>
      <c r="AH41" s="166">
        <v>0</v>
      </c>
      <c r="AI41" s="167">
        <v>20.432840000000002</v>
      </c>
      <c r="AJ41" s="167">
        <f t="shared" si="5"/>
        <v>40.170680000000004</v>
      </c>
      <c r="AK41" s="167"/>
      <c r="AL41" s="168"/>
      <c r="AM41" s="166">
        <f>IF(F41&lt;&gt;0,0,IF(AND(VLOOKUP($E41,Param!$J:$M,4,FALSE)&gt;(AJ41-AN41),(AJ41-AN41+(VLOOKUP(E41,Param!J:N,5,FALSE))&lt;VLOOKUP('MP &amp; Stock'!E41,Param!J:M,4,FALSE))),VLOOKUP($E41,Param!$J:$N,5,FALSE)*2,IF(VLOOKUP($E41,Param!$J:$M,4,FALSE)&gt;(AJ41-AN41),VLOOKUP($E41,Param!$J:$N,5,FALSE),0)))</f>
        <v>36</v>
      </c>
      <c r="AN41" s="167">
        <v>13.575839999999999</v>
      </c>
      <c r="AO41" s="167">
        <f t="shared" si="6"/>
        <v>62.594840000000005</v>
      </c>
      <c r="AP41" s="167"/>
      <c r="AQ41" s="168"/>
      <c r="AR41" s="166"/>
      <c r="AS41" s="167">
        <v>10.5801</v>
      </c>
      <c r="AT41" s="167">
        <f t="shared" si="7"/>
        <v>52.014740000000003</v>
      </c>
      <c r="AU41" s="167"/>
      <c r="AV41" s="168"/>
      <c r="AW41" s="166"/>
      <c r="AX41" s="167">
        <v>5.3228</v>
      </c>
      <c r="AY41" s="167">
        <f t="shared" si="8"/>
        <v>46.691940000000002</v>
      </c>
      <c r="AZ41" s="167"/>
      <c r="BA41" s="168"/>
      <c r="BB41" s="166"/>
      <c r="BC41" s="167"/>
      <c r="BD41" s="167"/>
      <c r="BE41" s="167"/>
      <c r="BF41" s="168"/>
      <c r="BG41" s="166"/>
      <c r="BH41" s="167"/>
      <c r="BI41" s="167"/>
      <c r="BJ41" s="167"/>
      <c r="BK41" s="168"/>
      <c r="BL41" s="166"/>
      <c r="BM41" s="167"/>
      <c r="BN41" s="167"/>
      <c r="BO41" s="167"/>
      <c r="BP41" s="168"/>
      <c r="BQ41" s="166"/>
      <c r="BR41" s="167"/>
      <c r="BS41" s="167"/>
      <c r="BT41" s="167"/>
      <c r="BU41" s="168"/>
      <c r="BV41" s="166"/>
      <c r="BW41" s="167"/>
      <c r="BX41" s="167"/>
      <c r="BY41" s="167"/>
      <c r="BZ41" s="168"/>
      <c r="CA41" s="166"/>
      <c r="CB41" s="167"/>
      <c r="CC41" s="167"/>
      <c r="CD41" s="167"/>
      <c r="CE41" s="168"/>
    </row>
    <row r="42" spans="1:83" ht="15.75" hidden="1" thickBot="1" x14ac:dyDescent="0.3">
      <c r="A42" s="23"/>
      <c r="B42" s="24" t="s">
        <v>59</v>
      </c>
      <c r="C42" s="25"/>
      <c r="D42" s="25" t="str">
        <f>VLOOKUP(B42,Param!F:K,4,FALSE)</f>
        <v>212Glu</v>
      </c>
      <c r="E42" s="25" t="str">
        <f>VLOOKUP(B42,Param!F:K,5,FALSE)</f>
        <v>212Glu</v>
      </c>
      <c r="F42" s="25">
        <f>VLOOKUP(B42,Param!F:K,6,FALSE)</f>
        <v>0</v>
      </c>
      <c r="G42" s="49">
        <v>14.057</v>
      </c>
      <c r="H42" s="50"/>
      <c r="I42" s="51"/>
      <c r="J42" s="49">
        <v>25</v>
      </c>
      <c r="K42" s="50"/>
      <c r="L42" s="51"/>
      <c r="M42" s="49">
        <f t="shared" si="1"/>
        <v>39.057000000000002</v>
      </c>
      <c r="N42" s="50"/>
      <c r="O42" s="51"/>
      <c r="P42" s="52"/>
      <c r="Q42" s="53">
        <v>24.651499999999999</v>
      </c>
      <c r="R42" s="53">
        <v>0</v>
      </c>
      <c r="S42" s="54">
        <f t="shared" si="2"/>
        <v>14.405500000000004</v>
      </c>
      <c r="T42" s="55">
        <f>-0.445+-0.509</f>
        <v>-0.95399999999999996</v>
      </c>
      <c r="U42" s="54">
        <v>13.4</v>
      </c>
      <c r="V42" s="54">
        <f t="shared" si="0"/>
        <v>5.1500000000002544E-2</v>
      </c>
      <c r="W42" s="130"/>
      <c r="X42" s="166">
        <v>12.5</v>
      </c>
      <c r="Y42" s="167">
        <v>6.8384499999999999</v>
      </c>
      <c r="Z42" s="167">
        <f t="shared" si="3"/>
        <v>19.061549999999997</v>
      </c>
      <c r="AA42" s="167"/>
      <c r="AB42" s="168"/>
      <c r="AC42" s="166">
        <v>0</v>
      </c>
      <c r="AD42" s="167">
        <v>1.2499999999999998</v>
      </c>
      <c r="AE42" s="167">
        <f t="shared" si="4"/>
        <v>17.811549999999997</v>
      </c>
      <c r="AF42" s="167"/>
      <c r="AG42" s="168"/>
      <c r="AH42" s="166">
        <v>12.5</v>
      </c>
      <c r="AI42" s="167">
        <v>3.3246292000000004</v>
      </c>
      <c r="AJ42" s="167">
        <f t="shared" si="5"/>
        <v>26.986920799999996</v>
      </c>
      <c r="AK42" s="167"/>
      <c r="AL42" s="168"/>
      <c r="AM42" s="166">
        <f>IF(F42&lt;&gt;0,0,IF(AND(VLOOKUP($E42,Param!$J:$M,4,FALSE)&gt;(AJ42-AN42),(AJ42-AN42+(VLOOKUP(E42,Param!J:N,5,FALSE))&lt;VLOOKUP('MP &amp; Stock'!E42,Param!J:M,4,FALSE))),VLOOKUP($E42,Param!$J:$N,5,FALSE)*2,IF(VLOOKUP($E42,Param!$J:$M,4,FALSE)&gt;(AJ42-AN42),VLOOKUP($E42,Param!$J:$N,5,FALSE),0)))</f>
        <v>0</v>
      </c>
      <c r="AN42" s="167">
        <v>2.9097500000000007</v>
      </c>
      <c r="AO42" s="167">
        <f t="shared" si="6"/>
        <v>24.077170799999998</v>
      </c>
      <c r="AP42" s="167"/>
      <c r="AQ42" s="168"/>
      <c r="AR42" s="166"/>
      <c r="AS42" s="167">
        <v>2.2992500000000002</v>
      </c>
      <c r="AT42" s="167">
        <f t="shared" si="7"/>
        <v>21.777920799999997</v>
      </c>
      <c r="AU42" s="167"/>
      <c r="AV42" s="168"/>
      <c r="AW42" s="166"/>
      <c r="AX42" s="167">
        <v>1.5475000000000001</v>
      </c>
      <c r="AY42" s="167">
        <f t="shared" si="8"/>
        <v>20.230420799999997</v>
      </c>
      <c r="AZ42" s="167"/>
      <c r="BA42" s="168"/>
      <c r="BB42" s="166"/>
      <c r="BC42" s="167"/>
      <c r="BD42" s="167"/>
      <c r="BE42" s="167"/>
      <c r="BF42" s="168"/>
      <c r="BG42" s="166"/>
      <c r="BH42" s="167"/>
      <c r="BI42" s="167"/>
      <c r="BJ42" s="167"/>
      <c r="BK42" s="168"/>
      <c r="BL42" s="166"/>
      <c r="BM42" s="167"/>
      <c r="BN42" s="167"/>
      <c r="BO42" s="167"/>
      <c r="BP42" s="168"/>
      <c r="BQ42" s="166"/>
      <c r="BR42" s="167"/>
      <c r="BS42" s="167"/>
      <c r="BT42" s="167"/>
      <c r="BU42" s="168"/>
      <c r="BV42" s="166"/>
      <c r="BW42" s="167"/>
      <c r="BX42" s="167"/>
      <c r="BY42" s="167"/>
      <c r="BZ42" s="168"/>
      <c r="CA42" s="166"/>
      <c r="CB42" s="167"/>
      <c r="CC42" s="167"/>
      <c r="CD42" s="167"/>
      <c r="CE42" s="168"/>
    </row>
    <row r="43" spans="1:83" hidden="1" x14ac:dyDescent="0.25">
      <c r="A43" s="23"/>
      <c r="B43" s="24" t="s">
        <v>60</v>
      </c>
      <c r="C43" s="25"/>
      <c r="D43" s="25" t="str">
        <f>VLOOKUP(B43,Param!F:K,4,FALSE)</f>
        <v>312Glu</v>
      </c>
      <c r="E43" s="25" t="str">
        <f>VLOOKUP(B43,Param!F:K,5,FALSE)</f>
        <v>312Lec</v>
      </c>
      <c r="F43" s="25" t="str">
        <f>VLOOKUP(B43,Param!F:K,6,FALSE)</f>
        <v>Inutilisé actuellement</v>
      </c>
      <c r="G43" s="16">
        <v>0</v>
      </c>
      <c r="H43" s="17"/>
      <c r="I43" s="18"/>
      <c r="J43" s="16">
        <v>0</v>
      </c>
      <c r="K43" s="17"/>
      <c r="L43" s="18"/>
      <c r="M43" s="16">
        <f>G43+J43</f>
        <v>0</v>
      </c>
      <c r="N43" s="17"/>
      <c r="O43" s="18"/>
      <c r="P43" s="19"/>
      <c r="Q43" s="20">
        <v>0</v>
      </c>
      <c r="R43" s="20">
        <v>0</v>
      </c>
      <c r="S43" s="21">
        <f>M43-Q43-R43</f>
        <v>0</v>
      </c>
      <c r="T43" s="22"/>
      <c r="U43" s="21">
        <v>0</v>
      </c>
      <c r="V43" s="21">
        <f>S43+T43-U43</f>
        <v>0</v>
      </c>
      <c r="W43" s="127"/>
      <c r="X43" s="156">
        <v>0</v>
      </c>
      <c r="Y43" s="157">
        <v>0.24399999999999999</v>
      </c>
      <c r="Z43" s="157">
        <f t="shared" si="3"/>
        <v>-0.24399999999999999</v>
      </c>
      <c r="AA43" s="157"/>
      <c r="AB43" s="158"/>
      <c r="AC43" s="156">
        <v>0</v>
      </c>
      <c r="AD43" s="157">
        <v>0.122</v>
      </c>
      <c r="AE43" s="157">
        <f t="shared" si="4"/>
        <v>-0.36599999999999999</v>
      </c>
      <c r="AF43" s="157"/>
      <c r="AG43" s="158"/>
      <c r="AH43" s="156">
        <v>0</v>
      </c>
      <c r="AI43" s="157">
        <v>0.122</v>
      </c>
      <c r="AJ43" s="157">
        <f t="shared" si="5"/>
        <v>-0.48799999999999999</v>
      </c>
      <c r="AK43" s="157"/>
      <c r="AL43" s="158"/>
      <c r="AM43" s="156">
        <f>IF(F43&lt;&gt;0,0,IF(AND(VLOOKUP($E43,Param!$J:$M,4,FALSE)&gt;(AJ43-AN43),(AJ43-AN43+(VLOOKUP(E43,Param!J:N,5,FALSE))&lt;VLOOKUP('MP &amp; Stock'!E43,Param!J:M,4,FALSE))),VLOOKUP($E43,Param!$J:$N,5,FALSE)*2,IF(VLOOKUP($E43,Param!$J:$M,4,FALSE)&gt;(AJ43-AN43),VLOOKUP($E43,Param!$J:$N,5,FALSE),0)))</f>
        <v>0</v>
      </c>
      <c r="AN43" s="157">
        <v>0</v>
      </c>
      <c r="AO43" s="157">
        <f t="shared" si="6"/>
        <v>-0.48799999999999999</v>
      </c>
      <c r="AP43" s="157"/>
      <c r="AQ43" s="158"/>
      <c r="AR43" s="156"/>
      <c r="AS43" s="157">
        <v>0</v>
      </c>
      <c r="AT43" s="157">
        <f t="shared" si="7"/>
        <v>-0.48799999999999999</v>
      </c>
      <c r="AU43" s="157"/>
      <c r="AV43" s="158"/>
      <c r="AW43" s="156"/>
      <c r="AX43" s="157">
        <v>0</v>
      </c>
      <c r="AY43" s="157">
        <f t="shared" si="8"/>
        <v>-0.48799999999999999</v>
      </c>
      <c r="AZ43" s="157"/>
      <c r="BA43" s="158"/>
      <c r="BB43" s="156"/>
      <c r="BC43" s="157"/>
      <c r="BD43" s="157"/>
      <c r="BE43" s="157"/>
      <c r="BF43" s="158"/>
      <c r="BG43" s="156"/>
      <c r="BH43" s="157"/>
      <c r="BI43" s="157"/>
      <c r="BJ43" s="157"/>
      <c r="BK43" s="158"/>
      <c r="BL43" s="156"/>
      <c r="BM43" s="157"/>
      <c r="BN43" s="157"/>
      <c r="BO43" s="157"/>
      <c r="BP43" s="158"/>
      <c r="BQ43" s="156"/>
      <c r="BR43" s="157"/>
      <c r="BS43" s="157"/>
      <c r="BT43" s="157"/>
      <c r="BU43" s="158"/>
      <c r="BV43" s="156"/>
      <c r="BW43" s="157"/>
      <c r="BX43" s="157"/>
      <c r="BY43" s="157"/>
      <c r="BZ43" s="158"/>
      <c r="CA43" s="156"/>
      <c r="CB43" s="157"/>
      <c r="CC43" s="157"/>
      <c r="CD43" s="157"/>
      <c r="CE43" s="158"/>
    </row>
    <row r="44" spans="1:83" ht="15.75" hidden="1" thickBot="1" x14ac:dyDescent="0.3">
      <c r="A44" s="23"/>
      <c r="B44" s="24" t="s">
        <v>61</v>
      </c>
      <c r="C44" s="25"/>
      <c r="D44" s="25" t="str">
        <f>VLOOKUP(B44,Param!F:K,4,FALSE)</f>
        <v>315Glu</v>
      </c>
      <c r="E44" s="25" t="str">
        <f>VLOOKUP(B44,Param!F:K,5,FALSE)</f>
        <v>315Lec</v>
      </c>
      <c r="F44" s="25">
        <f>VLOOKUP(B44,Param!F:K,6,FALSE)</f>
        <v>0</v>
      </c>
      <c r="G44" s="38">
        <v>66.319999999999993</v>
      </c>
      <c r="H44" s="39"/>
      <c r="I44" s="40"/>
      <c r="J44" s="38">
        <v>80</v>
      </c>
      <c r="K44" s="39"/>
      <c r="L44" s="40"/>
      <c r="M44" s="38">
        <f>G44+J44</f>
        <v>146.32</v>
      </c>
      <c r="N44" s="39"/>
      <c r="O44" s="40"/>
      <c r="P44" s="41"/>
      <c r="Q44" s="42">
        <v>68.502399999999994</v>
      </c>
      <c r="R44" s="42">
        <v>0</v>
      </c>
      <c r="S44" s="43">
        <f>M44-Q44-R44</f>
        <v>77.817599999999999</v>
      </c>
      <c r="T44" s="44"/>
      <c r="U44" s="43">
        <v>77</v>
      </c>
      <c r="V44" s="43">
        <f>S44+T44-U44</f>
        <v>0.81759999999999877</v>
      </c>
      <c r="W44" s="129"/>
      <c r="X44" s="159">
        <v>0</v>
      </c>
      <c r="Y44" s="160">
        <v>16.339670000000002</v>
      </c>
      <c r="Z44" s="160">
        <f t="shared" si="3"/>
        <v>60.660330000000002</v>
      </c>
      <c r="AA44" s="160"/>
      <c r="AB44" s="161"/>
      <c r="AC44" s="159">
        <v>40</v>
      </c>
      <c r="AD44" s="160">
        <v>22.074249999999999</v>
      </c>
      <c r="AE44" s="160">
        <f t="shared" si="4"/>
        <v>78.58608000000001</v>
      </c>
      <c r="AF44" s="160"/>
      <c r="AG44" s="161"/>
      <c r="AH44" s="159">
        <v>0</v>
      </c>
      <c r="AI44" s="160">
        <v>20.054939999999998</v>
      </c>
      <c r="AJ44" s="160">
        <f t="shared" si="5"/>
        <v>58.531140000000008</v>
      </c>
      <c r="AK44" s="160"/>
      <c r="AL44" s="161"/>
      <c r="AM44" s="159">
        <f>IF(F44&lt;&gt;0,0,IF(AND(VLOOKUP($E44,Param!$J:$M,4,FALSE)&gt;(AJ44-AN44),(AJ44-AN44+(VLOOKUP(E44,Param!J:N,5,FALSE))&lt;VLOOKUP('MP &amp; Stock'!E44,Param!J:M,4,FALSE))),VLOOKUP($E44,Param!$J:$N,5,FALSE)*2,IF(VLOOKUP($E44,Param!$J:$M,4,FALSE)&gt;(AJ44-AN44),VLOOKUP($E44,Param!$J:$N,5,FALSE),0)))</f>
        <v>0</v>
      </c>
      <c r="AN44" s="160">
        <v>12.461639999999999</v>
      </c>
      <c r="AO44" s="160">
        <f t="shared" si="6"/>
        <v>46.069500000000005</v>
      </c>
      <c r="AP44" s="160"/>
      <c r="AQ44" s="161"/>
      <c r="AR44" s="159"/>
      <c r="AS44" s="160">
        <v>10.121700000000001</v>
      </c>
      <c r="AT44" s="160">
        <f t="shared" si="7"/>
        <v>35.947800000000001</v>
      </c>
      <c r="AU44" s="160"/>
      <c r="AV44" s="161"/>
      <c r="AW44" s="159"/>
      <c r="AX44" s="160">
        <v>4.1615200000000003</v>
      </c>
      <c r="AY44" s="160">
        <f t="shared" si="8"/>
        <v>31.786280000000001</v>
      </c>
      <c r="AZ44" s="160"/>
      <c r="BA44" s="161"/>
      <c r="BB44" s="159"/>
      <c r="BC44" s="160"/>
      <c r="BD44" s="160"/>
      <c r="BE44" s="160"/>
      <c r="BF44" s="161"/>
      <c r="BG44" s="159"/>
      <c r="BH44" s="160"/>
      <c r="BI44" s="160"/>
      <c r="BJ44" s="160"/>
      <c r="BK44" s="161"/>
      <c r="BL44" s="159"/>
      <c r="BM44" s="160"/>
      <c r="BN44" s="160"/>
      <c r="BO44" s="160"/>
      <c r="BP44" s="161"/>
      <c r="BQ44" s="159"/>
      <c r="BR44" s="160"/>
      <c r="BS44" s="160"/>
      <c r="BT44" s="160"/>
      <c r="BU44" s="161"/>
      <c r="BV44" s="159"/>
      <c r="BW44" s="160"/>
      <c r="BX44" s="160"/>
      <c r="BY44" s="160"/>
      <c r="BZ44" s="161"/>
      <c r="CA44" s="159"/>
      <c r="CB44" s="160"/>
      <c r="CC44" s="160"/>
      <c r="CD44" s="160"/>
      <c r="CE44" s="161"/>
    </row>
    <row r="45" spans="1:83" ht="15.75" hidden="1" thickBot="1" x14ac:dyDescent="0.3">
      <c r="A45" s="35"/>
      <c r="B45" s="36" t="s">
        <v>62</v>
      </c>
      <c r="C45" s="37"/>
      <c r="D45" s="37" t="str">
        <f>VLOOKUP(B45,Param!F:K,4,FALSE)</f>
        <v>316Glu</v>
      </c>
      <c r="E45" s="37" t="str">
        <f>VLOOKUP(B45,Param!F:K,5,FALSE)</f>
        <v>316Lec</v>
      </c>
      <c r="F45" s="37">
        <f>VLOOKUP(B45,Param!F:K,6,FALSE)</f>
        <v>0</v>
      </c>
      <c r="G45" s="49">
        <v>18</v>
      </c>
      <c r="H45" s="50"/>
      <c r="I45" s="51"/>
      <c r="J45" s="49">
        <v>0</v>
      </c>
      <c r="K45" s="50"/>
      <c r="L45" s="51"/>
      <c r="M45" s="49">
        <f>G45+J45</f>
        <v>18</v>
      </c>
      <c r="N45" s="50"/>
      <c r="O45" s="51"/>
      <c r="P45" s="52"/>
      <c r="Q45" s="53">
        <v>3.9051999999999998</v>
      </c>
      <c r="R45" s="53">
        <v>0</v>
      </c>
      <c r="S45" s="54">
        <f>M45-Q45-R45</f>
        <v>14.094799999999999</v>
      </c>
      <c r="T45" s="55">
        <f>-8.5</f>
        <v>-8.5</v>
      </c>
      <c r="U45" s="54">
        <v>3</v>
      </c>
      <c r="V45" s="54">
        <f>S45+T45-U45</f>
        <v>2.5947999999999993</v>
      </c>
      <c r="W45" s="130"/>
      <c r="X45" s="166">
        <v>0</v>
      </c>
      <c r="Y45" s="167">
        <v>4.9578999999999995</v>
      </c>
      <c r="Z45" s="167">
        <f t="shared" si="3"/>
        <v>-1.9578999999999995</v>
      </c>
      <c r="AA45" s="167"/>
      <c r="AB45" s="168"/>
      <c r="AC45" s="166">
        <v>14</v>
      </c>
      <c r="AD45" s="167">
        <v>1.2750000000000001</v>
      </c>
      <c r="AE45" s="167">
        <f t="shared" si="4"/>
        <v>10.767100000000001</v>
      </c>
      <c r="AF45" s="167"/>
      <c r="AG45" s="168"/>
      <c r="AH45" s="166">
        <v>0</v>
      </c>
      <c r="AI45" s="167">
        <v>2.8681204000000005</v>
      </c>
      <c r="AJ45" s="167">
        <f t="shared" si="5"/>
        <v>7.8989796000000005</v>
      </c>
      <c r="AK45" s="167"/>
      <c r="AL45" s="168"/>
      <c r="AM45" s="166">
        <f>IF(F45&lt;&gt;0,0,IF(AND(VLOOKUP($E45,Param!$J:$M,4,FALSE)&gt;(AJ45-AN45),(AJ45-AN45+(VLOOKUP(E45,Param!J:N,5,FALSE))&lt;VLOOKUP('MP &amp; Stock'!E45,Param!J:M,4,FALSE))),VLOOKUP($E45,Param!$J:$N,5,FALSE)*2,IF(VLOOKUP($E45,Param!$J:$M,4,FALSE)&gt;(AJ45-AN45),VLOOKUP($E45,Param!$J:$N,5,FALSE),0)))</f>
        <v>0</v>
      </c>
      <c r="AN45" s="167">
        <v>2.6050000000000004</v>
      </c>
      <c r="AO45" s="167">
        <f t="shared" si="6"/>
        <v>5.2939796000000001</v>
      </c>
      <c r="AP45" s="167"/>
      <c r="AQ45" s="168"/>
      <c r="AR45" s="166"/>
      <c r="AS45" s="167">
        <v>2.1599999999999997</v>
      </c>
      <c r="AT45" s="167">
        <f t="shared" si="7"/>
        <v>3.1339796000000004</v>
      </c>
      <c r="AU45" s="167"/>
      <c r="AV45" s="168"/>
      <c r="AW45" s="166"/>
      <c r="AX45" s="167">
        <v>2.3180000000000001</v>
      </c>
      <c r="AY45" s="167">
        <f t="shared" si="8"/>
        <v>0.81597960000000036</v>
      </c>
      <c r="AZ45" s="167"/>
      <c r="BA45" s="168"/>
      <c r="BB45" s="166"/>
      <c r="BC45" s="167"/>
      <c r="BD45" s="167"/>
      <c r="BE45" s="167"/>
      <c r="BF45" s="168"/>
      <c r="BG45" s="166"/>
      <c r="BH45" s="167"/>
      <c r="BI45" s="167"/>
      <c r="BJ45" s="167"/>
      <c r="BK45" s="168"/>
      <c r="BL45" s="166"/>
      <c r="BM45" s="167"/>
      <c r="BN45" s="167"/>
      <c r="BO45" s="167"/>
      <c r="BP45" s="168"/>
      <c r="BQ45" s="166"/>
      <c r="BR45" s="167"/>
      <c r="BS45" s="167"/>
      <c r="BT45" s="167"/>
      <c r="BU45" s="168"/>
      <c r="BV45" s="166"/>
      <c r="BW45" s="167"/>
      <c r="BX45" s="167"/>
      <c r="BY45" s="167"/>
      <c r="BZ45" s="168"/>
      <c r="CA45" s="166"/>
      <c r="CB45" s="167"/>
      <c r="CC45" s="167"/>
      <c r="CD45" s="167"/>
      <c r="CE45" s="168"/>
    </row>
    <row r="46" spans="1:83" hidden="1" x14ac:dyDescent="0.25">
      <c r="A46" s="56"/>
      <c r="B46" s="57" t="s">
        <v>63</v>
      </c>
      <c r="C46" s="56"/>
      <c r="D46" s="56" t="str">
        <f>VLOOKUP(B46,Param!F:K,4,FALSE)</f>
        <v>261PRE</v>
      </c>
      <c r="E46" s="56" t="str">
        <f>VLOOKUP(B46,Param!F:K,5,FALSE)</f>
        <v>261Add</v>
      </c>
      <c r="F46" s="56" t="str">
        <f>VLOOKUP(B46,Param!F:K,6,FALSE)</f>
        <v>Utilisé en Test</v>
      </c>
      <c r="G46" s="76"/>
      <c r="H46" s="77"/>
      <c r="I46" s="78"/>
      <c r="J46" s="76"/>
      <c r="K46" s="77"/>
      <c r="L46" s="78"/>
      <c r="M46" s="76"/>
      <c r="N46" s="77"/>
      <c r="O46" s="78"/>
      <c r="P46" s="79"/>
      <c r="Q46" s="80"/>
      <c r="R46" s="80">
        <v>0</v>
      </c>
      <c r="S46" s="81">
        <f t="shared" si="2"/>
        <v>0</v>
      </c>
      <c r="T46" s="81"/>
      <c r="U46" s="81">
        <v>6.3E-2</v>
      </c>
      <c r="V46" s="81">
        <f t="shared" si="0"/>
        <v>-6.3E-2</v>
      </c>
      <c r="W46" s="132"/>
      <c r="X46" s="156">
        <v>0</v>
      </c>
      <c r="Y46" s="157">
        <v>0</v>
      </c>
      <c r="Z46" s="157">
        <f t="shared" si="3"/>
        <v>6.3E-2</v>
      </c>
      <c r="AA46" s="157"/>
      <c r="AB46" s="158"/>
      <c r="AC46" s="156">
        <v>0</v>
      </c>
      <c r="AD46" s="157">
        <v>0</v>
      </c>
      <c r="AE46" s="157">
        <f t="shared" si="4"/>
        <v>6.3E-2</v>
      </c>
      <c r="AF46" s="157"/>
      <c r="AG46" s="158"/>
      <c r="AH46" s="156">
        <v>0</v>
      </c>
      <c r="AI46" s="157">
        <v>0</v>
      </c>
      <c r="AJ46" s="157">
        <f t="shared" si="5"/>
        <v>6.3E-2</v>
      </c>
      <c r="AK46" s="157"/>
      <c r="AL46" s="158"/>
      <c r="AM46" s="169">
        <f>IF(F46&lt;&gt;0,0,IF(AND(VLOOKUP($E46,Param!$J:$M,4,FALSE)&gt;(AJ46-AN46),(AJ46-AN46+(VLOOKUP(E46,Param!J:N,5,FALSE))&lt;VLOOKUP('MP &amp; Stock'!E46,Param!J:M,4,FALSE))),VLOOKUP($E46,Param!$J:$N,5,FALSE)*2,IF(VLOOKUP($E46,Param!$J:$M,4,FALSE)&gt;(AJ46-AN46),VLOOKUP($E46,Param!$J:$N,5,FALSE),0)))</f>
        <v>0</v>
      </c>
      <c r="AN46" s="157">
        <v>0</v>
      </c>
      <c r="AO46" s="157">
        <f t="shared" si="6"/>
        <v>6.3E-2</v>
      </c>
      <c r="AP46" s="157"/>
      <c r="AQ46" s="158"/>
      <c r="AR46" s="169"/>
      <c r="AS46" s="157">
        <v>0</v>
      </c>
      <c r="AT46" s="157">
        <f t="shared" si="7"/>
        <v>6.3E-2</v>
      </c>
      <c r="AU46" s="157"/>
      <c r="AV46" s="158"/>
      <c r="AW46" s="169"/>
      <c r="AX46" s="157">
        <v>0</v>
      </c>
      <c r="AY46" s="157">
        <f t="shared" si="8"/>
        <v>6.3E-2</v>
      </c>
      <c r="AZ46" s="157"/>
      <c r="BA46" s="158"/>
      <c r="BB46" s="169"/>
      <c r="BC46" s="157"/>
      <c r="BD46" s="157"/>
      <c r="BE46" s="157"/>
      <c r="BF46" s="158"/>
      <c r="BG46" s="169"/>
      <c r="BH46" s="157"/>
      <c r="BI46" s="157"/>
      <c r="BJ46" s="157"/>
      <c r="BK46" s="158"/>
      <c r="BL46" s="169"/>
      <c r="BM46" s="157"/>
      <c r="BN46" s="157"/>
      <c r="BO46" s="157"/>
      <c r="BP46" s="158"/>
      <c r="BQ46" s="169"/>
      <c r="BR46" s="157"/>
      <c r="BS46" s="157"/>
      <c r="BT46" s="157"/>
      <c r="BU46" s="158"/>
      <c r="BV46" s="169"/>
      <c r="BW46" s="157"/>
      <c r="BX46" s="157"/>
      <c r="BY46" s="157"/>
      <c r="BZ46" s="158"/>
      <c r="CA46" s="169"/>
      <c r="CB46" s="157"/>
      <c r="CC46" s="157"/>
      <c r="CD46" s="157"/>
      <c r="CE46" s="158"/>
    </row>
    <row r="47" spans="1:83" x14ac:dyDescent="0.25">
      <c r="A47" s="25"/>
      <c r="B47" s="24" t="s">
        <v>64</v>
      </c>
      <c r="C47" s="25"/>
      <c r="D47" s="25" t="str">
        <f>VLOOKUP(B47,Param!F:K,4,FALSE)</f>
        <v>320PRE</v>
      </c>
      <c r="E47" s="25" t="str">
        <f>VLOOKUP(B47,Param!F:K,5,FALSE)</f>
        <v>320Cho</v>
      </c>
      <c r="F47" s="25">
        <f>VLOOKUP(B47,Param!F:K,6,FALSE)</f>
        <v>0</v>
      </c>
      <c r="G47" s="26">
        <v>0.98350000000000004</v>
      </c>
      <c r="H47" s="27"/>
      <c r="I47" s="28"/>
      <c r="J47" s="26">
        <v>0.7</v>
      </c>
      <c r="K47" s="27"/>
      <c r="L47" s="28"/>
      <c r="M47" s="26">
        <f t="shared" si="1"/>
        <v>1.6835</v>
      </c>
      <c r="N47" s="27"/>
      <c r="O47" s="28"/>
      <c r="P47" s="29"/>
      <c r="Q47" s="30">
        <v>1.6965399999999999</v>
      </c>
      <c r="R47" s="30">
        <v>0</v>
      </c>
      <c r="S47" s="31">
        <f t="shared" si="2"/>
        <v>-1.3039999999999941E-2</v>
      </c>
      <c r="T47" s="32"/>
      <c r="U47" s="31">
        <v>1.26E-2</v>
      </c>
      <c r="V47" s="31">
        <f t="shared" si="0"/>
        <v>-2.5639999999999941E-2</v>
      </c>
      <c r="W47" s="128"/>
      <c r="X47" s="163">
        <v>0.75</v>
      </c>
      <c r="Y47" s="170">
        <v>0.33748499999999998</v>
      </c>
      <c r="Z47" s="164">
        <f t="shared" si="3"/>
        <v>0.42511499999999997</v>
      </c>
      <c r="AA47" s="164"/>
      <c r="AB47" s="165"/>
      <c r="AC47" s="163">
        <v>0.5</v>
      </c>
      <c r="AD47" s="170">
        <v>0.29349999999999998</v>
      </c>
      <c r="AE47" s="164">
        <f t="shared" si="4"/>
        <v>0.63161499999999993</v>
      </c>
      <c r="AF47" s="164"/>
      <c r="AG47" s="165"/>
      <c r="AH47" s="206">
        <v>0</v>
      </c>
      <c r="AI47" s="170">
        <v>0.29787919999999996</v>
      </c>
      <c r="AJ47" s="170">
        <f t="shared" si="5"/>
        <v>0.33373579999999997</v>
      </c>
      <c r="AK47" s="164"/>
      <c r="AL47" s="165"/>
      <c r="AM47" s="207">
        <f>IF(F47&lt;&gt;0,0,IF(AND(VLOOKUP($E47,Param!$J:$M,4,FALSE)&gt;(AJ47-AN47),(AJ47-AN47+(VLOOKUP(E47,Param!J:N,5,FALSE))&lt;VLOOKUP('MP &amp; Stock'!E47,Param!J:M,4,FALSE))),VLOOKUP($E47,Param!$J:$N,5,FALSE)*2,IF(VLOOKUP($E47,Param!$J:$M,4,FALSE)&gt;(AJ47-AN47),VLOOKUP($E47,Param!$J:$N,5,FALSE),0)))</f>
        <v>0.5</v>
      </c>
      <c r="AN47" s="170">
        <v>0.18590999999999999</v>
      </c>
      <c r="AO47" s="170">
        <f t="shared" si="6"/>
        <v>0.6478257999999999</v>
      </c>
      <c r="AP47" s="164"/>
      <c r="AQ47" s="165"/>
      <c r="AR47" s="207"/>
      <c r="AS47" s="170">
        <v>0.15778</v>
      </c>
      <c r="AT47" s="164">
        <f t="shared" si="7"/>
        <v>0.49004579999999986</v>
      </c>
      <c r="AU47" s="164"/>
      <c r="AV47" s="165"/>
      <c r="AW47" s="171"/>
      <c r="AX47" s="170">
        <v>0.10565999999999998</v>
      </c>
      <c r="AY47" s="164">
        <f t="shared" si="8"/>
        <v>0.38438579999999989</v>
      </c>
      <c r="AZ47" s="164"/>
      <c r="BA47" s="165"/>
      <c r="BB47" s="171"/>
      <c r="BC47" s="170"/>
      <c r="BD47" s="164"/>
      <c r="BE47" s="164"/>
      <c r="BF47" s="165"/>
      <c r="BG47" s="171"/>
      <c r="BH47" s="170"/>
      <c r="BI47" s="164"/>
      <c r="BJ47" s="164"/>
      <c r="BK47" s="165"/>
      <c r="BL47" s="171"/>
      <c r="BM47" s="170"/>
      <c r="BN47" s="164"/>
      <c r="BO47" s="164"/>
      <c r="BP47" s="165"/>
      <c r="BQ47" s="171"/>
      <c r="BR47" s="170"/>
      <c r="BS47" s="164"/>
      <c r="BT47" s="164"/>
      <c r="BU47" s="165"/>
      <c r="BV47" s="171"/>
      <c r="BW47" s="170"/>
      <c r="BX47" s="164"/>
      <c r="BY47" s="164"/>
      <c r="BZ47" s="165"/>
      <c r="CA47" s="171"/>
      <c r="CB47" s="170"/>
      <c r="CC47" s="164"/>
      <c r="CD47" s="164"/>
      <c r="CE47" s="165"/>
    </row>
    <row r="48" spans="1:83" x14ac:dyDescent="0.25">
      <c r="A48" s="25"/>
      <c r="B48" s="24" t="s">
        <v>65</v>
      </c>
      <c r="C48" s="25"/>
      <c r="D48" s="25" t="str">
        <f>VLOOKUP(B48,Param!F:K,4,FALSE)</f>
        <v>511PRE</v>
      </c>
      <c r="E48" s="25" t="str">
        <f>VLOOKUP(B48,Param!F:K,5,FALSE)</f>
        <v>511Pho</v>
      </c>
      <c r="F48" s="25">
        <f>VLOOKUP(B48,Param!F:K,6,FALSE)</f>
        <v>0</v>
      </c>
      <c r="G48" s="26">
        <v>10.898</v>
      </c>
      <c r="H48" s="27"/>
      <c r="I48" s="28"/>
      <c r="J48" s="26">
        <v>31</v>
      </c>
      <c r="K48" s="27"/>
      <c r="L48" s="28"/>
      <c r="M48" s="26">
        <f t="shared" si="1"/>
        <v>41.897999999999996</v>
      </c>
      <c r="N48" s="27"/>
      <c r="O48" s="28"/>
      <c r="P48" s="29"/>
      <c r="Q48" s="30">
        <v>28.420819999999999</v>
      </c>
      <c r="R48" s="30">
        <v>0</v>
      </c>
      <c r="S48" s="31">
        <f t="shared" si="2"/>
        <v>13.477179999999997</v>
      </c>
      <c r="T48" s="32"/>
      <c r="U48" s="31">
        <v>12.629</v>
      </c>
      <c r="V48" s="31">
        <f t="shared" si="0"/>
        <v>0.84817999999999749</v>
      </c>
      <c r="W48" s="128"/>
      <c r="X48" s="163">
        <v>12</v>
      </c>
      <c r="Y48" s="170">
        <v>7.481749999999999</v>
      </c>
      <c r="Z48" s="164">
        <f t="shared" si="3"/>
        <v>17.14725</v>
      </c>
      <c r="AA48" s="164"/>
      <c r="AB48" s="165"/>
      <c r="AC48" s="163">
        <v>17</v>
      </c>
      <c r="AD48" s="170">
        <v>6.9321000000000002</v>
      </c>
      <c r="AE48" s="164">
        <f t="shared" si="4"/>
        <v>27.215150000000001</v>
      </c>
      <c r="AF48" s="164"/>
      <c r="AG48" s="165"/>
      <c r="AH48" s="206">
        <v>7</v>
      </c>
      <c r="AI48" s="170">
        <v>7.2968919999999997</v>
      </c>
      <c r="AJ48" s="170">
        <f t="shared" si="5"/>
        <v>26.918258000000002</v>
      </c>
      <c r="AK48" s="164"/>
      <c r="AL48" s="165"/>
      <c r="AM48" s="207">
        <f>IF(F48&lt;&gt;0,0,IF(AND(VLOOKUP($E48,Param!$J:$M,4,FALSE)&gt;(AJ48-AN48),(AJ48-AN48+(VLOOKUP(E48,Param!J:N,5,FALSE))&lt;VLOOKUP('MP &amp; Stock'!E48,Param!J:M,4,FALSE))),VLOOKUP($E48,Param!$J:$N,5,FALSE)*2,IF(VLOOKUP($E48,Param!$J:$M,4,FALSE)&gt;(AJ48-AN48),VLOOKUP($E48,Param!$J:$N,5,FALSE),0)))</f>
        <v>0</v>
      </c>
      <c r="AN48" s="170">
        <v>5.4716099999999992</v>
      </c>
      <c r="AO48" s="170">
        <f t="shared" si="6"/>
        <v>21.446648000000003</v>
      </c>
      <c r="AP48" s="164"/>
      <c r="AQ48" s="165"/>
      <c r="AR48" s="207"/>
      <c r="AS48" s="170">
        <v>4.4825400000000002</v>
      </c>
      <c r="AT48" s="164">
        <f t="shared" si="7"/>
        <v>16.964108000000003</v>
      </c>
      <c r="AU48" s="164"/>
      <c r="AV48" s="165"/>
      <c r="AW48" s="171"/>
      <c r="AX48" s="170">
        <v>3.34415</v>
      </c>
      <c r="AY48" s="164">
        <f t="shared" si="8"/>
        <v>13.619958000000004</v>
      </c>
      <c r="AZ48" s="164"/>
      <c r="BA48" s="165"/>
      <c r="BB48" s="171"/>
      <c r="BC48" s="170"/>
      <c r="BD48" s="164"/>
      <c r="BE48" s="164"/>
      <c r="BF48" s="165"/>
      <c r="BG48" s="171"/>
      <c r="BH48" s="170"/>
      <c r="BI48" s="164"/>
      <c r="BJ48" s="164"/>
      <c r="BK48" s="165"/>
      <c r="BL48" s="171"/>
      <c r="BM48" s="170"/>
      <c r="BN48" s="164"/>
      <c r="BO48" s="164"/>
      <c r="BP48" s="165"/>
      <c r="BQ48" s="171"/>
      <c r="BR48" s="170"/>
      <c r="BS48" s="164"/>
      <c r="BT48" s="164"/>
      <c r="BU48" s="165"/>
      <c r="BV48" s="171"/>
      <c r="BW48" s="170"/>
      <c r="BX48" s="164"/>
      <c r="BY48" s="164"/>
      <c r="BZ48" s="165"/>
      <c r="CA48" s="171"/>
      <c r="CB48" s="170"/>
      <c r="CC48" s="164"/>
      <c r="CD48" s="164"/>
      <c r="CE48" s="165"/>
    </row>
    <row r="49" spans="1:83" x14ac:dyDescent="0.25">
      <c r="A49" s="25"/>
      <c r="B49" s="24" t="s">
        <v>66</v>
      </c>
      <c r="C49" s="25"/>
      <c r="D49" s="25" t="str">
        <f>VLOOKUP(B49,Param!F:K,4,FALSE)</f>
        <v>521PRE</v>
      </c>
      <c r="E49" s="25" t="str">
        <f>VLOOKUP(B49,Param!F:K,5,FALSE)</f>
        <v>521Met</v>
      </c>
      <c r="F49" s="25">
        <f>VLOOKUP(B49,Param!F:K,6,FALSE)</f>
        <v>0</v>
      </c>
      <c r="G49" s="26">
        <v>4.9210000000000003</v>
      </c>
      <c r="H49" s="27"/>
      <c r="I49" s="28"/>
      <c r="J49" s="26">
        <v>5</v>
      </c>
      <c r="K49" s="27"/>
      <c r="L49" s="28"/>
      <c r="M49" s="26">
        <f t="shared" si="1"/>
        <v>9.9209999999999994</v>
      </c>
      <c r="N49" s="27"/>
      <c r="O49" s="28"/>
      <c r="P49" s="29"/>
      <c r="Q49" s="30">
        <v>5.9982600000000001</v>
      </c>
      <c r="R49" s="30">
        <v>0</v>
      </c>
      <c r="S49" s="31">
        <f t="shared" si="2"/>
        <v>3.9227399999999992</v>
      </c>
      <c r="T49" s="32"/>
      <c r="U49" s="31">
        <v>3.8</v>
      </c>
      <c r="V49" s="31">
        <f t="shared" si="0"/>
        <v>0.12273999999999941</v>
      </c>
      <c r="W49" s="128"/>
      <c r="X49" s="163">
        <v>2</v>
      </c>
      <c r="Y49" s="170">
        <v>1.3594000000000002</v>
      </c>
      <c r="Z49" s="164">
        <f t="shared" si="3"/>
        <v>4.4405999999999999</v>
      </c>
      <c r="AA49" s="164"/>
      <c r="AB49" s="165"/>
      <c r="AC49" s="163">
        <v>0</v>
      </c>
      <c r="AD49" s="170">
        <v>1.78</v>
      </c>
      <c r="AE49" s="164">
        <f t="shared" si="4"/>
        <v>2.6605999999999996</v>
      </c>
      <c r="AF49" s="164"/>
      <c r="AG49" s="165"/>
      <c r="AH49" s="206">
        <v>2</v>
      </c>
      <c r="AI49" s="170">
        <v>1.5857999999999999</v>
      </c>
      <c r="AJ49" s="170">
        <f t="shared" si="5"/>
        <v>3.0747999999999998</v>
      </c>
      <c r="AK49" s="164"/>
      <c r="AL49" s="165"/>
      <c r="AM49" s="207">
        <f>IF(F49&lt;&gt;0,0,IF(AND(VLOOKUP($E49,Param!$J:$M,4,FALSE)&gt;(AJ49-AN49),(AJ49-AN49+(VLOOKUP(E49,Param!J:N,5,FALSE))&lt;VLOOKUP('MP &amp; Stock'!E49,Param!J:M,4,FALSE))),VLOOKUP($E49,Param!$J:$N,5,FALSE)*2,IF(VLOOKUP($E49,Param!$J:$M,4,FALSE)&gt;(AJ49-AN49),VLOOKUP($E49,Param!$J:$N,5,FALSE),0)))</f>
        <v>2</v>
      </c>
      <c r="AN49" s="170">
        <v>1.0347999999999999</v>
      </c>
      <c r="AO49" s="170">
        <f t="shared" si="6"/>
        <v>4.04</v>
      </c>
      <c r="AP49" s="164"/>
      <c r="AQ49" s="165"/>
      <c r="AR49" s="207"/>
      <c r="AS49" s="170">
        <v>0.82899999999999996</v>
      </c>
      <c r="AT49" s="164">
        <f t="shared" si="7"/>
        <v>3.2110000000000003</v>
      </c>
      <c r="AU49" s="164"/>
      <c r="AV49" s="165"/>
      <c r="AW49" s="171"/>
      <c r="AX49" s="170">
        <v>0.40839999999999999</v>
      </c>
      <c r="AY49" s="164">
        <f t="shared" si="8"/>
        <v>2.8026000000000004</v>
      </c>
      <c r="AZ49" s="164"/>
      <c r="BA49" s="165"/>
      <c r="BB49" s="171"/>
      <c r="BC49" s="170"/>
      <c r="BD49" s="164"/>
      <c r="BE49" s="164"/>
      <c r="BF49" s="165"/>
      <c r="BG49" s="171"/>
      <c r="BH49" s="170"/>
      <c r="BI49" s="164"/>
      <c r="BJ49" s="164"/>
      <c r="BK49" s="165"/>
      <c r="BL49" s="171"/>
      <c r="BM49" s="170"/>
      <c r="BN49" s="164"/>
      <c r="BO49" s="164"/>
      <c r="BP49" s="165"/>
      <c r="BQ49" s="171"/>
      <c r="BR49" s="170"/>
      <c r="BS49" s="164"/>
      <c r="BT49" s="164"/>
      <c r="BU49" s="165"/>
      <c r="BV49" s="171"/>
      <c r="BW49" s="170"/>
      <c r="BX49" s="164"/>
      <c r="BY49" s="164"/>
      <c r="BZ49" s="165"/>
      <c r="CA49" s="171"/>
      <c r="CB49" s="170"/>
      <c r="CC49" s="164"/>
      <c r="CD49" s="164"/>
      <c r="CE49" s="165"/>
    </row>
    <row r="50" spans="1:83" hidden="1" x14ac:dyDescent="0.25">
      <c r="A50" s="25"/>
      <c r="B50" s="24" t="s">
        <v>67</v>
      </c>
      <c r="C50" s="25"/>
      <c r="D50" s="25" t="str">
        <f>VLOOKUP(B50,Param!F:K,4,FALSE)</f>
        <v>522PRE</v>
      </c>
      <c r="E50" s="25" t="str">
        <f>VLOOKUP(B50,Param!F:K,5,FALSE)</f>
        <v>522Pre</v>
      </c>
      <c r="F50" s="25" t="str">
        <f>VLOOKUP(B50,Param!F:K,6,FALSE)</f>
        <v>Inutilisé actuellement</v>
      </c>
      <c r="G50" s="26">
        <v>0</v>
      </c>
      <c r="H50" s="27"/>
      <c r="I50" s="28"/>
      <c r="J50" s="26">
        <v>0</v>
      </c>
      <c r="K50" s="27"/>
      <c r="L50" s="28"/>
      <c r="M50" s="26">
        <f t="shared" si="1"/>
        <v>0</v>
      </c>
      <c r="N50" s="27"/>
      <c r="O50" s="28"/>
      <c r="P50" s="29"/>
      <c r="Q50" s="30">
        <v>0</v>
      </c>
      <c r="R50" s="30">
        <v>0</v>
      </c>
      <c r="S50" s="31">
        <f t="shared" si="2"/>
        <v>0</v>
      </c>
      <c r="T50" s="32"/>
      <c r="U50" s="31">
        <v>0</v>
      </c>
      <c r="V50" s="31">
        <f t="shared" si="0"/>
        <v>0</v>
      </c>
      <c r="W50" s="128"/>
      <c r="X50" s="163">
        <v>0</v>
      </c>
      <c r="Y50" s="164">
        <v>0</v>
      </c>
      <c r="Z50" s="164">
        <f t="shared" si="3"/>
        <v>0</v>
      </c>
      <c r="AA50" s="164"/>
      <c r="AB50" s="165"/>
      <c r="AC50" s="163">
        <v>0</v>
      </c>
      <c r="AD50" s="164">
        <v>0</v>
      </c>
      <c r="AE50" s="164">
        <f t="shared" si="4"/>
        <v>0</v>
      </c>
      <c r="AF50" s="164"/>
      <c r="AG50" s="165"/>
      <c r="AH50" s="163">
        <v>0</v>
      </c>
      <c r="AI50" s="164">
        <v>0</v>
      </c>
      <c r="AJ50" s="164">
        <f t="shared" si="5"/>
        <v>0</v>
      </c>
      <c r="AK50" s="164"/>
      <c r="AL50" s="165"/>
      <c r="AM50" s="171">
        <f>IF(F50&lt;&gt;0,0,IF(AND(VLOOKUP($E50,Param!$J:$M,4,FALSE)&gt;(AJ50-AN50),(AJ50-AN50+(VLOOKUP(E50,Param!J:N,5,FALSE))&lt;VLOOKUP('MP &amp; Stock'!E50,Param!J:M,4,FALSE))),VLOOKUP($E50,Param!$J:$N,5,FALSE)*2,IF(VLOOKUP($E50,Param!$J:$M,4,FALSE)&gt;(AJ50-AN50),VLOOKUP($E50,Param!$J:$N,5,FALSE),0)))</f>
        <v>0</v>
      </c>
      <c r="AN50" s="164">
        <v>0</v>
      </c>
      <c r="AO50" s="164">
        <f t="shared" si="6"/>
        <v>0</v>
      </c>
      <c r="AP50" s="164"/>
      <c r="AQ50" s="165"/>
      <c r="AR50" s="171"/>
      <c r="AS50" s="164">
        <v>0</v>
      </c>
      <c r="AT50" s="164">
        <f t="shared" si="7"/>
        <v>0</v>
      </c>
      <c r="AU50" s="164"/>
      <c r="AV50" s="165"/>
      <c r="AW50" s="171"/>
      <c r="AX50" s="164">
        <v>0</v>
      </c>
      <c r="AY50" s="164">
        <f t="shared" si="8"/>
        <v>0</v>
      </c>
      <c r="AZ50" s="164"/>
      <c r="BA50" s="165"/>
      <c r="BB50" s="171"/>
      <c r="BC50" s="164"/>
      <c r="BD50" s="164"/>
      <c r="BE50" s="164"/>
      <c r="BF50" s="165"/>
      <c r="BG50" s="171"/>
      <c r="BH50" s="164"/>
      <c r="BI50" s="164"/>
      <c r="BJ50" s="164"/>
      <c r="BK50" s="165"/>
      <c r="BL50" s="171"/>
      <c r="BM50" s="164"/>
      <c r="BN50" s="164"/>
      <c r="BO50" s="164"/>
      <c r="BP50" s="165"/>
      <c r="BQ50" s="171"/>
      <c r="BR50" s="164"/>
      <c r="BS50" s="164"/>
      <c r="BT50" s="164"/>
      <c r="BU50" s="165"/>
      <c r="BV50" s="171"/>
      <c r="BW50" s="164"/>
      <c r="BX50" s="164"/>
      <c r="BY50" s="164"/>
      <c r="BZ50" s="165"/>
      <c r="CA50" s="171"/>
      <c r="CB50" s="164"/>
      <c r="CC50" s="164"/>
      <c r="CD50" s="164"/>
      <c r="CE50" s="165"/>
    </row>
    <row r="51" spans="1:83" x14ac:dyDescent="0.25">
      <c r="A51" s="25"/>
      <c r="B51" s="24" t="s">
        <v>68</v>
      </c>
      <c r="C51" s="25"/>
      <c r="D51" s="25" t="str">
        <f>VLOOKUP(B51,Param!F:K,4,FALSE)</f>
        <v>523PRE</v>
      </c>
      <c r="E51" s="25" t="str">
        <f>VLOOKUP(B51,Param!F:K,5,FALSE)</f>
        <v>523Lys</v>
      </c>
      <c r="F51" s="25">
        <f>VLOOKUP(B51,Param!F:K,6,FALSE)</f>
        <v>0</v>
      </c>
      <c r="G51" s="26">
        <v>2.4529999999999998</v>
      </c>
      <c r="H51" s="27"/>
      <c r="I51" s="28"/>
      <c r="J51" s="26">
        <v>3</v>
      </c>
      <c r="K51" s="27"/>
      <c r="L51" s="28"/>
      <c r="M51" s="26">
        <f t="shared" si="1"/>
        <v>5.4529999999999994</v>
      </c>
      <c r="N51" s="27"/>
      <c r="O51" s="28"/>
      <c r="P51" s="29"/>
      <c r="Q51" s="30">
        <v>3.0342199999999999</v>
      </c>
      <c r="R51" s="30">
        <v>0</v>
      </c>
      <c r="S51" s="31">
        <f t="shared" si="2"/>
        <v>2.4187799999999995</v>
      </c>
      <c r="T51" s="32"/>
      <c r="U51" s="31">
        <v>2.375</v>
      </c>
      <c r="V51" s="31">
        <f t="shared" si="0"/>
        <v>4.3779999999999486E-2</v>
      </c>
      <c r="W51" s="128"/>
      <c r="X51" s="163">
        <v>1</v>
      </c>
      <c r="Y51" s="170">
        <v>0.66970000000000007</v>
      </c>
      <c r="Z51" s="164">
        <f t="shared" si="3"/>
        <v>2.7052999999999998</v>
      </c>
      <c r="AA51" s="164"/>
      <c r="AB51" s="165"/>
      <c r="AC51" s="163">
        <v>2</v>
      </c>
      <c r="AD51" s="170">
        <v>0.88250000000000006</v>
      </c>
      <c r="AE51" s="164">
        <f t="shared" si="4"/>
        <v>3.8227999999999991</v>
      </c>
      <c r="AF51" s="164"/>
      <c r="AG51" s="165"/>
      <c r="AH51" s="206">
        <v>0</v>
      </c>
      <c r="AI51" s="170">
        <v>0.78539999999999999</v>
      </c>
      <c r="AJ51" s="170">
        <f t="shared" si="5"/>
        <v>3.037399999999999</v>
      </c>
      <c r="AK51" s="164"/>
      <c r="AL51" s="165"/>
      <c r="AM51" s="207">
        <f>IF(F51&lt;&gt;0,0,IF(AND(VLOOKUP($E51,Param!$J:$M,4,FALSE)&gt;(AJ51-AN51),(AJ51-AN51+(VLOOKUP(E51,Param!J:N,5,FALSE))&lt;VLOOKUP('MP &amp; Stock'!E51,Param!J:M,4,FALSE))),VLOOKUP($E51,Param!$J:$N,5,FALSE)*2,IF(VLOOKUP($E51,Param!$J:$M,4,FALSE)&gt;(AJ51-AN51),VLOOKUP($E51,Param!$J:$N,5,FALSE),0)))</f>
        <v>0</v>
      </c>
      <c r="AN51" s="170">
        <v>0.51739999999999997</v>
      </c>
      <c r="AO51" s="170">
        <f t="shared" si="6"/>
        <v>2.5199999999999991</v>
      </c>
      <c r="AP51" s="164"/>
      <c r="AQ51" s="165"/>
      <c r="AR51" s="207"/>
      <c r="AS51" s="170">
        <v>0.41449999999999998</v>
      </c>
      <c r="AT51" s="164">
        <f t="shared" si="7"/>
        <v>2.1054999999999993</v>
      </c>
      <c r="AU51" s="164"/>
      <c r="AV51" s="165"/>
      <c r="AW51" s="171"/>
      <c r="AX51" s="170">
        <v>0.20419999999999999</v>
      </c>
      <c r="AY51" s="164">
        <f t="shared" si="8"/>
        <v>1.9012999999999993</v>
      </c>
      <c r="AZ51" s="164"/>
      <c r="BA51" s="165"/>
      <c r="BB51" s="171"/>
      <c r="BC51" s="170"/>
      <c r="BD51" s="164"/>
      <c r="BE51" s="164"/>
      <c r="BF51" s="165"/>
      <c r="BG51" s="171"/>
      <c r="BH51" s="170"/>
      <c r="BI51" s="164"/>
      <c r="BJ51" s="164"/>
      <c r="BK51" s="165"/>
      <c r="BL51" s="171"/>
      <c r="BM51" s="170"/>
      <c r="BN51" s="164"/>
      <c r="BO51" s="164"/>
      <c r="BP51" s="165"/>
      <c r="BQ51" s="171"/>
      <c r="BR51" s="170"/>
      <c r="BS51" s="164"/>
      <c r="BT51" s="164"/>
      <c r="BU51" s="165"/>
      <c r="BV51" s="171"/>
      <c r="BW51" s="170"/>
      <c r="BX51" s="164"/>
      <c r="BY51" s="164"/>
      <c r="BZ51" s="165"/>
      <c r="CA51" s="171"/>
      <c r="CB51" s="170"/>
      <c r="CC51" s="164"/>
      <c r="CD51" s="164"/>
      <c r="CE51" s="165"/>
    </row>
    <row r="52" spans="1:83" hidden="1" x14ac:dyDescent="0.25">
      <c r="A52" s="25"/>
      <c r="B52" s="24" t="s">
        <v>69</v>
      </c>
      <c r="C52" s="25"/>
      <c r="D52" s="25" t="str">
        <f>VLOOKUP(B52,Param!F:K,4,FALSE)</f>
        <v>525PRE</v>
      </c>
      <c r="E52" s="25" t="str">
        <f>VLOOKUP(B52,Param!F:K,5,FALSE)</f>
        <v>525Add</v>
      </c>
      <c r="F52" s="25" t="str">
        <f>VLOOKUP(B52,Param!F:K,6,FALSE)</f>
        <v>Inutilisé actuellement</v>
      </c>
      <c r="G52" s="26">
        <v>0</v>
      </c>
      <c r="H52" s="27"/>
      <c r="I52" s="28"/>
      <c r="J52" s="26">
        <v>0</v>
      </c>
      <c r="K52" s="27"/>
      <c r="L52" s="28"/>
      <c r="M52" s="26">
        <f t="shared" si="1"/>
        <v>0</v>
      </c>
      <c r="N52" s="27"/>
      <c r="O52" s="28"/>
      <c r="P52" s="29"/>
      <c r="Q52" s="30">
        <v>0</v>
      </c>
      <c r="R52" s="30">
        <v>0</v>
      </c>
      <c r="S52" s="31">
        <f t="shared" si="2"/>
        <v>0</v>
      </c>
      <c r="T52" s="32"/>
      <c r="U52" s="31">
        <v>0</v>
      </c>
      <c r="V52" s="31">
        <f t="shared" si="0"/>
        <v>0</v>
      </c>
      <c r="W52" s="128"/>
      <c r="X52" s="163">
        <v>0</v>
      </c>
      <c r="Y52" s="164">
        <v>0</v>
      </c>
      <c r="Z52" s="164">
        <f t="shared" si="3"/>
        <v>0</v>
      </c>
      <c r="AA52" s="164"/>
      <c r="AB52" s="165"/>
      <c r="AC52" s="163">
        <v>0</v>
      </c>
      <c r="AD52" s="164">
        <v>0</v>
      </c>
      <c r="AE52" s="164">
        <f t="shared" si="4"/>
        <v>0</v>
      </c>
      <c r="AF52" s="164"/>
      <c r="AG52" s="165"/>
      <c r="AH52" s="163">
        <v>0</v>
      </c>
      <c r="AI52" s="164">
        <v>0</v>
      </c>
      <c r="AJ52" s="164">
        <f t="shared" si="5"/>
        <v>0</v>
      </c>
      <c r="AK52" s="164"/>
      <c r="AL52" s="165"/>
      <c r="AM52" s="171">
        <f>IF(F52&lt;&gt;0,0,IF(AND(VLOOKUP($E52,Param!$J:$M,4,FALSE)&gt;(AJ52-AN52),(AJ52-AN52+(VLOOKUP(E52,Param!J:N,5,FALSE))&lt;VLOOKUP('MP &amp; Stock'!E52,Param!J:M,4,FALSE))),VLOOKUP($E52,Param!$J:$N,5,FALSE)*2,IF(VLOOKUP($E52,Param!$J:$M,4,FALSE)&gt;(AJ52-AN52),VLOOKUP($E52,Param!$J:$N,5,FALSE),0)))</f>
        <v>0</v>
      </c>
      <c r="AN52" s="164">
        <v>0</v>
      </c>
      <c r="AO52" s="164">
        <f t="shared" si="6"/>
        <v>0</v>
      </c>
      <c r="AP52" s="164"/>
      <c r="AQ52" s="165"/>
      <c r="AR52" s="171"/>
      <c r="AS52" s="164">
        <v>0</v>
      </c>
      <c r="AT52" s="164">
        <f t="shared" si="7"/>
        <v>0</v>
      </c>
      <c r="AU52" s="164"/>
      <c r="AV52" s="165"/>
      <c r="AW52" s="171"/>
      <c r="AX52" s="164">
        <v>0</v>
      </c>
      <c r="AY52" s="164">
        <f t="shared" si="8"/>
        <v>0</v>
      </c>
      <c r="AZ52" s="164"/>
      <c r="BA52" s="165"/>
      <c r="BB52" s="171"/>
      <c r="BC52" s="164"/>
      <c r="BD52" s="164"/>
      <c r="BE52" s="164"/>
      <c r="BF52" s="165"/>
      <c r="BG52" s="171"/>
      <c r="BH52" s="164"/>
      <c r="BI52" s="164"/>
      <c r="BJ52" s="164"/>
      <c r="BK52" s="165"/>
      <c r="BL52" s="171"/>
      <c r="BM52" s="164"/>
      <c r="BN52" s="164"/>
      <c r="BO52" s="164"/>
      <c r="BP52" s="165"/>
      <c r="BQ52" s="171"/>
      <c r="BR52" s="164"/>
      <c r="BS52" s="164"/>
      <c r="BT52" s="164"/>
      <c r="BU52" s="165"/>
      <c r="BV52" s="171"/>
      <c r="BW52" s="164"/>
      <c r="BX52" s="164"/>
      <c r="BY52" s="164"/>
      <c r="BZ52" s="165"/>
      <c r="CA52" s="171"/>
      <c r="CB52" s="164"/>
      <c r="CC52" s="164"/>
      <c r="CD52" s="164"/>
      <c r="CE52" s="165"/>
    </row>
    <row r="53" spans="1:83" x14ac:dyDescent="0.25">
      <c r="A53" s="25"/>
      <c r="B53" s="24" t="s">
        <v>70</v>
      </c>
      <c r="C53" s="25"/>
      <c r="D53" s="25" t="str">
        <f>VLOOKUP(B53,Param!F:K,4,FALSE)</f>
        <v>530PRE</v>
      </c>
      <c r="E53" s="25" t="str">
        <f>VLOOKUP(B53,Param!F:K,5,FALSE)</f>
        <v>530Pro</v>
      </c>
      <c r="F53" s="25">
        <f>VLOOKUP(B53,Param!F:K,6,FALSE)</f>
        <v>0</v>
      </c>
      <c r="G53" s="26">
        <v>5.58</v>
      </c>
      <c r="H53" s="27"/>
      <c r="I53" s="28"/>
      <c r="J53" s="26">
        <v>4</v>
      </c>
      <c r="K53" s="27"/>
      <c r="L53" s="28"/>
      <c r="M53" s="26">
        <f t="shared" si="1"/>
        <v>9.58</v>
      </c>
      <c r="N53" s="27"/>
      <c r="O53" s="28"/>
      <c r="P53" s="29"/>
      <c r="Q53" s="30">
        <v>6.4938599999999997</v>
      </c>
      <c r="R53" s="30">
        <v>0</v>
      </c>
      <c r="S53" s="31">
        <f t="shared" si="2"/>
        <v>3.0861400000000003</v>
      </c>
      <c r="T53" s="32"/>
      <c r="U53" s="31">
        <v>3.2</v>
      </c>
      <c r="V53" s="31">
        <f t="shared" si="0"/>
        <v>-0.11385999999999985</v>
      </c>
      <c r="W53" s="128"/>
      <c r="X53" s="163">
        <v>2</v>
      </c>
      <c r="Y53" s="170">
        <v>1.4102000000000003</v>
      </c>
      <c r="Z53" s="164">
        <f t="shared" si="3"/>
        <v>3.7897999999999996</v>
      </c>
      <c r="AA53" s="164"/>
      <c r="AB53" s="165"/>
      <c r="AC53" s="163">
        <v>0</v>
      </c>
      <c r="AD53" s="170">
        <v>1.7950000000000002</v>
      </c>
      <c r="AE53" s="164">
        <f t="shared" si="4"/>
        <v>1.9947999999999995</v>
      </c>
      <c r="AF53" s="164"/>
      <c r="AG53" s="165"/>
      <c r="AH53" s="206">
        <v>2</v>
      </c>
      <c r="AI53" s="170">
        <v>1.6008</v>
      </c>
      <c r="AJ53" s="170">
        <f t="shared" si="5"/>
        <v>2.3939999999999997</v>
      </c>
      <c r="AK53" s="164"/>
      <c r="AL53" s="165"/>
      <c r="AM53" s="207">
        <f>IF(F53&lt;&gt;0,0,IF(AND(VLOOKUP($E53,Param!$J:$M,4,FALSE)&gt;(AJ53-AN53),(AJ53-AN53+(VLOOKUP(E53,Param!J:N,5,FALSE))&lt;VLOOKUP('MP &amp; Stock'!E53,Param!J:M,4,FALSE))),VLOOKUP($E53,Param!$J:$N,5,FALSE)*2,IF(VLOOKUP($E53,Param!$J:$M,4,FALSE)&gt;(AJ53-AN53),VLOOKUP($E53,Param!$J:$N,5,FALSE),0)))</f>
        <v>2</v>
      </c>
      <c r="AN53" s="170">
        <v>1.0347999999999999</v>
      </c>
      <c r="AO53" s="170">
        <f t="shared" si="6"/>
        <v>3.3592000000000004</v>
      </c>
      <c r="AP53" s="164"/>
      <c r="AQ53" s="165"/>
      <c r="AR53" s="207"/>
      <c r="AS53" s="170">
        <v>0.82899999999999996</v>
      </c>
      <c r="AT53" s="164">
        <f t="shared" si="7"/>
        <v>2.5302000000000007</v>
      </c>
      <c r="AU53" s="164"/>
      <c r="AV53" s="165"/>
      <c r="AW53" s="171"/>
      <c r="AX53" s="170">
        <v>0.40839999999999999</v>
      </c>
      <c r="AY53" s="164">
        <f t="shared" si="8"/>
        <v>2.1218000000000008</v>
      </c>
      <c r="AZ53" s="164"/>
      <c r="BA53" s="165"/>
      <c r="BB53" s="171"/>
      <c r="BC53" s="170"/>
      <c r="BD53" s="164"/>
      <c r="BE53" s="164"/>
      <c r="BF53" s="165"/>
      <c r="BG53" s="171"/>
      <c r="BH53" s="170"/>
      <c r="BI53" s="164"/>
      <c r="BJ53" s="164"/>
      <c r="BK53" s="165"/>
      <c r="BL53" s="171"/>
      <c r="BM53" s="170"/>
      <c r="BN53" s="164"/>
      <c r="BO53" s="164"/>
      <c r="BP53" s="165"/>
      <c r="BQ53" s="171"/>
      <c r="BR53" s="170"/>
      <c r="BS53" s="164"/>
      <c r="BT53" s="164"/>
      <c r="BU53" s="165"/>
      <c r="BV53" s="171"/>
      <c r="BW53" s="170"/>
      <c r="BX53" s="164"/>
      <c r="BY53" s="164"/>
      <c r="BZ53" s="165"/>
      <c r="CA53" s="171"/>
      <c r="CB53" s="170"/>
      <c r="CC53" s="164"/>
      <c r="CD53" s="164"/>
      <c r="CE53" s="165"/>
    </row>
    <row r="54" spans="1:83" hidden="1" x14ac:dyDescent="0.25">
      <c r="A54" s="25"/>
      <c r="B54" s="24" t="s">
        <v>71</v>
      </c>
      <c r="C54" s="25"/>
      <c r="D54" s="25" t="str">
        <f>VLOOKUP(B54,Param!F:K,4,FALSE)</f>
        <v>531PRE</v>
      </c>
      <c r="E54" s="25" t="str">
        <f>VLOOKUP(B54,Param!F:K,5,FALSE)</f>
        <v>531Add</v>
      </c>
      <c r="F54" s="25" t="str">
        <f>VLOOKUP(B54,Param!F:K,6,FALSE)</f>
        <v>Inutilisé actuellement</v>
      </c>
      <c r="G54" s="26">
        <v>0</v>
      </c>
      <c r="H54" s="27"/>
      <c r="I54" s="28"/>
      <c r="J54" s="26">
        <v>0</v>
      </c>
      <c r="K54" s="27"/>
      <c r="L54" s="28"/>
      <c r="M54" s="26">
        <f t="shared" si="1"/>
        <v>0</v>
      </c>
      <c r="N54" s="27"/>
      <c r="O54" s="28"/>
      <c r="P54" s="29"/>
      <c r="Q54" s="30">
        <v>0</v>
      </c>
      <c r="R54" s="30">
        <v>0</v>
      </c>
      <c r="S54" s="31">
        <f t="shared" si="2"/>
        <v>0</v>
      </c>
      <c r="T54" s="32"/>
      <c r="U54" s="31">
        <v>0</v>
      </c>
      <c r="V54" s="31">
        <f t="shared" si="0"/>
        <v>0</v>
      </c>
      <c r="W54" s="128"/>
      <c r="X54" s="163">
        <v>0</v>
      </c>
      <c r="Y54" s="164">
        <v>0</v>
      </c>
      <c r="Z54" s="164">
        <f t="shared" si="3"/>
        <v>0</v>
      </c>
      <c r="AA54" s="164"/>
      <c r="AB54" s="165"/>
      <c r="AC54" s="163">
        <v>0</v>
      </c>
      <c r="AD54" s="164">
        <v>0</v>
      </c>
      <c r="AE54" s="164">
        <f t="shared" si="4"/>
        <v>0</v>
      </c>
      <c r="AF54" s="164"/>
      <c r="AG54" s="165"/>
      <c r="AH54" s="163">
        <v>0</v>
      </c>
      <c r="AI54" s="164">
        <v>0</v>
      </c>
      <c r="AJ54" s="164">
        <f t="shared" si="5"/>
        <v>0</v>
      </c>
      <c r="AK54" s="164"/>
      <c r="AL54" s="165"/>
      <c r="AM54" s="171">
        <f>IF(F54&lt;&gt;0,0,IF(AND(VLOOKUP($E54,Param!$J:$M,4,FALSE)&gt;(AJ54-AN54),(AJ54-AN54+(VLOOKUP(E54,Param!J:N,5,FALSE))&lt;VLOOKUP('MP &amp; Stock'!E54,Param!J:M,4,FALSE))),VLOOKUP($E54,Param!$J:$N,5,FALSE)*2,IF(VLOOKUP($E54,Param!$J:$M,4,FALSE)&gt;(AJ54-AN54),VLOOKUP($E54,Param!$J:$N,5,FALSE),0)))</f>
        <v>0</v>
      </c>
      <c r="AN54" s="164">
        <v>0</v>
      </c>
      <c r="AO54" s="164">
        <f t="shared" si="6"/>
        <v>0</v>
      </c>
      <c r="AP54" s="164"/>
      <c r="AQ54" s="165"/>
      <c r="AR54" s="171"/>
      <c r="AS54" s="164">
        <v>0</v>
      </c>
      <c r="AT54" s="164">
        <f t="shared" si="7"/>
        <v>0</v>
      </c>
      <c r="AU54" s="164"/>
      <c r="AV54" s="165"/>
      <c r="AW54" s="171"/>
      <c r="AX54" s="164">
        <v>0</v>
      </c>
      <c r="AY54" s="164">
        <f t="shared" si="8"/>
        <v>0</v>
      </c>
      <c r="AZ54" s="164"/>
      <c r="BA54" s="165"/>
      <c r="BB54" s="171"/>
      <c r="BC54" s="164"/>
      <c r="BD54" s="164"/>
      <c r="BE54" s="164"/>
      <c r="BF54" s="165"/>
      <c r="BG54" s="171"/>
      <c r="BH54" s="164"/>
      <c r="BI54" s="164"/>
      <c r="BJ54" s="164"/>
      <c r="BK54" s="165"/>
      <c r="BL54" s="171"/>
      <c r="BM54" s="164"/>
      <c r="BN54" s="164"/>
      <c r="BO54" s="164"/>
      <c r="BP54" s="165"/>
      <c r="BQ54" s="171"/>
      <c r="BR54" s="164"/>
      <c r="BS54" s="164"/>
      <c r="BT54" s="164"/>
      <c r="BU54" s="165"/>
      <c r="BV54" s="171"/>
      <c r="BW54" s="164"/>
      <c r="BX54" s="164"/>
      <c r="BY54" s="164"/>
      <c r="BZ54" s="165"/>
      <c r="CA54" s="171"/>
      <c r="CB54" s="164"/>
      <c r="CC54" s="164"/>
      <c r="CD54" s="164"/>
      <c r="CE54" s="165"/>
    </row>
    <row r="55" spans="1:83" hidden="1" x14ac:dyDescent="0.25">
      <c r="A55" s="25"/>
      <c r="B55" s="24" t="s">
        <v>72</v>
      </c>
      <c r="C55" s="25"/>
      <c r="D55" s="25" t="str">
        <f>VLOOKUP(B55,Param!F:K,4,FALSE)</f>
        <v>532PRE</v>
      </c>
      <c r="E55" s="25" t="str">
        <f>VLOOKUP(B55,Param!F:K,5,FALSE)</f>
        <v>532Add</v>
      </c>
      <c r="F55" s="25" t="str">
        <f>VLOOKUP(B55,Param!F:K,6,FALSE)</f>
        <v>Inutilisé actuellement</v>
      </c>
      <c r="G55" s="26">
        <v>0</v>
      </c>
      <c r="H55" s="27"/>
      <c r="I55" s="28"/>
      <c r="J55" s="26">
        <v>0</v>
      </c>
      <c r="K55" s="27"/>
      <c r="L55" s="28"/>
      <c r="M55" s="26">
        <f t="shared" si="1"/>
        <v>0</v>
      </c>
      <c r="N55" s="27"/>
      <c r="O55" s="28"/>
      <c r="P55" s="29"/>
      <c r="Q55" s="30">
        <v>0</v>
      </c>
      <c r="R55" s="30">
        <v>0</v>
      </c>
      <c r="S55" s="31">
        <f t="shared" si="2"/>
        <v>0</v>
      </c>
      <c r="T55" s="32"/>
      <c r="U55" s="31">
        <v>0</v>
      </c>
      <c r="V55" s="31">
        <f t="shared" si="0"/>
        <v>0</v>
      </c>
      <c r="W55" s="128"/>
      <c r="X55" s="163">
        <v>0</v>
      </c>
      <c r="Y55" s="164">
        <v>0</v>
      </c>
      <c r="Z55" s="164">
        <f t="shared" si="3"/>
        <v>0</v>
      </c>
      <c r="AA55" s="164"/>
      <c r="AB55" s="165"/>
      <c r="AC55" s="163">
        <v>0</v>
      </c>
      <c r="AD55" s="164">
        <v>0</v>
      </c>
      <c r="AE55" s="164">
        <f t="shared" si="4"/>
        <v>0</v>
      </c>
      <c r="AF55" s="164"/>
      <c r="AG55" s="165"/>
      <c r="AH55" s="163">
        <v>0</v>
      </c>
      <c r="AI55" s="164">
        <v>0</v>
      </c>
      <c r="AJ55" s="164">
        <f t="shared" si="5"/>
        <v>0</v>
      </c>
      <c r="AK55" s="164"/>
      <c r="AL55" s="165"/>
      <c r="AM55" s="171">
        <f>IF(F55&lt;&gt;0,0,IF(AND(VLOOKUP($E55,Param!$J:$M,4,FALSE)&gt;(AJ55-AN55),(AJ55-AN55+(VLOOKUP(E55,Param!J:N,5,FALSE))&lt;VLOOKUP('MP &amp; Stock'!E55,Param!J:M,4,FALSE))),VLOOKUP($E55,Param!$J:$N,5,FALSE)*2,IF(VLOOKUP($E55,Param!$J:$M,4,FALSE)&gt;(AJ55-AN55),VLOOKUP($E55,Param!$J:$N,5,FALSE),0)))</f>
        <v>0</v>
      </c>
      <c r="AN55" s="164">
        <v>0</v>
      </c>
      <c r="AO55" s="164">
        <f t="shared" si="6"/>
        <v>0</v>
      </c>
      <c r="AP55" s="164"/>
      <c r="AQ55" s="165"/>
      <c r="AR55" s="171"/>
      <c r="AS55" s="164">
        <v>0</v>
      </c>
      <c r="AT55" s="164">
        <f t="shared" si="7"/>
        <v>0</v>
      </c>
      <c r="AU55" s="164"/>
      <c r="AV55" s="165"/>
      <c r="AW55" s="171"/>
      <c r="AX55" s="164">
        <v>0</v>
      </c>
      <c r="AY55" s="164">
        <f t="shared" si="8"/>
        <v>0</v>
      </c>
      <c r="AZ55" s="164"/>
      <c r="BA55" s="165"/>
      <c r="BB55" s="171"/>
      <c r="BC55" s="164"/>
      <c r="BD55" s="164"/>
      <c r="BE55" s="164"/>
      <c r="BF55" s="165"/>
      <c r="BG55" s="171"/>
      <c r="BH55" s="164"/>
      <c r="BI55" s="164"/>
      <c r="BJ55" s="164"/>
      <c r="BK55" s="165"/>
      <c r="BL55" s="171"/>
      <c r="BM55" s="164"/>
      <c r="BN55" s="164"/>
      <c r="BO55" s="164"/>
      <c r="BP55" s="165"/>
      <c r="BQ55" s="171"/>
      <c r="BR55" s="164"/>
      <c r="BS55" s="164"/>
      <c r="BT55" s="164"/>
      <c r="BU55" s="165"/>
      <c r="BV55" s="171"/>
      <c r="BW55" s="164"/>
      <c r="BX55" s="164"/>
      <c r="BY55" s="164"/>
      <c r="BZ55" s="165"/>
      <c r="CA55" s="171"/>
      <c r="CB55" s="164"/>
      <c r="CC55" s="164"/>
      <c r="CD55" s="164"/>
      <c r="CE55" s="165"/>
    </row>
    <row r="56" spans="1:83" hidden="1" x14ac:dyDescent="0.25">
      <c r="A56" s="25"/>
      <c r="B56" s="58" t="s">
        <v>73</v>
      </c>
      <c r="C56" s="25"/>
      <c r="D56" s="25" t="str">
        <f>VLOOKUP(B56,Param!F:K,4,FALSE)</f>
        <v>533PRE</v>
      </c>
      <c r="E56" s="25" t="str">
        <f>VLOOKUP(B56,Param!F:K,5,FALSE)</f>
        <v>533Add</v>
      </c>
      <c r="F56" s="25" t="str">
        <f>VLOOKUP(B56,Param!F:K,6,FALSE)</f>
        <v>Utilisé en Test</v>
      </c>
      <c r="G56" s="59"/>
      <c r="H56" s="60"/>
      <c r="I56" s="61"/>
      <c r="J56" s="59"/>
      <c r="K56" s="60"/>
      <c r="L56" s="61"/>
      <c r="M56" s="59"/>
      <c r="N56" s="60"/>
      <c r="O56" s="61"/>
      <c r="P56" s="62"/>
      <c r="Q56" s="63"/>
      <c r="R56" s="63">
        <v>0</v>
      </c>
      <c r="S56" s="64">
        <f t="shared" si="2"/>
        <v>0</v>
      </c>
      <c r="T56" s="64"/>
      <c r="U56" s="64">
        <v>0.16499999999999998</v>
      </c>
      <c r="V56" s="64">
        <f t="shared" si="0"/>
        <v>-0.16499999999999998</v>
      </c>
      <c r="W56" s="131"/>
      <c r="X56" s="163">
        <v>0</v>
      </c>
      <c r="Y56" s="164">
        <v>0</v>
      </c>
      <c r="Z56" s="164">
        <f t="shared" si="3"/>
        <v>0.16499999999999998</v>
      </c>
      <c r="AA56" s="164"/>
      <c r="AB56" s="165"/>
      <c r="AC56" s="163">
        <v>0</v>
      </c>
      <c r="AD56" s="164">
        <v>0</v>
      </c>
      <c r="AE56" s="164">
        <f t="shared" si="4"/>
        <v>0.16499999999999998</v>
      </c>
      <c r="AF56" s="164"/>
      <c r="AG56" s="165"/>
      <c r="AH56" s="163">
        <v>0</v>
      </c>
      <c r="AI56" s="164">
        <v>0</v>
      </c>
      <c r="AJ56" s="164">
        <f t="shared" si="5"/>
        <v>0.16499999999999998</v>
      </c>
      <c r="AK56" s="164"/>
      <c r="AL56" s="165"/>
      <c r="AM56" s="171">
        <f>IF(F56&lt;&gt;0,0,IF(AND(VLOOKUP($E56,Param!$J:$M,4,FALSE)&gt;(AJ56-AN56),(AJ56-AN56+(VLOOKUP(E56,Param!J:N,5,FALSE))&lt;VLOOKUP('MP &amp; Stock'!E56,Param!J:M,4,FALSE))),VLOOKUP($E56,Param!$J:$N,5,FALSE)*2,IF(VLOOKUP($E56,Param!$J:$M,4,FALSE)&gt;(AJ56-AN56),VLOOKUP($E56,Param!$J:$N,5,FALSE),0)))</f>
        <v>0</v>
      </c>
      <c r="AN56" s="164">
        <v>0</v>
      </c>
      <c r="AO56" s="164">
        <f t="shared" si="6"/>
        <v>0.16499999999999998</v>
      </c>
      <c r="AP56" s="164"/>
      <c r="AQ56" s="165"/>
      <c r="AR56" s="171"/>
      <c r="AS56" s="164">
        <v>0</v>
      </c>
      <c r="AT56" s="164">
        <f t="shared" si="7"/>
        <v>0.16499999999999998</v>
      </c>
      <c r="AU56" s="164"/>
      <c r="AV56" s="165"/>
      <c r="AW56" s="171"/>
      <c r="AX56" s="164">
        <v>0</v>
      </c>
      <c r="AY56" s="164">
        <f t="shared" si="8"/>
        <v>0.16499999999999998</v>
      </c>
      <c r="AZ56" s="164"/>
      <c r="BA56" s="165"/>
      <c r="BB56" s="171"/>
      <c r="BC56" s="164"/>
      <c r="BD56" s="164"/>
      <c r="BE56" s="164"/>
      <c r="BF56" s="165"/>
      <c r="BG56" s="171"/>
      <c r="BH56" s="164"/>
      <c r="BI56" s="164"/>
      <c r="BJ56" s="164"/>
      <c r="BK56" s="165"/>
      <c r="BL56" s="171"/>
      <c r="BM56" s="164"/>
      <c r="BN56" s="164"/>
      <c r="BO56" s="164"/>
      <c r="BP56" s="165"/>
      <c r="BQ56" s="171"/>
      <c r="BR56" s="164"/>
      <c r="BS56" s="164"/>
      <c r="BT56" s="164"/>
      <c r="BU56" s="165"/>
      <c r="BV56" s="171"/>
      <c r="BW56" s="164"/>
      <c r="BX56" s="164"/>
      <c r="BY56" s="164"/>
      <c r="BZ56" s="165"/>
      <c r="CA56" s="171"/>
      <c r="CB56" s="164"/>
      <c r="CC56" s="164"/>
      <c r="CD56" s="164"/>
      <c r="CE56" s="165"/>
    </row>
    <row r="57" spans="1:83" x14ac:dyDescent="0.25">
      <c r="A57" s="25"/>
      <c r="B57" s="24" t="s">
        <v>74</v>
      </c>
      <c r="C57" s="25"/>
      <c r="D57" s="25" t="str">
        <f>VLOOKUP(B57,Param!F:K,4,FALSE)</f>
        <v>541PRE</v>
      </c>
      <c r="E57" s="25" t="str">
        <f>VLOOKUP(B57,Param!F:K,5,FALSE)</f>
        <v>541Ant</v>
      </c>
      <c r="F57" s="25">
        <f>VLOOKUP(B57,Param!F:K,6,FALSE)</f>
        <v>0</v>
      </c>
      <c r="G57" s="65">
        <v>0</v>
      </c>
      <c r="H57" s="27"/>
      <c r="I57" s="28"/>
      <c r="J57" s="65">
        <v>0.05</v>
      </c>
      <c r="K57" s="27"/>
      <c r="L57" s="28"/>
      <c r="M57" s="26">
        <f t="shared" si="1"/>
        <v>0.05</v>
      </c>
      <c r="N57" s="27"/>
      <c r="O57" s="28"/>
      <c r="P57" s="29"/>
      <c r="Q57" s="30">
        <v>0</v>
      </c>
      <c r="R57" s="30">
        <v>0</v>
      </c>
      <c r="S57" s="31">
        <f t="shared" si="2"/>
        <v>0.05</v>
      </c>
      <c r="T57" s="32"/>
      <c r="U57" s="31">
        <v>0.05</v>
      </c>
      <c r="V57" s="31">
        <f t="shared" si="0"/>
        <v>0</v>
      </c>
      <c r="W57" s="128"/>
      <c r="X57" s="163">
        <v>0</v>
      </c>
      <c r="Y57" s="170">
        <v>0</v>
      </c>
      <c r="Z57" s="164">
        <f t="shared" si="3"/>
        <v>0.05</v>
      </c>
      <c r="AA57" s="164"/>
      <c r="AB57" s="165"/>
      <c r="AC57" s="163">
        <v>0</v>
      </c>
      <c r="AD57" s="170">
        <v>0</v>
      </c>
      <c r="AE57" s="164">
        <f t="shared" si="4"/>
        <v>0.05</v>
      </c>
      <c r="AF57" s="164"/>
      <c r="AG57" s="165"/>
      <c r="AH57" s="206">
        <v>0</v>
      </c>
      <c r="AI57" s="170">
        <v>0</v>
      </c>
      <c r="AJ57" s="170">
        <f t="shared" si="5"/>
        <v>0.05</v>
      </c>
      <c r="AK57" s="164"/>
      <c r="AL57" s="165"/>
      <c r="AM57" s="207">
        <f>IF(F57&lt;&gt;0,0,IF(AND(VLOOKUP($E57,Param!$J:$M,4,FALSE)&gt;(AJ57-AN57),(AJ57-AN57+(VLOOKUP(E57,Param!J:N,5,FALSE))&lt;VLOOKUP('MP &amp; Stock'!E57,Param!J:M,4,FALSE))),VLOOKUP($E57,Param!$J:$N,5,FALSE)*2,IF(VLOOKUP($E57,Param!$J:$M,4,FALSE)&gt;(AJ57-AN57),VLOOKUP($E57,Param!$J:$N,5,FALSE),0)))</f>
        <v>0</v>
      </c>
      <c r="AN57" s="170">
        <v>0</v>
      </c>
      <c r="AO57" s="170">
        <f t="shared" si="6"/>
        <v>0.05</v>
      </c>
      <c r="AP57" s="164"/>
      <c r="AQ57" s="165"/>
      <c r="AR57" s="207"/>
      <c r="AS57" s="170">
        <v>0</v>
      </c>
      <c r="AT57" s="164">
        <f t="shared" si="7"/>
        <v>0.05</v>
      </c>
      <c r="AU57" s="164"/>
      <c r="AV57" s="165"/>
      <c r="AW57" s="171"/>
      <c r="AX57" s="170">
        <v>0</v>
      </c>
      <c r="AY57" s="164">
        <f t="shared" si="8"/>
        <v>0.05</v>
      </c>
      <c r="AZ57" s="164"/>
      <c r="BA57" s="165"/>
      <c r="BB57" s="171"/>
      <c r="BC57" s="170"/>
      <c r="BD57" s="164"/>
      <c r="BE57" s="164"/>
      <c r="BF57" s="165"/>
      <c r="BG57" s="171"/>
      <c r="BH57" s="170"/>
      <c r="BI57" s="164"/>
      <c r="BJ57" s="164"/>
      <c r="BK57" s="165"/>
      <c r="BL57" s="171"/>
      <c r="BM57" s="170"/>
      <c r="BN57" s="164"/>
      <c r="BO57" s="164"/>
      <c r="BP57" s="165"/>
      <c r="BQ57" s="171"/>
      <c r="BR57" s="170"/>
      <c r="BS57" s="164"/>
      <c r="BT57" s="164"/>
      <c r="BU57" s="165"/>
      <c r="BV57" s="171"/>
      <c r="BW57" s="170"/>
      <c r="BX57" s="164"/>
      <c r="BY57" s="164"/>
      <c r="BZ57" s="165"/>
      <c r="CA57" s="171"/>
      <c r="CB57" s="170"/>
      <c r="CC57" s="164"/>
      <c r="CD57" s="164"/>
      <c r="CE57" s="165"/>
    </row>
    <row r="58" spans="1:83" x14ac:dyDescent="0.25">
      <c r="A58" s="25"/>
      <c r="B58" s="24" t="s">
        <v>75</v>
      </c>
      <c r="C58" s="25"/>
      <c r="D58" s="25" t="str">
        <f>VLOOKUP(B58,Param!F:K,4,FALSE)</f>
        <v>561PRE</v>
      </c>
      <c r="E58" s="25" t="str">
        <f>VLOOKUP(B58,Param!F:K,5,FALSE)</f>
        <v>561Pre</v>
      </c>
      <c r="F58" s="25">
        <f>VLOOKUP(B58,Param!F:K,6,FALSE)</f>
        <v>0</v>
      </c>
      <c r="G58" s="26">
        <v>5.65</v>
      </c>
      <c r="H58" s="27"/>
      <c r="I58" s="28"/>
      <c r="J58" s="26">
        <v>11.5</v>
      </c>
      <c r="K58" s="27"/>
      <c r="L58" s="28"/>
      <c r="M58" s="26">
        <f t="shared" si="1"/>
        <v>17.149999999999999</v>
      </c>
      <c r="N58" s="27"/>
      <c r="O58" s="28"/>
      <c r="P58" s="29"/>
      <c r="Q58" s="30">
        <v>13.40774</v>
      </c>
      <c r="R58" s="30">
        <v>0</v>
      </c>
      <c r="S58" s="31">
        <f t="shared" si="2"/>
        <v>3.7422599999999981</v>
      </c>
      <c r="T58" s="32"/>
      <c r="U58" s="31">
        <v>3.6</v>
      </c>
      <c r="V58" s="31">
        <f t="shared" si="0"/>
        <v>0.14225999999999805</v>
      </c>
      <c r="W58" s="128"/>
      <c r="X58" s="163">
        <v>4</v>
      </c>
      <c r="Y58" s="170">
        <v>2.7601249999999999</v>
      </c>
      <c r="Z58" s="164">
        <f t="shared" si="3"/>
        <v>4.8398749999999993</v>
      </c>
      <c r="AA58" s="164"/>
      <c r="AB58" s="165"/>
      <c r="AC58" s="163">
        <v>2</v>
      </c>
      <c r="AD58" s="170">
        <v>2.5162499999999994</v>
      </c>
      <c r="AE58" s="164">
        <f t="shared" si="4"/>
        <v>4.3236249999999998</v>
      </c>
      <c r="AF58" s="164"/>
      <c r="AG58" s="165"/>
      <c r="AH58" s="206">
        <v>3</v>
      </c>
      <c r="AI58" s="170">
        <v>2.6413099999999998</v>
      </c>
      <c r="AJ58" s="170">
        <f t="shared" si="5"/>
        <v>4.682315</v>
      </c>
      <c r="AK58" s="164"/>
      <c r="AL58" s="165"/>
      <c r="AM58" s="207">
        <f>IF(F58&lt;&gt;0,0,IF(AND(VLOOKUP($E58,Param!$J:$M,4,FALSE)&gt;(AJ58-AN58),(AJ58-AN58+(VLOOKUP(E58,Param!J:N,5,FALSE))&lt;VLOOKUP('MP &amp; Stock'!E58,Param!J:M,4,FALSE))),VLOOKUP($E58,Param!$J:$N,5,FALSE)*2,IF(VLOOKUP($E58,Param!$J:$M,4,FALSE)&gt;(AJ58-AN58),VLOOKUP($E58,Param!$J:$N,5,FALSE),0)))</f>
        <v>3</v>
      </c>
      <c r="AN58" s="170">
        <v>1.9232499999999999</v>
      </c>
      <c r="AO58" s="170">
        <f t="shared" si="6"/>
        <v>5.7590649999999997</v>
      </c>
      <c r="AP58" s="164"/>
      <c r="AQ58" s="165"/>
      <c r="AR58" s="207"/>
      <c r="AS58" s="170">
        <v>1.5755000000000001</v>
      </c>
      <c r="AT58" s="164">
        <f t="shared" si="7"/>
        <v>4.1835649999999998</v>
      </c>
      <c r="AU58" s="164"/>
      <c r="AV58" s="165"/>
      <c r="AW58" s="171"/>
      <c r="AX58" s="170">
        <v>1.0899999999999999</v>
      </c>
      <c r="AY58" s="164">
        <f t="shared" si="8"/>
        <v>3.0935649999999999</v>
      </c>
      <c r="AZ58" s="164"/>
      <c r="BA58" s="165"/>
      <c r="BB58" s="171"/>
      <c r="BC58" s="170"/>
      <c r="BD58" s="164"/>
      <c r="BE58" s="164"/>
      <c r="BF58" s="165"/>
      <c r="BG58" s="171"/>
      <c r="BH58" s="170"/>
      <c r="BI58" s="164"/>
      <c r="BJ58" s="164"/>
      <c r="BK58" s="165"/>
      <c r="BL58" s="171"/>
      <c r="BM58" s="170"/>
      <c r="BN58" s="164"/>
      <c r="BO58" s="164"/>
      <c r="BP58" s="165"/>
      <c r="BQ58" s="171"/>
      <c r="BR58" s="170"/>
      <c r="BS58" s="164"/>
      <c r="BT58" s="164"/>
      <c r="BU58" s="165"/>
      <c r="BV58" s="171"/>
      <c r="BW58" s="170"/>
      <c r="BX58" s="164"/>
      <c r="BY58" s="164"/>
      <c r="BZ58" s="165"/>
      <c r="CA58" s="171"/>
      <c r="CB58" s="170"/>
      <c r="CC58" s="164"/>
      <c r="CD58" s="164"/>
      <c r="CE58" s="165"/>
    </row>
    <row r="59" spans="1:83" x14ac:dyDescent="0.25">
      <c r="A59" s="25"/>
      <c r="B59" s="24" t="s">
        <v>76</v>
      </c>
      <c r="C59" s="25"/>
      <c r="D59" s="25" t="str">
        <f>VLOOKUP(B59,Param!F:K,4,FALSE)</f>
        <v>562PRE</v>
      </c>
      <c r="E59" s="25" t="str">
        <f>VLOOKUP(B59,Param!F:K,5,FALSE)</f>
        <v>562Pre</v>
      </c>
      <c r="F59" s="25">
        <f>VLOOKUP(B59,Param!F:K,6,FALSE)</f>
        <v>0</v>
      </c>
      <c r="G59" s="26">
        <v>6.0250000000000004</v>
      </c>
      <c r="H59" s="27"/>
      <c r="I59" s="28"/>
      <c r="J59" s="26">
        <v>10.925000000000001</v>
      </c>
      <c r="K59" s="27"/>
      <c r="L59" s="28"/>
      <c r="M59" s="26">
        <f t="shared" si="1"/>
        <v>16.950000000000003</v>
      </c>
      <c r="N59" s="27"/>
      <c r="O59" s="28"/>
      <c r="P59" s="29"/>
      <c r="Q59" s="30">
        <v>13.273879999999998</v>
      </c>
      <c r="R59" s="30">
        <v>0</v>
      </c>
      <c r="S59" s="31">
        <f t="shared" si="2"/>
        <v>3.6761200000000045</v>
      </c>
      <c r="T59" s="32"/>
      <c r="U59" s="31">
        <v>3.875</v>
      </c>
      <c r="V59" s="31">
        <f t="shared" si="0"/>
        <v>-0.1988799999999955</v>
      </c>
      <c r="W59" s="128"/>
      <c r="X59" s="163">
        <v>4</v>
      </c>
      <c r="Y59" s="170">
        <v>2.8594249999999994</v>
      </c>
      <c r="Z59" s="164">
        <f t="shared" si="3"/>
        <v>5.0155750000000001</v>
      </c>
      <c r="AA59" s="164"/>
      <c r="AB59" s="165"/>
      <c r="AC59" s="163">
        <v>1</v>
      </c>
      <c r="AD59" s="170">
        <v>2.4274499999999999</v>
      </c>
      <c r="AE59" s="164">
        <f t="shared" si="4"/>
        <v>3.5881250000000002</v>
      </c>
      <c r="AF59" s="164"/>
      <c r="AG59" s="165"/>
      <c r="AH59" s="206">
        <v>3</v>
      </c>
      <c r="AI59" s="170">
        <v>2.5745207999999997</v>
      </c>
      <c r="AJ59" s="170">
        <f t="shared" si="5"/>
        <v>4.0136041999999996</v>
      </c>
      <c r="AK59" s="164"/>
      <c r="AL59" s="165"/>
      <c r="AM59" s="207">
        <f>IF(F59&lt;&gt;0,0,IF(AND(VLOOKUP($E59,Param!$J:$M,4,FALSE)&gt;(AJ59-AN59),(AJ59-AN59+(VLOOKUP(E59,Param!J:N,5,FALSE))&lt;VLOOKUP('MP &amp; Stock'!E59,Param!J:M,4,FALSE))),VLOOKUP($E59,Param!$J:$N,5,FALSE)*2,IF(VLOOKUP($E59,Param!$J:$M,4,FALSE)&gt;(AJ59-AN59),VLOOKUP($E59,Param!$J:$N,5,FALSE),0)))</f>
        <v>3</v>
      </c>
      <c r="AN59" s="170">
        <v>1.9136699999999998</v>
      </c>
      <c r="AO59" s="170">
        <f t="shared" si="6"/>
        <v>5.0999341999999999</v>
      </c>
      <c r="AP59" s="164"/>
      <c r="AQ59" s="165"/>
      <c r="AR59" s="207"/>
      <c r="AS59" s="170">
        <v>1.5511900000000001</v>
      </c>
      <c r="AT59" s="164">
        <f t="shared" si="7"/>
        <v>3.5487441999999998</v>
      </c>
      <c r="AU59" s="164"/>
      <c r="AV59" s="165"/>
      <c r="AW59" s="171"/>
      <c r="AX59" s="170">
        <v>1.09402</v>
      </c>
      <c r="AY59" s="164">
        <f t="shared" si="8"/>
        <v>2.4547241999999998</v>
      </c>
      <c r="AZ59" s="164"/>
      <c r="BA59" s="165"/>
      <c r="BB59" s="171"/>
      <c r="BC59" s="170"/>
      <c r="BD59" s="164"/>
      <c r="BE59" s="164"/>
      <c r="BF59" s="165"/>
      <c r="BG59" s="171"/>
      <c r="BH59" s="170"/>
      <c r="BI59" s="164"/>
      <c r="BJ59" s="164"/>
      <c r="BK59" s="165"/>
      <c r="BL59" s="171"/>
      <c r="BM59" s="170"/>
      <c r="BN59" s="164"/>
      <c r="BO59" s="164"/>
      <c r="BP59" s="165"/>
      <c r="BQ59" s="171"/>
      <c r="BR59" s="170"/>
      <c r="BS59" s="164"/>
      <c r="BT59" s="164"/>
      <c r="BU59" s="165"/>
      <c r="BV59" s="171"/>
      <c r="BW59" s="170"/>
      <c r="BX59" s="164"/>
      <c r="BY59" s="164"/>
      <c r="BZ59" s="165"/>
      <c r="CA59" s="171"/>
      <c r="CB59" s="170"/>
      <c r="CC59" s="164"/>
      <c r="CD59" s="164"/>
      <c r="CE59" s="165"/>
    </row>
    <row r="60" spans="1:83" hidden="1" x14ac:dyDescent="0.25">
      <c r="A60" s="25"/>
      <c r="B60" s="24" t="s">
        <v>77</v>
      </c>
      <c r="C60" s="25"/>
      <c r="D60" s="25" t="str">
        <f>VLOOKUP(B60,Param!F:K,4,FALSE)</f>
        <v>563PRE</v>
      </c>
      <c r="E60" s="25" t="str">
        <f>VLOOKUP(B60,Param!F:K,5,FALSE)</f>
        <v>563Pre</v>
      </c>
      <c r="F60" s="25" t="str">
        <f>VLOOKUP(B60,Param!F:K,6,FALSE)</f>
        <v>Inutilisé actuellement</v>
      </c>
      <c r="G60" s="26">
        <v>0</v>
      </c>
      <c r="H60" s="27"/>
      <c r="I60" s="28"/>
      <c r="J60" s="26">
        <v>0</v>
      </c>
      <c r="K60" s="27"/>
      <c r="L60" s="28"/>
      <c r="M60" s="26">
        <f t="shared" si="1"/>
        <v>0</v>
      </c>
      <c r="N60" s="27"/>
      <c r="O60" s="28"/>
      <c r="P60" s="29"/>
      <c r="Q60" s="30">
        <v>0</v>
      </c>
      <c r="R60" s="30">
        <v>0</v>
      </c>
      <c r="S60" s="31">
        <f t="shared" si="2"/>
        <v>0</v>
      </c>
      <c r="T60" s="32"/>
      <c r="U60" s="31">
        <v>0</v>
      </c>
      <c r="V60" s="31">
        <f t="shared" si="0"/>
        <v>0</v>
      </c>
      <c r="W60" s="128"/>
      <c r="X60" s="163">
        <v>0</v>
      </c>
      <c r="Y60" s="164">
        <v>0</v>
      </c>
      <c r="Z60" s="164">
        <f t="shared" si="3"/>
        <v>0</v>
      </c>
      <c r="AA60" s="164"/>
      <c r="AB60" s="165"/>
      <c r="AC60" s="163">
        <v>0</v>
      </c>
      <c r="AD60" s="164">
        <v>0</v>
      </c>
      <c r="AE60" s="164">
        <f t="shared" si="4"/>
        <v>0</v>
      </c>
      <c r="AF60" s="164"/>
      <c r="AG60" s="165"/>
      <c r="AH60" s="163">
        <v>0</v>
      </c>
      <c r="AI60" s="164">
        <v>0</v>
      </c>
      <c r="AJ60" s="164">
        <f t="shared" si="5"/>
        <v>0</v>
      </c>
      <c r="AK60" s="164"/>
      <c r="AL60" s="165"/>
      <c r="AM60" s="171">
        <f>IF(F60&lt;&gt;0,0,IF(AND(VLOOKUP($E60,Param!$J:$M,4,FALSE)&gt;(AJ60-AN60),(AJ60-AN60+(VLOOKUP(E60,Param!J:N,5,FALSE))&lt;VLOOKUP('MP &amp; Stock'!E60,Param!J:M,4,FALSE))),VLOOKUP($E60,Param!$J:$N,5,FALSE)*2,IF(VLOOKUP($E60,Param!$J:$M,4,FALSE)&gt;(AJ60-AN60),VLOOKUP($E60,Param!$J:$N,5,FALSE),0)))</f>
        <v>0</v>
      </c>
      <c r="AN60" s="164">
        <v>0</v>
      </c>
      <c r="AO60" s="164">
        <f t="shared" si="6"/>
        <v>0</v>
      </c>
      <c r="AP60" s="164"/>
      <c r="AQ60" s="165"/>
      <c r="AR60" s="171"/>
      <c r="AS60" s="164">
        <v>0</v>
      </c>
      <c r="AT60" s="164">
        <f t="shared" si="7"/>
        <v>0</v>
      </c>
      <c r="AU60" s="164"/>
      <c r="AV60" s="165"/>
      <c r="AW60" s="171"/>
      <c r="AX60" s="164">
        <v>0</v>
      </c>
      <c r="AY60" s="164">
        <f t="shared" si="8"/>
        <v>0</v>
      </c>
      <c r="AZ60" s="164"/>
      <c r="BA60" s="165"/>
      <c r="BB60" s="171"/>
      <c r="BC60" s="164"/>
      <c r="BD60" s="164"/>
      <c r="BE60" s="164"/>
      <c r="BF60" s="165"/>
      <c r="BG60" s="171"/>
      <c r="BH60" s="164"/>
      <c r="BI60" s="164"/>
      <c r="BJ60" s="164"/>
      <c r="BK60" s="165"/>
      <c r="BL60" s="171"/>
      <c r="BM60" s="164"/>
      <c r="BN60" s="164"/>
      <c r="BO60" s="164"/>
      <c r="BP60" s="165"/>
      <c r="BQ60" s="171"/>
      <c r="BR60" s="164"/>
      <c r="BS60" s="164"/>
      <c r="BT60" s="164"/>
      <c r="BU60" s="165"/>
      <c r="BV60" s="171"/>
      <c r="BW60" s="164"/>
      <c r="BX60" s="164"/>
      <c r="BY60" s="164"/>
      <c r="BZ60" s="165"/>
      <c r="CA60" s="171"/>
      <c r="CB60" s="164"/>
      <c r="CC60" s="164"/>
      <c r="CD60" s="164"/>
      <c r="CE60" s="165"/>
    </row>
    <row r="61" spans="1:83" x14ac:dyDescent="0.25">
      <c r="A61" s="25"/>
      <c r="B61" s="24" t="s">
        <v>78</v>
      </c>
      <c r="C61" s="25"/>
      <c r="D61" s="25" t="str">
        <f>VLOOKUP(B61,Param!F:K,4,FALSE)</f>
        <v>564PRE</v>
      </c>
      <c r="E61" s="25" t="str">
        <f>VLOOKUP(B61,Param!F:K,5,FALSE)</f>
        <v>564Vit</v>
      </c>
      <c r="F61" s="25">
        <f>VLOOKUP(B61,Param!F:K,6,FALSE)</f>
        <v>0</v>
      </c>
      <c r="G61" s="26">
        <v>0.1139</v>
      </c>
      <c r="H61" s="27"/>
      <c r="I61" s="28"/>
      <c r="J61" s="26">
        <v>0.30000000000000004</v>
      </c>
      <c r="K61" s="27"/>
      <c r="L61" s="28"/>
      <c r="M61" s="26">
        <f t="shared" si="1"/>
        <v>0.41390000000000005</v>
      </c>
      <c r="N61" s="27"/>
      <c r="O61" s="28"/>
      <c r="P61" s="29"/>
      <c r="Q61" s="30">
        <v>0.11194000000000001</v>
      </c>
      <c r="R61" s="30">
        <v>0</v>
      </c>
      <c r="S61" s="31">
        <f t="shared" si="2"/>
        <v>0.30196000000000001</v>
      </c>
      <c r="T61" s="32"/>
      <c r="U61" s="31">
        <v>0.30100000000000005</v>
      </c>
      <c r="V61" s="31">
        <f t="shared" si="0"/>
        <v>9.5999999999996088E-4</v>
      </c>
      <c r="W61" s="128"/>
      <c r="X61" s="163">
        <v>0</v>
      </c>
      <c r="Y61" s="170">
        <v>0.37619999999999998</v>
      </c>
      <c r="Z61" s="164">
        <f t="shared" si="3"/>
        <v>-7.5199999999999934E-2</v>
      </c>
      <c r="AA61" s="164"/>
      <c r="AB61" s="165"/>
      <c r="AC61" s="163">
        <v>0.1</v>
      </c>
      <c r="AD61" s="170">
        <v>0</v>
      </c>
      <c r="AE61" s="164">
        <f t="shared" si="4"/>
        <v>2.4800000000000072E-2</v>
      </c>
      <c r="AF61" s="164"/>
      <c r="AG61" s="165"/>
      <c r="AH61" s="206">
        <v>0</v>
      </c>
      <c r="AI61" s="170">
        <v>3.8471200000000004E-2</v>
      </c>
      <c r="AJ61" s="170">
        <f t="shared" si="5"/>
        <v>-1.3671199999999932E-2</v>
      </c>
      <c r="AK61" s="164"/>
      <c r="AL61" s="165"/>
      <c r="AM61" s="207">
        <f>IF(F61&lt;&gt;0,0,IF(AND(VLOOKUP($E61,Param!$J:$M,4,FALSE)&gt;(AJ61-AN61),(AJ61-AN61+(VLOOKUP(E61,Param!J:N,5,FALSE))&lt;VLOOKUP('MP &amp; Stock'!E61,Param!J:M,4,FALSE))),VLOOKUP($E61,Param!$J:$N,5,FALSE)*2,IF(VLOOKUP($E61,Param!$J:$M,4,FALSE)&gt;(AJ61-AN61),VLOOKUP($E61,Param!$J:$N,5,FALSE),0)))</f>
        <v>0.2</v>
      </c>
      <c r="AN61" s="170">
        <v>0</v>
      </c>
      <c r="AO61" s="170">
        <f t="shared" si="6"/>
        <v>0.18632880000000007</v>
      </c>
      <c r="AP61" s="164"/>
      <c r="AQ61" s="165"/>
      <c r="AR61" s="207"/>
      <c r="AS61" s="170">
        <v>0</v>
      </c>
      <c r="AT61" s="164">
        <f t="shared" si="7"/>
        <v>0.18632880000000007</v>
      </c>
      <c r="AU61" s="164"/>
      <c r="AV61" s="165"/>
      <c r="AW61" s="171"/>
      <c r="AX61" s="170">
        <v>0</v>
      </c>
      <c r="AY61" s="164">
        <f t="shared" si="8"/>
        <v>0.18632880000000007</v>
      </c>
      <c r="AZ61" s="164"/>
      <c r="BA61" s="165"/>
      <c r="BB61" s="171"/>
      <c r="BC61" s="170"/>
      <c r="BD61" s="164"/>
      <c r="BE61" s="164"/>
      <c r="BF61" s="165"/>
      <c r="BG61" s="171"/>
      <c r="BH61" s="170"/>
      <c r="BI61" s="164"/>
      <c r="BJ61" s="164"/>
      <c r="BK61" s="165"/>
      <c r="BL61" s="171"/>
      <c r="BM61" s="170"/>
      <c r="BN61" s="164"/>
      <c r="BO61" s="164"/>
      <c r="BP61" s="165"/>
      <c r="BQ61" s="171"/>
      <c r="BR61" s="170"/>
      <c r="BS61" s="164"/>
      <c r="BT61" s="164"/>
      <c r="BU61" s="165"/>
      <c r="BV61" s="171"/>
      <c r="BW61" s="170"/>
      <c r="BX61" s="164"/>
      <c r="BY61" s="164"/>
      <c r="BZ61" s="165"/>
      <c r="CA61" s="171"/>
      <c r="CB61" s="170"/>
      <c r="CC61" s="164"/>
      <c r="CD61" s="164"/>
      <c r="CE61" s="165"/>
    </row>
    <row r="62" spans="1:83" hidden="1" x14ac:dyDescent="0.25">
      <c r="A62" s="25"/>
      <c r="B62" s="24" t="s">
        <v>79</v>
      </c>
      <c r="C62" s="25"/>
      <c r="D62" s="25" t="str">
        <f>VLOOKUP(B62,Param!F:K,4,FALSE)</f>
        <v>565PRE</v>
      </c>
      <c r="E62" s="25" t="str">
        <f>VLOOKUP(B62,Param!F:K,5,FALSE)</f>
        <v>565Pre</v>
      </c>
      <c r="F62" s="25" t="str">
        <f>VLOOKUP(B62,Param!F:K,6,FALSE)</f>
        <v>Inutilisé actuellement</v>
      </c>
      <c r="G62" s="26">
        <v>0</v>
      </c>
      <c r="H62" s="27"/>
      <c r="I62" s="28"/>
      <c r="J62" s="26">
        <v>0</v>
      </c>
      <c r="K62" s="27"/>
      <c r="L62" s="28"/>
      <c r="M62" s="26">
        <f t="shared" si="1"/>
        <v>0</v>
      </c>
      <c r="N62" s="27"/>
      <c r="O62" s="28"/>
      <c r="P62" s="29"/>
      <c r="Q62" s="30">
        <v>0</v>
      </c>
      <c r="R62" s="30">
        <v>0</v>
      </c>
      <c r="S62" s="31">
        <f t="shared" si="2"/>
        <v>0</v>
      </c>
      <c r="T62" s="32"/>
      <c r="U62" s="31">
        <v>0</v>
      </c>
      <c r="V62" s="31">
        <f t="shared" si="0"/>
        <v>0</v>
      </c>
      <c r="W62" s="128"/>
      <c r="X62" s="163">
        <v>0</v>
      </c>
      <c r="Y62" s="164">
        <v>0</v>
      </c>
      <c r="Z62" s="164">
        <f t="shared" si="3"/>
        <v>0</v>
      </c>
      <c r="AA62" s="164"/>
      <c r="AB62" s="165"/>
      <c r="AC62" s="163">
        <v>0</v>
      </c>
      <c r="AD62" s="164">
        <v>0</v>
      </c>
      <c r="AE62" s="164">
        <f t="shared" si="4"/>
        <v>0</v>
      </c>
      <c r="AF62" s="164"/>
      <c r="AG62" s="165"/>
      <c r="AH62" s="163">
        <v>0</v>
      </c>
      <c r="AI62" s="164">
        <v>0</v>
      </c>
      <c r="AJ62" s="164">
        <f t="shared" si="5"/>
        <v>0</v>
      </c>
      <c r="AK62" s="164"/>
      <c r="AL62" s="165"/>
      <c r="AM62" s="171">
        <f>IF(F62&lt;&gt;0,0,IF(AND(VLOOKUP($E62,Param!$J:$M,4,FALSE)&gt;(AJ62-AN62),(AJ62-AN62+(VLOOKUP(E62,Param!J:N,5,FALSE))&lt;VLOOKUP('MP &amp; Stock'!E62,Param!J:M,4,FALSE))),VLOOKUP($E62,Param!$J:$N,5,FALSE)*2,IF(VLOOKUP($E62,Param!$J:$M,4,FALSE)&gt;(AJ62-AN62),VLOOKUP($E62,Param!$J:$N,5,FALSE),0)))</f>
        <v>0</v>
      </c>
      <c r="AN62" s="164">
        <v>0</v>
      </c>
      <c r="AO62" s="164">
        <f t="shared" si="6"/>
        <v>0</v>
      </c>
      <c r="AP62" s="164"/>
      <c r="AQ62" s="165"/>
      <c r="AR62" s="171"/>
      <c r="AS62" s="164">
        <v>0</v>
      </c>
      <c r="AT62" s="164">
        <f t="shared" si="7"/>
        <v>0</v>
      </c>
      <c r="AU62" s="164"/>
      <c r="AV62" s="165"/>
      <c r="AW62" s="171"/>
      <c r="AX62" s="164">
        <v>0</v>
      </c>
      <c r="AY62" s="164">
        <f t="shared" si="8"/>
        <v>0</v>
      </c>
      <c r="AZ62" s="164"/>
      <c r="BA62" s="165"/>
      <c r="BB62" s="171"/>
      <c r="BC62" s="164"/>
      <c r="BD62" s="164"/>
      <c r="BE62" s="164"/>
      <c r="BF62" s="165"/>
      <c r="BG62" s="171"/>
      <c r="BH62" s="164"/>
      <c r="BI62" s="164"/>
      <c r="BJ62" s="164"/>
      <c r="BK62" s="165"/>
      <c r="BL62" s="171"/>
      <c r="BM62" s="164"/>
      <c r="BN62" s="164"/>
      <c r="BO62" s="164"/>
      <c r="BP62" s="165"/>
      <c r="BQ62" s="171"/>
      <c r="BR62" s="164"/>
      <c r="BS62" s="164"/>
      <c r="BT62" s="164"/>
      <c r="BU62" s="165"/>
      <c r="BV62" s="171"/>
      <c r="BW62" s="164"/>
      <c r="BX62" s="164"/>
      <c r="BY62" s="164"/>
      <c r="BZ62" s="165"/>
      <c r="CA62" s="171"/>
      <c r="CB62" s="164"/>
      <c r="CC62" s="164"/>
      <c r="CD62" s="164"/>
      <c r="CE62" s="165"/>
    </row>
    <row r="63" spans="1:83" hidden="1" x14ac:dyDescent="0.25">
      <c r="A63" s="25"/>
      <c r="B63" s="24" t="s">
        <v>80</v>
      </c>
      <c r="C63" s="25"/>
      <c r="D63" s="25" t="str">
        <f>VLOOKUP(B63,Param!F:K,4,FALSE)</f>
        <v>566PRE</v>
      </c>
      <c r="E63" s="25" t="str">
        <f>VLOOKUP(B63,Param!F:K,5,FALSE)</f>
        <v>566Pre</v>
      </c>
      <c r="F63" s="25" t="str">
        <f>VLOOKUP(B63,Param!F:K,6,FALSE)</f>
        <v>Inutilisé actuellement</v>
      </c>
      <c r="G63" s="26">
        <v>0</v>
      </c>
      <c r="H63" s="27"/>
      <c r="I63" s="28"/>
      <c r="J63" s="26">
        <v>0</v>
      </c>
      <c r="K63" s="27"/>
      <c r="L63" s="28"/>
      <c r="M63" s="26">
        <f t="shared" si="1"/>
        <v>0</v>
      </c>
      <c r="N63" s="27"/>
      <c r="O63" s="28"/>
      <c r="P63" s="29"/>
      <c r="Q63" s="30">
        <v>0</v>
      </c>
      <c r="R63" s="30">
        <v>0</v>
      </c>
      <c r="S63" s="31">
        <f t="shared" si="2"/>
        <v>0</v>
      </c>
      <c r="T63" s="32"/>
      <c r="U63" s="31">
        <v>0</v>
      </c>
      <c r="V63" s="31">
        <f t="shared" si="0"/>
        <v>0</v>
      </c>
      <c r="W63" s="128"/>
      <c r="X63" s="163">
        <v>0</v>
      </c>
      <c r="Y63" s="164">
        <v>0</v>
      </c>
      <c r="Z63" s="164">
        <f t="shared" si="3"/>
        <v>0</v>
      </c>
      <c r="AA63" s="164"/>
      <c r="AB63" s="165"/>
      <c r="AC63" s="163">
        <v>0</v>
      </c>
      <c r="AD63" s="164">
        <v>0</v>
      </c>
      <c r="AE63" s="164">
        <f t="shared" si="4"/>
        <v>0</v>
      </c>
      <c r="AF63" s="164"/>
      <c r="AG63" s="165"/>
      <c r="AH63" s="163">
        <v>0</v>
      </c>
      <c r="AI63" s="164">
        <v>0</v>
      </c>
      <c r="AJ63" s="164">
        <f t="shared" si="5"/>
        <v>0</v>
      </c>
      <c r="AK63" s="164"/>
      <c r="AL63" s="165"/>
      <c r="AM63" s="171">
        <f>IF(F63&lt;&gt;0,0,IF(AND(VLOOKUP($E63,Param!$J:$M,4,FALSE)&gt;(AJ63-AN63),(AJ63-AN63+(VLOOKUP(E63,Param!J:N,5,FALSE))&lt;VLOOKUP('MP &amp; Stock'!E63,Param!J:M,4,FALSE))),VLOOKUP($E63,Param!$J:$N,5,FALSE)*2,IF(VLOOKUP($E63,Param!$J:$M,4,FALSE)&gt;(AJ63-AN63),VLOOKUP($E63,Param!$J:$N,5,FALSE),0)))</f>
        <v>0</v>
      </c>
      <c r="AN63" s="164">
        <v>0</v>
      </c>
      <c r="AO63" s="164">
        <f t="shared" si="6"/>
        <v>0</v>
      </c>
      <c r="AP63" s="164"/>
      <c r="AQ63" s="165"/>
      <c r="AR63" s="171"/>
      <c r="AS63" s="164">
        <v>0</v>
      </c>
      <c r="AT63" s="164">
        <f t="shared" si="7"/>
        <v>0</v>
      </c>
      <c r="AU63" s="164"/>
      <c r="AV63" s="165"/>
      <c r="AW63" s="171"/>
      <c r="AX63" s="164">
        <v>0</v>
      </c>
      <c r="AY63" s="164">
        <f t="shared" si="8"/>
        <v>0</v>
      </c>
      <c r="AZ63" s="164"/>
      <c r="BA63" s="165"/>
      <c r="BB63" s="171"/>
      <c r="BC63" s="164"/>
      <c r="BD63" s="164"/>
      <c r="BE63" s="164"/>
      <c r="BF63" s="165"/>
      <c r="BG63" s="171"/>
      <c r="BH63" s="164"/>
      <c r="BI63" s="164"/>
      <c r="BJ63" s="164"/>
      <c r="BK63" s="165"/>
      <c r="BL63" s="171"/>
      <c r="BM63" s="164"/>
      <c r="BN63" s="164"/>
      <c r="BO63" s="164"/>
      <c r="BP63" s="165"/>
      <c r="BQ63" s="171"/>
      <c r="BR63" s="164"/>
      <c r="BS63" s="164"/>
      <c r="BT63" s="164"/>
      <c r="BU63" s="165"/>
      <c r="BV63" s="171"/>
      <c r="BW63" s="164"/>
      <c r="BX63" s="164"/>
      <c r="BY63" s="164"/>
      <c r="BZ63" s="165"/>
      <c r="CA63" s="171"/>
      <c r="CB63" s="164"/>
      <c r="CC63" s="164"/>
      <c r="CD63" s="164"/>
      <c r="CE63" s="165"/>
    </row>
    <row r="64" spans="1:83" x14ac:dyDescent="0.25">
      <c r="A64" s="25"/>
      <c r="B64" s="24" t="s">
        <v>81</v>
      </c>
      <c r="C64" s="25"/>
      <c r="D64" s="25" t="str">
        <f>VLOOKUP(B64,Param!F:K,4,FALSE)</f>
        <v>570PRE</v>
      </c>
      <c r="E64" s="25" t="str">
        <f>VLOOKUP(B64,Param!F:K,5,FALSE)</f>
        <v>570Pre</v>
      </c>
      <c r="F64" s="25">
        <f>VLOOKUP(B64,Param!F:K,6,FALSE)</f>
        <v>0</v>
      </c>
      <c r="G64" s="26">
        <v>3.35</v>
      </c>
      <c r="H64" s="27"/>
      <c r="I64" s="28"/>
      <c r="J64" s="26">
        <v>4</v>
      </c>
      <c r="K64" s="27"/>
      <c r="L64" s="28"/>
      <c r="M64" s="26">
        <f t="shared" si="1"/>
        <v>7.35</v>
      </c>
      <c r="N64" s="27"/>
      <c r="O64" s="28"/>
      <c r="P64" s="29"/>
      <c r="Q64" s="30">
        <v>5.4847900000000003</v>
      </c>
      <c r="R64" s="30">
        <v>0</v>
      </c>
      <c r="S64" s="31">
        <f t="shared" si="2"/>
        <v>1.8652099999999994</v>
      </c>
      <c r="T64" s="32"/>
      <c r="U64" s="31">
        <v>1.625</v>
      </c>
      <c r="V64" s="31">
        <f t="shared" si="0"/>
        <v>0.24020999999999937</v>
      </c>
      <c r="W64" s="128"/>
      <c r="X64" s="163">
        <v>1</v>
      </c>
      <c r="Y64" s="170">
        <v>1.08405</v>
      </c>
      <c r="Z64" s="164">
        <f t="shared" si="3"/>
        <v>1.54095</v>
      </c>
      <c r="AA64" s="164"/>
      <c r="AB64" s="165"/>
      <c r="AC64" s="163">
        <v>2</v>
      </c>
      <c r="AD64" s="170">
        <v>0.99650000000000016</v>
      </c>
      <c r="AE64" s="164">
        <f t="shared" si="4"/>
        <v>2.5444499999999999</v>
      </c>
      <c r="AF64" s="164"/>
      <c r="AG64" s="165"/>
      <c r="AH64" s="206">
        <v>1</v>
      </c>
      <c r="AI64" s="170">
        <v>1.046524</v>
      </c>
      <c r="AJ64" s="170">
        <f t="shared" si="5"/>
        <v>2.4979259999999996</v>
      </c>
      <c r="AK64" s="164"/>
      <c r="AL64" s="165"/>
      <c r="AM64" s="207">
        <f>IF(F64&lt;&gt;0,0,IF(AND(VLOOKUP($E64,Param!$J:$M,4,FALSE)&gt;(AJ64-AN64),(AJ64-AN64+(VLOOKUP(E64,Param!J:N,5,FALSE))&lt;VLOOKUP('MP &amp; Stock'!E64,Param!J:M,4,FALSE))),VLOOKUP($E64,Param!$J:$N,5,FALSE)*2,IF(VLOOKUP($E64,Param!$J:$M,4,FALSE)&gt;(AJ64-AN64),VLOOKUP($E64,Param!$J:$N,5,FALSE),0)))</f>
        <v>2</v>
      </c>
      <c r="AN64" s="170">
        <v>0.76930000000000009</v>
      </c>
      <c r="AO64" s="170">
        <f t="shared" si="6"/>
        <v>3.7286259999999993</v>
      </c>
      <c r="AP64" s="164"/>
      <c r="AQ64" s="165"/>
      <c r="AR64" s="207"/>
      <c r="AS64" s="170">
        <v>0.63019999999999998</v>
      </c>
      <c r="AT64" s="164">
        <f t="shared" si="7"/>
        <v>3.0984259999999995</v>
      </c>
      <c r="AU64" s="164"/>
      <c r="AV64" s="165"/>
      <c r="AW64" s="171"/>
      <c r="AX64" s="170">
        <v>0.436</v>
      </c>
      <c r="AY64" s="164">
        <f t="shared" si="8"/>
        <v>2.6624259999999995</v>
      </c>
      <c r="AZ64" s="164"/>
      <c r="BA64" s="165"/>
      <c r="BB64" s="171"/>
      <c r="BC64" s="170"/>
      <c r="BD64" s="164"/>
      <c r="BE64" s="164"/>
      <c r="BF64" s="165"/>
      <c r="BG64" s="171"/>
      <c r="BH64" s="170"/>
      <c r="BI64" s="164"/>
      <c r="BJ64" s="164"/>
      <c r="BK64" s="165"/>
      <c r="BL64" s="171"/>
      <c r="BM64" s="170"/>
      <c r="BN64" s="164"/>
      <c r="BO64" s="164"/>
      <c r="BP64" s="165"/>
      <c r="BQ64" s="171"/>
      <c r="BR64" s="170"/>
      <c r="BS64" s="164"/>
      <c r="BT64" s="164"/>
      <c r="BU64" s="165"/>
      <c r="BV64" s="171"/>
      <c r="BW64" s="170"/>
      <c r="BX64" s="164"/>
      <c r="BY64" s="164"/>
      <c r="BZ64" s="165"/>
      <c r="CA64" s="171"/>
      <c r="CB64" s="170"/>
      <c r="CC64" s="164"/>
      <c r="CD64" s="164"/>
      <c r="CE64" s="165"/>
    </row>
    <row r="65" spans="1:83" hidden="1" x14ac:dyDescent="0.25">
      <c r="A65" s="25"/>
      <c r="B65" s="24" t="s">
        <v>82</v>
      </c>
      <c r="C65" s="25"/>
      <c r="D65" s="25" t="str">
        <f>VLOOKUP(B65,Param!F:K,4,FALSE)</f>
        <v>572PRE</v>
      </c>
      <c r="E65" s="25" t="str">
        <f>VLOOKUP(B65,Param!F:K,5,FALSE)</f>
        <v>572OMT</v>
      </c>
      <c r="F65" s="25" t="str">
        <f>VLOOKUP(B65,Param!F:K,6,FALSE)</f>
        <v>Inutilisé actuellement</v>
      </c>
      <c r="G65" s="26">
        <v>0</v>
      </c>
      <c r="H65" s="27"/>
      <c r="I65" s="28"/>
      <c r="J65" s="26">
        <v>0</v>
      </c>
      <c r="K65" s="27"/>
      <c r="L65" s="28"/>
      <c r="M65" s="26">
        <f t="shared" si="1"/>
        <v>0</v>
      </c>
      <c r="N65" s="27"/>
      <c r="O65" s="28"/>
      <c r="P65" s="29"/>
      <c r="Q65" s="30">
        <v>0</v>
      </c>
      <c r="R65" s="30">
        <v>0</v>
      </c>
      <c r="S65" s="31">
        <f t="shared" si="2"/>
        <v>0</v>
      </c>
      <c r="T65" s="32"/>
      <c r="U65" s="31">
        <v>0</v>
      </c>
      <c r="V65" s="31">
        <f t="shared" si="0"/>
        <v>0</v>
      </c>
      <c r="W65" s="128"/>
      <c r="X65" s="163">
        <v>0</v>
      </c>
      <c r="Y65" s="164">
        <v>0</v>
      </c>
      <c r="Z65" s="164">
        <f t="shared" si="3"/>
        <v>0</v>
      </c>
      <c r="AA65" s="164"/>
      <c r="AB65" s="165"/>
      <c r="AC65" s="163">
        <v>0</v>
      </c>
      <c r="AD65" s="164">
        <v>0</v>
      </c>
      <c r="AE65" s="164">
        <f t="shared" si="4"/>
        <v>0</v>
      </c>
      <c r="AF65" s="164"/>
      <c r="AG65" s="165"/>
      <c r="AH65" s="163">
        <v>0</v>
      </c>
      <c r="AI65" s="164">
        <v>0</v>
      </c>
      <c r="AJ65" s="164">
        <f t="shared" si="5"/>
        <v>0</v>
      </c>
      <c r="AK65" s="164"/>
      <c r="AL65" s="165"/>
      <c r="AM65" s="171">
        <f>IF(F65&lt;&gt;0,0,IF(AND(VLOOKUP($E65,Param!$J:$M,4,FALSE)&gt;(AJ65-AN65),(AJ65-AN65+(VLOOKUP(E65,Param!J:N,5,FALSE))&lt;VLOOKUP('MP &amp; Stock'!E65,Param!J:M,4,FALSE))),VLOOKUP($E65,Param!$J:$N,5,FALSE)*2,IF(VLOOKUP($E65,Param!$J:$M,4,FALSE)&gt;(AJ65-AN65),VLOOKUP($E65,Param!$J:$N,5,FALSE),0)))</f>
        <v>0</v>
      </c>
      <c r="AN65" s="164">
        <v>0</v>
      </c>
      <c r="AO65" s="164">
        <f t="shared" si="6"/>
        <v>0</v>
      </c>
      <c r="AP65" s="164"/>
      <c r="AQ65" s="165"/>
      <c r="AR65" s="171"/>
      <c r="AS65" s="164">
        <v>0</v>
      </c>
      <c r="AT65" s="164">
        <f t="shared" si="7"/>
        <v>0</v>
      </c>
      <c r="AU65" s="164"/>
      <c r="AV65" s="165"/>
      <c r="AW65" s="171"/>
      <c r="AX65" s="164">
        <v>0</v>
      </c>
      <c r="AY65" s="164">
        <f t="shared" si="8"/>
        <v>0</v>
      </c>
      <c r="AZ65" s="164"/>
      <c r="BA65" s="165"/>
      <c r="BB65" s="171"/>
      <c r="BC65" s="164"/>
      <c r="BD65" s="164"/>
      <c r="BE65" s="164"/>
      <c r="BF65" s="165"/>
      <c r="BG65" s="171"/>
      <c r="BH65" s="164"/>
      <c r="BI65" s="164"/>
      <c r="BJ65" s="164"/>
      <c r="BK65" s="165"/>
      <c r="BL65" s="171"/>
      <c r="BM65" s="164"/>
      <c r="BN65" s="164"/>
      <c r="BO65" s="164"/>
      <c r="BP65" s="165"/>
      <c r="BQ65" s="171"/>
      <c r="BR65" s="164"/>
      <c r="BS65" s="164"/>
      <c r="BT65" s="164"/>
      <c r="BU65" s="165"/>
      <c r="BV65" s="171"/>
      <c r="BW65" s="164"/>
      <c r="BX65" s="164"/>
      <c r="BY65" s="164"/>
      <c r="BZ65" s="165"/>
      <c r="CA65" s="171"/>
      <c r="CB65" s="164"/>
      <c r="CC65" s="164"/>
      <c r="CD65" s="164"/>
      <c r="CE65" s="165"/>
    </row>
    <row r="66" spans="1:83" x14ac:dyDescent="0.25">
      <c r="A66" s="25"/>
      <c r="B66" s="24" t="s">
        <v>83</v>
      </c>
      <c r="C66" s="25"/>
      <c r="D66" s="25" t="str">
        <f>VLOOKUP(B66,Param!F:K,4,FALSE)</f>
        <v>590PRE</v>
      </c>
      <c r="E66" s="25" t="str">
        <f>VLOOKUP(B66,Param!F:K,5,FALSE)</f>
        <v>590Car</v>
      </c>
      <c r="F66" s="25">
        <f>VLOOKUP(B66,Param!F:K,6,FALSE)</f>
        <v>0</v>
      </c>
      <c r="G66" s="26">
        <v>3.3490000000000002</v>
      </c>
      <c r="H66" s="27"/>
      <c r="I66" s="28"/>
      <c r="J66" s="26">
        <v>13.975</v>
      </c>
      <c r="K66" s="27"/>
      <c r="L66" s="28"/>
      <c r="M66" s="26">
        <f t="shared" si="1"/>
        <v>17.323999999999998</v>
      </c>
      <c r="N66" s="27"/>
      <c r="O66" s="28"/>
      <c r="P66" s="29"/>
      <c r="Q66" s="30">
        <v>12.827519999999998</v>
      </c>
      <c r="R66" s="30">
        <v>0</v>
      </c>
      <c r="S66" s="31">
        <f t="shared" si="2"/>
        <v>4.49648</v>
      </c>
      <c r="T66" s="32"/>
      <c r="U66" s="31">
        <v>3.9369999999999998</v>
      </c>
      <c r="V66" s="31">
        <f t="shared" si="0"/>
        <v>0.5594800000000002</v>
      </c>
      <c r="W66" s="128"/>
      <c r="X66" s="163">
        <v>5</v>
      </c>
      <c r="Y66" s="170">
        <v>0.1268</v>
      </c>
      <c r="Z66" s="164">
        <f t="shared" si="3"/>
        <v>8.8102</v>
      </c>
      <c r="AA66" s="164"/>
      <c r="AB66" s="165"/>
      <c r="AC66" s="163">
        <v>14</v>
      </c>
      <c r="AD66" s="170">
        <v>0</v>
      </c>
      <c r="AE66" s="164">
        <f t="shared" si="4"/>
        <v>22.810200000000002</v>
      </c>
      <c r="AF66" s="164"/>
      <c r="AG66" s="165"/>
      <c r="AH66" s="206">
        <v>0</v>
      </c>
      <c r="AI66" s="170">
        <v>0</v>
      </c>
      <c r="AJ66" s="170">
        <f t="shared" si="5"/>
        <v>22.810200000000002</v>
      </c>
      <c r="AK66" s="164"/>
      <c r="AL66" s="165"/>
      <c r="AM66" s="207">
        <f>IF(F66&lt;&gt;0,0,IF(AND(VLOOKUP($E66,Param!$J:$M,4,FALSE)&gt;(AJ66-AN66),(AJ66-AN66+(VLOOKUP(E66,Param!J:N,5,FALSE))&lt;VLOOKUP('MP &amp; Stock'!E66,Param!J:M,4,FALSE))),VLOOKUP($E66,Param!$J:$N,5,FALSE)*2,IF(VLOOKUP($E66,Param!$J:$M,4,FALSE)&gt;(AJ66-AN66),VLOOKUP($E66,Param!$J:$N,5,FALSE),0)))</f>
        <v>0</v>
      </c>
      <c r="AN66" s="170">
        <v>0</v>
      </c>
      <c r="AO66" s="170">
        <f t="shared" si="6"/>
        <v>22.810200000000002</v>
      </c>
      <c r="AP66" s="164"/>
      <c r="AQ66" s="165"/>
      <c r="AR66" s="207"/>
      <c r="AS66" s="170">
        <v>0</v>
      </c>
      <c r="AT66" s="164">
        <f t="shared" si="7"/>
        <v>22.810200000000002</v>
      </c>
      <c r="AU66" s="164"/>
      <c r="AV66" s="165"/>
      <c r="AW66" s="171"/>
      <c r="AX66" s="170">
        <v>0</v>
      </c>
      <c r="AY66" s="164">
        <f t="shared" si="8"/>
        <v>22.810200000000002</v>
      </c>
      <c r="AZ66" s="164"/>
      <c r="BA66" s="165"/>
      <c r="BB66" s="171"/>
      <c r="BC66" s="170"/>
      <c r="BD66" s="164"/>
      <c r="BE66" s="164"/>
      <c r="BF66" s="165"/>
      <c r="BG66" s="171"/>
      <c r="BH66" s="170"/>
      <c r="BI66" s="164"/>
      <c r="BJ66" s="164"/>
      <c r="BK66" s="165"/>
      <c r="BL66" s="171"/>
      <c r="BM66" s="170"/>
      <c r="BN66" s="164"/>
      <c r="BO66" s="164"/>
      <c r="BP66" s="165"/>
      <c r="BQ66" s="171"/>
      <c r="BR66" s="170"/>
      <c r="BS66" s="164"/>
      <c r="BT66" s="164"/>
      <c r="BU66" s="165"/>
      <c r="BV66" s="171"/>
      <c r="BW66" s="170"/>
      <c r="BX66" s="164"/>
      <c r="BY66" s="164"/>
      <c r="BZ66" s="165"/>
      <c r="CA66" s="171"/>
      <c r="CB66" s="170"/>
      <c r="CC66" s="164"/>
      <c r="CD66" s="164"/>
      <c r="CE66" s="165"/>
    </row>
    <row r="67" spans="1:83" hidden="1" x14ac:dyDescent="0.25">
      <c r="A67" s="25"/>
      <c r="B67" s="24" t="s">
        <v>84</v>
      </c>
      <c r="C67" s="25"/>
      <c r="D67" s="25" t="str">
        <f>VLOOKUP(B67,Param!F:K,4,FALSE)</f>
        <v>591PRE</v>
      </c>
      <c r="E67" s="25" t="str">
        <f>VLOOKUP(B67,Param!F:K,5,FALSE)</f>
        <v>591Bet</v>
      </c>
      <c r="F67" s="25" t="str">
        <f>VLOOKUP(B67,Param!F:K,6,FALSE)</f>
        <v>Inutilisé actuellement</v>
      </c>
      <c r="G67" s="26">
        <v>0</v>
      </c>
      <c r="H67" s="27"/>
      <c r="I67" s="28"/>
      <c r="J67" s="26">
        <v>0</v>
      </c>
      <c r="K67" s="27"/>
      <c r="L67" s="28"/>
      <c r="M67" s="26">
        <f t="shared" si="1"/>
        <v>0</v>
      </c>
      <c r="N67" s="27"/>
      <c r="O67" s="28"/>
      <c r="P67" s="29"/>
      <c r="Q67" s="30">
        <v>0</v>
      </c>
      <c r="R67" s="30">
        <v>0</v>
      </c>
      <c r="S67" s="31">
        <f t="shared" si="2"/>
        <v>0</v>
      </c>
      <c r="T67" s="32"/>
      <c r="U67" s="31">
        <v>0</v>
      </c>
      <c r="V67" s="31">
        <f t="shared" ref="V67:V85" si="10">S67+T67-U67</f>
        <v>0</v>
      </c>
      <c r="W67" s="128"/>
      <c r="X67" s="163">
        <v>0</v>
      </c>
      <c r="Y67" s="164">
        <v>0</v>
      </c>
      <c r="Z67" s="164">
        <f t="shared" si="3"/>
        <v>0</v>
      </c>
      <c r="AA67" s="164"/>
      <c r="AB67" s="165"/>
      <c r="AC67" s="163">
        <v>0</v>
      </c>
      <c r="AD67" s="164">
        <v>0</v>
      </c>
      <c r="AE67" s="164">
        <f t="shared" si="4"/>
        <v>0</v>
      </c>
      <c r="AF67" s="164"/>
      <c r="AG67" s="165"/>
      <c r="AH67" s="163">
        <v>0</v>
      </c>
      <c r="AI67" s="164">
        <v>0</v>
      </c>
      <c r="AJ67" s="164">
        <f t="shared" si="5"/>
        <v>0</v>
      </c>
      <c r="AK67" s="164"/>
      <c r="AL67" s="165"/>
      <c r="AM67" s="171">
        <f>IF(F67&lt;&gt;0,0,IF(AND(VLOOKUP($E67,Param!$J:$M,4,FALSE)&gt;(AJ67-AN67),(AJ67-AN67+(VLOOKUP(E67,Param!J:N,5,FALSE))&lt;VLOOKUP('MP &amp; Stock'!E67,Param!J:M,4,FALSE))),VLOOKUP($E67,Param!$J:$N,5,FALSE)*2,IF(VLOOKUP($E67,Param!$J:$M,4,FALSE)&gt;(AJ67-AN67),VLOOKUP($E67,Param!$J:$N,5,FALSE),0)))</f>
        <v>0</v>
      </c>
      <c r="AN67" s="164">
        <v>0</v>
      </c>
      <c r="AO67" s="164">
        <f t="shared" si="6"/>
        <v>0</v>
      </c>
      <c r="AP67" s="164"/>
      <c r="AQ67" s="165"/>
      <c r="AR67" s="171"/>
      <c r="AS67" s="164">
        <v>0</v>
      </c>
      <c r="AT67" s="164">
        <f t="shared" si="7"/>
        <v>0</v>
      </c>
      <c r="AU67" s="164"/>
      <c r="AV67" s="165"/>
      <c r="AW67" s="171"/>
      <c r="AX67" s="164">
        <v>0</v>
      </c>
      <c r="AY67" s="164">
        <f t="shared" si="8"/>
        <v>0</v>
      </c>
      <c r="AZ67" s="164"/>
      <c r="BA67" s="165"/>
      <c r="BB67" s="171"/>
      <c r="BC67" s="164"/>
      <c r="BD67" s="164"/>
      <c r="BE67" s="164"/>
      <c r="BF67" s="165"/>
      <c r="BG67" s="171"/>
      <c r="BH67" s="164"/>
      <c r="BI67" s="164"/>
      <c r="BJ67" s="164"/>
      <c r="BK67" s="165"/>
      <c r="BL67" s="171"/>
      <c r="BM67" s="164"/>
      <c r="BN67" s="164"/>
      <c r="BO67" s="164"/>
      <c r="BP67" s="165"/>
      <c r="BQ67" s="171"/>
      <c r="BR67" s="164"/>
      <c r="BS67" s="164"/>
      <c r="BT67" s="164"/>
      <c r="BU67" s="165"/>
      <c r="BV67" s="171"/>
      <c r="BW67" s="164"/>
      <c r="BX67" s="164"/>
      <c r="BY67" s="164"/>
      <c r="BZ67" s="165"/>
      <c r="CA67" s="171"/>
      <c r="CB67" s="164"/>
      <c r="CC67" s="164"/>
      <c r="CD67" s="164"/>
      <c r="CE67" s="165"/>
    </row>
    <row r="68" spans="1:83" x14ac:dyDescent="0.25">
      <c r="A68" s="25"/>
      <c r="B68" s="24" t="s">
        <v>85</v>
      </c>
      <c r="C68" s="25"/>
      <c r="D68" s="25" t="str">
        <f>VLOOKUP(B68,Param!F:K,4,FALSE)</f>
        <v>592PRE</v>
      </c>
      <c r="E68" s="25" t="str">
        <f>VLOOKUP(B68,Param!F:K,5,FALSE)</f>
        <v>592Pre</v>
      </c>
      <c r="F68" s="25">
        <f>VLOOKUP(B68,Param!F:K,6,FALSE)</f>
        <v>0</v>
      </c>
      <c r="G68" s="26">
        <v>7.0859000000000005</v>
      </c>
      <c r="H68" s="27"/>
      <c r="I68" s="28"/>
      <c r="J68" s="26">
        <v>5</v>
      </c>
      <c r="K68" s="27"/>
      <c r="L68" s="28"/>
      <c r="M68" s="26">
        <f>G68+J68</f>
        <v>12.085900000000001</v>
      </c>
      <c r="N68" s="27"/>
      <c r="O68" s="28"/>
      <c r="P68" s="29"/>
      <c r="Q68" s="30">
        <v>8.4698399999999996</v>
      </c>
      <c r="R68" s="30">
        <v>0</v>
      </c>
      <c r="S68" s="31">
        <f>M68-Q68-R68</f>
        <v>3.6160600000000009</v>
      </c>
      <c r="T68" s="32"/>
      <c r="U68" s="31">
        <v>3.5750000000000002</v>
      </c>
      <c r="V68" s="31">
        <f>S68+T68-U68</f>
        <v>4.1060000000000763E-2</v>
      </c>
      <c r="W68" s="128"/>
      <c r="X68" s="163">
        <v>4</v>
      </c>
      <c r="Y68" s="170">
        <v>1.5604</v>
      </c>
      <c r="Z68" s="164">
        <f t="shared" ref="Z68:Z77" si="11">U68+X68-Y68</f>
        <v>6.0145999999999997</v>
      </c>
      <c r="AA68" s="164"/>
      <c r="AB68" s="165"/>
      <c r="AC68" s="163">
        <v>0</v>
      </c>
      <c r="AD68" s="170">
        <v>1.8740000000000001</v>
      </c>
      <c r="AE68" s="164">
        <f t="shared" ref="AE68:AE77" si="12">Z68+AC68-AD68</f>
        <v>4.1405999999999992</v>
      </c>
      <c r="AF68" s="164"/>
      <c r="AG68" s="165"/>
      <c r="AH68" s="206">
        <v>2</v>
      </c>
      <c r="AI68" s="170">
        <v>1.5816000000000001</v>
      </c>
      <c r="AJ68" s="170">
        <f t="shared" ref="AJ68:AJ77" si="13">AE68+AH68-AI68</f>
        <v>4.5589999999999993</v>
      </c>
      <c r="AK68" s="164"/>
      <c r="AL68" s="165"/>
      <c r="AM68" s="207">
        <f>IF(F68&lt;&gt;0,0,IF(AND(VLOOKUP($E68,Param!$J:$M,4,FALSE)&gt;(AJ68-AN68),(AJ68-AN68+(VLOOKUP(E68,Param!J:N,5,FALSE))&lt;VLOOKUP('MP &amp; Stock'!E68,Param!J:M,4,FALSE))),VLOOKUP($E68,Param!$J:$N,5,FALSE)*2,IF(VLOOKUP($E68,Param!$J:$M,4,FALSE)&gt;(AJ68-AN68),VLOOKUP($E68,Param!$J:$N,5,FALSE),0)))</f>
        <v>2</v>
      </c>
      <c r="AN68" s="170">
        <v>1.2172000000000001</v>
      </c>
      <c r="AO68" s="170">
        <f t="shared" si="6"/>
        <v>5.3417999999999992</v>
      </c>
      <c r="AP68" s="164"/>
      <c r="AQ68" s="165"/>
      <c r="AR68" s="207"/>
      <c r="AS68" s="170">
        <v>0.93819999999999992</v>
      </c>
      <c r="AT68" s="164">
        <f t="shared" si="7"/>
        <v>4.4035999999999991</v>
      </c>
      <c r="AU68" s="164"/>
      <c r="AV68" s="165"/>
      <c r="AW68" s="171"/>
      <c r="AX68" s="170">
        <v>0.63959999999999995</v>
      </c>
      <c r="AY68" s="164">
        <f t="shared" si="8"/>
        <v>3.7639999999999993</v>
      </c>
      <c r="AZ68" s="164"/>
      <c r="BA68" s="165"/>
      <c r="BB68" s="171"/>
      <c r="BC68" s="170"/>
      <c r="BD68" s="164"/>
      <c r="BE68" s="164"/>
      <c r="BF68" s="165"/>
      <c r="BG68" s="171"/>
      <c r="BH68" s="170"/>
      <c r="BI68" s="164"/>
      <c r="BJ68" s="164"/>
      <c r="BK68" s="165"/>
      <c r="BL68" s="171"/>
      <c r="BM68" s="170"/>
      <c r="BN68" s="164"/>
      <c r="BO68" s="164"/>
      <c r="BP68" s="165"/>
      <c r="BQ68" s="171"/>
      <c r="BR68" s="170"/>
      <c r="BS68" s="164"/>
      <c r="BT68" s="164"/>
      <c r="BU68" s="165"/>
      <c r="BV68" s="171"/>
      <c r="BW68" s="170"/>
      <c r="BX68" s="164"/>
      <c r="BY68" s="164"/>
      <c r="BZ68" s="165"/>
      <c r="CA68" s="171"/>
      <c r="CB68" s="170"/>
      <c r="CC68" s="164"/>
      <c r="CD68" s="164"/>
      <c r="CE68" s="165"/>
    </row>
    <row r="69" spans="1:83" hidden="1" x14ac:dyDescent="0.25">
      <c r="A69" s="25"/>
      <c r="B69" s="24" t="s">
        <v>86</v>
      </c>
      <c r="C69" s="25"/>
      <c r="D69" s="25" t="str">
        <f>VLOOKUP(B69,Param!F:K,4,FALSE)</f>
        <v>600PRE</v>
      </c>
      <c r="E69" s="25" t="str">
        <f>VLOOKUP(B69,Param!F:K,5,FALSE)</f>
        <v>600Poi</v>
      </c>
      <c r="F69" s="25" t="str">
        <f>VLOOKUP(B69,Param!F:K,6,FALSE)</f>
        <v>Inutilisé actuellement</v>
      </c>
      <c r="G69" s="26">
        <v>0</v>
      </c>
      <c r="H69" s="27"/>
      <c r="I69" s="28"/>
      <c r="J69" s="26">
        <v>0</v>
      </c>
      <c r="K69" s="27"/>
      <c r="L69" s="28"/>
      <c r="M69" s="26">
        <f t="shared" si="1"/>
        <v>0</v>
      </c>
      <c r="N69" s="27"/>
      <c r="O69" s="28"/>
      <c r="P69" s="29"/>
      <c r="Q69" s="30">
        <v>0</v>
      </c>
      <c r="R69" s="30">
        <v>0</v>
      </c>
      <c r="S69" s="31">
        <f t="shared" ref="S69:S85" si="14">M69-Q69-R69</f>
        <v>0</v>
      </c>
      <c r="T69" s="32"/>
      <c r="U69" s="31">
        <v>0</v>
      </c>
      <c r="V69" s="31">
        <f t="shared" si="10"/>
        <v>0</v>
      </c>
      <c r="W69" s="128"/>
      <c r="X69" s="163">
        <v>0</v>
      </c>
      <c r="Y69" s="164">
        <v>0</v>
      </c>
      <c r="Z69" s="164">
        <f t="shared" si="11"/>
        <v>0</v>
      </c>
      <c r="AA69" s="164"/>
      <c r="AB69" s="165"/>
      <c r="AC69" s="163">
        <v>0</v>
      </c>
      <c r="AD69" s="164">
        <v>0</v>
      </c>
      <c r="AE69" s="164">
        <f t="shared" si="12"/>
        <v>0</v>
      </c>
      <c r="AF69" s="164"/>
      <c r="AG69" s="165"/>
      <c r="AH69" s="163">
        <v>0</v>
      </c>
      <c r="AI69" s="164">
        <v>0</v>
      </c>
      <c r="AJ69" s="164">
        <f t="shared" si="13"/>
        <v>0</v>
      </c>
      <c r="AK69" s="164"/>
      <c r="AL69" s="165"/>
      <c r="AM69" s="171">
        <f>IF(F69&lt;&gt;0,0,IF(AND(VLOOKUP($E69,Param!$J:$M,4,FALSE)&gt;(AJ69-AN69),(AJ69-AN69+(VLOOKUP(E69,Param!J:N,5,FALSE))&lt;VLOOKUP('MP &amp; Stock'!E69,Param!J:M,4,FALSE))),VLOOKUP($E69,Param!$J:$N,5,FALSE)*2,IF(VLOOKUP($E69,Param!$J:$M,4,FALSE)&gt;(AJ69-AN69),VLOOKUP($E69,Param!$J:$N,5,FALSE),0)))</f>
        <v>0</v>
      </c>
      <c r="AN69" s="164">
        <v>0</v>
      </c>
      <c r="AO69" s="164">
        <f t="shared" si="6"/>
        <v>0</v>
      </c>
      <c r="AP69" s="164"/>
      <c r="AQ69" s="165"/>
      <c r="AR69" s="171"/>
      <c r="AS69" s="164">
        <v>0</v>
      </c>
      <c r="AT69" s="164">
        <f t="shared" si="7"/>
        <v>0</v>
      </c>
      <c r="AU69" s="164"/>
      <c r="AV69" s="165"/>
      <c r="AW69" s="171"/>
      <c r="AX69" s="164">
        <v>0</v>
      </c>
      <c r="AY69" s="164">
        <f t="shared" si="8"/>
        <v>0</v>
      </c>
      <c r="AZ69" s="164"/>
      <c r="BA69" s="165"/>
      <c r="BB69" s="171"/>
      <c r="BC69" s="164"/>
      <c r="BD69" s="164"/>
      <c r="BE69" s="164"/>
      <c r="BF69" s="165"/>
      <c r="BG69" s="171"/>
      <c r="BH69" s="164"/>
      <c r="BI69" s="164"/>
      <c r="BJ69" s="164"/>
      <c r="BK69" s="165"/>
      <c r="BL69" s="171"/>
      <c r="BM69" s="164"/>
      <c r="BN69" s="164"/>
      <c r="BO69" s="164"/>
      <c r="BP69" s="165"/>
      <c r="BQ69" s="171"/>
      <c r="BR69" s="164"/>
      <c r="BS69" s="164"/>
      <c r="BT69" s="164"/>
      <c r="BU69" s="165"/>
      <c r="BV69" s="171"/>
      <c r="BW69" s="164"/>
      <c r="BX69" s="164"/>
      <c r="BY69" s="164"/>
      <c r="BZ69" s="165"/>
      <c r="CA69" s="171"/>
      <c r="CB69" s="164"/>
      <c r="CC69" s="164"/>
      <c r="CD69" s="164"/>
      <c r="CE69" s="165"/>
    </row>
    <row r="70" spans="1:83" x14ac:dyDescent="0.25">
      <c r="A70" s="25"/>
      <c r="B70" s="24" t="s">
        <v>87</v>
      </c>
      <c r="C70" s="25"/>
      <c r="D70" s="25" t="str">
        <f>VLOOKUP(B70,Param!F:K,4,FALSE)</f>
        <v>601PRE</v>
      </c>
      <c r="E70" s="25" t="str">
        <f>VLOOKUP(B70,Param!F:K,5,FALSE)</f>
        <v>601Poi</v>
      </c>
      <c r="F70" s="25">
        <f>VLOOKUP(B70,Param!F:K,6,FALSE)</f>
        <v>0</v>
      </c>
      <c r="G70" s="26">
        <v>0.21500000000000002</v>
      </c>
      <c r="H70" s="27"/>
      <c r="I70" s="28"/>
      <c r="J70" s="26">
        <v>0.5</v>
      </c>
      <c r="K70" s="27"/>
      <c r="L70" s="28"/>
      <c r="M70" s="26">
        <f t="shared" si="1"/>
        <v>0.71500000000000008</v>
      </c>
      <c r="N70" s="27"/>
      <c r="O70" s="28"/>
      <c r="P70" s="29"/>
      <c r="Q70" s="30">
        <v>0.13155</v>
      </c>
      <c r="R70" s="30">
        <v>0</v>
      </c>
      <c r="S70" s="31">
        <f t="shared" si="14"/>
        <v>0.58345000000000002</v>
      </c>
      <c r="T70" s="32"/>
      <c r="U70" s="31">
        <v>0.55000000000000004</v>
      </c>
      <c r="V70" s="31">
        <f t="shared" si="10"/>
        <v>3.344999999999998E-2</v>
      </c>
      <c r="W70" s="128"/>
      <c r="X70" s="163">
        <v>0</v>
      </c>
      <c r="Y70" s="170">
        <v>0.1</v>
      </c>
      <c r="Z70" s="164">
        <f t="shared" si="11"/>
        <v>0.45000000000000007</v>
      </c>
      <c r="AA70" s="164"/>
      <c r="AB70" s="165"/>
      <c r="AC70" s="163">
        <v>0</v>
      </c>
      <c r="AD70" s="170">
        <v>0.05</v>
      </c>
      <c r="AE70" s="164">
        <f t="shared" si="12"/>
        <v>0.40000000000000008</v>
      </c>
      <c r="AF70" s="164"/>
      <c r="AG70" s="165"/>
      <c r="AH70" s="206">
        <v>0</v>
      </c>
      <c r="AI70" s="170">
        <v>0.05</v>
      </c>
      <c r="AJ70" s="170">
        <f t="shared" si="13"/>
        <v>0.35000000000000009</v>
      </c>
      <c r="AK70" s="164"/>
      <c r="AL70" s="165"/>
      <c r="AM70" s="207">
        <f>IF(F70&lt;&gt;0,0,IF(AND(VLOOKUP($E70,Param!$J:$M,4,FALSE)&gt;(AJ70-AN70),(AJ70-AN70+(VLOOKUP(E70,Param!J:N,5,FALSE))&lt;VLOOKUP('MP &amp; Stock'!E70,Param!J:M,4,FALSE))),VLOOKUP($E70,Param!$J:$N,5,FALSE)*2,IF(VLOOKUP($E70,Param!$J:$M,4,FALSE)&gt;(AJ70-AN70),VLOOKUP($E70,Param!$J:$N,5,FALSE),0)))</f>
        <v>0</v>
      </c>
      <c r="AN70" s="170">
        <v>0</v>
      </c>
      <c r="AO70" s="170">
        <f t="shared" si="6"/>
        <v>0.35000000000000009</v>
      </c>
      <c r="AP70" s="164"/>
      <c r="AQ70" s="165"/>
      <c r="AR70" s="207"/>
      <c r="AS70" s="170">
        <v>0</v>
      </c>
      <c r="AT70" s="164">
        <f t="shared" si="7"/>
        <v>0.35000000000000009</v>
      </c>
      <c r="AU70" s="164"/>
      <c r="AV70" s="165"/>
      <c r="AW70" s="171"/>
      <c r="AX70" s="170">
        <v>0</v>
      </c>
      <c r="AY70" s="164">
        <f t="shared" si="8"/>
        <v>0.35000000000000009</v>
      </c>
      <c r="AZ70" s="164"/>
      <c r="BA70" s="165"/>
      <c r="BB70" s="171"/>
      <c r="BC70" s="170"/>
      <c r="BD70" s="164"/>
      <c r="BE70" s="164"/>
      <c r="BF70" s="165"/>
      <c r="BG70" s="171"/>
      <c r="BH70" s="170"/>
      <c r="BI70" s="164"/>
      <c r="BJ70" s="164"/>
      <c r="BK70" s="165"/>
      <c r="BL70" s="171"/>
      <c r="BM70" s="170"/>
      <c r="BN70" s="164"/>
      <c r="BO70" s="164"/>
      <c r="BP70" s="165"/>
      <c r="BQ70" s="171"/>
      <c r="BR70" s="170"/>
      <c r="BS70" s="164"/>
      <c r="BT70" s="164"/>
      <c r="BU70" s="165"/>
      <c r="BV70" s="171"/>
      <c r="BW70" s="170"/>
      <c r="BX70" s="164"/>
      <c r="BY70" s="164"/>
      <c r="BZ70" s="165"/>
      <c r="CA70" s="171"/>
      <c r="CB70" s="170"/>
      <c r="CC70" s="164"/>
      <c r="CD70" s="164"/>
      <c r="CE70" s="165"/>
    </row>
    <row r="71" spans="1:83" hidden="1" x14ac:dyDescent="0.25">
      <c r="A71" s="25"/>
      <c r="B71" s="24" t="s">
        <v>88</v>
      </c>
      <c r="C71" s="25"/>
      <c r="D71" s="25" t="str">
        <f>VLOOKUP(B71,Param!F:K,4,FALSE)</f>
        <v>810PRE</v>
      </c>
      <c r="E71" s="25" t="str">
        <f>VLOOKUP(B71,Param!F:K,5,FALSE)</f>
        <v>810Add</v>
      </c>
      <c r="F71" s="25" t="str">
        <f>VLOOKUP(B71,Param!F:K,6,FALSE)</f>
        <v>Utilisé en Test</v>
      </c>
      <c r="G71" s="66">
        <v>1.3</v>
      </c>
      <c r="H71" s="27"/>
      <c r="I71" s="28"/>
      <c r="J71" s="26">
        <v>0</v>
      </c>
      <c r="K71" s="27"/>
      <c r="L71" s="28"/>
      <c r="M71" s="26">
        <f t="shared" si="1"/>
        <v>1.3</v>
      </c>
      <c r="N71" s="27"/>
      <c r="O71" s="28"/>
      <c r="P71" s="29"/>
      <c r="Q71" s="30">
        <v>0</v>
      </c>
      <c r="R71" s="30">
        <v>0</v>
      </c>
      <c r="S71" s="31">
        <f t="shared" si="14"/>
        <v>1.3</v>
      </c>
      <c r="T71" s="32"/>
      <c r="U71" s="31">
        <v>1.18</v>
      </c>
      <c r="V71" s="31">
        <f t="shared" si="10"/>
        <v>0.12000000000000011</v>
      </c>
      <c r="W71" s="128"/>
      <c r="X71" s="163">
        <v>0</v>
      </c>
      <c r="Y71" s="164">
        <v>0</v>
      </c>
      <c r="Z71" s="164">
        <f t="shared" si="11"/>
        <v>1.18</v>
      </c>
      <c r="AA71" s="164"/>
      <c r="AB71" s="165"/>
      <c r="AC71" s="163">
        <v>0</v>
      </c>
      <c r="AD71" s="164">
        <v>0</v>
      </c>
      <c r="AE71" s="164">
        <f t="shared" si="12"/>
        <v>1.18</v>
      </c>
      <c r="AF71" s="164"/>
      <c r="AG71" s="165"/>
      <c r="AH71" s="163">
        <v>0</v>
      </c>
      <c r="AI71" s="164">
        <v>0</v>
      </c>
      <c r="AJ71" s="164">
        <f t="shared" si="13"/>
        <v>1.18</v>
      </c>
      <c r="AK71" s="164"/>
      <c r="AL71" s="165"/>
      <c r="AM71" s="171">
        <f>IF(F71&lt;&gt;0,0,IF(AND(VLOOKUP($E71,Param!$J:$M,4,FALSE)&gt;(AJ71-AN71),(AJ71-AN71+(VLOOKUP(E71,Param!J:N,5,FALSE))&lt;VLOOKUP('MP &amp; Stock'!E71,Param!J:M,4,FALSE))),VLOOKUP($E71,Param!$J:$N,5,FALSE)*2,IF(VLOOKUP($E71,Param!$J:$M,4,FALSE)&gt;(AJ71-AN71),VLOOKUP($E71,Param!$J:$N,5,FALSE),0)))</f>
        <v>0</v>
      </c>
      <c r="AN71" s="164">
        <v>0</v>
      </c>
      <c r="AO71" s="164">
        <f t="shared" si="6"/>
        <v>1.18</v>
      </c>
      <c r="AP71" s="164"/>
      <c r="AQ71" s="165"/>
      <c r="AR71" s="171"/>
      <c r="AS71" s="164">
        <v>0</v>
      </c>
      <c r="AT71" s="164">
        <f t="shared" si="7"/>
        <v>1.18</v>
      </c>
      <c r="AU71" s="164"/>
      <c r="AV71" s="165"/>
      <c r="AW71" s="171"/>
      <c r="AX71" s="164">
        <v>0</v>
      </c>
      <c r="AY71" s="164">
        <f t="shared" si="8"/>
        <v>1.18</v>
      </c>
      <c r="AZ71" s="164"/>
      <c r="BA71" s="165"/>
      <c r="BB71" s="171"/>
      <c r="BC71" s="164"/>
      <c r="BD71" s="164"/>
      <c r="BE71" s="164"/>
      <c r="BF71" s="165"/>
      <c r="BG71" s="171"/>
      <c r="BH71" s="164"/>
      <c r="BI71" s="164"/>
      <c r="BJ71" s="164"/>
      <c r="BK71" s="165"/>
      <c r="BL71" s="171"/>
      <c r="BM71" s="164"/>
      <c r="BN71" s="164"/>
      <c r="BO71" s="164"/>
      <c r="BP71" s="165"/>
      <c r="BQ71" s="171"/>
      <c r="BR71" s="164"/>
      <c r="BS71" s="164"/>
      <c r="BT71" s="164"/>
      <c r="BU71" s="165"/>
      <c r="BV71" s="171"/>
      <c r="BW71" s="164"/>
      <c r="BX71" s="164"/>
      <c r="BY71" s="164"/>
      <c r="BZ71" s="165"/>
      <c r="CA71" s="171"/>
      <c r="CB71" s="164"/>
      <c r="CC71" s="164"/>
      <c r="CD71" s="164"/>
      <c r="CE71" s="165"/>
    </row>
    <row r="72" spans="1:83" x14ac:dyDescent="0.25">
      <c r="A72" s="25"/>
      <c r="B72" s="58" t="s">
        <v>89</v>
      </c>
      <c r="C72" s="25"/>
      <c r="D72" s="25" t="str">
        <f>VLOOKUP(B72,Param!F:K,4,FALSE)</f>
        <v>821PRE</v>
      </c>
      <c r="E72" s="25" t="str">
        <f>VLOOKUP(B72,Param!F:K,5,FALSE)</f>
        <v>821Car</v>
      </c>
      <c r="F72" s="25">
        <f>VLOOKUP(B72,Param!F:K,6,FALSE)</f>
        <v>0</v>
      </c>
      <c r="G72" s="59"/>
      <c r="H72" s="60"/>
      <c r="I72" s="61"/>
      <c r="J72" s="59">
        <v>1</v>
      </c>
      <c r="K72" s="60"/>
      <c r="L72" s="61"/>
      <c r="M72" s="59"/>
      <c r="N72" s="60"/>
      <c r="O72" s="61"/>
      <c r="P72" s="62"/>
      <c r="Q72" s="63"/>
      <c r="R72" s="63">
        <v>0</v>
      </c>
      <c r="S72" s="64">
        <f t="shared" si="14"/>
        <v>0</v>
      </c>
      <c r="T72" s="64"/>
      <c r="U72" s="64">
        <v>0</v>
      </c>
      <c r="V72" s="64">
        <f t="shared" si="10"/>
        <v>0</v>
      </c>
      <c r="W72" s="131"/>
      <c r="X72" s="163">
        <v>0</v>
      </c>
      <c r="Y72" s="170">
        <v>0.24</v>
      </c>
      <c r="Z72" s="164">
        <f t="shared" si="11"/>
        <v>-0.24</v>
      </c>
      <c r="AA72" s="164"/>
      <c r="AB72" s="165"/>
      <c r="AC72" s="163">
        <v>0</v>
      </c>
      <c r="AD72" s="170">
        <v>0</v>
      </c>
      <c r="AE72" s="164">
        <f t="shared" si="12"/>
        <v>-0.24</v>
      </c>
      <c r="AF72" s="164"/>
      <c r="AG72" s="165"/>
      <c r="AH72" s="206">
        <v>0</v>
      </c>
      <c r="AI72" s="170">
        <v>0</v>
      </c>
      <c r="AJ72" s="170">
        <f t="shared" si="13"/>
        <v>-0.24</v>
      </c>
      <c r="AK72" s="164"/>
      <c r="AL72" s="165"/>
      <c r="AM72" s="207">
        <f>IF(F72&lt;&gt;0,0,IF(AND(VLOOKUP($E72,Param!$J:$M,4,FALSE)&gt;(AJ72-AN72),(AJ72-AN72+(VLOOKUP(E72,Param!J:N,5,FALSE))&lt;VLOOKUP('MP &amp; Stock'!E72,Param!J:M,4,FALSE))),VLOOKUP($E72,Param!$J:$N,5,FALSE)*2,IF(VLOOKUP($E72,Param!$J:$M,4,FALSE)&gt;(AJ72-AN72),VLOOKUP($E72,Param!$J:$N,5,FALSE),0)))</f>
        <v>1.5</v>
      </c>
      <c r="AN72" s="170">
        <v>0</v>
      </c>
      <c r="AO72" s="170">
        <f t="shared" si="6"/>
        <v>1.26</v>
      </c>
      <c r="AP72" s="164"/>
      <c r="AQ72" s="165"/>
      <c r="AR72" s="207"/>
      <c r="AS72" s="170">
        <v>0</v>
      </c>
      <c r="AT72" s="164">
        <f t="shared" si="7"/>
        <v>1.26</v>
      </c>
      <c r="AU72" s="164"/>
      <c r="AV72" s="165"/>
      <c r="AW72" s="171"/>
      <c r="AX72" s="170">
        <v>0</v>
      </c>
      <c r="AY72" s="164">
        <f t="shared" si="8"/>
        <v>1.26</v>
      </c>
      <c r="AZ72" s="164"/>
      <c r="BA72" s="165"/>
      <c r="BB72" s="171"/>
      <c r="BC72" s="170"/>
      <c r="BD72" s="164"/>
      <c r="BE72" s="164"/>
      <c r="BF72" s="165"/>
      <c r="BG72" s="171"/>
      <c r="BH72" s="170"/>
      <c r="BI72" s="164"/>
      <c r="BJ72" s="164"/>
      <c r="BK72" s="165"/>
      <c r="BL72" s="171"/>
      <c r="BM72" s="170"/>
      <c r="BN72" s="164"/>
      <c r="BO72" s="164"/>
      <c r="BP72" s="165"/>
      <c r="BQ72" s="171"/>
      <c r="BR72" s="170"/>
      <c r="BS72" s="164"/>
      <c r="BT72" s="164"/>
      <c r="BU72" s="165"/>
      <c r="BV72" s="171"/>
      <c r="BW72" s="170"/>
      <c r="BX72" s="164"/>
      <c r="BY72" s="164"/>
      <c r="BZ72" s="165"/>
      <c r="CA72" s="171"/>
      <c r="CB72" s="170"/>
      <c r="CC72" s="164"/>
      <c r="CD72" s="164"/>
      <c r="CE72" s="165"/>
    </row>
    <row r="73" spans="1:83" hidden="1" x14ac:dyDescent="0.25">
      <c r="A73" s="25"/>
      <c r="B73" s="24" t="s">
        <v>90</v>
      </c>
      <c r="C73" s="25"/>
      <c r="D73" s="25" t="str">
        <f>VLOOKUP(B73,Param!F:K,4,FALSE)</f>
        <v>871PRE</v>
      </c>
      <c r="E73" s="25" t="str">
        <f>VLOOKUP(B73,Param!F:K,5,FALSE)</f>
        <v>871Add</v>
      </c>
      <c r="F73" s="25" t="str">
        <f>VLOOKUP(B73,Param!F:K,6,FALSE)</f>
        <v>Inutilisé actuellement</v>
      </c>
      <c r="G73" s="26">
        <v>0</v>
      </c>
      <c r="H73" s="27"/>
      <c r="I73" s="28"/>
      <c r="J73" s="26">
        <v>0</v>
      </c>
      <c r="K73" s="27"/>
      <c r="L73" s="28"/>
      <c r="M73" s="26">
        <f>G73+J73</f>
        <v>0</v>
      </c>
      <c r="N73" s="27"/>
      <c r="O73" s="28"/>
      <c r="P73" s="29"/>
      <c r="Q73" s="30">
        <v>0</v>
      </c>
      <c r="R73" s="30">
        <v>0</v>
      </c>
      <c r="S73" s="31">
        <f>M73-Q73-R73</f>
        <v>0</v>
      </c>
      <c r="T73" s="32"/>
      <c r="U73" s="31">
        <v>0</v>
      </c>
      <c r="V73" s="31">
        <f>S73+T73-U73</f>
        <v>0</v>
      </c>
      <c r="W73" s="128"/>
      <c r="X73" s="163">
        <v>0</v>
      </c>
      <c r="Y73" s="164">
        <v>0</v>
      </c>
      <c r="Z73" s="164">
        <f t="shared" si="11"/>
        <v>0</v>
      </c>
      <c r="AA73" s="164"/>
      <c r="AB73" s="165"/>
      <c r="AC73" s="163">
        <v>0</v>
      </c>
      <c r="AD73" s="164">
        <v>0</v>
      </c>
      <c r="AE73" s="164">
        <f t="shared" si="12"/>
        <v>0</v>
      </c>
      <c r="AF73" s="164"/>
      <c r="AG73" s="165"/>
      <c r="AH73" s="163">
        <v>0</v>
      </c>
      <c r="AI73" s="164">
        <v>0</v>
      </c>
      <c r="AJ73" s="164">
        <f t="shared" si="13"/>
        <v>0</v>
      </c>
      <c r="AK73" s="164"/>
      <c r="AL73" s="165"/>
      <c r="AM73" s="171">
        <f>IF(F73&lt;&gt;0,0,IF(AND(VLOOKUP($E73,Param!$J:$M,4,FALSE)&gt;(AJ73-AN73),(AJ73-AN73+(VLOOKUP(E73,Param!J:N,5,FALSE))&lt;VLOOKUP('MP &amp; Stock'!E73,Param!J:M,4,FALSE))),VLOOKUP($E73,Param!$J:$N,5,FALSE)*2,IF(VLOOKUP($E73,Param!$J:$M,4,FALSE)&gt;(AJ73-AN73),VLOOKUP($E73,Param!$J:$N,5,FALSE),0)))</f>
        <v>0</v>
      </c>
      <c r="AN73" s="164">
        <v>0</v>
      </c>
      <c r="AO73" s="164">
        <f t="shared" si="6"/>
        <v>0</v>
      </c>
      <c r="AP73" s="164"/>
      <c r="AQ73" s="165"/>
      <c r="AR73" s="171"/>
      <c r="AS73" s="164">
        <v>0</v>
      </c>
      <c r="AT73" s="164">
        <f t="shared" si="7"/>
        <v>0</v>
      </c>
      <c r="AU73" s="164"/>
      <c r="AV73" s="165"/>
      <c r="AW73" s="171"/>
      <c r="AX73" s="164">
        <v>0</v>
      </c>
      <c r="AY73" s="164">
        <f t="shared" si="8"/>
        <v>0</v>
      </c>
      <c r="AZ73" s="164"/>
      <c r="BA73" s="165"/>
      <c r="BB73" s="171"/>
      <c r="BC73" s="164"/>
      <c r="BD73" s="164"/>
      <c r="BE73" s="164"/>
      <c r="BF73" s="165"/>
      <c r="BG73" s="171"/>
      <c r="BH73" s="164"/>
      <c r="BI73" s="164"/>
      <c r="BJ73" s="164"/>
      <c r="BK73" s="165"/>
      <c r="BL73" s="171"/>
      <c r="BM73" s="164"/>
      <c r="BN73" s="164"/>
      <c r="BO73" s="164"/>
      <c r="BP73" s="165"/>
      <c r="BQ73" s="171"/>
      <c r="BR73" s="164"/>
      <c r="BS73" s="164"/>
      <c r="BT73" s="164"/>
      <c r="BU73" s="165"/>
      <c r="BV73" s="171"/>
      <c r="BW73" s="164"/>
      <c r="BX73" s="164"/>
      <c r="BY73" s="164"/>
      <c r="BZ73" s="165"/>
      <c r="CA73" s="171"/>
      <c r="CB73" s="164"/>
      <c r="CC73" s="164"/>
      <c r="CD73" s="164"/>
      <c r="CE73" s="165"/>
    </row>
    <row r="74" spans="1:83" hidden="1" x14ac:dyDescent="0.25">
      <c r="A74" s="25"/>
      <c r="B74" s="24" t="s">
        <v>91</v>
      </c>
      <c r="C74" s="25"/>
      <c r="D74" s="25" t="str">
        <f>VLOOKUP(B74,Param!F:K,4,FALSE)</f>
        <v>873PRE</v>
      </c>
      <c r="E74" s="25" t="str">
        <f>VLOOKUP(B74,Param!F:K,5,FALSE)</f>
        <v>873Bar</v>
      </c>
      <c r="F74" s="25" t="str">
        <f>VLOOKUP(B74,Param!F:K,6,FALSE)</f>
        <v>Inutilisé actuellement</v>
      </c>
      <c r="G74" s="26">
        <v>0</v>
      </c>
      <c r="H74" s="27"/>
      <c r="I74" s="28"/>
      <c r="J74" s="26">
        <v>0</v>
      </c>
      <c r="K74" s="27"/>
      <c r="L74" s="28"/>
      <c r="M74" s="26">
        <f t="shared" si="1"/>
        <v>0</v>
      </c>
      <c r="N74" s="27"/>
      <c r="O74" s="28"/>
      <c r="P74" s="29"/>
      <c r="Q74" s="30">
        <v>0</v>
      </c>
      <c r="R74" s="30">
        <v>0</v>
      </c>
      <c r="S74" s="31">
        <f t="shared" si="14"/>
        <v>0</v>
      </c>
      <c r="T74" s="32"/>
      <c r="U74" s="31">
        <v>0</v>
      </c>
      <c r="V74" s="31">
        <f t="shared" si="10"/>
        <v>0</v>
      </c>
      <c r="W74" s="128"/>
      <c r="X74" s="163">
        <v>0</v>
      </c>
      <c r="Y74" s="164">
        <v>0</v>
      </c>
      <c r="Z74" s="164">
        <f t="shared" si="11"/>
        <v>0</v>
      </c>
      <c r="AA74" s="164"/>
      <c r="AB74" s="165"/>
      <c r="AC74" s="163">
        <v>0</v>
      </c>
      <c r="AD74" s="164">
        <v>0</v>
      </c>
      <c r="AE74" s="164">
        <f t="shared" si="12"/>
        <v>0</v>
      </c>
      <c r="AF74" s="164"/>
      <c r="AG74" s="165"/>
      <c r="AH74" s="163">
        <v>0</v>
      </c>
      <c r="AI74" s="164">
        <v>0</v>
      </c>
      <c r="AJ74" s="164">
        <f t="shared" si="13"/>
        <v>0</v>
      </c>
      <c r="AK74" s="164"/>
      <c r="AL74" s="165"/>
      <c r="AM74" s="171">
        <f>IF(F74&lt;&gt;0,0,IF(AND(VLOOKUP($E74,Param!$J:$M,4,FALSE)&gt;(AJ74-AN74),(AJ74-AN74+(VLOOKUP(E74,Param!J:N,5,FALSE))&lt;VLOOKUP('MP &amp; Stock'!E74,Param!J:M,4,FALSE))),VLOOKUP($E74,Param!$J:$N,5,FALSE)*2,IF(VLOOKUP($E74,Param!$J:$M,4,FALSE)&gt;(AJ74-AN74),VLOOKUP($E74,Param!$J:$N,5,FALSE),0)))</f>
        <v>0</v>
      </c>
      <c r="AN74" s="164">
        <v>0</v>
      </c>
      <c r="AO74" s="164">
        <f t="shared" si="6"/>
        <v>0</v>
      </c>
      <c r="AP74" s="164"/>
      <c r="AQ74" s="165"/>
      <c r="AR74" s="171"/>
      <c r="AS74" s="164">
        <v>0</v>
      </c>
      <c r="AT74" s="164">
        <f t="shared" si="7"/>
        <v>0</v>
      </c>
      <c r="AU74" s="164"/>
      <c r="AV74" s="165"/>
      <c r="AW74" s="171"/>
      <c r="AX74" s="164">
        <v>0</v>
      </c>
      <c r="AY74" s="164">
        <f t="shared" si="8"/>
        <v>0</v>
      </c>
      <c r="AZ74" s="164"/>
      <c r="BA74" s="165"/>
      <c r="BB74" s="171"/>
      <c r="BC74" s="164"/>
      <c r="BD74" s="164"/>
      <c r="BE74" s="164"/>
      <c r="BF74" s="165"/>
      <c r="BG74" s="171"/>
      <c r="BH74" s="164"/>
      <c r="BI74" s="164"/>
      <c r="BJ74" s="164"/>
      <c r="BK74" s="165"/>
      <c r="BL74" s="171"/>
      <c r="BM74" s="164"/>
      <c r="BN74" s="164"/>
      <c r="BO74" s="164"/>
      <c r="BP74" s="165"/>
      <c r="BQ74" s="171"/>
      <c r="BR74" s="164"/>
      <c r="BS74" s="164"/>
      <c r="BT74" s="164"/>
      <c r="BU74" s="165"/>
      <c r="BV74" s="171"/>
      <c r="BW74" s="164"/>
      <c r="BX74" s="164"/>
      <c r="BY74" s="164"/>
      <c r="BZ74" s="165"/>
      <c r="CA74" s="171"/>
      <c r="CB74" s="164"/>
      <c r="CC74" s="164"/>
      <c r="CD74" s="164"/>
      <c r="CE74" s="165"/>
    </row>
    <row r="75" spans="1:83" hidden="1" x14ac:dyDescent="0.25">
      <c r="A75" s="25"/>
      <c r="B75" s="24" t="s">
        <v>92</v>
      </c>
      <c r="C75" s="25"/>
      <c r="D75" s="25" t="str">
        <f>VLOOKUP(B75,Param!F:K,4,FALSE)</f>
        <v>875PRE</v>
      </c>
      <c r="E75" s="25" t="str">
        <f>VLOOKUP(B75,Param!F:K,5,FALSE)</f>
        <v>875Add</v>
      </c>
      <c r="F75" s="25" t="str">
        <f>VLOOKUP(B75,Param!F:K,6,FALSE)</f>
        <v>Inutilisé actuellement</v>
      </c>
      <c r="G75" s="26">
        <v>0</v>
      </c>
      <c r="H75" s="27"/>
      <c r="I75" s="28"/>
      <c r="J75" s="26">
        <v>0</v>
      </c>
      <c r="K75" s="27"/>
      <c r="L75" s="28"/>
      <c r="M75" s="26">
        <f>G75+J75</f>
        <v>0</v>
      </c>
      <c r="N75" s="27"/>
      <c r="O75" s="28"/>
      <c r="P75" s="29"/>
      <c r="Q75" s="30">
        <v>0</v>
      </c>
      <c r="R75" s="30">
        <v>0</v>
      </c>
      <c r="S75" s="31">
        <f>M75-Q75-R75</f>
        <v>0</v>
      </c>
      <c r="T75" s="32"/>
      <c r="U75" s="31">
        <v>0</v>
      </c>
      <c r="V75" s="31">
        <f t="shared" si="10"/>
        <v>0</v>
      </c>
      <c r="W75" s="128"/>
      <c r="X75" s="163">
        <v>0</v>
      </c>
      <c r="Y75" s="164">
        <v>0</v>
      </c>
      <c r="Z75" s="164">
        <f t="shared" si="11"/>
        <v>0</v>
      </c>
      <c r="AA75" s="164"/>
      <c r="AB75" s="165"/>
      <c r="AC75" s="163">
        <v>0</v>
      </c>
      <c r="AD75" s="164">
        <v>0</v>
      </c>
      <c r="AE75" s="164">
        <f t="shared" si="12"/>
        <v>0</v>
      </c>
      <c r="AF75" s="164"/>
      <c r="AG75" s="165"/>
      <c r="AH75" s="163">
        <v>0</v>
      </c>
      <c r="AI75" s="164">
        <v>0</v>
      </c>
      <c r="AJ75" s="164">
        <f t="shared" si="13"/>
        <v>0</v>
      </c>
      <c r="AK75" s="164"/>
      <c r="AL75" s="165"/>
      <c r="AM75" s="171">
        <f>IF(F75&lt;&gt;0,0,IF(AND(VLOOKUP($E75,Param!$J:$M,4,FALSE)&gt;(AJ75-AN75),(AJ75-AN75+(VLOOKUP(E75,Param!J:N,5,FALSE))&lt;VLOOKUP('MP &amp; Stock'!E75,Param!J:M,4,FALSE))),VLOOKUP($E75,Param!$J:$N,5,FALSE)*2,IF(VLOOKUP($E75,Param!$J:$M,4,FALSE)&gt;(AJ75-AN75),VLOOKUP($E75,Param!$J:$N,5,FALSE),0)))</f>
        <v>0</v>
      </c>
      <c r="AN75" s="164">
        <v>0</v>
      </c>
      <c r="AO75" s="164">
        <f t="shared" si="6"/>
        <v>0</v>
      </c>
      <c r="AP75" s="164"/>
      <c r="AQ75" s="165"/>
      <c r="AR75" s="171"/>
      <c r="AS75" s="164">
        <v>0</v>
      </c>
      <c r="AT75" s="164">
        <f t="shared" si="7"/>
        <v>0</v>
      </c>
      <c r="AU75" s="164"/>
      <c r="AV75" s="165"/>
      <c r="AW75" s="171"/>
      <c r="AX75" s="164">
        <v>0</v>
      </c>
      <c r="AY75" s="164">
        <f t="shared" si="8"/>
        <v>0</v>
      </c>
      <c r="AZ75" s="164"/>
      <c r="BA75" s="165"/>
      <c r="BB75" s="171"/>
      <c r="BC75" s="164"/>
      <c r="BD75" s="164"/>
      <c r="BE75" s="164"/>
      <c r="BF75" s="165"/>
      <c r="BG75" s="171"/>
      <c r="BH75" s="164"/>
      <c r="BI75" s="164"/>
      <c r="BJ75" s="164"/>
      <c r="BK75" s="165"/>
      <c r="BL75" s="171"/>
      <c r="BM75" s="164"/>
      <c r="BN75" s="164"/>
      <c r="BO75" s="164"/>
      <c r="BP75" s="165"/>
      <c r="BQ75" s="171"/>
      <c r="BR75" s="164"/>
      <c r="BS75" s="164"/>
      <c r="BT75" s="164"/>
      <c r="BU75" s="165"/>
      <c r="BV75" s="171"/>
      <c r="BW75" s="164"/>
      <c r="BX75" s="164"/>
      <c r="BY75" s="164"/>
      <c r="BZ75" s="165"/>
      <c r="CA75" s="171"/>
      <c r="CB75" s="164"/>
      <c r="CC75" s="164"/>
      <c r="CD75" s="164"/>
      <c r="CE75" s="165"/>
    </row>
    <row r="76" spans="1:83" hidden="1" x14ac:dyDescent="0.25">
      <c r="A76" s="25"/>
      <c r="B76" s="24" t="s">
        <v>93</v>
      </c>
      <c r="C76" s="25"/>
      <c r="D76" s="25" t="str">
        <f>VLOOKUP(B76,Param!F:K,4,FALSE)</f>
        <v>876PRE</v>
      </c>
      <c r="E76" s="25" t="str">
        <f>VLOOKUP(B76,Param!F:K,5,FALSE)</f>
        <v>876Add</v>
      </c>
      <c r="F76" s="25" t="str">
        <f>VLOOKUP(B76,Param!F:K,6,FALSE)</f>
        <v>Inutilisé actuellement</v>
      </c>
      <c r="G76" s="26">
        <v>0</v>
      </c>
      <c r="H76" s="27"/>
      <c r="I76" s="28"/>
      <c r="J76" s="26">
        <v>0</v>
      </c>
      <c r="K76" s="27"/>
      <c r="L76" s="28"/>
      <c r="M76" s="26">
        <f>G76+J76</f>
        <v>0</v>
      </c>
      <c r="N76" s="27"/>
      <c r="O76" s="28"/>
      <c r="P76" s="29"/>
      <c r="Q76" s="30">
        <v>0</v>
      </c>
      <c r="R76" s="30">
        <v>0</v>
      </c>
      <c r="S76" s="31">
        <f>M76-Q76-R76</f>
        <v>0</v>
      </c>
      <c r="T76" s="32"/>
      <c r="U76" s="31">
        <v>0</v>
      </c>
      <c r="V76" s="31">
        <f t="shared" si="10"/>
        <v>0</v>
      </c>
      <c r="W76" s="128"/>
      <c r="X76" s="163">
        <v>0</v>
      </c>
      <c r="Y76" s="164">
        <v>0</v>
      </c>
      <c r="Z76" s="164">
        <f t="shared" si="11"/>
        <v>0</v>
      </c>
      <c r="AA76" s="164"/>
      <c r="AB76" s="165"/>
      <c r="AC76" s="163">
        <v>0</v>
      </c>
      <c r="AD76" s="164">
        <v>0</v>
      </c>
      <c r="AE76" s="164">
        <f t="shared" si="12"/>
        <v>0</v>
      </c>
      <c r="AF76" s="164"/>
      <c r="AG76" s="165"/>
      <c r="AH76" s="163">
        <v>0</v>
      </c>
      <c r="AI76" s="164">
        <v>0</v>
      </c>
      <c r="AJ76" s="164">
        <f t="shared" si="13"/>
        <v>0</v>
      </c>
      <c r="AK76" s="164"/>
      <c r="AL76" s="165"/>
      <c r="AM76" s="171">
        <f>IF(F76&lt;&gt;0,0,IF(AND(VLOOKUP($E76,Param!$J:$M,4,FALSE)&gt;(AJ76-AN76),(AJ76-AN76+(VLOOKUP(E76,Param!J:N,5,FALSE))&lt;VLOOKUP('MP &amp; Stock'!E76,Param!J:M,4,FALSE))),VLOOKUP($E76,Param!$J:$N,5,FALSE)*2,IF(VLOOKUP($E76,Param!$J:$M,4,FALSE)&gt;(AJ76-AN76),VLOOKUP($E76,Param!$J:$N,5,FALSE),0)))</f>
        <v>0</v>
      </c>
      <c r="AN76" s="164">
        <v>0</v>
      </c>
      <c r="AO76" s="164">
        <f t="shared" si="6"/>
        <v>0</v>
      </c>
      <c r="AP76" s="164"/>
      <c r="AQ76" s="165"/>
      <c r="AR76" s="171"/>
      <c r="AS76" s="164">
        <v>0</v>
      </c>
      <c r="AT76" s="164">
        <f t="shared" si="7"/>
        <v>0</v>
      </c>
      <c r="AU76" s="164"/>
      <c r="AV76" s="165"/>
      <c r="AW76" s="171"/>
      <c r="AX76" s="164">
        <v>0</v>
      </c>
      <c r="AY76" s="164">
        <f t="shared" si="8"/>
        <v>0</v>
      </c>
      <c r="AZ76" s="164"/>
      <c r="BA76" s="165"/>
      <c r="BB76" s="171"/>
      <c r="BC76" s="164"/>
      <c r="BD76" s="164"/>
      <c r="BE76" s="164"/>
      <c r="BF76" s="165"/>
      <c r="BG76" s="171"/>
      <c r="BH76" s="164"/>
      <c r="BI76" s="164"/>
      <c r="BJ76" s="164"/>
      <c r="BK76" s="165"/>
      <c r="BL76" s="171"/>
      <c r="BM76" s="164"/>
      <c r="BN76" s="164"/>
      <c r="BO76" s="164"/>
      <c r="BP76" s="165"/>
      <c r="BQ76" s="171"/>
      <c r="BR76" s="164"/>
      <c r="BS76" s="164"/>
      <c r="BT76" s="164"/>
      <c r="BU76" s="165"/>
      <c r="BV76" s="171"/>
      <c r="BW76" s="164"/>
      <c r="BX76" s="164"/>
      <c r="BY76" s="164"/>
      <c r="BZ76" s="165"/>
      <c r="CA76" s="171"/>
      <c r="CB76" s="164"/>
      <c r="CC76" s="164"/>
      <c r="CD76" s="164"/>
      <c r="CE76" s="165"/>
    </row>
    <row r="77" spans="1:83" ht="15.75" hidden="1" thickBot="1" x14ac:dyDescent="0.3">
      <c r="A77" s="67"/>
      <c r="B77" s="68" t="s">
        <v>94</v>
      </c>
      <c r="C77" s="67"/>
      <c r="D77" s="67" t="str">
        <f>VLOOKUP(B77,Param!F:K,4,FALSE)</f>
        <v>877PRE</v>
      </c>
      <c r="E77" s="67" t="str">
        <f>VLOOKUP(B77,Param!F:K,5,FALSE)</f>
        <v>877Add</v>
      </c>
      <c r="F77" s="67" t="str">
        <f>VLOOKUP(B77,Param!F:K,6,FALSE)</f>
        <v>Utilisé en Test</v>
      </c>
      <c r="G77" s="38">
        <v>0.96</v>
      </c>
      <c r="H77" s="39"/>
      <c r="I77" s="40"/>
      <c r="J77" s="38">
        <v>0</v>
      </c>
      <c r="K77" s="39"/>
      <c r="L77" s="40"/>
      <c r="M77" s="38">
        <f t="shared" ref="M77:M83" si="15">G77+J77</f>
        <v>0.96</v>
      </c>
      <c r="N77" s="39"/>
      <c r="O77" s="40"/>
      <c r="P77" s="41"/>
      <c r="Q77" s="42">
        <v>0</v>
      </c>
      <c r="R77" s="42">
        <v>0</v>
      </c>
      <c r="S77" s="43">
        <f t="shared" si="14"/>
        <v>0.96</v>
      </c>
      <c r="T77" s="44"/>
      <c r="U77" s="43">
        <v>0.96</v>
      </c>
      <c r="V77" s="43">
        <f t="shared" si="10"/>
        <v>0</v>
      </c>
      <c r="W77" s="129"/>
      <c r="X77" s="159">
        <v>0</v>
      </c>
      <c r="Y77" s="160">
        <v>0</v>
      </c>
      <c r="Z77" s="160">
        <f t="shared" si="11"/>
        <v>0.96</v>
      </c>
      <c r="AA77" s="160"/>
      <c r="AB77" s="161"/>
      <c r="AC77" s="159">
        <v>0</v>
      </c>
      <c r="AD77" s="160">
        <v>0</v>
      </c>
      <c r="AE77" s="160">
        <f t="shared" si="12"/>
        <v>0.96</v>
      </c>
      <c r="AF77" s="160"/>
      <c r="AG77" s="161"/>
      <c r="AH77" s="159">
        <v>0</v>
      </c>
      <c r="AI77" s="160">
        <v>0</v>
      </c>
      <c r="AJ77" s="160">
        <f t="shared" si="13"/>
        <v>0.96</v>
      </c>
      <c r="AK77" s="160"/>
      <c r="AL77" s="161"/>
      <c r="AM77" s="172">
        <f>IF(F77&lt;&gt;0,0,IF(AND(VLOOKUP($E77,Param!$J:$M,4,FALSE)&gt;(AJ77-AN77),(AJ77-AN77+(VLOOKUP(E77,Param!J:N,5,FALSE))&lt;VLOOKUP('MP &amp; Stock'!E77,Param!J:M,4,FALSE))),VLOOKUP($E77,Param!$J:$N,5,FALSE)*2,IF(VLOOKUP($E77,Param!$J:$M,4,FALSE)&gt;(AJ77-AN77),VLOOKUP($E77,Param!$J:$N,5,FALSE),0)))</f>
        <v>0</v>
      </c>
      <c r="AN77" s="160">
        <v>0</v>
      </c>
      <c r="AO77" s="160">
        <f t="shared" si="6"/>
        <v>0.96</v>
      </c>
      <c r="AP77" s="160"/>
      <c r="AQ77" s="161"/>
      <c r="AR77" s="172"/>
      <c r="AS77" s="160">
        <v>0</v>
      </c>
      <c r="AT77" s="160">
        <f t="shared" si="7"/>
        <v>0.96</v>
      </c>
      <c r="AU77" s="160"/>
      <c r="AV77" s="161"/>
      <c r="AW77" s="172"/>
      <c r="AX77" s="160">
        <v>0</v>
      </c>
      <c r="AY77" s="160">
        <f t="shared" si="8"/>
        <v>0.96</v>
      </c>
      <c r="AZ77" s="160"/>
      <c r="BA77" s="161"/>
      <c r="BB77" s="172"/>
      <c r="BC77" s="160"/>
      <c r="BD77" s="160"/>
      <c r="BE77" s="160"/>
      <c r="BF77" s="161"/>
      <c r="BG77" s="172"/>
      <c r="BH77" s="160"/>
      <c r="BI77" s="160"/>
      <c r="BJ77" s="160"/>
      <c r="BK77" s="161"/>
      <c r="BL77" s="172"/>
      <c r="BM77" s="160"/>
      <c r="BN77" s="160"/>
      <c r="BO77" s="160"/>
      <c r="BP77" s="161"/>
      <c r="BQ77" s="172"/>
      <c r="BR77" s="160"/>
      <c r="BS77" s="160"/>
      <c r="BT77" s="160"/>
      <c r="BU77" s="161"/>
      <c r="BV77" s="172"/>
      <c r="BW77" s="160"/>
      <c r="BX77" s="160"/>
      <c r="BY77" s="160"/>
      <c r="BZ77" s="161"/>
      <c r="CA77" s="172"/>
      <c r="CB77" s="160"/>
      <c r="CC77" s="160"/>
      <c r="CD77" s="160"/>
      <c r="CE77" s="161"/>
    </row>
    <row r="78" spans="1:83" hidden="1" x14ac:dyDescent="0.25">
      <c r="A78" s="13"/>
      <c r="B78" s="69" t="s">
        <v>95</v>
      </c>
      <c r="C78" s="15"/>
      <c r="D78" s="15" t="str">
        <f>VLOOKUP(B78,Param!F:K,4,FALSE)</f>
        <v>309</v>
      </c>
      <c r="E78" s="15" t="str">
        <f>VLOOKUP(B78,Param!F:K,5,FALSE)</f>
        <v>309</v>
      </c>
      <c r="F78" s="15">
        <f>VLOOKUP(B78,Param!F:K,6,FALSE)</f>
        <v>0</v>
      </c>
      <c r="G78" s="70"/>
      <c r="H78" s="71"/>
      <c r="I78" s="72"/>
      <c r="J78" s="73">
        <v>17</v>
      </c>
      <c r="K78" s="74"/>
      <c r="L78" s="75"/>
      <c r="M78" s="76">
        <f t="shared" si="15"/>
        <v>17</v>
      </c>
      <c r="N78" s="77"/>
      <c r="O78" s="78"/>
      <c r="P78" s="79"/>
      <c r="Q78" s="80">
        <v>16.977900000000002</v>
      </c>
      <c r="R78" s="80">
        <v>0</v>
      </c>
      <c r="S78" s="81">
        <f>M78-Q78-R78</f>
        <v>2.2099999999998232E-2</v>
      </c>
      <c r="T78" s="81"/>
      <c r="U78" s="81">
        <v>2.8000000000000003</v>
      </c>
      <c r="V78" s="81">
        <f t="shared" si="10"/>
        <v>-2.777900000000002</v>
      </c>
      <c r="W78" s="132"/>
      <c r="X78" s="173"/>
      <c r="Y78" s="174">
        <v>0</v>
      </c>
      <c r="Z78" s="174"/>
      <c r="AA78" s="174"/>
      <c r="AB78" s="175"/>
      <c r="AC78" s="173"/>
      <c r="AD78" s="174">
        <v>0</v>
      </c>
      <c r="AE78" s="174"/>
      <c r="AF78" s="174"/>
      <c r="AG78" s="176"/>
      <c r="AH78" s="173"/>
      <c r="AI78" s="174">
        <v>0</v>
      </c>
      <c r="AJ78" s="174"/>
      <c r="AK78" s="174"/>
      <c r="AL78" s="176"/>
      <c r="AM78" s="173"/>
      <c r="AN78" s="174">
        <v>0</v>
      </c>
      <c r="AO78" s="174"/>
      <c r="AP78" s="174"/>
      <c r="AQ78" s="176"/>
      <c r="AR78" s="173"/>
      <c r="AS78" s="174">
        <v>0</v>
      </c>
      <c r="AT78" s="174"/>
      <c r="AU78" s="174"/>
      <c r="AV78" s="176"/>
      <c r="AW78" s="173"/>
      <c r="AX78" s="174">
        <v>0</v>
      </c>
      <c r="AY78" s="174"/>
      <c r="AZ78" s="174"/>
      <c r="BA78" s="176"/>
      <c r="BB78" s="173"/>
      <c r="BC78" s="174"/>
      <c r="BD78" s="174"/>
      <c r="BE78" s="174"/>
      <c r="BF78" s="176"/>
      <c r="BG78" s="173"/>
      <c r="BH78" s="174"/>
      <c r="BI78" s="174"/>
      <c r="BJ78" s="174"/>
      <c r="BK78" s="176"/>
      <c r="BL78" s="173"/>
      <c r="BM78" s="174"/>
      <c r="BN78" s="174"/>
      <c r="BO78" s="174"/>
      <c r="BP78" s="176"/>
      <c r="BQ78" s="173"/>
      <c r="BR78" s="174"/>
      <c r="BS78" s="174"/>
      <c r="BT78" s="174"/>
      <c r="BU78" s="176"/>
      <c r="BV78" s="173"/>
      <c r="BW78" s="174"/>
      <c r="BX78" s="174"/>
      <c r="BY78" s="174"/>
      <c r="BZ78" s="176"/>
      <c r="CA78" s="173"/>
      <c r="CB78" s="174"/>
      <c r="CC78" s="174"/>
      <c r="CD78" s="174"/>
      <c r="CE78" s="176"/>
    </row>
    <row r="79" spans="1:83" hidden="1" x14ac:dyDescent="0.25">
      <c r="A79" s="23"/>
      <c r="B79" s="82" t="s">
        <v>96</v>
      </c>
      <c r="C79" s="25"/>
      <c r="D79" s="25" t="str">
        <f>VLOOKUP(B79,Param!F:K,4,FALSE)</f>
        <v>350</v>
      </c>
      <c r="E79" s="25" t="str">
        <f>VLOOKUP(B79,Param!F:K,5,FALSE)</f>
        <v>350</v>
      </c>
      <c r="F79" s="25">
        <f>VLOOKUP(B79,Param!F:K,6,FALSE)</f>
        <v>0</v>
      </c>
      <c r="G79" s="83"/>
      <c r="H79" s="84"/>
      <c r="I79" s="85"/>
      <c r="J79" s="86">
        <v>1</v>
      </c>
      <c r="K79" s="87"/>
      <c r="L79" s="88"/>
      <c r="M79" s="59">
        <f>G79+J79</f>
        <v>1</v>
      </c>
      <c r="N79" s="60"/>
      <c r="O79" s="61"/>
      <c r="P79" s="62"/>
      <c r="Q79" s="63">
        <v>0.3926</v>
      </c>
      <c r="R79" s="63">
        <v>0</v>
      </c>
      <c r="S79" s="64">
        <f>M79-Q79-R79</f>
        <v>0.60739999999999994</v>
      </c>
      <c r="T79" s="64"/>
      <c r="U79" s="64">
        <v>1.5</v>
      </c>
      <c r="V79" s="64">
        <f t="shared" si="10"/>
        <v>-0.89260000000000006</v>
      </c>
      <c r="W79" s="131"/>
      <c r="X79" s="177"/>
      <c r="Y79" s="178">
        <v>0</v>
      </c>
      <c r="Z79" s="178"/>
      <c r="AA79" s="178"/>
      <c r="AB79" s="179"/>
      <c r="AC79" s="177"/>
      <c r="AD79" s="178">
        <v>0</v>
      </c>
      <c r="AE79" s="178"/>
      <c r="AF79" s="178"/>
      <c r="AG79" s="180"/>
      <c r="AH79" s="177"/>
      <c r="AI79" s="178">
        <v>0</v>
      </c>
      <c r="AJ79" s="178"/>
      <c r="AK79" s="178"/>
      <c r="AL79" s="180"/>
      <c r="AM79" s="177"/>
      <c r="AN79" s="178">
        <v>0</v>
      </c>
      <c r="AO79" s="178"/>
      <c r="AP79" s="178"/>
      <c r="AQ79" s="180"/>
      <c r="AR79" s="177"/>
      <c r="AS79" s="178">
        <v>0</v>
      </c>
      <c r="AT79" s="178"/>
      <c r="AU79" s="178"/>
      <c r="AV79" s="180"/>
      <c r="AW79" s="177"/>
      <c r="AX79" s="178">
        <v>0</v>
      </c>
      <c r="AY79" s="178"/>
      <c r="AZ79" s="178"/>
      <c r="BA79" s="180"/>
      <c r="BB79" s="177"/>
      <c r="BC79" s="178"/>
      <c r="BD79" s="178"/>
      <c r="BE79" s="178"/>
      <c r="BF79" s="180"/>
      <c r="BG79" s="177"/>
      <c r="BH79" s="178"/>
      <c r="BI79" s="178"/>
      <c r="BJ79" s="178"/>
      <c r="BK79" s="180"/>
      <c r="BL79" s="177"/>
      <c r="BM79" s="178"/>
      <c r="BN79" s="178"/>
      <c r="BO79" s="178"/>
      <c r="BP79" s="180"/>
      <c r="BQ79" s="177"/>
      <c r="BR79" s="178"/>
      <c r="BS79" s="178"/>
      <c r="BT79" s="178"/>
      <c r="BU79" s="180"/>
      <c r="BV79" s="177"/>
      <c r="BW79" s="178"/>
      <c r="BX79" s="178"/>
      <c r="BY79" s="178"/>
      <c r="BZ79" s="180"/>
      <c r="CA79" s="177"/>
      <c r="CB79" s="178"/>
      <c r="CC79" s="178"/>
      <c r="CD79" s="178"/>
      <c r="CE79" s="180"/>
    </row>
    <row r="80" spans="1:83" ht="15.75" hidden="1" thickBot="1" x14ac:dyDescent="0.3">
      <c r="A80" s="35"/>
      <c r="B80" s="89" t="s">
        <v>97</v>
      </c>
      <c r="C80" s="37"/>
      <c r="D80" s="37" t="str">
        <f>VLOOKUP(B80,Param!F:K,4,FALSE)</f>
        <v>351</v>
      </c>
      <c r="E80" s="37" t="str">
        <f>VLOOKUP(B80,Param!F:K,5,FALSE)</f>
        <v>351</v>
      </c>
      <c r="F80" s="37">
        <f>VLOOKUP(B80,Param!F:K,6,FALSE)</f>
        <v>0</v>
      </c>
      <c r="G80" s="90"/>
      <c r="H80" s="91"/>
      <c r="I80" s="92"/>
      <c r="J80" s="93">
        <v>0</v>
      </c>
      <c r="K80" s="94"/>
      <c r="L80" s="95"/>
      <c r="M80" s="96"/>
      <c r="N80" s="97"/>
      <c r="O80" s="98"/>
      <c r="P80" s="99"/>
      <c r="Q80" s="100"/>
      <c r="R80" s="100">
        <v>0</v>
      </c>
      <c r="S80" s="101">
        <f>M80-Q80-R80</f>
        <v>0</v>
      </c>
      <c r="T80" s="101"/>
      <c r="U80" s="101">
        <v>0.5</v>
      </c>
      <c r="V80" s="101">
        <f t="shared" si="10"/>
        <v>-0.5</v>
      </c>
      <c r="W80" s="133"/>
      <c r="X80" s="181"/>
      <c r="Y80" s="182">
        <v>0</v>
      </c>
      <c r="Z80" s="182"/>
      <c r="AA80" s="182"/>
      <c r="AB80" s="183"/>
      <c r="AC80" s="181"/>
      <c r="AD80" s="182">
        <v>0</v>
      </c>
      <c r="AE80" s="182"/>
      <c r="AF80" s="182"/>
      <c r="AG80" s="184"/>
      <c r="AH80" s="181"/>
      <c r="AI80" s="182">
        <v>0</v>
      </c>
      <c r="AJ80" s="182"/>
      <c r="AK80" s="182"/>
      <c r="AL80" s="184"/>
      <c r="AM80" s="181"/>
      <c r="AN80" s="182">
        <v>0</v>
      </c>
      <c r="AO80" s="182"/>
      <c r="AP80" s="182"/>
      <c r="AQ80" s="184"/>
      <c r="AR80" s="181"/>
      <c r="AS80" s="182">
        <v>0</v>
      </c>
      <c r="AT80" s="182"/>
      <c r="AU80" s="182"/>
      <c r="AV80" s="184"/>
      <c r="AW80" s="181"/>
      <c r="AX80" s="182">
        <v>0</v>
      </c>
      <c r="AY80" s="182"/>
      <c r="AZ80" s="182"/>
      <c r="BA80" s="184"/>
      <c r="BB80" s="181"/>
      <c r="BC80" s="182"/>
      <c r="BD80" s="182"/>
      <c r="BE80" s="182"/>
      <c r="BF80" s="184"/>
      <c r="BG80" s="181"/>
      <c r="BH80" s="182"/>
      <c r="BI80" s="182"/>
      <c r="BJ80" s="182"/>
      <c r="BK80" s="184"/>
      <c r="BL80" s="181"/>
      <c r="BM80" s="182"/>
      <c r="BN80" s="182"/>
      <c r="BO80" s="182"/>
      <c r="BP80" s="184"/>
      <c r="BQ80" s="181"/>
      <c r="BR80" s="182"/>
      <c r="BS80" s="182"/>
      <c r="BT80" s="182"/>
      <c r="BU80" s="184"/>
      <c r="BV80" s="181"/>
      <c r="BW80" s="182"/>
      <c r="BX80" s="182"/>
      <c r="BY80" s="182"/>
      <c r="BZ80" s="184"/>
      <c r="CA80" s="181"/>
      <c r="CB80" s="182"/>
      <c r="CC80" s="182"/>
      <c r="CD80" s="182"/>
      <c r="CE80" s="184"/>
    </row>
    <row r="81" spans="1:83" ht="15.75" hidden="1" thickBot="1" x14ac:dyDescent="0.3">
      <c r="A81" s="46"/>
      <c r="B81" s="102" t="s">
        <v>98</v>
      </c>
      <c r="C81" s="48"/>
      <c r="D81" s="48" t="str">
        <f>VLOOKUP(B81,Param!F:K,4,FALSE)</f>
        <v>197000</v>
      </c>
      <c r="E81" s="48" t="str">
        <f>VLOOKUP(B81,Param!F:K,5,FALSE)</f>
        <v>197000</v>
      </c>
      <c r="F81" s="48">
        <f>VLOOKUP(B81,Param!F:K,6,FALSE)</f>
        <v>0</v>
      </c>
      <c r="G81" s="103"/>
      <c r="H81" s="104"/>
      <c r="I81" s="105"/>
      <c r="J81" s="106">
        <v>1.5</v>
      </c>
      <c r="K81" s="104"/>
      <c r="L81" s="105"/>
      <c r="M81" s="103">
        <f>G81+J81</f>
        <v>1.5</v>
      </c>
      <c r="N81" s="104"/>
      <c r="O81" s="105"/>
      <c r="P81" s="107"/>
      <c r="Q81" s="108"/>
      <c r="R81" s="108">
        <v>0.4</v>
      </c>
      <c r="S81" s="109">
        <f t="shared" si="14"/>
        <v>1.1000000000000001</v>
      </c>
      <c r="T81" s="109"/>
      <c r="U81" s="109"/>
      <c r="V81" s="109"/>
      <c r="W81" s="134"/>
      <c r="X81" s="185"/>
      <c r="Y81" s="186">
        <v>0</v>
      </c>
      <c r="Z81" s="186"/>
      <c r="AA81" s="186"/>
      <c r="AB81" s="187"/>
      <c r="AC81" s="185"/>
      <c r="AD81" s="186">
        <v>0</v>
      </c>
      <c r="AE81" s="186"/>
      <c r="AF81" s="186"/>
      <c r="AG81" s="188"/>
      <c r="AH81" s="185"/>
      <c r="AI81" s="186">
        <v>0</v>
      </c>
      <c r="AJ81" s="186"/>
      <c r="AK81" s="186"/>
      <c r="AL81" s="188"/>
      <c r="AM81" s="185"/>
      <c r="AN81" s="186">
        <v>0</v>
      </c>
      <c r="AO81" s="186"/>
      <c r="AP81" s="186"/>
      <c r="AQ81" s="188"/>
      <c r="AR81" s="185"/>
      <c r="AS81" s="186">
        <v>0</v>
      </c>
      <c r="AT81" s="186"/>
      <c r="AU81" s="186"/>
      <c r="AV81" s="188"/>
      <c r="AW81" s="185"/>
      <c r="AX81" s="186">
        <v>0</v>
      </c>
      <c r="AY81" s="186"/>
      <c r="AZ81" s="186"/>
      <c r="BA81" s="188"/>
      <c r="BB81" s="185"/>
      <c r="BC81" s="186"/>
      <c r="BD81" s="186"/>
      <c r="BE81" s="186"/>
      <c r="BF81" s="188"/>
      <c r="BG81" s="185"/>
      <c r="BH81" s="186"/>
      <c r="BI81" s="186"/>
      <c r="BJ81" s="186"/>
      <c r="BK81" s="188"/>
      <c r="BL81" s="185"/>
      <c r="BM81" s="186"/>
      <c r="BN81" s="186"/>
      <c r="BO81" s="186"/>
      <c r="BP81" s="188"/>
      <c r="BQ81" s="185"/>
      <c r="BR81" s="186"/>
      <c r="BS81" s="186"/>
      <c r="BT81" s="186"/>
      <c r="BU81" s="188"/>
      <c r="BV81" s="185"/>
      <c r="BW81" s="186"/>
      <c r="BX81" s="186"/>
      <c r="BY81" s="186"/>
      <c r="BZ81" s="188"/>
      <c r="CA81" s="185"/>
      <c r="CB81" s="186"/>
      <c r="CC81" s="186"/>
      <c r="CD81" s="186"/>
      <c r="CE81" s="188"/>
    </row>
    <row r="82" spans="1:83" ht="15.75" hidden="1" thickBot="1" x14ac:dyDescent="0.3">
      <c r="A82" s="110"/>
      <c r="B82" s="111" t="s">
        <v>99</v>
      </c>
      <c r="C82" s="112"/>
      <c r="D82" s="112" t="str">
        <f>VLOOKUP(B82,Param!F:K,4,FALSE)</f>
        <v>FINES</v>
      </c>
      <c r="E82" s="112" t="str">
        <f>VLOOKUP(B82,Param!F:K,5,FALSE)</f>
        <v>FINES</v>
      </c>
      <c r="F82" s="112">
        <f>VLOOKUP(B82,Param!F:K,6,FALSE)</f>
        <v>0</v>
      </c>
      <c r="G82" s="113">
        <v>70</v>
      </c>
      <c r="H82" s="50"/>
      <c r="I82" s="51"/>
      <c r="J82" s="114"/>
      <c r="K82" s="115"/>
      <c r="L82" s="116"/>
      <c r="M82" s="49">
        <f>G82+J82</f>
        <v>70</v>
      </c>
      <c r="N82" s="50"/>
      <c r="O82" s="51"/>
      <c r="P82" s="52"/>
      <c r="Q82" s="53">
        <v>356.90499999999997</v>
      </c>
      <c r="R82" s="53">
        <v>0</v>
      </c>
      <c r="S82" s="54">
        <f t="shared" si="14"/>
        <v>-286.90499999999997</v>
      </c>
      <c r="T82" s="55"/>
      <c r="U82" s="54">
        <v>26.606000000000002</v>
      </c>
      <c r="V82" s="54">
        <f t="shared" si="10"/>
        <v>-313.51099999999997</v>
      </c>
      <c r="W82" s="130"/>
      <c r="X82" s="185"/>
      <c r="Y82" s="186">
        <v>35.700000000000003</v>
      </c>
      <c r="Z82" s="186"/>
      <c r="AA82" s="186"/>
      <c r="AB82" s="187"/>
      <c r="AC82" s="185"/>
      <c r="AD82" s="186">
        <v>41.400000000000006</v>
      </c>
      <c r="AE82" s="186"/>
      <c r="AF82" s="186"/>
      <c r="AG82" s="188"/>
      <c r="AH82" s="185"/>
      <c r="AI82" s="186">
        <v>44.15</v>
      </c>
      <c r="AJ82" s="186"/>
      <c r="AK82" s="186"/>
      <c r="AL82" s="188"/>
      <c r="AM82" s="185"/>
      <c r="AN82" s="186">
        <v>28.185000000000002</v>
      </c>
      <c r="AO82" s="186"/>
      <c r="AP82" s="186"/>
      <c r="AQ82" s="188"/>
      <c r="AR82" s="185"/>
      <c r="AS82" s="186">
        <v>23.72</v>
      </c>
      <c r="AT82" s="186"/>
      <c r="AU82" s="186"/>
      <c r="AV82" s="188"/>
      <c r="AW82" s="185"/>
      <c r="AX82" s="186">
        <v>7.02</v>
      </c>
      <c r="AY82" s="186"/>
      <c r="AZ82" s="186"/>
      <c r="BA82" s="188"/>
      <c r="BB82" s="185"/>
      <c r="BC82" s="186"/>
      <c r="BD82" s="186"/>
      <c r="BE82" s="186"/>
      <c r="BF82" s="188"/>
      <c r="BG82" s="185"/>
      <c r="BH82" s="186"/>
      <c r="BI82" s="186"/>
      <c r="BJ82" s="186"/>
      <c r="BK82" s="188"/>
      <c r="BL82" s="185"/>
      <c r="BM82" s="186"/>
      <c r="BN82" s="186"/>
      <c r="BO82" s="186"/>
      <c r="BP82" s="188"/>
      <c r="BQ82" s="185"/>
      <c r="BR82" s="186"/>
      <c r="BS82" s="186"/>
      <c r="BT82" s="186"/>
      <c r="BU82" s="188"/>
      <c r="BV82" s="185"/>
      <c r="BW82" s="186"/>
      <c r="BX82" s="186"/>
      <c r="BY82" s="186"/>
      <c r="BZ82" s="188"/>
      <c r="CA82" s="185"/>
      <c r="CB82" s="186"/>
      <c r="CC82" s="186"/>
      <c r="CD82" s="186"/>
      <c r="CE82" s="188"/>
    </row>
    <row r="83" spans="1:83" ht="15.75" hidden="1" thickBot="1" x14ac:dyDescent="0.3">
      <c r="A83" s="46"/>
      <c r="B83" s="47" t="s">
        <v>100</v>
      </c>
      <c r="C83" s="48"/>
      <c r="D83" s="48" t="str">
        <f>VLOOKUP(B83,Param!F:K,4,FALSE)</f>
        <v>FINES BIO</v>
      </c>
      <c r="E83" s="48" t="str">
        <f>VLOOKUP(B83,Param!F:K,5,FALSE)</f>
        <v>FINES BIO</v>
      </c>
      <c r="F83" s="48">
        <f>VLOOKUP(B83,Param!F:K,6,FALSE)</f>
        <v>0</v>
      </c>
      <c r="G83" s="113">
        <v>80</v>
      </c>
      <c r="H83" s="50"/>
      <c r="I83" s="51"/>
      <c r="J83" s="114"/>
      <c r="K83" s="115"/>
      <c r="L83" s="116"/>
      <c r="M83" s="49">
        <f t="shared" si="15"/>
        <v>80</v>
      </c>
      <c r="N83" s="50"/>
      <c r="O83" s="51"/>
      <c r="P83" s="52"/>
      <c r="Q83" s="53">
        <v>213.02760000000001</v>
      </c>
      <c r="R83" s="53">
        <v>0</v>
      </c>
      <c r="S83" s="54">
        <f t="shared" si="14"/>
        <v>-133.02760000000001</v>
      </c>
      <c r="T83" s="55"/>
      <c r="U83" s="54">
        <v>0</v>
      </c>
      <c r="V83" s="54">
        <f t="shared" si="10"/>
        <v>-133.02760000000001</v>
      </c>
      <c r="W83" s="130"/>
      <c r="X83" s="185"/>
      <c r="Y83" s="186">
        <v>0</v>
      </c>
      <c r="Z83" s="186"/>
      <c r="AA83" s="186"/>
      <c r="AB83" s="187"/>
      <c r="AC83" s="185"/>
      <c r="AD83" s="186">
        <v>0</v>
      </c>
      <c r="AE83" s="186"/>
      <c r="AF83" s="186"/>
      <c r="AG83" s="188"/>
      <c r="AH83" s="185"/>
      <c r="AI83" s="186">
        <v>0</v>
      </c>
      <c r="AJ83" s="186"/>
      <c r="AK83" s="186"/>
      <c r="AL83" s="188"/>
      <c r="AM83" s="185"/>
      <c r="AN83" s="186">
        <v>0</v>
      </c>
      <c r="AO83" s="186"/>
      <c r="AP83" s="186"/>
      <c r="AQ83" s="188"/>
      <c r="AR83" s="185"/>
      <c r="AS83" s="186">
        <v>0</v>
      </c>
      <c r="AT83" s="186"/>
      <c r="AU83" s="186"/>
      <c r="AV83" s="188"/>
      <c r="AW83" s="185"/>
      <c r="AX83" s="186">
        <v>0</v>
      </c>
      <c r="AY83" s="186"/>
      <c r="AZ83" s="186"/>
      <c r="BA83" s="188"/>
      <c r="BB83" s="185"/>
      <c r="BC83" s="186"/>
      <c r="BD83" s="186"/>
      <c r="BE83" s="186"/>
      <c r="BF83" s="188"/>
      <c r="BG83" s="185"/>
      <c r="BH83" s="186"/>
      <c r="BI83" s="186"/>
      <c r="BJ83" s="186"/>
      <c r="BK83" s="188"/>
      <c r="BL83" s="185"/>
      <c r="BM83" s="186"/>
      <c r="BN83" s="186"/>
      <c r="BO83" s="186"/>
      <c r="BP83" s="188"/>
      <c r="BQ83" s="185"/>
      <c r="BR83" s="186"/>
      <c r="BS83" s="186"/>
      <c r="BT83" s="186"/>
      <c r="BU83" s="188"/>
      <c r="BV83" s="185"/>
      <c r="BW83" s="186"/>
      <c r="BX83" s="186"/>
      <c r="BY83" s="186"/>
      <c r="BZ83" s="188"/>
      <c r="CA83" s="185"/>
      <c r="CB83" s="186"/>
      <c r="CC83" s="186"/>
      <c r="CD83" s="186"/>
      <c r="CE83" s="188"/>
    </row>
    <row r="84" spans="1:83" ht="15.75" hidden="1" thickBot="1" x14ac:dyDescent="0.3">
      <c r="A84" s="112"/>
      <c r="B84" s="111" t="s">
        <v>101</v>
      </c>
      <c r="C84" s="112"/>
      <c r="D84" s="112" t="str">
        <f>VLOOKUP(B84,Param!F:K,4,FALSE)</f>
        <v>REAGREAGE</v>
      </c>
      <c r="E84" s="112" t="str">
        <f>VLOOKUP(B84,Param!F:K,5,FALSE)</f>
        <v>REAGREAGE</v>
      </c>
      <c r="F84" s="112">
        <f>VLOOKUP(B84,Param!F:K,6,FALSE)</f>
        <v>0</v>
      </c>
      <c r="G84" s="113"/>
      <c r="H84" s="50"/>
      <c r="I84" s="51"/>
      <c r="J84" s="114"/>
      <c r="K84" s="115"/>
      <c r="L84" s="116"/>
      <c r="M84" s="49"/>
      <c r="N84" s="115"/>
      <c r="O84" s="51"/>
      <c r="P84" s="52"/>
      <c r="Q84" s="53">
        <v>29.909500000000001</v>
      </c>
      <c r="R84" s="53"/>
      <c r="S84" s="54">
        <f t="shared" si="14"/>
        <v>-29.909500000000001</v>
      </c>
      <c r="T84" s="55"/>
      <c r="U84" s="54">
        <v>0</v>
      </c>
      <c r="V84" s="54">
        <f t="shared" si="10"/>
        <v>-29.909500000000001</v>
      </c>
      <c r="W84" s="130"/>
      <c r="X84" s="185"/>
      <c r="Y84" s="186">
        <v>0</v>
      </c>
      <c r="Z84" s="186"/>
      <c r="AA84" s="186"/>
      <c r="AB84" s="187"/>
      <c r="AC84" s="185"/>
      <c r="AD84" s="186">
        <v>0</v>
      </c>
      <c r="AE84" s="186"/>
      <c r="AF84" s="186"/>
      <c r="AG84" s="188"/>
      <c r="AH84" s="185"/>
      <c r="AI84" s="186">
        <v>0</v>
      </c>
      <c r="AJ84" s="186"/>
      <c r="AK84" s="186"/>
      <c r="AL84" s="188"/>
      <c r="AM84" s="185"/>
      <c r="AN84" s="186">
        <v>0</v>
      </c>
      <c r="AO84" s="186"/>
      <c r="AP84" s="186"/>
      <c r="AQ84" s="188"/>
      <c r="AR84" s="185"/>
      <c r="AS84" s="186">
        <v>0</v>
      </c>
      <c r="AT84" s="186"/>
      <c r="AU84" s="186"/>
      <c r="AV84" s="188"/>
      <c r="AW84" s="185"/>
      <c r="AX84" s="186">
        <v>0</v>
      </c>
      <c r="AY84" s="186"/>
      <c r="AZ84" s="186"/>
      <c r="BA84" s="188"/>
      <c r="BB84" s="185"/>
      <c r="BC84" s="186"/>
      <c r="BD84" s="186"/>
      <c r="BE84" s="186"/>
      <c r="BF84" s="188"/>
      <c r="BG84" s="185"/>
      <c r="BH84" s="186"/>
      <c r="BI84" s="186"/>
      <c r="BJ84" s="186"/>
      <c r="BK84" s="188"/>
      <c r="BL84" s="185"/>
      <c r="BM84" s="186"/>
      <c r="BN84" s="186"/>
      <c r="BO84" s="186"/>
      <c r="BP84" s="188"/>
      <c r="BQ84" s="185"/>
      <c r="BR84" s="186"/>
      <c r="BS84" s="186"/>
      <c r="BT84" s="186"/>
      <c r="BU84" s="188"/>
      <c r="BV84" s="185"/>
      <c r="BW84" s="186"/>
      <c r="BX84" s="186"/>
      <c r="BY84" s="186"/>
      <c r="BZ84" s="188"/>
      <c r="CA84" s="185"/>
      <c r="CB84" s="186"/>
      <c r="CC84" s="186"/>
      <c r="CD84" s="186"/>
      <c r="CE84" s="188"/>
    </row>
    <row r="85" spans="1:83" ht="15.75" hidden="1" thickBot="1" x14ac:dyDescent="0.3">
      <c r="A85" s="37"/>
      <c r="B85" s="36" t="s">
        <v>102</v>
      </c>
      <c r="C85" s="37"/>
      <c r="D85" s="37" t="str">
        <f>VLOOKUP(B85,Param!F:K,4,FALSE)</f>
        <v>18604001</v>
      </c>
      <c r="E85" s="37" t="str">
        <f>VLOOKUP(B85,Param!F:K,5,FALSE)</f>
        <v>18604001</v>
      </c>
      <c r="F85" s="37">
        <f>VLOOKUP(B85,Param!F:K,6,FALSE)</f>
        <v>0</v>
      </c>
      <c r="G85" s="113"/>
      <c r="H85" s="50"/>
      <c r="I85" s="51"/>
      <c r="J85" s="114"/>
      <c r="K85" s="115"/>
      <c r="L85" s="116"/>
      <c r="M85" s="49"/>
      <c r="N85" s="115"/>
      <c r="O85" s="51"/>
      <c r="P85" s="52"/>
      <c r="Q85" s="53">
        <v>0</v>
      </c>
      <c r="R85" s="53"/>
      <c r="S85" s="54">
        <f t="shared" si="14"/>
        <v>0</v>
      </c>
      <c r="T85" s="55"/>
      <c r="U85" s="54">
        <v>0</v>
      </c>
      <c r="V85" s="54">
        <f t="shared" si="10"/>
        <v>0</v>
      </c>
      <c r="W85" s="130"/>
      <c r="X85" s="185"/>
      <c r="Y85" s="186">
        <v>0</v>
      </c>
      <c r="Z85" s="186"/>
      <c r="AA85" s="186"/>
      <c r="AB85" s="187"/>
      <c r="AC85" s="185"/>
      <c r="AD85" s="186">
        <v>0</v>
      </c>
      <c r="AE85" s="186"/>
      <c r="AF85" s="186"/>
      <c r="AG85" s="188"/>
      <c r="AH85" s="185"/>
      <c r="AI85" s="186">
        <v>0</v>
      </c>
      <c r="AJ85" s="186"/>
      <c r="AK85" s="186"/>
      <c r="AL85" s="188"/>
      <c r="AM85" s="185"/>
      <c r="AN85" s="186">
        <v>0</v>
      </c>
      <c r="AO85" s="186"/>
      <c r="AP85" s="186"/>
      <c r="AQ85" s="188"/>
      <c r="AR85" s="185"/>
      <c r="AS85" s="186">
        <v>0</v>
      </c>
      <c r="AT85" s="186"/>
      <c r="AU85" s="186"/>
      <c r="AV85" s="188"/>
      <c r="AW85" s="185"/>
      <c r="AX85" s="186">
        <v>0</v>
      </c>
      <c r="AY85" s="186"/>
      <c r="AZ85" s="186"/>
      <c r="BA85" s="188"/>
      <c r="BB85" s="185"/>
      <c r="BC85" s="186"/>
      <c r="BD85" s="186"/>
      <c r="BE85" s="186"/>
      <c r="BF85" s="188"/>
      <c r="BG85" s="185"/>
      <c r="BH85" s="186"/>
      <c r="BI85" s="186"/>
      <c r="BJ85" s="186"/>
      <c r="BK85" s="188"/>
      <c r="BL85" s="185"/>
      <c r="BM85" s="186"/>
      <c r="BN85" s="186"/>
      <c r="BO85" s="186"/>
      <c r="BP85" s="188"/>
      <c r="BQ85" s="185"/>
      <c r="BR85" s="186"/>
      <c r="BS85" s="186"/>
      <c r="BT85" s="186"/>
      <c r="BU85" s="188"/>
      <c r="BV85" s="185"/>
      <c r="BW85" s="186"/>
      <c r="BX85" s="186"/>
      <c r="BY85" s="186"/>
      <c r="BZ85" s="188"/>
      <c r="CA85" s="185"/>
      <c r="CB85" s="186"/>
      <c r="CC85" s="186"/>
      <c r="CD85" s="186"/>
      <c r="CE85" s="188"/>
    </row>
    <row r="86" spans="1:83" hidden="1" x14ac:dyDescent="0.25">
      <c r="I86" s="117"/>
    </row>
    <row r="87" spans="1:83" hidden="1" x14ac:dyDescent="0.25">
      <c r="H87" t="s">
        <v>103</v>
      </c>
      <c r="I87" s="118">
        <f>SUM(I3:I85)</f>
        <v>0</v>
      </c>
      <c r="J87" s="118">
        <f>SUM(J3:J85)</f>
        <v>4790.1810000000005</v>
      </c>
      <c r="Q87" s="119">
        <f>SUM(Q3:Q85)</f>
        <v>5634.5106699999978</v>
      </c>
      <c r="R87" s="119">
        <f>SUM(R3:R83)</f>
        <v>17.399999999999999</v>
      </c>
      <c r="S87" s="119">
        <f>SUM(S3:S85)</f>
        <v>1618.5176300000001</v>
      </c>
      <c r="U87" s="118">
        <f>SUM(U3:U85)</f>
        <v>1993.9425999999999</v>
      </c>
      <c r="V87" s="118">
        <f>SUM(V3:V85)</f>
        <v>-405.9089699999999</v>
      </c>
      <c r="W87" s="118">
        <f>SUM(W3:W85)</f>
        <v>0</v>
      </c>
      <c r="X87" s="137">
        <f>SUM(X3:X85)</f>
        <v>1275.4490000000001</v>
      </c>
      <c r="Y87" s="191">
        <f>SUM(Y3:Y85)</f>
        <v>1107.9975999999999</v>
      </c>
      <c r="Z87" s="137">
        <f t="shared" ref="Z87:AL87" si="16">SUM(Z3:Z85)</f>
        <v>1784.5499999999997</v>
      </c>
      <c r="AA87" s="137"/>
      <c r="AB87" s="138">
        <f>SUM(AB3:AB85)</f>
        <v>0</v>
      </c>
      <c r="AC87" s="137">
        <f t="shared" si="16"/>
        <v>1450.6559999999999</v>
      </c>
      <c r="AD87" s="137">
        <f t="shared" si="16"/>
        <v>1006.4999999999997</v>
      </c>
      <c r="AE87" s="137">
        <f t="shared" si="16"/>
        <v>2270.1060000000007</v>
      </c>
      <c r="AF87" s="137"/>
      <c r="AG87" s="138">
        <f t="shared" si="16"/>
        <v>0</v>
      </c>
      <c r="AH87" s="137">
        <f t="shared" si="16"/>
        <v>953.8</v>
      </c>
      <c r="AI87" s="137">
        <f t="shared" si="16"/>
        <v>1056.5239999999997</v>
      </c>
      <c r="AJ87" s="137">
        <f t="shared" si="16"/>
        <v>2211.5320000000006</v>
      </c>
      <c r="AK87" s="137"/>
      <c r="AL87" s="138">
        <f t="shared" si="16"/>
        <v>0</v>
      </c>
      <c r="AM87" s="137">
        <f t="shared" ref="AM87:AO87" si="17">SUM(AM3:AM85)</f>
        <v>796.2</v>
      </c>
      <c r="AN87" s="137">
        <f t="shared" si="17"/>
        <v>769.30000000000041</v>
      </c>
      <c r="AO87" s="137">
        <f t="shared" si="17"/>
        <v>2266.617000000002</v>
      </c>
      <c r="AP87" s="137"/>
      <c r="AQ87" s="138">
        <f t="shared" ref="AQ87:AT87" si="18">SUM(AQ3:AQ85)</f>
        <v>0</v>
      </c>
      <c r="AR87" s="137">
        <f t="shared" si="18"/>
        <v>0</v>
      </c>
      <c r="AS87" s="137">
        <f t="shared" si="18"/>
        <v>630.19999999999993</v>
      </c>
      <c r="AT87" s="137">
        <f t="shared" si="18"/>
        <v>1660.1370000000004</v>
      </c>
      <c r="AU87" s="137"/>
      <c r="AV87" s="138">
        <f t="shared" ref="AV87:AY87" si="19">SUM(AV3:AV85)</f>
        <v>0</v>
      </c>
      <c r="AW87" s="137">
        <f t="shared" si="19"/>
        <v>0</v>
      </c>
      <c r="AX87" s="137">
        <f t="shared" si="19"/>
        <v>435.99999999999989</v>
      </c>
      <c r="AY87" s="137">
        <f t="shared" si="19"/>
        <v>1231.1570000000002</v>
      </c>
      <c r="AZ87" s="137"/>
      <c r="BA87" s="138">
        <f t="shared" ref="BA87:BD87" si="20">SUM(BA3:BA85)</f>
        <v>0</v>
      </c>
      <c r="BB87" s="137">
        <f t="shared" si="20"/>
        <v>0</v>
      </c>
      <c r="BC87" s="137">
        <f t="shared" si="20"/>
        <v>0</v>
      </c>
      <c r="BD87" s="137">
        <f t="shared" si="20"/>
        <v>0</v>
      </c>
      <c r="BE87" s="137"/>
      <c r="BF87" s="138">
        <f t="shared" ref="BF87:BI87" si="21">SUM(BF3:BF85)</f>
        <v>0</v>
      </c>
      <c r="BG87" s="137">
        <f t="shared" si="21"/>
        <v>0</v>
      </c>
      <c r="BH87" s="137">
        <f t="shared" si="21"/>
        <v>0</v>
      </c>
      <c r="BI87" s="137">
        <f t="shared" si="21"/>
        <v>0</v>
      </c>
      <c r="BJ87" s="137"/>
      <c r="BK87" s="138">
        <f t="shared" ref="BK87:BN87" si="22">SUM(BK3:BK85)</f>
        <v>0</v>
      </c>
      <c r="BL87" s="137">
        <f t="shared" si="22"/>
        <v>0</v>
      </c>
      <c r="BM87" s="137">
        <f t="shared" si="22"/>
        <v>0</v>
      </c>
      <c r="BN87" s="137">
        <f t="shared" si="22"/>
        <v>0</v>
      </c>
      <c r="BO87" s="137"/>
      <c r="BP87" s="138">
        <f t="shared" ref="BP87:BS87" si="23">SUM(BP3:BP85)</f>
        <v>0</v>
      </c>
      <c r="BQ87" s="137">
        <f t="shared" si="23"/>
        <v>0</v>
      </c>
      <c r="BR87" s="137">
        <f t="shared" si="23"/>
        <v>0</v>
      </c>
      <c r="BS87" s="137">
        <f t="shared" si="23"/>
        <v>0</v>
      </c>
      <c r="BT87" s="137"/>
      <c r="BU87" s="138">
        <f t="shared" ref="BU87:BX87" si="24">SUM(BU3:BU85)</f>
        <v>0</v>
      </c>
      <c r="BV87" s="137">
        <f t="shared" si="24"/>
        <v>0</v>
      </c>
      <c r="BW87" s="137">
        <f t="shared" si="24"/>
        <v>0</v>
      </c>
      <c r="BX87" s="137">
        <f t="shared" si="24"/>
        <v>0</v>
      </c>
      <c r="BY87" s="137"/>
      <c r="BZ87" s="138">
        <f t="shared" ref="BZ87:CC87" si="25">SUM(BZ3:BZ85)</f>
        <v>0</v>
      </c>
      <c r="CA87" s="137">
        <f t="shared" si="25"/>
        <v>0</v>
      </c>
      <c r="CB87" s="137">
        <f t="shared" si="25"/>
        <v>0</v>
      </c>
      <c r="CC87" s="137">
        <f t="shared" si="25"/>
        <v>0</v>
      </c>
      <c r="CD87" s="137"/>
      <c r="CE87" s="138">
        <f t="shared" ref="CE87" si="26">SUM(CE3:CE85)</f>
        <v>0</v>
      </c>
    </row>
    <row r="88" spans="1:83" x14ac:dyDescent="0.25">
      <c r="AH88" s="119"/>
      <c r="AI88" s="208"/>
      <c r="AJ88" s="208"/>
      <c r="AM88" s="119"/>
      <c r="AN88" s="208"/>
      <c r="AO88" s="208"/>
    </row>
    <row r="89" spans="1:83" x14ac:dyDescent="0.25">
      <c r="AH89" s="119">
        <f>SUM(AH47:AH72)</f>
        <v>20</v>
      </c>
      <c r="AI89" s="208"/>
      <c r="AJ89" s="208"/>
      <c r="AM89" s="119">
        <f>SUM(AM47:AM72)</f>
        <v>16.2</v>
      </c>
      <c r="AN89" s="208"/>
      <c r="AO89" s="208"/>
    </row>
  </sheetData>
  <autoFilter ref="A2:AL85">
    <filterColumn colId="3">
      <filters>
        <filter val="261PRE"/>
        <filter val="320PRE"/>
        <filter val="511PRE"/>
        <filter val="521PRE"/>
        <filter val="522PRE"/>
        <filter val="523PRE"/>
        <filter val="525PRE"/>
        <filter val="530PRE"/>
        <filter val="531PRE"/>
        <filter val="532PRE"/>
        <filter val="533PRE"/>
        <filter val="541PRE"/>
        <filter val="561PRE"/>
        <filter val="562PRE"/>
        <filter val="563PRE"/>
        <filter val="564PRE"/>
        <filter val="565PRE"/>
        <filter val="566PRE"/>
        <filter val="570PRE"/>
        <filter val="572PRE"/>
        <filter val="590PRE"/>
        <filter val="591PRE"/>
        <filter val="592PRE"/>
        <filter val="600PRE"/>
        <filter val="601PRE"/>
        <filter val="810PRE"/>
        <filter val="821PRE"/>
        <filter val="871PRE"/>
        <filter val="873PRE"/>
        <filter val="875PRE"/>
        <filter val="876PRE"/>
        <filter val="877PRE"/>
      </filters>
    </filterColumn>
    <filterColumn colId="5">
      <filters>
        <filter val="0"/>
      </filters>
    </filterColumn>
  </autoFilter>
  <mergeCells count="120">
    <mergeCell ref="X3:X15"/>
    <mergeCell ref="AA3:AA15"/>
    <mergeCell ref="AB3:AB15"/>
    <mergeCell ref="AC3:AC15"/>
    <mergeCell ref="AP3:AP15"/>
    <mergeCell ref="AQ3:AQ15"/>
    <mergeCell ref="X37:X39"/>
    <mergeCell ref="Y37:Y39"/>
    <mergeCell ref="Z37:Z39"/>
    <mergeCell ref="AA37:AA39"/>
    <mergeCell ref="AB37:AB39"/>
    <mergeCell ref="AC37:AC39"/>
    <mergeCell ref="AD37:AD39"/>
    <mergeCell ref="AE37:AE39"/>
    <mergeCell ref="AJ3:AJ15"/>
    <mergeCell ref="AK3:AK15"/>
    <mergeCell ref="AL3:AL15"/>
    <mergeCell ref="AM3:AM15"/>
    <mergeCell ref="AN3:AN15"/>
    <mergeCell ref="AO3:AO15"/>
    <mergeCell ref="AD3:AD15"/>
    <mergeCell ref="AE3:AE15"/>
    <mergeCell ref="AF3:AF15"/>
    <mergeCell ref="AG3:AG15"/>
    <mergeCell ref="AH3:AH15"/>
    <mergeCell ref="AI3:AI15"/>
    <mergeCell ref="Y3:Y15"/>
    <mergeCell ref="Z3:Z15"/>
    <mergeCell ref="AL37:AL39"/>
    <mergeCell ref="AQ37:AQ39"/>
    <mergeCell ref="AP37:AP39"/>
    <mergeCell ref="AO37:AO39"/>
    <mergeCell ref="AN37:AN39"/>
    <mergeCell ref="AM37:AM39"/>
    <mergeCell ref="AF37:AF39"/>
    <mergeCell ref="AG37:AG39"/>
    <mergeCell ref="AH37:AH39"/>
    <mergeCell ref="AI37:AI39"/>
    <mergeCell ref="AJ37:AJ39"/>
    <mergeCell ref="AK37:AK39"/>
    <mergeCell ref="AR3:AR15"/>
    <mergeCell ref="AS3:AS15"/>
    <mergeCell ref="AT3:AT15"/>
    <mergeCell ref="AU3:AU15"/>
    <mergeCell ref="AV3:AV15"/>
    <mergeCell ref="AR37:AR39"/>
    <mergeCell ref="AS37:AS39"/>
    <mergeCell ref="AT37:AT39"/>
    <mergeCell ref="AU37:AU39"/>
    <mergeCell ref="AV37:AV39"/>
    <mergeCell ref="AW3:AW15"/>
    <mergeCell ref="AX3:AX15"/>
    <mergeCell ref="AY3:AY15"/>
    <mergeCell ref="AZ3:AZ15"/>
    <mergeCell ref="BA3:BA15"/>
    <mergeCell ref="AW37:AW39"/>
    <mergeCell ref="AX37:AX39"/>
    <mergeCell ref="AY37:AY39"/>
    <mergeCell ref="AZ37:AZ39"/>
    <mergeCell ref="BA37:BA39"/>
    <mergeCell ref="BB3:BB15"/>
    <mergeCell ref="BC3:BC15"/>
    <mergeCell ref="BD3:BD15"/>
    <mergeCell ref="BE3:BE15"/>
    <mergeCell ref="BF3:BF15"/>
    <mergeCell ref="BB37:BB39"/>
    <mergeCell ref="BC37:BC39"/>
    <mergeCell ref="BD37:BD39"/>
    <mergeCell ref="BE37:BE39"/>
    <mergeCell ref="BF37:BF39"/>
    <mergeCell ref="BG3:BG15"/>
    <mergeCell ref="BH3:BH15"/>
    <mergeCell ref="BI3:BI15"/>
    <mergeCell ref="BJ3:BJ15"/>
    <mergeCell ref="BK3:BK15"/>
    <mergeCell ref="BG37:BG39"/>
    <mergeCell ref="BH37:BH39"/>
    <mergeCell ref="BI37:BI39"/>
    <mergeCell ref="BJ37:BJ39"/>
    <mergeCell ref="BK37:BK39"/>
    <mergeCell ref="BL3:BL15"/>
    <mergeCell ref="BM3:BM15"/>
    <mergeCell ref="BN3:BN15"/>
    <mergeCell ref="BO3:BO15"/>
    <mergeCell ref="BP3:BP15"/>
    <mergeCell ref="BL37:BL39"/>
    <mergeCell ref="BM37:BM39"/>
    <mergeCell ref="BN37:BN39"/>
    <mergeCell ref="BO37:BO39"/>
    <mergeCell ref="BP37:BP39"/>
    <mergeCell ref="BQ3:BQ15"/>
    <mergeCell ref="BR3:BR15"/>
    <mergeCell ref="BS3:BS15"/>
    <mergeCell ref="BT3:BT15"/>
    <mergeCell ref="BU3:BU15"/>
    <mergeCell ref="BQ37:BQ39"/>
    <mergeCell ref="BR37:BR39"/>
    <mergeCell ref="BS37:BS39"/>
    <mergeCell ref="BT37:BT39"/>
    <mergeCell ref="BU37:BU39"/>
    <mergeCell ref="BV3:BV15"/>
    <mergeCell ref="BW3:BW15"/>
    <mergeCell ref="BX3:BX15"/>
    <mergeCell ref="BY3:BY15"/>
    <mergeCell ref="BZ3:BZ15"/>
    <mergeCell ref="BV37:BV39"/>
    <mergeCell ref="BW37:BW39"/>
    <mergeCell ref="BX37:BX39"/>
    <mergeCell ref="BY37:BY39"/>
    <mergeCell ref="BZ37:BZ39"/>
    <mergeCell ref="CA3:CA15"/>
    <mergeCell ref="CB3:CB15"/>
    <mergeCell ref="CC3:CC15"/>
    <mergeCell ref="CD3:CD15"/>
    <mergeCell ref="CE3:CE15"/>
    <mergeCell ref="CA37:CA39"/>
    <mergeCell ref="CB37:CB39"/>
    <mergeCell ref="CC37:CC39"/>
    <mergeCell ref="CD37:CD39"/>
    <mergeCell ref="CE37:CE39"/>
  </mergeCells>
  <conditionalFormatting sqref="V3:V85">
    <cfRule type="cellIs" dxfId="0" priority="27" operator="notBetween">
      <formula>0.2</formula>
      <formula>-0.2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086"/>
  <sheetViews>
    <sheetView topLeftCell="C1" zoomScale="85" zoomScaleNormal="85" workbookViewId="0">
      <pane ySplit="1" topLeftCell="A2" activePane="bottomLeft" state="frozen"/>
      <selection activeCell="D1" sqref="D1"/>
      <selection pane="bottomLeft" activeCell="M92" sqref="M92"/>
    </sheetView>
  </sheetViews>
  <sheetFormatPr baseColWidth="10" defaultRowHeight="15" x14ac:dyDescent="0.25"/>
  <cols>
    <col min="1" max="1" width="8.140625" style="6" bestFit="1" customWidth="1"/>
    <col min="2" max="2" width="33.140625" bestFit="1" customWidth="1"/>
    <col min="4" max="4" width="36.28515625" bestFit="1" customWidth="1"/>
    <col min="5" max="5" width="1.140625" style="141" customWidth="1"/>
    <col min="6" max="6" width="9" bestFit="1" customWidth="1"/>
    <col min="7" max="7" width="7.7109375" customWidth="1"/>
    <col min="8" max="8" width="30.7109375" customWidth="1"/>
    <col min="9" max="9" width="10.140625" customWidth="1"/>
    <col min="10" max="10" width="10.85546875" customWidth="1"/>
    <col min="11" max="11" width="9.28515625" customWidth="1"/>
    <col min="12" max="12" width="13.140625" hidden="1" customWidth="1"/>
    <col min="13" max="14" width="13.140625" customWidth="1"/>
    <col min="15" max="15" width="1.140625" style="141" customWidth="1"/>
    <col min="16" max="16" width="7" bestFit="1" customWidth="1"/>
    <col min="17" max="17" width="6.42578125" bestFit="1" customWidth="1"/>
    <col min="18" max="18" width="28" bestFit="1" customWidth="1"/>
    <col min="19" max="19" width="31.7109375" bestFit="1" customWidth="1"/>
    <col min="20" max="20" width="13.7109375" bestFit="1" customWidth="1"/>
    <col min="21" max="21" width="8.7109375" bestFit="1" customWidth="1"/>
    <col min="22" max="22" width="1.140625" style="141" customWidth="1"/>
    <col min="23" max="23" width="5.5703125" bestFit="1" customWidth="1"/>
    <col min="24" max="24" width="7.42578125" bestFit="1" customWidth="1"/>
    <col min="25" max="25" width="30.7109375" bestFit="1" customWidth="1"/>
    <col min="26" max="26" width="1.140625" style="141" customWidth="1"/>
  </cols>
  <sheetData>
    <row r="1" spans="1:25" ht="45" x14ac:dyDescent="0.25">
      <c r="A1" s="140" t="s">
        <v>122</v>
      </c>
      <c r="B1" s="140" t="s">
        <v>123</v>
      </c>
      <c r="C1" s="140" t="s">
        <v>124</v>
      </c>
      <c r="D1" s="140" t="s">
        <v>125</v>
      </c>
      <c r="F1" s="143" t="s">
        <v>4</v>
      </c>
      <c r="G1" s="142" t="s">
        <v>3</v>
      </c>
      <c r="H1" s="142" t="s">
        <v>5</v>
      </c>
      <c r="I1" s="143" t="s">
        <v>6</v>
      </c>
      <c r="J1" s="143" t="s">
        <v>7</v>
      </c>
      <c r="K1" s="142" t="s">
        <v>139</v>
      </c>
      <c r="L1" s="143" t="s">
        <v>126</v>
      </c>
      <c r="M1" s="143" t="s">
        <v>127</v>
      </c>
      <c r="N1" s="209" t="s">
        <v>128</v>
      </c>
      <c r="P1" s="142" t="s">
        <v>4</v>
      </c>
      <c r="Q1" s="142" t="s">
        <v>3</v>
      </c>
      <c r="R1" s="142" t="s">
        <v>5</v>
      </c>
      <c r="S1" s="142" t="s">
        <v>129</v>
      </c>
      <c r="T1" s="143" t="s">
        <v>130</v>
      </c>
      <c r="U1" s="143" t="s">
        <v>131</v>
      </c>
      <c r="W1" s="142" t="s">
        <v>4</v>
      </c>
      <c r="X1" s="142" t="s">
        <v>3</v>
      </c>
      <c r="Y1" s="142" t="s">
        <v>5</v>
      </c>
    </row>
    <row r="2" spans="1:25" hidden="1" x14ac:dyDescent="0.25">
      <c r="F2" t="s">
        <v>57</v>
      </c>
      <c r="I2" s="6" t="s">
        <v>174</v>
      </c>
      <c r="J2" s="6" t="s">
        <v>174</v>
      </c>
      <c r="K2" s="6"/>
      <c r="L2" s="6">
        <v>600</v>
      </c>
      <c r="M2" s="6">
        <v>300</v>
      </c>
      <c r="N2" s="6">
        <v>250</v>
      </c>
      <c r="P2" s="144"/>
      <c r="R2" s="145"/>
      <c r="T2" s="146"/>
      <c r="U2" s="146"/>
    </row>
    <row r="3" spans="1:25" hidden="1" x14ac:dyDescent="0.25">
      <c r="F3" t="s">
        <v>58</v>
      </c>
      <c r="I3" s="6" t="s">
        <v>175</v>
      </c>
      <c r="J3" s="6" t="s">
        <v>175</v>
      </c>
      <c r="K3" s="6"/>
      <c r="L3" s="6">
        <v>72</v>
      </c>
      <c r="M3" s="6">
        <v>36</v>
      </c>
      <c r="N3" s="6">
        <v>36</v>
      </c>
      <c r="P3" s="144"/>
      <c r="R3" s="147"/>
      <c r="T3" s="6"/>
      <c r="U3" s="6"/>
    </row>
    <row r="4" spans="1:25" hidden="1" x14ac:dyDescent="0.25">
      <c r="F4" t="s">
        <v>59</v>
      </c>
      <c r="I4" s="6" t="s">
        <v>176</v>
      </c>
      <c r="J4" s="6" t="s">
        <v>176</v>
      </c>
      <c r="K4" s="6"/>
      <c r="L4" s="6">
        <v>4</v>
      </c>
      <c r="M4" s="6">
        <v>2</v>
      </c>
      <c r="N4" s="6">
        <v>12</v>
      </c>
      <c r="P4" s="144"/>
      <c r="R4" s="147"/>
      <c r="T4" s="6"/>
      <c r="U4" s="6"/>
    </row>
    <row r="5" spans="1:25" hidden="1" x14ac:dyDescent="0.25">
      <c r="F5" s="148" t="s">
        <v>60</v>
      </c>
      <c r="G5" s="148"/>
      <c r="H5" s="148"/>
      <c r="I5" s="148" t="s">
        <v>177</v>
      </c>
      <c r="J5" s="148" t="s">
        <v>178</v>
      </c>
      <c r="K5" s="148" t="s">
        <v>140</v>
      </c>
      <c r="L5" s="148">
        <v>80</v>
      </c>
      <c r="M5" s="148">
        <v>30</v>
      </c>
      <c r="N5" s="148">
        <v>40</v>
      </c>
      <c r="P5" s="144"/>
      <c r="R5" s="147"/>
      <c r="T5" s="6"/>
      <c r="U5" s="6"/>
    </row>
    <row r="6" spans="1:25" hidden="1" x14ac:dyDescent="0.25">
      <c r="F6" t="s">
        <v>61</v>
      </c>
      <c r="I6" s="6" t="s">
        <v>179</v>
      </c>
      <c r="J6" s="6" t="s">
        <v>180</v>
      </c>
      <c r="K6" s="6"/>
      <c r="L6" s="6">
        <v>80</v>
      </c>
      <c r="M6" s="6">
        <v>30</v>
      </c>
      <c r="N6" s="6">
        <v>40</v>
      </c>
      <c r="P6" s="144"/>
      <c r="R6" s="149"/>
      <c r="T6" s="6"/>
      <c r="U6" s="6"/>
    </row>
    <row r="7" spans="1:25" hidden="1" x14ac:dyDescent="0.25">
      <c r="F7" t="s">
        <v>62</v>
      </c>
      <c r="I7" s="6" t="s">
        <v>181</v>
      </c>
      <c r="J7" s="6" t="s">
        <v>182</v>
      </c>
      <c r="K7" s="6"/>
      <c r="L7" s="6">
        <v>4</v>
      </c>
      <c r="M7" s="6">
        <v>2</v>
      </c>
      <c r="N7" s="6">
        <v>10</v>
      </c>
      <c r="P7" s="144"/>
      <c r="R7" s="147"/>
      <c r="T7" s="6"/>
      <c r="U7" s="6"/>
    </row>
    <row r="8" spans="1:25" hidden="1" x14ac:dyDescent="0.25">
      <c r="F8" s="148" t="s">
        <v>22</v>
      </c>
      <c r="G8" s="148"/>
      <c r="H8" s="148"/>
      <c r="I8" s="148" t="s">
        <v>183</v>
      </c>
      <c r="J8" s="148" t="s">
        <v>184</v>
      </c>
      <c r="K8" s="148" t="s">
        <v>140</v>
      </c>
      <c r="L8" s="148">
        <v>1080</v>
      </c>
      <c r="M8" s="148">
        <v>540</v>
      </c>
      <c r="N8" s="148">
        <v>200</v>
      </c>
      <c r="P8" s="144"/>
      <c r="R8" s="147"/>
      <c r="T8" s="6"/>
      <c r="U8" s="6"/>
    </row>
    <row r="9" spans="1:25" hidden="1" x14ac:dyDescent="0.25">
      <c r="F9" s="148" t="s">
        <v>132</v>
      </c>
      <c r="G9" s="148"/>
      <c r="H9" s="148"/>
      <c r="I9" s="148" t="s">
        <v>185</v>
      </c>
      <c r="J9" s="148" t="s">
        <v>186</v>
      </c>
      <c r="K9" s="148" t="s">
        <v>140</v>
      </c>
      <c r="L9" s="148">
        <v>1080</v>
      </c>
      <c r="M9" s="148">
        <v>540</v>
      </c>
      <c r="N9" s="148">
        <v>200</v>
      </c>
      <c r="P9" s="144"/>
      <c r="R9" s="147"/>
      <c r="T9" s="6"/>
      <c r="U9" s="6"/>
    </row>
    <row r="10" spans="1:25" hidden="1" x14ac:dyDescent="0.25">
      <c r="F10" t="s">
        <v>24</v>
      </c>
      <c r="I10" s="6" t="s">
        <v>187</v>
      </c>
      <c r="J10" s="6" t="s">
        <v>188</v>
      </c>
      <c r="K10" s="6"/>
      <c r="L10" s="6">
        <v>1080</v>
      </c>
      <c r="M10" s="6">
        <v>540</v>
      </c>
      <c r="N10" s="6">
        <v>200</v>
      </c>
      <c r="P10" s="144"/>
      <c r="R10" s="149"/>
      <c r="T10" s="6"/>
      <c r="U10" s="6"/>
    </row>
    <row r="11" spans="1:25" hidden="1" x14ac:dyDescent="0.25">
      <c r="F11" t="s">
        <v>25</v>
      </c>
      <c r="I11" s="6" t="s">
        <v>189</v>
      </c>
      <c r="J11" s="6" t="s">
        <v>190</v>
      </c>
      <c r="K11" s="6"/>
      <c r="L11" s="6">
        <v>1080</v>
      </c>
      <c r="M11" s="6">
        <v>540</v>
      </c>
      <c r="N11" s="6">
        <v>200</v>
      </c>
      <c r="P11" s="144"/>
      <c r="R11" s="147"/>
      <c r="T11" s="6"/>
      <c r="U11" s="6"/>
    </row>
    <row r="12" spans="1:25" hidden="1" x14ac:dyDescent="0.25">
      <c r="F12" t="s">
        <v>26</v>
      </c>
      <c r="I12" s="6" t="s">
        <v>191</v>
      </c>
      <c r="J12" s="6" t="s">
        <v>192</v>
      </c>
      <c r="K12" s="6"/>
      <c r="L12" s="6">
        <v>1080</v>
      </c>
      <c r="M12" s="6">
        <v>540</v>
      </c>
      <c r="N12" s="6">
        <v>200</v>
      </c>
      <c r="P12" s="144"/>
      <c r="R12" s="147"/>
      <c r="T12" s="6"/>
      <c r="U12" s="6"/>
    </row>
    <row r="13" spans="1:25" hidden="1" x14ac:dyDescent="0.25">
      <c r="F13" t="s">
        <v>27</v>
      </c>
      <c r="I13" s="6" t="s">
        <v>193</v>
      </c>
      <c r="J13" s="6" t="s">
        <v>194</v>
      </c>
      <c r="K13" s="6"/>
      <c r="L13" s="6">
        <v>1080</v>
      </c>
      <c r="M13" s="6">
        <v>540</v>
      </c>
      <c r="N13" s="6">
        <v>200</v>
      </c>
      <c r="P13" s="144"/>
      <c r="R13" s="147"/>
      <c r="T13" s="6"/>
      <c r="U13" s="6"/>
    </row>
    <row r="14" spans="1:25" hidden="1" x14ac:dyDescent="0.25">
      <c r="F14" t="s">
        <v>28</v>
      </c>
      <c r="I14" s="6" t="s">
        <v>195</v>
      </c>
      <c r="J14" s="6" t="s">
        <v>196</v>
      </c>
      <c r="K14" s="6"/>
      <c r="L14" s="6">
        <v>1080</v>
      </c>
      <c r="M14" s="6">
        <v>540</v>
      </c>
      <c r="N14" s="6">
        <v>200</v>
      </c>
      <c r="P14" s="144"/>
      <c r="R14" s="147"/>
      <c r="T14" s="6"/>
      <c r="U14" s="6"/>
    </row>
    <row r="15" spans="1:25" hidden="1" x14ac:dyDescent="0.25">
      <c r="F15" t="s">
        <v>29</v>
      </c>
      <c r="I15" s="6" t="s">
        <v>197</v>
      </c>
      <c r="J15" s="6" t="s">
        <v>198</v>
      </c>
      <c r="K15" s="6"/>
      <c r="L15" s="6">
        <v>1080</v>
      </c>
      <c r="M15" s="6">
        <v>540</v>
      </c>
      <c r="N15" s="6">
        <v>200</v>
      </c>
      <c r="P15" s="144"/>
      <c r="R15" s="147"/>
      <c r="T15" s="6"/>
      <c r="U15" s="6"/>
    </row>
    <row r="16" spans="1:25" hidden="1" x14ac:dyDescent="0.25">
      <c r="F16" t="s">
        <v>31</v>
      </c>
      <c r="I16" s="6" t="s">
        <v>199</v>
      </c>
      <c r="J16" s="6" t="s">
        <v>200</v>
      </c>
      <c r="K16" s="6"/>
      <c r="L16" s="6">
        <v>1080</v>
      </c>
      <c r="M16" s="6">
        <v>540</v>
      </c>
      <c r="N16" s="6">
        <v>200</v>
      </c>
      <c r="P16" s="144"/>
      <c r="R16" s="149"/>
      <c r="T16" s="6"/>
      <c r="U16" s="6"/>
    </row>
    <row r="17" spans="6:21" hidden="1" x14ac:dyDescent="0.25">
      <c r="F17" t="s">
        <v>32</v>
      </c>
      <c r="I17" s="6" t="s">
        <v>201</v>
      </c>
      <c r="J17" s="6" t="s">
        <v>202</v>
      </c>
      <c r="K17" s="6"/>
      <c r="L17" s="6">
        <v>1080</v>
      </c>
      <c r="M17" s="6">
        <v>540</v>
      </c>
      <c r="N17" s="6">
        <v>200</v>
      </c>
      <c r="P17" s="144"/>
      <c r="R17" s="147"/>
      <c r="T17" s="6"/>
      <c r="U17" s="6"/>
    </row>
    <row r="18" spans="6:21" hidden="1" x14ac:dyDescent="0.25">
      <c r="F18" s="148" t="s">
        <v>20</v>
      </c>
      <c r="G18" s="148"/>
      <c r="H18" s="148"/>
      <c r="I18" s="148" t="s">
        <v>203</v>
      </c>
      <c r="J18" s="148" t="s">
        <v>204</v>
      </c>
      <c r="K18" s="148" t="s">
        <v>140</v>
      </c>
      <c r="L18" s="148">
        <v>1080</v>
      </c>
      <c r="M18" s="148">
        <v>540</v>
      </c>
      <c r="N18" s="148">
        <v>200</v>
      </c>
      <c r="P18" s="144"/>
      <c r="R18" s="149"/>
      <c r="T18" s="146"/>
      <c r="U18" s="146"/>
    </row>
    <row r="19" spans="6:21" hidden="1" x14ac:dyDescent="0.25">
      <c r="F19" s="148" t="s">
        <v>21</v>
      </c>
      <c r="G19" s="148"/>
      <c r="H19" s="148"/>
      <c r="I19" s="148" t="s">
        <v>205</v>
      </c>
      <c r="J19" s="148" t="s">
        <v>206</v>
      </c>
      <c r="K19" s="148" t="s">
        <v>140</v>
      </c>
      <c r="L19" s="148">
        <v>1080</v>
      </c>
      <c r="M19" s="148">
        <v>540</v>
      </c>
      <c r="N19" s="148">
        <v>200</v>
      </c>
      <c r="P19" s="144"/>
      <c r="R19" s="147"/>
      <c r="T19" s="6"/>
      <c r="U19" s="6"/>
    </row>
    <row r="20" spans="6:21" hidden="1" x14ac:dyDescent="0.25">
      <c r="F20" s="148" t="s">
        <v>23</v>
      </c>
      <c r="G20" s="148"/>
      <c r="H20" s="148"/>
      <c r="I20" s="148" t="s">
        <v>207</v>
      </c>
      <c r="J20" s="148" t="s">
        <v>208</v>
      </c>
      <c r="K20" s="148" t="s">
        <v>140</v>
      </c>
      <c r="L20" s="148">
        <v>1080</v>
      </c>
      <c r="M20" s="148">
        <v>540</v>
      </c>
      <c r="N20" s="148">
        <v>200</v>
      </c>
      <c r="P20" s="144"/>
      <c r="R20" s="147"/>
      <c r="T20" s="6"/>
      <c r="U20" s="6"/>
    </row>
    <row r="21" spans="6:21" hidden="1" x14ac:dyDescent="0.25">
      <c r="F21" t="s">
        <v>30</v>
      </c>
      <c r="G21" s="120"/>
      <c r="I21" s="6" t="s">
        <v>209</v>
      </c>
      <c r="J21" s="6" t="s">
        <v>210</v>
      </c>
      <c r="K21" s="6"/>
      <c r="L21" s="6">
        <v>1080</v>
      </c>
      <c r="M21" s="6">
        <v>540</v>
      </c>
      <c r="N21" s="6">
        <v>200</v>
      </c>
      <c r="P21" s="144"/>
      <c r="R21" s="147"/>
      <c r="T21" s="6"/>
      <c r="U21" s="6"/>
    </row>
    <row r="22" spans="6:21" hidden="1" x14ac:dyDescent="0.25">
      <c r="F22" s="148" t="s">
        <v>39</v>
      </c>
      <c r="G22" s="148"/>
      <c r="H22" s="148"/>
      <c r="I22" s="148" t="s">
        <v>211</v>
      </c>
      <c r="J22" s="148" t="s">
        <v>212</v>
      </c>
      <c r="K22" s="148" t="s">
        <v>140</v>
      </c>
      <c r="L22" s="148">
        <v>64.8</v>
      </c>
      <c r="M22" s="148">
        <v>32.4</v>
      </c>
      <c r="N22" s="148">
        <v>34.200000000000003</v>
      </c>
      <c r="P22" s="144"/>
      <c r="R22" s="149"/>
      <c r="T22" s="146"/>
      <c r="U22" s="146"/>
    </row>
    <row r="23" spans="6:21" hidden="1" x14ac:dyDescent="0.25">
      <c r="F23" t="s">
        <v>40</v>
      </c>
      <c r="I23" s="6" t="s">
        <v>213</v>
      </c>
      <c r="J23" s="6" t="s">
        <v>214</v>
      </c>
      <c r="K23" s="6"/>
      <c r="L23" s="6">
        <v>64.8</v>
      </c>
      <c r="M23" s="6">
        <v>32.4</v>
      </c>
      <c r="N23" s="6">
        <v>34.200000000000003</v>
      </c>
      <c r="P23" s="144"/>
      <c r="R23" s="149"/>
      <c r="T23" s="146"/>
      <c r="U23" s="146"/>
    </row>
    <row r="24" spans="6:21" hidden="1" x14ac:dyDescent="0.25">
      <c r="F24" t="s">
        <v>37</v>
      </c>
      <c r="I24" s="6" t="s">
        <v>215</v>
      </c>
      <c r="J24" s="6" t="s">
        <v>216</v>
      </c>
      <c r="K24" s="6"/>
      <c r="L24" s="120"/>
      <c r="M24" s="120"/>
      <c r="N24" s="120">
        <v>2</v>
      </c>
      <c r="P24" s="144"/>
      <c r="R24" s="147"/>
      <c r="T24" s="6"/>
      <c r="U24" s="6"/>
    </row>
    <row r="25" spans="6:21" hidden="1" x14ac:dyDescent="0.25">
      <c r="F25" s="148" t="s">
        <v>38</v>
      </c>
      <c r="G25" s="148"/>
      <c r="H25" s="148"/>
      <c r="I25" s="148" t="s">
        <v>217</v>
      </c>
      <c r="J25" s="148" t="s">
        <v>218</v>
      </c>
      <c r="K25" s="148" t="s">
        <v>140</v>
      </c>
      <c r="L25" s="148"/>
      <c r="M25" s="148"/>
      <c r="N25" s="148"/>
      <c r="P25" s="144"/>
      <c r="R25" s="147"/>
      <c r="T25" s="6"/>
      <c r="U25" s="6"/>
    </row>
    <row r="26" spans="6:21" hidden="1" x14ac:dyDescent="0.25">
      <c r="F26" t="s">
        <v>33</v>
      </c>
      <c r="I26" s="6" t="s">
        <v>219</v>
      </c>
      <c r="J26" s="6" t="s">
        <v>220</v>
      </c>
      <c r="K26" s="6"/>
      <c r="L26" s="6">
        <v>96</v>
      </c>
      <c r="M26" s="6">
        <v>60</v>
      </c>
      <c r="N26" s="6">
        <v>24</v>
      </c>
      <c r="P26" s="144"/>
      <c r="R26" s="147"/>
      <c r="T26" s="6"/>
      <c r="U26" s="6"/>
    </row>
    <row r="27" spans="6:21" hidden="1" x14ac:dyDescent="0.25">
      <c r="F27" s="148" t="s">
        <v>34</v>
      </c>
      <c r="G27" s="148"/>
      <c r="H27" s="148"/>
      <c r="I27" s="148" t="s">
        <v>221</v>
      </c>
      <c r="J27" s="148" t="s">
        <v>222</v>
      </c>
      <c r="K27" s="148" t="s">
        <v>140</v>
      </c>
      <c r="L27" s="148">
        <v>96</v>
      </c>
      <c r="M27" s="148">
        <v>60</v>
      </c>
      <c r="N27" s="148">
        <v>24</v>
      </c>
      <c r="P27" s="144"/>
      <c r="R27" s="147"/>
      <c r="T27" s="6"/>
      <c r="U27" s="6"/>
    </row>
    <row r="28" spans="6:21" hidden="1" x14ac:dyDescent="0.25">
      <c r="F28" t="s">
        <v>35</v>
      </c>
      <c r="I28" s="6" t="s">
        <v>223</v>
      </c>
      <c r="J28" s="6" t="s">
        <v>224</v>
      </c>
      <c r="K28" s="6"/>
      <c r="L28" s="6">
        <v>100</v>
      </c>
      <c r="M28" s="6">
        <v>80</v>
      </c>
      <c r="N28" s="6">
        <v>20</v>
      </c>
      <c r="P28" s="144"/>
      <c r="R28" s="147"/>
      <c r="T28" s="6"/>
      <c r="U28" s="6"/>
    </row>
    <row r="29" spans="6:21" hidden="1" x14ac:dyDescent="0.25">
      <c r="F29" s="148" t="s">
        <v>36</v>
      </c>
      <c r="G29" s="148"/>
      <c r="H29" s="148"/>
      <c r="I29" s="148" t="s">
        <v>225</v>
      </c>
      <c r="J29" s="148" t="s">
        <v>226</v>
      </c>
      <c r="K29" s="148" t="s">
        <v>140</v>
      </c>
      <c r="L29" s="148">
        <v>100</v>
      </c>
      <c r="M29" s="148">
        <v>80</v>
      </c>
      <c r="N29" s="148">
        <v>20</v>
      </c>
      <c r="P29" s="144"/>
      <c r="R29" s="147"/>
      <c r="T29" s="6"/>
      <c r="U29" s="6"/>
    </row>
    <row r="30" spans="6:21" hidden="1" x14ac:dyDescent="0.25">
      <c r="F30" t="s">
        <v>54</v>
      </c>
      <c r="I30" s="6" t="s">
        <v>227</v>
      </c>
      <c r="J30" s="6" t="s">
        <v>228</v>
      </c>
      <c r="K30" s="6"/>
      <c r="L30" s="6">
        <v>240</v>
      </c>
      <c r="M30" s="6">
        <v>200</v>
      </c>
      <c r="N30" s="6">
        <v>100</v>
      </c>
      <c r="P30" s="144"/>
      <c r="R30" s="147"/>
      <c r="T30" s="6"/>
      <c r="U30" s="6"/>
    </row>
    <row r="31" spans="6:21" hidden="1" x14ac:dyDescent="0.25">
      <c r="F31" t="s">
        <v>55</v>
      </c>
      <c r="I31" s="6" t="s">
        <v>229</v>
      </c>
      <c r="J31" s="6" t="s">
        <v>230</v>
      </c>
      <c r="K31" s="6"/>
      <c r="L31" s="6">
        <v>240</v>
      </c>
      <c r="M31" s="6">
        <v>200</v>
      </c>
      <c r="N31" s="6">
        <v>100</v>
      </c>
      <c r="P31" s="144"/>
      <c r="R31" s="147"/>
      <c r="T31" s="146"/>
      <c r="U31" s="146"/>
    </row>
    <row r="32" spans="6:21" hidden="1" x14ac:dyDescent="0.25">
      <c r="F32" s="148" t="s">
        <v>56</v>
      </c>
      <c r="G32" s="148"/>
      <c r="H32" s="148"/>
      <c r="I32" s="148" t="s">
        <v>231</v>
      </c>
      <c r="J32" s="148" t="s">
        <v>232</v>
      </c>
      <c r="K32" s="148" t="s">
        <v>140</v>
      </c>
      <c r="L32" s="148">
        <v>240</v>
      </c>
      <c r="M32" s="148">
        <v>200</v>
      </c>
      <c r="N32" s="148">
        <v>100</v>
      </c>
      <c r="P32" s="144"/>
      <c r="R32" s="147"/>
      <c r="T32" s="146"/>
      <c r="U32" s="146"/>
    </row>
    <row r="33" spans="6:21" hidden="1" x14ac:dyDescent="0.25">
      <c r="F33" s="148" t="s">
        <v>43</v>
      </c>
      <c r="G33" s="148"/>
      <c r="H33" s="148"/>
      <c r="I33" s="148" t="s">
        <v>233</v>
      </c>
      <c r="J33" s="148" t="s">
        <v>234</v>
      </c>
      <c r="K33" s="148" t="s">
        <v>140</v>
      </c>
      <c r="L33" s="148"/>
      <c r="M33" s="148"/>
      <c r="N33" s="148"/>
      <c r="P33" s="144"/>
      <c r="R33" s="147"/>
      <c r="T33" s="6"/>
      <c r="U33" s="6"/>
    </row>
    <row r="34" spans="6:21" hidden="1" x14ac:dyDescent="0.25">
      <c r="F34" t="s">
        <v>46</v>
      </c>
      <c r="I34" s="6" t="s">
        <v>235</v>
      </c>
      <c r="J34" s="6" t="s">
        <v>236</v>
      </c>
      <c r="K34" s="6"/>
      <c r="L34" s="6">
        <v>100</v>
      </c>
      <c r="M34" s="6">
        <v>80</v>
      </c>
      <c r="N34" s="6">
        <v>60</v>
      </c>
      <c r="P34" s="144"/>
      <c r="R34" s="147"/>
      <c r="T34" s="146"/>
      <c r="U34" s="146"/>
    </row>
    <row r="35" spans="6:21" hidden="1" x14ac:dyDescent="0.25">
      <c r="F35" t="s">
        <v>47</v>
      </c>
      <c r="I35" s="6" t="s">
        <v>237</v>
      </c>
      <c r="J35" s="6" t="s">
        <v>238</v>
      </c>
      <c r="K35" s="6"/>
      <c r="L35" s="120"/>
      <c r="M35" s="120"/>
      <c r="N35" s="120"/>
      <c r="P35" s="144"/>
      <c r="R35" s="150"/>
      <c r="T35" s="146"/>
      <c r="U35" s="146"/>
    </row>
    <row r="36" spans="6:21" hidden="1" x14ac:dyDescent="0.25">
      <c r="F36" t="s">
        <v>50</v>
      </c>
      <c r="I36" s="6" t="s">
        <v>239</v>
      </c>
      <c r="J36" s="6" t="s">
        <v>240</v>
      </c>
      <c r="K36" s="6"/>
      <c r="L36" s="120"/>
      <c r="M36" s="120"/>
      <c r="N36" s="122">
        <v>40</v>
      </c>
      <c r="P36" s="144"/>
      <c r="R36" s="150"/>
      <c r="T36" s="146"/>
      <c r="U36" s="146"/>
    </row>
    <row r="37" spans="6:21" hidden="1" x14ac:dyDescent="0.25">
      <c r="F37" s="6" t="s">
        <v>51</v>
      </c>
      <c r="G37" s="6"/>
      <c r="H37" s="6"/>
      <c r="I37" s="6" t="s">
        <v>241</v>
      </c>
      <c r="J37" s="6" t="s">
        <v>242</v>
      </c>
      <c r="K37" s="6" t="s">
        <v>141</v>
      </c>
      <c r="L37" s="120"/>
      <c r="M37" s="120"/>
      <c r="N37" s="120"/>
      <c r="P37" s="144"/>
      <c r="R37" s="149"/>
      <c r="T37" s="146"/>
      <c r="U37" s="146"/>
    </row>
    <row r="38" spans="6:21" hidden="1" x14ac:dyDescent="0.25">
      <c r="F38" s="6" t="s">
        <v>52</v>
      </c>
      <c r="G38" s="6"/>
      <c r="H38" s="6"/>
      <c r="I38" s="6" t="s">
        <v>243</v>
      </c>
      <c r="J38" s="6" t="s">
        <v>244</v>
      </c>
      <c r="K38" s="6" t="s">
        <v>141</v>
      </c>
      <c r="L38" s="120"/>
      <c r="M38" s="120"/>
      <c r="N38" s="120"/>
      <c r="P38" s="144"/>
      <c r="R38" s="147"/>
    </row>
    <row r="39" spans="6:21" hidden="1" x14ac:dyDescent="0.25">
      <c r="F39" t="s">
        <v>45</v>
      </c>
      <c r="I39" s="6" t="s">
        <v>245</v>
      </c>
      <c r="J39" s="6" t="s">
        <v>246</v>
      </c>
      <c r="K39" s="6"/>
      <c r="L39" s="6">
        <v>160</v>
      </c>
      <c r="M39" s="6">
        <v>140</v>
      </c>
      <c r="N39" s="6">
        <v>80</v>
      </c>
      <c r="P39" s="144"/>
      <c r="R39" s="147"/>
    </row>
    <row r="40" spans="6:21" hidden="1" x14ac:dyDescent="0.25">
      <c r="F40" t="s">
        <v>41</v>
      </c>
      <c r="I40" s="6" t="s">
        <v>247</v>
      </c>
      <c r="J40" s="6" t="s">
        <v>248</v>
      </c>
      <c r="K40" s="6"/>
      <c r="L40" s="6">
        <v>600</v>
      </c>
      <c r="M40" s="6">
        <v>300</v>
      </c>
      <c r="N40" s="6">
        <v>100</v>
      </c>
      <c r="P40" s="144"/>
      <c r="R40" s="147"/>
      <c r="T40" s="146"/>
      <c r="U40" s="146"/>
    </row>
    <row r="41" spans="6:21" hidden="1" x14ac:dyDescent="0.25">
      <c r="F41" s="148" t="s">
        <v>42</v>
      </c>
      <c r="G41" s="148"/>
      <c r="H41" s="148"/>
      <c r="I41" s="148" t="s">
        <v>249</v>
      </c>
      <c r="J41" s="148" t="s">
        <v>250</v>
      </c>
      <c r="K41" s="148" t="s">
        <v>140</v>
      </c>
      <c r="L41" s="148">
        <v>600</v>
      </c>
      <c r="M41" s="148">
        <v>300</v>
      </c>
      <c r="N41" s="148">
        <v>100</v>
      </c>
      <c r="P41" s="144"/>
      <c r="R41" s="147"/>
      <c r="T41" s="146"/>
      <c r="U41" s="146"/>
    </row>
    <row r="42" spans="6:21" hidden="1" x14ac:dyDescent="0.25">
      <c r="F42" s="148" t="s">
        <v>44</v>
      </c>
      <c r="G42" s="148"/>
      <c r="H42" s="148"/>
      <c r="I42" s="148" t="s">
        <v>251</v>
      </c>
      <c r="J42" s="148" t="s">
        <v>252</v>
      </c>
      <c r="K42" s="148" t="s">
        <v>140</v>
      </c>
      <c r="L42" s="148">
        <v>600</v>
      </c>
      <c r="M42" s="148">
        <v>300</v>
      </c>
      <c r="N42" s="148">
        <v>100</v>
      </c>
      <c r="P42" s="144"/>
      <c r="R42" s="150"/>
      <c r="T42" s="146"/>
      <c r="U42" s="146"/>
    </row>
    <row r="43" spans="6:21" hidden="1" x14ac:dyDescent="0.25">
      <c r="F43" s="148" t="s">
        <v>133</v>
      </c>
      <c r="G43" s="148"/>
      <c r="H43" s="148"/>
      <c r="I43" s="148" t="s">
        <v>253</v>
      </c>
      <c r="J43" s="148" t="s">
        <v>254</v>
      </c>
      <c r="K43" s="148" t="s">
        <v>140</v>
      </c>
      <c r="L43" s="148"/>
      <c r="M43" s="148"/>
      <c r="N43" s="148"/>
      <c r="P43" s="144"/>
      <c r="R43" s="147"/>
    </row>
    <row r="44" spans="6:21" hidden="1" x14ac:dyDescent="0.25">
      <c r="F44" s="121" t="s">
        <v>48</v>
      </c>
      <c r="I44" s="6" t="s">
        <v>255</v>
      </c>
      <c r="J44" s="6" t="s">
        <v>256</v>
      </c>
      <c r="K44" s="6" t="s">
        <v>141</v>
      </c>
      <c r="L44" s="120"/>
      <c r="M44" s="120"/>
      <c r="N44" s="122"/>
      <c r="P44" s="144"/>
      <c r="R44" s="150"/>
      <c r="T44" s="146"/>
      <c r="U44" s="146"/>
    </row>
    <row r="45" spans="6:21" hidden="1" x14ac:dyDescent="0.25">
      <c r="F45" s="151" t="s">
        <v>49</v>
      </c>
      <c r="G45" s="6"/>
      <c r="H45" s="6"/>
      <c r="I45" s="6" t="s">
        <v>257</v>
      </c>
      <c r="J45" s="6" t="s">
        <v>258</v>
      </c>
      <c r="K45" s="6"/>
      <c r="L45" s="120"/>
      <c r="M45" s="120"/>
      <c r="N45" s="122">
        <v>20</v>
      </c>
      <c r="P45" s="144"/>
      <c r="R45" s="149"/>
      <c r="T45" s="146"/>
      <c r="U45" s="146"/>
    </row>
    <row r="46" spans="6:21" hidden="1" x14ac:dyDescent="0.25">
      <c r="F46" t="s">
        <v>53</v>
      </c>
      <c r="I46" s="6" t="s">
        <v>259</v>
      </c>
      <c r="J46" s="6" t="s">
        <v>260</v>
      </c>
      <c r="K46" s="6" t="s">
        <v>141</v>
      </c>
      <c r="L46" s="120"/>
      <c r="M46" s="120"/>
      <c r="N46" s="120"/>
      <c r="P46" s="144"/>
      <c r="R46" s="149"/>
      <c r="T46" s="146"/>
      <c r="U46" s="146"/>
    </row>
    <row r="47" spans="6:21" hidden="1" x14ac:dyDescent="0.25">
      <c r="F47" s="148" t="s">
        <v>79</v>
      </c>
      <c r="G47" s="148"/>
      <c r="H47" s="148"/>
      <c r="I47" s="148" t="s">
        <v>261</v>
      </c>
      <c r="J47" s="148" t="s">
        <v>262</v>
      </c>
      <c r="K47" s="148" t="s">
        <v>140</v>
      </c>
      <c r="L47" s="148"/>
      <c r="M47" s="148"/>
      <c r="N47" s="148"/>
      <c r="P47" s="144"/>
      <c r="R47" s="147"/>
    </row>
    <row r="48" spans="6:21" hidden="1" x14ac:dyDescent="0.25">
      <c r="F48" s="148" t="s">
        <v>80</v>
      </c>
      <c r="G48" s="148"/>
      <c r="H48" s="148"/>
      <c r="I48" s="148" t="s">
        <v>263</v>
      </c>
      <c r="J48" s="148" t="s">
        <v>264</v>
      </c>
      <c r="K48" s="148" t="s">
        <v>140</v>
      </c>
      <c r="L48" s="148"/>
      <c r="M48" s="148"/>
      <c r="N48" s="148"/>
      <c r="P48" s="144"/>
      <c r="R48" s="147"/>
    </row>
    <row r="49" spans="6:21" hidden="1" x14ac:dyDescent="0.25">
      <c r="F49" s="148" t="s">
        <v>82</v>
      </c>
      <c r="G49" s="148"/>
      <c r="H49" s="148"/>
      <c r="I49" s="148" t="s">
        <v>265</v>
      </c>
      <c r="J49" s="148" t="s">
        <v>266</v>
      </c>
      <c r="K49" s="148" t="s">
        <v>140</v>
      </c>
      <c r="L49" s="148"/>
      <c r="M49" s="148"/>
      <c r="N49" s="148"/>
      <c r="P49" s="144"/>
      <c r="R49" s="147"/>
    </row>
    <row r="50" spans="6:21" hidden="1" x14ac:dyDescent="0.25">
      <c r="F50" s="148" t="s">
        <v>84</v>
      </c>
      <c r="G50" s="148"/>
      <c r="H50" s="148"/>
      <c r="I50" s="148" t="s">
        <v>267</v>
      </c>
      <c r="J50" s="148" t="s">
        <v>268</v>
      </c>
      <c r="K50" s="148" t="s">
        <v>140</v>
      </c>
      <c r="L50" s="148"/>
      <c r="M50" s="148"/>
      <c r="N50" s="148"/>
      <c r="P50" s="144"/>
      <c r="R50" s="150"/>
      <c r="T50" s="146"/>
      <c r="U50" s="146"/>
    </row>
    <row r="51" spans="6:21" hidden="1" x14ac:dyDescent="0.25">
      <c r="F51" s="6" t="s">
        <v>88</v>
      </c>
      <c r="G51" s="6"/>
      <c r="H51" s="6"/>
      <c r="I51" s="6" t="s">
        <v>269</v>
      </c>
      <c r="J51" s="6" t="s">
        <v>270</v>
      </c>
      <c r="K51" s="6" t="s">
        <v>141</v>
      </c>
      <c r="L51" s="6"/>
      <c r="M51" s="6"/>
      <c r="N51" s="155"/>
      <c r="P51" s="144"/>
      <c r="R51" s="150"/>
      <c r="T51" s="146"/>
      <c r="U51" s="146"/>
    </row>
    <row r="52" spans="6:21" hidden="1" x14ac:dyDescent="0.25">
      <c r="F52" s="148" t="s">
        <v>91</v>
      </c>
      <c r="G52" s="148"/>
      <c r="H52" s="148"/>
      <c r="I52" s="148" t="s">
        <v>271</v>
      </c>
      <c r="J52" s="148" t="s">
        <v>272</v>
      </c>
      <c r="K52" s="148" t="s">
        <v>140</v>
      </c>
      <c r="L52" s="148"/>
      <c r="M52" s="148"/>
      <c r="N52" s="148"/>
      <c r="P52" s="144"/>
      <c r="R52" s="150"/>
      <c r="T52" s="146"/>
      <c r="U52" s="146"/>
    </row>
    <row r="53" spans="6:21" hidden="1" x14ac:dyDescent="0.25">
      <c r="F53" s="148" t="s">
        <v>69</v>
      </c>
      <c r="G53" s="148"/>
      <c r="H53" s="148"/>
      <c r="I53" s="148" t="s">
        <v>273</v>
      </c>
      <c r="J53" s="148" t="s">
        <v>274</v>
      </c>
      <c r="K53" s="148" t="s">
        <v>140</v>
      </c>
      <c r="L53" s="148"/>
      <c r="M53" s="148"/>
      <c r="N53" s="148"/>
      <c r="P53" s="144"/>
      <c r="R53" s="147"/>
    </row>
    <row r="54" spans="6:21" hidden="1" x14ac:dyDescent="0.25">
      <c r="F54" s="148" t="s">
        <v>71</v>
      </c>
      <c r="G54" s="148"/>
      <c r="H54" s="148"/>
      <c r="I54" s="148" t="s">
        <v>275</v>
      </c>
      <c r="J54" s="148" t="s">
        <v>276</v>
      </c>
      <c r="K54" s="148" t="s">
        <v>140</v>
      </c>
      <c r="L54" s="148"/>
      <c r="M54" s="148"/>
      <c r="N54" s="148"/>
      <c r="P54" s="144"/>
      <c r="R54" s="149"/>
      <c r="T54" s="146"/>
      <c r="U54" s="146"/>
    </row>
    <row r="55" spans="6:21" hidden="1" x14ac:dyDescent="0.25">
      <c r="F55" s="148" t="s">
        <v>72</v>
      </c>
      <c r="G55" s="148"/>
      <c r="H55" s="148"/>
      <c r="I55" s="148" t="s">
        <v>277</v>
      </c>
      <c r="J55" s="148" t="s">
        <v>278</v>
      </c>
      <c r="K55" s="148" t="s">
        <v>140</v>
      </c>
      <c r="L55" s="148"/>
      <c r="M55" s="148"/>
      <c r="N55" s="148"/>
      <c r="P55" s="144"/>
      <c r="R55" s="149"/>
      <c r="T55" s="146"/>
      <c r="U55" s="146"/>
    </row>
    <row r="56" spans="6:21" hidden="1" x14ac:dyDescent="0.25">
      <c r="F56" t="s">
        <v>94</v>
      </c>
      <c r="I56" s="6" t="s">
        <v>279</v>
      </c>
      <c r="J56" s="6" t="s">
        <v>280</v>
      </c>
      <c r="K56" s="6" t="s">
        <v>141</v>
      </c>
      <c r="L56" s="6"/>
      <c r="M56" s="6"/>
      <c r="N56" s="155"/>
      <c r="P56" s="144"/>
      <c r="R56" s="147"/>
    </row>
    <row r="57" spans="6:21" hidden="1" x14ac:dyDescent="0.25">
      <c r="F57" s="189" t="s">
        <v>90</v>
      </c>
      <c r="G57" s="189"/>
      <c r="H57" s="189"/>
      <c r="I57" s="189" t="s">
        <v>281</v>
      </c>
      <c r="J57" s="189" t="s">
        <v>282</v>
      </c>
      <c r="K57" s="189" t="s">
        <v>140</v>
      </c>
      <c r="L57" s="189"/>
      <c r="M57" s="189"/>
      <c r="N57" s="189"/>
      <c r="P57" s="144"/>
      <c r="R57" s="149"/>
      <c r="T57" s="146"/>
      <c r="U57" s="146"/>
    </row>
    <row r="58" spans="6:21" hidden="1" x14ac:dyDescent="0.25">
      <c r="F58" s="189" t="s">
        <v>92</v>
      </c>
      <c r="G58" s="189"/>
      <c r="H58" s="189"/>
      <c r="I58" s="189" t="s">
        <v>283</v>
      </c>
      <c r="J58" s="189" t="s">
        <v>284</v>
      </c>
      <c r="K58" s="189" t="s">
        <v>140</v>
      </c>
      <c r="L58" s="189"/>
      <c r="M58" s="189"/>
      <c r="N58" s="189"/>
      <c r="P58" s="144"/>
      <c r="R58" s="149"/>
      <c r="T58" s="146"/>
      <c r="U58" s="146"/>
    </row>
    <row r="59" spans="6:21" hidden="1" x14ac:dyDescent="0.25">
      <c r="F59" s="189" t="s">
        <v>93</v>
      </c>
      <c r="G59" s="189"/>
      <c r="H59" s="189"/>
      <c r="I59" s="189" t="s">
        <v>285</v>
      </c>
      <c r="J59" s="189" t="s">
        <v>286</v>
      </c>
      <c r="K59" s="189" t="s">
        <v>140</v>
      </c>
      <c r="L59" s="189"/>
      <c r="M59" s="189"/>
      <c r="N59" s="189"/>
      <c r="P59" s="152"/>
      <c r="R59" s="153"/>
    </row>
    <row r="60" spans="6:21" hidden="1" x14ac:dyDescent="0.25">
      <c r="F60" s="6" t="s">
        <v>73</v>
      </c>
      <c r="G60" s="120"/>
      <c r="H60" s="6"/>
      <c r="I60" s="6" t="s">
        <v>287</v>
      </c>
      <c r="J60" s="6" t="s">
        <v>288</v>
      </c>
      <c r="K60" s="6" t="s">
        <v>141</v>
      </c>
      <c r="L60" s="6"/>
      <c r="M60" s="6"/>
      <c r="N60" s="155"/>
      <c r="P60" s="152"/>
      <c r="R60" s="154"/>
      <c r="T60" s="146"/>
      <c r="U60" s="146"/>
    </row>
    <row r="61" spans="6:21" x14ac:dyDescent="0.25">
      <c r="F61" s="6" t="s">
        <v>74</v>
      </c>
      <c r="I61" s="6" t="s">
        <v>289</v>
      </c>
      <c r="J61" s="6" t="s">
        <v>290</v>
      </c>
      <c r="K61" s="6"/>
      <c r="L61" s="120"/>
      <c r="M61" s="120"/>
      <c r="N61" s="190">
        <v>0.05</v>
      </c>
      <c r="P61" s="152"/>
      <c r="R61" s="154"/>
      <c r="T61" s="146"/>
      <c r="U61" s="146"/>
    </row>
    <row r="62" spans="6:21" x14ac:dyDescent="0.25">
      <c r="F62" s="6" t="s">
        <v>89</v>
      </c>
      <c r="G62" s="120"/>
      <c r="I62" s="6" t="s">
        <v>291</v>
      </c>
      <c r="J62" s="6" t="s">
        <v>292</v>
      </c>
      <c r="K62" s="6"/>
      <c r="L62" s="120"/>
      <c r="M62" s="120"/>
      <c r="N62" s="122">
        <v>1.5</v>
      </c>
      <c r="P62" s="144"/>
      <c r="R62" s="147"/>
      <c r="T62" s="146"/>
      <c r="U62" s="146"/>
    </row>
    <row r="63" spans="6:21" x14ac:dyDescent="0.25">
      <c r="F63" s="6" t="s">
        <v>83</v>
      </c>
      <c r="I63" s="6" t="s">
        <v>293</v>
      </c>
      <c r="J63" s="6" t="s">
        <v>294</v>
      </c>
      <c r="K63" s="6"/>
      <c r="L63" s="6">
        <v>6</v>
      </c>
      <c r="M63" s="6">
        <v>3</v>
      </c>
      <c r="N63" s="146">
        <v>8</v>
      </c>
      <c r="P63" s="144"/>
      <c r="R63" s="149"/>
      <c r="T63" s="146"/>
      <c r="U63" s="146"/>
    </row>
    <row r="64" spans="6:21" x14ac:dyDescent="0.25">
      <c r="F64" s="6" t="s">
        <v>64</v>
      </c>
      <c r="I64" s="6" t="s">
        <v>295</v>
      </c>
      <c r="J64" s="6" t="s">
        <v>296</v>
      </c>
      <c r="K64" s="6"/>
      <c r="L64" s="6">
        <v>0.5</v>
      </c>
      <c r="M64" s="6">
        <v>0.3</v>
      </c>
      <c r="N64" s="6">
        <v>0.5</v>
      </c>
      <c r="P64" s="144"/>
      <c r="R64" s="149"/>
      <c r="T64" s="146"/>
      <c r="U64" s="146"/>
    </row>
    <row r="65" spans="6:21" hidden="1" x14ac:dyDescent="0.25">
      <c r="F65" s="148" t="s">
        <v>86</v>
      </c>
      <c r="G65" s="148"/>
      <c r="H65" s="148"/>
      <c r="I65" s="148" t="s">
        <v>297</v>
      </c>
      <c r="J65" s="148" t="s">
        <v>298</v>
      </c>
      <c r="K65" s="148" t="s">
        <v>140</v>
      </c>
      <c r="L65" s="148"/>
      <c r="M65" s="148"/>
      <c r="N65" s="148"/>
      <c r="P65" s="144"/>
      <c r="R65" s="149"/>
      <c r="T65" s="146"/>
      <c r="U65" s="146"/>
    </row>
    <row r="66" spans="6:21" x14ac:dyDescent="0.25">
      <c r="F66" s="6" t="s">
        <v>87</v>
      </c>
      <c r="I66" s="6" t="s">
        <v>299</v>
      </c>
      <c r="J66" s="6" t="s">
        <v>300</v>
      </c>
      <c r="K66" s="6"/>
      <c r="L66" s="120"/>
      <c r="M66" s="120"/>
      <c r="N66" s="146">
        <v>0.5</v>
      </c>
      <c r="P66" s="144"/>
      <c r="R66" s="149"/>
      <c r="T66" s="146"/>
      <c r="U66" s="146"/>
    </row>
    <row r="67" spans="6:21" x14ac:dyDescent="0.25">
      <c r="F67" s="6" t="s">
        <v>68</v>
      </c>
      <c r="I67" s="6" t="s">
        <v>301</v>
      </c>
      <c r="J67" s="6" t="s">
        <v>302</v>
      </c>
      <c r="K67" s="6"/>
      <c r="L67" s="6">
        <v>3</v>
      </c>
      <c r="M67" s="6">
        <v>1.5</v>
      </c>
      <c r="N67" s="146">
        <v>2</v>
      </c>
      <c r="P67" s="144"/>
      <c r="R67" s="147"/>
      <c r="T67" s="146"/>
      <c r="U67" s="146"/>
    </row>
    <row r="68" spans="6:21" x14ac:dyDescent="0.25">
      <c r="F68" s="6" t="s">
        <v>66</v>
      </c>
      <c r="I68" s="6" t="s">
        <v>303</v>
      </c>
      <c r="J68" s="6" t="s">
        <v>304</v>
      </c>
      <c r="K68" s="6"/>
      <c r="L68" s="6">
        <v>4</v>
      </c>
      <c r="M68" s="6">
        <v>3</v>
      </c>
      <c r="N68" s="146">
        <v>2</v>
      </c>
    </row>
    <row r="69" spans="6:21" x14ac:dyDescent="0.25">
      <c r="F69" s="6" t="s">
        <v>65</v>
      </c>
      <c r="I69" s="6" t="s">
        <v>305</v>
      </c>
      <c r="J69" s="6" t="s">
        <v>306</v>
      </c>
      <c r="K69" s="6"/>
      <c r="L69" s="6">
        <v>16</v>
      </c>
      <c r="M69" s="6">
        <v>12</v>
      </c>
      <c r="N69" s="146">
        <v>8</v>
      </c>
    </row>
    <row r="70" spans="6:21" x14ac:dyDescent="0.25">
      <c r="F70" s="6" t="s">
        <v>81</v>
      </c>
      <c r="I70" s="6" t="s">
        <v>307</v>
      </c>
      <c r="J70" s="6" t="s">
        <v>308</v>
      </c>
      <c r="K70" s="6"/>
      <c r="L70" s="6">
        <v>4</v>
      </c>
      <c r="M70" s="6">
        <v>2</v>
      </c>
      <c r="N70" s="146">
        <v>2</v>
      </c>
    </row>
    <row r="71" spans="6:21" hidden="1" x14ac:dyDescent="0.25">
      <c r="F71" s="148" t="s">
        <v>77</v>
      </c>
      <c r="G71" s="148"/>
      <c r="H71" s="148"/>
      <c r="I71" s="148" t="s">
        <v>309</v>
      </c>
      <c r="J71" s="148" t="s">
        <v>310</v>
      </c>
      <c r="K71" s="148" t="s">
        <v>140</v>
      </c>
      <c r="L71" s="148"/>
      <c r="M71" s="148"/>
      <c r="N71" s="148"/>
    </row>
    <row r="72" spans="6:21" hidden="1" x14ac:dyDescent="0.25">
      <c r="F72" s="148" t="s">
        <v>67</v>
      </c>
      <c r="G72" s="148"/>
      <c r="H72" s="148"/>
      <c r="I72" s="148" t="s">
        <v>311</v>
      </c>
      <c r="J72" s="148" t="s">
        <v>312</v>
      </c>
      <c r="K72" s="148" t="s">
        <v>140</v>
      </c>
      <c r="L72" s="148"/>
      <c r="M72" s="148"/>
      <c r="N72" s="148"/>
    </row>
    <row r="73" spans="6:21" x14ac:dyDescent="0.25">
      <c r="F73" s="6" t="s">
        <v>85</v>
      </c>
      <c r="I73" s="6" t="s">
        <v>313</v>
      </c>
      <c r="J73" s="6" t="s">
        <v>314</v>
      </c>
      <c r="K73" s="6"/>
      <c r="L73" s="6">
        <v>6</v>
      </c>
      <c r="M73" s="6">
        <v>4</v>
      </c>
      <c r="N73" s="146">
        <v>2</v>
      </c>
    </row>
    <row r="74" spans="6:21" x14ac:dyDescent="0.25">
      <c r="F74" s="6" t="s">
        <v>76</v>
      </c>
      <c r="I74" s="6" t="s">
        <v>315</v>
      </c>
      <c r="J74" s="6" t="s">
        <v>316</v>
      </c>
      <c r="K74" s="6"/>
      <c r="L74" s="6">
        <v>7</v>
      </c>
      <c r="M74" s="6">
        <v>5</v>
      </c>
      <c r="N74" s="146">
        <v>3</v>
      </c>
    </row>
    <row r="75" spans="6:21" x14ac:dyDescent="0.25">
      <c r="F75" s="6" t="s">
        <v>75</v>
      </c>
      <c r="I75" s="6" t="s">
        <v>317</v>
      </c>
      <c r="J75" s="6" t="s">
        <v>318</v>
      </c>
      <c r="K75" s="6"/>
      <c r="L75" s="6">
        <v>7</v>
      </c>
      <c r="M75" s="6">
        <v>5</v>
      </c>
      <c r="N75" s="146">
        <v>3</v>
      </c>
    </row>
    <row r="76" spans="6:21" x14ac:dyDescent="0.25">
      <c r="F76" s="6" t="s">
        <v>70</v>
      </c>
      <c r="I76" s="6" t="s">
        <v>319</v>
      </c>
      <c r="J76" s="6" t="s">
        <v>320</v>
      </c>
      <c r="K76" s="6"/>
      <c r="L76" s="6">
        <v>6</v>
      </c>
      <c r="M76" s="6">
        <v>3</v>
      </c>
      <c r="N76" s="146">
        <v>2</v>
      </c>
    </row>
    <row r="77" spans="6:21" x14ac:dyDescent="0.25">
      <c r="F77" s="6" t="s">
        <v>78</v>
      </c>
      <c r="I77" s="6" t="s">
        <v>321</v>
      </c>
      <c r="J77" s="6" t="s">
        <v>322</v>
      </c>
      <c r="K77" s="6"/>
      <c r="L77" s="6">
        <v>0.4</v>
      </c>
      <c r="M77" s="6">
        <v>0.3</v>
      </c>
      <c r="N77" s="146">
        <v>0.1</v>
      </c>
    </row>
    <row r="78" spans="6:21" hidden="1" x14ac:dyDescent="0.25">
      <c r="F78" t="s">
        <v>134</v>
      </c>
      <c r="I78" s="6" t="e">
        <v>#N/A</v>
      </c>
      <c r="J78" s="6" t="e">
        <v>#N/A</v>
      </c>
      <c r="K78" s="6"/>
      <c r="L78" s="6"/>
      <c r="M78" s="6"/>
      <c r="N78" s="6"/>
    </row>
    <row r="79" spans="6:21" hidden="1" x14ac:dyDescent="0.25">
      <c r="F79" t="s">
        <v>135</v>
      </c>
      <c r="I79" s="6" t="e">
        <v>#N/A</v>
      </c>
      <c r="J79" s="6" t="e">
        <v>#N/A</v>
      </c>
      <c r="K79" s="6"/>
      <c r="L79" s="6"/>
      <c r="M79" s="6"/>
      <c r="N79" s="6"/>
    </row>
    <row r="80" spans="6:21" hidden="1" x14ac:dyDescent="0.25">
      <c r="F80" s="6" t="s">
        <v>63</v>
      </c>
      <c r="G80" s="120"/>
      <c r="H80" s="6"/>
      <c r="I80" s="120" t="s">
        <v>323</v>
      </c>
      <c r="J80" s="120" t="s">
        <v>324</v>
      </c>
      <c r="K80" s="6" t="s">
        <v>141</v>
      </c>
      <c r="L80" s="6"/>
      <c r="M80" s="6"/>
      <c r="N80" s="155"/>
    </row>
    <row r="81" spans="6:14" hidden="1" x14ac:dyDescent="0.25">
      <c r="F81" s="122" t="s">
        <v>95</v>
      </c>
      <c r="G81" s="122"/>
      <c r="H81" s="122"/>
      <c r="I81" s="122" t="s">
        <v>95</v>
      </c>
      <c r="J81" s="122" t="s">
        <v>95</v>
      </c>
      <c r="K81" s="122"/>
      <c r="L81" s="122"/>
      <c r="M81" s="122"/>
      <c r="N81" s="122"/>
    </row>
    <row r="82" spans="6:14" hidden="1" x14ac:dyDescent="0.25">
      <c r="F82" s="122" t="s">
        <v>96</v>
      </c>
      <c r="G82" s="122"/>
      <c r="H82" s="122"/>
      <c r="I82" s="122" t="s">
        <v>96</v>
      </c>
      <c r="J82" s="122" t="s">
        <v>96</v>
      </c>
      <c r="K82" s="122"/>
      <c r="L82" s="122"/>
      <c r="M82" s="122"/>
      <c r="N82" s="122"/>
    </row>
    <row r="83" spans="6:14" hidden="1" x14ac:dyDescent="0.25">
      <c r="F83" s="122" t="s">
        <v>97</v>
      </c>
      <c r="G83" s="122"/>
      <c r="H83" s="122"/>
      <c r="I83" s="122" t="s">
        <v>97</v>
      </c>
      <c r="J83" s="122" t="s">
        <v>97</v>
      </c>
      <c r="K83" s="122"/>
      <c r="L83" s="122"/>
      <c r="M83" s="122"/>
      <c r="N83" s="122"/>
    </row>
    <row r="84" spans="6:14" hidden="1" x14ac:dyDescent="0.25">
      <c r="F84" t="s">
        <v>98</v>
      </c>
      <c r="G84" s="120"/>
      <c r="I84" t="s">
        <v>98</v>
      </c>
      <c r="J84" t="s">
        <v>98</v>
      </c>
    </row>
    <row r="85" spans="6:14" hidden="1" x14ac:dyDescent="0.25">
      <c r="F85" t="s">
        <v>99</v>
      </c>
      <c r="G85" s="120"/>
      <c r="I85" t="s">
        <v>99</v>
      </c>
      <c r="J85" t="s">
        <v>99</v>
      </c>
    </row>
    <row r="86" spans="6:14" hidden="1" x14ac:dyDescent="0.25">
      <c r="F86" t="s">
        <v>100</v>
      </c>
      <c r="G86" s="120"/>
      <c r="I86" t="s">
        <v>100</v>
      </c>
      <c r="J86" t="s">
        <v>100</v>
      </c>
    </row>
    <row r="87" spans="6:14" hidden="1" x14ac:dyDescent="0.25">
      <c r="F87" t="s">
        <v>101</v>
      </c>
      <c r="G87" s="120"/>
      <c r="I87" t="s">
        <v>101</v>
      </c>
      <c r="J87" t="s">
        <v>101</v>
      </c>
    </row>
    <row r="88" spans="6:14" hidden="1" x14ac:dyDescent="0.25">
      <c r="F88" t="s">
        <v>102</v>
      </c>
      <c r="G88" s="120"/>
      <c r="I88" t="s">
        <v>102</v>
      </c>
      <c r="J88" t="s">
        <v>102</v>
      </c>
    </row>
    <row r="195" spans="2:2" x14ac:dyDescent="0.25">
      <c r="B195">
        <v>2018</v>
      </c>
    </row>
    <row r="679" spans="2:2" x14ac:dyDescent="0.25">
      <c r="B679" t="s">
        <v>136</v>
      </c>
    </row>
    <row r="714" spans="2:2" x14ac:dyDescent="0.25">
      <c r="B714" t="s">
        <v>137</v>
      </c>
    </row>
    <row r="1071" spans="2:2" x14ac:dyDescent="0.25">
      <c r="B1071">
        <v>18</v>
      </c>
    </row>
    <row r="1074" spans="2:26" x14ac:dyDescent="0.25">
      <c r="B1074">
        <v>2018</v>
      </c>
    </row>
    <row r="1083" spans="2:26" x14ac:dyDescent="0.25">
      <c r="B1083">
        <v>2018093013</v>
      </c>
    </row>
    <row r="1085" spans="2:26" x14ac:dyDescent="0.25">
      <c r="E1085" s="141" t="s">
        <v>138</v>
      </c>
      <c r="O1085" s="141" t="s">
        <v>138</v>
      </c>
      <c r="V1085" s="141" t="s">
        <v>138</v>
      </c>
      <c r="Z1085" s="141" t="s">
        <v>138</v>
      </c>
    </row>
    <row r="1086" spans="2:26" x14ac:dyDescent="0.25">
      <c r="B1086">
        <v>48</v>
      </c>
      <c r="C1086">
        <v>21</v>
      </c>
      <c r="D1086">
        <v>24</v>
      </c>
    </row>
  </sheetData>
  <autoFilter ref="F1:N88">
    <filterColumn colId="3">
      <filters>
        <filter val="261PRE"/>
        <filter val="320PRE"/>
        <filter val="511PRE"/>
        <filter val="521PRE"/>
        <filter val="522PRE"/>
        <filter val="523PRE"/>
        <filter val="525PRE"/>
        <filter val="530PRE"/>
        <filter val="531PRE"/>
        <filter val="532PRE"/>
        <filter val="533PRE"/>
        <filter val="541PRE"/>
        <filter val="561PRE"/>
        <filter val="562PRE"/>
        <filter val="563PRE"/>
        <filter val="564PRE"/>
        <filter val="565PRE"/>
        <filter val="566PRE"/>
        <filter val="570PRE"/>
        <filter val="572PRE"/>
        <filter val="590PRE"/>
        <filter val="591PRE"/>
        <filter val="592PRE"/>
        <filter val="600PRE"/>
        <filter val="601PRE"/>
        <filter val="810PRE"/>
        <filter val="821PRE"/>
        <filter val="871PRE"/>
        <filter val="873PRE"/>
        <filter val="875PRE"/>
        <filter val="876PRE"/>
        <filter val="877PRE"/>
      </filters>
    </filterColumn>
    <filterColumn colId="5">
      <filters blank="1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MP &amp; Stock</vt:lpstr>
      <vt:lpstr>Param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FABIEN</dc:creator>
  <cp:lastModifiedBy>Jean FABIEN</cp:lastModifiedBy>
  <dcterms:created xsi:type="dcterms:W3CDTF">2019-10-16T12:58:33Z</dcterms:created>
  <dcterms:modified xsi:type="dcterms:W3CDTF">2019-10-25T11:08:57Z</dcterms:modified>
</cp:coreProperties>
</file>