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defaultThemeVersion="124226"/>
  <bookViews>
    <workbookView xWindow="0" yWindow="0" windowWidth="19200" windowHeight="8310"/>
  </bookViews>
  <sheets>
    <sheet name="Janv" sheetId="1" r:id="rId1"/>
    <sheet name="Fév" sheetId="6" r:id="rId2"/>
    <sheet name="Mars" sheetId="7" r:id="rId3"/>
    <sheet name="Avril" sheetId="8" r:id="rId4"/>
    <sheet name="Mai" sheetId="9" r:id="rId5"/>
    <sheet name="Juin" sheetId="10" r:id="rId6"/>
    <sheet name="Juillet" sheetId="12" r:id="rId7"/>
    <sheet name="Aout" sheetId="11" r:id="rId8"/>
    <sheet name="Sept" sheetId="13" r:id="rId9"/>
    <sheet name="Oct" sheetId="14" r:id="rId10"/>
    <sheet name="Nov" sheetId="15" r:id="rId11"/>
    <sheet name="Déc" sheetId="16" r:id="rId12"/>
    <sheet name="fériés" sheetId="4" r:id="rId13"/>
    <sheet name="Vacances scolaires" sheetId="17" r:id="rId14"/>
  </sheets>
  <definedNames>
    <definedName name="Année">Janv!$D$5</definedName>
    <definedName name="Férié">fériés!$B$5:$B$17</definedName>
    <definedName name="Fériés" localSheetId="12">fériés!#REF!</definedName>
    <definedName name="Fériés">#REF!</definedName>
    <definedName name="m">#REF!</definedName>
    <definedName name="Trois">fériés!$B$5:$C$17</definedName>
    <definedName name="y">#REF!</definedName>
  </definedNames>
  <calcPr calcId="145621"/>
</workbook>
</file>

<file path=xl/calcChain.xml><?xml version="1.0" encoding="utf-8"?>
<calcChain xmlns="http://schemas.openxmlformats.org/spreadsheetml/2006/main">
  <c r="M8" i="1" l="1"/>
  <c r="L8" i="1"/>
  <c r="L8" i="10"/>
  <c r="M9" i="16"/>
  <c r="M8" i="16"/>
  <c r="L8" i="16"/>
  <c r="L36" i="10" l="1"/>
  <c r="M9" i="14" l="1"/>
  <c r="L9" i="14"/>
  <c r="M8" i="14"/>
  <c r="L8" i="14"/>
  <c r="L22" i="14" l="1"/>
  <c r="M21" i="13" l="1"/>
  <c r="M32" i="9" l="1"/>
  <c r="L32" i="9"/>
  <c r="M28" i="8" l="1"/>
  <c r="M29" i="8"/>
  <c r="M27" i="8"/>
  <c r="L37" i="12" l="1"/>
  <c r="L34" i="12"/>
  <c r="M34" i="12"/>
  <c r="K32" i="10"/>
  <c r="K25" i="10"/>
  <c r="K18" i="10"/>
  <c r="C38" i="15"/>
  <c r="C38" i="13"/>
  <c r="C38" i="8"/>
  <c r="C7" i="17"/>
  <c r="C8" i="17"/>
  <c r="C9" i="17"/>
  <c r="C10" i="17"/>
  <c r="C11" i="17"/>
  <c r="C6" i="17"/>
  <c r="C38" i="6"/>
  <c r="C37" i="6"/>
  <c r="B2" i="17"/>
  <c r="M16" i="16" l="1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10" i="16"/>
  <c r="M11" i="16"/>
  <c r="M12" i="16"/>
  <c r="M13" i="16"/>
  <c r="M14" i="16"/>
  <c r="M15" i="16"/>
  <c r="M33" i="1" l="1"/>
  <c r="M34" i="1"/>
  <c r="M9" i="1"/>
  <c r="F5" i="1" l="1"/>
  <c r="L10" i="13" l="1"/>
  <c r="L11" i="13"/>
  <c r="L12" i="13"/>
  <c r="L13" i="13"/>
  <c r="L14" i="13"/>
  <c r="M14" i="13"/>
  <c r="L15" i="13"/>
  <c r="M15" i="13" s="1"/>
  <c r="L16" i="13"/>
  <c r="L17" i="13"/>
  <c r="L18" i="13"/>
  <c r="L19" i="13"/>
  <c r="L20" i="13"/>
  <c r="L21" i="13"/>
  <c r="L22" i="13"/>
  <c r="M22" i="13"/>
  <c r="L23" i="13"/>
  <c r="L24" i="13"/>
  <c r="L25" i="13"/>
  <c r="L26" i="13"/>
  <c r="L27" i="13"/>
  <c r="L28" i="13"/>
  <c r="M28" i="13"/>
  <c r="L29" i="13"/>
  <c r="M29" i="13" s="1"/>
  <c r="L30" i="13"/>
  <c r="L31" i="13"/>
  <c r="L32" i="13"/>
  <c r="L33" i="13"/>
  <c r="L34" i="13"/>
  <c r="L35" i="13"/>
  <c r="M35" i="13" s="1"/>
  <c r="L36" i="13"/>
  <c r="M36" i="13"/>
  <c r="L37" i="13"/>
  <c r="L9" i="13"/>
  <c r="L8" i="13"/>
  <c r="M8" i="13" s="1"/>
  <c r="L10" i="11"/>
  <c r="L11" i="11"/>
  <c r="L12" i="11"/>
  <c r="L13" i="11"/>
  <c r="L14" i="11"/>
  <c r="L15" i="11"/>
  <c r="L16" i="11"/>
  <c r="L17" i="11"/>
  <c r="M17" i="11"/>
  <c r="L18" i="11"/>
  <c r="M18" i="11" s="1"/>
  <c r="L19" i="11"/>
  <c r="L20" i="11"/>
  <c r="L21" i="11"/>
  <c r="L22" i="11"/>
  <c r="M22" i="11" s="1"/>
  <c r="L23" i="11"/>
  <c r="M23" i="11" s="1"/>
  <c r="L24" i="11"/>
  <c r="M24" i="11" s="1"/>
  <c r="L25" i="11"/>
  <c r="M25" i="11"/>
  <c r="L26" i="11"/>
  <c r="L27" i="11"/>
  <c r="L28" i="11"/>
  <c r="L29" i="11"/>
  <c r="L30" i="11"/>
  <c r="L31" i="11"/>
  <c r="M31" i="11" s="1"/>
  <c r="L32" i="11"/>
  <c r="M32" i="11" s="1"/>
  <c r="L33" i="11"/>
  <c r="L34" i="11"/>
  <c r="L35" i="11"/>
  <c r="L36" i="11"/>
  <c r="L37" i="11"/>
  <c r="L38" i="11"/>
  <c r="M38" i="11" s="1"/>
  <c r="L9" i="11"/>
  <c r="L8" i="11"/>
  <c r="L38" i="12"/>
  <c r="L36" i="12"/>
  <c r="L35" i="12"/>
  <c r="M35" i="12" s="1"/>
  <c r="L10" i="12"/>
  <c r="L11" i="12"/>
  <c r="L12" i="12"/>
  <c r="L13" i="12"/>
  <c r="M13" i="12" s="1"/>
  <c r="L14" i="12"/>
  <c r="M14" i="12"/>
  <c r="L15" i="12"/>
  <c r="M15" i="12" s="1"/>
  <c r="L16" i="12"/>
  <c r="M16" i="12"/>
  <c r="L17" i="12"/>
  <c r="M17" i="12"/>
  <c r="L18" i="12"/>
  <c r="M18" i="12"/>
  <c r="L19" i="12"/>
  <c r="M19" i="12"/>
  <c r="L20" i="12"/>
  <c r="M20" i="12"/>
  <c r="L21" i="12"/>
  <c r="M21" i="12"/>
  <c r="L22" i="12"/>
  <c r="M22" i="12"/>
  <c r="L23" i="12"/>
  <c r="M23" i="12"/>
  <c r="L24" i="12"/>
  <c r="M24" i="12"/>
  <c r="L25" i="12"/>
  <c r="M25" i="12"/>
  <c r="L26" i="12"/>
  <c r="M26" i="12"/>
  <c r="L27" i="12"/>
  <c r="M27" i="12"/>
  <c r="L28" i="12"/>
  <c r="M28" i="12"/>
  <c r="L29" i="12"/>
  <c r="M29" i="12"/>
  <c r="L30" i="12"/>
  <c r="M30" i="12"/>
  <c r="L31" i="12"/>
  <c r="M31" i="12"/>
  <c r="L32" i="12"/>
  <c r="M32" i="12"/>
  <c r="L33" i="12"/>
  <c r="M33" i="12" s="1"/>
  <c r="L9" i="12"/>
  <c r="L8" i="12"/>
  <c r="K34" i="10"/>
  <c r="K35" i="10"/>
  <c r="K36" i="10"/>
  <c r="K37" i="10"/>
  <c r="L37" i="10" s="1"/>
  <c r="K33" i="10"/>
  <c r="K27" i="10"/>
  <c r="K28" i="10"/>
  <c r="K29" i="10"/>
  <c r="L29" i="10"/>
  <c r="K30" i="10"/>
  <c r="L30" i="10" s="1"/>
  <c r="K31" i="10"/>
  <c r="K26" i="10"/>
  <c r="K20" i="10"/>
  <c r="K21" i="10"/>
  <c r="K22" i="10"/>
  <c r="L22" i="10"/>
  <c r="K23" i="10"/>
  <c r="L23" i="10" s="1"/>
  <c r="K24" i="10"/>
  <c r="K19" i="10"/>
  <c r="K10" i="10"/>
  <c r="K11" i="10"/>
  <c r="K12" i="10"/>
  <c r="K13" i="10"/>
  <c r="K14" i="10"/>
  <c r="K15" i="10"/>
  <c r="L15" i="10" s="1"/>
  <c r="K16" i="10"/>
  <c r="L16" i="10"/>
  <c r="K17" i="10"/>
  <c r="L17" i="10" s="1"/>
  <c r="K9" i="10"/>
  <c r="L9" i="10" s="1"/>
  <c r="K8" i="10"/>
  <c r="L10" i="9"/>
  <c r="L11" i="9"/>
  <c r="M11" i="9"/>
  <c r="L12" i="9"/>
  <c r="M12" i="9"/>
  <c r="L13" i="9"/>
  <c r="L14" i="9"/>
  <c r="L15" i="9"/>
  <c r="M15" i="9" s="1"/>
  <c r="L16" i="9"/>
  <c r="L17" i="9"/>
  <c r="L18" i="9"/>
  <c r="M18" i="9" s="1"/>
  <c r="L19" i="9"/>
  <c r="M19" i="9"/>
  <c r="L20" i="9"/>
  <c r="L21" i="9"/>
  <c r="L22" i="9"/>
  <c r="L23" i="9"/>
  <c r="L24" i="9"/>
  <c r="L25" i="9"/>
  <c r="M25" i="9"/>
  <c r="L26" i="9"/>
  <c r="M26" i="9"/>
  <c r="L27" i="9"/>
  <c r="L28" i="9"/>
  <c r="L29" i="9"/>
  <c r="L30" i="9"/>
  <c r="L31" i="9"/>
  <c r="L33" i="9"/>
  <c r="M33" i="9"/>
  <c r="L34" i="9"/>
  <c r="L35" i="9"/>
  <c r="L36" i="9"/>
  <c r="L37" i="9"/>
  <c r="M37" i="9"/>
  <c r="L38" i="9"/>
  <c r="M38" i="9" s="1"/>
  <c r="L9" i="9"/>
  <c r="M8" i="9"/>
  <c r="L8" i="9"/>
  <c r="L10" i="8"/>
  <c r="L11" i="8"/>
  <c r="L12" i="8"/>
  <c r="L13" i="8"/>
  <c r="M13" i="8"/>
  <c r="L14" i="8"/>
  <c r="M14" i="8" s="1"/>
  <c r="L15" i="8"/>
  <c r="L16" i="8"/>
  <c r="L17" i="8"/>
  <c r="L18" i="8"/>
  <c r="L19" i="8"/>
  <c r="L20" i="8"/>
  <c r="M20" i="8" s="1"/>
  <c r="L21" i="8"/>
  <c r="M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M34" i="8" s="1"/>
  <c r="L35" i="8"/>
  <c r="M35" i="8"/>
  <c r="L36" i="8"/>
  <c r="L37" i="8"/>
  <c r="L9" i="8"/>
  <c r="L8" i="8"/>
  <c r="L10" i="7"/>
  <c r="M10" i="7" s="1"/>
  <c r="L11" i="7"/>
  <c r="L12" i="7"/>
  <c r="L13" i="7"/>
  <c r="L14" i="7"/>
  <c r="L15" i="7"/>
  <c r="L16" i="7"/>
  <c r="M16" i="7"/>
  <c r="L17" i="7"/>
  <c r="M17" i="7" s="1"/>
  <c r="L18" i="7"/>
  <c r="L19" i="7"/>
  <c r="L20" i="7"/>
  <c r="L21" i="7"/>
  <c r="L22" i="7"/>
  <c r="L23" i="7"/>
  <c r="M23" i="7" s="1"/>
  <c r="L24" i="7"/>
  <c r="M24" i="7"/>
  <c r="L25" i="7"/>
  <c r="L26" i="7"/>
  <c r="L27" i="7"/>
  <c r="L28" i="7"/>
  <c r="L29" i="7"/>
  <c r="L30" i="7"/>
  <c r="M30" i="7"/>
  <c r="L31" i="7"/>
  <c r="M31" i="7" s="1"/>
  <c r="L32" i="7"/>
  <c r="L33" i="7"/>
  <c r="L34" i="7"/>
  <c r="L35" i="7"/>
  <c r="L36" i="7"/>
  <c r="L37" i="7"/>
  <c r="M37" i="7" s="1"/>
  <c r="L38" i="7"/>
  <c r="M38" i="7"/>
  <c r="L9" i="7"/>
  <c r="M9" i="7" s="1"/>
  <c r="L8" i="7"/>
  <c r="L10" i="6"/>
  <c r="M10" i="6"/>
  <c r="L11" i="6"/>
  <c r="L12" i="6"/>
  <c r="L13" i="6"/>
  <c r="L14" i="6"/>
  <c r="L15" i="6"/>
  <c r="L16" i="6"/>
  <c r="M16" i="6"/>
  <c r="L17" i="6"/>
  <c r="M17" i="6" s="1"/>
  <c r="L18" i="6"/>
  <c r="L19" i="6"/>
  <c r="L20" i="6"/>
  <c r="L21" i="6"/>
  <c r="L22" i="6"/>
  <c r="L23" i="6"/>
  <c r="M23" i="6" s="1"/>
  <c r="L24" i="6"/>
  <c r="M24" i="6"/>
  <c r="L25" i="6"/>
  <c r="L26" i="6"/>
  <c r="L27" i="6"/>
  <c r="L28" i="6"/>
  <c r="L29" i="6"/>
  <c r="L30" i="6"/>
  <c r="M30" i="6"/>
  <c r="L31" i="6"/>
  <c r="M31" i="6" s="1"/>
  <c r="L32" i="6"/>
  <c r="L33" i="6"/>
  <c r="L34" i="6"/>
  <c r="L35" i="6"/>
  <c r="L36" i="6"/>
  <c r="M36" i="6"/>
  <c r="M9" i="6"/>
  <c r="L9" i="6"/>
  <c r="L8" i="6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L34" i="1"/>
  <c r="L35" i="1"/>
  <c r="M35" i="1" s="1"/>
  <c r="L36" i="1"/>
  <c r="M36" i="1" s="1"/>
  <c r="L37" i="1"/>
  <c r="M37" i="1" s="1"/>
  <c r="L38" i="1"/>
  <c r="M38" i="1" s="1"/>
  <c r="L9" i="1"/>
  <c r="N8" i="1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9" i="16"/>
  <c r="L10" i="15"/>
  <c r="M10" i="15" s="1"/>
  <c r="L11" i="15"/>
  <c r="M11" i="15" s="1"/>
  <c r="L12" i="15"/>
  <c r="M12" i="15" s="1"/>
  <c r="L13" i="15"/>
  <c r="M13" i="15" s="1"/>
  <c r="L14" i="15"/>
  <c r="M14" i="15" s="1"/>
  <c r="L15" i="15"/>
  <c r="M15" i="15" s="1"/>
  <c r="L16" i="15"/>
  <c r="M16" i="15" s="1"/>
  <c r="L17" i="15"/>
  <c r="M17" i="15" s="1"/>
  <c r="L18" i="15"/>
  <c r="M18" i="15"/>
  <c r="L19" i="15"/>
  <c r="M19" i="15" s="1"/>
  <c r="L20" i="15"/>
  <c r="M20" i="15" s="1"/>
  <c r="L21" i="15"/>
  <c r="M21" i="15" s="1"/>
  <c r="L22" i="15"/>
  <c r="M22" i="15" s="1"/>
  <c r="L23" i="15"/>
  <c r="M23" i="15" s="1"/>
  <c r="L24" i="15"/>
  <c r="M24" i="15" s="1"/>
  <c r="L25" i="15"/>
  <c r="M25" i="15" s="1"/>
  <c r="L26" i="15"/>
  <c r="M26" i="15" s="1"/>
  <c r="L27" i="15"/>
  <c r="M27" i="15" s="1"/>
  <c r="L28" i="15"/>
  <c r="M28" i="15" s="1"/>
  <c r="L29" i="15"/>
  <c r="M29" i="15" s="1"/>
  <c r="L30" i="15"/>
  <c r="M30" i="15" s="1"/>
  <c r="L31" i="15"/>
  <c r="M31" i="15" s="1"/>
  <c r="L32" i="15"/>
  <c r="M32" i="15" s="1"/>
  <c r="L33" i="15"/>
  <c r="M33" i="15" s="1"/>
  <c r="L34" i="15"/>
  <c r="M34" i="15" s="1"/>
  <c r="L35" i="15"/>
  <c r="M35" i="15" s="1"/>
  <c r="L36" i="15"/>
  <c r="M36" i="15" s="1"/>
  <c r="L37" i="15"/>
  <c r="M37" i="15"/>
  <c r="L9" i="15"/>
  <c r="M9" i="15" s="1"/>
  <c r="M8" i="15"/>
  <c r="L8" i="15"/>
  <c r="M12" i="14"/>
  <c r="M13" i="14"/>
  <c r="M19" i="14"/>
  <c r="M20" i="14"/>
  <c r="L38" i="14"/>
  <c r="M38" i="14" s="1"/>
  <c r="L37" i="14"/>
  <c r="L36" i="14"/>
  <c r="M36" i="14" s="1"/>
  <c r="L35" i="14"/>
  <c r="L34" i="14"/>
  <c r="L33" i="14"/>
  <c r="L32" i="14"/>
  <c r="L31" i="14"/>
  <c r="L30" i="14"/>
  <c r="M30" i="14" s="1"/>
  <c r="L29" i="14"/>
  <c r="M29" i="14" s="1"/>
  <c r="L28" i="14"/>
  <c r="M28" i="14" s="1"/>
  <c r="L27" i="14"/>
  <c r="L26" i="14"/>
  <c r="L25" i="14"/>
  <c r="L24" i="14"/>
  <c r="M24" i="14" s="1"/>
  <c r="L23" i="14"/>
  <c r="L21" i="14"/>
  <c r="L20" i="14"/>
  <c r="L19" i="14"/>
  <c r="L18" i="14"/>
  <c r="M18" i="14" s="1"/>
  <c r="L10" i="14"/>
  <c r="M10" i="14" s="1"/>
  <c r="L11" i="14"/>
  <c r="M11" i="14" s="1"/>
  <c r="L12" i="14"/>
  <c r="L13" i="14"/>
  <c r="L14" i="14"/>
  <c r="M14" i="14" s="1"/>
  <c r="L15" i="14"/>
  <c r="M15" i="14" s="1"/>
  <c r="L16" i="14"/>
  <c r="M16" i="14" s="1"/>
  <c r="L17" i="14"/>
  <c r="M17" i="14" s="1"/>
  <c r="M22" i="14"/>
  <c r="M23" i="14"/>
  <c r="M25" i="14"/>
  <c r="M26" i="14"/>
  <c r="M27" i="14"/>
  <c r="M31" i="14"/>
  <c r="M32" i="14"/>
  <c r="M33" i="14"/>
  <c r="M34" i="14"/>
  <c r="M35" i="14"/>
  <c r="M37" i="14"/>
  <c r="M21" i="14" l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M40" i="1" s="1"/>
  <c r="H2" i="16" l="1"/>
  <c r="H2" i="15"/>
  <c r="H2" i="14"/>
  <c r="H2" i="13"/>
  <c r="H2" i="11"/>
  <c r="H2" i="12"/>
  <c r="G2" i="10"/>
  <c r="H2" i="9"/>
  <c r="H2" i="8"/>
  <c r="H2" i="7"/>
  <c r="M34" i="13" l="1"/>
  <c r="M20" i="13"/>
  <c r="M9" i="13"/>
  <c r="M32" i="13"/>
  <c r="M18" i="13"/>
  <c r="M33" i="13"/>
  <c r="M27" i="13"/>
  <c r="M31" i="13"/>
  <c r="M17" i="13"/>
  <c r="M16" i="13"/>
  <c r="M26" i="13"/>
  <c r="M10" i="13"/>
  <c r="M12" i="13"/>
  <c r="M30" i="13"/>
  <c r="M25" i="13"/>
  <c r="M37" i="13"/>
  <c r="M13" i="13"/>
  <c r="M11" i="13"/>
  <c r="M19" i="13"/>
  <c r="M23" i="13"/>
  <c r="M24" i="13"/>
  <c r="M19" i="8"/>
  <c r="M37" i="8"/>
  <c r="M30" i="8"/>
  <c r="M24" i="8"/>
  <c r="M18" i="8"/>
  <c r="M36" i="8"/>
  <c r="M31" i="8"/>
  <c r="M23" i="8"/>
  <c r="M15" i="8"/>
  <c r="M32" i="8"/>
  <c r="M26" i="8"/>
  <c r="M22" i="8"/>
  <c r="M16" i="8"/>
  <c r="M9" i="8"/>
  <c r="M33" i="8"/>
  <c r="M25" i="8"/>
  <c r="M17" i="8"/>
  <c r="M10" i="8"/>
  <c r="M17" i="9"/>
  <c r="M21" i="9"/>
  <c r="M22" i="9"/>
  <c r="M27" i="9"/>
  <c r="M28" i="9"/>
  <c r="M35" i="9"/>
  <c r="M36" i="9"/>
  <c r="M9" i="9"/>
  <c r="M30" i="9"/>
  <c r="M20" i="9"/>
  <c r="M14" i="9"/>
  <c r="M31" i="9"/>
  <c r="M23" i="9"/>
  <c r="M34" i="9"/>
  <c r="M24" i="9"/>
  <c r="M16" i="9"/>
  <c r="M10" i="9"/>
  <c r="M29" i="9"/>
  <c r="M13" i="9"/>
  <c r="M37" i="12"/>
  <c r="M9" i="12"/>
  <c r="M10" i="12"/>
  <c r="M8" i="12"/>
  <c r="M38" i="12"/>
  <c r="M12" i="12"/>
  <c r="M36" i="12"/>
  <c r="M11" i="12"/>
  <c r="L25" i="10"/>
  <c r="L32" i="10"/>
  <c r="L18" i="10"/>
  <c r="L13" i="10"/>
  <c r="L19" i="10"/>
  <c r="L31" i="10"/>
  <c r="L33" i="10"/>
  <c r="L14" i="10"/>
  <c r="L10" i="10"/>
  <c r="L21" i="10"/>
  <c r="L27" i="10"/>
  <c r="L11" i="10"/>
  <c r="L20" i="10"/>
  <c r="L28" i="10"/>
  <c r="L34" i="10"/>
  <c r="L12" i="10"/>
  <c r="L24" i="10"/>
  <c r="L26" i="10"/>
  <c r="L35" i="10"/>
  <c r="M29" i="11"/>
  <c r="M37" i="11"/>
  <c r="M33" i="11"/>
  <c r="M34" i="11"/>
  <c r="M35" i="11"/>
  <c r="M8" i="11"/>
  <c r="M27" i="11"/>
  <c r="M15" i="11"/>
  <c r="M11" i="11"/>
  <c r="M36" i="11"/>
  <c r="M26" i="11"/>
  <c r="M14" i="11"/>
  <c r="M30" i="11"/>
  <c r="M20" i="11"/>
  <c r="M13" i="11"/>
  <c r="M9" i="11"/>
  <c r="M28" i="11"/>
  <c r="M21" i="11"/>
  <c r="M16" i="11"/>
  <c r="M12" i="11"/>
  <c r="M19" i="11"/>
  <c r="M10" i="11"/>
  <c r="M13" i="7"/>
  <c r="M19" i="7"/>
  <c r="M20" i="7"/>
  <c r="M26" i="7"/>
  <c r="M28" i="7"/>
  <c r="M8" i="7"/>
  <c r="M33" i="7"/>
  <c r="M21" i="7"/>
  <c r="M11" i="7"/>
  <c r="M36" i="7"/>
  <c r="M32" i="7"/>
  <c r="M25" i="7"/>
  <c r="M18" i="7"/>
  <c r="M12" i="7"/>
  <c r="M35" i="7"/>
  <c r="M27" i="7"/>
  <c r="M14" i="7"/>
  <c r="M34" i="7"/>
  <c r="M29" i="7"/>
  <c r="M22" i="7"/>
  <c r="M15" i="7"/>
  <c r="M8" i="8"/>
  <c r="M12" i="8"/>
  <c r="M11" i="8"/>
  <c r="A45" i="16"/>
  <c r="J45" i="16"/>
  <c r="A42" i="16"/>
  <c r="A45" i="15"/>
  <c r="J45" i="15"/>
  <c r="A42" i="15"/>
  <c r="A45" i="14"/>
  <c r="J45" i="14"/>
  <c r="A42" i="14"/>
  <c r="A45" i="13"/>
  <c r="J45" i="13"/>
  <c r="A42" i="13"/>
  <c r="A45" i="11"/>
  <c r="J45" i="11"/>
  <c r="A42" i="11"/>
  <c r="A45" i="12"/>
  <c r="J45" i="12"/>
  <c r="A42" i="12"/>
  <c r="A45" i="10"/>
  <c r="I45" i="10"/>
  <c r="A42" i="10"/>
  <c r="A46" i="9"/>
  <c r="J46" i="9"/>
  <c r="A43" i="9"/>
  <c r="A45" i="8"/>
  <c r="J45" i="8"/>
  <c r="A42" i="8"/>
  <c r="J45" i="7" l="1"/>
  <c r="A45" i="7"/>
  <c r="A42" i="7"/>
  <c r="I43" i="6"/>
  <c r="A43" i="6"/>
  <c r="A40" i="6"/>
  <c r="J7" i="16" l="1"/>
  <c r="H7" i="16"/>
  <c r="J7" i="15"/>
  <c r="H7" i="15"/>
  <c r="J7" i="12"/>
  <c r="J7" i="11" s="1"/>
  <c r="J7" i="13" s="1"/>
  <c r="J7" i="14" s="1"/>
  <c r="H7" i="12"/>
  <c r="H7" i="11" s="1"/>
  <c r="H7" i="13" s="1"/>
  <c r="H7" i="14" s="1"/>
  <c r="I7" i="10"/>
  <c r="G7" i="10"/>
  <c r="J7" i="9"/>
  <c r="H7" i="9"/>
  <c r="J7" i="8"/>
  <c r="H7" i="8"/>
  <c r="J7" i="7"/>
  <c r="H7" i="7"/>
  <c r="H7" i="6"/>
  <c r="H40" i="16" l="1"/>
  <c r="H39" i="15"/>
  <c r="H40" i="14"/>
  <c r="H40" i="13"/>
  <c r="H40" i="11"/>
  <c r="H40" i="12"/>
  <c r="G39" i="10"/>
  <c r="H40" i="9"/>
  <c r="H39" i="8"/>
  <c r="H40" i="7"/>
  <c r="H38" i="6"/>
  <c r="D5" i="16" l="1"/>
  <c r="D5" i="15"/>
  <c r="D5" i="14"/>
  <c r="D5" i="13"/>
  <c r="D5" i="11"/>
  <c r="D5" i="12"/>
  <c r="C5" i="10"/>
  <c r="D5" i="9"/>
  <c r="D5" i="8"/>
  <c r="D5" i="7"/>
  <c r="D5" i="6"/>
  <c r="F7" i="16"/>
  <c r="N6" i="16"/>
  <c r="M6" i="16"/>
  <c r="L6" i="16"/>
  <c r="F6" i="16"/>
  <c r="D6" i="16"/>
  <c r="F5" i="16"/>
  <c r="A5" i="16"/>
  <c r="F4" i="16"/>
  <c r="A4" i="16"/>
  <c r="M3" i="16"/>
  <c r="F3" i="16"/>
  <c r="A3" i="16"/>
  <c r="A2" i="16"/>
  <c r="A1" i="16"/>
  <c r="F7" i="15"/>
  <c r="N6" i="15"/>
  <c r="M6" i="15"/>
  <c r="L6" i="15"/>
  <c r="F6" i="15"/>
  <c r="D6" i="15"/>
  <c r="F5" i="15"/>
  <c r="A5" i="15"/>
  <c r="F4" i="15"/>
  <c r="A4" i="15"/>
  <c r="M3" i="15"/>
  <c r="F3" i="15"/>
  <c r="A3" i="15"/>
  <c r="A2" i="15"/>
  <c r="A1" i="15"/>
  <c r="F7" i="14"/>
  <c r="N6" i="14"/>
  <c r="M6" i="14"/>
  <c r="L6" i="14"/>
  <c r="F6" i="14"/>
  <c r="D6" i="14"/>
  <c r="F5" i="14"/>
  <c r="A5" i="14"/>
  <c r="F4" i="14"/>
  <c r="A4" i="14"/>
  <c r="M3" i="14"/>
  <c r="F3" i="14"/>
  <c r="A3" i="14"/>
  <c r="A2" i="14"/>
  <c r="A1" i="14"/>
  <c r="F7" i="13" l="1"/>
  <c r="N6" i="13"/>
  <c r="M6" i="13"/>
  <c r="L6" i="13"/>
  <c r="F6" i="13"/>
  <c r="D6" i="13"/>
  <c r="F5" i="13"/>
  <c r="A5" i="13"/>
  <c r="F4" i="13"/>
  <c r="A4" i="13"/>
  <c r="M3" i="13"/>
  <c r="F3" i="13"/>
  <c r="A3" i="13"/>
  <c r="A2" i="13"/>
  <c r="A1" i="13"/>
  <c r="F7" i="11"/>
  <c r="N6" i="11"/>
  <c r="M6" i="11"/>
  <c r="L6" i="11"/>
  <c r="F6" i="11"/>
  <c r="D6" i="11"/>
  <c r="F5" i="11"/>
  <c r="A5" i="11"/>
  <c r="F4" i="11"/>
  <c r="A4" i="11"/>
  <c r="M3" i="11"/>
  <c r="F3" i="11"/>
  <c r="A3" i="11"/>
  <c r="A2" i="11"/>
  <c r="A1" i="11"/>
  <c r="F7" i="12"/>
  <c r="N6" i="12"/>
  <c r="M6" i="12"/>
  <c r="L6" i="12"/>
  <c r="F6" i="12"/>
  <c r="D6" i="12"/>
  <c r="F5" i="12"/>
  <c r="A5" i="12"/>
  <c r="F4" i="12"/>
  <c r="A4" i="12"/>
  <c r="M3" i="12"/>
  <c r="F3" i="12"/>
  <c r="A3" i="12"/>
  <c r="A2" i="12"/>
  <c r="A1" i="12"/>
  <c r="E7" i="10"/>
  <c r="M6" i="10"/>
  <c r="L6" i="10"/>
  <c r="K6" i="10"/>
  <c r="E6" i="10"/>
  <c r="C6" i="10"/>
  <c r="E5" i="10"/>
  <c r="A5" i="10"/>
  <c r="E4" i="10"/>
  <c r="A4" i="10"/>
  <c r="L3" i="10"/>
  <c r="E3" i="10"/>
  <c r="A3" i="10"/>
  <c r="A2" i="10"/>
  <c r="A1" i="10"/>
  <c r="H2" i="6"/>
  <c r="F7" i="9"/>
  <c r="N6" i="9"/>
  <c r="M6" i="9"/>
  <c r="L6" i="9"/>
  <c r="F6" i="9"/>
  <c r="D6" i="9"/>
  <c r="F5" i="9"/>
  <c r="A5" i="9"/>
  <c r="F4" i="9"/>
  <c r="A4" i="9"/>
  <c r="M3" i="9"/>
  <c r="F3" i="9"/>
  <c r="A3" i="9"/>
  <c r="A2" i="9"/>
  <c r="A1" i="9"/>
  <c r="F7" i="8"/>
  <c r="N6" i="8"/>
  <c r="M6" i="8"/>
  <c r="L6" i="8"/>
  <c r="F6" i="8"/>
  <c r="D6" i="8"/>
  <c r="F5" i="8"/>
  <c r="A5" i="8"/>
  <c r="F4" i="8"/>
  <c r="A4" i="8"/>
  <c r="M3" i="8"/>
  <c r="F3" i="8"/>
  <c r="A3" i="8"/>
  <c r="A2" i="8"/>
  <c r="A1" i="8"/>
  <c r="M20" i="6" l="1"/>
  <c r="M13" i="6"/>
  <c r="M14" i="6"/>
  <c r="M18" i="6"/>
  <c r="M22" i="6"/>
  <c r="M8" i="6"/>
  <c r="M32" i="6"/>
  <c r="M27" i="6"/>
  <c r="M21" i="6"/>
  <c r="M33" i="6"/>
  <c r="M26" i="6"/>
  <c r="M15" i="6"/>
  <c r="M34" i="6"/>
  <c r="M29" i="6"/>
  <c r="M25" i="6"/>
  <c r="M12" i="6"/>
  <c r="M35" i="6"/>
  <c r="M28" i="6"/>
  <c r="M19" i="6"/>
  <c r="M11" i="6"/>
  <c r="N6" i="7"/>
  <c r="M6" i="7"/>
  <c r="L6" i="7"/>
  <c r="F7" i="7"/>
  <c r="F6" i="7"/>
  <c r="D6" i="7"/>
  <c r="N6" i="6"/>
  <c r="M6" i="6"/>
  <c r="L6" i="6"/>
  <c r="J7" i="6"/>
  <c r="F7" i="6"/>
  <c r="F6" i="6"/>
  <c r="D6" i="6"/>
  <c r="A5" i="7"/>
  <c r="M3" i="7"/>
  <c r="M3" i="6"/>
  <c r="F4" i="7"/>
  <c r="A4" i="7"/>
  <c r="F3" i="7"/>
  <c r="A3" i="7"/>
  <c r="A2" i="7"/>
  <c r="A1" i="7"/>
  <c r="A1" i="6"/>
  <c r="F5" i="7"/>
  <c r="A5" i="6"/>
  <c r="F3" i="6"/>
  <c r="F4" i="6"/>
  <c r="A4" i="6"/>
  <c r="A3" i="6"/>
  <c r="A2" i="6"/>
  <c r="F5" i="6"/>
  <c r="B8" i="1" l="1"/>
  <c r="B2" i="4"/>
  <c r="B15" i="4" s="1"/>
  <c r="B9" i="1" l="1"/>
  <c r="A9" i="1" s="1"/>
  <c r="C8" i="1"/>
  <c r="B6" i="4"/>
  <c r="B11" i="4" s="1"/>
  <c r="B12" i="4" s="1"/>
  <c r="A8" i="1"/>
  <c r="B8" i="4"/>
  <c r="B13" i="4"/>
  <c r="B9" i="4"/>
  <c r="B14" i="4"/>
  <c r="B16" i="4"/>
  <c r="B5" i="4"/>
  <c r="D8" i="1" s="1"/>
  <c r="B17" i="4"/>
  <c r="B10" i="1" l="1"/>
  <c r="C9" i="1"/>
  <c r="B7" i="4"/>
  <c r="B10" i="4"/>
  <c r="B11" i="1" l="1"/>
  <c r="C10" i="1"/>
  <c r="A10" i="1"/>
  <c r="B12" i="1" l="1"/>
  <c r="C11" i="1"/>
  <c r="A11" i="1"/>
  <c r="B13" i="1" l="1"/>
  <c r="C12" i="1"/>
  <c r="A12" i="1"/>
  <c r="B14" i="1" l="1"/>
  <c r="C13" i="1"/>
  <c r="A13" i="1"/>
  <c r="B15" i="1" l="1"/>
  <c r="C14" i="1"/>
  <c r="A14" i="1"/>
  <c r="M5" i="6"/>
  <c r="N8" i="6" s="1"/>
  <c r="N9" i="6" s="1"/>
  <c r="N10" i="6" s="1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M38" i="6" s="1"/>
  <c r="B16" i="1" l="1"/>
  <c r="C15" i="1"/>
  <c r="A15" i="1"/>
  <c r="M5" i="7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N35" i="7" s="1"/>
  <c r="N36" i="7" s="1"/>
  <c r="N37" i="7" s="1"/>
  <c r="N38" i="7" s="1"/>
  <c r="B17" i="1" l="1"/>
  <c r="C16" i="1"/>
  <c r="A16" i="1"/>
  <c r="M40" i="7"/>
  <c r="B18" i="1" l="1"/>
  <c r="C17" i="1"/>
  <c r="A17" i="1"/>
  <c r="M5" i="8"/>
  <c r="N8" i="8" s="1"/>
  <c r="N9" i="8" s="1"/>
  <c r="N10" i="8" s="1"/>
  <c r="N11" i="8" s="1"/>
  <c r="N12" i="8" s="1"/>
  <c r="N13" i="8" s="1"/>
  <c r="N14" i="8" s="1"/>
  <c r="N15" i="8" s="1"/>
  <c r="N16" i="8" s="1"/>
  <c r="N17" i="8" s="1"/>
  <c r="N18" i="8" s="1"/>
  <c r="N19" i="8" s="1"/>
  <c r="N20" i="8" s="1"/>
  <c r="N21" i="8" s="1"/>
  <c r="N22" i="8" s="1"/>
  <c r="N23" i="8" s="1"/>
  <c r="N24" i="8" s="1"/>
  <c r="N25" i="8" s="1"/>
  <c r="N26" i="8" s="1"/>
  <c r="N27" i="8" l="1"/>
  <c r="N28" i="8" s="1"/>
  <c r="N29" i="8" s="1"/>
  <c r="N30" i="8" s="1"/>
  <c r="N31" i="8" s="1"/>
  <c r="N32" i="8" s="1"/>
  <c r="N33" i="8" s="1"/>
  <c r="N34" i="8" s="1"/>
  <c r="N35" i="8" s="1"/>
  <c r="N36" i="8" s="1"/>
  <c r="N37" i="8" s="1"/>
  <c r="M39" i="8" s="1"/>
  <c r="M5" i="9" s="1"/>
  <c r="B19" i="1"/>
  <c r="C18" i="1"/>
  <c r="A18" i="1"/>
  <c r="B20" i="1" l="1"/>
  <c r="C19" i="1"/>
  <c r="A19" i="1"/>
  <c r="N8" i="9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M40" i="9" s="1"/>
  <c r="L5" i="10" s="1"/>
  <c r="M8" i="10" s="1"/>
  <c r="M9" i="10" s="1"/>
  <c r="M10" i="10" s="1"/>
  <c r="M11" i="10" s="1"/>
  <c r="M12" i="10" s="1"/>
  <c r="M13" i="10" s="1"/>
  <c r="M14" i="10" s="1"/>
  <c r="M15" i="10" s="1"/>
  <c r="M16" i="10" s="1"/>
  <c r="M17" i="10" s="1"/>
  <c r="M18" i="10" s="1"/>
  <c r="M19" i="10" s="1"/>
  <c r="M20" i="10" s="1"/>
  <c r="M21" i="10" s="1"/>
  <c r="M22" i="10" s="1"/>
  <c r="M23" i="10" s="1"/>
  <c r="M24" i="10" s="1"/>
  <c r="M25" i="10" s="1"/>
  <c r="B21" i="1" l="1"/>
  <c r="C20" i="1"/>
  <c r="A20" i="1"/>
  <c r="M26" i="10"/>
  <c r="M27" i="10" s="1"/>
  <c r="M28" i="10" s="1"/>
  <c r="M29" i="10" s="1"/>
  <c r="M30" i="10" s="1"/>
  <c r="M31" i="10" s="1"/>
  <c r="M32" i="10" s="1"/>
  <c r="M33" i="10" s="1"/>
  <c r="M34" i="10" s="1"/>
  <c r="M35" i="10" s="1"/>
  <c r="M36" i="10" s="1"/>
  <c r="M37" i="10" s="1"/>
  <c r="B22" i="1" l="1"/>
  <c r="C21" i="1"/>
  <c r="A21" i="1"/>
  <c r="B23" i="1" l="1"/>
  <c r="C22" i="1"/>
  <c r="A22" i="1"/>
  <c r="B24" i="1" l="1"/>
  <c r="C23" i="1"/>
  <c r="A23" i="1"/>
  <c r="B25" i="1" l="1"/>
  <c r="C24" i="1"/>
  <c r="A24" i="1"/>
  <c r="B26" i="1" l="1"/>
  <c r="C25" i="1"/>
  <c r="A25" i="1"/>
  <c r="B27" i="1" l="1"/>
  <c r="C26" i="1"/>
  <c r="A26" i="1"/>
  <c r="B28" i="1" l="1"/>
  <c r="C27" i="1"/>
  <c r="A27" i="1"/>
  <c r="B29" i="1" l="1"/>
  <c r="C28" i="1"/>
  <c r="A28" i="1"/>
  <c r="B30" i="1" l="1"/>
  <c r="C29" i="1"/>
  <c r="A29" i="1"/>
  <c r="B31" i="1" l="1"/>
  <c r="C30" i="1"/>
  <c r="A30" i="1"/>
  <c r="B32" i="1" l="1"/>
  <c r="C31" i="1"/>
  <c r="A31" i="1"/>
  <c r="B33" i="1" l="1"/>
  <c r="C32" i="1"/>
  <c r="A32" i="1"/>
  <c r="B34" i="1" l="1"/>
  <c r="C33" i="1"/>
  <c r="A33" i="1"/>
  <c r="B35" i="1" l="1"/>
  <c r="C34" i="1"/>
  <c r="A34" i="1"/>
  <c r="B36" i="1" l="1"/>
  <c r="C35" i="1"/>
  <c r="A35" i="1"/>
  <c r="B37" i="1" l="1"/>
  <c r="C36" i="1"/>
  <c r="A36" i="1"/>
  <c r="B38" i="1" l="1"/>
  <c r="C37" i="1"/>
  <c r="A37" i="1"/>
  <c r="B8" i="6" l="1"/>
  <c r="C38" i="1"/>
  <c r="A38" i="1"/>
  <c r="A8" i="6" l="1"/>
  <c r="C8" i="6"/>
  <c r="B9" i="6"/>
  <c r="D8" i="6"/>
  <c r="C9" i="6" l="1"/>
  <c r="B10" i="6"/>
  <c r="A9" i="6"/>
  <c r="D9" i="6"/>
  <c r="C10" i="6" l="1"/>
  <c r="B11" i="6"/>
  <c r="A10" i="6"/>
  <c r="D10" i="6"/>
  <c r="C11" i="6" l="1"/>
  <c r="D11" i="6"/>
  <c r="B12" i="6"/>
  <c r="A11" i="6"/>
  <c r="C12" i="6" l="1"/>
  <c r="D12" i="6"/>
  <c r="B13" i="6"/>
  <c r="A12" i="6"/>
  <c r="C13" i="6" l="1"/>
  <c r="D13" i="6"/>
  <c r="B14" i="6"/>
  <c r="A13" i="6"/>
  <c r="C14" i="6" l="1"/>
  <c r="A14" i="6"/>
  <c r="D14" i="6"/>
  <c r="B15" i="6"/>
  <c r="C15" i="6" l="1"/>
  <c r="D15" i="6"/>
  <c r="B16" i="6"/>
  <c r="A15" i="6"/>
  <c r="C16" i="6" l="1"/>
  <c r="D16" i="6"/>
  <c r="B17" i="6"/>
  <c r="A16" i="6"/>
  <c r="L39" i="10"/>
  <c r="M5" i="12" s="1"/>
  <c r="C17" i="6" l="1"/>
  <c r="D17" i="6"/>
  <c r="A17" i="6"/>
  <c r="B18" i="6"/>
  <c r="N8" i="12"/>
  <c r="N9" i="12" s="1"/>
  <c r="N10" i="12" s="1"/>
  <c r="N11" i="12" s="1"/>
  <c r="N12" i="12" s="1"/>
  <c r="N13" i="12" s="1"/>
  <c r="N14" i="12" s="1"/>
  <c r="N15" i="12" s="1"/>
  <c r="N16" i="12" s="1"/>
  <c r="N17" i="12" s="1"/>
  <c r="N18" i="12" s="1"/>
  <c r="N19" i="12" s="1"/>
  <c r="N20" i="12" s="1"/>
  <c r="N21" i="12" s="1"/>
  <c r="N22" i="12" s="1"/>
  <c r="N23" i="12" s="1"/>
  <c r="N24" i="12" s="1"/>
  <c r="N25" i="12" s="1"/>
  <c r="N26" i="12" s="1"/>
  <c r="N27" i="12" s="1"/>
  <c r="N28" i="12" s="1"/>
  <c r="N29" i="12" s="1"/>
  <c r="N30" i="12" s="1"/>
  <c r="N31" i="12" s="1"/>
  <c r="N32" i="12" s="1"/>
  <c r="N33" i="12" s="1"/>
  <c r="N34" i="12" s="1"/>
  <c r="C18" i="6" l="1"/>
  <c r="D18" i="6"/>
  <c r="B19" i="6"/>
  <c r="A18" i="6"/>
  <c r="N35" i="12"/>
  <c r="N36" i="12" s="1"/>
  <c r="N37" i="12" s="1"/>
  <c r="C19" i="6" l="1"/>
  <c r="A19" i="6"/>
  <c r="D19" i="6"/>
  <c r="B20" i="6"/>
  <c r="N38" i="12"/>
  <c r="M40" i="12" s="1"/>
  <c r="M5" i="11" s="1"/>
  <c r="N8" i="11" s="1"/>
  <c r="N9" i="11" s="1"/>
  <c r="N10" i="11" s="1"/>
  <c r="N11" i="11" s="1"/>
  <c r="N12" i="11" s="1"/>
  <c r="N13" i="11" s="1"/>
  <c r="N14" i="11" s="1"/>
  <c r="N15" i="11" s="1"/>
  <c r="N16" i="11" s="1"/>
  <c r="N17" i="11" s="1"/>
  <c r="N18" i="11" s="1"/>
  <c r="N19" i="11" s="1"/>
  <c r="N20" i="11" s="1"/>
  <c r="N21" i="11" s="1"/>
  <c r="N22" i="11" s="1"/>
  <c r="N23" i="11" s="1"/>
  <c r="N24" i="11" s="1"/>
  <c r="N25" i="11" s="1"/>
  <c r="N26" i="11" s="1"/>
  <c r="N27" i="11" s="1"/>
  <c r="N28" i="11" s="1"/>
  <c r="N29" i="11" s="1"/>
  <c r="N30" i="11" s="1"/>
  <c r="N31" i="11" s="1"/>
  <c r="N32" i="11" s="1"/>
  <c r="N33" i="11" s="1"/>
  <c r="N34" i="11" s="1"/>
  <c r="N35" i="11" s="1"/>
  <c r="N36" i="11" s="1"/>
  <c r="C20" i="6" l="1"/>
  <c r="D20" i="6"/>
  <c r="B21" i="6"/>
  <c r="A20" i="6"/>
  <c r="N37" i="11"/>
  <c r="N38" i="11" s="1"/>
  <c r="M40" i="11" s="1"/>
  <c r="M5" i="13" s="1"/>
  <c r="N8" i="13" l="1"/>
  <c r="N9" i="13" s="1"/>
  <c r="N10" i="13" s="1"/>
  <c r="N11" i="13" s="1"/>
  <c r="N12" i="13" s="1"/>
  <c r="N13" i="13" s="1"/>
  <c r="N14" i="13" s="1"/>
  <c r="N15" i="13" s="1"/>
  <c r="N16" i="13" s="1"/>
  <c r="N17" i="13" s="1"/>
  <c r="N18" i="13" s="1"/>
  <c r="N19" i="13" s="1"/>
  <c r="N20" i="13" s="1"/>
  <c r="C21" i="6"/>
  <c r="D21" i="6"/>
  <c r="B22" i="6"/>
  <c r="A21" i="6"/>
  <c r="N21" i="13" l="1"/>
  <c r="N22" i="13" s="1"/>
  <c r="N23" i="13" s="1"/>
  <c r="N24" i="13" s="1"/>
  <c r="N25" i="13" s="1"/>
  <c r="N26" i="13" s="1"/>
  <c r="N27" i="13" s="1"/>
  <c r="N28" i="13" s="1"/>
  <c r="N29" i="13" s="1"/>
  <c r="N30" i="13" s="1"/>
  <c r="N31" i="13" s="1"/>
  <c r="N32" i="13" s="1"/>
  <c r="N33" i="13" s="1"/>
  <c r="N34" i="13" s="1"/>
  <c r="N35" i="13" s="1"/>
  <c r="N36" i="13" s="1"/>
  <c r="N37" i="13" s="1"/>
  <c r="C22" i="6"/>
  <c r="D22" i="6"/>
  <c r="B23" i="6"/>
  <c r="A22" i="6"/>
  <c r="M40" i="13" l="1"/>
  <c r="M5" i="14" s="1"/>
  <c r="N8" i="14" s="1"/>
  <c r="N9" i="14" s="1"/>
  <c r="N10" i="14" s="1"/>
  <c r="N11" i="14" s="1"/>
  <c r="N12" i="14" s="1"/>
  <c r="N13" i="14" s="1"/>
  <c r="N14" i="14" s="1"/>
  <c r="N15" i="14" s="1"/>
  <c r="N16" i="14" s="1"/>
  <c r="N17" i="14" s="1"/>
  <c r="N18" i="14" s="1"/>
  <c r="N19" i="14" s="1"/>
  <c r="N20" i="14" s="1"/>
  <c r="N21" i="14" s="1"/>
  <c r="N22" i="14" s="1"/>
  <c r="N23" i="14" s="1"/>
  <c r="N24" i="14" s="1"/>
  <c r="N25" i="14" s="1"/>
  <c r="N26" i="14" s="1"/>
  <c r="N27" i="14" s="1"/>
  <c r="N28" i="14" s="1"/>
  <c r="N29" i="14" s="1"/>
  <c r="N30" i="14" s="1"/>
  <c r="N31" i="14" s="1"/>
  <c r="N32" i="14" s="1"/>
  <c r="N33" i="14" s="1"/>
  <c r="N34" i="14" s="1"/>
  <c r="N35" i="14" s="1"/>
  <c r="N36" i="14" s="1"/>
  <c r="N37" i="14" s="1"/>
  <c r="N38" i="14" s="1"/>
  <c r="M40" i="14" s="1"/>
  <c r="M5" i="15" s="1"/>
  <c r="N8" i="15" s="1"/>
  <c r="N9" i="15" s="1"/>
  <c r="N10" i="15" s="1"/>
  <c r="N11" i="15" s="1"/>
  <c r="N12" i="15" s="1"/>
  <c r="N13" i="15" s="1"/>
  <c r="N14" i="15" s="1"/>
  <c r="N15" i="15" s="1"/>
  <c r="N16" i="15" s="1"/>
  <c r="N17" i="15" s="1"/>
  <c r="N18" i="15" s="1"/>
  <c r="N19" i="15" s="1"/>
  <c r="N20" i="15" s="1"/>
  <c r="N21" i="15" s="1"/>
  <c r="N22" i="15" s="1"/>
  <c r="N23" i="15" s="1"/>
  <c r="N24" i="15" s="1"/>
  <c r="N25" i="15" s="1"/>
  <c r="N26" i="15" s="1"/>
  <c r="N27" i="15" s="1"/>
  <c r="N28" i="15" s="1"/>
  <c r="N29" i="15" s="1"/>
  <c r="N30" i="15" s="1"/>
  <c r="N31" i="15" s="1"/>
  <c r="N32" i="15" s="1"/>
  <c r="N33" i="15" s="1"/>
  <c r="N34" i="15" s="1"/>
  <c r="N35" i="15" s="1"/>
  <c r="N36" i="15" s="1"/>
  <c r="N37" i="15" s="1"/>
  <c r="M39" i="15" s="1"/>
  <c r="M5" i="16" s="1"/>
  <c r="N8" i="16" s="1"/>
  <c r="N9" i="16" s="1"/>
  <c r="N10" i="16" s="1"/>
  <c r="N11" i="16" s="1"/>
  <c r="N12" i="16" s="1"/>
  <c r="N13" i="16" s="1"/>
  <c r="N14" i="16" s="1"/>
  <c r="N15" i="16" s="1"/>
  <c r="N16" i="16" s="1"/>
  <c r="N17" i="16" s="1"/>
  <c r="N18" i="16" s="1"/>
  <c r="N19" i="16" s="1"/>
  <c r="N20" i="16" s="1"/>
  <c r="N21" i="16" s="1"/>
  <c r="N22" i="16" s="1"/>
  <c r="N23" i="16" s="1"/>
  <c r="N24" i="16" s="1"/>
  <c r="N25" i="16" s="1"/>
  <c r="N26" i="16" s="1"/>
  <c r="N27" i="16" s="1"/>
  <c r="N28" i="16" s="1"/>
  <c r="N29" i="16" s="1"/>
  <c r="N30" i="16" s="1"/>
  <c r="N31" i="16" s="1"/>
  <c r="N32" i="16" s="1"/>
  <c r="N33" i="16" s="1"/>
  <c r="N34" i="16" s="1"/>
  <c r="N35" i="16" s="1"/>
  <c r="N36" i="16" s="1"/>
  <c r="N37" i="16" s="1"/>
  <c r="N38" i="16" s="1"/>
  <c r="M40" i="16" s="1"/>
  <c r="C23" i="6"/>
  <c r="A23" i="6"/>
  <c r="D23" i="6"/>
  <c r="B24" i="6"/>
  <c r="C24" i="6" l="1"/>
  <c r="A24" i="6"/>
  <c r="D24" i="6"/>
  <c r="B25" i="6"/>
  <c r="C25" i="6" l="1"/>
  <c r="B26" i="6"/>
  <c r="A25" i="6"/>
  <c r="D25" i="6"/>
  <c r="C26" i="6" l="1"/>
  <c r="A26" i="6"/>
  <c r="D26" i="6"/>
  <c r="B27" i="6"/>
  <c r="C27" i="6" l="1"/>
  <c r="A27" i="6"/>
  <c r="D27" i="6"/>
  <c r="B28" i="6"/>
  <c r="C28" i="6" l="1"/>
  <c r="A28" i="6"/>
  <c r="D28" i="6"/>
  <c r="B29" i="6"/>
  <c r="C29" i="6" l="1"/>
  <c r="D29" i="6"/>
  <c r="B30" i="6"/>
  <c r="A29" i="6"/>
  <c r="C30" i="6" l="1"/>
  <c r="A30" i="6"/>
  <c r="D30" i="6"/>
  <c r="B31" i="6"/>
  <c r="C31" i="6" l="1"/>
  <c r="D31" i="6"/>
  <c r="B32" i="6"/>
  <c r="A31" i="6"/>
  <c r="C32" i="6" l="1"/>
  <c r="A32" i="6"/>
  <c r="D32" i="6"/>
  <c r="B33" i="6"/>
  <c r="C33" i="6" l="1"/>
  <c r="A33" i="6"/>
  <c r="D33" i="6"/>
  <c r="B34" i="6"/>
  <c r="C34" i="6" l="1"/>
  <c r="A34" i="6"/>
  <c r="D34" i="6"/>
  <c r="B35" i="6"/>
  <c r="C35" i="6" l="1"/>
  <c r="B36" i="6"/>
  <c r="A35" i="6"/>
  <c r="D35" i="6"/>
  <c r="C36" i="6" l="1"/>
  <c r="A36" i="6"/>
  <c r="D36" i="6"/>
  <c r="B8" i="7"/>
  <c r="C8" i="7" l="1"/>
  <c r="D8" i="7"/>
  <c r="B9" i="7"/>
  <c r="A8" i="7"/>
  <c r="C9" i="7" l="1"/>
  <c r="B10" i="7"/>
  <c r="D9" i="7"/>
  <c r="A9" i="7"/>
  <c r="C10" i="7" l="1"/>
  <c r="D10" i="7"/>
  <c r="A10" i="7"/>
  <c r="B11" i="7"/>
  <c r="C11" i="7" l="1"/>
  <c r="D11" i="7"/>
  <c r="A11" i="7"/>
  <c r="B12" i="7"/>
  <c r="C12" i="7" l="1"/>
  <c r="D12" i="7"/>
  <c r="A12" i="7"/>
  <c r="B13" i="7"/>
  <c r="C13" i="7" l="1"/>
  <c r="D13" i="7"/>
  <c r="A13" i="7"/>
  <c r="B14" i="7"/>
  <c r="C14" i="7" l="1"/>
  <c r="D14" i="7"/>
  <c r="A14" i="7"/>
  <c r="B15" i="7"/>
  <c r="C15" i="7" l="1"/>
  <c r="D15" i="7"/>
  <c r="A15" i="7"/>
  <c r="B16" i="7"/>
  <c r="C16" i="7" l="1"/>
  <c r="D16" i="7"/>
  <c r="A16" i="7"/>
  <c r="B17" i="7"/>
  <c r="C17" i="7" l="1"/>
  <c r="B18" i="7"/>
  <c r="D17" i="7"/>
  <c r="A17" i="7"/>
  <c r="C18" i="7" l="1"/>
  <c r="D18" i="7"/>
  <c r="A18" i="7"/>
  <c r="B19" i="7"/>
  <c r="C19" i="7" l="1"/>
  <c r="B20" i="7"/>
  <c r="A19" i="7"/>
  <c r="D19" i="7"/>
  <c r="C20" i="7" l="1"/>
  <c r="D20" i="7"/>
  <c r="A20" i="7"/>
  <c r="B21" i="7"/>
  <c r="C21" i="7" l="1"/>
  <c r="D21" i="7"/>
  <c r="A21" i="7"/>
  <c r="B22" i="7"/>
  <c r="C22" i="7" l="1"/>
  <c r="B23" i="7"/>
  <c r="D22" i="7"/>
  <c r="A22" i="7"/>
  <c r="C23" i="7" l="1"/>
  <c r="D23" i="7"/>
  <c r="A23" i="7"/>
  <c r="B24" i="7"/>
  <c r="C24" i="7" l="1"/>
  <c r="D24" i="7"/>
  <c r="A24" i="7"/>
  <c r="B25" i="7"/>
  <c r="C25" i="7" l="1"/>
  <c r="D25" i="7"/>
  <c r="A25" i="7"/>
  <c r="B26" i="7"/>
  <c r="C26" i="7" l="1"/>
  <c r="B27" i="7"/>
  <c r="D26" i="7"/>
  <c r="A26" i="7"/>
  <c r="C27" i="7" l="1"/>
  <c r="B28" i="7"/>
  <c r="D27" i="7"/>
  <c r="A27" i="7"/>
  <c r="C28" i="7" l="1"/>
  <c r="B29" i="7"/>
  <c r="D28" i="7"/>
  <c r="A28" i="7"/>
  <c r="C29" i="7" l="1"/>
  <c r="A29" i="7"/>
  <c r="B30" i="7"/>
  <c r="D29" i="7"/>
  <c r="C30" i="7" l="1"/>
  <c r="A30" i="7"/>
  <c r="B31" i="7"/>
  <c r="D30" i="7"/>
  <c r="C31" i="7" l="1"/>
  <c r="A31" i="7"/>
  <c r="B32" i="7"/>
  <c r="D31" i="7"/>
  <c r="C32" i="7" l="1"/>
  <c r="B33" i="7"/>
  <c r="D32" i="7"/>
  <c r="A32" i="7"/>
  <c r="C33" i="7" l="1"/>
  <c r="A33" i="7"/>
  <c r="B34" i="7"/>
  <c r="D33" i="7"/>
  <c r="C34" i="7" l="1"/>
  <c r="B35" i="7"/>
  <c r="D34" i="7"/>
  <c r="A34" i="7"/>
  <c r="C35" i="7" l="1"/>
  <c r="A35" i="7"/>
  <c r="B36" i="7"/>
  <c r="D35" i="7"/>
  <c r="C36" i="7" l="1"/>
  <c r="A36" i="7"/>
  <c r="B37" i="7"/>
  <c r="D36" i="7"/>
  <c r="C37" i="7" l="1"/>
  <c r="B38" i="7"/>
  <c r="A37" i="7"/>
  <c r="C38" i="7" l="1"/>
  <c r="A38" i="7"/>
  <c r="B8" i="8"/>
  <c r="C8" i="8" l="1"/>
  <c r="B9" i="8"/>
  <c r="A8" i="8"/>
  <c r="D8" i="8"/>
  <c r="C9" i="8" l="1"/>
  <c r="A9" i="8"/>
  <c r="D9" i="8"/>
  <c r="B10" i="8"/>
  <c r="C10" i="8" l="1"/>
  <c r="A10" i="8"/>
  <c r="B11" i="8"/>
  <c r="D10" i="8"/>
  <c r="C11" i="8" l="1"/>
  <c r="B12" i="8"/>
  <c r="D11" i="8"/>
  <c r="A11" i="8"/>
  <c r="C12" i="8" l="1"/>
  <c r="A12" i="8"/>
  <c r="B13" i="8"/>
  <c r="D12" i="8"/>
  <c r="C13" i="8" l="1"/>
  <c r="A13" i="8"/>
  <c r="D13" i="8"/>
  <c r="B14" i="8"/>
  <c r="C14" i="8" l="1"/>
  <c r="B15" i="8"/>
  <c r="A14" i="8"/>
  <c r="D14" i="8"/>
  <c r="C15" i="8" l="1"/>
  <c r="D15" i="8"/>
  <c r="A15" i="8"/>
  <c r="B16" i="8"/>
  <c r="C16" i="8" l="1"/>
  <c r="B17" i="8"/>
  <c r="A16" i="8"/>
  <c r="D16" i="8"/>
  <c r="C17" i="8" l="1"/>
  <c r="A17" i="8"/>
  <c r="B18" i="8"/>
  <c r="D17" i="8"/>
  <c r="C18" i="8" l="1"/>
  <c r="A18" i="8"/>
  <c r="B19" i="8"/>
  <c r="D18" i="8"/>
  <c r="C19" i="8" l="1"/>
  <c r="B20" i="8"/>
  <c r="A19" i="8"/>
  <c r="D19" i="8"/>
  <c r="C20" i="8" l="1"/>
  <c r="B21" i="8"/>
  <c r="D20" i="8"/>
  <c r="A20" i="8"/>
  <c r="C21" i="8" l="1"/>
  <c r="D21" i="8"/>
  <c r="A21" i="8"/>
  <c r="B22" i="8"/>
  <c r="C22" i="8" l="1"/>
  <c r="B23" i="8"/>
  <c r="D22" i="8"/>
  <c r="A22" i="8"/>
  <c r="C23" i="8" l="1"/>
  <c r="B24" i="8"/>
  <c r="D23" i="8"/>
  <c r="A23" i="8"/>
  <c r="C24" i="8" l="1"/>
  <c r="B25" i="8"/>
  <c r="A24" i="8"/>
  <c r="D24" i="8"/>
  <c r="C25" i="8" l="1"/>
  <c r="A25" i="8"/>
  <c r="D25" i="8"/>
  <c r="B26" i="8"/>
  <c r="C26" i="8" l="1"/>
  <c r="B27" i="8"/>
  <c r="A26" i="8"/>
  <c r="D26" i="8"/>
  <c r="C27" i="8" l="1"/>
  <c r="D27" i="8"/>
  <c r="B28" i="8"/>
  <c r="A27" i="8"/>
  <c r="C28" i="8" l="1"/>
  <c r="D28" i="8"/>
  <c r="B29" i="8"/>
  <c r="A28" i="8"/>
  <c r="C29" i="8" l="1"/>
  <c r="D29" i="8"/>
  <c r="B30" i="8"/>
  <c r="A29" i="8"/>
  <c r="C30" i="8" l="1"/>
  <c r="B31" i="8"/>
  <c r="A30" i="8"/>
  <c r="D30" i="8"/>
  <c r="C31" i="8" l="1"/>
  <c r="D31" i="8"/>
  <c r="B32" i="8"/>
  <c r="A31" i="8"/>
  <c r="C32" i="8" l="1"/>
  <c r="B33" i="8"/>
  <c r="D32" i="8"/>
  <c r="A32" i="8"/>
  <c r="C33" i="8" l="1"/>
  <c r="D33" i="8"/>
  <c r="B34" i="8"/>
  <c r="A33" i="8"/>
  <c r="C34" i="8" l="1"/>
  <c r="B35" i="8"/>
  <c r="D34" i="8"/>
  <c r="A34" i="8"/>
  <c r="C35" i="8" l="1"/>
  <c r="D35" i="8"/>
  <c r="B36" i="8"/>
  <c r="A35" i="8"/>
  <c r="C36" i="8" l="1"/>
  <c r="B37" i="8"/>
  <c r="D36" i="8"/>
  <c r="A36" i="8"/>
  <c r="B8" i="9" l="1"/>
  <c r="A37" i="8"/>
  <c r="C37" i="8"/>
  <c r="D8" i="9" l="1"/>
  <c r="A8" i="9"/>
  <c r="B9" i="9"/>
  <c r="C8" i="9"/>
  <c r="C9" i="9" l="1"/>
  <c r="D9" i="9"/>
  <c r="B10" i="9"/>
  <c r="A9" i="9"/>
  <c r="C10" i="9" l="1"/>
  <c r="A10" i="9"/>
  <c r="B11" i="9"/>
  <c r="D10" i="9"/>
  <c r="C11" i="9" l="1"/>
  <c r="A11" i="9"/>
  <c r="D11" i="9"/>
  <c r="B12" i="9"/>
  <c r="C12" i="9" l="1"/>
  <c r="D12" i="9"/>
  <c r="B13" i="9"/>
  <c r="A12" i="9"/>
  <c r="C13" i="9" l="1"/>
  <c r="A13" i="9"/>
  <c r="D13" i="9"/>
  <c r="B14" i="9"/>
  <c r="C14" i="9" l="1"/>
  <c r="B15" i="9"/>
  <c r="D14" i="9"/>
  <c r="A14" i="9"/>
  <c r="C15" i="9" l="1"/>
  <c r="D15" i="9"/>
  <c r="A15" i="9"/>
  <c r="B16" i="9"/>
  <c r="C16" i="9" l="1"/>
  <c r="D16" i="9"/>
  <c r="B17" i="9"/>
  <c r="A16" i="9"/>
  <c r="C17" i="9" l="1"/>
  <c r="A17" i="9"/>
  <c r="B18" i="9"/>
  <c r="D17" i="9"/>
  <c r="C18" i="9" l="1"/>
  <c r="B19" i="9"/>
  <c r="A18" i="9"/>
  <c r="D18" i="9"/>
  <c r="C19" i="9" l="1"/>
  <c r="D19" i="9"/>
  <c r="B20" i="9"/>
  <c r="A19" i="9"/>
  <c r="C20" i="9" l="1"/>
  <c r="B21" i="9"/>
  <c r="A20" i="9"/>
  <c r="D20" i="9"/>
  <c r="C21" i="9" l="1"/>
  <c r="B22" i="9"/>
  <c r="A21" i="9"/>
  <c r="D21" i="9"/>
  <c r="C22" i="9" l="1"/>
  <c r="B23" i="9"/>
  <c r="D22" i="9"/>
  <c r="A22" i="9"/>
  <c r="C23" i="9" l="1"/>
  <c r="A23" i="9"/>
  <c r="B24" i="9"/>
  <c r="D23" i="9"/>
  <c r="C24" i="9" l="1"/>
  <c r="B25" i="9"/>
  <c r="D24" i="9"/>
  <c r="A24" i="9"/>
  <c r="C25" i="9" l="1"/>
  <c r="A25" i="9"/>
  <c r="B26" i="9"/>
  <c r="D25" i="9"/>
  <c r="C26" i="9" l="1"/>
  <c r="A26" i="9"/>
  <c r="B27" i="9"/>
  <c r="D26" i="9"/>
  <c r="C27" i="9" l="1"/>
  <c r="A27" i="9"/>
  <c r="D27" i="9"/>
  <c r="B28" i="9"/>
  <c r="C28" i="9" l="1"/>
  <c r="D28" i="9"/>
  <c r="B29" i="9"/>
  <c r="A28" i="9"/>
  <c r="C29" i="9" l="1"/>
  <c r="D29" i="9"/>
  <c r="B30" i="9"/>
  <c r="A29" i="9"/>
  <c r="C30" i="9" l="1"/>
  <c r="B31" i="9"/>
  <c r="A30" i="9"/>
  <c r="D30" i="9"/>
  <c r="C31" i="9" l="1"/>
  <c r="B32" i="9"/>
  <c r="A31" i="9"/>
  <c r="D31" i="9"/>
  <c r="C32" i="9" l="1"/>
  <c r="B33" i="9"/>
  <c r="D32" i="9"/>
  <c r="A32" i="9"/>
  <c r="C33" i="9" l="1"/>
  <c r="D33" i="9"/>
  <c r="B34" i="9"/>
  <c r="A33" i="9"/>
  <c r="C34" i="9" l="1"/>
  <c r="B35" i="9"/>
  <c r="D34" i="9"/>
  <c r="A34" i="9"/>
  <c r="C35" i="9" l="1"/>
  <c r="A35" i="9"/>
  <c r="D35" i="9"/>
  <c r="B36" i="9"/>
  <c r="C36" i="9" l="1"/>
  <c r="B37" i="9"/>
  <c r="A36" i="9"/>
  <c r="D36" i="9"/>
  <c r="C37" i="9" l="1"/>
  <c r="D37" i="9"/>
  <c r="B38" i="9"/>
  <c r="B8" i="10"/>
  <c r="A37" i="9"/>
  <c r="C8" i="10" l="1"/>
  <c r="A8" i="10"/>
  <c r="B9" i="10"/>
  <c r="D38" i="9"/>
  <c r="A38" i="9"/>
  <c r="C38" i="9"/>
  <c r="B10" i="10" l="1"/>
  <c r="A9" i="10"/>
  <c r="C9" i="10"/>
  <c r="A10" i="10" l="1"/>
  <c r="B11" i="10"/>
  <c r="C10" i="10"/>
  <c r="B12" i="10" l="1"/>
  <c r="C11" i="10"/>
  <c r="A11" i="10"/>
  <c r="C12" i="10" l="1"/>
  <c r="B13" i="10"/>
  <c r="A12" i="10"/>
  <c r="C13" i="10" l="1"/>
  <c r="B14" i="10"/>
  <c r="A13" i="10"/>
  <c r="B15" i="10" l="1"/>
  <c r="C14" i="10"/>
  <c r="A14" i="10"/>
  <c r="C15" i="10" l="1"/>
  <c r="B16" i="10"/>
  <c r="A15" i="10"/>
  <c r="B17" i="10" l="1"/>
  <c r="A16" i="10"/>
  <c r="C16" i="10"/>
  <c r="A17" i="10" l="1"/>
  <c r="B18" i="10"/>
  <c r="C17" i="10"/>
  <c r="A18" i="10" l="1"/>
  <c r="B19" i="10"/>
  <c r="C18" i="10"/>
  <c r="C19" i="10" l="1"/>
  <c r="B20" i="10"/>
  <c r="A19" i="10"/>
  <c r="B21" i="10" l="1"/>
  <c r="A20" i="10"/>
  <c r="C20" i="10"/>
  <c r="B22" i="10" l="1"/>
  <c r="C21" i="10"/>
  <c r="A21" i="10"/>
  <c r="B23" i="10" l="1"/>
  <c r="A22" i="10"/>
  <c r="C22" i="10"/>
  <c r="C23" i="10" l="1"/>
  <c r="B24" i="10"/>
  <c r="A23" i="10"/>
  <c r="B25" i="10" l="1"/>
  <c r="A24" i="10"/>
  <c r="C24" i="10"/>
  <c r="B26" i="10" l="1"/>
  <c r="C25" i="10"/>
  <c r="A25" i="10"/>
  <c r="A26" i="10" l="1"/>
  <c r="B27" i="10"/>
  <c r="C26" i="10"/>
  <c r="B28" i="10" l="1"/>
  <c r="A27" i="10"/>
  <c r="C27" i="10"/>
  <c r="A28" i="10" l="1"/>
  <c r="B29" i="10"/>
  <c r="C28" i="10"/>
  <c r="B30" i="10" l="1"/>
  <c r="C29" i="10"/>
  <c r="A29" i="10"/>
  <c r="B31" i="10" l="1"/>
  <c r="C30" i="10"/>
  <c r="A30" i="10"/>
  <c r="A31" i="10" l="1"/>
  <c r="C31" i="10"/>
  <c r="B32" i="10"/>
  <c r="B33" i="10" l="1"/>
  <c r="C32" i="10"/>
  <c r="A32" i="10"/>
  <c r="B34" i="10" l="1"/>
  <c r="A33" i="10"/>
  <c r="C33" i="10"/>
  <c r="B35" i="10" l="1"/>
  <c r="C34" i="10"/>
  <c r="A34" i="10"/>
  <c r="C35" i="10" l="1"/>
  <c r="A35" i="10"/>
  <c r="B36" i="10"/>
  <c r="A36" i="10" l="1"/>
  <c r="B37" i="10"/>
  <c r="C36" i="10"/>
  <c r="B8" i="12" l="1"/>
  <c r="A37" i="10"/>
  <c r="C8" i="12" l="1"/>
  <c r="B9" i="12"/>
  <c r="A8" i="12"/>
  <c r="D8" i="12"/>
  <c r="C9" i="12" l="1"/>
  <c r="D9" i="12"/>
  <c r="A9" i="12"/>
  <c r="B10" i="12"/>
  <c r="C10" i="12" l="1"/>
  <c r="D10" i="12"/>
  <c r="A10" i="12"/>
  <c r="B11" i="12"/>
  <c r="C11" i="12" l="1"/>
  <c r="B12" i="12"/>
  <c r="A11" i="12"/>
  <c r="D11" i="12"/>
  <c r="C12" i="12" l="1"/>
  <c r="D12" i="12"/>
  <c r="B13" i="12"/>
  <c r="A12" i="12"/>
  <c r="C13" i="12" l="1"/>
  <c r="A13" i="12"/>
  <c r="B14" i="12"/>
  <c r="D13" i="12"/>
  <c r="C14" i="12" l="1"/>
  <c r="A14" i="12"/>
  <c r="B15" i="12"/>
  <c r="D14" i="12"/>
  <c r="C15" i="12" l="1"/>
  <c r="B16" i="12"/>
  <c r="A15" i="12"/>
  <c r="D15" i="12"/>
  <c r="C16" i="12" l="1"/>
  <c r="B17" i="12"/>
  <c r="A16" i="12"/>
  <c r="D16" i="12"/>
  <c r="C17" i="12" l="1"/>
  <c r="B18" i="12"/>
  <c r="D17" i="12"/>
  <c r="A17" i="12"/>
  <c r="C18" i="12" l="1"/>
  <c r="A18" i="12"/>
  <c r="D18" i="12"/>
  <c r="B19" i="12"/>
  <c r="C19" i="12" l="1"/>
  <c r="D19" i="12"/>
  <c r="B20" i="12"/>
  <c r="A19" i="12"/>
  <c r="C20" i="12" l="1"/>
  <c r="A20" i="12"/>
  <c r="D20" i="12"/>
  <c r="B21" i="12"/>
  <c r="C21" i="12" l="1"/>
  <c r="D21" i="12"/>
  <c r="A21" i="12"/>
  <c r="B22" i="12"/>
  <c r="C22" i="12" l="1"/>
  <c r="B23" i="12"/>
  <c r="D22" i="12"/>
  <c r="A22" i="12"/>
  <c r="C23" i="12" l="1"/>
  <c r="B24" i="12"/>
  <c r="A23" i="12"/>
  <c r="D23" i="12"/>
  <c r="C24" i="12" l="1"/>
  <c r="A24" i="12"/>
  <c r="D24" i="12"/>
  <c r="B25" i="12"/>
  <c r="C25" i="12" l="1"/>
  <c r="D25" i="12"/>
  <c r="B26" i="12"/>
  <c r="A25" i="12"/>
  <c r="C26" i="12" l="1"/>
  <c r="B27" i="12"/>
  <c r="A26" i="12"/>
  <c r="D26" i="12"/>
  <c r="C27" i="12" l="1"/>
  <c r="B28" i="12"/>
  <c r="A27" i="12"/>
  <c r="D27" i="12"/>
  <c r="C28" i="12" l="1"/>
  <c r="A28" i="12"/>
  <c r="D28" i="12"/>
  <c r="B29" i="12"/>
  <c r="C29" i="12" l="1"/>
  <c r="B30" i="12"/>
  <c r="D29" i="12"/>
  <c r="A29" i="12"/>
  <c r="C30" i="12" l="1"/>
  <c r="A30" i="12"/>
  <c r="B31" i="12"/>
  <c r="D30" i="12"/>
  <c r="C31" i="12" l="1"/>
  <c r="D31" i="12"/>
  <c r="A31" i="12"/>
  <c r="B32" i="12"/>
  <c r="C32" i="12" l="1"/>
  <c r="A32" i="12"/>
  <c r="D32" i="12"/>
  <c r="B33" i="12"/>
  <c r="C33" i="12" l="1"/>
  <c r="D33" i="12"/>
  <c r="A33" i="12"/>
  <c r="B34" i="12"/>
  <c r="C34" i="12" l="1"/>
  <c r="A34" i="12"/>
  <c r="B35" i="12"/>
  <c r="D34" i="12"/>
  <c r="C35" i="12" l="1"/>
  <c r="B36" i="12"/>
  <c r="D35" i="12"/>
  <c r="A35" i="12"/>
  <c r="C36" i="12" l="1"/>
  <c r="B37" i="12"/>
  <c r="A36" i="12"/>
  <c r="D36" i="12"/>
  <c r="C37" i="12" l="1"/>
  <c r="D37" i="12"/>
  <c r="B38" i="12"/>
  <c r="A37" i="12"/>
  <c r="B8" i="11" l="1"/>
  <c r="A38" i="12"/>
  <c r="C38" i="12"/>
  <c r="C8" i="11" l="1"/>
  <c r="B9" i="11"/>
  <c r="A8" i="11"/>
  <c r="D8" i="11"/>
  <c r="C9" i="11" l="1"/>
  <c r="D9" i="11"/>
  <c r="A9" i="11"/>
  <c r="B10" i="11"/>
  <c r="C10" i="11" l="1"/>
  <c r="B11" i="11"/>
  <c r="A10" i="11"/>
  <c r="D10" i="11"/>
  <c r="C11" i="11" l="1"/>
  <c r="B12" i="11"/>
  <c r="D11" i="11"/>
  <c r="A11" i="11"/>
  <c r="C12" i="11" l="1"/>
  <c r="D12" i="11"/>
  <c r="B13" i="11"/>
  <c r="A12" i="11"/>
  <c r="C13" i="11" l="1"/>
  <c r="D13" i="11"/>
  <c r="A13" i="11"/>
  <c r="B14" i="11"/>
  <c r="C14" i="11" l="1"/>
  <c r="D14" i="11"/>
  <c r="B15" i="11"/>
  <c r="A14" i="11"/>
  <c r="C15" i="11" l="1"/>
  <c r="B16" i="11"/>
  <c r="A15" i="11"/>
  <c r="D15" i="11"/>
  <c r="C16" i="11" l="1"/>
  <c r="A16" i="11"/>
  <c r="D16" i="11"/>
  <c r="B17" i="11"/>
  <c r="C17" i="11" l="1"/>
  <c r="D17" i="11"/>
  <c r="B18" i="11"/>
  <c r="A17" i="11"/>
  <c r="C18" i="11" l="1"/>
  <c r="B19" i="11"/>
  <c r="D18" i="11"/>
  <c r="A18" i="11"/>
  <c r="C19" i="11" l="1"/>
  <c r="A19" i="11"/>
  <c r="D19" i="11"/>
  <c r="B20" i="11"/>
  <c r="C20" i="11" l="1"/>
  <c r="B21" i="11"/>
  <c r="D20" i="11"/>
  <c r="A20" i="11"/>
  <c r="C21" i="11" l="1"/>
  <c r="D21" i="11"/>
  <c r="A21" i="11"/>
  <c r="B22" i="11"/>
  <c r="C22" i="11" l="1"/>
  <c r="B23" i="11"/>
  <c r="D22" i="11"/>
  <c r="A22" i="11"/>
  <c r="C23" i="11" l="1"/>
  <c r="D23" i="11"/>
  <c r="B24" i="11"/>
  <c r="A23" i="11"/>
  <c r="C24" i="11" l="1"/>
  <c r="B25" i="11"/>
  <c r="A24" i="11"/>
  <c r="D24" i="11"/>
  <c r="C25" i="11" l="1"/>
  <c r="D25" i="11"/>
  <c r="B26" i="11"/>
  <c r="A25" i="11"/>
  <c r="C26" i="11" l="1"/>
  <c r="D26" i="11"/>
  <c r="B27" i="11"/>
  <c r="A26" i="11"/>
  <c r="C27" i="11" l="1"/>
  <c r="A27" i="11"/>
  <c r="D27" i="11"/>
  <c r="B28" i="11"/>
  <c r="C28" i="11" l="1"/>
  <c r="A28" i="11"/>
  <c r="B29" i="11"/>
  <c r="D28" i="11"/>
  <c r="C29" i="11" l="1"/>
  <c r="D29" i="11"/>
  <c r="B30" i="11"/>
  <c r="A29" i="11"/>
  <c r="C30" i="11" l="1"/>
  <c r="A30" i="11"/>
  <c r="D30" i="11"/>
  <c r="B31" i="11"/>
  <c r="C31" i="11" l="1"/>
  <c r="D31" i="11"/>
  <c r="B32" i="11"/>
  <c r="A31" i="11"/>
  <c r="C32" i="11" l="1"/>
  <c r="B33" i="11"/>
  <c r="A32" i="11"/>
  <c r="D32" i="11"/>
  <c r="C33" i="11" l="1"/>
  <c r="A33" i="11"/>
  <c r="D33" i="11"/>
  <c r="B34" i="11"/>
  <c r="C34" i="11" l="1"/>
  <c r="D34" i="11"/>
  <c r="B35" i="11"/>
  <c r="A34" i="11"/>
  <c r="C35" i="11" l="1"/>
  <c r="B36" i="11"/>
  <c r="A35" i="11"/>
  <c r="D35" i="11"/>
  <c r="C36" i="11" l="1"/>
  <c r="A36" i="11"/>
  <c r="D36" i="11"/>
  <c r="B37" i="11"/>
  <c r="C37" i="11" l="1"/>
  <c r="B38" i="11"/>
  <c r="A37" i="11"/>
  <c r="C38" i="11" l="1"/>
  <c r="A38" i="11"/>
  <c r="B8" i="13"/>
  <c r="C8" i="13" l="1"/>
  <c r="A8" i="13"/>
  <c r="B9" i="13"/>
  <c r="C9" i="13" l="1"/>
  <c r="A9" i="13"/>
  <c r="B10" i="13"/>
  <c r="C10" i="13" l="1"/>
  <c r="A10" i="13"/>
  <c r="B11" i="13"/>
  <c r="C11" i="13" l="1"/>
  <c r="B12" i="13"/>
  <c r="A11" i="13"/>
  <c r="C12" i="13" l="1"/>
  <c r="B13" i="13"/>
  <c r="A12" i="13"/>
  <c r="C13" i="13" l="1"/>
  <c r="A13" i="13"/>
  <c r="B14" i="13"/>
  <c r="C14" i="13" l="1"/>
  <c r="A14" i="13"/>
  <c r="B15" i="13"/>
  <c r="C15" i="13" l="1"/>
  <c r="B16" i="13"/>
  <c r="A15" i="13"/>
  <c r="C16" i="13" l="1"/>
  <c r="B17" i="13"/>
  <c r="A16" i="13"/>
  <c r="C17" i="13" l="1"/>
  <c r="A17" i="13"/>
  <c r="B18" i="13"/>
  <c r="C18" i="13" l="1"/>
  <c r="A18" i="13"/>
  <c r="B19" i="13"/>
  <c r="C19" i="13" l="1"/>
  <c r="A19" i="13"/>
  <c r="B20" i="13"/>
  <c r="C20" i="13" l="1"/>
  <c r="A20" i="13"/>
  <c r="B21" i="13"/>
  <c r="C21" i="13" l="1"/>
  <c r="A21" i="13"/>
  <c r="B22" i="13"/>
  <c r="C22" i="13" l="1"/>
  <c r="B23" i="13"/>
  <c r="A22" i="13"/>
  <c r="C23" i="13" l="1"/>
  <c r="B24" i="13"/>
  <c r="A23" i="13"/>
  <c r="C24" i="13" l="1"/>
  <c r="A24" i="13"/>
  <c r="B25" i="13"/>
  <c r="C25" i="13" l="1"/>
  <c r="B26" i="13"/>
  <c r="A25" i="13"/>
  <c r="C26" i="13" l="1"/>
  <c r="B27" i="13"/>
  <c r="A26" i="13"/>
  <c r="C27" i="13" l="1"/>
  <c r="B28" i="13"/>
  <c r="A27" i="13"/>
  <c r="C28" i="13" l="1"/>
  <c r="B29" i="13"/>
  <c r="A28" i="13"/>
  <c r="C29" i="13" l="1"/>
  <c r="A29" i="13"/>
  <c r="B30" i="13"/>
  <c r="C30" i="13" l="1"/>
  <c r="A30" i="13"/>
  <c r="B31" i="13"/>
  <c r="C31" i="13" l="1"/>
  <c r="A31" i="13"/>
  <c r="B32" i="13"/>
  <c r="C32" i="13" l="1"/>
  <c r="B33" i="13"/>
  <c r="A32" i="13"/>
  <c r="C33" i="13" l="1"/>
  <c r="A33" i="13"/>
  <c r="B34" i="13"/>
  <c r="C34" i="13" l="1"/>
  <c r="B35" i="13"/>
  <c r="A34" i="13"/>
  <c r="C35" i="13" l="1"/>
  <c r="A35" i="13"/>
  <c r="B36" i="13"/>
  <c r="C36" i="13" l="1"/>
  <c r="A36" i="13"/>
  <c r="B37" i="13"/>
  <c r="C37" i="13" l="1"/>
  <c r="B8" i="14"/>
  <c r="A37" i="13"/>
  <c r="C8" i="14" l="1"/>
  <c r="A8" i="14"/>
  <c r="B9" i="14"/>
  <c r="C9" i="14" l="1"/>
  <c r="A9" i="14"/>
  <c r="B10" i="14"/>
  <c r="C10" i="14" l="1"/>
  <c r="B11" i="14"/>
  <c r="A10" i="14"/>
  <c r="C11" i="14" l="1"/>
  <c r="A11" i="14"/>
  <c r="B12" i="14"/>
  <c r="C12" i="14" l="1"/>
  <c r="B13" i="14"/>
  <c r="A12" i="14"/>
  <c r="C13" i="14" l="1"/>
  <c r="A13" i="14"/>
  <c r="B14" i="14"/>
  <c r="C14" i="14" l="1"/>
  <c r="A14" i="14"/>
  <c r="B15" i="14"/>
  <c r="C15" i="14" l="1"/>
  <c r="A15" i="14"/>
  <c r="B16" i="14"/>
  <c r="C16" i="14" l="1"/>
  <c r="A16" i="14"/>
  <c r="B17" i="14"/>
  <c r="C17" i="14" l="1"/>
  <c r="B18" i="14"/>
  <c r="A17" i="14"/>
  <c r="C18" i="14" l="1"/>
  <c r="A18" i="14"/>
  <c r="B19" i="14"/>
  <c r="C19" i="14" l="1"/>
  <c r="A19" i="14"/>
  <c r="B20" i="14"/>
  <c r="C20" i="14" l="1"/>
  <c r="B21" i="14"/>
  <c r="A20" i="14"/>
  <c r="C21" i="14" l="1"/>
  <c r="A21" i="14"/>
  <c r="B22" i="14"/>
  <c r="C22" i="14" l="1"/>
  <c r="A22" i="14"/>
  <c r="B23" i="14"/>
  <c r="C23" i="14" l="1"/>
  <c r="A23" i="14"/>
  <c r="B24" i="14"/>
  <c r="C24" i="14" l="1"/>
  <c r="B25" i="14"/>
  <c r="A24" i="14"/>
  <c r="C25" i="14" l="1"/>
  <c r="A25" i="14"/>
  <c r="B26" i="14"/>
  <c r="C26" i="14" l="1"/>
  <c r="A26" i="14"/>
  <c r="B27" i="14"/>
  <c r="C27" i="14" l="1"/>
  <c r="A27" i="14"/>
  <c r="B28" i="14"/>
  <c r="C28" i="14" l="1"/>
  <c r="B29" i="14"/>
  <c r="A28" i="14"/>
  <c r="C29" i="14" l="1"/>
  <c r="A29" i="14"/>
  <c r="B30" i="14"/>
  <c r="C30" i="14" l="1"/>
  <c r="A30" i="14"/>
  <c r="B31" i="14"/>
  <c r="C31" i="14" l="1"/>
  <c r="B32" i="14"/>
  <c r="A31" i="14"/>
  <c r="C32" i="14" l="1"/>
  <c r="B33" i="14"/>
  <c r="A32" i="14"/>
  <c r="C33" i="14" l="1"/>
  <c r="B34" i="14"/>
  <c r="A33" i="14"/>
  <c r="C34" i="14" l="1"/>
  <c r="A34" i="14"/>
  <c r="B35" i="14"/>
  <c r="C35" i="14" l="1"/>
  <c r="B36" i="14"/>
  <c r="A35" i="14"/>
  <c r="C36" i="14" l="1"/>
  <c r="B37" i="14"/>
  <c r="A36" i="14"/>
  <c r="C37" i="14" l="1"/>
  <c r="B38" i="14"/>
  <c r="A37" i="14"/>
  <c r="C38" i="14" l="1"/>
  <c r="A38" i="14"/>
  <c r="B8" i="15"/>
  <c r="D8" i="15" l="1"/>
  <c r="B9" i="15"/>
  <c r="C8" i="15"/>
  <c r="A8" i="15"/>
  <c r="C9" i="15" l="1"/>
  <c r="B10" i="15"/>
  <c r="A9" i="15"/>
  <c r="C10" i="15" l="1"/>
  <c r="B11" i="15"/>
  <c r="A10" i="15"/>
  <c r="C11" i="15" l="1"/>
  <c r="B12" i="15"/>
  <c r="A11" i="15"/>
  <c r="C12" i="15" l="1"/>
  <c r="B13" i="15"/>
  <c r="A12" i="15"/>
  <c r="C13" i="15" l="1"/>
  <c r="A13" i="15"/>
  <c r="B14" i="15"/>
  <c r="C14" i="15" l="1"/>
  <c r="A14" i="15"/>
  <c r="B15" i="15"/>
  <c r="C15" i="15" l="1"/>
  <c r="A15" i="15"/>
  <c r="B16" i="15"/>
  <c r="C16" i="15" l="1"/>
  <c r="B17" i="15"/>
  <c r="A16" i="15"/>
  <c r="C17" i="15" l="1"/>
  <c r="B18" i="15"/>
  <c r="A17" i="15"/>
  <c r="D18" i="15" l="1"/>
  <c r="A18" i="15"/>
  <c r="C18" i="15"/>
  <c r="B19" i="15"/>
  <c r="C19" i="15" l="1"/>
  <c r="A19" i="15"/>
  <c r="B20" i="15"/>
  <c r="C20" i="15" l="1"/>
  <c r="A20" i="15"/>
  <c r="B21" i="15"/>
  <c r="C21" i="15" l="1"/>
  <c r="A21" i="15"/>
  <c r="B22" i="15"/>
  <c r="C22" i="15" l="1"/>
  <c r="A22" i="15"/>
  <c r="B23" i="15"/>
  <c r="C23" i="15" l="1"/>
  <c r="A23" i="15"/>
  <c r="B24" i="15"/>
  <c r="C24" i="15" l="1"/>
  <c r="B25" i="15"/>
  <c r="A24" i="15"/>
  <c r="C25" i="15" l="1"/>
  <c r="B26" i="15"/>
  <c r="A25" i="15"/>
  <c r="C26" i="15" l="1"/>
  <c r="B27" i="15"/>
  <c r="A26" i="15"/>
  <c r="C27" i="15" l="1"/>
  <c r="A27" i="15"/>
  <c r="B28" i="15"/>
  <c r="C28" i="15" l="1"/>
  <c r="A28" i="15"/>
  <c r="B29" i="15"/>
  <c r="C29" i="15" l="1"/>
  <c r="A29" i="15"/>
  <c r="B30" i="15"/>
  <c r="C30" i="15" l="1"/>
  <c r="A30" i="15"/>
  <c r="B31" i="15"/>
  <c r="C31" i="15" l="1"/>
  <c r="B32" i="15"/>
  <c r="A31" i="15"/>
  <c r="C32" i="15" l="1"/>
  <c r="B33" i="15"/>
  <c r="A32" i="15"/>
  <c r="C33" i="15" l="1"/>
  <c r="A33" i="15"/>
  <c r="B34" i="15"/>
  <c r="C34" i="15" l="1"/>
  <c r="B35" i="15"/>
  <c r="A34" i="15"/>
  <c r="C35" i="15" l="1"/>
  <c r="A35" i="15"/>
  <c r="B36" i="15"/>
  <c r="C36" i="15" l="1"/>
  <c r="A36" i="15"/>
  <c r="B37" i="15"/>
  <c r="C37" i="15" l="1"/>
  <c r="A37" i="15"/>
  <c r="B8" i="16"/>
  <c r="C8" i="16" l="1"/>
  <c r="B9" i="16"/>
  <c r="A8" i="16"/>
  <c r="C9" i="16" l="1"/>
  <c r="A9" i="16"/>
  <c r="B10" i="16"/>
  <c r="C10" i="16" l="1"/>
  <c r="A10" i="16"/>
  <c r="B11" i="16"/>
  <c r="C11" i="16" l="1"/>
  <c r="B12" i="16"/>
  <c r="A11" i="16"/>
  <c r="C12" i="16" l="1"/>
  <c r="A12" i="16"/>
  <c r="B13" i="16"/>
  <c r="C13" i="16" l="1"/>
  <c r="B14" i="16"/>
  <c r="A13" i="16"/>
  <c r="C14" i="16" l="1"/>
  <c r="A14" i="16"/>
  <c r="B15" i="16"/>
  <c r="C15" i="16" l="1"/>
  <c r="A15" i="16"/>
  <c r="B16" i="16"/>
  <c r="C16" i="16" l="1"/>
  <c r="B17" i="16"/>
  <c r="A16" i="16"/>
  <c r="C17" i="16" l="1"/>
  <c r="A17" i="16"/>
  <c r="B18" i="16"/>
  <c r="C18" i="16" l="1"/>
  <c r="B19" i="16"/>
  <c r="A18" i="16"/>
  <c r="C19" i="16" l="1"/>
  <c r="B20" i="16"/>
  <c r="A19" i="16"/>
  <c r="C20" i="16" l="1"/>
  <c r="A20" i="16"/>
  <c r="B21" i="16"/>
  <c r="C21" i="16" l="1"/>
  <c r="A21" i="16"/>
  <c r="B22" i="16"/>
  <c r="C22" i="16" l="1"/>
  <c r="A22" i="16"/>
  <c r="B23" i="16"/>
  <c r="C23" i="16" l="1"/>
  <c r="B24" i="16"/>
  <c r="A23" i="16"/>
  <c r="C24" i="16" l="1"/>
  <c r="B25" i="16"/>
  <c r="A24" i="16"/>
  <c r="C25" i="16" l="1"/>
  <c r="A25" i="16"/>
  <c r="B26" i="16"/>
  <c r="C26" i="16" l="1"/>
  <c r="A26" i="16"/>
  <c r="B27" i="16"/>
  <c r="C27" i="16" l="1"/>
  <c r="B28" i="16"/>
  <c r="A27" i="16"/>
  <c r="C28" i="16" l="1"/>
  <c r="B29" i="16"/>
  <c r="A28" i="16"/>
  <c r="C29" i="16" l="1"/>
  <c r="A29" i="16"/>
  <c r="B30" i="16"/>
  <c r="C30" i="16" l="1"/>
  <c r="A30" i="16"/>
  <c r="B31" i="16"/>
  <c r="C31" i="16" l="1"/>
  <c r="A31" i="16"/>
  <c r="B32" i="16"/>
  <c r="D32" i="16" l="1"/>
  <c r="B33" i="16"/>
  <c r="C32" i="16"/>
  <c r="A32" i="16"/>
  <c r="C33" i="16" l="1"/>
  <c r="A33" i="16"/>
  <c r="B34" i="16"/>
  <c r="C34" i="16" l="1"/>
  <c r="A34" i="16"/>
  <c r="B35" i="16"/>
  <c r="C35" i="16" l="1"/>
  <c r="B36" i="16"/>
  <c r="A35" i="16"/>
  <c r="B37" i="16" l="1"/>
  <c r="C36" i="16"/>
  <c r="A36" i="16"/>
  <c r="C37" i="16" l="1"/>
  <c r="B38" i="16"/>
  <c r="A37" i="16"/>
  <c r="C38" i="16" l="1"/>
  <c r="A38" i="16"/>
</calcChain>
</file>

<file path=xl/comments1.xml><?xml version="1.0" encoding="utf-8"?>
<comments xmlns="http://schemas.openxmlformats.org/spreadsheetml/2006/main">
  <authors>
    <author>Saïd</author>
    <author>Service Animation</author>
  </authors>
  <commentList>
    <comment ref="M6" authorId="0">
      <text>
        <r>
          <rPr>
            <b/>
            <sz val="9"/>
            <color indexed="81"/>
            <rFont val="Tahoma"/>
            <family val="2"/>
          </rPr>
          <t>Information :
+0h15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-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  <comment ref="I39" authorId="1">
      <text>
        <r>
          <rPr>
            <b/>
            <sz val="9"/>
            <color indexed="81"/>
            <rFont val="Tahoma"/>
            <family val="2"/>
          </rPr>
          <t>ces heures sont déduites de votre compteur d'heures</t>
        </r>
      </text>
    </comment>
  </commentList>
</comments>
</file>

<file path=xl/comments10.xml><?xml version="1.0" encoding="utf-8"?>
<comments xmlns="http://schemas.openxmlformats.org/spreadsheetml/2006/main">
  <authors>
    <author>Service Animation</author>
    <author>Saïd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>Modifiable sur la feuille de janvier</t>
        </r>
      </text>
    </comment>
    <comment ref="M6" authorId="1">
      <text>
        <r>
          <rPr>
            <b/>
            <sz val="9"/>
            <color indexed="81"/>
            <rFont val="Tahoma"/>
            <family val="2"/>
          </rPr>
          <t>Information :
+0h15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-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11.xml><?xml version="1.0" encoding="utf-8"?>
<comments xmlns="http://schemas.openxmlformats.org/spreadsheetml/2006/main">
  <authors>
    <author>Service Animation</author>
    <author>Saïd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>Modifiable sur la feuille de janvier</t>
        </r>
      </text>
    </comment>
    <comment ref="M6" authorId="1">
      <text>
        <r>
          <rPr>
            <b/>
            <sz val="9"/>
            <color indexed="81"/>
            <rFont val="Tahoma"/>
            <family val="2"/>
          </rPr>
          <t>Information :
+0h15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-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12.xml><?xml version="1.0" encoding="utf-8"?>
<comments xmlns="http://schemas.openxmlformats.org/spreadsheetml/2006/main">
  <authors>
    <author>Service Animation</author>
    <author>Saïd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>Modifiable sur la feuille de janvier</t>
        </r>
      </text>
    </comment>
    <comment ref="M6" authorId="1">
      <text>
        <r>
          <rPr>
            <b/>
            <sz val="9"/>
            <color indexed="81"/>
            <rFont val="Tahoma"/>
            <family val="2"/>
          </rPr>
          <t>Information :
+0h15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-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2.xml><?xml version="1.0" encoding="utf-8"?>
<comments xmlns="http://schemas.openxmlformats.org/spreadsheetml/2006/main">
  <authors>
    <author>Service Animation</author>
    <author>Saïd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>Modifiable sur la feuille de janvier</t>
        </r>
      </text>
    </comment>
    <comment ref="M6" authorId="1">
      <text>
        <r>
          <rPr>
            <b/>
            <sz val="9"/>
            <color indexed="81"/>
            <rFont val="Tahoma"/>
            <family val="2"/>
          </rPr>
          <t>Information :
+0h15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-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3.xml><?xml version="1.0" encoding="utf-8"?>
<comments xmlns="http://schemas.openxmlformats.org/spreadsheetml/2006/main">
  <authors>
    <author>Service Animation</author>
    <author>Saïd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>Modifiable sur la feuille de janvier</t>
        </r>
      </text>
    </comment>
    <comment ref="M6" authorId="1">
      <text>
        <r>
          <rPr>
            <b/>
            <sz val="9"/>
            <color indexed="81"/>
            <rFont val="Tahoma"/>
            <family val="2"/>
          </rPr>
          <t>Information :
+0h15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-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4.xml><?xml version="1.0" encoding="utf-8"?>
<comments xmlns="http://schemas.openxmlformats.org/spreadsheetml/2006/main">
  <authors>
    <author>Service Animation</author>
    <author>Saïd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>Modifiable sur la feuille de janvier</t>
        </r>
      </text>
    </comment>
    <comment ref="M6" authorId="1">
      <text>
        <r>
          <rPr>
            <b/>
            <sz val="9"/>
            <color indexed="81"/>
            <rFont val="Tahoma"/>
            <family val="2"/>
          </rPr>
          <t>Information :
+0h15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-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5.xml><?xml version="1.0" encoding="utf-8"?>
<comments xmlns="http://schemas.openxmlformats.org/spreadsheetml/2006/main">
  <authors>
    <author>Service Animation</author>
    <author>Saïd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>Modifiable sur la feuille de janvier</t>
        </r>
      </text>
    </comment>
    <comment ref="M6" authorId="1">
      <text>
        <r>
          <rPr>
            <b/>
            <sz val="9"/>
            <color indexed="81"/>
            <rFont val="Tahoma"/>
            <family val="2"/>
          </rPr>
          <t>Information :
+0h15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-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6.xml><?xml version="1.0" encoding="utf-8"?>
<comments xmlns="http://schemas.openxmlformats.org/spreadsheetml/2006/main">
  <authors>
    <author>Service Animation</author>
    <author>Saïd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Modifiable sur la feuille de janvier</t>
        </r>
      </text>
    </comment>
    <comment ref="L6" authorId="1">
      <text>
        <r>
          <rPr>
            <b/>
            <sz val="9"/>
            <color indexed="81"/>
            <rFont val="Tahoma"/>
            <family val="2"/>
          </rPr>
          <t>Information :
+0h15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-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7.xml><?xml version="1.0" encoding="utf-8"?>
<comments xmlns="http://schemas.openxmlformats.org/spreadsheetml/2006/main">
  <authors>
    <author>Service Animation</author>
    <author>Saïd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>Modifiable sur la feuille de janvier</t>
        </r>
      </text>
    </comment>
    <comment ref="M6" authorId="1">
      <text>
        <r>
          <rPr>
            <b/>
            <sz val="9"/>
            <color indexed="81"/>
            <rFont val="Tahoma"/>
            <family val="2"/>
          </rPr>
          <t>Information :
+0h15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-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8.xml><?xml version="1.0" encoding="utf-8"?>
<comments xmlns="http://schemas.openxmlformats.org/spreadsheetml/2006/main">
  <authors>
    <author>Service Animation</author>
    <author>Saïd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>Modifiable sur la feuille de janvier</t>
        </r>
      </text>
    </comment>
    <comment ref="M6" authorId="1">
      <text>
        <r>
          <rPr>
            <b/>
            <sz val="9"/>
            <color indexed="81"/>
            <rFont val="Tahoma"/>
            <family val="2"/>
          </rPr>
          <t>Information :
+0h15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-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comments9.xml><?xml version="1.0" encoding="utf-8"?>
<comments xmlns="http://schemas.openxmlformats.org/spreadsheetml/2006/main">
  <authors>
    <author>Service Animation</author>
    <author>Saïd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>Modifiable sur la feuille de janvier</t>
        </r>
      </text>
    </comment>
    <comment ref="M6" authorId="1">
      <text>
        <r>
          <rPr>
            <b/>
            <sz val="9"/>
            <color indexed="81"/>
            <rFont val="Tahoma"/>
            <family val="2"/>
          </rPr>
          <t>Information :
+0h15</t>
        </r>
        <r>
          <rPr>
            <sz val="9"/>
            <color indexed="81"/>
            <rFont val="Tahoma"/>
            <family val="2"/>
          </rPr>
          <t xml:space="preserve"> indique un surplus d'heure.
Vous avez travaillé 15 minutes en plus de votre journée standard. 
Ces 15 minutes sont ajoutées à votre compteur d'heures à récupérer.
-</t>
        </r>
        <r>
          <rPr>
            <b/>
            <sz val="9"/>
            <color indexed="81"/>
            <rFont val="Tahoma"/>
            <family val="2"/>
          </rPr>
          <t>0h15</t>
        </r>
        <r>
          <rPr>
            <sz val="9"/>
            <color indexed="81"/>
            <rFont val="Tahoma"/>
            <family val="2"/>
          </rPr>
          <t xml:space="preserve"> indique un manque d'heure.
Vous avez travaillé 15 minutes en moins dans votre journée standard.
Ces 15 minutes sont déduites de votre compteur d'heures à récupérer.</t>
        </r>
      </text>
    </comment>
  </commentList>
</comments>
</file>

<file path=xl/sharedStrings.xml><?xml version="1.0" encoding="utf-8"?>
<sst xmlns="http://schemas.openxmlformats.org/spreadsheetml/2006/main" count="66" uniqueCount="64">
  <si>
    <t>Choix de l'Année</t>
  </si>
  <si>
    <t>JOURS FÉRIÉS FRANÇAIS</t>
  </si>
  <si>
    <t>Pâques</t>
  </si>
  <si>
    <t>Lundi de Pâques</t>
  </si>
  <si>
    <t xml:space="preserve"> 8 Mai Victoire 1945</t>
  </si>
  <si>
    <t>Jeudi de l'Ascension</t>
  </si>
  <si>
    <t>Pentecôte</t>
  </si>
  <si>
    <t>Lundi de Pentecôte</t>
  </si>
  <si>
    <t>14 Juillet Fête Nationale France</t>
  </si>
  <si>
    <t>15 Août Assomption</t>
  </si>
  <si>
    <t>1 NovembreToussaint</t>
  </si>
  <si>
    <t>11 Novembre Armistice 1918</t>
  </si>
  <si>
    <t>25 décembre Noël</t>
  </si>
  <si>
    <t>N.An</t>
  </si>
  <si>
    <t>Pâq</t>
  </si>
  <si>
    <t>L.Pâq</t>
  </si>
  <si>
    <t>F.T</t>
  </si>
  <si>
    <t>Vict</t>
  </si>
  <si>
    <t>Asc</t>
  </si>
  <si>
    <t>Pent</t>
  </si>
  <si>
    <t>L.Pent</t>
  </si>
  <si>
    <t>F.Nat</t>
  </si>
  <si>
    <t>Asso</t>
  </si>
  <si>
    <t>Tous</t>
  </si>
  <si>
    <t>Armi</t>
  </si>
  <si>
    <t>Noël</t>
  </si>
  <si>
    <t>RELEVÉ MENSUEL D'HEURES</t>
  </si>
  <si>
    <t xml:space="preserve">SERVICE : </t>
  </si>
  <si>
    <t xml:space="preserve">Motif du dépassement / Récupération* </t>
  </si>
  <si>
    <t>Solde après chaque journée concernée</t>
  </si>
  <si>
    <t>Matin</t>
  </si>
  <si>
    <t>Après-midi</t>
  </si>
  <si>
    <t>SOLDE EN FIN DE MOIS</t>
  </si>
  <si>
    <t>Solde à la fin du mois précédent</t>
  </si>
  <si>
    <t>Nombre d'heures à effectuer par jour :</t>
  </si>
  <si>
    <t>Nb d'heures effectuées</t>
  </si>
  <si>
    <t>Heures à rattraper ou récupérer</t>
  </si>
  <si>
    <t>1er Janvier</t>
  </si>
  <si>
    <t>1er Mai</t>
  </si>
  <si>
    <t>Plages horaires</t>
  </si>
  <si>
    <t>Autres</t>
  </si>
  <si>
    <t>Ce relevé d'heures est à faire remonter à chaque fin de mois à votre responsable direct.
* Toute demande de récupération devra faire l'objet d'une demande préalable auprès de son responsable direct et devra être annexé ensuite à votre relevé d'heures.</t>
  </si>
  <si>
    <t>SIGNATURE DE L'AGENT</t>
  </si>
  <si>
    <t>SIGNATURE DU RESPONSABLE DIRECT</t>
  </si>
  <si>
    <t>Vacances de Noël N-1</t>
  </si>
  <si>
    <t>Vacances d'hiver</t>
  </si>
  <si>
    <t>Vacances de Pâques</t>
  </si>
  <si>
    <t>Vacances d'été</t>
  </si>
  <si>
    <t>Vacances de Toussaint</t>
  </si>
  <si>
    <t>Vacances de Noël</t>
  </si>
  <si>
    <t>date de début</t>
  </si>
  <si>
    <t>date de fin</t>
  </si>
  <si>
    <t>No-1</t>
  </si>
  <si>
    <t>Hiv</t>
  </si>
  <si>
    <t>Été</t>
  </si>
  <si>
    <t>Touss</t>
  </si>
  <si>
    <t>No</t>
  </si>
  <si>
    <t>Vacances scolaires
Zone A</t>
  </si>
  <si>
    <r>
      <t xml:space="preserve">NOM DE L'AGENT :  </t>
    </r>
    <r>
      <rPr>
        <sz val="8"/>
        <rFont val="Spranq eco sans"/>
        <family val="2"/>
      </rPr>
      <t xml:space="preserve"> </t>
    </r>
  </si>
  <si>
    <t>Nb heures payées :</t>
  </si>
  <si>
    <t>Jean NEYMAR</t>
  </si>
  <si>
    <t>DDOS</t>
  </si>
  <si>
    <t>Heures payées :</t>
  </si>
  <si>
    <t>18 jours * 1h30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</si>
</sst>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mmmm\ yyyy"/>
    <numFmt numFmtId="165" formatCode="ddd"/>
    <numFmt numFmtId="166" formatCode="dddd\ dd\ mmm\ yyyy"/>
    <numFmt numFmtId="167" formatCode="dddd\ dd\-\ mmmm\-\ yyyy"/>
    <numFmt numFmtId="168" formatCode="dd"/>
    <numFmt numFmtId="169" formatCode="h:mm;@"/>
    <numFmt numFmtId="170" formatCode="[h]&quot;h&quot;mm"/>
    <numFmt numFmtId="171" formatCode="\+[h]&quot;h&quot;mm;\-[h]&quot;h&quot;mm"/>
    <numFmt numFmtId="172" formatCode="\+[h]&quot;h&quot;mm;\-[h]&quot;h&quot;mm;0&quot;h&quot;"/>
    <numFmt numFmtId="173" formatCode="[h]&quot;h&quot;mm;\-[h]&quot;h&quot;mm;0&quot;h&quot;"/>
    <numFmt numFmtId="174" formatCode="[$-F800]dddd\,\ mmmm\ dd\,\ yyyy"/>
  </numFmts>
  <fonts count="59" x14ac:knownFonts="1">
    <font>
      <sz val="11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6"/>
      <color indexed="53"/>
      <name val="Arial"/>
      <family val="2"/>
    </font>
    <font>
      <b/>
      <sz val="10"/>
      <name val="Arial"/>
      <family val="2"/>
    </font>
    <font>
      <i/>
      <sz val="16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</font>
    <font>
      <sz val="10"/>
      <name val="Spranq eco sans"/>
      <family val="2"/>
    </font>
    <font>
      <sz val="11"/>
      <name val="Spranq eco sans"/>
      <family val="2"/>
    </font>
    <font>
      <b/>
      <sz val="14"/>
      <name val="Spranq eco sans"/>
      <family val="2"/>
    </font>
    <font>
      <sz val="18"/>
      <name val="Spranq eco sans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2"/>
      <name val="Spranq eco sans"/>
      <family val="2"/>
    </font>
    <font>
      <b/>
      <sz val="12"/>
      <name val="Spranq eco sans"/>
      <family val="2"/>
    </font>
    <font>
      <b/>
      <sz val="11"/>
      <name val="Spranq eco sans"/>
      <family val="2"/>
    </font>
    <font>
      <b/>
      <sz val="10"/>
      <name val="Spranq eco sans"/>
      <family val="2"/>
    </font>
    <font>
      <sz val="9"/>
      <name val="Spranq eco sans"/>
      <family val="2"/>
    </font>
    <font>
      <b/>
      <sz val="9"/>
      <name val="Spranq eco sans"/>
      <family val="2"/>
    </font>
    <font>
      <sz val="8"/>
      <color theme="1"/>
      <name val="Spranq eco sans"/>
      <family val="2"/>
    </font>
    <font>
      <sz val="8"/>
      <name val="Spranq eco sans"/>
      <family val="2"/>
    </font>
    <font>
      <i/>
      <sz val="10"/>
      <name val="Spranq eco sans"/>
      <family val="2"/>
    </font>
    <font>
      <b/>
      <sz val="8"/>
      <name val="Spranq eco sans"/>
      <family val="2"/>
    </font>
    <font>
      <sz val="8"/>
      <name val="Calibri"/>
      <family val="2"/>
      <scheme val="minor"/>
    </font>
    <font>
      <b/>
      <u/>
      <sz val="14"/>
      <name val="Spranq eco sans"/>
      <family val="2"/>
    </font>
    <font>
      <b/>
      <sz val="16"/>
      <color indexed="53"/>
      <name val="Spranq eco sans"/>
      <family val="2"/>
    </font>
    <font>
      <b/>
      <sz val="18"/>
      <color indexed="53"/>
      <name val="Spranq eco sans"/>
      <family val="2"/>
    </font>
    <font>
      <b/>
      <i/>
      <sz val="8"/>
      <name val="Spranq eco sans"/>
      <family val="2"/>
    </font>
    <font>
      <b/>
      <u/>
      <sz val="16"/>
      <name val="Spranq eco sans"/>
      <family val="2"/>
    </font>
    <font>
      <sz val="14"/>
      <name val="Spranq eco sans"/>
      <family val="2"/>
    </font>
    <font>
      <sz val="16"/>
      <color indexed="53"/>
      <name val="Spranq eco sans"/>
      <family val="2"/>
    </font>
    <font>
      <sz val="9"/>
      <color indexed="53"/>
      <name val="Spranq eco sans"/>
      <family val="2"/>
    </font>
    <font>
      <sz val="9"/>
      <color theme="1"/>
      <name val="Spranq eco sans"/>
      <family val="2"/>
    </font>
    <font>
      <b/>
      <i/>
      <sz val="10"/>
      <name val="Spranq eco sans"/>
      <family val="2"/>
    </font>
    <font>
      <sz val="10"/>
      <color theme="1"/>
      <name val="Spranq eco sans"/>
      <family val="2"/>
    </font>
    <font>
      <sz val="11"/>
      <color theme="1"/>
      <name val="Spranq eco sans"/>
      <family val="2"/>
    </font>
    <font>
      <b/>
      <i/>
      <sz val="12"/>
      <name val="Spranq eco sans"/>
      <family val="2"/>
    </font>
    <font>
      <sz val="9"/>
      <name val="Arial"/>
      <family val="2"/>
    </font>
    <font>
      <sz val="14"/>
      <color indexed="53"/>
      <name val="Spranq eco sans"/>
      <family val="2"/>
    </font>
    <font>
      <b/>
      <u/>
      <sz val="8"/>
      <name val="Spranq eco sans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39"/>
      </right>
      <top style="medium">
        <color indexed="39"/>
      </top>
      <bottom/>
      <diagonal/>
    </border>
    <border>
      <left style="medium">
        <color indexed="64"/>
      </left>
      <right style="medium">
        <color indexed="39"/>
      </right>
      <top/>
      <bottom style="medium">
        <color indexed="39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565">
    <xf numFmtId="0" fontId="0" fillId="0" borderId="0" xfId="0"/>
    <xf numFmtId="0" fontId="0" fillId="0" borderId="8" xfId="0" applyFill="1" applyBorder="1" applyProtection="1"/>
    <xf numFmtId="169" fontId="25" fillId="7" borderId="10" xfId="0" applyNumberFormat="1" applyFont="1" applyFill="1" applyBorder="1" applyAlignment="1" applyProtection="1">
      <alignment horizontal="center" vertical="center" wrapText="1"/>
      <protection locked="0"/>
    </xf>
    <xf numFmtId="16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169" fontId="25" fillId="7" borderId="10" xfId="0" applyNumberFormat="1" applyFont="1" applyFill="1" applyBorder="1" applyAlignment="1" applyProtection="1">
      <alignment horizontal="center" vertical="top" wrapText="1"/>
      <protection locked="0"/>
    </xf>
    <xf numFmtId="169" fontId="25" fillId="7" borderId="11" xfId="0" applyNumberFormat="1" applyFont="1" applyFill="1" applyBorder="1" applyAlignment="1" applyProtection="1">
      <alignment horizontal="center" vertical="top" wrapText="1"/>
      <protection locked="0"/>
    </xf>
    <xf numFmtId="169" fontId="25" fillId="7" borderId="14" xfId="0" applyNumberFormat="1" applyFont="1" applyFill="1" applyBorder="1" applyAlignment="1" applyProtection="1">
      <alignment horizontal="center" vertical="center" wrapText="1"/>
      <protection locked="0"/>
    </xf>
    <xf numFmtId="169" fontId="25" fillId="7" borderId="15" xfId="0" applyNumberFormat="1" applyFont="1" applyFill="1" applyBorder="1" applyAlignment="1" applyProtection="1">
      <alignment horizontal="center" vertical="center" wrapText="1"/>
      <protection locked="0"/>
    </xf>
    <xf numFmtId="169" fontId="25" fillId="7" borderId="15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0" xfId="0" applyNumberFormat="1" applyFont="1" applyBorder="1" applyAlignment="1" applyProtection="1">
      <alignment horizontal="center" vertical="center"/>
      <protection hidden="1"/>
    </xf>
    <xf numFmtId="169" fontId="25" fillId="7" borderId="14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4" xfId="0" applyNumberFormat="1" applyFont="1" applyBorder="1" applyAlignment="1" applyProtection="1">
      <alignment horizontal="center" vertical="center"/>
      <protection hidden="1"/>
    </xf>
    <xf numFmtId="1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/>
    <xf numFmtId="0" fontId="10" fillId="0" borderId="0" xfId="0" applyFont="1" applyFill="1" applyProtection="1"/>
    <xf numFmtId="0" fontId="1" fillId="0" borderId="34" xfId="0" applyFont="1" applyBorder="1" applyProtection="1"/>
    <xf numFmtId="0" fontId="15" fillId="0" borderId="25" xfId="0" applyNumberFormat="1" applyFont="1" applyFill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170" fontId="8" fillId="0" borderId="0" xfId="0" applyNumberFormat="1" applyFont="1" applyBorder="1" applyAlignment="1" applyProtection="1">
      <alignment vertical="center"/>
    </xf>
    <xf numFmtId="0" fontId="0" fillId="0" borderId="0" xfId="0" applyBorder="1" applyProtection="1"/>
    <xf numFmtId="0" fontId="15" fillId="0" borderId="26" xfId="0" applyNumberFormat="1" applyFont="1" applyFill="1" applyBorder="1" applyAlignment="1" applyProtection="1">
      <alignment vertical="center" wrapText="1"/>
    </xf>
    <xf numFmtId="0" fontId="15" fillId="0" borderId="27" xfId="0" applyNumberFormat="1" applyFont="1" applyFill="1" applyBorder="1" applyAlignment="1" applyProtection="1">
      <alignment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18" fillId="7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/>
    <xf numFmtId="0" fontId="1" fillId="0" borderId="0" xfId="0" applyFont="1" applyProtection="1"/>
    <xf numFmtId="1" fontId="6" fillId="0" borderId="13" xfId="0" applyNumberFormat="1" applyFont="1" applyBorder="1" applyAlignment="1" applyProtection="1">
      <alignment horizontal="center" vertical="center"/>
      <protection locked="0" hidden="1"/>
    </xf>
    <xf numFmtId="0" fontId="1" fillId="0" borderId="33" xfId="0" applyFont="1" applyBorder="1" applyProtection="1"/>
    <xf numFmtId="0" fontId="10" fillId="0" borderId="0" xfId="0" applyFont="1" applyFill="1" applyBorder="1" applyProtection="1"/>
    <xf numFmtId="0" fontId="0" fillId="0" borderId="1" xfId="0" applyBorder="1" applyProtection="1"/>
    <xf numFmtId="0" fontId="0" fillId="0" borderId="13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69" fontId="10" fillId="8" borderId="19" xfId="0" applyNumberFormat="1" applyFont="1" applyFill="1" applyBorder="1" applyProtection="1"/>
    <xf numFmtId="0" fontId="4" fillId="0" borderId="0" xfId="1" applyFill="1" applyProtection="1"/>
    <xf numFmtId="0" fontId="2" fillId="0" borderId="2" xfId="1" applyFont="1" applyFill="1" applyBorder="1" applyProtection="1"/>
    <xf numFmtId="167" fontId="2" fillId="0" borderId="5" xfId="1" applyNumberFormat="1" applyFont="1" applyFill="1" applyBorder="1" applyProtection="1"/>
    <xf numFmtId="0" fontId="2" fillId="0" borderId="3" xfId="1" applyFont="1" applyFill="1" applyBorder="1" applyProtection="1"/>
    <xf numFmtId="166" fontId="2" fillId="0" borderId="6" xfId="1" applyNumberFormat="1" applyFont="1" applyFill="1" applyBorder="1" applyProtection="1"/>
    <xf numFmtId="0" fontId="2" fillId="0" borderId="4" xfId="1" applyFont="1" applyFill="1" applyBorder="1" applyProtection="1"/>
    <xf numFmtId="166" fontId="2" fillId="0" borderId="7" xfId="1" applyNumberFormat="1" applyFont="1" applyFill="1" applyBorder="1" applyProtection="1"/>
    <xf numFmtId="168" fontId="6" fillId="0" borderId="28" xfId="0" applyNumberFormat="1" applyFont="1" applyBorder="1" applyAlignment="1" applyProtection="1">
      <alignment horizontal="center" vertical="center"/>
      <protection hidden="1"/>
    </xf>
    <xf numFmtId="168" fontId="6" fillId="0" borderId="41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3" fillId="0" borderId="22" xfId="0" applyNumberFormat="1" applyFont="1" applyBorder="1" applyAlignment="1" applyProtection="1">
      <alignment horizontal="left" vertical="center"/>
      <protection hidden="1"/>
    </xf>
    <xf numFmtId="1" fontId="3" fillId="0" borderId="23" xfId="0" applyNumberFormat="1" applyFont="1" applyBorder="1" applyAlignment="1" applyProtection="1">
      <alignment horizontal="left" vertical="center"/>
      <protection hidden="1"/>
    </xf>
    <xf numFmtId="1" fontId="2" fillId="0" borderId="23" xfId="0" applyNumberFormat="1" applyFont="1" applyBorder="1" applyAlignment="1" applyProtection="1">
      <alignment horizontal="left" vertical="center"/>
      <protection hidden="1"/>
    </xf>
    <xf numFmtId="165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69" fontId="25" fillId="7" borderId="0" xfId="0" applyNumberFormat="1" applyFont="1" applyFill="1" applyBorder="1" applyAlignment="1" applyProtection="1">
      <alignment horizontal="center" vertical="center" wrapText="1"/>
      <protection locked="0"/>
    </xf>
    <xf numFmtId="169" fontId="25" fillId="7" borderId="17" xfId="0" applyNumberFormat="1" applyFont="1" applyFill="1" applyBorder="1" applyAlignment="1" applyProtection="1">
      <alignment horizontal="center" vertical="top" wrapText="1"/>
      <protection locked="0"/>
    </xf>
    <xf numFmtId="170" fontId="25" fillId="7" borderId="17" xfId="0" applyNumberFormat="1" applyFont="1" applyFill="1" applyBorder="1" applyAlignment="1" applyProtection="1">
      <alignment horizontal="center" vertical="center" wrapText="1"/>
    </xf>
    <xf numFmtId="170" fontId="25" fillId="7" borderId="0" xfId="0" applyNumberFormat="1" applyFont="1" applyFill="1" applyBorder="1" applyAlignment="1" applyProtection="1">
      <alignment horizontal="center" vertical="center" wrapText="1"/>
    </xf>
    <xf numFmtId="170" fontId="25" fillId="7" borderId="0" xfId="0" applyNumberFormat="1" applyFont="1" applyFill="1" applyBorder="1" applyAlignment="1" applyProtection="1">
      <alignment horizontal="center" vertical="top" wrapText="1"/>
    </xf>
    <xf numFmtId="168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locked="0"/>
    </xf>
    <xf numFmtId="169" fontId="25" fillId="7" borderId="0" xfId="0" applyNumberFormat="1" applyFont="1" applyFill="1" applyBorder="1" applyAlignment="1" applyProtection="1">
      <alignment horizontal="center" vertical="top" wrapText="1"/>
      <protection locked="0"/>
    </xf>
    <xf numFmtId="1" fontId="3" fillId="0" borderId="0" xfId="0" applyNumberFormat="1" applyFont="1" applyBorder="1" applyAlignment="1" applyProtection="1">
      <alignment horizontal="left" vertical="center"/>
      <protection hidden="1"/>
    </xf>
    <xf numFmtId="170" fontId="25" fillId="7" borderId="17" xfId="0" applyNumberFormat="1" applyFont="1" applyFill="1" applyBorder="1" applyAlignment="1" applyProtection="1">
      <alignment horizontal="center" vertical="top" wrapText="1"/>
    </xf>
    <xf numFmtId="1" fontId="2" fillId="0" borderId="0" xfId="0" applyNumberFormat="1" applyFont="1" applyBorder="1" applyAlignment="1" applyProtection="1">
      <alignment horizontal="left" vertical="center"/>
      <protection hidden="1"/>
    </xf>
    <xf numFmtId="169" fontId="25" fillId="7" borderId="28" xfId="0" applyNumberFormat="1" applyFont="1" applyFill="1" applyBorder="1" applyAlignment="1" applyProtection="1">
      <alignment horizontal="center" vertical="center" wrapText="1"/>
      <protection locked="0"/>
    </xf>
    <xf numFmtId="169" fontId="25" fillId="7" borderId="41" xfId="0" applyNumberFormat="1" applyFont="1" applyFill="1" applyBorder="1" applyAlignment="1" applyProtection="1">
      <alignment horizontal="center" vertical="center" wrapText="1"/>
      <protection locked="0"/>
    </xf>
    <xf numFmtId="169" fontId="25" fillId="7" borderId="28" xfId="0" applyNumberFormat="1" applyFont="1" applyFill="1" applyBorder="1" applyAlignment="1" applyProtection="1">
      <alignment horizontal="center" vertical="top" wrapText="1"/>
      <protection locked="0"/>
    </xf>
    <xf numFmtId="169" fontId="25" fillId="7" borderId="41" xfId="0" applyNumberFormat="1" applyFont="1" applyFill="1" applyBorder="1" applyAlignment="1" applyProtection="1">
      <alignment horizontal="center" vertical="top" wrapText="1"/>
      <protection locked="0"/>
    </xf>
    <xf numFmtId="1" fontId="3" fillId="0" borderId="47" xfId="0" applyNumberFormat="1" applyFont="1" applyBorder="1" applyAlignment="1" applyProtection="1">
      <alignment horizontal="left" vertical="center"/>
      <protection hidden="1"/>
    </xf>
    <xf numFmtId="1" fontId="6" fillId="0" borderId="48" xfId="0" applyNumberFormat="1" applyFont="1" applyBorder="1" applyAlignment="1" applyProtection="1">
      <alignment horizontal="center" vertical="center"/>
      <protection locked="0" hidden="1"/>
    </xf>
    <xf numFmtId="0" fontId="17" fillId="0" borderId="0" xfId="0" applyFont="1" applyFill="1" applyProtection="1"/>
    <xf numFmtId="171" fontId="25" fillId="7" borderId="39" xfId="0" applyNumberFormat="1" applyFont="1" applyFill="1" applyBorder="1" applyAlignment="1" applyProtection="1">
      <alignment horizontal="center" vertical="top" wrapText="1"/>
    </xf>
    <xf numFmtId="171" fontId="25" fillId="7" borderId="29" xfId="0" applyNumberFormat="1" applyFont="1" applyFill="1" applyBorder="1" applyAlignment="1" applyProtection="1">
      <alignment horizontal="center" vertical="top" wrapText="1"/>
    </xf>
    <xf numFmtId="171" fontId="25" fillId="7" borderId="30" xfId="0" applyNumberFormat="1" applyFont="1" applyFill="1" applyBorder="1" applyAlignment="1" applyProtection="1">
      <alignment horizontal="center" vertical="top" wrapText="1"/>
    </xf>
    <xf numFmtId="169" fontId="25" fillId="7" borderId="53" xfId="0" applyNumberFormat="1" applyFont="1" applyFill="1" applyBorder="1" applyAlignment="1" applyProtection="1">
      <alignment horizontal="center" vertical="top" wrapText="1"/>
      <protection locked="0"/>
    </xf>
    <xf numFmtId="169" fontId="25" fillId="7" borderId="5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 hidden="1"/>
    </xf>
    <xf numFmtId="0" fontId="0" fillId="0" borderId="11" xfId="0" applyFill="1" applyBorder="1" applyProtection="1">
      <protection locked="0"/>
    </xf>
    <xf numFmtId="0" fontId="0" fillId="0" borderId="15" xfId="0" applyFill="1" applyBorder="1" applyProtection="1">
      <protection locked="0"/>
    </xf>
    <xf numFmtId="1" fontId="3" fillId="0" borderId="53" xfId="0" applyNumberFormat="1" applyFont="1" applyBorder="1" applyAlignment="1" applyProtection="1">
      <alignment horizontal="left" vertical="center"/>
      <protection hidden="1"/>
    </xf>
    <xf numFmtId="1" fontId="3" fillId="0" borderId="54" xfId="0" applyNumberFormat="1" applyFont="1" applyBorder="1" applyAlignment="1" applyProtection="1">
      <alignment horizontal="left" vertical="center"/>
      <protection hidden="1"/>
    </xf>
    <xf numFmtId="168" fontId="6" fillId="0" borderId="11" xfId="0" applyNumberFormat="1" applyFont="1" applyBorder="1" applyAlignment="1" applyProtection="1">
      <alignment horizontal="center" vertical="center"/>
      <protection hidden="1"/>
    </xf>
    <xf numFmtId="168" fontId="6" fillId="0" borderId="15" xfId="0" applyNumberFormat="1" applyFont="1" applyBorder="1" applyAlignment="1" applyProtection="1">
      <alignment horizontal="center" vertical="center"/>
      <protection hidden="1"/>
    </xf>
    <xf numFmtId="0" fontId="15" fillId="0" borderId="1" xfId="0" applyNumberFormat="1" applyFont="1" applyFill="1" applyBorder="1" applyAlignment="1" applyProtection="1">
      <alignment vertical="center" wrapText="1"/>
    </xf>
    <xf numFmtId="0" fontId="15" fillId="0" borderId="34" xfId="0" applyNumberFormat="1" applyFont="1" applyFill="1" applyBorder="1" applyAlignment="1" applyProtection="1">
      <alignment vertical="center" wrapText="1"/>
    </xf>
    <xf numFmtId="11" fontId="0" fillId="0" borderId="0" xfId="0" applyNumberFormat="1" applyProtection="1"/>
    <xf numFmtId="170" fontId="0" fillId="0" borderId="0" xfId="0" applyNumberFormat="1" applyProtection="1"/>
    <xf numFmtId="0" fontId="0" fillId="0" borderId="0" xfId="0" applyNumberFormat="1" applyProtection="1"/>
    <xf numFmtId="0" fontId="0" fillId="0" borderId="16" xfId="0" applyFill="1" applyBorder="1" applyAlignment="1" applyProtection="1">
      <alignment horizontal="center"/>
      <protection locked="0"/>
    </xf>
    <xf numFmtId="173" fontId="25" fillId="7" borderId="39" xfId="0" applyNumberFormat="1" applyFont="1" applyFill="1" applyBorder="1" applyAlignment="1" applyProtection="1">
      <alignment horizontal="center" vertical="center" wrapText="1"/>
    </xf>
    <xf numFmtId="172" fontId="25" fillId="7" borderId="12" xfId="0" applyNumberFormat="1" applyFont="1" applyFill="1" applyBorder="1" applyAlignment="1" applyProtection="1">
      <alignment horizontal="center" vertical="center" wrapText="1"/>
    </xf>
    <xf numFmtId="172" fontId="25" fillId="7" borderId="13" xfId="0" applyNumberFormat="1" applyFont="1" applyFill="1" applyBorder="1" applyAlignment="1" applyProtection="1">
      <alignment horizontal="center" vertical="center" wrapText="1"/>
    </xf>
    <xf numFmtId="172" fontId="25" fillId="7" borderId="16" xfId="0" applyNumberFormat="1" applyFont="1" applyFill="1" applyBorder="1" applyAlignment="1" applyProtection="1">
      <alignment horizontal="center" vertical="center" wrapText="1"/>
    </xf>
    <xf numFmtId="173" fontId="25" fillId="7" borderId="29" xfId="0" applyNumberFormat="1" applyFont="1" applyFill="1" applyBorder="1" applyAlignment="1" applyProtection="1">
      <alignment horizontal="center" vertical="center" wrapText="1"/>
    </xf>
    <xf numFmtId="173" fontId="25" fillId="7" borderId="30" xfId="0" applyNumberFormat="1" applyFont="1" applyFill="1" applyBorder="1" applyAlignment="1" applyProtection="1">
      <alignment horizontal="center" vertical="center" wrapText="1"/>
    </xf>
    <xf numFmtId="14" fontId="21" fillId="2" borderId="9" xfId="0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vertical="center" wrapText="1"/>
    </xf>
    <xf numFmtId="168" fontId="2" fillId="0" borderId="42" xfId="0" applyNumberFormat="1" applyFont="1" applyBorder="1" applyAlignment="1" applyProtection="1">
      <alignment horizontal="center" vertical="center"/>
      <protection hidden="1"/>
    </xf>
    <xf numFmtId="168" fontId="2" fillId="0" borderId="49" xfId="0" applyNumberFormat="1" applyFont="1" applyBorder="1" applyAlignment="1" applyProtection="1">
      <alignment horizontal="center" vertical="center"/>
      <protection hidden="1"/>
    </xf>
    <xf numFmtId="0" fontId="26" fillId="0" borderId="43" xfId="1" applyFont="1" applyFill="1" applyBorder="1" applyAlignment="1" applyProtection="1">
      <alignment horizontal="center"/>
    </xf>
    <xf numFmtId="0" fontId="26" fillId="0" borderId="21" xfId="1" applyFont="1" applyFill="1" applyBorder="1" applyAlignment="1" applyProtection="1">
      <alignment horizontal="center"/>
    </xf>
    <xf numFmtId="0" fontId="27" fillId="0" borderId="2" xfId="1" applyFont="1" applyFill="1" applyBorder="1" applyProtection="1"/>
    <xf numFmtId="0" fontId="27" fillId="0" borderId="3" xfId="1" applyFont="1" applyFill="1" applyBorder="1" applyProtection="1"/>
    <xf numFmtId="0" fontId="27" fillId="0" borderId="4" xfId="1" applyFont="1" applyFill="1" applyBorder="1" applyProtection="1"/>
    <xf numFmtId="174" fontId="26" fillId="0" borderId="60" xfId="1" applyNumberFormat="1" applyFont="1" applyFill="1" applyBorder="1" applyProtection="1"/>
    <xf numFmtId="174" fontId="26" fillId="0" borderId="17" xfId="1" applyNumberFormat="1" applyFont="1" applyFill="1" applyBorder="1" applyProtection="1"/>
    <xf numFmtId="0" fontId="27" fillId="0" borderId="64" xfId="0" applyFont="1" applyFill="1" applyBorder="1" applyProtection="1"/>
    <xf numFmtId="0" fontId="27" fillId="0" borderId="62" xfId="0" applyFont="1" applyFill="1" applyBorder="1" applyProtection="1"/>
    <xf numFmtId="0" fontId="27" fillId="0" borderId="63" xfId="0" applyFont="1" applyFill="1" applyBorder="1" applyProtection="1"/>
    <xf numFmtId="0" fontId="26" fillId="0" borderId="0" xfId="1" applyFont="1" applyFill="1" applyProtection="1"/>
    <xf numFmtId="174" fontId="26" fillId="0" borderId="61" xfId="1" applyNumberFormat="1" applyFont="1" applyFill="1" applyBorder="1" applyProtection="1">
      <protection locked="0"/>
    </xf>
    <xf numFmtId="174" fontId="26" fillId="0" borderId="6" xfId="1" applyNumberFormat="1" applyFont="1" applyFill="1" applyBorder="1" applyProtection="1">
      <protection locked="0"/>
    </xf>
    <xf numFmtId="174" fontId="26" fillId="0" borderId="7" xfId="1" applyNumberFormat="1" applyFont="1" applyFill="1" applyBorder="1" applyProtection="1">
      <protection locked="0"/>
    </xf>
    <xf numFmtId="165" fontId="2" fillId="0" borderId="10" xfId="0" applyNumberFormat="1" applyFont="1" applyBorder="1" applyAlignment="1" applyProtection="1">
      <alignment horizontal="center"/>
      <protection hidden="1"/>
    </xf>
    <xf numFmtId="168" fontId="6" fillId="0" borderId="28" xfId="0" applyNumberFormat="1" applyFont="1" applyBorder="1" applyAlignment="1" applyProtection="1">
      <alignment horizontal="center"/>
      <protection hidden="1"/>
    </xf>
    <xf numFmtId="168" fontId="2" fillId="0" borderId="42" xfId="0" applyNumberFormat="1" applyFont="1" applyBorder="1" applyAlignment="1" applyProtection="1">
      <alignment horizontal="center"/>
      <protection hidden="1"/>
    </xf>
    <xf numFmtId="1" fontId="2" fillId="0" borderId="22" xfId="0" applyNumberFormat="1" applyFont="1" applyBorder="1" applyAlignment="1" applyProtection="1">
      <alignment horizontal="center"/>
      <protection hidden="1"/>
    </xf>
    <xf numFmtId="1" fontId="6" fillId="0" borderId="42" xfId="0" applyNumberFormat="1" applyFont="1" applyBorder="1" applyAlignment="1" applyProtection="1">
      <alignment horizontal="center"/>
      <protection locked="0" hidden="1"/>
    </xf>
    <xf numFmtId="169" fontId="25" fillId="7" borderId="10" xfId="0" applyNumberFormat="1" applyFont="1" applyFill="1" applyBorder="1" applyAlignment="1" applyProtection="1">
      <alignment horizontal="center" wrapText="1"/>
      <protection locked="0"/>
    </xf>
    <xf numFmtId="169" fontId="25" fillId="7" borderId="28" xfId="0" applyNumberFormat="1" applyFont="1" applyFill="1" applyBorder="1" applyAlignment="1" applyProtection="1">
      <alignment horizontal="center" wrapText="1"/>
      <protection locked="0"/>
    </xf>
    <xf numFmtId="169" fontId="25" fillId="7" borderId="11" xfId="0" applyNumberFormat="1" applyFont="1" applyFill="1" applyBorder="1" applyAlignment="1" applyProtection="1">
      <alignment horizontal="center" wrapText="1"/>
      <protection locked="0"/>
    </xf>
    <xf numFmtId="173" fontId="25" fillId="7" borderId="29" xfId="0" applyNumberFormat="1" applyFont="1" applyFill="1" applyBorder="1" applyAlignment="1" applyProtection="1">
      <alignment horizontal="center" wrapText="1"/>
    </xf>
    <xf numFmtId="172" fontId="25" fillId="7" borderId="13" xfId="0" applyNumberFormat="1" applyFont="1" applyFill="1" applyBorder="1" applyAlignment="1" applyProtection="1">
      <alignment horizontal="center" wrapText="1"/>
    </xf>
    <xf numFmtId="171" fontId="25" fillId="7" borderId="29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/>
    <xf numFmtId="173" fontId="25" fillId="7" borderId="39" xfId="0" applyNumberFormat="1" applyFont="1" applyFill="1" applyBorder="1" applyAlignment="1" applyProtection="1">
      <alignment horizontal="center" wrapText="1"/>
    </xf>
    <xf numFmtId="172" fontId="25" fillId="7" borderId="12" xfId="0" applyNumberFormat="1" applyFont="1" applyFill="1" applyBorder="1" applyAlignment="1" applyProtection="1">
      <alignment horizontal="center" wrapText="1"/>
    </xf>
    <xf numFmtId="171" fontId="25" fillId="7" borderId="39" xfId="0" applyNumberFormat="1" applyFont="1" applyFill="1" applyBorder="1" applyAlignment="1" applyProtection="1">
      <alignment horizontal="center" wrapText="1"/>
    </xf>
    <xf numFmtId="170" fontId="8" fillId="0" borderId="0" xfId="0" applyNumberFormat="1" applyFont="1" applyBorder="1" applyAlignment="1" applyProtection="1"/>
    <xf numFmtId="169" fontId="25" fillId="7" borderId="44" xfId="0" applyNumberFormat="1" applyFont="1" applyFill="1" applyBorder="1" applyAlignment="1" applyProtection="1">
      <alignment horizontal="center" wrapText="1"/>
      <protection locked="0"/>
    </xf>
    <xf numFmtId="169" fontId="25" fillId="7" borderId="46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/>
    <xf numFmtId="0" fontId="0" fillId="0" borderId="42" xfId="0" applyFill="1" applyBorder="1" applyAlignment="1" applyProtection="1">
      <protection locked="0"/>
    </xf>
    <xf numFmtId="165" fontId="2" fillId="0" borderId="14" xfId="0" applyNumberFormat="1" applyFont="1" applyBorder="1" applyAlignment="1" applyProtection="1">
      <alignment horizontal="center"/>
      <protection hidden="1"/>
    </xf>
    <xf numFmtId="168" fontId="6" fillId="0" borderId="41" xfId="0" applyNumberFormat="1" applyFont="1" applyBorder="1" applyAlignment="1" applyProtection="1">
      <alignment horizontal="center"/>
      <protection hidden="1"/>
    </xf>
    <xf numFmtId="1" fontId="2" fillId="0" borderId="23" xfId="0" applyNumberFormat="1" applyFont="1" applyBorder="1" applyAlignment="1" applyProtection="1">
      <alignment horizontal="center"/>
      <protection hidden="1"/>
    </xf>
    <xf numFmtId="0" fontId="0" fillId="0" borderId="36" xfId="0" applyFill="1" applyBorder="1" applyAlignment="1" applyProtection="1">
      <protection locked="0"/>
    </xf>
    <xf numFmtId="169" fontId="25" fillId="7" borderId="14" xfId="0" applyNumberFormat="1" applyFont="1" applyFill="1" applyBorder="1" applyAlignment="1" applyProtection="1">
      <alignment horizontal="center" wrapText="1"/>
      <protection locked="0"/>
    </xf>
    <xf numFmtId="169" fontId="25" fillId="7" borderId="41" xfId="0" applyNumberFormat="1" applyFont="1" applyFill="1" applyBorder="1" applyAlignment="1" applyProtection="1">
      <alignment horizontal="center" wrapText="1"/>
      <protection locked="0"/>
    </xf>
    <xf numFmtId="169" fontId="25" fillId="7" borderId="15" xfId="0" applyNumberFormat="1" applyFont="1" applyFill="1" applyBorder="1" applyAlignment="1" applyProtection="1">
      <alignment horizontal="center" wrapText="1"/>
      <protection locked="0"/>
    </xf>
    <xf numFmtId="173" fontId="25" fillId="7" borderId="30" xfId="0" applyNumberFormat="1" applyFont="1" applyFill="1" applyBorder="1" applyAlignment="1" applyProtection="1">
      <alignment horizontal="center" wrapText="1"/>
    </xf>
    <xf numFmtId="172" fontId="25" fillId="7" borderId="16" xfId="0" applyNumberFormat="1" applyFont="1" applyFill="1" applyBorder="1" applyAlignment="1" applyProtection="1">
      <alignment horizontal="center" wrapText="1"/>
    </xf>
    <xf numFmtId="171" fontId="25" fillId="7" borderId="30" xfId="0" applyNumberFormat="1" applyFont="1" applyFill="1" applyBorder="1" applyAlignment="1" applyProtection="1">
      <alignment horizontal="center" wrapText="1"/>
    </xf>
    <xf numFmtId="1" fontId="3" fillId="0" borderId="22" xfId="0" applyNumberFormat="1" applyFont="1" applyBorder="1" applyAlignment="1" applyProtection="1">
      <alignment horizontal="left"/>
      <protection hidden="1"/>
    </xf>
    <xf numFmtId="1" fontId="6" fillId="0" borderId="13" xfId="0" applyNumberFormat="1" applyFont="1" applyBorder="1" applyAlignment="1" applyProtection="1">
      <alignment horizontal="center"/>
      <protection locked="0" hidden="1"/>
    </xf>
    <xf numFmtId="171" fontId="31" fillId="7" borderId="39" xfId="0" applyNumberFormat="1" applyFont="1" applyFill="1" applyBorder="1" applyAlignment="1" applyProtection="1">
      <alignment horizontal="center" wrapText="1"/>
    </xf>
    <xf numFmtId="171" fontId="31" fillId="7" borderId="29" xfId="0" applyNumberFormat="1" applyFont="1" applyFill="1" applyBorder="1" applyAlignment="1" applyProtection="1">
      <alignment horizontal="center" wrapText="1"/>
    </xf>
    <xf numFmtId="170" fontId="31" fillId="7" borderId="0" xfId="0" applyNumberFormat="1" applyFont="1" applyFill="1" applyBorder="1" applyAlignment="1" applyProtection="1">
      <alignment horizontal="center" vertical="top" wrapText="1"/>
    </xf>
    <xf numFmtId="171" fontId="31" fillId="7" borderId="30" xfId="0" applyNumberFormat="1" applyFont="1" applyFill="1" applyBorder="1" applyAlignment="1" applyProtection="1">
      <alignment horizontal="center" vertical="center" wrapText="1"/>
    </xf>
    <xf numFmtId="168" fontId="2" fillId="0" borderId="23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" fontId="32" fillId="0" borderId="13" xfId="0" applyNumberFormat="1" applyFont="1" applyBorder="1" applyAlignment="1" applyProtection="1">
      <alignment horizontal="center" vertical="center"/>
      <protection locked="0" hidden="1"/>
    </xf>
    <xf numFmtId="0" fontId="32" fillId="0" borderId="13" xfId="0" applyFont="1" applyFill="1" applyBorder="1" applyAlignment="1" applyProtection="1">
      <alignment horizontal="center"/>
      <protection locked="0"/>
    </xf>
    <xf numFmtId="0" fontId="32" fillId="0" borderId="16" xfId="0" applyFont="1" applyFill="1" applyBorder="1" applyAlignment="1" applyProtection="1">
      <alignment horizontal="center"/>
      <protection locked="0"/>
    </xf>
    <xf numFmtId="1" fontId="34" fillId="0" borderId="22" xfId="0" applyNumberFormat="1" applyFont="1" applyBorder="1" applyAlignment="1" applyProtection="1">
      <alignment horizontal="left" vertical="center"/>
      <protection hidden="1"/>
    </xf>
    <xf numFmtId="1" fontId="34" fillId="0" borderId="23" xfId="0" applyNumberFormat="1" applyFont="1" applyBorder="1" applyAlignment="1" applyProtection="1">
      <alignment horizontal="left" vertical="center"/>
      <protection hidden="1"/>
    </xf>
    <xf numFmtId="1" fontId="26" fillId="0" borderId="13" xfId="0" applyNumberFormat="1" applyFont="1" applyBorder="1" applyAlignment="1" applyProtection="1">
      <alignment horizontal="center" vertical="center"/>
      <protection locked="0" hidden="1"/>
    </xf>
    <xf numFmtId="0" fontId="26" fillId="0" borderId="13" xfId="0" applyFont="1" applyFill="1" applyBorder="1" applyAlignment="1" applyProtection="1">
      <alignment horizontal="center"/>
      <protection locked="0"/>
    </xf>
    <xf numFmtId="165" fontId="36" fillId="0" borderId="10" xfId="0" applyNumberFormat="1" applyFont="1" applyBorder="1" applyAlignment="1" applyProtection="1">
      <alignment horizontal="center" vertical="center"/>
      <protection hidden="1"/>
    </xf>
    <xf numFmtId="168" fontId="36" fillId="0" borderId="28" xfId="0" applyNumberFormat="1" applyFont="1" applyBorder="1" applyAlignment="1" applyProtection="1">
      <alignment horizontal="center" vertical="center"/>
      <protection hidden="1"/>
    </xf>
    <xf numFmtId="165" fontId="36" fillId="0" borderId="14" xfId="0" applyNumberFormat="1" applyFont="1" applyBorder="1" applyAlignment="1" applyProtection="1">
      <alignment horizontal="center" vertical="center"/>
      <protection hidden="1"/>
    </xf>
    <xf numFmtId="168" fontId="36" fillId="0" borderId="41" xfId="0" applyNumberFormat="1" applyFont="1" applyBorder="1" applyAlignment="1" applyProtection="1">
      <alignment horizontal="center" vertical="center"/>
      <protection hidden="1"/>
    </xf>
    <xf numFmtId="169" fontId="38" fillId="7" borderId="28" xfId="0" applyNumberFormat="1" applyFont="1" applyFill="1" applyBorder="1" applyAlignment="1" applyProtection="1">
      <alignment horizontal="center" vertical="top" wrapText="1"/>
      <protection locked="0"/>
    </xf>
    <xf numFmtId="169" fontId="38" fillId="7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3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169" fontId="38" fillId="7" borderId="10" xfId="0" applyNumberFormat="1" applyFont="1" applyFill="1" applyBorder="1" applyAlignment="1" applyProtection="1">
      <alignment horizontal="center" vertical="center" wrapText="1"/>
      <protection locked="0"/>
    </xf>
    <xf numFmtId="169" fontId="38" fillId="7" borderId="10" xfId="0" applyNumberFormat="1" applyFont="1" applyFill="1" applyBorder="1" applyAlignment="1" applyProtection="1">
      <alignment horizontal="center" vertical="top" wrapText="1"/>
      <protection locked="0"/>
    </xf>
    <xf numFmtId="169" fontId="38" fillId="7" borderId="14" xfId="0" applyNumberFormat="1" applyFont="1" applyFill="1" applyBorder="1" applyAlignment="1" applyProtection="1">
      <alignment horizontal="center" vertical="center" wrapText="1"/>
      <protection locked="0"/>
    </xf>
    <xf numFmtId="169" fontId="38" fillId="7" borderId="41" xfId="0" applyNumberFormat="1" applyFont="1" applyFill="1" applyBorder="1" applyAlignment="1" applyProtection="1">
      <alignment horizontal="center" vertical="center" wrapText="1"/>
      <protection locked="0"/>
    </xf>
    <xf numFmtId="169" fontId="38" fillId="7" borderId="14" xfId="0" applyNumberFormat="1" applyFont="1" applyFill="1" applyBorder="1" applyAlignment="1" applyProtection="1">
      <alignment horizontal="center" vertical="top" wrapText="1"/>
      <protection locked="0"/>
    </xf>
    <xf numFmtId="169" fontId="38" fillId="7" borderId="41" xfId="0" applyNumberFormat="1" applyFont="1" applyFill="1" applyBorder="1" applyAlignment="1" applyProtection="1">
      <alignment horizontal="center" vertical="top" wrapText="1"/>
      <protection locked="0"/>
    </xf>
    <xf numFmtId="169" fontId="38" fillId="7" borderId="0" xfId="0" applyNumberFormat="1" applyFont="1" applyFill="1" applyBorder="1" applyAlignment="1" applyProtection="1">
      <alignment horizontal="center" vertical="center" wrapText="1"/>
      <protection locked="0"/>
    </xf>
    <xf numFmtId="169" fontId="38" fillId="7" borderId="17" xfId="0" applyNumberFormat="1" applyFont="1" applyFill="1" applyBorder="1" applyAlignment="1" applyProtection="1">
      <alignment horizontal="center" vertical="top" wrapText="1"/>
      <protection locked="0"/>
    </xf>
    <xf numFmtId="169" fontId="38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Protection="1"/>
    <xf numFmtId="0" fontId="39" fillId="0" borderId="0" xfId="0" applyFont="1" applyFill="1" applyAlignment="1" applyProtection="1">
      <alignment vertical="center"/>
    </xf>
    <xf numFmtId="0" fontId="39" fillId="0" borderId="0" xfId="0" applyFont="1" applyProtection="1"/>
    <xf numFmtId="0" fontId="39" fillId="0" borderId="0" xfId="0" applyFont="1" applyAlignment="1" applyProtection="1">
      <alignment vertical="center"/>
    </xf>
    <xf numFmtId="0" fontId="26" fillId="0" borderId="0" xfId="0" applyFont="1" applyFill="1" applyProtection="1"/>
    <xf numFmtId="0" fontId="26" fillId="0" borderId="0" xfId="0" applyFont="1" applyProtection="1"/>
    <xf numFmtId="173" fontId="38" fillId="7" borderId="39" xfId="0" applyNumberFormat="1" applyFont="1" applyFill="1" applyBorder="1" applyAlignment="1" applyProtection="1">
      <alignment horizontal="center" vertical="center" wrapText="1"/>
    </xf>
    <xf numFmtId="172" fontId="38" fillId="7" borderId="12" xfId="0" applyNumberFormat="1" applyFont="1" applyFill="1" applyBorder="1" applyAlignment="1" applyProtection="1">
      <alignment horizontal="center" vertical="center" wrapText="1"/>
    </xf>
    <xf numFmtId="173" fontId="38" fillId="7" borderId="29" xfId="0" applyNumberFormat="1" applyFont="1" applyFill="1" applyBorder="1" applyAlignment="1" applyProtection="1">
      <alignment horizontal="center" vertical="center" wrapText="1"/>
    </xf>
    <xf numFmtId="172" fontId="38" fillId="7" borderId="13" xfId="0" applyNumberFormat="1" applyFont="1" applyFill="1" applyBorder="1" applyAlignment="1" applyProtection="1">
      <alignment horizontal="center" vertical="center" wrapText="1"/>
    </xf>
    <xf numFmtId="173" fontId="38" fillId="7" borderId="30" xfId="0" applyNumberFormat="1" applyFont="1" applyFill="1" applyBorder="1" applyAlignment="1" applyProtection="1">
      <alignment horizontal="center" vertical="center" wrapText="1"/>
    </xf>
    <xf numFmtId="172" fontId="38" fillId="7" borderId="16" xfId="0" applyNumberFormat="1" applyFont="1" applyFill="1" applyBorder="1" applyAlignment="1" applyProtection="1">
      <alignment horizontal="center" vertical="center" wrapText="1"/>
    </xf>
    <xf numFmtId="170" fontId="38" fillId="7" borderId="17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Border="1" applyAlignment="1" applyProtection="1">
      <alignment vertical="center"/>
    </xf>
    <xf numFmtId="0" fontId="39" fillId="0" borderId="1" xfId="0" applyFont="1" applyBorder="1" applyAlignment="1" applyProtection="1">
      <alignment vertical="center"/>
    </xf>
    <xf numFmtId="171" fontId="38" fillId="7" borderId="39" xfId="0" applyNumberFormat="1" applyFont="1" applyFill="1" applyBorder="1" applyAlignment="1" applyProtection="1">
      <alignment horizontal="center" vertical="center" wrapText="1"/>
    </xf>
    <xf numFmtId="171" fontId="38" fillId="7" borderId="29" xfId="0" applyNumberFormat="1" applyFont="1" applyFill="1" applyBorder="1" applyAlignment="1" applyProtection="1">
      <alignment horizontal="center" vertical="center" wrapText="1"/>
    </xf>
    <xf numFmtId="171" fontId="38" fillId="7" borderId="30" xfId="0" applyNumberFormat="1" applyFont="1" applyFill="1" applyBorder="1" applyAlignment="1" applyProtection="1">
      <alignment horizontal="center" vertical="center" wrapText="1"/>
    </xf>
    <xf numFmtId="169" fontId="26" fillId="8" borderId="19" xfId="0" applyNumberFormat="1" applyFont="1" applyFill="1" applyBorder="1" applyProtection="1"/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Protection="1"/>
    <xf numFmtId="0" fontId="26" fillId="0" borderId="0" xfId="0" applyFont="1" applyBorder="1" applyAlignment="1" applyProtection="1">
      <alignment vertical="center"/>
    </xf>
    <xf numFmtId="0" fontId="26" fillId="0" borderId="1" xfId="0" applyFont="1" applyBorder="1" applyAlignment="1" applyProtection="1">
      <alignment vertical="center"/>
    </xf>
    <xf numFmtId="14" fontId="35" fillId="2" borderId="9" xfId="0" applyNumberFormat="1" applyFont="1" applyFill="1" applyBorder="1" applyAlignment="1" applyProtection="1">
      <alignment horizontal="center" vertical="center" wrapText="1"/>
    </xf>
    <xf numFmtId="0" fontId="36" fillId="0" borderId="33" xfId="0" applyFont="1" applyBorder="1" applyProtection="1"/>
    <xf numFmtId="0" fontId="37" fillId="0" borderId="25" xfId="0" applyNumberFormat="1" applyFont="1" applyFill="1" applyBorder="1" applyAlignment="1" applyProtection="1">
      <alignment vertical="center" wrapText="1"/>
    </xf>
    <xf numFmtId="0" fontId="37" fillId="0" borderId="26" xfId="0" applyNumberFormat="1" applyFont="1" applyFill="1" applyBorder="1" applyAlignment="1" applyProtection="1">
      <alignment vertical="center" wrapText="1"/>
    </xf>
    <xf numFmtId="0" fontId="37" fillId="0" borderId="27" xfId="0" applyNumberFormat="1" applyFont="1" applyFill="1" applyBorder="1" applyAlignment="1" applyProtection="1">
      <alignment vertical="center" wrapText="1"/>
    </xf>
    <xf numFmtId="165" fontId="36" fillId="0" borderId="0" xfId="0" applyNumberFormat="1" applyFont="1" applyBorder="1" applyAlignment="1" applyProtection="1">
      <alignment horizontal="center" vertical="center"/>
      <protection hidden="1"/>
    </xf>
    <xf numFmtId="168" fontId="36" fillId="0" borderId="0" xfId="0" applyNumberFormat="1" applyFont="1" applyBorder="1" applyAlignment="1" applyProtection="1">
      <alignment horizontal="center" vertical="center"/>
      <protection hidden="1"/>
    </xf>
    <xf numFmtId="0" fontId="36" fillId="0" borderId="0" xfId="0" applyFont="1" applyFill="1" applyProtection="1"/>
    <xf numFmtId="0" fontId="36" fillId="0" borderId="0" xfId="0" applyFont="1" applyFill="1" applyBorder="1" applyProtection="1"/>
    <xf numFmtId="0" fontId="36" fillId="0" borderId="0" xfId="0" applyFont="1" applyProtection="1"/>
    <xf numFmtId="1" fontId="34" fillId="0" borderId="0" xfId="0" applyNumberFormat="1" applyFont="1" applyBorder="1" applyAlignment="1" applyProtection="1">
      <alignment horizontal="left" vertical="center"/>
      <protection hidden="1"/>
    </xf>
    <xf numFmtId="0" fontId="27" fillId="0" borderId="0" xfId="0" applyFont="1" applyFill="1" applyBorder="1" applyProtection="1">
      <protection locked="0"/>
    </xf>
    <xf numFmtId="1" fontId="32" fillId="0" borderId="0" xfId="0" applyNumberFormat="1" applyFont="1" applyBorder="1" applyAlignment="1" applyProtection="1">
      <alignment horizontal="center" vertical="center"/>
      <protection hidden="1"/>
    </xf>
    <xf numFmtId="169" fontId="39" fillId="8" borderId="19" xfId="0" applyNumberFormat="1" applyFont="1" applyFill="1" applyBorder="1" applyAlignment="1" applyProtection="1">
      <alignment vertical="center"/>
    </xf>
    <xf numFmtId="169" fontId="38" fillId="7" borderId="11" xfId="0" applyNumberFormat="1" applyFont="1" applyFill="1" applyBorder="1" applyAlignment="1" applyProtection="1">
      <alignment horizontal="center" vertical="center" wrapText="1"/>
      <protection locked="0"/>
    </xf>
    <xf numFmtId="169" fontId="38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vertical="center"/>
    </xf>
    <xf numFmtId="0" fontId="27" fillId="0" borderId="9" xfId="0" applyFont="1" applyFill="1" applyBorder="1" applyAlignment="1" applyProtection="1">
      <alignment horizontal="center"/>
    </xf>
    <xf numFmtId="0" fontId="26" fillId="0" borderId="34" xfId="0" applyFont="1" applyBorder="1" applyProtection="1"/>
    <xf numFmtId="0" fontId="33" fillId="0" borderId="25" xfId="0" applyNumberFormat="1" applyFont="1" applyFill="1" applyBorder="1" applyAlignment="1" applyProtection="1">
      <alignment vertical="center" wrapText="1"/>
    </xf>
    <xf numFmtId="0" fontId="33" fillId="0" borderId="26" xfId="0" applyNumberFormat="1" applyFont="1" applyFill="1" applyBorder="1" applyAlignment="1" applyProtection="1">
      <alignment vertical="center" wrapText="1"/>
    </xf>
    <xf numFmtId="0" fontId="33" fillId="0" borderId="27" xfId="0" applyNumberFormat="1" applyFont="1" applyFill="1" applyBorder="1" applyAlignment="1" applyProtection="1">
      <alignment vertical="center" wrapText="1"/>
    </xf>
    <xf numFmtId="165" fontId="27" fillId="0" borderId="10" xfId="0" applyNumberFormat="1" applyFont="1" applyBorder="1" applyAlignment="1" applyProtection="1">
      <alignment horizontal="center" vertical="center"/>
      <protection hidden="1"/>
    </xf>
    <xf numFmtId="168" fontId="27" fillId="0" borderId="28" xfId="0" applyNumberFormat="1" applyFont="1" applyBorder="1" applyAlignment="1" applyProtection="1">
      <alignment horizontal="center" vertical="center"/>
      <protection hidden="1"/>
    </xf>
    <xf numFmtId="165" fontId="27" fillId="0" borderId="14" xfId="0" applyNumberFormat="1" applyFont="1" applyBorder="1" applyAlignment="1" applyProtection="1">
      <alignment horizontal="center" vertical="center"/>
      <protection hidden="1"/>
    </xf>
    <xf numFmtId="168" fontId="27" fillId="0" borderId="41" xfId="0" applyNumberFormat="1" applyFont="1" applyBorder="1" applyAlignment="1" applyProtection="1">
      <alignment horizontal="center" vertical="center"/>
      <protection hidden="1"/>
    </xf>
    <xf numFmtId="165" fontId="27" fillId="0" borderId="0" xfId="0" applyNumberFormat="1" applyFont="1" applyBorder="1" applyAlignment="1" applyProtection="1">
      <alignment horizontal="center" vertical="center"/>
      <protection hidden="1"/>
    </xf>
    <xf numFmtId="168" fontId="27" fillId="0" borderId="0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Fill="1" applyProtection="1"/>
    <xf numFmtId="169" fontId="27" fillId="8" borderId="19" xfId="0" applyNumberFormat="1" applyFont="1" applyFill="1" applyBorder="1" applyProtection="1">
      <protection locked="0"/>
    </xf>
    <xf numFmtId="0" fontId="27" fillId="0" borderId="0" xfId="0" applyFont="1" applyProtection="1"/>
    <xf numFmtId="1" fontId="36" fillId="0" borderId="22" xfId="0" applyNumberFormat="1" applyFont="1" applyBorder="1" applyAlignment="1" applyProtection="1">
      <alignment horizontal="left" vertical="center"/>
      <protection hidden="1"/>
    </xf>
    <xf numFmtId="1" fontId="36" fillId="0" borderId="13" xfId="0" applyNumberFormat="1" applyFont="1" applyBorder="1" applyAlignment="1" applyProtection="1">
      <alignment horizontal="center" vertical="center"/>
      <protection locked="0" hidden="1"/>
    </xf>
    <xf numFmtId="169" fontId="51" fillId="7" borderId="10" xfId="0" applyNumberFormat="1" applyFont="1" applyFill="1" applyBorder="1" applyAlignment="1" applyProtection="1">
      <alignment horizontal="center" vertical="center" wrapText="1"/>
      <protection locked="0"/>
    </xf>
    <xf numFmtId="169" fontId="51" fillId="7" borderId="11" xfId="0" applyNumberFormat="1" applyFont="1" applyFill="1" applyBorder="1" applyAlignment="1" applyProtection="1">
      <alignment horizontal="center" vertical="center" wrapText="1"/>
      <protection locked="0"/>
    </xf>
    <xf numFmtId="169" fontId="51" fillId="7" borderId="42" xfId="0" applyNumberFormat="1" applyFont="1" applyFill="1" applyBorder="1" applyAlignment="1" applyProtection="1">
      <alignment horizontal="center" vertical="center" wrapText="1"/>
      <protection locked="0"/>
    </xf>
    <xf numFmtId="169" fontId="51" fillId="7" borderId="10" xfId="0" applyNumberFormat="1" applyFont="1" applyFill="1" applyBorder="1" applyAlignment="1" applyProtection="1">
      <alignment horizontal="center" vertical="top" wrapText="1"/>
      <protection locked="0"/>
    </xf>
    <xf numFmtId="169" fontId="51" fillId="7" borderId="28" xfId="0" applyNumberFormat="1" applyFont="1" applyFill="1" applyBorder="1" applyAlignment="1" applyProtection="1">
      <alignment horizontal="center" vertical="top" wrapText="1"/>
      <protection locked="0"/>
    </xf>
    <xf numFmtId="173" fontId="51" fillId="7" borderId="39" xfId="0" applyNumberFormat="1" applyFont="1" applyFill="1" applyBorder="1" applyAlignment="1" applyProtection="1">
      <alignment horizontal="center" vertical="center" wrapText="1"/>
    </xf>
    <xf numFmtId="172" fontId="51" fillId="7" borderId="39" xfId="0" applyNumberFormat="1" applyFont="1" applyFill="1" applyBorder="1" applyAlignment="1" applyProtection="1">
      <alignment horizontal="center" vertical="center" wrapText="1"/>
    </xf>
    <xf numFmtId="171" fontId="51" fillId="7" borderId="39" xfId="0" applyNumberFormat="1" applyFont="1" applyFill="1" applyBorder="1" applyAlignment="1" applyProtection="1">
      <alignment horizontal="center" vertical="top" wrapText="1"/>
    </xf>
    <xf numFmtId="1" fontId="36" fillId="0" borderId="22" xfId="0" applyNumberFormat="1" applyFont="1" applyBorder="1" applyAlignment="1" applyProtection="1">
      <alignment horizontal="center" vertical="center"/>
      <protection hidden="1"/>
    </xf>
    <xf numFmtId="173" fontId="51" fillId="7" borderId="29" xfId="0" applyNumberFormat="1" applyFont="1" applyFill="1" applyBorder="1" applyAlignment="1" applyProtection="1">
      <alignment horizontal="center" vertical="center" wrapText="1"/>
    </xf>
    <xf numFmtId="172" fontId="51" fillId="7" borderId="29" xfId="0" applyNumberFormat="1" applyFont="1" applyFill="1" applyBorder="1" applyAlignment="1" applyProtection="1">
      <alignment horizontal="center" vertical="center" wrapText="1"/>
    </xf>
    <xf numFmtId="171" fontId="51" fillId="7" borderId="29" xfId="0" applyNumberFormat="1" applyFont="1" applyFill="1" applyBorder="1" applyAlignment="1" applyProtection="1">
      <alignment horizontal="center" vertical="top" wrapText="1"/>
    </xf>
    <xf numFmtId="1" fontId="36" fillId="0" borderId="23" xfId="0" applyNumberFormat="1" applyFont="1" applyBorder="1" applyAlignment="1" applyProtection="1">
      <alignment horizontal="center" vertical="center"/>
      <protection hidden="1"/>
    </xf>
    <xf numFmtId="1" fontId="36" fillId="0" borderId="16" xfId="0" applyNumberFormat="1" applyFont="1" applyBorder="1" applyAlignment="1" applyProtection="1">
      <alignment horizontal="center" vertical="center"/>
      <protection locked="0" hidden="1"/>
    </xf>
    <xf numFmtId="169" fontId="51" fillId="7" borderId="14" xfId="0" applyNumberFormat="1" applyFont="1" applyFill="1" applyBorder="1" applyAlignment="1" applyProtection="1">
      <alignment horizontal="center" vertical="center" wrapText="1"/>
      <protection locked="0"/>
    </xf>
    <xf numFmtId="169" fontId="51" fillId="7" borderId="15" xfId="0" applyNumberFormat="1" applyFont="1" applyFill="1" applyBorder="1" applyAlignment="1" applyProtection="1">
      <alignment horizontal="center" vertical="center" wrapText="1"/>
      <protection locked="0"/>
    </xf>
    <xf numFmtId="169" fontId="51" fillId="7" borderId="36" xfId="0" applyNumberFormat="1" applyFont="1" applyFill="1" applyBorder="1" applyAlignment="1" applyProtection="1">
      <alignment horizontal="center" vertical="center" wrapText="1"/>
      <protection locked="0"/>
    </xf>
    <xf numFmtId="169" fontId="51" fillId="7" borderId="14" xfId="0" applyNumberFormat="1" applyFont="1" applyFill="1" applyBorder="1" applyAlignment="1" applyProtection="1">
      <alignment horizontal="center" vertical="top" wrapText="1"/>
      <protection locked="0"/>
    </xf>
    <xf numFmtId="169" fontId="51" fillId="7" borderId="41" xfId="0" applyNumberFormat="1" applyFont="1" applyFill="1" applyBorder="1" applyAlignment="1" applyProtection="1">
      <alignment horizontal="center" vertical="top" wrapText="1"/>
      <protection locked="0"/>
    </xf>
    <xf numFmtId="173" fontId="51" fillId="7" borderId="30" xfId="0" applyNumberFormat="1" applyFont="1" applyFill="1" applyBorder="1" applyAlignment="1" applyProtection="1">
      <alignment horizontal="center" vertical="center" wrapText="1"/>
    </xf>
    <xf numFmtId="172" fontId="51" fillId="7" borderId="30" xfId="0" applyNumberFormat="1" applyFont="1" applyFill="1" applyBorder="1" applyAlignment="1" applyProtection="1">
      <alignment horizontal="center" vertical="center" wrapText="1"/>
    </xf>
    <xf numFmtId="171" fontId="51" fillId="7" borderId="30" xfId="0" applyNumberFormat="1" applyFont="1" applyFill="1" applyBorder="1" applyAlignment="1" applyProtection="1">
      <alignment horizontal="center" vertical="top" wrapText="1"/>
    </xf>
    <xf numFmtId="1" fontId="36" fillId="0" borderId="0" xfId="0" applyNumberFormat="1" applyFont="1" applyBorder="1" applyAlignment="1" applyProtection="1">
      <alignment horizontal="center" vertical="center"/>
      <protection hidden="1"/>
    </xf>
    <xf numFmtId="1" fontId="36" fillId="0" borderId="0" xfId="0" applyNumberFormat="1" applyFont="1" applyBorder="1" applyAlignment="1" applyProtection="1">
      <alignment horizontal="center" vertical="center"/>
      <protection locked="0" hidden="1"/>
    </xf>
    <xf numFmtId="169" fontId="5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7" borderId="0" xfId="0" applyNumberFormat="1" applyFont="1" applyFill="1" applyBorder="1" applyAlignment="1" applyProtection="1">
      <alignment vertical="center" wrapText="1"/>
    </xf>
    <xf numFmtId="165" fontId="26" fillId="0" borderId="10" xfId="0" applyNumberFormat="1" applyFont="1" applyBorder="1" applyAlignment="1" applyProtection="1">
      <alignment horizontal="center" vertical="center"/>
      <protection hidden="1"/>
    </xf>
    <xf numFmtId="168" fontId="26" fillId="0" borderId="28" xfId="0" applyNumberFormat="1" applyFont="1" applyBorder="1" applyAlignment="1" applyProtection="1">
      <alignment horizontal="center" vertical="center"/>
      <protection hidden="1"/>
    </xf>
    <xf numFmtId="165" fontId="26" fillId="0" borderId="14" xfId="0" applyNumberFormat="1" applyFont="1" applyBorder="1" applyAlignment="1" applyProtection="1">
      <alignment horizontal="center" vertical="center"/>
      <protection hidden="1"/>
    </xf>
    <xf numFmtId="168" fontId="26" fillId="0" borderId="41" xfId="0" applyNumberFormat="1" applyFont="1" applyBorder="1" applyAlignment="1" applyProtection="1">
      <alignment horizontal="center" vertical="center"/>
      <protection hidden="1"/>
    </xf>
    <xf numFmtId="169" fontId="53" fillId="7" borderId="10" xfId="0" applyNumberFormat="1" applyFont="1" applyFill="1" applyBorder="1" applyAlignment="1" applyProtection="1">
      <alignment horizontal="center" vertical="center" wrapText="1"/>
      <protection locked="0"/>
    </xf>
    <xf numFmtId="169" fontId="53" fillId="7" borderId="11" xfId="0" applyNumberFormat="1" applyFont="1" applyFill="1" applyBorder="1" applyAlignment="1" applyProtection="1">
      <alignment horizontal="center" vertical="center" wrapText="1"/>
      <protection locked="0"/>
    </xf>
    <xf numFmtId="169" fontId="53" fillId="7" borderId="10" xfId="0" applyNumberFormat="1" applyFont="1" applyFill="1" applyBorder="1" applyAlignment="1" applyProtection="1">
      <alignment horizontal="center" vertical="top" wrapText="1"/>
      <protection locked="0"/>
    </xf>
    <xf numFmtId="169" fontId="53" fillId="7" borderId="11" xfId="0" applyNumberFormat="1" applyFont="1" applyFill="1" applyBorder="1" applyAlignment="1" applyProtection="1">
      <alignment horizontal="center" vertical="top" wrapText="1"/>
      <protection locked="0"/>
    </xf>
    <xf numFmtId="169" fontId="53" fillId="7" borderId="26" xfId="0" applyNumberFormat="1" applyFont="1" applyFill="1" applyBorder="1" applyAlignment="1" applyProtection="1">
      <alignment horizontal="center" vertical="top" wrapText="1"/>
      <protection locked="0"/>
    </xf>
    <xf numFmtId="169" fontId="53" fillId="7" borderId="28" xfId="0" applyNumberFormat="1" applyFont="1" applyFill="1" applyBorder="1" applyAlignment="1" applyProtection="1">
      <alignment horizontal="center" vertical="top" wrapText="1"/>
      <protection locked="0"/>
    </xf>
    <xf numFmtId="169" fontId="53" fillId="7" borderId="2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6" xfId="0" applyFont="1" applyFill="1" applyBorder="1" applyProtection="1">
      <protection locked="0"/>
    </xf>
    <xf numFmtId="169" fontId="53" fillId="7" borderId="14" xfId="0" applyNumberFormat="1" applyFont="1" applyFill="1" applyBorder="1" applyAlignment="1" applyProtection="1">
      <alignment horizontal="center" vertical="center" wrapText="1"/>
      <protection locked="0"/>
    </xf>
    <xf numFmtId="169" fontId="53" fillId="7" borderId="15" xfId="0" applyNumberFormat="1" applyFont="1" applyFill="1" applyBorder="1" applyAlignment="1" applyProtection="1">
      <alignment horizontal="center" vertical="center" wrapText="1"/>
      <protection locked="0"/>
    </xf>
    <xf numFmtId="169" fontId="53" fillId="7" borderId="14" xfId="0" applyNumberFormat="1" applyFont="1" applyFill="1" applyBorder="1" applyAlignment="1" applyProtection="1">
      <alignment horizontal="center" vertical="top" wrapText="1"/>
      <protection locked="0"/>
    </xf>
    <xf numFmtId="169" fontId="53" fillId="7" borderId="15" xfId="0" applyNumberFormat="1" applyFont="1" applyFill="1" applyBorder="1" applyAlignment="1" applyProtection="1">
      <alignment horizontal="center" vertical="top" wrapText="1"/>
      <protection locked="0"/>
    </xf>
    <xf numFmtId="169" fontId="53" fillId="7" borderId="23" xfId="0" applyNumberFormat="1" applyFont="1" applyFill="1" applyBorder="1" applyAlignment="1" applyProtection="1">
      <alignment horizontal="center" vertical="top" wrapText="1"/>
      <protection locked="0"/>
    </xf>
    <xf numFmtId="169" fontId="53" fillId="7" borderId="41" xfId="0" applyNumberFormat="1" applyFont="1" applyFill="1" applyBorder="1" applyAlignment="1" applyProtection="1">
      <alignment horizontal="center" vertical="top" wrapText="1"/>
      <protection locked="0"/>
    </xf>
    <xf numFmtId="169" fontId="27" fillId="8" borderId="19" xfId="0" applyNumberFormat="1" applyFont="1" applyFill="1" applyBorder="1" applyProtection="1"/>
    <xf numFmtId="14" fontId="37" fillId="2" borderId="9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Protection="1"/>
    <xf numFmtId="0" fontId="27" fillId="0" borderId="0" xfId="0" applyFont="1" applyBorder="1" applyProtection="1"/>
    <xf numFmtId="0" fontId="27" fillId="0" borderId="1" xfId="0" applyFont="1" applyBorder="1" applyProtection="1"/>
    <xf numFmtId="0" fontId="35" fillId="0" borderId="25" xfId="0" applyNumberFormat="1" applyFont="1" applyFill="1" applyBorder="1" applyAlignment="1" applyProtection="1">
      <alignment vertical="center" wrapText="1"/>
    </xf>
    <xf numFmtId="0" fontId="35" fillId="0" borderId="27" xfId="0" applyNumberFormat="1" applyFont="1" applyFill="1" applyBorder="1" applyAlignment="1" applyProtection="1">
      <alignment vertical="center" wrapText="1"/>
    </xf>
    <xf numFmtId="0" fontId="35" fillId="0" borderId="0" xfId="0" applyNumberFormat="1" applyFont="1" applyFill="1" applyBorder="1" applyAlignment="1" applyProtection="1">
      <alignment vertical="center" wrapText="1"/>
    </xf>
    <xf numFmtId="1" fontId="35" fillId="0" borderId="22" xfId="0" applyNumberFormat="1" applyFont="1" applyBorder="1" applyAlignment="1" applyProtection="1">
      <alignment horizontal="left" vertical="center"/>
      <protection hidden="1"/>
    </xf>
    <xf numFmtId="1" fontId="35" fillId="0" borderId="23" xfId="0" applyNumberFormat="1" applyFont="1" applyBorder="1" applyAlignment="1" applyProtection="1">
      <alignment horizontal="left" vertical="center"/>
      <protection hidden="1"/>
    </xf>
    <xf numFmtId="0" fontId="36" fillId="0" borderId="13" xfId="0" applyFont="1" applyFill="1" applyBorder="1" applyAlignment="1" applyProtection="1">
      <alignment horizontal="center"/>
      <protection locked="0"/>
    </xf>
    <xf numFmtId="165" fontId="39" fillId="0" borderId="10" xfId="0" applyNumberFormat="1" applyFont="1" applyBorder="1" applyAlignment="1" applyProtection="1">
      <alignment horizontal="center" vertical="center"/>
      <protection hidden="1"/>
    </xf>
    <xf numFmtId="168" fontId="39" fillId="0" borderId="28" xfId="0" applyNumberFormat="1" applyFont="1" applyBorder="1" applyAlignment="1" applyProtection="1">
      <alignment horizontal="center" vertical="center"/>
      <protection hidden="1"/>
    </xf>
    <xf numFmtId="168" fontId="39" fillId="0" borderId="42" xfId="0" applyNumberFormat="1" applyFont="1" applyBorder="1" applyAlignment="1" applyProtection="1">
      <alignment horizontal="center" vertical="center"/>
      <protection hidden="1"/>
    </xf>
    <xf numFmtId="1" fontId="41" fillId="0" borderId="22" xfId="0" applyNumberFormat="1" applyFont="1" applyBorder="1" applyAlignment="1" applyProtection="1">
      <alignment horizontal="left" vertical="center"/>
      <protection hidden="1"/>
    </xf>
    <xf numFmtId="171" fontId="38" fillId="7" borderId="39" xfId="0" applyNumberFormat="1" applyFont="1" applyFill="1" applyBorder="1" applyAlignment="1" applyProtection="1">
      <alignment horizontal="center" vertical="top" wrapText="1"/>
    </xf>
    <xf numFmtId="171" fontId="38" fillId="7" borderId="29" xfId="0" applyNumberFormat="1" applyFont="1" applyFill="1" applyBorder="1" applyAlignment="1" applyProtection="1">
      <alignment horizontal="center" vertical="top" wrapText="1"/>
    </xf>
    <xf numFmtId="165" fontId="39" fillId="0" borderId="14" xfId="0" applyNumberFormat="1" applyFont="1" applyBorder="1" applyAlignment="1" applyProtection="1">
      <alignment horizontal="center" vertical="center"/>
      <protection hidden="1"/>
    </xf>
    <xf numFmtId="168" fontId="39" fillId="0" borderId="41" xfId="0" applyNumberFormat="1" applyFont="1" applyBorder="1" applyAlignment="1" applyProtection="1">
      <alignment horizontal="center" vertical="center"/>
      <protection hidden="1"/>
    </xf>
    <xf numFmtId="1" fontId="41" fillId="0" borderId="23" xfId="0" applyNumberFormat="1" applyFont="1" applyBorder="1" applyAlignment="1" applyProtection="1">
      <alignment horizontal="left" vertical="center"/>
      <protection hidden="1"/>
    </xf>
    <xf numFmtId="171" fontId="38" fillId="7" borderId="30" xfId="0" applyNumberFormat="1" applyFont="1" applyFill="1" applyBorder="1" applyAlignment="1" applyProtection="1">
      <alignment horizontal="center" vertical="top" wrapText="1"/>
    </xf>
    <xf numFmtId="165" fontId="39" fillId="0" borderId="0" xfId="0" applyNumberFormat="1" applyFont="1" applyBorder="1" applyAlignment="1" applyProtection="1">
      <alignment horizontal="center" vertical="center"/>
      <protection hidden="1"/>
    </xf>
    <xf numFmtId="168" fontId="39" fillId="0" borderId="0" xfId="0" applyNumberFormat="1" applyFont="1" applyBorder="1" applyAlignment="1" applyProtection="1">
      <alignment horizontal="center" vertical="center"/>
      <protection hidden="1"/>
    </xf>
    <xf numFmtId="1" fontId="41" fillId="0" borderId="0" xfId="0" applyNumberFormat="1" applyFont="1" applyBorder="1" applyAlignment="1" applyProtection="1">
      <alignment horizontal="left" vertical="center"/>
      <protection hidden="1"/>
    </xf>
    <xf numFmtId="170" fontId="38" fillId="7" borderId="17" xfId="0" applyNumberFormat="1" applyFont="1" applyFill="1" applyBorder="1" applyAlignment="1" applyProtection="1">
      <alignment horizontal="center" vertical="top" wrapText="1"/>
    </xf>
    <xf numFmtId="0" fontId="39" fillId="0" borderId="0" xfId="0" applyFont="1" applyFill="1" applyBorder="1" applyProtection="1"/>
    <xf numFmtId="1" fontId="39" fillId="0" borderId="0" xfId="0" applyNumberFormat="1" applyFont="1" applyBorder="1" applyAlignment="1" applyProtection="1">
      <alignment horizontal="center" vertical="center"/>
      <protection hidden="1"/>
    </xf>
    <xf numFmtId="169" fontId="27" fillId="8" borderId="19" xfId="0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56" fillId="0" borderId="0" xfId="0" applyFont="1" applyFill="1" applyProtection="1"/>
    <xf numFmtId="0" fontId="56" fillId="0" borderId="0" xfId="0" applyFont="1" applyProtection="1"/>
    <xf numFmtId="0" fontId="36" fillId="0" borderId="16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Protection="1">
      <protection locked="0"/>
    </xf>
    <xf numFmtId="170" fontId="28" fillId="0" borderId="0" xfId="0" applyNumberFormat="1" applyFont="1" applyBorder="1" applyAlignment="1" applyProtection="1">
      <alignment vertical="center"/>
    </xf>
    <xf numFmtId="0" fontId="39" fillId="0" borderId="33" xfId="0" applyFont="1" applyBorder="1" applyProtection="1"/>
    <xf numFmtId="0" fontId="41" fillId="0" borderId="25" xfId="0" applyNumberFormat="1" applyFont="1" applyFill="1" applyBorder="1" applyAlignment="1" applyProtection="1">
      <alignment vertical="center" wrapText="1"/>
    </xf>
    <xf numFmtId="0" fontId="41" fillId="0" borderId="26" xfId="0" applyNumberFormat="1" applyFont="1" applyFill="1" applyBorder="1" applyAlignment="1" applyProtection="1">
      <alignment vertical="center" wrapText="1"/>
    </xf>
    <xf numFmtId="0" fontId="41" fillId="0" borderId="27" xfId="0" applyNumberFormat="1" applyFont="1" applyFill="1" applyBorder="1" applyAlignment="1" applyProtection="1">
      <alignment vertical="center" wrapText="1"/>
    </xf>
    <xf numFmtId="0" fontId="41" fillId="0" borderId="0" xfId="0" applyNumberFormat="1" applyFont="1" applyFill="1" applyBorder="1" applyAlignment="1" applyProtection="1">
      <alignment vertical="center" wrapText="1"/>
    </xf>
    <xf numFmtId="169" fontId="38" fillId="7" borderId="11" xfId="0" applyNumberFormat="1" applyFont="1" applyFill="1" applyBorder="1" applyAlignment="1" applyProtection="1">
      <alignment horizontal="center" vertical="top" wrapText="1"/>
      <protection locked="0"/>
    </xf>
    <xf numFmtId="169" fontId="38" fillId="7" borderId="15" xfId="0" applyNumberFormat="1" applyFont="1" applyFill="1" applyBorder="1" applyAlignment="1" applyProtection="1">
      <alignment horizontal="center" vertical="top" wrapText="1"/>
      <protection locked="0"/>
    </xf>
    <xf numFmtId="168" fontId="39" fillId="0" borderId="49" xfId="0" applyNumberFormat="1" applyFont="1" applyBorder="1" applyAlignment="1" applyProtection="1">
      <alignment horizontal="center" vertical="center"/>
      <protection hidden="1"/>
    </xf>
    <xf numFmtId="0" fontId="39" fillId="0" borderId="0" xfId="0" applyFont="1" applyFill="1" applyBorder="1" applyProtection="1">
      <protection locked="0"/>
    </xf>
    <xf numFmtId="14" fontId="34" fillId="2" borderId="9" xfId="0" applyNumberFormat="1" applyFont="1" applyFill="1" applyBorder="1" applyAlignment="1" applyProtection="1">
      <alignment horizontal="center" vertical="center" wrapText="1"/>
    </xf>
    <xf numFmtId="169" fontId="39" fillId="8" borderId="19" xfId="0" applyNumberFormat="1" applyFont="1" applyFill="1" applyBorder="1" applyProtection="1"/>
    <xf numFmtId="0" fontId="39" fillId="0" borderId="0" xfId="0" applyFont="1" applyBorder="1" applyProtection="1"/>
    <xf numFmtId="0" fontId="39" fillId="0" borderId="1" xfId="0" applyFont="1" applyBorder="1" applyProtection="1"/>
    <xf numFmtId="0" fontId="36" fillId="0" borderId="20" xfId="0" applyNumberFormat="1" applyFont="1" applyFill="1" applyBorder="1" applyAlignment="1" applyProtection="1">
      <alignment horizontal="center" vertical="center" wrapText="1"/>
    </xf>
    <xf numFmtId="0" fontId="36" fillId="0" borderId="12" xfId="0" applyNumberFormat="1" applyFont="1" applyFill="1" applyBorder="1" applyAlignment="1" applyProtection="1">
      <alignment horizontal="center" vertical="center" wrapText="1"/>
    </xf>
    <xf numFmtId="0" fontId="48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28" fillId="6" borderId="20" xfId="0" applyNumberFormat="1" applyFont="1" applyFill="1" applyBorder="1" applyAlignment="1" applyProtection="1">
      <alignment horizontal="center" vertical="center" wrapText="1"/>
    </xf>
    <xf numFmtId="0" fontId="28" fillId="6" borderId="32" xfId="0" applyNumberFormat="1" applyFont="1" applyFill="1" applyBorder="1" applyAlignment="1" applyProtection="1">
      <alignment horizontal="center" vertical="center" wrapText="1"/>
    </xf>
    <xf numFmtId="14" fontId="37" fillId="2" borderId="31" xfId="0" applyNumberFormat="1" applyFont="1" applyFill="1" applyBorder="1" applyAlignment="1" applyProtection="1">
      <alignment horizontal="center" vertical="center" wrapText="1"/>
    </xf>
    <xf numFmtId="14" fontId="37" fillId="2" borderId="9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left" vertical="center" wrapText="1"/>
    </xf>
    <xf numFmtId="0" fontId="28" fillId="6" borderId="23" xfId="0" applyNumberFormat="1" applyFont="1" applyFill="1" applyBorder="1" applyAlignment="1" applyProtection="1">
      <alignment horizontal="center" vertical="center" wrapText="1"/>
    </xf>
    <xf numFmtId="0" fontId="28" fillId="6" borderId="36" xfId="0" applyNumberFormat="1" applyFont="1" applyFill="1" applyBorder="1" applyAlignment="1" applyProtection="1">
      <alignment horizontal="center" vertical="center" wrapText="1"/>
    </xf>
    <xf numFmtId="0" fontId="52" fillId="7" borderId="31" xfId="0" applyNumberFormat="1" applyFont="1" applyFill="1" applyBorder="1" applyAlignment="1" applyProtection="1">
      <alignment horizontal="center" vertical="center" wrapText="1"/>
    </xf>
    <xf numFmtId="0" fontId="52" fillId="7" borderId="9" xfId="0" applyNumberFormat="1" applyFont="1" applyFill="1" applyBorder="1" applyAlignment="1" applyProtection="1">
      <alignment horizontal="center" vertical="center" wrapText="1"/>
    </xf>
    <xf numFmtId="170" fontId="33" fillId="7" borderId="9" xfId="0" applyNumberFormat="1" applyFont="1" applyFill="1" applyBorder="1" applyAlignment="1" applyProtection="1">
      <alignment horizontal="center" vertical="center" wrapText="1"/>
    </xf>
    <xf numFmtId="170" fontId="33" fillId="7" borderId="19" xfId="0" applyNumberFormat="1" applyFont="1" applyFill="1" applyBorder="1" applyAlignment="1" applyProtection="1">
      <alignment horizontal="center" vertical="center" wrapText="1"/>
    </xf>
    <xf numFmtId="169" fontId="54" fillId="7" borderId="0" xfId="0" applyNumberFormat="1" applyFont="1" applyFill="1" applyBorder="1" applyAlignment="1" applyProtection="1">
      <alignment horizontal="center" vertical="center" wrapText="1"/>
    </xf>
    <xf numFmtId="173" fontId="54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/>
    </xf>
    <xf numFmtId="0" fontId="35" fillId="0" borderId="0" xfId="0" applyFont="1" applyFill="1" applyAlignment="1" applyProtection="1">
      <alignment horizontal="left"/>
    </xf>
    <xf numFmtId="0" fontId="37" fillId="2" borderId="9" xfId="0" applyFont="1" applyFill="1" applyBorder="1" applyAlignment="1" applyProtection="1">
      <alignment horizontal="center" vertical="center"/>
      <protection locked="0"/>
    </xf>
    <xf numFmtId="0" fontId="37" fillId="2" borderId="19" xfId="0" applyFont="1" applyFill="1" applyBorder="1" applyAlignment="1" applyProtection="1">
      <alignment horizontal="center" vertical="center"/>
      <protection locked="0"/>
    </xf>
    <xf numFmtId="0" fontId="37" fillId="0" borderId="33" xfId="0" applyNumberFormat="1" applyFont="1" applyFill="1" applyBorder="1" applyAlignment="1" applyProtection="1">
      <alignment horizontal="center" vertical="center" wrapText="1"/>
    </xf>
    <xf numFmtId="0" fontId="37" fillId="0" borderId="38" xfId="0" applyNumberFormat="1" applyFont="1" applyFill="1" applyBorder="1" applyAlignment="1" applyProtection="1">
      <alignment horizontal="center" vertical="center" wrapText="1"/>
    </xf>
    <xf numFmtId="0" fontId="37" fillId="0" borderId="34" xfId="0" applyNumberFormat="1" applyFont="1" applyFill="1" applyBorder="1" applyAlignment="1" applyProtection="1">
      <alignment horizontal="center" vertical="center" wrapText="1"/>
    </xf>
    <xf numFmtId="0" fontId="37" fillId="0" borderId="1" xfId="0" applyNumberFormat="1" applyFont="1" applyFill="1" applyBorder="1" applyAlignment="1" applyProtection="1">
      <alignment horizontal="center" vertical="center" wrapText="1"/>
    </xf>
    <xf numFmtId="0" fontId="47" fillId="0" borderId="0" xfId="0" applyNumberFormat="1" applyFont="1" applyFill="1" applyBorder="1" applyAlignment="1" applyProtection="1">
      <alignment horizontal="center" vertical="center" wrapText="1"/>
    </xf>
    <xf numFmtId="0" fontId="27" fillId="0" borderId="31" xfId="0" applyFont="1" applyFill="1" applyBorder="1" applyAlignment="1" applyProtection="1">
      <alignment horizontal="center"/>
    </xf>
    <xf numFmtId="0" fontId="27" fillId="0" borderId="9" xfId="0" applyFont="1" applyFill="1" applyBorder="1" applyAlignment="1" applyProtection="1">
      <alignment horizontal="center"/>
    </xf>
    <xf numFmtId="0" fontId="42" fillId="0" borderId="33" xfId="0" applyNumberFormat="1" applyFont="1" applyFill="1" applyBorder="1" applyAlignment="1" applyProtection="1">
      <alignment horizontal="center" vertical="center" wrapText="1"/>
    </xf>
    <xf numFmtId="0" fontId="42" fillId="0" borderId="34" xfId="0" applyNumberFormat="1" applyFont="1" applyFill="1" applyBorder="1" applyAlignment="1" applyProtection="1">
      <alignment horizontal="center" vertical="center" wrapText="1"/>
    </xf>
    <xf numFmtId="0" fontId="39" fillId="0" borderId="38" xfId="0" applyNumberFormat="1" applyFont="1" applyFill="1" applyBorder="1" applyAlignment="1" applyProtection="1">
      <alignment horizontal="center" vertical="center" wrapText="1"/>
    </xf>
    <xf numFmtId="0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37" xfId="0" applyNumberFormat="1" applyFont="1" applyFill="1" applyBorder="1" applyAlignment="1" applyProtection="1">
      <alignment horizontal="center" vertical="center" wrapText="1"/>
    </xf>
    <xf numFmtId="0" fontId="39" fillId="0" borderId="18" xfId="0" applyNumberFormat="1" applyFont="1" applyFill="1" applyBorder="1" applyAlignment="1" applyProtection="1">
      <alignment horizontal="center" vertical="center" wrapText="1"/>
    </xf>
    <xf numFmtId="0" fontId="36" fillId="0" borderId="31" xfId="0" applyNumberFormat="1" applyFont="1" applyFill="1" applyBorder="1" applyAlignment="1" applyProtection="1">
      <alignment horizontal="center" vertical="center" wrapText="1"/>
    </xf>
    <xf numFmtId="0" fontId="36" fillId="0" borderId="9" xfId="0" applyNumberFormat="1" applyFont="1" applyFill="1" applyBorder="1" applyAlignment="1" applyProtection="1">
      <alignment horizontal="center" vertical="center" wrapText="1"/>
    </xf>
    <xf numFmtId="0" fontId="36" fillId="0" borderId="19" xfId="0" applyNumberFormat="1" applyFont="1" applyFill="1" applyBorder="1" applyAlignment="1" applyProtection="1">
      <alignment horizontal="center" vertical="center" wrapText="1"/>
    </xf>
    <xf numFmtId="0" fontId="40" fillId="0" borderId="33" xfId="0" applyFont="1" applyBorder="1" applyAlignment="1" applyProtection="1">
      <alignment horizontal="center" vertical="center" wrapText="1"/>
    </xf>
    <xf numFmtId="0" fontId="40" fillId="0" borderId="38" xfId="0" applyFont="1" applyBorder="1" applyAlignment="1" applyProtection="1">
      <alignment horizontal="center" vertical="center" wrapText="1"/>
    </xf>
    <xf numFmtId="0" fontId="40" fillId="0" borderId="34" xfId="0" applyFont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center" vertical="center" wrapText="1"/>
    </xf>
    <xf numFmtId="171" fontId="28" fillId="0" borderId="35" xfId="0" applyNumberFormat="1" applyFont="1" applyBorder="1" applyAlignment="1" applyProtection="1">
      <alignment horizontal="center" vertical="center"/>
    </xf>
    <xf numFmtId="171" fontId="28" fillId="0" borderId="24" xfId="0" applyNumberFormat="1" applyFont="1" applyBorder="1" applyAlignment="1" applyProtection="1">
      <alignment horizontal="center" vertical="center"/>
    </xf>
    <xf numFmtId="164" fontId="50" fillId="3" borderId="31" xfId="0" applyNumberFormat="1" applyFont="1" applyFill="1" applyBorder="1" applyAlignment="1" applyProtection="1">
      <alignment horizontal="center" vertical="center"/>
      <protection hidden="1"/>
    </xf>
    <xf numFmtId="164" fontId="50" fillId="3" borderId="9" xfId="0" applyNumberFormat="1" applyFont="1" applyFill="1" applyBorder="1" applyAlignment="1" applyProtection="1">
      <alignment horizontal="center" vertical="center"/>
      <protection hidden="1"/>
    </xf>
    <xf numFmtId="0" fontId="48" fillId="6" borderId="3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/>
    </xf>
    <xf numFmtId="0" fontId="34" fillId="0" borderId="33" xfId="0" applyNumberFormat="1" applyFont="1" applyFill="1" applyBorder="1" applyAlignment="1" applyProtection="1">
      <alignment horizontal="center" vertical="center" wrapText="1"/>
    </xf>
    <xf numFmtId="0" fontId="34" fillId="0" borderId="38" xfId="0" applyNumberFormat="1" applyFont="1" applyFill="1" applyBorder="1" applyAlignment="1" applyProtection="1">
      <alignment horizontal="center" vertical="center" wrapText="1"/>
    </xf>
    <xf numFmtId="0" fontId="34" fillId="0" borderId="26" xfId="0" applyNumberFormat="1" applyFont="1" applyFill="1" applyBorder="1" applyAlignment="1" applyProtection="1">
      <alignment horizontal="center" vertical="center" wrapText="1"/>
    </xf>
    <xf numFmtId="0" fontId="34" fillId="0" borderId="40" xfId="0" applyNumberFormat="1" applyFont="1" applyFill="1" applyBorder="1" applyAlignment="1" applyProtection="1">
      <alignment horizontal="center" vertical="center" wrapText="1"/>
    </xf>
    <xf numFmtId="0" fontId="48" fillId="6" borderId="32" xfId="0" applyNumberFormat="1" applyFont="1" applyFill="1" applyBorder="1" applyAlignment="1" applyProtection="1">
      <alignment horizontal="center" vertical="center" wrapText="1"/>
    </xf>
    <xf numFmtId="0" fontId="48" fillId="6" borderId="17" xfId="0" applyNumberFormat="1" applyFont="1" applyFill="1" applyBorder="1" applyAlignment="1" applyProtection="1">
      <alignment horizontal="center" vertical="center" wrapText="1"/>
    </xf>
    <xf numFmtId="0" fontId="48" fillId="0" borderId="33" xfId="0" applyNumberFormat="1" applyFont="1" applyFill="1" applyBorder="1" applyAlignment="1" applyProtection="1">
      <alignment horizontal="center" vertical="center" wrapText="1"/>
    </xf>
    <xf numFmtId="0" fontId="48" fillId="0" borderId="25" xfId="0" applyNumberFormat="1" applyFont="1" applyFill="1" applyBorder="1" applyAlignment="1" applyProtection="1">
      <alignment horizontal="center" vertical="center" wrapText="1"/>
    </xf>
    <xf numFmtId="0" fontId="48" fillId="0" borderId="38" xfId="0" applyNumberFormat="1" applyFont="1" applyFill="1" applyBorder="1" applyAlignment="1" applyProtection="1">
      <alignment horizontal="center" vertical="center" wrapText="1"/>
    </xf>
    <xf numFmtId="0" fontId="26" fillId="0" borderId="20" xfId="0" applyFont="1" applyBorder="1" applyAlignment="1" applyProtection="1">
      <alignment horizontal="center"/>
    </xf>
    <xf numFmtId="0" fontId="26" fillId="0" borderId="12" xfId="0" applyFont="1" applyBorder="1" applyAlignment="1" applyProtection="1">
      <alignment horizontal="center"/>
    </xf>
    <xf numFmtId="164" fontId="49" fillId="3" borderId="31" xfId="0" applyNumberFormat="1" applyFont="1" applyFill="1" applyBorder="1" applyAlignment="1" applyProtection="1">
      <alignment horizontal="center" vertical="center"/>
      <protection hidden="1"/>
    </xf>
    <xf numFmtId="164" fontId="49" fillId="3" borderId="9" xfId="0" applyNumberFormat="1" applyFont="1" applyFill="1" applyBorder="1" applyAlignment="1" applyProtection="1">
      <alignment horizontal="center" vertical="center"/>
      <protection hidden="1"/>
    </xf>
    <xf numFmtId="164" fontId="49" fillId="3" borderId="19" xfId="0" applyNumberFormat="1" applyFont="1" applyFill="1" applyBorder="1" applyAlignment="1" applyProtection="1">
      <alignment horizontal="center" vertical="center"/>
      <protection hidden="1"/>
    </xf>
    <xf numFmtId="170" fontId="28" fillId="0" borderId="35" xfId="0" applyNumberFormat="1" applyFont="1" applyBorder="1" applyAlignment="1" applyProtection="1">
      <alignment horizontal="center" vertical="center"/>
    </xf>
    <xf numFmtId="170" fontId="28" fillId="0" borderId="24" xfId="0" applyNumberFormat="1" applyFont="1" applyBorder="1" applyAlignment="1" applyProtection="1">
      <alignment horizontal="center" vertical="center"/>
    </xf>
    <xf numFmtId="0" fontId="26" fillId="0" borderId="20" xfId="0" applyNumberFormat="1" applyFont="1" applyFill="1" applyBorder="1" applyAlignment="1" applyProtection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55" fillId="7" borderId="31" xfId="0" applyNumberFormat="1" applyFont="1" applyFill="1" applyBorder="1" applyAlignment="1" applyProtection="1">
      <alignment horizontal="center" vertical="center" wrapText="1"/>
    </xf>
    <xf numFmtId="0" fontId="55" fillId="7" borderId="9" xfId="0" applyNumberFormat="1" applyFont="1" applyFill="1" applyBorder="1" applyAlignment="1" applyProtection="1">
      <alignment horizontal="center" vertical="center" wrapText="1"/>
    </xf>
    <xf numFmtId="14" fontId="21" fillId="2" borderId="31" xfId="0" applyNumberFormat="1" applyFont="1" applyFill="1" applyBorder="1" applyAlignment="1" applyProtection="1">
      <alignment horizontal="center" vertical="center" wrapText="1"/>
    </xf>
    <xf numFmtId="14" fontId="21" fillId="2" borderId="9" xfId="0" applyNumberFormat="1" applyFont="1" applyFill="1" applyBorder="1" applyAlignment="1" applyProtection="1">
      <alignment horizontal="center" vertical="center" wrapText="1"/>
    </xf>
    <xf numFmtId="0" fontId="15" fillId="0" borderId="33" xfId="0" applyNumberFormat="1" applyFont="1" applyFill="1" applyBorder="1" applyAlignment="1" applyProtection="1">
      <alignment horizontal="center" vertical="center" wrapText="1"/>
    </xf>
    <xf numFmtId="0" fontId="15" fillId="0" borderId="38" xfId="0" applyNumberFormat="1" applyFont="1" applyFill="1" applyBorder="1" applyAlignment="1" applyProtection="1">
      <alignment horizontal="center" vertical="center" wrapText="1"/>
    </xf>
    <xf numFmtId="0" fontId="15" fillId="0" borderId="26" xfId="0" applyNumberFormat="1" applyFont="1" applyFill="1" applyBorder="1" applyAlignment="1" applyProtection="1">
      <alignment horizontal="center" vertical="center" wrapText="1"/>
    </xf>
    <xf numFmtId="0" fontId="15" fillId="0" borderId="2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1" fillId="6" borderId="20" xfId="0" applyNumberFormat="1" applyFont="1" applyFill="1" applyBorder="1" applyAlignment="1" applyProtection="1">
      <alignment horizontal="center" vertical="center" wrapText="1"/>
    </xf>
    <xf numFmtId="0" fontId="11" fillId="6" borderId="32" xfId="0" applyNumberFormat="1" applyFont="1" applyFill="1" applyBorder="1" applyAlignment="1" applyProtection="1">
      <alignment horizontal="center" vertical="center" wrapText="1"/>
    </xf>
    <xf numFmtId="0" fontId="13" fillId="6" borderId="32" xfId="0" applyNumberFormat="1" applyFont="1" applyFill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11" fillId="6" borderId="23" xfId="0" applyNumberFormat="1" applyFont="1" applyFill="1" applyBorder="1" applyAlignment="1" applyProtection="1">
      <alignment horizontal="center" vertical="center" wrapText="1"/>
    </xf>
    <xf numFmtId="0" fontId="11" fillId="6" borderId="36" xfId="0" applyNumberFormat="1" applyFont="1" applyFill="1" applyBorder="1" applyAlignment="1" applyProtection="1">
      <alignment horizontal="center" vertical="center" wrapText="1"/>
    </xf>
    <xf numFmtId="0" fontId="13" fillId="6" borderId="0" xfId="0" applyNumberFormat="1" applyFont="1" applyFill="1" applyBorder="1" applyAlignment="1" applyProtection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</xf>
    <xf numFmtId="0" fontId="14" fillId="0" borderId="25" xfId="0" applyNumberFormat="1" applyFont="1" applyFill="1" applyBorder="1" applyAlignment="1" applyProtection="1">
      <alignment horizontal="center" vertical="center" wrapText="1"/>
    </xf>
    <xf numFmtId="0" fontId="14" fillId="0" borderId="38" xfId="0" applyNumberFormat="1" applyFont="1" applyFill="1" applyBorder="1" applyAlignment="1" applyProtection="1">
      <alignment horizontal="center" vertical="center" wrapText="1"/>
    </xf>
    <xf numFmtId="0" fontId="14" fillId="0" borderId="43" xfId="0" applyNumberFormat="1" applyFont="1" applyFill="1" applyBorder="1" applyAlignment="1" applyProtection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</xf>
    <xf numFmtId="164" fontId="16" fillId="3" borderId="31" xfId="0" applyNumberFormat="1" applyFont="1" applyFill="1" applyBorder="1" applyAlignment="1" applyProtection="1">
      <alignment horizontal="center" vertical="center"/>
      <protection hidden="1"/>
    </xf>
    <xf numFmtId="164" fontId="16" fillId="3" borderId="9" xfId="0" applyNumberFormat="1" applyFont="1" applyFill="1" applyBorder="1" applyAlignment="1" applyProtection="1">
      <alignment horizontal="center" vertical="center"/>
      <protection hidden="1"/>
    </xf>
    <xf numFmtId="164" fontId="16" fillId="3" borderId="19" xfId="0" applyNumberFormat="1" applyFont="1" applyFill="1" applyBorder="1" applyAlignment="1" applyProtection="1">
      <alignment horizontal="center" vertical="center"/>
      <protection hidden="1"/>
    </xf>
    <xf numFmtId="170" fontId="8" fillId="0" borderId="31" xfId="0" applyNumberFormat="1" applyFont="1" applyBorder="1" applyAlignment="1" applyProtection="1">
      <alignment horizontal="center" vertical="center"/>
    </xf>
    <xf numFmtId="170" fontId="8" fillId="0" borderId="19" xfId="0" applyNumberFormat="1" applyFont="1" applyBorder="1" applyAlignment="1" applyProtection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38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right"/>
    </xf>
    <xf numFmtId="0" fontId="14" fillId="0" borderId="45" xfId="0" applyNumberFormat="1" applyFont="1" applyFill="1" applyBorder="1" applyAlignment="1" applyProtection="1">
      <alignment horizontal="center" vertical="center" wrapText="1"/>
    </xf>
    <xf numFmtId="0" fontId="19" fillId="7" borderId="31" xfId="0" applyNumberFormat="1" applyFont="1" applyFill="1" applyBorder="1" applyAlignment="1" applyProtection="1">
      <alignment horizontal="center" vertical="center" wrapText="1"/>
    </xf>
    <xf numFmtId="0" fontId="19" fillId="7" borderId="9" xfId="0" applyNumberFormat="1" applyFont="1" applyFill="1" applyBorder="1" applyAlignment="1" applyProtection="1">
      <alignment horizontal="center" vertical="center" wrapText="1"/>
    </xf>
    <xf numFmtId="170" fontId="11" fillId="7" borderId="9" xfId="0" applyNumberFormat="1" applyFont="1" applyFill="1" applyBorder="1" applyAlignment="1" applyProtection="1">
      <alignment horizontal="center" vertical="center" wrapText="1"/>
    </xf>
    <xf numFmtId="170" fontId="11" fillId="7" borderId="1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top" wrapText="1"/>
    </xf>
    <xf numFmtId="0" fontId="17" fillId="0" borderId="0" xfId="0" applyFont="1" applyFill="1" applyAlignment="1" applyProtection="1">
      <alignment horizontal="center"/>
    </xf>
    <xf numFmtId="0" fontId="15" fillId="0" borderId="40" xfId="0" applyNumberFormat="1" applyFont="1" applyFill="1" applyBorder="1" applyAlignment="1" applyProtection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 wrapText="1"/>
    </xf>
    <xf numFmtId="0" fontId="30" fillId="0" borderId="38" xfId="0" applyNumberFormat="1" applyFont="1" applyFill="1" applyBorder="1" applyAlignment="1" applyProtection="1">
      <alignment horizontal="center" vertical="center" wrapText="1"/>
    </xf>
    <xf numFmtId="0" fontId="30" fillId="0" borderId="24" xfId="0" applyNumberFormat="1" applyFont="1" applyFill="1" applyBorder="1" applyAlignment="1" applyProtection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32" xfId="0" applyNumberFormat="1" applyFont="1" applyFill="1" applyBorder="1" applyAlignment="1" applyProtection="1">
      <alignment horizontal="center" vertical="center" wrapText="1"/>
    </xf>
    <xf numFmtId="170" fontId="20" fillId="7" borderId="9" xfId="0" applyNumberFormat="1" applyFont="1" applyFill="1" applyBorder="1" applyAlignment="1" applyProtection="1">
      <alignment horizontal="center" vertical="center" wrapText="1"/>
    </xf>
    <xf numFmtId="170" fontId="20" fillId="7" borderId="19" xfId="0" applyNumberFormat="1" applyFont="1" applyFill="1" applyBorder="1" applyAlignment="1" applyProtection="1">
      <alignment horizontal="center" vertical="center" wrapText="1"/>
    </xf>
    <xf numFmtId="0" fontId="15" fillId="0" borderId="56" xfId="0" applyNumberFormat="1" applyFont="1" applyFill="1" applyBorder="1" applyAlignment="1" applyProtection="1">
      <alignment horizontal="center" vertical="center" wrapText="1"/>
    </xf>
    <xf numFmtId="0" fontId="15" fillId="0" borderId="55" xfId="0" applyNumberFormat="1" applyFont="1" applyFill="1" applyBorder="1" applyAlignment="1" applyProtection="1">
      <alignment horizontal="center" vertical="center" wrapText="1"/>
    </xf>
    <xf numFmtId="0" fontId="15" fillId="0" borderId="53" xfId="0" applyNumberFormat="1" applyFont="1" applyFill="1" applyBorder="1" applyAlignment="1" applyProtection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</xf>
    <xf numFmtId="0" fontId="14" fillId="0" borderId="51" xfId="0" applyNumberFormat="1" applyFont="1" applyFill="1" applyBorder="1" applyAlignment="1" applyProtection="1">
      <alignment horizontal="center" vertical="center" wrapText="1"/>
    </xf>
    <xf numFmtId="0" fontId="14" fillId="0" borderId="50" xfId="0" applyNumberFormat="1" applyFont="1" applyFill="1" applyBorder="1" applyAlignment="1" applyProtection="1">
      <alignment horizontal="center" vertical="center" wrapText="1"/>
    </xf>
    <xf numFmtId="170" fontId="8" fillId="0" borderId="35" xfId="0" applyNumberFormat="1" applyFont="1" applyBorder="1" applyAlignment="1" applyProtection="1">
      <alignment horizontal="center" vertical="center"/>
    </xf>
    <xf numFmtId="170" fontId="8" fillId="0" borderId="24" xfId="0" applyNumberFormat="1" applyFont="1" applyBorder="1" applyAlignment="1" applyProtection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 wrapText="1"/>
    </xf>
    <xf numFmtId="0" fontId="14" fillId="0" borderId="52" xfId="0" applyNumberFormat="1" applyFont="1" applyFill="1" applyBorder="1" applyAlignment="1" applyProtection="1">
      <alignment horizontal="center" vertical="center" wrapText="1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9" fillId="0" borderId="38" xfId="0" applyNumberFormat="1" applyFont="1" applyFill="1" applyBorder="1" applyAlignment="1" applyProtection="1">
      <alignment horizontal="center" vertical="center" wrapText="1"/>
    </xf>
    <xf numFmtId="0" fontId="11" fillId="6" borderId="47" xfId="0" applyNumberFormat="1" applyFont="1" applyFill="1" applyBorder="1" applyAlignment="1" applyProtection="1">
      <alignment horizontal="center" vertical="center" wrapText="1"/>
    </xf>
    <xf numFmtId="0" fontId="11" fillId="6" borderId="49" xfId="0" applyNumberFormat="1" applyFont="1" applyFill="1" applyBorder="1" applyAlignment="1" applyProtection="1">
      <alignment horizontal="center" vertical="center" wrapText="1"/>
    </xf>
    <xf numFmtId="0" fontId="13" fillId="6" borderId="17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2" borderId="31" xfId="0" applyFont="1" applyFill="1" applyBorder="1" applyAlignment="1" applyProtection="1">
      <alignment horizontal="center" vertical="center"/>
    </xf>
    <xf numFmtId="0" fontId="41" fillId="0" borderId="0" xfId="0" applyFont="1" applyFill="1" applyAlignment="1" applyProtection="1">
      <alignment horizontal="right" vertical="center"/>
    </xf>
    <xf numFmtId="0" fontId="33" fillId="2" borderId="9" xfId="0" applyFont="1" applyFill="1" applyBorder="1" applyAlignment="1" applyProtection="1">
      <alignment horizontal="center" vertical="center"/>
    </xf>
    <xf numFmtId="0" fontId="33" fillId="2" borderId="19" xfId="0" applyFont="1" applyFill="1" applyBorder="1" applyAlignment="1" applyProtection="1">
      <alignment horizontal="center" vertical="center"/>
    </xf>
    <xf numFmtId="0" fontId="33" fillId="0" borderId="33" xfId="0" applyNumberFormat="1" applyFont="1" applyFill="1" applyBorder="1" applyAlignment="1" applyProtection="1">
      <alignment horizontal="center" vertical="center" wrapText="1"/>
    </xf>
    <xf numFmtId="0" fontId="33" fillId="0" borderId="38" xfId="0" applyNumberFormat="1" applyFont="1" applyFill="1" applyBorder="1" applyAlignment="1" applyProtection="1">
      <alignment horizontal="center" vertical="center" wrapText="1"/>
    </xf>
    <xf numFmtId="0" fontId="33" fillId="0" borderId="26" xfId="0" applyNumberFormat="1" applyFont="1" applyFill="1" applyBorder="1" applyAlignment="1" applyProtection="1">
      <alignment horizontal="center" vertical="center" wrapText="1"/>
    </xf>
    <xf numFmtId="0" fontId="33" fillId="0" borderId="40" xfId="0" applyNumberFormat="1" applyFont="1" applyFill="1" applyBorder="1" applyAlignment="1" applyProtection="1">
      <alignment horizontal="center" vertical="center" wrapText="1"/>
    </xf>
    <xf numFmtId="0" fontId="39" fillId="0" borderId="43" xfId="0" applyNumberFormat="1" applyFont="1" applyFill="1" applyBorder="1" applyAlignment="1" applyProtection="1">
      <alignment horizontal="center" vertical="center" wrapText="1"/>
    </xf>
    <xf numFmtId="0" fontId="39" fillId="0" borderId="21" xfId="0" applyNumberFormat="1" applyFont="1" applyFill="1" applyBorder="1" applyAlignment="1" applyProtection="1">
      <alignment horizontal="center" vertical="center" wrapText="1"/>
    </xf>
    <xf numFmtId="0" fontId="39" fillId="0" borderId="33" xfId="0" applyNumberFormat="1" applyFont="1" applyFill="1" applyBorder="1" applyAlignment="1" applyProtection="1">
      <alignment horizontal="center" vertical="center" wrapText="1"/>
    </xf>
    <xf numFmtId="0" fontId="39" fillId="0" borderId="25" xfId="0" applyNumberFormat="1" applyFont="1" applyFill="1" applyBorder="1" applyAlignment="1" applyProtection="1">
      <alignment horizontal="center" vertical="center" wrapText="1"/>
    </xf>
    <xf numFmtId="164" fontId="44" fillId="3" borderId="31" xfId="0" applyNumberFormat="1" applyFont="1" applyFill="1" applyBorder="1" applyAlignment="1" applyProtection="1">
      <alignment horizontal="center" vertical="center"/>
      <protection hidden="1"/>
    </xf>
    <xf numFmtId="164" fontId="44" fillId="3" borderId="9" xfId="0" applyNumberFormat="1" applyFont="1" applyFill="1" applyBorder="1" applyAlignment="1" applyProtection="1">
      <alignment horizontal="center" vertical="center"/>
      <protection hidden="1"/>
    </xf>
    <xf numFmtId="164" fontId="44" fillId="3" borderId="19" xfId="0" applyNumberFormat="1" applyFont="1" applyFill="1" applyBorder="1" applyAlignment="1" applyProtection="1">
      <alignment horizontal="center" vertical="center"/>
      <protection hidden="1"/>
    </xf>
    <xf numFmtId="0" fontId="42" fillId="0" borderId="38" xfId="0" applyNumberFormat="1" applyFont="1" applyFill="1" applyBorder="1" applyAlignment="1" applyProtection="1">
      <alignment horizontal="center" vertical="center" wrapText="1"/>
    </xf>
    <xf numFmtId="0" fontId="42" fillId="0" borderId="1" xfId="0" applyNumberFormat="1" applyFont="1" applyFill="1" applyBorder="1" applyAlignment="1" applyProtection="1">
      <alignment horizontal="center" vertical="center" wrapText="1"/>
    </xf>
    <xf numFmtId="0" fontId="39" fillId="0" borderId="24" xfId="0" applyNumberFormat="1" applyFont="1" applyFill="1" applyBorder="1" applyAlignment="1" applyProtection="1">
      <alignment horizontal="center" vertical="center" wrapText="1"/>
    </xf>
    <xf numFmtId="0" fontId="39" fillId="0" borderId="20" xfId="0" applyNumberFormat="1" applyFont="1" applyFill="1" applyBorder="1" applyAlignment="1" applyProtection="1">
      <alignment horizontal="center" vertical="center" wrapText="1"/>
    </xf>
    <xf numFmtId="0" fontId="39" fillId="0" borderId="12" xfId="0" applyNumberFormat="1" applyFont="1" applyFill="1" applyBorder="1" applyAlignment="1" applyProtection="1">
      <alignment horizontal="center" vertical="center" wrapText="1"/>
    </xf>
    <xf numFmtId="0" fontId="39" fillId="0" borderId="32" xfId="0" applyNumberFormat="1" applyFont="1" applyFill="1" applyBorder="1" applyAlignment="1" applyProtection="1">
      <alignment horizontal="center" vertical="center" wrapText="1"/>
    </xf>
    <xf numFmtId="0" fontId="46" fillId="7" borderId="31" xfId="0" applyNumberFormat="1" applyFont="1" applyFill="1" applyBorder="1" applyAlignment="1" applyProtection="1">
      <alignment horizontal="center" vertical="center" wrapText="1"/>
    </xf>
    <xf numFmtId="0" fontId="46" fillId="7" borderId="9" xfId="0" applyNumberFormat="1" applyFont="1" applyFill="1" applyBorder="1" applyAlignment="1" applyProtection="1">
      <alignment horizontal="center" vertical="center" wrapText="1"/>
    </xf>
    <xf numFmtId="170" fontId="41" fillId="7" borderId="9" xfId="0" applyNumberFormat="1" applyFont="1" applyFill="1" applyBorder="1" applyAlignment="1" applyProtection="1">
      <alignment horizontal="center" vertical="center" wrapText="1"/>
    </xf>
    <xf numFmtId="170" fontId="41" fillId="7" borderId="19" xfId="0" applyNumberFormat="1" applyFont="1" applyFill="1" applyBorder="1" applyAlignment="1" applyProtection="1">
      <alignment horizontal="center" vertical="center" wrapText="1"/>
    </xf>
    <xf numFmtId="0" fontId="43" fillId="0" borderId="33" xfId="0" applyNumberFormat="1" applyFont="1" applyFill="1" applyBorder="1" applyAlignment="1" applyProtection="1">
      <alignment horizontal="center" vertical="center" wrapText="1"/>
    </xf>
    <xf numFmtId="0" fontId="43" fillId="0" borderId="25" xfId="0" applyNumberFormat="1" applyFont="1" applyFill="1" applyBorder="1" applyAlignment="1" applyProtection="1">
      <alignment horizontal="center" vertical="center" wrapText="1"/>
    </xf>
    <xf numFmtId="0" fontId="43" fillId="0" borderId="38" xfId="0" applyNumberFormat="1" applyFont="1" applyFill="1" applyBorder="1" applyAlignment="1" applyProtection="1">
      <alignment horizontal="center" vertical="center" wrapText="1"/>
    </xf>
    <xf numFmtId="0" fontId="33" fillId="6" borderId="20" xfId="0" applyNumberFormat="1" applyFont="1" applyFill="1" applyBorder="1" applyAlignment="1" applyProtection="1">
      <alignment horizontal="center" vertical="center" wrapText="1"/>
    </xf>
    <xf numFmtId="0" fontId="33" fillId="6" borderId="32" xfId="0" applyNumberFormat="1" applyFont="1" applyFill="1" applyBorder="1" applyAlignment="1" applyProtection="1">
      <alignment horizontal="center" vertical="center" wrapText="1"/>
    </xf>
    <xf numFmtId="0" fontId="32" fillId="6" borderId="32" xfId="0" applyNumberFormat="1" applyFont="1" applyFill="1" applyBorder="1" applyAlignment="1" applyProtection="1">
      <alignment horizontal="center" vertical="center" wrapText="1"/>
    </xf>
    <xf numFmtId="0" fontId="33" fillId="6" borderId="23" xfId="0" applyNumberFormat="1" applyFont="1" applyFill="1" applyBorder="1" applyAlignment="1" applyProtection="1">
      <alignment horizontal="center" vertical="center" wrapText="1"/>
    </xf>
    <xf numFmtId="0" fontId="33" fillId="6" borderId="36" xfId="0" applyNumberFormat="1" applyFont="1" applyFill="1" applyBorder="1" applyAlignment="1" applyProtection="1">
      <alignment horizontal="center" vertical="center" wrapText="1"/>
    </xf>
    <xf numFmtId="0" fontId="32" fillId="6" borderId="17" xfId="0" applyNumberFormat="1" applyFont="1" applyFill="1" applyBorder="1" applyAlignment="1" applyProtection="1">
      <alignment horizontal="center" vertical="center" wrapText="1"/>
    </xf>
    <xf numFmtId="0" fontId="28" fillId="2" borderId="9" xfId="0" applyFont="1" applyFill="1" applyBorder="1" applyAlignment="1" applyProtection="1">
      <alignment horizontal="center" vertical="center"/>
    </xf>
    <xf numFmtId="0" fontId="28" fillId="2" borderId="19" xfId="0" applyFont="1" applyFill="1" applyBorder="1" applyAlignment="1" applyProtection="1">
      <alignment horizontal="center" vertical="center"/>
    </xf>
    <xf numFmtId="0" fontId="35" fillId="0" borderId="33" xfId="0" applyNumberFormat="1" applyFont="1" applyFill="1" applyBorder="1" applyAlignment="1" applyProtection="1">
      <alignment horizontal="center" vertical="center" wrapText="1"/>
    </xf>
    <xf numFmtId="0" fontId="35" fillId="0" borderId="38" xfId="0" applyNumberFormat="1" applyFont="1" applyFill="1" applyBorder="1" applyAlignment="1" applyProtection="1">
      <alignment horizontal="center" vertical="center" wrapText="1"/>
    </xf>
    <xf numFmtId="0" fontId="35" fillId="0" borderId="26" xfId="0" applyNumberFormat="1" applyFont="1" applyFill="1" applyBorder="1" applyAlignment="1" applyProtection="1">
      <alignment horizontal="center" vertical="center" wrapText="1"/>
    </xf>
    <xf numFmtId="0" fontId="35" fillId="0" borderId="40" xfId="0" applyNumberFormat="1" applyFont="1" applyFill="1" applyBorder="1" applyAlignment="1" applyProtection="1">
      <alignment horizontal="center" vertical="center" wrapText="1"/>
    </xf>
    <xf numFmtId="164" fontId="45" fillId="3" borderId="31" xfId="0" applyNumberFormat="1" applyFont="1" applyFill="1" applyBorder="1" applyAlignment="1" applyProtection="1">
      <alignment horizontal="center" vertical="center"/>
      <protection hidden="1"/>
    </xf>
    <xf numFmtId="164" fontId="45" fillId="3" borderId="9" xfId="0" applyNumberFormat="1" applyFont="1" applyFill="1" applyBorder="1" applyAlignment="1" applyProtection="1">
      <alignment horizontal="center" vertical="center"/>
      <protection hidden="1"/>
    </xf>
    <xf numFmtId="164" fontId="45" fillId="3" borderId="19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NumberFormat="1" applyFont="1" applyFill="1" applyBorder="1" applyAlignment="1" applyProtection="1">
      <alignment horizontal="center" vertical="center" wrapText="1"/>
    </xf>
    <xf numFmtId="170" fontId="37" fillId="7" borderId="9" xfId="0" applyNumberFormat="1" applyFont="1" applyFill="1" applyBorder="1" applyAlignment="1" applyProtection="1">
      <alignment horizontal="center" vertical="center" wrapText="1"/>
    </xf>
    <xf numFmtId="170" fontId="37" fillId="7" borderId="19" xfId="0" applyNumberFormat="1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center"/>
    </xf>
    <xf numFmtId="0" fontId="26" fillId="0" borderId="9" xfId="0" applyFont="1" applyFill="1" applyBorder="1" applyAlignment="1" applyProtection="1">
      <alignment horizontal="center"/>
    </xf>
    <xf numFmtId="0" fontId="39" fillId="0" borderId="0" xfId="0" applyFont="1" applyFill="1" applyAlignment="1" applyProtection="1">
      <alignment horizontal="left" vertical="center" wrapText="1"/>
    </xf>
    <xf numFmtId="0" fontId="41" fillId="0" borderId="0" xfId="0" applyFont="1" applyFill="1" applyAlignment="1" applyProtection="1">
      <alignment horizontal="left"/>
    </xf>
    <xf numFmtId="0" fontId="41" fillId="0" borderId="0" xfId="0" applyFont="1" applyFill="1" applyAlignment="1" applyProtection="1">
      <alignment horizontal="right"/>
    </xf>
    <xf numFmtId="0" fontId="35" fillId="2" borderId="9" xfId="0" applyFont="1" applyFill="1" applyBorder="1" applyAlignment="1" applyProtection="1">
      <alignment horizontal="center" vertical="center"/>
    </xf>
    <xf numFmtId="0" fontId="35" fillId="2" borderId="19" xfId="0" applyFont="1" applyFill="1" applyBorder="1" applyAlignment="1" applyProtection="1">
      <alignment horizontal="center" vertical="center"/>
    </xf>
    <xf numFmtId="0" fontId="41" fillId="0" borderId="33" xfId="0" applyNumberFormat="1" applyFont="1" applyFill="1" applyBorder="1" applyAlignment="1" applyProtection="1">
      <alignment horizontal="center" vertical="center" wrapText="1"/>
    </xf>
    <xf numFmtId="0" fontId="41" fillId="0" borderId="38" xfId="0" applyNumberFormat="1" applyFont="1" applyFill="1" applyBorder="1" applyAlignment="1" applyProtection="1">
      <alignment horizontal="center" vertical="center" wrapText="1"/>
    </xf>
    <xf numFmtId="0" fontId="41" fillId="0" borderId="26" xfId="0" applyNumberFormat="1" applyFont="1" applyFill="1" applyBorder="1" applyAlignment="1" applyProtection="1">
      <alignment horizontal="center" vertical="center" wrapText="1"/>
    </xf>
    <xf numFmtId="0" fontId="41" fillId="0" borderId="40" xfId="0" applyNumberFormat="1" applyFont="1" applyFill="1" applyBorder="1" applyAlignment="1" applyProtection="1">
      <alignment horizontal="center" vertical="center" wrapText="1"/>
    </xf>
    <xf numFmtId="0" fontId="39" fillId="0" borderId="17" xfId="0" applyNumberFormat="1" applyFont="1" applyFill="1" applyBorder="1" applyAlignment="1" applyProtection="1">
      <alignment horizontal="center" vertical="center" wrapText="1"/>
    </xf>
    <xf numFmtId="0" fontId="47" fillId="0" borderId="33" xfId="0" applyNumberFormat="1" applyFont="1" applyFill="1" applyBorder="1" applyAlignment="1" applyProtection="1">
      <alignment horizontal="center" vertical="center" wrapText="1"/>
    </xf>
    <xf numFmtId="0" fontId="47" fillId="0" borderId="25" xfId="0" applyNumberFormat="1" applyFont="1" applyFill="1" applyBorder="1" applyAlignment="1" applyProtection="1">
      <alignment horizontal="center" vertical="center" wrapText="1"/>
    </xf>
    <xf numFmtId="0" fontId="47" fillId="0" borderId="38" xfId="0" applyNumberFormat="1" applyFont="1" applyFill="1" applyBorder="1" applyAlignment="1" applyProtection="1">
      <alignment horizontal="center" vertical="center" wrapText="1"/>
    </xf>
    <xf numFmtId="170" fontId="41" fillId="0" borderId="9" xfId="0" applyNumberFormat="1" applyFont="1" applyFill="1" applyBorder="1" applyAlignment="1" applyProtection="1">
      <alignment horizontal="center" vertical="center" wrapText="1"/>
    </xf>
    <xf numFmtId="170" fontId="41" fillId="0" borderId="19" xfId="0" applyNumberFormat="1" applyFont="1" applyFill="1" applyBorder="1" applyAlignment="1" applyProtection="1">
      <alignment horizontal="center" vertical="center" wrapText="1"/>
    </xf>
    <xf numFmtId="0" fontId="39" fillId="0" borderId="9" xfId="0" applyFont="1" applyFill="1" applyBorder="1" applyAlignment="1" applyProtection="1">
      <alignment horizontal="center"/>
    </xf>
    <xf numFmtId="0" fontId="39" fillId="0" borderId="31" xfId="0" applyFont="1" applyFill="1" applyBorder="1" applyAlignment="1" applyProtection="1">
      <alignment horizontal="center" vertical="center"/>
    </xf>
    <xf numFmtId="0" fontId="39" fillId="0" borderId="9" xfId="0" applyFont="1" applyFill="1" applyBorder="1" applyAlignment="1" applyProtection="1">
      <alignment horizontal="center" vertical="center"/>
    </xf>
    <xf numFmtId="0" fontId="26" fillId="0" borderId="32" xfId="0" applyNumberFormat="1" applyFont="1" applyFill="1" applyBorder="1" applyAlignment="1" applyProtection="1">
      <alignment horizontal="center" vertical="center" wrapText="1"/>
    </xf>
    <xf numFmtId="0" fontId="26" fillId="0" borderId="33" xfId="0" applyNumberFormat="1" applyFont="1" applyFill="1" applyBorder="1" applyAlignment="1" applyProtection="1">
      <alignment horizontal="center" vertical="center" wrapText="1"/>
    </xf>
    <xf numFmtId="0" fontId="26" fillId="0" borderId="25" xfId="0" applyNumberFormat="1" applyFont="1" applyFill="1" applyBorder="1" applyAlignment="1" applyProtection="1">
      <alignment horizontal="center" vertical="center" wrapText="1"/>
    </xf>
    <xf numFmtId="0" fontId="26" fillId="0" borderId="38" xfId="0" applyNumberFormat="1" applyFont="1" applyFill="1" applyBorder="1" applyAlignment="1" applyProtection="1">
      <alignment horizontal="center" vertical="center" wrapText="1"/>
    </xf>
    <xf numFmtId="0" fontId="26" fillId="0" borderId="43" xfId="0" applyNumberFormat="1" applyFont="1" applyFill="1" applyBorder="1" applyAlignment="1" applyProtection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35" fillId="2" borderId="31" xfId="0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center" wrapText="1"/>
    </xf>
    <xf numFmtId="0" fontId="41" fillId="7" borderId="31" xfId="0" applyNumberFormat="1" applyFont="1" applyFill="1" applyBorder="1" applyAlignment="1" applyProtection="1">
      <alignment horizontal="center" vertical="center" wrapText="1"/>
    </xf>
    <xf numFmtId="0" fontId="41" fillId="7" borderId="9" xfId="0" applyNumberFormat="1" applyFont="1" applyFill="1" applyBorder="1" applyAlignment="1" applyProtection="1">
      <alignment horizontal="center" vertical="center" wrapText="1"/>
    </xf>
    <xf numFmtId="0" fontId="34" fillId="2" borderId="9" xfId="0" applyFont="1" applyFill="1" applyBorder="1" applyAlignment="1" applyProtection="1">
      <alignment horizontal="center" vertical="center"/>
    </xf>
    <xf numFmtId="0" fontId="34" fillId="2" borderId="19" xfId="0" applyFont="1" applyFill="1" applyBorder="1" applyAlignment="1" applyProtection="1">
      <alignment horizontal="center" vertical="center"/>
    </xf>
    <xf numFmtId="170" fontId="34" fillId="0" borderId="35" xfId="0" applyNumberFormat="1" applyFont="1" applyBorder="1" applyAlignment="1" applyProtection="1">
      <alignment horizontal="center" vertical="center"/>
    </xf>
    <xf numFmtId="170" fontId="34" fillId="0" borderId="24" xfId="0" applyNumberFormat="1" applyFont="1" applyBorder="1" applyAlignment="1" applyProtection="1">
      <alignment horizontal="center" vertical="center"/>
    </xf>
    <xf numFmtId="164" fontId="57" fillId="3" borderId="31" xfId="0" applyNumberFormat="1" applyFont="1" applyFill="1" applyBorder="1" applyAlignment="1" applyProtection="1">
      <alignment horizontal="center" vertical="center"/>
      <protection hidden="1"/>
    </xf>
    <xf numFmtId="164" fontId="57" fillId="3" borderId="9" xfId="0" applyNumberFormat="1" applyFont="1" applyFill="1" applyBorder="1" applyAlignment="1" applyProtection="1">
      <alignment horizontal="center" vertical="center"/>
      <protection hidden="1"/>
    </xf>
    <xf numFmtId="164" fontId="57" fillId="3" borderId="19" xfId="0" applyNumberFormat="1" applyFont="1" applyFill="1" applyBorder="1" applyAlignment="1" applyProtection="1">
      <alignment horizontal="center" vertical="center"/>
      <protection hidden="1"/>
    </xf>
    <xf numFmtId="0" fontId="58" fillId="0" borderId="33" xfId="0" applyNumberFormat="1" applyFont="1" applyFill="1" applyBorder="1" applyAlignment="1" applyProtection="1">
      <alignment horizontal="center" vertical="center" wrapText="1"/>
    </xf>
    <xf numFmtId="0" fontId="58" fillId="0" borderId="25" xfId="0" applyNumberFormat="1" applyFont="1" applyFill="1" applyBorder="1" applyAlignment="1" applyProtection="1">
      <alignment horizontal="center" vertical="center" wrapText="1"/>
    </xf>
    <xf numFmtId="0" fontId="58" fillId="0" borderId="38" xfId="0" applyNumberFormat="1" applyFont="1" applyFill="1" applyBorder="1" applyAlignment="1" applyProtection="1">
      <alignment horizontal="center" vertical="center" wrapText="1"/>
    </xf>
    <xf numFmtId="0" fontId="39" fillId="0" borderId="31" xfId="0" applyFont="1" applyFill="1" applyBorder="1" applyAlignment="1" applyProtection="1">
      <alignment horizontal="center"/>
    </xf>
    <xf numFmtId="0" fontId="34" fillId="6" borderId="20" xfId="0" applyNumberFormat="1" applyFont="1" applyFill="1" applyBorder="1" applyAlignment="1" applyProtection="1">
      <alignment horizontal="center" vertical="center" wrapText="1"/>
    </xf>
    <xf numFmtId="0" fontId="34" fillId="6" borderId="32" xfId="0" applyNumberFormat="1" applyFont="1" applyFill="1" applyBorder="1" applyAlignment="1" applyProtection="1">
      <alignment horizontal="center" vertical="center" wrapText="1"/>
    </xf>
    <xf numFmtId="0" fontId="27" fillId="6" borderId="32" xfId="0" applyNumberFormat="1" applyFont="1" applyFill="1" applyBorder="1" applyAlignment="1" applyProtection="1">
      <alignment horizontal="center" vertical="center" wrapText="1"/>
    </xf>
    <xf numFmtId="0" fontId="34" fillId="6" borderId="23" xfId="0" applyNumberFormat="1" applyFont="1" applyFill="1" applyBorder="1" applyAlignment="1" applyProtection="1">
      <alignment horizontal="center" vertical="center" wrapText="1"/>
    </xf>
    <xf numFmtId="0" fontId="34" fillId="6" borderId="36" xfId="0" applyNumberFormat="1" applyFont="1" applyFill="1" applyBorder="1" applyAlignment="1" applyProtection="1">
      <alignment horizontal="center" vertical="center" wrapText="1"/>
    </xf>
    <xf numFmtId="0" fontId="27" fillId="6" borderId="17" xfId="0" applyNumberFormat="1" applyFont="1" applyFill="1" applyBorder="1" applyAlignment="1" applyProtection="1">
      <alignment horizontal="center" vertical="center" wrapText="1"/>
    </xf>
    <xf numFmtId="0" fontId="12" fillId="0" borderId="35" xfId="0" applyNumberFormat="1" applyFont="1" applyFill="1" applyBorder="1" applyAlignment="1" applyProtection="1">
      <alignment horizontal="center" vertical="center" wrapText="1"/>
    </xf>
    <xf numFmtId="0" fontId="5" fillId="4" borderId="58" xfId="1" applyFont="1" applyFill="1" applyBorder="1" applyAlignment="1" applyProtection="1">
      <alignment horizontal="center" vertical="center"/>
    </xf>
    <xf numFmtId="0" fontId="5" fillId="4" borderId="59" xfId="1" applyFont="1" applyFill="1" applyBorder="1" applyAlignment="1" applyProtection="1">
      <alignment horizontal="center" vertical="center"/>
    </xf>
    <xf numFmtId="0" fontId="8" fillId="5" borderId="37" xfId="1" applyFont="1" applyFill="1" applyBorder="1" applyAlignment="1" applyProtection="1">
      <alignment horizontal="center" wrapText="1"/>
    </xf>
    <xf numFmtId="0" fontId="8" fillId="5" borderId="57" xfId="1" applyFont="1" applyFill="1" applyBorder="1" applyAlignment="1" applyProtection="1">
      <alignment horizontal="center" wrapText="1"/>
    </xf>
    <xf numFmtId="0" fontId="8" fillId="5" borderId="18" xfId="1" applyFont="1" applyFill="1" applyBorder="1" applyAlignment="1" applyProtection="1">
      <alignment horizontal="center" wrapText="1"/>
    </xf>
    <xf numFmtId="0" fontId="28" fillId="5" borderId="37" xfId="1" applyFont="1" applyFill="1" applyBorder="1" applyAlignment="1" applyProtection="1">
      <alignment horizontal="center" vertical="center" wrapText="1"/>
    </xf>
    <xf numFmtId="0" fontId="28" fillId="5" borderId="57" xfId="1" applyFont="1" applyFill="1" applyBorder="1" applyAlignment="1" applyProtection="1">
      <alignment horizontal="center" vertical="center" wrapText="1"/>
    </xf>
    <xf numFmtId="0" fontId="28" fillId="5" borderId="18" xfId="1" applyFont="1" applyFill="1" applyBorder="1" applyAlignment="1" applyProtection="1">
      <alignment horizontal="center" vertical="center" wrapText="1"/>
    </xf>
    <xf numFmtId="0" fontId="29" fillId="4" borderId="58" xfId="1" applyFont="1" applyFill="1" applyBorder="1" applyAlignment="1" applyProtection="1">
      <alignment horizontal="center" vertical="center"/>
    </xf>
    <xf numFmtId="0" fontId="29" fillId="4" borderId="59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_Planninganhoraire" xfId="1"/>
  </cellStyles>
  <dxfs count="105">
    <dxf>
      <font>
        <color auto="1"/>
      </font>
      <fill>
        <patternFill>
          <fgColor auto="1"/>
          <bgColor rgb="FF00B0F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fgColor auto="1"/>
          <bgColor rgb="FF00B0F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fgColor auto="1"/>
          <bgColor rgb="FF00B0F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fgColor auto="1"/>
          <bgColor rgb="FF00B0F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fgColor auto="1"/>
          <bgColor rgb="FF00B0F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fgColor auto="1"/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fgColor auto="1"/>
          <bgColor rgb="FF00B0F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fgColor auto="1"/>
          <bgColor rgb="FF00B0F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fgColor auto="1"/>
          <bgColor rgb="FF00B0F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fgColor auto="1"/>
          <bgColor rgb="FF00B0F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fgColor auto="1"/>
          <bgColor rgb="FF00B0F0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FCFC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R59"/>
  <sheetViews>
    <sheetView showGridLines="0" showRowColHeaders="0" tabSelected="1" showRuler="0" view="pageLayout" zoomScale="85" zoomScaleNormal="100" zoomScalePageLayoutView="85" workbookViewId="0">
      <selection activeCell="M39" sqref="M39:N39"/>
    </sheetView>
  </sheetViews>
  <sheetFormatPr baseColWidth="10" defaultColWidth="10.75" defaultRowHeight="14.25" x14ac:dyDescent="0.2"/>
  <cols>
    <col min="1" max="1" width="5.5" style="183" customWidth="1"/>
    <col min="2" max="2" width="4.125" style="183" customWidth="1"/>
    <col min="3" max="3" width="0.625" style="26" customWidth="1"/>
    <col min="4" max="4" width="3.875" style="26" customWidth="1"/>
    <col min="5" max="5" width="21.625" style="26" customWidth="1"/>
    <col min="6" max="11" width="5.625" style="26" customWidth="1"/>
    <col min="12" max="12" width="7.625" style="26" customWidth="1"/>
    <col min="13" max="13" width="7" style="13" customWidth="1"/>
    <col min="14" max="14" width="8.375" style="13" customWidth="1"/>
    <col min="15" max="16384" width="10.75" style="13"/>
  </cols>
  <sheetData>
    <row r="1" spans="1:18" ht="21" customHeight="1" thickBot="1" x14ac:dyDescent="0.25">
      <c r="A1" s="349" t="s">
        <v>26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</row>
    <row r="2" spans="1:18" ht="15.75" thickBot="1" x14ac:dyDescent="0.3">
      <c r="A2" s="350" t="s">
        <v>34</v>
      </c>
      <c r="B2" s="351"/>
      <c r="C2" s="351"/>
      <c r="D2" s="351"/>
      <c r="E2" s="351"/>
      <c r="F2" s="351"/>
      <c r="G2" s="351"/>
      <c r="H2" s="218"/>
      <c r="I2" s="218"/>
      <c r="J2" s="230">
        <v>0.29166666666666669</v>
      </c>
      <c r="K2" s="229"/>
      <c r="L2" s="229"/>
      <c r="M2" s="231"/>
      <c r="N2" s="231"/>
    </row>
    <row r="3" spans="1:18" ht="20.100000000000001" customHeight="1" x14ac:dyDescent="0.2">
      <c r="A3" s="328" t="s">
        <v>58</v>
      </c>
      <c r="B3" s="329"/>
      <c r="C3" s="329"/>
      <c r="D3" s="329"/>
      <c r="E3" s="329"/>
      <c r="F3" s="369" t="s">
        <v>60</v>
      </c>
      <c r="G3" s="369"/>
      <c r="H3" s="369"/>
      <c r="I3" s="369"/>
      <c r="J3" s="369"/>
      <c r="K3" s="369"/>
      <c r="L3" s="369"/>
      <c r="M3" s="361" t="s">
        <v>33</v>
      </c>
      <c r="N3" s="362"/>
    </row>
    <row r="4" spans="1:18" ht="20.100000000000001" customHeight="1" thickBot="1" x14ac:dyDescent="0.25">
      <c r="A4" s="333" t="s">
        <v>27</v>
      </c>
      <c r="B4" s="334"/>
      <c r="C4" s="334"/>
      <c r="D4" s="334"/>
      <c r="E4" s="334"/>
      <c r="F4" s="327" t="s">
        <v>61</v>
      </c>
      <c r="G4" s="327"/>
      <c r="H4" s="327"/>
      <c r="I4" s="327"/>
      <c r="J4" s="327"/>
      <c r="K4" s="327"/>
      <c r="L4" s="327"/>
      <c r="M4" s="363"/>
      <c r="N4" s="364"/>
    </row>
    <row r="5" spans="1:18" ht="30" customHeight="1" thickBot="1" x14ac:dyDescent="0.25">
      <c r="A5" s="330" t="s">
        <v>0</v>
      </c>
      <c r="B5" s="331"/>
      <c r="C5" s="93"/>
      <c r="D5" s="343">
        <v>2019</v>
      </c>
      <c r="E5" s="344"/>
      <c r="F5" s="367">
        <f>DATE(Année,1,1)</f>
        <v>42004</v>
      </c>
      <c r="G5" s="368"/>
      <c r="H5" s="368"/>
      <c r="I5" s="368"/>
      <c r="J5" s="368"/>
      <c r="K5" s="368"/>
      <c r="L5" s="368"/>
      <c r="M5" s="365">
        <v>0</v>
      </c>
      <c r="N5" s="366"/>
    </row>
    <row r="6" spans="1:18" ht="30" customHeight="1" thickBot="1" x14ac:dyDescent="0.25">
      <c r="A6" s="219"/>
      <c r="B6" s="220"/>
      <c r="C6" s="16"/>
      <c r="D6" s="345" t="s">
        <v>28</v>
      </c>
      <c r="E6" s="346"/>
      <c r="F6" s="358" t="s">
        <v>39</v>
      </c>
      <c r="G6" s="359"/>
      <c r="H6" s="359"/>
      <c r="I6" s="359"/>
      <c r="J6" s="359"/>
      <c r="K6" s="360"/>
      <c r="L6" s="352" t="s">
        <v>35</v>
      </c>
      <c r="M6" s="354" t="s">
        <v>36</v>
      </c>
      <c r="N6" s="356" t="s">
        <v>29</v>
      </c>
      <c r="P6" s="17"/>
      <c r="Q6" s="18"/>
      <c r="R6" s="19"/>
    </row>
    <row r="7" spans="1:18" ht="15" customHeight="1" thickBot="1" x14ac:dyDescent="0.25">
      <c r="A7" s="221"/>
      <c r="B7" s="222"/>
      <c r="C7" s="95"/>
      <c r="D7" s="347"/>
      <c r="E7" s="348"/>
      <c r="F7" s="325" t="s">
        <v>30</v>
      </c>
      <c r="G7" s="326"/>
      <c r="H7" s="325" t="s">
        <v>31</v>
      </c>
      <c r="I7" s="326"/>
      <c r="J7" s="325" t="s">
        <v>40</v>
      </c>
      <c r="K7" s="326"/>
      <c r="L7" s="353"/>
      <c r="M7" s="355"/>
      <c r="N7" s="357"/>
      <c r="P7" s="17"/>
      <c r="Q7" s="18"/>
      <c r="R7" s="19"/>
    </row>
    <row r="8" spans="1:18" ht="15" customHeight="1" x14ac:dyDescent="0.2">
      <c r="A8" s="223">
        <f>B8</f>
        <v>42004</v>
      </c>
      <c r="B8" s="224">
        <f>DATE(Année,1,1)</f>
        <v>42004</v>
      </c>
      <c r="C8" s="96">
        <f>B8</f>
        <v>42004</v>
      </c>
      <c r="D8" s="232" t="str">
        <f>VLOOKUP(B8,Trois,2,FALSE)</f>
        <v>N.An</v>
      </c>
      <c r="E8" s="233"/>
      <c r="F8" s="234"/>
      <c r="G8" s="235"/>
      <c r="H8" s="236"/>
      <c r="I8" s="235"/>
      <c r="J8" s="237">
        <v>0.70833333333333337</v>
      </c>
      <c r="K8" s="238">
        <v>0.75</v>
      </c>
      <c r="L8" s="239">
        <f>SUM((G8-F8)+(I8-H8)+(K8-J8))</f>
        <v>4.166666666666663E-2</v>
      </c>
      <c r="M8" s="240">
        <f>IF(SUM(F8:I8)=0,0,L8-$J$2)</f>
        <v>0</v>
      </c>
      <c r="N8" s="241">
        <f>SUM(M8+M5)</f>
        <v>0</v>
      </c>
      <c r="P8" s="19"/>
      <c r="Q8" s="19"/>
      <c r="R8" s="19"/>
    </row>
    <row r="9" spans="1:18" ht="15" customHeight="1" x14ac:dyDescent="0.2">
      <c r="A9" s="223">
        <f t="shared" ref="A9:A38" si="0">B9</f>
        <v>42005</v>
      </c>
      <c r="B9" s="224">
        <f>SUM(B8+1)</f>
        <v>42005</v>
      </c>
      <c r="C9" s="96">
        <f t="shared" ref="C9:C38" si="1">B9</f>
        <v>42005</v>
      </c>
      <c r="D9" s="242"/>
      <c r="E9" s="233"/>
      <c r="F9" s="234"/>
      <c r="G9" s="235"/>
      <c r="H9" s="236"/>
      <c r="I9" s="235"/>
      <c r="J9" s="237"/>
      <c r="K9" s="238"/>
      <c r="L9" s="243">
        <f t="shared" ref="L8:L9" si="2">SUM((G9-F9)+(I9-H9)+(K9-J9))</f>
        <v>0</v>
      </c>
      <c r="M9" s="244">
        <f>IF(SUM(F9:K9)=0,0,L9-$J$2)</f>
        <v>0</v>
      </c>
      <c r="N9" s="245">
        <f t="shared" ref="N9" si="3">SUM(M9+N8)</f>
        <v>0</v>
      </c>
    </row>
    <row r="10" spans="1:18" ht="15" customHeight="1" x14ac:dyDescent="0.2">
      <c r="A10" s="223">
        <f t="shared" si="0"/>
        <v>42006</v>
      </c>
      <c r="B10" s="224">
        <f t="shared" ref="B10:B33" si="4">SUM(B9+1)</f>
        <v>42006</v>
      </c>
      <c r="C10" s="96">
        <f t="shared" si="1"/>
        <v>42006</v>
      </c>
      <c r="D10" s="242"/>
      <c r="E10" s="233"/>
      <c r="F10" s="234"/>
      <c r="G10" s="235"/>
      <c r="H10" s="236"/>
      <c r="I10" s="235"/>
      <c r="J10" s="237"/>
      <c r="K10" s="238"/>
      <c r="L10" s="243">
        <f t="shared" ref="L10:L38" si="5">SUM((G10-F10)+(I10-H10)+(K10-J10))</f>
        <v>0</v>
      </c>
      <c r="M10" s="244">
        <f>IF(SUM(F10:K10)=0,0,L10-$J$2)</f>
        <v>0</v>
      </c>
      <c r="N10" s="245">
        <f t="shared" ref="N10:N38" si="6">SUM(M10+N9)</f>
        <v>0</v>
      </c>
    </row>
    <row r="11" spans="1:18" ht="15" customHeight="1" x14ac:dyDescent="0.2">
      <c r="A11" s="223">
        <f t="shared" si="0"/>
        <v>42007</v>
      </c>
      <c r="B11" s="224">
        <f t="shared" si="4"/>
        <v>42007</v>
      </c>
      <c r="C11" s="96">
        <f t="shared" si="1"/>
        <v>42007</v>
      </c>
      <c r="D11" s="242"/>
      <c r="E11" s="233"/>
      <c r="F11" s="234"/>
      <c r="G11" s="235"/>
      <c r="H11" s="236"/>
      <c r="I11" s="235"/>
      <c r="J11" s="237"/>
      <c r="K11" s="238"/>
      <c r="L11" s="243">
        <f t="shared" si="5"/>
        <v>0</v>
      </c>
      <c r="M11" s="244">
        <f>IF(SUM(F11:K11)=0,0,L11-$J$2)</f>
        <v>0</v>
      </c>
      <c r="N11" s="245">
        <f t="shared" si="6"/>
        <v>0</v>
      </c>
    </row>
    <row r="12" spans="1:18" ht="15" customHeight="1" x14ac:dyDescent="0.2">
      <c r="A12" s="223">
        <f t="shared" si="0"/>
        <v>42008</v>
      </c>
      <c r="B12" s="224">
        <f t="shared" si="4"/>
        <v>42008</v>
      </c>
      <c r="C12" s="96">
        <f t="shared" si="1"/>
        <v>42008</v>
      </c>
      <c r="D12" s="242"/>
      <c r="E12" s="233"/>
      <c r="F12" s="234"/>
      <c r="G12" s="235"/>
      <c r="H12" s="236"/>
      <c r="I12" s="235"/>
      <c r="J12" s="237"/>
      <c r="K12" s="238"/>
      <c r="L12" s="243">
        <f t="shared" si="5"/>
        <v>0</v>
      </c>
      <c r="M12" s="244">
        <f t="shared" ref="M12:M38" si="7">IF(SUM(F12:K12)=0,0,L12-$J$2)</f>
        <v>0</v>
      </c>
      <c r="N12" s="245">
        <f t="shared" si="6"/>
        <v>0</v>
      </c>
    </row>
    <row r="13" spans="1:18" ht="15" customHeight="1" x14ac:dyDescent="0.2">
      <c r="A13" s="223">
        <f t="shared" si="0"/>
        <v>42009</v>
      </c>
      <c r="B13" s="224">
        <f t="shared" si="4"/>
        <v>42009</v>
      </c>
      <c r="C13" s="96">
        <f t="shared" si="1"/>
        <v>42009</v>
      </c>
      <c r="D13" s="242"/>
      <c r="E13" s="233"/>
      <c r="F13" s="234"/>
      <c r="G13" s="235"/>
      <c r="H13" s="236"/>
      <c r="I13" s="235"/>
      <c r="J13" s="237"/>
      <c r="K13" s="238"/>
      <c r="L13" s="243">
        <f t="shared" si="5"/>
        <v>0</v>
      </c>
      <c r="M13" s="244">
        <f t="shared" si="7"/>
        <v>0</v>
      </c>
      <c r="N13" s="245">
        <f t="shared" si="6"/>
        <v>0</v>
      </c>
    </row>
    <row r="14" spans="1:18" ht="15" customHeight="1" x14ac:dyDescent="0.2">
      <c r="A14" s="223">
        <f t="shared" si="0"/>
        <v>42010</v>
      </c>
      <c r="B14" s="224">
        <f t="shared" si="4"/>
        <v>42010</v>
      </c>
      <c r="C14" s="96">
        <f t="shared" si="1"/>
        <v>42010</v>
      </c>
      <c r="D14" s="242"/>
      <c r="E14" s="233"/>
      <c r="F14" s="234"/>
      <c r="G14" s="235"/>
      <c r="H14" s="236"/>
      <c r="I14" s="235"/>
      <c r="J14" s="237"/>
      <c r="K14" s="238"/>
      <c r="L14" s="243">
        <f t="shared" si="5"/>
        <v>0</v>
      </c>
      <c r="M14" s="244">
        <f t="shared" si="7"/>
        <v>0</v>
      </c>
      <c r="N14" s="245">
        <f t="shared" si="6"/>
        <v>0</v>
      </c>
    </row>
    <row r="15" spans="1:18" ht="15" customHeight="1" x14ac:dyDescent="0.2">
      <c r="A15" s="223">
        <f t="shared" si="0"/>
        <v>42011</v>
      </c>
      <c r="B15" s="224">
        <f t="shared" si="4"/>
        <v>42011</v>
      </c>
      <c r="C15" s="96">
        <f t="shared" si="1"/>
        <v>42011</v>
      </c>
      <c r="D15" s="242"/>
      <c r="E15" s="233"/>
      <c r="F15" s="234"/>
      <c r="G15" s="235"/>
      <c r="H15" s="236"/>
      <c r="I15" s="235"/>
      <c r="J15" s="237"/>
      <c r="K15" s="238"/>
      <c r="L15" s="243">
        <f t="shared" si="5"/>
        <v>0</v>
      </c>
      <c r="M15" s="244">
        <f t="shared" si="7"/>
        <v>0</v>
      </c>
      <c r="N15" s="245">
        <f t="shared" si="6"/>
        <v>0</v>
      </c>
    </row>
    <row r="16" spans="1:18" ht="15" customHeight="1" x14ac:dyDescent="0.2">
      <c r="A16" s="223">
        <f t="shared" si="0"/>
        <v>42012</v>
      </c>
      <c r="B16" s="224">
        <f t="shared" si="4"/>
        <v>42012</v>
      </c>
      <c r="C16" s="96">
        <f t="shared" si="1"/>
        <v>42012</v>
      </c>
      <c r="D16" s="242"/>
      <c r="E16" s="233"/>
      <c r="F16" s="234"/>
      <c r="G16" s="235"/>
      <c r="H16" s="236"/>
      <c r="I16" s="235"/>
      <c r="J16" s="237"/>
      <c r="K16" s="238"/>
      <c r="L16" s="243">
        <f t="shared" si="5"/>
        <v>0</v>
      </c>
      <c r="M16" s="244">
        <f t="shared" si="7"/>
        <v>0</v>
      </c>
      <c r="N16" s="245">
        <f t="shared" si="6"/>
        <v>0</v>
      </c>
    </row>
    <row r="17" spans="1:14" ht="15" customHeight="1" x14ac:dyDescent="0.2">
      <c r="A17" s="223">
        <f t="shared" si="0"/>
        <v>42013</v>
      </c>
      <c r="B17" s="224">
        <f t="shared" si="4"/>
        <v>42013</v>
      </c>
      <c r="C17" s="96">
        <f t="shared" si="1"/>
        <v>42013</v>
      </c>
      <c r="D17" s="242"/>
      <c r="E17" s="233"/>
      <c r="F17" s="234"/>
      <c r="G17" s="235"/>
      <c r="H17" s="236"/>
      <c r="I17" s="235"/>
      <c r="J17" s="237"/>
      <c r="K17" s="238"/>
      <c r="L17" s="243">
        <f t="shared" si="5"/>
        <v>0</v>
      </c>
      <c r="M17" s="244">
        <f t="shared" si="7"/>
        <v>0</v>
      </c>
      <c r="N17" s="245">
        <f t="shared" si="6"/>
        <v>0</v>
      </c>
    </row>
    <row r="18" spans="1:14" ht="15" customHeight="1" x14ac:dyDescent="0.2">
      <c r="A18" s="223">
        <f t="shared" si="0"/>
        <v>42014</v>
      </c>
      <c r="B18" s="224">
        <f t="shared" si="4"/>
        <v>42014</v>
      </c>
      <c r="C18" s="96">
        <f t="shared" si="1"/>
        <v>42014</v>
      </c>
      <c r="D18" s="242"/>
      <c r="E18" s="233"/>
      <c r="F18" s="234"/>
      <c r="G18" s="235"/>
      <c r="H18" s="236"/>
      <c r="I18" s="235"/>
      <c r="J18" s="237"/>
      <c r="K18" s="238"/>
      <c r="L18" s="243">
        <f t="shared" si="5"/>
        <v>0</v>
      </c>
      <c r="M18" s="244">
        <f t="shared" si="7"/>
        <v>0</v>
      </c>
      <c r="N18" s="245">
        <f t="shared" si="6"/>
        <v>0</v>
      </c>
    </row>
    <row r="19" spans="1:14" ht="15" customHeight="1" x14ac:dyDescent="0.2">
      <c r="A19" s="223">
        <f t="shared" si="0"/>
        <v>42015</v>
      </c>
      <c r="B19" s="224">
        <f t="shared" si="4"/>
        <v>42015</v>
      </c>
      <c r="C19" s="96">
        <f t="shared" si="1"/>
        <v>42015</v>
      </c>
      <c r="D19" s="242"/>
      <c r="E19" s="233"/>
      <c r="F19" s="234"/>
      <c r="G19" s="235"/>
      <c r="H19" s="236"/>
      <c r="I19" s="235"/>
      <c r="J19" s="237"/>
      <c r="K19" s="238"/>
      <c r="L19" s="243">
        <f t="shared" si="5"/>
        <v>0</v>
      </c>
      <c r="M19" s="244">
        <f t="shared" si="7"/>
        <v>0</v>
      </c>
      <c r="N19" s="245">
        <f t="shared" si="6"/>
        <v>0</v>
      </c>
    </row>
    <row r="20" spans="1:14" ht="15" customHeight="1" x14ac:dyDescent="0.2">
      <c r="A20" s="223">
        <f t="shared" si="0"/>
        <v>42016</v>
      </c>
      <c r="B20" s="224">
        <f t="shared" si="4"/>
        <v>42016</v>
      </c>
      <c r="C20" s="96">
        <f t="shared" si="1"/>
        <v>42016</v>
      </c>
      <c r="D20" s="242"/>
      <c r="E20" s="233"/>
      <c r="F20" s="234"/>
      <c r="G20" s="235"/>
      <c r="H20" s="236"/>
      <c r="I20" s="235"/>
      <c r="J20" s="237"/>
      <c r="K20" s="238"/>
      <c r="L20" s="243">
        <f t="shared" si="5"/>
        <v>0</v>
      </c>
      <c r="M20" s="244">
        <f t="shared" si="7"/>
        <v>0</v>
      </c>
      <c r="N20" s="245">
        <f t="shared" si="6"/>
        <v>0</v>
      </c>
    </row>
    <row r="21" spans="1:14" ht="15" customHeight="1" x14ac:dyDescent="0.2">
      <c r="A21" s="223">
        <f t="shared" si="0"/>
        <v>42017</v>
      </c>
      <c r="B21" s="224">
        <f t="shared" si="4"/>
        <v>42017</v>
      </c>
      <c r="C21" s="96">
        <f t="shared" si="1"/>
        <v>42017</v>
      </c>
      <c r="D21" s="242"/>
      <c r="E21" s="233"/>
      <c r="F21" s="234"/>
      <c r="G21" s="235"/>
      <c r="H21" s="236"/>
      <c r="I21" s="235"/>
      <c r="J21" s="237"/>
      <c r="K21" s="238"/>
      <c r="L21" s="243">
        <f t="shared" si="5"/>
        <v>0</v>
      </c>
      <c r="M21" s="244">
        <f t="shared" si="7"/>
        <v>0</v>
      </c>
      <c r="N21" s="245">
        <f t="shared" si="6"/>
        <v>0</v>
      </c>
    </row>
    <row r="22" spans="1:14" ht="15" customHeight="1" x14ac:dyDescent="0.2">
      <c r="A22" s="223">
        <f t="shared" si="0"/>
        <v>42018</v>
      </c>
      <c r="B22" s="224">
        <f t="shared" si="4"/>
        <v>42018</v>
      </c>
      <c r="C22" s="96">
        <f t="shared" si="1"/>
        <v>42018</v>
      </c>
      <c r="D22" s="242"/>
      <c r="E22" s="233"/>
      <c r="F22" s="234"/>
      <c r="G22" s="235"/>
      <c r="H22" s="236"/>
      <c r="I22" s="235"/>
      <c r="J22" s="237"/>
      <c r="K22" s="238"/>
      <c r="L22" s="243">
        <f t="shared" si="5"/>
        <v>0</v>
      </c>
      <c r="M22" s="244">
        <f t="shared" si="7"/>
        <v>0</v>
      </c>
      <c r="N22" s="245">
        <f t="shared" si="6"/>
        <v>0</v>
      </c>
    </row>
    <row r="23" spans="1:14" ht="15" customHeight="1" x14ac:dyDescent="0.2">
      <c r="A23" s="223">
        <f t="shared" si="0"/>
        <v>42019</v>
      </c>
      <c r="B23" s="224">
        <f t="shared" si="4"/>
        <v>42019</v>
      </c>
      <c r="C23" s="96">
        <f t="shared" si="1"/>
        <v>42019</v>
      </c>
      <c r="D23" s="242"/>
      <c r="E23" s="233"/>
      <c r="F23" s="234"/>
      <c r="G23" s="235"/>
      <c r="H23" s="236"/>
      <c r="I23" s="235"/>
      <c r="J23" s="237"/>
      <c r="K23" s="238"/>
      <c r="L23" s="243">
        <f t="shared" si="5"/>
        <v>0</v>
      </c>
      <c r="M23" s="244">
        <f t="shared" si="7"/>
        <v>0</v>
      </c>
      <c r="N23" s="245">
        <f t="shared" si="6"/>
        <v>0</v>
      </c>
    </row>
    <row r="24" spans="1:14" ht="15" customHeight="1" x14ac:dyDescent="0.2">
      <c r="A24" s="223">
        <f t="shared" si="0"/>
        <v>42020</v>
      </c>
      <c r="B24" s="224">
        <f t="shared" si="4"/>
        <v>42020</v>
      </c>
      <c r="C24" s="96">
        <f t="shared" si="1"/>
        <v>42020</v>
      </c>
      <c r="D24" s="242"/>
      <c r="E24" s="233"/>
      <c r="F24" s="234"/>
      <c r="G24" s="235"/>
      <c r="H24" s="236"/>
      <c r="I24" s="235"/>
      <c r="J24" s="237"/>
      <c r="K24" s="238"/>
      <c r="L24" s="243">
        <f t="shared" si="5"/>
        <v>0</v>
      </c>
      <c r="M24" s="244">
        <f t="shared" si="7"/>
        <v>0</v>
      </c>
      <c r="N24" s="245">
        <f t="shared" si="6"/>
        <v>0</v>
      </c>
    </row>
    <row r="25" spans="1:14" ht="15" customHeight="1" x14ac:dyDescent="0.2">
      <c r="A25" s="223">
        <f t="shared" si="0"/>
        <v>42021</v>
      </c>
      <c r="B25" s="224">
        <f t="shared" si="4"/>
        <v>42021</v>
      </c>
      <c r="C25" s="96">
        <f t="shared" si="1"/>
        <v>42021</v>
      </c>
      <c r="D25" s="242"/>
      <c r="E25" s="233"/>
      <c r="F25" s="234"/>
      <c r="G25" s="235"/>
      <c r="H25" s="236"/>
      <c r="I25" s="235"/>
      <c r="J25" s="237"/>
      <c r="K25" s="238"/>
      <c r="L25" s="243">
        <f t="shared" si="5"/>
        <v>0</v>
      </c>
      <c r="M25" s="244">
        <f t="shared" si="7"/>
        <v>0</v>
      </c>
      <c r="N25" s="245">
        <f t="shared" si="6"/>
        <v>0</v>
      </c>
    </row>
    <row r="26" spans="1:14" ht="15" customHeight="1" x14ac:dyDescent="0.2">
      <c r="A26" s="223">
        <f t="shared" si="0"/>
        <v>42022</v>
      </c>
      <c r="B26" s="224">
        <f t="shared" si="4"/>
        <v>42022</v>
      </c>
      <c r="C26" s="96">
        <f t="shared" si="1"/>
        <v>42022</v>
      </c>
      <c r="D26" s="242"/>
      <c r="E26" s="233"/>
      <c r="F26" s="234"/>
      <c r="G26" s="235"/>
      <c r="H26" s="236"/>
      <c r="I26" s="235"/>
      <c r="J26" s="237"/>
      <c r="K26" s="238"/>
      <c r="L26" s="243">
        <f t="shared" si="5"/>
        <v>0</v>
      </c>
      <c r="M26" s="244">
        <f t="shared" si="7"/>
        <v>0</v>
      </c>
      <c r="N26" s="245">
        <f t="shared" si="6"/>
        <v>0</v>
      </c>
    </row>
    <row r="27" spans="1:14" ht="15" customHeight="1" x14ac:dyDescent="0.2">
      <c r="A27" s="223">
        <f t="shared" si="0"/>
        <v>42023</v>
      </c>
      <c r="B27" s="224">
        <f t="shared" si="4"/>
        <v>42023</v>
      </c>
      <c r="C27" s="96">
        <f t="shared" si="1"/>
        <v>42023</v>
      </c>
      <c r="D27" s="242"/>
      <c r="E27" s="233"/>
      <c r="F27" s="234"/>
      <c r="G27" s="235"/>
      <c r="H27" s="236"/>
      <c r="I27" s="235"/>
      <c r="J27" s="237"/>
      <c r="K27" s="238"/>
      <c r="L27" s="243">
        <f t="shared" si="5"/>
        <v>0</v>
      </c>
      <c r="M27" s="244">
        <f t="shared" si="7"/>
        <v>0</v>
      </c>
      <c r="N27" s="245">
        <f t="shared" si="6"/>
        <v>0</v>
      </c>
    </row>
    <row r="28" spans="1:14" ht="15" customHeight="1" x14ac:dyDescent="0.2">
      <c r="A28" s="223">
        <f t="shared" si="0"/>
        <v>42024</v>
      </c>
      <c r="B28" s="224">
        <f t="shared" si="4"/>
        <v>42024</v>
      </c>
      <c r="C28" s="96">
        <f t="shared" si="1"/>
        <v>42024</v>
      </c>
      <c r="D28" s="242"/>
      <c r="E28" s="233"/>
      <c r="F28" s="234"/>
      <c r="G28" s="235"/>
      <c r="H28" s="236"/>
      <c r="I28" s="235"/>
      <c r="J28" s="237"/>
      <c r="K28" s="238"/>
      <c r="L28" s="243">
        <f t="shared" si="5"/>
        <v>0</v>
      </c>
      <c r="M28" s="244">
        <f t="shared" si="7"/>
        <v>0</v>
      </c>
      <c r="N28" s="245">
        <f t="shared" si="6"/>
        <v>0</v>
      </c>
    </row>
    <row r="29" spans="1:14" ht="15" customHeight="1" x14ac:dyDescent="0.2">
      <c r="A29" s="223">
        <f t="shared" si="0"/>
        <v>42025</v>
      </c>
      <c r="B29" s="224">
        <f t="shared" si="4"/>
        <v>42025</v>
      </c>
      <c r="C29" s="96">
        <f t="shared" si="1"/>
        <v>42025</v>
      </c>
      <c r="D29" s="242"/>
      <c r="E29" s="233"/>
      <c r="F29" s="234"/>
      <c r="G29" s="235"/>
      <c r="H29" s="236"/>
      <c r="I29" s="235"/>
      <c r="J29" s="237"/>
      <c r="K29" s="238"/>
      <c r="L29" s="243">
        <f t="shared" si="5"/>
        <v>0</v>
      </c>
      <c r="M29" s="244">
        <f t="shared" si="7"/>
        <v>0</v>
      </c>
      <c r="N29" s="245">
        <f t="shared" si="6"/>
        <v>0</v>
      </c>
    </row>
    <row r="30" spans="1:14" ht="15" customHeight="1" x14ac:dyDescent="0.2">
      <c r="A30" s="223">
        <f t="shared" si="0"/>
        <v>42026</v>
      </c>
      <c r="B30" s="224">
        <f t="shared" si="4"/>
        <v>42026</v>
      </c>
      <c r="C30" s="96">
        <f t="shared" si="1"/>
        <v>42026</v>
      </c>
      <c r="D30" s="242"/>
      <c r="E30" s="233"/>
      <c r="F30" s="234"/>
      <c r="G30" s="235"/>
      <c r="H30" s="236"/>
      <c r="I30" s="235"/>
      <c r="J30" s="237"/>
      <c r="K30" s="238"/>
      <c r="L30" s="243">
        <f t="shared" si="5"/>
        <v>0</v>
      </c>
      <c r="M30" s="244">
        <f t="shared" si="7"/>
        <v>0</v>
      </c>
      <c r="N30" s="245">
        <f t="shared" si="6"/>
        <v>0</v>
      </c>
    </row>
    <row r="31" spans="1:14" ht="15" customHeight="1" x14ac:dyDescent="0.2">
      <c r="A31" s="223">
        <f t="shared" si="0"/>
        <v>42027</v>
      </c>
      <c r="B31" s="224">
        <f t="shared" si="4"/>
        <v>42027</v>
      </c>
      <c r="C31" s="96">
        <f t="shared" si="1"/>
        <v>42027</v>
      </c>
      <c r="D31" s="242"/>
      <c r="E31" s="233"/>
      <c r="F31" s="234"/>
      <c r="G31" s="235"/>
      <c r="H31" s="236"/>
      <c r="I31" s="235"/>
      <c r="J31" s="237"/>
      <c r="K31" s="238"/>
      <c r="L31" s="243">
        <f t="shared" si="5"/>
        <v>0</v>
      </c>
      <c r="M31" s="244">
        <f t="shared" si="7"/>
        <v>0</v>
      </c>
      <c r="N31" s="245">
        <f t="shared" si="6"/>
        <v>0</v>
      </c>
    </row>
    <row r="32" spans="1:14" ht="15" customHeight="1" x14ac:dyDescent="0.2">
      <c r="A32" s="223">
        <f t="shared" si="0"/>
        <v>42028</v>
      </c>
      <c r="B32" s="224">
        <f t="shared" si="4"/>
        <v>42028</v>
      </c>
      <c r="C32" s="96">
        <f t="shared" si="1"/>
        <v>42028</v>
      </c>
      <c r="D32" s="242"/>
      <c r="E32" s="233"/>
      <c r="F32" s="234"/>
      <c r="G32" s="235"/>
      <c r="H32" s="236"/>
      <c r="I32" s="235"/>
      <c r="J32" s="237"/>
      <c r="K32" s="238"/>
      <c r="L32" s="243">
        <f t="shared" si="5"/>
        <v>0</v>
      </c>
      <c r="M32" s="244">
        <f t="shared" si="7"/>
        <v>0</v>
      </c>
      <c r="N32" s="245">
        <f t="shared" si="6"/>
        <v>0</v>
      </c>
    </row>
    <row r="33" spans="1:14" ht="15" customHeight="1" x14ac:dyDescent="0.2">
      <c r="A33" s="223">
        <f t="shared" si="0"/>
        <v>42029</v>
      </c>
      <c r="B33" s="224">
        <f t="shared" si="4"/>
        <v>42029</v>
      </c>
      <c r="C33" s="96">
        <f t="shared" si="1"/>
        <v>42029</v>
      </c>
      <c r="D33" s="242"/>
      <c r="E33" s="233"/>
      <c r="F33" s="234"/>
      <c r="G33" s="235"/>
      <c r="H33" s="236"/>
      <c r="I33" s="235"/>
      <c r="J33" s="237"/>
      <c r="K33" s="238"/>
      <c r="L33" s="243">
        <f t="shared" si="5"/>
        <v>0</v>
      </c>
      <c r="M33" s="244">
        <f t="shared" si="7"/>
        <v>0</v>
      </c>
      <c r="N33" s="245">
        <f t="shared" si="6"/>
        <v>0</v>
      </c>
    </row>
    <row r="34" spans="1:14" ht="15" customHeight="1" x14ac:dyDescent="0.2">
      <c r="A34" s="223">
        <f t="shared" si="0"/>
        <v>42030</v>
      </c>
      <c r="B34" s="224">
        <f>SUM(B33+1)</f>
        <v>42030</v>
      </c>
      <c r="C34" s="96">
        <f t="shared" si="1"/>
        <v>42030</v>
      </c>
      <c r="D34" s="242"/>
      <c r="E34" s="233"/>
      <c r="F34" s="234"/>
      <c r="G34" s="235"/>
      <c r="H34" s="236"/>
      <c r="I34" s="235"/>
      <c r="J34" s="237"/>
      <c r="K34" s="238"/>
      <c r="L34" s="243">
        <f t="shared" si="5"/>
        <v>0</v>
      </c>
      <c r="M34" s="244">
        <f t="shared" si="7"/>
        <v>0</v>
      </c>
      <c r="N34" s="245">
        <f t="shared" si="6"/>
        <v>0</v>
      </c>
    </row>
    <row r="35" spans="1:14" ht="15" customHeight="1" x14ac:dyDescent="0.2">
      <c r="A35" s="223">
        <f t="shared" si="0"/>
        <v>42031</v>
      </c>
      <c r="B35" s="224">
        <f>SUM(B34+1)</f>
        <v>42031</v>
      </c>
      <c r="C35" s="96">
        <f t="shared" si="1"/>
        <v>42031</v>
      </c>
      <c r="D35" s="242"/>
      <c r="E35" s="233"/>
      <c r="F35" s="234"/>
      <c r="G35" s="235"/>
      <c r="H35" s="236"/>
      <c r="I35" s="235"/>
      <c r="J35" s="237"/>
      <c r="K35" s="238"/>
      <c r="L35" s="243">
        <f t="shared" si="5"/>
        <v>0</v>
      </c>
      <c r="M35" s="244">
        <f t="shared" si="7"/>
        <v>0</v>
      </c>
      <c r="N35" s="245">
        <f t="shared" si="6"/>
        <v>0</v>
      </c>
    </row>
    <row r="36" spans="1:14" ht="15" customHeight="1" x14ac:dyDescent="0.2">
      <c r="A36" s="223">
        <f t="shared" si="0"/>
        <v>42032</v>
      </c>
      <c r="B36" s="224">
        <f>SUM(B35+1)</f>
        <v>42032</v>
      </c>
      <c r="C36" s="96">
        <f t="shared" si="1"/>
        <v>42032</v>
      </c>
      <c r="D36" s="242"/>
      <c r="E36" s="233"/>
      <c r="F36" s="234"/>
      <c r="G36" s="235"/>
      <c r="H36" s="236"/>
      <c r="I36" s="235"/>
      <c r="J36" s="237"/>
      <c r="K36" s="238"/>
      <c r="L36" s="243">
        <f t="shared" si="5"/>
        <v>0</v>
      </c>
      <c r="M36" s="244">
        <f t="shared" si="7"/>
        <v>0</v>
      </c>
      <c r="N36" s="245">
        <f t="shared" si="6"/>
        <v>0</v>
      </c>
    </row>
    <row r="37" spans="1:14" ht="15" customHeight="1" x14ac:dyDescent="0.2">
      <c r="A37" s="223">
        <f t="shared" si="0"/>
        <v>42033</v>
      </c>
      <c r="B37" s="224">
        <f>SUM(B36+1)</f>
        <v>42033</v>
      </c>
      <c r="C37" s="96">
        <f t="shared" si="1"/>
        <v>42033</v>
      </c>
      <c r="D37" s="242"/>
      <c r="E37" s="233"/>
      <c r="F37" s="234"/>
      <c r="G37" s="235"/>
      <c r="H37" s="236"/>
      <c r="I37" s="235"/>
      <c r="J37" s="237"/>
      <c r="K37" s="238"/>
      <c r="L37" s="243">
        <f t="shared" si="5"/>
        <v>0</v>
      </c>
      <c r="M37" s="244">
        <f t="shared" si="7"/>
        <v>0</v>
      </c>
      <c r="N37" s="245">
        <f t="shared" si="6"/>
        <v>0</v>
      </c>
    </row>
    <row r="38" spans="1:14" ht="15" customHeight="1" thickBot="1" x14ac:dyDescent="0.25">
      <c r="A38" s="225">
        <f t="shared" si="0"/>
        <v>42034</v>
      </c>
      <c r="B38" s="226">
        <f>SUM(B37+1)</f>
        <v>42034</v>
      </c>
      <c r="C38" s="96">
        <f t="shared" si="1"/>
        <v>42034</v>
      </c>
      <c r="D38" s="246"/>
      <c r="E38" s="247"/>
      <c r="F38" s="248"/>
      <c r="G38" s="249"/>
      <c r="H38" s="250"/>
      <c r="I38" s="249"/>
      <c r="J38" s="251"/>
      <c r="K38" s="252"/>
      <c r="L38" s="253">
        <f t="shared" si="5"/>
        <v>0</v>
      </c>
      <c r="M38" s="254">
        <f t="shared" si="7"/>
        <v>0</v>
      </c>
      <c r="N38" s="255">
        <f t="shared" si="6"/>
        <v>0</v>
      </c>
    </row>
    <row r="39" spans="1:14" ht="15" customHeight="1" thickBot="1" x14ac:dyDescent="0.25">
      <c r="A39" s="227"/>
      <c r="B39" s="228"/>
      <c r="C39" s="49"/>
      <c r="D39" s="256"/>
      <c r="E39" s="257"/>
      <c r="F39" s="258"/>
      <c r="G39" s="258"/>
      <c r="H39" s="258"/>
      <c r="I39" s="339" t="s">
        <v>59</v>
      </c>
      <c r="J39" s="339"/>
      <c r="K39" s="339"/>
      <c r="L39" s="339"/>
      <c r="M39" s="340">
        <v>0</v>
      </c>
      <c r="N39" s="340"/>
    </row>
    <row r="40" spans="1:14" ht="15" customHeight="1" thickBot="1" x14ac:dyDescent="0.3">
      <c r="A40" s="182"/>
      <c r="B40" s="229"/>
      <c r="C40" s="23"/>
      <c r="D40" s="208"/>
      <c r="E40" s="208"/>
      <c r="F40" s="210"/>
      <c r="G40" s="259"/>
      <c r="H40" s="259"/>
      <c r="I40" s="335" t="s">
        <v>32</v>
      </c>
      <c r="J40" s="336"/>
      <c r="K40" s="336"/>
      <c r="L40" s="336"/>
      <c r="M40" s="337">
        <f>N38-M39</f>
        <v>0</v>
      </c>
      <c r="N40" s="338"/>
    </row>
    <row r="41" spans="1:14" x14ac:dyDescent="0.2">
      <c r="A41" s="182"/>
      <c r="B41" s="182"/>
      <c r="C41" s="22"/>
      <c r="D41" s="22"/>
      <c r="E41" s="22"/>
      <c r="F41" s="25"/>
      <c r="G41" s="25"/>
      <c r="H41" s="25"/>
      <c r="I41" s="25"/>
      <c r="J41" s="22"/>
      <c r="K41" s="22"/>
      <c r="L41" s="22"/>
    </row>
    <row r="42" spans="1:14" ht="14.25" customHeight="1" x14ac:dyDescent="0.2">
      <c r="A42" s="332" t="s">
        <v>41</v>
      </c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</row>
    <row r="43" spans="1:14" x14ac:dyDescent="0.2">
      <c r="A43" s="332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</row>
    <row r="44" spans="1:14" x14ac:dyDescent="0.2">
      <c r="A44" s="332"/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</row>
    <row r="45" spans="1:14" x14ac:dyDescent="0.2">
      <c r="A45" s="342" t="s">
        <v>42</v>
      </c>
      <c r="B45" s="342"/>
      <c r="C45" s="342"/>
      <c r="D45" s="342"/>
      <c r="E45" s="342"/>
      <c r="F45" s="182"/>
      <c r="G45" s="182"/>
      <c r="H45" s="182"/>
      <c r="I45" s="341" t="s">
        <v>43</v>
      </c>
      <c r="J45" s="341"/>
      <c r="K45" s="341"/>
      <c r="L45" s="341"/>
      <c r="M45" s="341"/>
      <c r="N45" s="341"/>
    </row>
    <row r="46" spans="1:14" x14ac:dyDescent="0.2">
      <c r="A46" s="182"/>
      <c r="B46" s="18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4" x14ac:dyDescent="0.2">
      <c r="A47" s="182"/>
      <c r="B47" s="18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4" x14ac:dyDescent="0.2">
      <c r="A48" s="182"/>
      <c r="B48" s="18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x14ac:dyDescent="0.2">
      <c r="A49" s="182"/>
      <c r="B49" s="18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x14ac:dyDescent="0.2">
      <c r="A50" s="182"/>
      <c r="B50" s="18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x14ac:dyDescent="0.2">
      <c r="A51" s="182"/>
      <c r="B51" s="18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x14ac:dyDescent="0.2">
      <c r="A52" s="182"/>
      <c r="B52" s="18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x14ac:dyDescent="0.2">
      <c r="A53" s="182"/>
      <c r="B53" s="18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x14ac:dyDescent="0.2">
      <c r="A54" s="182"/>
      <c r="B54" s="18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x14ac:dyDescent="0.2">
      <c r="A55" s="182"/>
      <c r="B55" s="18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x14ac:dyDescent="0.2">
      <c r="A56" s="182"/>
      <c r="B56" s="18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x14ac:dyDescent="0.2">
      <c r="A57" s="182"/>
      <c r="B57" s="18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x14ac:dyDescent="0.2">
      <c r="A58" s="182"/>
      <c r="B58" s="18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x14ac:dyDescent="0.2">
      <c r="A59" s="182"/>
      <c r="B59" s="182"/>
      <c r="C59" s="22"/>
      <c r="D59" s="22"/>
      <c r="E59" s="22"/>
      <c r="F59" s="22"/>
      <c r="G59" s="22"/>
      <c r="H59" s="22"/>
      <c r="I59" s="22"/>
      <c r="J59" s="22"/>
      <c r="K59" s="22"/>
      <c r="L59" s="22"/>
    </row>
  </sheetData>
  <sheetProtection selectLockedCells="1"/>
  <mergeCells count="26">
    <mergeCell ref="I45:N45"/>
    <mergeCell ref="A45:E45"/>
    <mergeCell ref="D5:E5"/>
    <mergeCell ref="D6:E7"/>
    <mergeCell ref="A1:N1"/>
    <mergeCell ref="A2:G2"/>
    <mergeCell ref="L6:L7"/>
    <mergeCell ref="M6:M7"/>
    <mergeCell ref="N6:N7"/>
    <mergeCell ref="F6:K6"/>
    <mergeCell ref="F7:G7"/>
    <mergeCell ref="J7:K7"/>
    <mergeCell ref="M3:N4"/>
    <mergeCell ref="M5:N5"/>
    <mergeCell ref="F5:L5"/>
    <mergeCell ref="F3:L3"/>
    <mergeCell ref="H7:I7"/>
    <mergeCell ref="F4:L4"/>
    <mergeCell ref="A3:E3"/>
    <mergeCell ref="A5:B5"/>
    <mergeCell ref="A42:N44"/>
    <mergeCell ref="A4:E4"/>
    <mergeCell ref="I40:L40"/>
    <mergeCell ref="M40:N40"/>
    <mergeCell ref="I39:L39"/>
    <mergeCell ref="M39:N39"/>
  </mergeCells>
  <phoneticPr fontId="7" type="noConversion"/>
  <conditionalFormatting sqref="M40">
    <cfRule type="cellIs" dxfId="104" priority="7" operator="greaterThan">
      <formula>0</formula>
    </cfRule>
    <cfRule type="cellIs" dxfId="103" priority="8" operator="lessThan">
      <formula>0</formula>
    </cfRule>
  </conditionalFormatting>
  <conditionalFormatting sqref="A39:I39 M39 A8:N38">
    <cfRule type="expression" dxfId="102" priority="1">
      <formula>($B8=TODAY())</formula>
    </cfRule>
    <cfRule type="expression" dxfId="101" priority="3">
      <formula>COUNTIF(Férié,$B8)&gt;0</formula>
    </cfRule>
    <cfRule type="expression" dxfId="100" priority="4">
      <formula>WEEKDAY($B8,2)&gt;5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I8:K38 F8:H39">
      <formula1>0</formula1>
    </dataValidation>
  </dataValidations>
  <pageMargins left="3.937007874015748E-2" right="3.937007874015748E-2" top="0.19685039370078741" bottom="0.74803149606299213" header="0.19685039370078741" footer="0.31496062992125984"/>
  <pageSetup paperSize="9" orientation="portrait" horizontalDpi="360" verticalDpi="36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between" id="{D4D25D73-2D5F-4F0E-9DBD-3B05451791DD}">
            <xm:f>'Vacances scolaires'!$B$6</xm:f>
            <xm:f>'Vacances scolaires'!$C$6</xm:f>
            <x14:dxf>
              <font>
                <color auto="1"/>
              </font>
              <fill>
                <patternFill>
                  <fgColor auto="1"/>
                  <bgColor rgb="FF00B0F0"/>
                </patternFill>
              </fill>
            </x14:dxf>
          </x14:cfRule>
          <xm:sqref>C8:C39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/>
  <dimension ref="A1:Q59"/>
  <sheetViews>
    <sheetView showGridLines="0" showRowColHeaders="0" showRuler="0" view="pageLayout" zoomScaleNormal="100" workbookViewId="0">
      <selection activeCell="E8" sqref="E8"/>
    </sheetView>
  </sheetViews>
  <sheetFormatPr baseColWidth="10" defaultRowHeight="14.25" x14ac:dyDescent="0.2"/>
  <cols>
    <col min="1" max="1" width="4.75" style="26" customWidth="1"/>
    <col min="2" max="2" width="4.125" style="26" customWidth="1"/>
    <col min="3" max="3" width="0.625" style="26" customWidth="1"/>
    <col min="4" max="4" width="3.875" style="26" customWidth="1"/>
    <col min="5" max="5" width="23.375" style="308" customWidth="1"/>
    <col min="6" max="7" width="5.625" style="26" customWidth="1"/>
    <col min="8" max="11" width="5.625" style="165" customWidth="1"/>
    <col min="12" max="12" width="7.125" style="26" customWidth="1"/>
    <col min="13" max="13" width="7.125" style="13" customWidth="1"/>
    <col min="14" max="14" width="7.25" style="13" customWidth="1"/>
    <col min="15" max="16384" width="11" style="13"/>
  </cols>
  <sheetData>
    <row r="1" spans="1:17" ht="21" customHeight="1" thickBot="1" x14ac:dyDescent="0.25">
      <c r="A1" s="519" t="str">
        <f>Janv!A1</f>
        <v>RELEVÉ MENSUEL D'HEURES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1"/>
    </row>
    <row r="2" spans="1:17" ht="15.75" customHeight="1" thickBot="1" x14ac:dyDescent="0.3">
      <c r="A2" s="350" t="str">
        <f>Janv!A2</f>
        <v>Nombre d'heures à effectuer par jour :</v>
      </c>
      <c r="B2" s="351"/>
      <c r="C2" s="351"/>
      <c r="D2" s="351"/>
      <c r="E2" s="351"/>
      <c r="F2" s="351"/>
      <c r="G2" s="351"/>
      <c r="H2" s="305">
        <f>Janv!J2</f>
        <v>0.29166666666666669</v>
      </c>
      <c r="I2" s="306"/>
      <c r="J2" s="306"/>
      <c r="K2" s="306"/>
      <c r="L2" s="280"/>
      <c r="M2" s="281"/>
      <c r="N2" s="282"/>
    </row>
    <row r="3" spans="1:17" ht="20.100000000000001" customHeight="1" x14ac:dyDescent="0.2">
      <c r="A3" s="328" t="str">
        <f>Janv!A3</f>
        <v xml:space="preserve">NOM DE L'AGENT :   </v>
      </c>
      <c r="B3" s="329"/>
      <c r="C3" s="329"/>
      <c r="D3" s="329"/>
      <c r="E3" s="329"/>
      <c r="F3" s="376" t="str">
        <f>Janv!F3</f>
        <v>Jean NEYMAR</v>
      </c>
      <c r="G3" s="376"/>
      <c r="H3" s="376"/>
      <c r="I3" s="376"/>
      <c r="J3" s="376"/>
      <c r="K3" s="376"/>
      <c r="L3" s="376"/>
      <c r="M3" s="361" t="str">
        <f>Janv!M3</f>
        <v>Solde à la fin du mois précédent</v>
      </c>
      <c r="N3" s="362"/>
    </row>
    <row r="4" spans="1:17" ht="20.100000000000001" customHeight="1" thickBot="1" x14ac:dyDescent="0.25">
      <c r="A4" s="333" t="str">
        <f>Janv!A4</f>
        <v xml:space="preserve">SERVICE : </v>
      </c>
      <c r="B4" s="334"/>
      <c r="C4" s="334"/>
      <c r="D4" s="334"/>
      <c r="E4" s="334"/>
      <c r="F4" s="377" t="str">
        <f>Janv!F4</f>
        <v>DDOS</v>
      </c>
      <c r="G4" s="377"/>
      <c r="H4" s="377"/>
      <c r="I4" s="377"/>
      <c r="J4" s="377"/>
      <c r="K4" s="377"/>
      <c r="L4" s="377"/>
      <c r="M4" s="363"/>
      <c r="N4" s="364"/>
    </row>
    <row r="5" spans="1:17" ht="30" customHeight="1" thickBot="1" x14ac:dyDescent="0.25">
      <c r="A5" s="330" t="str">
        <f>Janv!A5</f>
        <v>Choix de l'Année</v>
      </c>
      <c r="B5" s="331"/>
      <c r="C5" s="279"/>
      <c r="D5" s="533">
        <f>Année</f>
        <v>2019</v>
      </c>
      <c r="E5" s="513"/>
      <c r="F5" s="383">
        <f>DATE(Année,10,1)</f>
        <v>42277</v>
      </c>
      <c r="G5" s="384"/>
      <c r="H5" s="384"/>
      <c r="I5" s="384"/>
      <c r="J5" s="384"/>
      <c r="K5" s="384"/>
      <c r="L5" s="385"/>
      <c r="M5" s="386">
        <f>Sept!M40</f>
        <v>0</v>
      </c>
      <c r="N5" s="387"/>
    </row>
    <row r="6" spans="1:17" ht="30" customHeight="1" thickBot="1" x14ac:dyDescent="0.25">
      <c r="A6" s="28"/>
      <c r="B6" s="283"/>
      <c r="C6" s="283"/>
      <c r="D6" s="497" t="str">
        <f>Janv!D6</f>
        <v xml:space="preserve">Motif du dépassement / Récupération* </v>
      </c>
      <c r="E6" s="498"/>
      <c r="F6" s="528" t="str">
        <f>Janv!F6</f>
        <v>Plages horaires</v>
      </c>
      <c r="G6" s="529"/>
      <c r="H6" s="529"/>
      <c r="I6" s="529"/>
      <c r="J6" s="529"/>
      <c r="K6" s="530"/>
      <c r="L6" s="471" t="str">
        <f>Janv!L6</f>
        <v>Nb d'heures effectuées</v>
      </c>
      <c r="M6" s="354" t="str">
        <f>Janv!M6</f>
        <v>Heures à rattraper ou récupérer</v>
      </c>
      <c r="N6" s="354" t="str">
        <f>Janv!N6</f>
        <v>Solde après chaque journée concernée</v>
      </c>
    </row>
    <row r="7" spans="1:17" ht="15" customHeight="1" thickBot="1" x14ac:dyDescent="0.25">
      <c r="A7" s="20"/>
      <c r="B7" s="284"/>
      <c r="C7" s="285"/>
      <c r="D7" s="499"/>
      <c r="E7" s="500"/>
      <c r="F7" s="388" t="str">
        <f>Janv!F7</f>
        <v>Matin</v>
      </c>
      <c r="G7" s="389"/>
      <c r="H7" s="388" t="str">
        <f>Sept!H7</f>
        <v>Après-midi</v>
      </c>
      <c r="I7" s="527"/>
      <c r="J7" s="531" t="str">
        <f>Sept!J7</f>
        <v>Autres</v>
      </c>
      <c r="K7" s="532"/>
      <c r="L7" s="534"/>
      <c r="M7" s="355"/>
      <c r="N7" s="478"/>
      <c r="Q7" s="18"/>
    </row>
    <row r="8" spans="1:17" ht="15" customHeight="1" x14ac:dyDescent="0.2">
      <c r="A8" s="289">
        <f>B8</f>
        <v>42277</v>
      </c>
      <c r="B8" s="290">
        <f>Sept!B37+1</f>
        <v>42277</v>
      </c>
      <c r="C8" s="291">
        <f>B8</f>
        <v>42277</v>
      </c>
      <c r="D8" s="292"/>
      <c r="E8" s="233"/>
      <c r="F8" s="169"/>
      <c r="G8" s="163"/>
      <c r="H8" s="169"/>
      <c r="I8" s="163"/>
      <c r="J8" s="169"/>
      <c r="K8" s="163"/>
      <c r="L8" s="184">
        <f>SUM((G8-F8)+(I8-H8)+(K8-J8))</f>
        <v>0</v>
      </c>
      <c r="M8" s="185">
        <f>IF(SUM(F8:K8)=0,0,L8-$H$2)</f>
        <v>0</v>
      </c>
      <c r="N8" s="193">
        <f>SUM(M8+M5)</f>
        <v>0</v>
      </c>
      <c r="Q8" s="18"/>
    </row>
    <row r="9" spans="1:17" ht="15" customHeight="1" x14ac:dyDescent="0.2">
      <c r="A9" s="289">
        <f t="shared" ref="A9:A36" si="0">B9</f>
        <v>42278</v>
      </c>
      <c r="B9" s="290">
        <f>SUM(B8+1)</f>
        <v>42278</v>
      </c>
      <c r="C9" s="291">
        <f t="shared" ref="C9:C38" si="1">B9</f>
        <v>42278</v>
      </c>
      <c r="D9" s="292"/>
      <c r="E9" s="233"/>
      <c r="F9" s="169"/>
      <c r="G9" s="163"/>
      <c r="H9" s="169"/>
      <c r="I9" s="163"/>
      <c r="J9" s="169"/>
      <c r="K9" s="163"/>
      <c r="L9" s="186">
        <f>SUM((G9-F9)+(I9-H9)+(K9-J9))</f>
        <v>0</v>
      </c>
      <c r="M9" s="187">
        <f>IF(SUM(F9:K9)=0,0,L9-$H$2)</f>
        <v>0</v>
      </c>
      <c r="N9" s="194">
        <f t="shared" ref="N9" si="2">SUM(M9+N8)</f>
        <v>0</v>
      </c>
      <c r="Q9" s="19"/>
    </row>
    <row r="10" spans="1:17" ht="15" customHeight="1" x14ac:dyDescent="0.2">
      <c r="A10" s="289">
        <f t="shared" si="0"/>
        <v>42279</v>
      </c>
      <c r="B10" s="290">
        <f t="shared" ref="B10:B38" si="3">SUM(B9+1)</f>
        <v>42279</v>
      </c>
      <c r="C10" s="291">
        <f t="shared" si="1"/>
        <v>42279</v>
      </c>
      <c r="D10" s="292"/>
      <c r="E10" s="233"/>
      <c r="F10" s="169"/>
      <c r="G10" s="163"/>
      <c r="H10" s="169"/>
      <c r="I10" s="163"/>
      <c r="J10" s="169"/>
      <c r="K10" s="163"/>
      <c r="L10" s="186">
        <f t="shared" ref="L10:L38" si="4">SUM((G10-F10)+(I10-H10)+(K10-J10))</f>
        <v>0</v>
      </c>
      <c r="M10" s="187">
        <f t="shared" ref="M10:M17" si="5">IF(SUM(F10:K10)=0,0,L10-$H$2)</f>
        <v>0</v>
      </c>
      <c r="N10" s="194">
        <f t="shared" ref="N10:N38" si="6">SUM(M10+N9)</f>
        <v>0</v>
      </c>
      <c r="Q10" s="19"/>
    </row>
    <row r="11" spans="1:17" ht="15" customHeight="1" x14ac:dyDescent="0.2">
      <c r="A11" s="289">
        <f t="shared" si="0"/>
        <v>42280</v>
      </c>
      <c r="B11" s="290">
        <f t="shared" si="3"/>
        <v>42280</v>
      </c>
      <c r="C11" s="291">
        <f t="shared" si="1"/>
        <v>42280</v>
      </c>
      <c r="D11" s="292"/>
      <c r="E11" s="233"/>
      <c r="F11" s="169"/>
      <c r="G11" s="163"/>
      <c r="H11" s="169"/>
      <c r="I11" s="163"/>
      <c r="J11" s="169"/>
      <c r="K11" s="163"/>
      <c r="L11" s="186">
        <f t="shared" si="4"/>
        <v>0</v>
      </c>
      <c r="M11" s="187">
        <f t="shared" si="5"/>
        <v>0</v>
      </c>
      <c r="N11" s="194">
        <f t="shared" si="6"/>
        <v>0</v>
      </c>
    </row>
    <row r="12" spans="1:17" ht="15" customHeight="1" x14ac:dyDescent="0.2">
      <c r="A12" s="289">
        <f t="shared" si="0"/>
        <v>42281</v>
      </c>
      <c r="B12" s="290">
        <f t="shared" si="3"/>
        <v>42281</v>
      </c>
      <c r="C12" s="291">
        <f t="shared" si="1"/>
        <v>42281</v>
      </c>
      <c r="D12" s="292"/>
      <c r="E12" s="233"/>
      <c r="F12" s="169"/>
      <c r="G12" s="163"/>
      <c r="H12" s="169"/>
      <c r="I12" s="163"/>
      <c r="J12" s="169"/>
      <c r="K12" s="163"/>
      <c r="L12" s="186">
        <f t="shared" si="4"/>
        <v>0</v>
      </c>
      <c r="M12" s="187">
        <f t="shared" si="5"/>
        <v>0</v>
      </c>
      <c r="N12" s="194">
        <f t="shared" si="6"/>
        <v>0</v>
      </c>
    </row>
    <row r="13" spans="1:17" ht="15" customHeight="1" x14ac:dyDescent="0.2">
      <c r="A13" s="289">
        <f t="shared" si="0"/>
        <v>42282</v>
      </c>
      <c r="B13" s="290">
        <f t="shared" si="3"/>
        <v>42282</v>
      </c>
      <c r="C13" s="291">
        <f t="shared" si="1"/>
        <v>42282</v>
      </c>
      <c r="D13" s="292"/>
      <c r="E13" s="233"/>
      <c r="F13" s="169"/>
      <c r="G13" s="163"/>
      <c r="H13" s="169"/>
      <c r="I13" s="163"/>
      <c r="J13" s="169"/>
      <c r="K13" s="163"/>
      <c r="L13" s="186">
        <f t="shared" si="4"/>
        <v>0</v>
      </c>
      <c r="M13" s="187">
        <f t="shared" si="5"/>
        <v>0</v>
      </c>
      <c r="N13" s="194">
        <f t="shared" si="6"/>
        <v>0</v>
      </c>
    </row>
    <row r="14" spans="1:17" ht="15" customHeight="1" x14ac:dyDescent="0.2">
      <c r="A14" s="289">
        <f t="shared" si="0"/>
        <v>42283</v>
      </c>
      <c r="B14" s="290">
        <f t="shared" si="3"/>
        <v>42283</v>
      </c>
      <c r="C14" s="291">
        <f t="shared" si="1"/>
        <v>42283</v>
      </c>
      <c r="D14" s="292"/>
      <c r="E14" s="233"/>
      <c r="F14" s="169"/>
      <c r="G14" s="163"/>
      <c r="H14" s="169"/>
      <c r="I14" s="163"/>
      <c r="J14" s="169"/>
      <c r="K14" s="163"/>
      <c r="L14" s="186">
        <f t="shared" si="4"/>
        <v>0</v>
      </c>
      <c r="M14" s="187">
        <f t="shared" si="5"/>
        <v>0</v>
      </c>
      <c r="N14" s="194">
        <f t="shared" si="6"/>
        <v>0</v>
      </c>
    </row>
    <row r="15" spans="1:17" ht="15" customHeight="1" x14ac:dyDescent="0.2">
      <c r="A15" s="289">
        <f t="shared" si="0"/>
        <v>42284</v>
      </c>
      <c r="B15" s="290">
        <f t="shared" si="3"/>
        <v>42284</v>
      </c>
      <c r="C15" s="291">
        <f t="shared" si="1"/>
        <v>42284</v>
      </c>
      <c r="D15" s="292"/>
      <c r="E15" s="233"/>
      <c r="F15" s="169"/>
      <c r="G15" s="163"/>
      <c r="H15" s="169"/>
      <c r="I15" s="163"/>
      <c r="J15" s="169"/>
      <c r="K15" s="163"/>
      <c r="L15" s="186">
        <f t="shared" si="4"/>
        <v>0</v>
      </c>
      <c r="M15" s="187">
        <f t="shared" si="5"/>
        <v>0</v>
      </c>
      <c r="N15" s="194">
        <f t="shared" si="6"/>
        <v>0</v>
      </c>
    </row>
    <row r="16" spans="1:17" ht="15" customHeight="1" x14ac:dyDescent="0.2">
      <c r="A16" s="289">
        <f t="shared" si="0"/>
        <v>42285</v>
      </c>
      <c r="B16" s="290">
        <f t="shared" si="3"/>
        <v>42285</v>
      </c>
      <c r="C16" s="291">
        <f t="shared" si="1"/>
        <v>42285</v>
      </c>
      <c r="D16" s="292"/>
      <c r="E16" s="233"/>
      <c r="F16" s="169"/>
      <c r="G16" s="163"/>
      <c r="H16" s="169"/>
      <c r="I16" s="163"/>
      <c r="J16" s="169"/>
      <c r="K16" s="163"/>
      <c r="L16" s="186">
        <f t="shared" si="4"/>
        <v>0</v>
      </c>
      <c r="M16" s="187">
        <f t="shared" si="5"/>
        <v>0</v>
      </c>
      <c r="N16" s="194">
        <f t="shared" si="6"/>
        <v>0</v>
      </c>
    </row>
    <row r="17" spans="1:14" ht="15" customHeight="1" x14ac:dyDescent="0.2">
      <c r="A17" s="289">
        <f t="shared" si="0"/>
        <v>42286</v>
      </c>
      <c r="B17" s="290">
        <f t="shared" si="3"/>
        <v>42286</v>
      </c>
      <c r="C17" s="291">
        <f t="shared" si="1"/>
        <v>42286</v>
      </c>
      <c r="D17" s="292"/>
      <c r="E17" s="233"/>
      <c r="F17" s="169"/>
      <c r="G17" s="163"/>
      <c r="H17" s="169"/>
      <c r="I17" s="163"/>
      <c r="J17" s="169"/>
      <c r="K17" s="163"/>
      <c r="L17" s="186">
        <f t="shared" si="4"/>
        <v>0</v>
      </c>
      <c r="M17" s="187">
        <f t="shared" si="5"/>
        <v>0</v>
      </c>
      <c r="N17" s="194">
        <f t="shared" si="6"/>
        <v>0</v>
      </c>
    </row>
    <row r="18" spans="1:14" ht="15" customHeight="1" x14ac:dyDescent="0.2">
      <c r="A18" s="289">
        <f t="shared" si="0"/>
        <v>42287</v>
      </c>
      <c r="B18" s="290">
        <f t="shared" si="3"/>
        <v>42287</v>
      </c>
      <c r="C18" s="291">
        <f t="shared" si="1"/>
        <v>42287</v>
      </c>
      <c r="D18" s="292"/>
      <c r="E18" s="233"/>
      <c r="F18" s="169"/>
      <c r="G18" s="163"/>
      <c r="H18" s="169"/>
      <c r="I18" s="163"/>
      <c r="J18" s="169"/>
      <c r="K18" s="163"/>
      <c r="L18" s="186">
        <f t="shared" si="4"/>
        <v>0</v>
      </c>
      <c r="M18" s="187">
        <f>IF(SUM(F18:K18)=0,0,L18-$H$2)</f>
        <v>0</v>
      </c>
      <c r="N18" s="194">
        <f t="shared" si="6"/>
        <v>0</v>
      </c>
    </row>
    <row r="19" spans="1:14" ht="15" customHeight="1" x14ac:dyDescent="0.2">
      <c r="A19" s="289">
        <f t="shared" si="0"/>
        <v>42288</v>
      </c>
      <c r="B19" s="290">
        <f t="shared" si="3"/>
        <v>42288</v>
      </c>
      <c r="C19" s="291">
        <f t="shared" si="1"/>
        <v>42288</v>
      </c>
      <c r="D19" s="292"/>
      <c r="E19" s="233"/>
      <c r="F19" s="169"/>
      <c r="G19" s="163"/>
      <c r="H19" s="169"/>
      <c r="I19" s="163"/>
      <c r="J19" s="169"/>
      <c r="K19" s="163"/>
      <c r="L19" s="186">
        <f t="shared" si="4"/>
        <v>0</v>
      </c>
      <c r="M19" s="187">
        <f t="shared" ref="M19:M38" si="7">IF(SUM(F19:K19)=0,0,L19-$H$2)</f>
        <v>0</v>
      </c>
      <c r="N19" s="194">
        <f t="shared" si="6"/>
        <v>0</v>
      </c>
    </row>
    <row r="20" spans="1:14" ht="15" customHeight="1" x14ac:dyDescent="0.2">
      <c r="A20" s="289">
        <f t="shared" si="0"/>
        <v>42289</v>
      </c>
      <c r="B20" s="290">
        <f t="shared" si="3"/>
        <v>42289</v>
      </c>
      <c r="C20" s="291">
        <f t="shared" si="1"/>
        <v>42289</v>
      </c>
      <c r="D20" s="292"/>
      <c r="E20" s="233"/>
      <c r="F20" s="169"/>
      <c r="G20" s="163"/>
      <c r="H20" s="169"/>
      <c r="I20" s="163"/>
      <c r="J20" s="169"/>
      <c r="K20" s="163"/>
      <c r="L20" s="186">
        <f t="shared" si="4"/>
        <v>0</v>
      </c>
      <c r="M20" s="187">
        <f t="shared" si="7"/>
        <v>0</v>
      </c>
      <c r="N20" s="194">
        <f t="shared" si="6"/>
        <v>0</v>
      </c>
    </row>
    <row r="21" spans="1:14" ht="15" customHeight="1" x14ac:dyDescent="0.2">
      <c r="A21" s="289">
        <f t="shared" si="0"/>
        <v>42290</v>
      </c>
      <c r="B21" s="290">
        <f t="shared" si="3"/>
        <v>42290</v>
      </c>
      <c r="C21" s="291">
        <f t="shared" si="1"/>
        <v>42290</v>
      </c>
      <c r="D21" s="292"/>
      <c r="E21" s="233"/>
      <c r="F21" s="169"/>
      <c r="G21" s="163"/>
      <c r="H21" s="169"/>
      <c r="I21" s="163"/>
      <c r="J21" s="169"/>
      <c r="K21" s="163"/>
      <c r="L21" s="186">
        <f t="shared" si="4"/>
        <v>0</v>
      </c>
      <c r="M21" s="187">
        <f t="shared" si="7"/>
        <v>0</v>
      </c>
      <c r="N21" s="194">
        <f>SUM(M21+N20)</f>
        <v>0</v>
      </c>
    </row>
    <row r="22" spans="1:14" ht="15" customHeight="1" x14ac:dyDescent="0.2">
      <c r="A22" s="289">
        <f t="shared" si="0"/>
        <v>42291</v>
      </c>
      <c r="B22" s="290">
        <f t="shared" si="3"/>
        <v>42291</v>
      </c>
      <c r="C22" s="291">
        <f t="shared" si="1"/>
        <v>42291</v>
      </c>
      <c r="D22" s="292"/>
      <c r="E22" s="233"/>
      <c r="F22" s="169"/>
      <c r="G22" s="163"/>
      <c r="H22" s="169"/>
      <c r="I22" s="163"/>
      <c r="J22" s="169"/>
      <c r="K22" s="163"/>
      <c r="L22" s="186">
        <f>SUM((G22-F22)+(I22-H22)+(K22-J22))</f>
        <v>0</v>
      </c>
      <c r="M22" s="187">
        <f t="shared" si="7"/>
        <v>0</v>
      </c>
      <c r="N22" s="194">
        <f>SUM(M22+N21)</f>
        <v>0</v>
      </c>
    </row>
    <row r="23" spans="1:14" ht="15" customHeight="1" x14ac:dyDescent="0.2">
      <c r="A23" s="289">
        <f t="shared" si="0"/>
        <v>42292</v>
      </c>
      <c r="B23" s="290">
        <f t="shared" si="3"/>
        <v>42292</v>
      </c>
      <c r="C23" s="291">
        <f t="shared" si="1"/>
        <v>42292</v>
      </c>
      <c r="D23" s="292"/>
      <c r="E23" s="233"/>
      <c r="F23" s="169"/>
      <c r="G23" s="163"/>
      <c r="H23" s="169"/>
      <c r="I23" s="163"/>
      <c r="J23" s="169"/>
      <c r="K23" s="163"/>
      <c r="L23" s="186">
        <f t="shared" si="4"/>
        <v>0</v>
      </c>
      <c r="M23" s="187">
        <f t="shared" si="7"/>
        <v>0</v>
      </c>
      <c r="N23" s="194">
        <f t="shared" si="6"/>
        <v>0</v>
      </c>
    </row>
    <row r="24" spans="1:14" ht="15" customHeight="1" x14ac:dyDescent="0.2">
      <c r="A24" s="289">
        <f t="shared" si="0"/>
        <v>42293</v>
      </c>
      <c r="B24" s="290">
        <f t="shared" si="3"/>
        <v>42293</v>
      </c>
      <c r="C24" s="291">
        <f t="shared" si="1"/>
        <v>42293</v>
      </c>
      <c r="D24" s="292"/>
      <c r="E24" s="233"/>
      <c r="F24" s="169"/>
      <c r="G24" s="163"/>
      <c r="H24" s="169"/>
      <c r="I24" s="163"/>
      <c r="J24" s="169"/>
      <c r="K24" s="163"/>
      <c r="L24" s="186">
        <f t="shared" si="4"/>
        <v>0</v>
      </c>
      <c r="M24" s="187">
        <f t="shared" si="7"/>
        <v>0</v>
      </c>
      <c r="N24" s="194">
        <f t="shared" si="6"/>
        <v>0</v>
      </c>
    </row>
    <row r="25" spans="1:14" ht="15" customHeight="1" x14ac:dyDescent="0.2">
      <c r="A25" s="289">
        <f t="shared" si="0"/>
        <v>42294</v>
      </c>
      <c r="B25" s="290">
        <f t="shared" si="3"/>
        <v>42294</v>
      </c>
      <c r="C25" s="291">
        <f t="shared" si="1"/>
        <v>42294</v>
      </c>
      <c r="D25" s="292"/>
      <c r="E25" s="233"/>
      <c r="F25" s="169"/>
      <c r="G25" s="163"/>
      <c r="H25" s="169"/>
      <c r="I25" s="163"/>
      <c r="J25" s="169"/>
      <c r="K25" s="163"/>
      <c r="L25" s="186">
        <f t="shared" si="4"/>
        <v>0</v>
      </c>
      <c r="M25" s="187">
        <f t="shared" si="7"/>
        <v>0</v>
      </c>
      <c r="N25" s="194">
        <f t="shared" si="6"/>
        <v>0</v>
      </c>
    </row>
    <row r="26" spans="1:14" ht="15" customHeight="1" x14ac:dyDescent="0.2">
      <c r="A26" s="289">
        <f t="shared" si="0"/>
        <v>42295</v>
      </c>
      <c r="B26" s="290">
        <f t="shared" si="3"/>
        <v>42295</v>
      </c>
      <c r="C26" s="291">
        <f t="shared" si="1"/>
        <v>42295</v>
      </c>
      <c r="D26" s="292"/>
      <c r="E26" s="233"/>
      <c r="F26" s="169"/>
      <c r="G26" s="163"/>
      <c r="H26" s="169"/>
      <c r="I26" s="163"/>
      <c r="J26" s="169"/>
      <c r="K26" s="163"/>
      <c r="L26" s="186">
        <f t="shared" si="4"/>
        <v>0</v>
      </c>
      <c r="M26" s="187">
        <f t="shared" si="7"/>
        <v>0</v>
      </c>
      <c r="N26" s="194">
        <f t="shared" si="6"/>
        <v>0</v>
      </c>
    </row>
    <row r="27" spans="1:14" ht="15" customHeight="1" x14ac:dyDescent="0.2">
      <c r="A27" s="289">
        <f t="shared" si="0"/>
        <v>42296</v>
      </c>
      <c r="B27" s="290">
        <f t="shared" si="3"/>
        <v>42296</v>
      </c>
      <c r="C27" s="291">
        <f t="shared" si="1"/>
        <v>42296</v>
      </c>
      <c r="D27" s="292"/>
      <c r="E27" s="233"/>
      <c r="F27" s="169"/>
      <c r="G27" s="163"/>
      <c r="H27" s="169"/>
      <c r="I27" s="163"/>
      <c r="J27" s="169"/>
      <c r="K27" s="163"/>
      <c r="L27" s="186">
        <f t="shared" si="4"/>
        <v>0</v>
      </c>
      <c r="M27" s="187">
        <f t="shared" si="7"/>
        <v>0</v>
      </c>
      <c r="N27" s="194">
        <f t="shared" si="6"/>
        <v>0</v>
      </c>
    </row>
    <row r="28" spans="1:14" ht="15" customHeight="1" x14ac:dyDescent="0.2">
      <c r="A28" s="289">
        <f t="shared" si="0"/>
        <v>42297</v>
      </c>
      <c r="B28" s="290">
        <f t="shared" si="3"/>
        <v>42297</v>
      </c>
      <c r="C28" s="291">
        <f t="shared" si="1"/>
        <v>42297</v>
      </c>
      <c r="D28" s="292"/>
      <c r="E28" s="233"/>
      <c r="F28" s="169"/>
      <c r="G28" s="163"/>
      <c r="H28" s="169"/>
      <c r="I28" s="163"/>
      <c r="J28" s="169"/>
      <c r="K28" s="163"/>
      <c r="L28" s="186">
        <f t="shared" si="4"/>
        <v>0</v>
      </c>
      <c r="M28" s="187">
        <f t="shared" si="7"/>
        <v>0</v>
      </c>
      <c r="N28" s="194">
        <f t="shared" si="6"/>
        <v>0</v>
      </c>
    </row>
    <row r="29" spans="1:14" ht="15" customHeight="1" x14ac:dyDescent="0.2">
      <c r="A29" s="289">
        <f t="shared" si="0"/>
        <v>42298</v>
      </c>
      <c r="B29" s="290">
        <f t="shared" si="3"/>
        <v>42298</v>
      </c>
      <c r="C29" s="291">
        <f t="shared" si="1"/>
        <v>42298</v>
      </c>
      <c r="D29" s="292"/>
      <c r="E29" s="233"/>
      <c r="F29" s="169"/>
      <c r="G29" s="163"/>
      <c r="H29" s="169"/>
      <c r="I29" s="163"/>
      <c r="J29" s="169"/>
      <c r="K29" s="163"/>
      <c r="L29" s="186">
        <f t="shared" si="4"/>
        <v>0</v>
      </c>
      <c r="M29" s="187">
        <f t="shared" si="7"/>
        <v>0</v>
      </c>
      <c r="N29" s="194">
        <f t="shared" si="6"/>
        <v>0</v>
      </c>
    </row>
    <row r="30" spans="1:14" ht="15" customHeight="1" x14ac:dyDescent="0.2">
      <c r="A30" s="289">
        <f t="shared" si="0"/>
        <v>42299</v>
      </c>
      <c r="B30" s="290">
        <f t="shared" si="3"/>
        <v>42299</v>
      </c>
      <c r="C30" s="291">
        <f t="shared" si="1"/>
        <v>42299</v>
      </c>
      <c r="D30" s="292"/>
      <c r="E30" s="233"/>
      <c r="F30" s="169"/>
      <c r="G30" s="163"/>
      <c r="H30" s="169"/>
      <c r="I30" s="163"/>
      <c r="J30" s="169"/>
      <c r="K30" s="163"/>
      <c r="L30" s="186">
        <f t="shared" si="4"/>
        <v>0</v>
      </c>
      <c r="M30" s="187">
        <f t="shared" si="7"/>
        <v>0</v>
      </c>
      <c r="N30" s="194">
        <f t="shared" si="6"/>
        <v>0</v>
      </c>
    </row>
    <row r="31" spans="1:14" ht="15" customHeight="1" x14ac:dyDescent="0.2">
      <c r="A31" s="289">
        <f t="shared" si="0"/>
        <v>42300</v>
      </c>
      <c r="B31" s="290">
        <f t="shared" si="3"/>
        <v>42300</v>
      </c>
      <c r="C31" s="291">
        <f t="shared" si="1"/>
        <v>42300</v>
      </c>
      <c r="D31" s="292"/>
      <c r="E31" s="233"/>
      <c r="F31" s="169"/>
      <c r="G31" s="163"/>
      <c r="H31" s="169"/>
      <c r="I31" s="163"/>
      <c r="J31" s="169"/>
      <c r="K31" s="163"/>
      <c r="L31" s="186">
        <f t="shared" si="4"/>
        <v>0</v>
      </c>
      <c r="M31" s="187">
        <f t="shared" si="7"/>
        <v>0</v>
      </c>
      <c r="N31" s="194">
        <f t="shared" si="6"/>
        <v>0</v>
      </c>
    </row>
    <row r="32" spans="1:14" ht="15" customHeight="1" x14ac:dyDescent="0.2">
      <c r="A32" s="289">
        <f t="shared" si="0"/>
        <v>42301</v>
      </c>
      <c r="B32" s="290">
        <f t="shared" si="3"/>
        <v>42301</v>
      </c>
      <c r="C32" s="291">
        <f t="shared" si="1"/>
        <v>42301</v>
      </c>
      <c r="D32" s="292"/>
      <c r="E32" s="233"/>
      <c r="F32" s="169"/>
      <c r="G32" s="163"/>
      <c r="H32" s="169"/>
      <c r="I32" s="163"/>
      <c r="J32" s="169"/>
      <c r="K32" s="163"/>
      <c r="L32" s="186">
        <f t="shared" si="4"/>
        <v>0</v>
      </c>
      <c r="M32" s="187">
        <f t="shared" si="7"/>
        <v>0</v>
      </c>
      <c r="N32" s="194">
        <f t="shared" si="6"/>
        <v>0</v>
      </c>
    </row>
    <row r="33" spans="1:15" ht="15" customHeight="1" x14ac:dyDescent="0.2">
      <c r="A33" s="289">
        <f t="shared" si="0"/>
        <v>42302</v>
      </c>
      <c r="B33" s="290">
        <f t="shared" si="3"/>
        <v>42302</v>
      </c>
      <c r="C33" s="291">
        <f t="shared" si="1"/>
        <v>42302</v>
      </c>
      <c r="D33" s="292"/>
      <c r="E33" s="233"/>
      <c r="F33" s="169"/>
      <c r="G33" s="163"/>
      <c r="H33" s="169"/>
      <c r="I33" s="163"/>
      <c r="J33" s="169"/>
      <c r="K33" s="163"/>
      <c r="L33" s="186">
        <f t="shared" si="4"/>
        <v>0</v>
      </c>
      <c r="M33" s="187">
        <f t="shared" si="7"/>
        <v>0</v>
      </c>
      <c r="N33" s="194">
        <f t="shared" si="6"/>
        <v>0</v>
      </c>
    </row>
    <row r="34" spans="1:15" ht="15" customHeight="1" x14ac:dyDescent="0.2">
      <c r="A34" s="289">
        <f t="shared" si="0"/>
        <v>42303</v>
      </c>
      <c r="B34" s="290">
        <f t="shared" si="3"/>
        <v>42303</v>
      </c>
      <c r="C34" s="291">
        <f t="shared" si="1"/>
        <v>42303</v>
      </c>
      <c r="D34" s="292"/>
      <c r="E34" s="233"/>
      <c r="F34" s="169"/>
      <c r="G34" s="163"/>
      <c r="H34" s="169"/>
      <c r="I34" s="163"/>
      <c r="J34" s="169"/>
      <c r="K34" s="163"/>
      <c r="L34" s="186">
        <f t="shared" si="4"/>
        <v>0</v>
      </c>
      <c r="M34" s="187">
        <f t="shared" si="7"/>
        <v>0</v>
      </c>
      <c r="N34" s="194">
        <f t="shared" si="6"/>
        <v>0</v>
      </c>
    </row>
    <row r="35" spans="1:15" ht="15" customHeight="1" x14ac:dyDescent="0.2">
      <c r="A35" s="289">
        <f t="shared" si="0"/>
        <v>42304</v>
      </c>
      <c r="B35" s="290">
        <f t="shared" si="3"/>
        <v>42304</v>
      </c>
      <c r="C35" s="291">
        <f t="shared" si="1"/>
        <v>42304</v>
      </c>
      <c r="D35" s="292"/>
      <c r="E35" s="233"/>
      <c r="F35" s="169"/>
      <c r="G35" s="163"/>
      <c r="H35" s="169"/>
      <c r="I35" s="163"/>
      <c r="J35" s="169"/>
      <c r="K35" s="163"/>
      <c r="L35" s="186">
        <f t="shared" si="4"/>
        <v>0</v>
      </c>
      <c r="M35" s="187">
        <f t="shared" si="7"/>
        <v>0</v>
      </c>
      <c r="N35" s="194">
        <f t="shared" si="6"/>
        <v>0</v>
      </c>
    </row>
    <row r="36" spans="1:15" ht="15" customHeight="1" x14ac:dyDescent="0.2">
      <c r="A36" s="289">
        <f t="shared" si="0"/>
        <v>42305</v>
      </c>
      <c r="B36" s="290">
        <f t="shared" si="3"/>
        <v>42305</v>
      </c>
      <c r="C36" s="291">
        <f t="shared" si="1"/>
        <v>42305</v>
      </c>
      <c r="D36" s="292"/>
      <c r="E36" s="233"/>
      <c r="F36" s="169"/>
      <c r="G36" s="163"/>
      <c r="H36" s="169"/>
      <c r="I36" s="163"/>
      <c r="J36" s="169"/>
      <c r="K36" s="163"/>
      <c r="L36" s="186">
        <f t="shared" si="4"/>
        <v>0</v>
      </c>
      <c r="M36" s="187">
        <f t="shared" si="7"/>
        <v>0</v>
      </c>
      <c r="N36" s="194">
        <f t="shared" si="6"/>
        <v>0</v>
      </c>
    </row>
    <row r="37" spans="1:15" ht="15" customHeight="1" x14ac:dyDescent="0.2">
      <c r="A37" s="289">
        <f>B37</f>
        <v>42306</v>
      </c>
      <c r="B37" s="290">
        <f>SUM(B36+1)</f>
        <v>42306</v>
      </c>
      <c r="C37" s="291">
        <f t="shared" si="1"/>
        <v>42306</v>
      </c>
      <c r="D37" s="292"/>
      <c r="E37" s="288"/>
      <c r="F37" s="169"/>
      <c r="G37" s="163"/>
      <c r="H37" s="169"/>
      <c r="I37" s="163"/>
      <c r="J37" s="169"/>
      <c r="K37" s="163"/>
      <c r="L37" s="186">
        <f t="shared" si="4"/>
        <v>0</v>
      </c>
      <c r="M37" s="187">
        <f t="shared" si="7"/>
        <v>0</v>
      </c>
      <c r="N37" s="194">
        <f t="shared" si="6"/>
        <v>0</v>
      </c>
    </row>
    <row r="38" spans="1:15" ht="15" customHeight="1" thickBot="1" x14ac:dyDescent="0.25">
      <c r="A38" s="295">
        <f t="shared" ref="A38" si="8">B38</f>
        <v>42307</v>
      </c>
      <c r="B38" s="296">
        <f t="shared" si="3"/>
        <v>42307</v>
      </c>
      <c r="C38" s="291">
        <f t="shared" si="1"/>
        <v>42307</v>
      </c>
      <c r="D38" s="297"/>
      <c r="E38" s="247"/>
      <c r="F38" s="171"/>
      <c r="G38" s="172"/>
      <c r="H38" s="169"/>
      <c r="I38" s="163"/>
      <c r="J38" s="171"/>
      <c r="K38" s="172"/>
      <c r="L38" s="188">
        <f t="shared" si="4"/>
        <v>0</v>
      </c>
      <c r="M38" s="189">
        <f t="shared" si="7"/>
        <v>0</v>
      </c>
      <c r="N38" s="195">
        <f t="shared" si="6"/>
        <v>0</v>
      </c>
    </row>
    <row r="39" spans="1:15" ht="15" customHeight="1" thickBot="1" x14ac:dyDescent="0.25">
      <c r="A39" s="299"/>
      <c r="B39" s="300"/>
      <c r="C39" s="300"/>
      <c r="D39" s="301"/>
      <c r="E39" s="257"/>
      <c r="F39" s="175"/>
      <c r="G39" s="175"/>
      <c r="H39" s="177"/>
      <c r="I39" s="177"/>
      <c r="J39" s="177"/>
      <c r="K39" s="177"/>
      <c r="L39" s="190"/>
      <c r="M39" s="190"/>
      <c r="N39" s="302"/>
      <c r="O39" s="19"/>
    </row>
    <row r="40" spans="1:15" ht="15" customHeight="1" thickBot="1" x14ac:dyDescent="0.25">
      <c r="A40" s="178"/>
      <c r="B40" s="303"/>
      <c r="C40" s="178"/>
      <c r="D40" s="304"/>
      <c r="E40" s="209"/>
      <c r="F40" s="178"/>
      <c r="G40" s="178"/>
      <c r="H40" s="482" t="str">
        <f>Janv!I40</f>
        <v>SOLDE EN FIN DE MOIS</v>
      </c>
      <c r="I40" s="483"/>
      <c r="J40" s="483"/>
      <c r="K40" s="483"/>
      <c r="L40" s="483"/>
      <c r="M40" s="484">
        <f>N38</f>
        <v>0</v>
      </c>
      <c r="N40" s="485"/>
    </row>
    <row r="41" spans="1:15" x14ac:dyDescent="0.2">
      <c r="A41" s="178"/>
      <c r="B41" s="178"/>
      <c r="C41" s="178"/>
      <c r="D41" s="178"/>
      <c r="E41" s="208"/>
      <c r="F41" s="178"/>
      <c r="G41" s="178"/>
      <c r="H41" s="179"/>
      <c r="I41" s="179"/>
      <c r="J41" s="179"/>
      <c r="K41" s="179"/>
      <c r="L41" s="178"/>
      <c r="M41" s="180"/>
      <c r="N41" s="180"/>
    </row>
    <row r="42" spans="1:15" x14ac:dyDescent="0.2">
      <c r="A42" s="509" t="str">
        <f>Janv!A42</f>
        <v>Ce relevé d'heures est à faire remonter à chaque fin de mois à votre responsable direct.
* Toute demande de récupération devra faire l'objet d'une demande préalable auprès de son responsable direct et devra être annexé ensuite à votre relevé d'heures.</v>
      </c>
      <c r="B42" s="509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</row>
    <row r="43" spans="1:15" x14ac:dyDescent="0.2">
      <c r="A43" s="509"/>
      <c r="B43" s="509"/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</row>
    <row r="44" spans="1:15" x14ac:dyDescent="0.2">
      <c r="A44" s="509"/>
      <c r="B44" s="509"/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</row>
    <row r="45" spans="1:15" x14ac:dyDescent="0.2">
      <c r="A45" s="510" t="str">
        <f>Janv!A45</f>
        <v>SIGNATURE DE L'AGENT</v>
      </c>
      <c r="B45" s="510"/>
      <c r="C45" s="510"/>
      <c r="D45" s="510"/>
      <c r="E45" s="510"/>
      <c r="F45" s="178"/>
      <c r="G45" s="178"/>
      <c r="H45" s="179"/>
      <c r="I45" s="179"/>
      <c r="J45" s="511" t="str">
        <f>Janv!I45</f>
        <v>SIGNATURE DU RESPONSABLE DIRECT</v>
      </c>
      <c r="K45" s="511"/>
      <c r="L45" s="511"/>
      <c r="M45" s="511"/>
      <c r="N45" s="511"/>
    </row>
    <row r="46" spans="1:15" x14ac:dyDescent="0.2">
      <c r="A46" s="178"/>
      <c r="B46" s="178"/>
      <c r="C46" s="178"/>
      <c r="D46" s="178"/>
      <c r="E46" s="208"/>
      <c r="F46" s="178"/>
      <c r="G46" s="178"/>
      <c r="H46" s="179"/>
      <c r="I46" s="179"/>
      <c r="J46" s="179"/>
      <c r="K46" s="179"/>
      <c r="L46" s="178"/>
      <c r="M46" s="180"/>
      <c r="N46" s="180"/>
    </row>
    <row r="47" spans="1:15" x14ac:dyDescent="0.2">
      <c r="A47" s="22"/>
      <c r="B47" s="22"/>
      <c r="C47" s="22"/>
      <c r="D47" s="22"/>
      <c r="E47" s="307"/>
      <c r="F47" s="22"/>
      <c r="G47" s="22"/>
      <c r="H47" s="164"/>
      <c r="I47" s="164"/>
      <c r="J47" s="164"/>
      <c r="K47" s="164"/>
      <c r="L47" s="22"/>
    </row>
    <row r="48" spans="1:15" x14ac:dyDescent="0.2">
      <c r="A48" s="22"/>
      <c r="B48" s="22"/>
      <c r="C48" s="22"/>
      <c r="D48" s="22"/>
      <c r="E48" s="307"/>
      <c r="F48" s="22"/>
      <c r="G48" s="22"/>
      <c r="H48" s="164"/>
      <c r="I48" s="164"/>
      <c r="J48" s="164"/>
      <c r="K48" s="164"/>
      <c r="L48" s="22"/>
    </row>
    <row r="49" spans="1:12" x14ac:dyDescent="0.2">
      <c r="A49" s="22"/>
      <c r="B49" s="22"/>
      <c r="C49" s="22"/>
      <c r="D49" s="22"/>
      <c r="E49" s="307"/>
      <c r="F49" s="22"/>
      <c r="G49" s="22"/>
      <c r="H49" s="164"/>
      <c r="I49" s="164"/>
      <c r="J49" s="164"/>
      <c r="K49" s="164"/>
      <c r="L49" s="22"/>
    </row>
    <row r="50" spans="1:12" x14ac:dyDescent="0.2">
      <c r="A50" s="22"/>
      <c r="B50" s="22"/>
      <c r="C50" s="22"/>
      <c r="D50" s="22"/>
      <c r="E50" s="307"/>
      <c r="F50" s="22"/>
      <c r="G50" s="22"/>
      <c r="H50" s="164"/>
      <c r="I50" s="164"/>
      <c r="J50" s="164"/>
      <c r="K50" s="164"/>
      <c r="L50" s="22"/>
    </row>
    <row r="51" spans="1:12" x14ac:dyDescent="0.2">
      <c r="A51" s="22"/>
      <c r="B51" s="22"/>
      <c r="C51" s="22"/>
      <c r="D51" s="22"/>
      <c r="E51" s="307"/>
      <c r="F51" s="22"/>
      <c r="G51" s="22"/>
      <c r="H51" s="164"/>
      <c r="I51" s="164"/>
      <c r="J51" s="164"/>
      <c r="K51" s="164"/>
      <c r="L51" s="22"/>
    </row>
    <row r="52" spans="1:12" x14ac:dyDescent="0.2">
      <c r="A52" s="22"/>
      <c r="B52" s="22"/>
      <c r="C52" s="22"/>
      <c r="D52" s="22"/>
      <c r="E52" s="307"/>
      <c r="F52" s="22"/>
      <c r="G52" s="22"/>
      <c r="H52" s="164"/>
      <c r="I52" s="164"/>
      <c r="J52" s="164"/>
      <c r="K52" s="164"/>
      <c r="L52" s="22"/>
    </row>
    <row r="53" spans="1:12" x14ac:dyDescent="0.2">
      <c r="A53" s="22"/>
      <c r="B53" s="22"/>
      <c r="C53" s="22"/>
      <c r="D53" s="22"/>
      <c r="E53" s="307"/>
      <c r="F53" s="22"/>
      <c r="G53" s="22"/>
      <c r="H53" s="164"/>
      <c r="I53" s="164"/>
      <c r="J53" s="164"/>
      <c r="K53" s="164"/>
      <c r="L53" s="22"/>
    </row>
    <row r="54" spans="1:12" x14ac:dyDescent="0.2">
      <c r="A54" s="22"/>
      <c r="B54" s="22"/>
      <c r="C54" s="22"/>
      <c r="D54" s="22"/>
      <c r="E54" s="307"/>
      <c r="F54" s="22"/>
      <c r="G54" s="22"/>
      <c r="H54" s="164"/>
      <c r="I54" s="164"/>
      <c r="J54" s="164"/>
      <c r="K54" s="164"/>
      <c r="L54" s="22"/>
    </row>
    <row r="55" spans="1:12" x14ac:dyDescent="0.2">
      <c r="A55" s="22"/>
      <c r="B55" s="22"/>
      <c r="C55" s="22"/>
      <c r="D55" s="22"/>
      <c r="E55" s="307"/>
      <c r="F55" s="22"/>
      <c r="G55" s="22"/>
      <c r="H55" s="164"/>
      <c r="I55" s="164"/>
      <c r="J55" s="164"/>
      <c r="K55" s="164"/>
      <c r="L55" s="22"/>
    </row>
    <row r="56" spans="1:12" x14ac:dyDescent="0.2">
      <c r="A56" s="22"/>
      <c r="B56" s="22"/>
      <c r="C56" s="22"/>
      <c r="D56" s="22"/>
      <c r="E56" s="307"/>
      <c r="F56" s="22"/>
      <c r="G56" s="22"/>
      <c r="H56" s="164"/>
      <c r="I56" s="164"/>
      <c r="J56" s="164"/>
      <c r="K56" s="164"/>
      <c r="L56" s="22"/>
    </row>
    <row r="57" spans="1:12" x14ac:dyDescent="0.2">
      <c r="C57" s="22"/>
    </row>
    <row r="58" spans="1:12" x14ac:dyDescent="0.2">
      <c r="C58" s="22"/>
    </row>
    <row r="59" spans="1:12" x14ac:dyDescent="0.2">
      <c r="C59" s="22"/>
    </row>
  </sheetData>
  <sheetProtection sheet="1" objects="1" scenarios="1" selectLockedCells="1"/>
  <mergeCells count="24">
    <mergeCell ref="A1:N1"/>
    <mergeCell ref="A2:G2"/>
    <mergeCell ref="A5:B5"/>
    <mergeCell ref="D5:E5"/>
    <mergeCell ref="D6:E7"/>
    <mergeCell ref="A3:E3"/>
    <mergeCell ref="F3:L3"/>
    <mergeCell ref="M3:N4"/>
    <mergeCell ref="A4:E4"/>
    <mergeCell ref="F4:L4"/>
    <mergeCell ref="F5:L5"/>
    <mergeCell ref="M5:N5"/>
    <mergeCell ref="L6:L7"/>
    <mergeCell ref="M6:M7"/>
    <mergeCell ref="A42:N44"/>
    <mergeCell ref="A45:E45"/>
    <mergeCell ref="J45:N45"/>
    <mergeCell ref="N6:N7"/>
    <mergeCell ref="F7:G7"/>
    <mergeCell ref="H7:I7"/>
    <mergeCell ref="F6:K6"/>
    <mergeCell ref="J7:K7"/>
    <mergeCell ref="H40:L40"/>
    <mergeCell ref="M40:N40"/>
  </mergeCells>
  <phoneticPr fontId="0" type="noConversion"/>
  <conditionalFormatting sqref="M40">
    <cfRule type="cellIs" dxfId="17" priority="16" stopIfTrue="1" operator="greaterThan">
      <formula>0</formula>
    </cfRule>
    <cfRule type="cellIs" dxfId="16" priority="17" stopIfTrue="1" operator="lessThan">
      <formula>0</formula>
    </cfRule>
  </conditionalFormatting>
  <conditionalFormatting sqref="A8:N38">
    <cfRule type="expression" dxfId="15" priority="2">
      <formula>($B8=TODAY())</formula>
    </cfRule>
    <cfRule type="expression" dxfId="14" priority="3" stopIfTrue="1">
      <formula>COUNTIF(Férié,$B8)&gt;0</formula>
    </cfRule>
    <cfRule type="expression" dxfId="13" priority="12" stopIfTrue="1">
      <formula>WEEKDAY($B8,2)&gt;5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F8:K38">
      <formula1>0</formula1>
    </dataValidation>
  </dataValidations>
  <pageMargins left="3.937007874015748E-2" right="3.937007874015748E-2" top="0.19685039370078741" bottom="0.74803149606299213" header="0.19685039370078741" footer="0.31496062992125984"/>
  <pageSetup paperSize="9" orientation="portrait" horizontalDpi="360" verticalDpi="36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stopIfTrue="1" operator="between" id="{1A44CB60-AB61-4385-B637-6C9A3AD9DF10}">
            <xm:f>'Vacances scolaires'!$B$10</xm:f>
            <xm:f>'Vacances scolaires'!$C$10</xm:f>
            <x14:dxf>
              <font>
                <color auto="1"/>
              </font>
              <fill>
                <patternFill>
                  <fgColor auto="1"/>
                  <bgColor rgb="FF00B0F0"/>
                </patternFill>
              </fill>
            </x14:dxf>
          </x14:cfRule>
          <xm:sqref>C8:C38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/>
  <dimension ref="A1:Q59"/>
  <sheetViews>
    <sheetView showGridLines="0" showRowColHeaders="0" showRuler="0" view="pageLayout" topLeftCell="A4" zoomScaleNormal="100" workbookViewId="0">
      <selection activeCell="I33" sqref="I33"/>
    </sheetView>
  </sheetViews>
  <sheetFormatPr baseColWidth="10" defaultRowHeight="14.25" x14ac:dyDescent="0.2"/>
  <cols>
    <col min="1" max="1" width="4.5" style="26" customWidth="1"/>
    <col min="2" max="2" width="4.125" style="26" customWidth="1"/>
    <col min="3" max="3" width="0.625" style="26" customWidth="1"/>
    <col min="4" max="4" width="3.875" style="26" customWidth="1"/>
    <col min="5" max="5" width="23.625" style="26" customWidth="1"/>
    <col min="6" max="11" width="5.625" style="26" customWidth="1"/>
    <col min="12" max="12" width="7.125" style="26" customWidth="1"/>
    <col min="13" max="13" width="7.125" style="13" customWidth="1"/>
    <col min="14" max="14" width="6.875" style="13" customWidth="1"/>
    <col min="15" max="16384" width="11" style="13"/>
  </cols>
  <sheetData>
    <row r="1" spans="1:17" ht="21" customHeight="1" thickBot="1" x14ac:dyDescent="0.25">
      <c r="A1" s="544" t="str">
        <f>Janv!A1</f>
        <v>RELEVÉ MENSUEL D'HEURES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6"/>
    </row>
    <row r="2" spans="1:17" ht="15.75" customHeight="1" thickBot="1" x14ac:dyDescent="0.25">
      <c r="A2" s="547" t="str">
        <f>Janv!A2</f>
        <v>Nombre d'heures à effectuer par jour :</v>
      </c>
      <c r="B2" s="524"/>
      <c r="C2" s="524"/>
      <c r="D2" s="524"/>
      <c r="E2" s="524"/>
      <c r="F2" s="524"/>
      <c r="G2" s="524"/>
      <c r="H2" s="322">
        <f>Janv!J2</f>
        <v>0.29166666666666669</v>
      </c>
      <c r="I2" s="303"/>
      <c r="J2" s="303"/>
      <c r="K2" s="303"/>
      <c r="L2" s="303"/>
      <c r="M2" s="323"/>
      <c r="N2" s="324"/>
    </row>
    <row r="3" spans="1:17" ht="20.100000000000001" customHeight="1" x14ac:dyDescent="0.2">
      <c r="A3" s="548" t="str">
        <f>Janv!A3</f>
        <v xml:space="preserve">NOM DE L'AGENT :   </v>
      </c>
      <c r="B3" s="549"/>
      <c r="C3" s="549"/>
      <c r="D3" s="549"/>
      <c r="E3" s="549"/>
      <c r="F3" s="550" t="str">
        <f>Janv!F3</f>
        <v>Jean NEYMAR</v>
      </c>
      <c r="G3" s="550"/>
      <c r="H3" s="550"/>
      <c r="I3" s="550"/>
      <c r="J3" s="550"/>
      <c r="K3" s="550"/>
      <c r="L3" s="550"/>
      <c r="M3" s="361" t="str">
        <f>Janv!M3</f>
        <v>Solde à la fin du mois précédent</v>
      </c>
      <c r="N3" s="362"/>
    </row>
    <row r="4" spans="1:17" ht="15.75" thickBot="1" x14ac:dyDescent="0.25">
      <c r="A4" s="551" t="str">
        <f>Janv!A4</f>
        <v xml:space="preserve">SERVICE : </v>
      </c>
      <c r="B4" s="552"/>
      <c r="C4" s="552"/>
      <c r="D4" s="552"/>
      <c r="E4" s="552"/>
      <c r="F4" s="553" t="str">
        <f>Janv!F4</f>
        <v>DDOS</v>
      </c>
      <c r="G4" s="553"/>
      <c r="H4" s="553"/>
      <c r="I4" s="553"/>
      <c r="J4" s="553"/>
      <c r="K4" s="553"/>
      <c r="L4" s="553"/>
      <c r="M4" s="363"/>
      <c r="N4" s="364"/>
    </row>
    <row r="5" spans="1:17" ht="30" customHeight="1" thickBot="1" x14ac:dyDescent="0.25">
      <c r="A5" s="330" t="str">
        <f>Janv!A5</f>
        <v>Choix de l'Année</v>
      </c>
      <c r="B5" s="331"/>
      <c r="C5" s="321"/>
      <c r="D5" s="537">
        <f>Année</f>
        <v>2019</v>
      </c>
      <c r="E5" s="538"/>
      <c r="F5" s="541">
        <f>DATE(Année,11,1)</f>
        <v>42308</v>
      </c>
      <c r="G5" s="542"/>
      <c r="H5" s="542"/>
      <c r="I5" s="542"/>
      <c r="J5" s="542"/>
      <c r="K5" s="542"/>
      <c r="L5" s="543"/>
      <c r="M5" s="539">
        <f>Oct!M40</f>
        <v>0</v>
      </c>
      <c r="N5" s="540"/>
    </row>
    <row r="6" spans="1:17" ht="30" customHeight="1" thickBot="1" x14ac:dyDescent="0.25">
      <c r="A6" s="312"/>
      <c r="B6" s="313"/>
      <c r="C6" s="313"/>
      <c r="D6" s="497" t="str">
        <f>Janv!D6</f>
        <v xml:space="preserve">Motif du dépassement / Récupération* </v>
      </c>
      <c r="E6" s="498"/>
      <c r="F6" s="528" t="str">
        <f>Janv!F6</f>
        <v>Plages horaires</v>
      </c>
      <c r="G6" s="529"/>
      <c r="H6" s="529"/>
      <c r="I6" s="529"/>
      <c r="J6" s="529"/>
      <c r="K6" s="530"/>
      <c r="L6" s="471" t="str">
        <f>Janv!L6</f>
        <v>Nb d'heures effectuées</v>
      </c>
      <c r="M6" s="354" t="str">
        <f>Janv!M6</f>
        <v>Heures à rattraper ou récupérer</v>
      </c>
      <c r="N6" s="354" t="str">
        <f>Janv!N6</f>
        <v>Solde après chaque journée concernée</v>
      </c>
    </row>
    <row r="7" spans="1:17" ht="15" customHeight="1" thickBot="1" x14ac:dyDescent="0.25">
      <c r="A7" s="314"/>
      <c r="B7" s="315"/>
      <c r="C7" s="316"/>
      <c r="D7" s="499"/>
      <c r="E7" s="500"/>
      <c r="F7" s="388" t="str">
        <f>Janv!F7</f>
        <v>Matin</v>
      </c>
      <c r="G7" s="389"/>
      <c r="H7" s="527" t="str">
        <f>Janv!H7</f>
        <v>Après-midi</v>
      </c>
      <c r="I7" s="527"/>
      <c r="J7" s="531" t="str">
        <f>Janv!J7</f>
        <v>Autres</v>
      </c>
      <c r="K7" s="532"/>
      <c r="L7" s="534"/>
      <c r="M7" s="355"/>
      <c r="N7" s="478"/>
      <c r="Q7" s="18"/>
    </row>
    <row r="8" spans="1:17" ht="15" customHeight="1" x14ac:dyDescent="0.2">
      <c r="A8" s="289">
        <f>B8</f>
        <v>42308</v>
      </c>
      <c r="B8" s="290">
        <f>Oct!B38+1</f>
        <v>42308</v>
      </c>
      <c r="C8" s="291">
        <f>B8</f>
        <v>42308</v>
      </c>
      <c r="D8" s="286" t="str">
        <f>VLOOKUP(B8,Trois,2,FALSE)</f>
        <v>Tous</v>
      </c>
      <c r="E8" s="156"/>
      <c r="F8" s="169"/>
      <c r="G8" s="163"/>
      <c r="H8" s="169"/>
      <c r="I8" s="163"/>
      <c r="J8" s="169"/>
      <c r="K8" s="163"/>
      <c r="L8" s="184">
        <f t="shared" ref="L8:L9" si="0">SUM((G8-F8)+(I8-H8)+(K8-J8))</f>
        <v>0</v>
      </c>
      <c r="M8" s="185">
        <f t="shared" ref="M8:M9" si="1">IF(SUM(F8:K8)=0,0,L8-$H$2)</f>
        <v>0</v>
      </c>
      <c r="N8" s="193">
        <f>SUM(M8+M5)</f>
        <v>0</v>
      </c>
      <c r="Q8" s="18"/>
    </row>
    <row r="9" spans="1:17" ht="15" customHeight="1" x14ac:dyDescent="0.2">
      <c r="A9" s="289">
        <f t="shared" ref="A9:A37" si="2">B9</f>
        <v>42309</v>
      </c>
      <c r="B9" s="290">
        <f>SUM(B8+1)</f>
        <v>42309</v>
      </c>
      <c r="C9" s="291">
        <f t="shared" ref="C9:C38" si="3">B9</f>
        <v>42309</v>
      </c>
      <c r="D9" s="286"/>
      <c r="E9" s="156"/>
      <c r="F9" s="169"/>
      <c r="G9" s="163"/>
      <c r="H9" s="169"/>
      <c r="I9" s="163"/>
      <c r="J9" s="169"/>
      <c r="K9" s="163"/>
      <c r="L9" s="186">
        <f t="shared" si="0"/>
        <v>0</v>
      </c>
      <c r="M9" s="187">
        <f t="shared" si="1"/>
        <v>0</v>
      </c>
      <c r="N9" s="194">
        <f t="shared" ref="N9" si="4">SUM(M9+N8)</f>
        <v>0</v>
      </c>
      <c r="Q9" s="19"/>
    </row>
    <row r="10" spans="1:17" ht="15" customHeight="1" x14ac:dyDescent="0.2">
      <c r="A10" s="289">
        <f t="shared" si="2"/>
        <v>42310</v>
      </c>
      <c r="B10" s="290">
        <f t="shared" ref="B10:B37" si="5">SUM(B9+1)</f>
        <v>42310</v>
      </c>
      <c r="C10" s="291">
        <f t="shared" si="3"/>
        <v>42310</v>
      </c>
      <c r="D10" s="286"/>
      <c r="E10" s="156"/>
      <c r="F10" s="169"/>
      <c r="G10" s="163"/>
      <c r="H10" s="169"/>
      <c r="I10" s="163"/>
      <c r="J10" s="169"/>
      <c r="K10" s="163"/>
      <c r="L10" s="186">
        <f t="shared" ref="L10:L37" si="6">SUM((G10-F10)+(I10-H10)+(K10-J10))</f>
        <v>0</v>
      </c>
      <c r="M10" s="187">
        <f t="shared" ref="M10:M37" si="7">IF(SUM(F10:K10)=0,0,L10-$H$2)</f>
        <v>0</v>
      </c>
      <c r="N10" s="194">
        <f t="shared" ref="N10:N37" si="8">SUM(M10+N9)</f>
        <v>0</v>
      </c>
      <c r="Q10" s="19"/>
    </row>
    <row r="11" spans="1:17" ht="15" customHeight="1" x14ac:dyDescent="0.2">
      <c r="A11" s="289">
        <f t="shared" si="2"/>
        <v>42311</v>
      </c>
      <c r="B11" s="290">
        <f t="shared" si="5"/>
        <v>42311</v>
      </c>
      <c r="C11" s="291">
        <f t="shared" si="3"/>
        <v>42311</v>
      </c>
      <c r="D11" s="286"/>
      <c r="E11" s="156"/>
      <c r="F11" s="169"/>
      <c r="G11" s="163"/>
      <c r="H11" s="169"/>
      <c r="I11" s="163"/>
      <c r="J11" s="169"/>
      <c r="K11" s="163"/>
      <c r="L11" s="186">
        <f t="shared" si="6"/>
        <v>0</v>
      </c>
      <c r="M11" s="187">
        <f t="shared" si="7"/>
        <v>0</v>
      </c>
      <c r="N11" s="194">
        <f t="shared" si="8"/>
        <v>0</v>
      </c>
    </row>
    <row r="12" spans="1:17" ht="15" customHeight="1" x14ac:dyDescent="0.2">
      <c r="A12" s="289">
        <f t="shared" si="2"/>
        <v>42312</v>
      </c>
      <c r="B12" s="290">
        <f t="shared" si="5"/>
        <v>42312</v>
      </c>
      <c r="C12" s="291">
        <f t="shared" si="3"/>
        <v>42312</v>
      </c>
      <c r="D12" s="286"/>
      <c r="E12" s="156"/>
      <c r="F12" s="169"/>
      <c r="G12" s="163"/>
      <c r="H12" s="169"/>
      <c r="I12" s="163"/>
      <c r="J12" s="169"/>
      <c r="K12" s="163"/>
      <c r="L12" s="186">
        <f t="shared" si="6"/>
        <v>0</v>
      </c>
      <c r="M12" s="187">
        <f t="shared" si="7"/>
        <v>0</v>
      </c>
      <c r="N12" s="194">
        <f t="shared" si="8"/>
        <v>0</v>
      </c>
    </row>
    <row r="13" spans="1:17" ht="15" customHeight="1" x14ac:dyDescent="0.2">
      <c r="A13" s="289">
        <f t="shared" si="2"/>
        <v>42313</v>
      </c>
      <c r="B13" s="290">
        <f t="shared" si="5"/>
        <v>42313</v>
      </c>
      <c r="C13" s="291">
        <f t="shared" si="3"/>
        <v>42313</v>
      </c>
      <c r="D13" s="286"/>
      <c r="E13" s="156"/>
      <c r="F13" s="169"/>
      <c r="G13" s="163"/>
      <c r="H13" s="169"/>
      <c r="I13" s="163"/>
      <c r="J13" s="169"/>
      <c r="K13" s="163"/>
      <c r="L13" s="186">
        <f t="shared" si="6"/>
        <v>0</v>
      </c>
      <c r="M13" s="187">
        <f t="shared" si="7"/>
        <v>0</v>
      </c>
      <c r="N13" s="194">
        <f t="shared" si="8"/>
        <v>0</v>
      </c>
    </row>
    <row r="14" spans="1:17" ht="15" customHeight="1" x14ac:dyDescent="0.2">
      <c r="A14" s="289">
        <f t="shared" si="2"/>
        <v>42314</v>
      </c>
      <c r="B14" s="290">
        <f t="shared" si="5"/>
        <v>42314</v>
      </c>
      <c r="C14" s="291">
        <f t="shared" si="3"/>
        <v>42314</v>
      </c>
      <c r="D14" s="286"/>
      <c r="E14" s="156"/>
      <c r="F14" s="169"/>
      <c r="G14" s="163"/>
      <c r="H14" s="169"/>
      <c r="I14" s="163"/>
      <c r="J14" s="169"/>
      <c r="K14" s="163"/>
      <c r="L14" s="186">
        <f t="shared" si="6"/>
        <v>0</v>
      </c>
      <c r="M14" s="187">
        <f t="shared" si="7"/>
        <v>0</v>
      </c>
      <c r="N14" s="194">
        <f t="shared" si="8"/>
        <v>0</v>
      </c>
    </row>
    <row r="15" spans="1:17" ht="15" customHeight="1" x14ac:dyDescent="0.2">
      <c r="A15" s="289">
        <f t="shared" si="2"/>
        <v>42315</v>
      </c>
      <c r="B15" s="290">
        <f t="shared" si="5"/>
        <v>42315</v>
      </c>
      <c r="C15" s="291">
        <f t="shared" si="3"/>
        <v>42315</v>
      </c>
      <c r="D15" s="286"/>
      <c r="E15" s="156"/>
      <c r="F15" s="169"/>
      <c r="G15" s="163"/>
      <c r="H15" s="169"/>
      <c r="I15" s="163"/>
      <c r="J15" s="169"/>
      <c r="K15" s="163"/>
      <c r="L15" s="186">
        <f t="shared" si="6"/>
        <v>0</v>
      </c>
      <c r="M15" s="187">
        <f t="shared" si="7"/>
        <v>0</v>
      </c>
      <c r="N15" s="194">
        <f t="shared" si="8"/>
        <v>0</v>
      </c>
    </row>
    <row r="16" spans="1:17" ht="15" customHeight="1" x14ac:dyDescent="0.2">
      <c r="A16" s="289">
        <f t="shared" si="2"/>
        <v>42316</v>
      </c>
      <c r="B16" s="290">
        <f t="shared" si="5"/>
        <v>42316</v>
      </c>
      <c r="C16" s="291">
        <f t="shared" si="3"/>
        <v>42316</v>
      </c>
      <c r="D16" s="286"/>
      <c r="E16" s="156"/>
      <c r="F16" s="169"/>
      <c r="G16" s="163"/>
      <c r="H16" s="169"/>
      <c r="I16" s="163"/>
      <c r="J16" s="169"/>
      <c r="K16" s="163"/>
      <c r="L16" s="186">
        <f t="shared" si="6"/>
        <v>0</v>
      </c>
      <c r="M16" s="187">
        <f t="shared" si="7"/>
        <v>0</v>
      </c>
      <c r="N16" s="194">
        <f t="shared" si="8"/>
        <v>0</v>
      </c>
    </row>
    <row r="17" spans="1:14" ht="15" customHeight="1" x14ac:dyDescent="0.2">
      <c r="A17" s="289">
        <f t="shared" si="2"/>
        <v>42317</v>
      </c>
      <c r="B17" s="290">
        <f t="shared" si="5"/>
        <v>42317</v>
      </c>
      <c r="C17" s="291">
        <f t="shared" si="3"/>
        <v>42317</v>
      </c>
      <c r="D17" s="286"/>
      <c r="E17" s="156"/>
      <c r="F17" s="169"/>
      <c r="G17" s="163"/>
      <c r="H17" s="169"/>
      <c r="I17" s="163"/>
      <c r="J17" s="169"/>
      <c r="K17" s="163"/>
      <c r="L17" s="186">
        <f t="shared" si="6"/>
        <v>0</v>
      </c>
      <c r="M17" s="187">
        <f t="shared" si="7"/>
        <v>0</v>
      </c>
      <c r="N17" s="194">
        <f t="shared" si="8"/>
        <v>0</v>
      </c>
    </row>
    <row r="18" spans="1:14" ht="15" customHeight="1" x14ac:dyDescent="0.2">
      <c r="A18" s="289">
        <f t="shared" si="2"/>
        <v>42318</v>
      </c>
      <c r="B18" s="290">
        <f t="shared" si="5"/>
        <v>42318</v>
      </c>
      <c r="C18" s="291">
        <f t="shared" si="3"/>
        <v>42318</v>
      </c>
      <c r="D18" s="286" t="str">
        <f>VLOOKUP(B18,Trois,2,FALSE)</f>
        <v>Armi</v>
      </c>
      <c r="E18" s="156"/>
      <c r="F18" s="169"/>
      <c r="G18" s="163"/>
      <c r="H18" s="169"/>
      <c r="I18" s="163"/>
      <c r="J18" s="169"/>
      <c r="K18" s="163"/>
      <c r="L18" s="186">
        <f t="shared" si="6"/>
        <v>0</v>
      </c>
      <c r="M18" s="187">
        <f t="shared" si="7"/>
        <v>0</v>
      </c>
      <c r="N18" s="194">
        <f t="shared" si="8"/>
        <v>0</v>
      </c>
    </row>
    <row r="19" spans="1:14" ht="15" customHeight="1" x14ac:dyDescent="0.2">
      <c r="A19" s="289">
        <f t="shared" si="2"/>
        <v>42319</v>
      </c>
      <c r="B19" s="290">
        <f t="shared" si="5"/>
        <v>42319</v>
      </c>
      <c r="C19" s="291">
        <f t="shared" si="3"/>
        <v>42319</v>
      </c>
      <c r="D19" s="286"/>
      <c r="E19" s="156"/>
      <c r="F19" s="169"/>
      <c r="G19" s="163"/>
      <c r="H19" s="169"/>
      <c r="I19" s="163"/>
      <c r="J19" s="169"/>
      <c r="K19" s="163"/>
      <c r="L19" s="186">
        <f t="shared" si="6"/>
        <v>0</v>
      </c>
      <c r="M19" s="187">
        <f t="shared" si="7"/>
        <v>0</v>
      </c>
      <c r="N19" s="194">
        <f t="shared" si="8"/>
        <v>0</v>
      </c>
    </row>
    <row r="20" spans="1:14" ht="15" customHeight="1" x14ac:dyDescent="0.2">
      <c r="A20" s="289">
        <f t="shared" si="2"/>
        <v>42320</v>
      </c>
      <c r="B20" s="290">
        <f t="shared" si="5"/>
        <v>42320</v>
      </c>
      <c r="C20" s="291">
        <f t="shared" si="3"/>
        <v>42320</v>
      </c>
      <c r="D20" s="286"/>
      <c r="E20" s="156"/>
      <c r="F20" s="169"/>
      <c r="G20" s="163"/>
      <c r="H20" s="169"/>
      <c r="I20" s="163"/>
      <c r="J20" s="169"/>
      <c r="K20" s="163"/>
      <c r="L20" s="186">
        <f t="shared" si="6"/>
        <v>0</v>
      </c>
      <c r="M20" s="187">
        <f t="shared" si="7"/>
        <v>0</v>
      </c>
      <c r="N20" s="194">
        <f t="shared" si="8"/>
        <v>0</v>
      </c>
    </row>
    <row r="21" spans="1:14" ht="15" customHeight="1" x14ac:dyDescent="0.2">
      <c r="A21" s="289">
        <f t="shared" si="2"/>
        <v>42321</v>
      </c>
      <c r="B21" s="290">
        <f t="shared" si="5"/>
        <v>42321</v>
      </c>
      <c r="C21" s="291">
        <f t="shared" si="3"/>
        <v>42321</v>
      </c>
      <c r="D21" s="286"/>
      <c r="E21" s="156"/>
      <c r="F21" s="169"/>
      <c r="G21" s="163"/>
      <c r="H21" s="169"/>
      <c r="I21" s="163"/>
      <c r="J21" s="169"/>
      <c r="K21" s="163"/>
      <c r="L21" s="186">
        <f t="shared" si="6"/>
        <v>0</v>
      </c>
      <c r="M21" s="187">
        <f t="shared" si="7"/>
        <v>0</v>
      </c>
      <c r="N21" s="194">
        <f t="shared" si="8"/>
        <v>0</v>
      </c>
    </row>
    <row r="22" spans="1:14" ht="15" customHeight="1" x14ac:dyDescent="0.2">
      <c r="A22" s="289">
        <f t="shared" si="2"/>
        <v>42322</v>
      </c>
      <c r="B22" s="290">
        <f t="shared" si="5"/>
        <v>42322</v>
      </c>
      <c r="C22" s="291">
        <f t="shared" si="3"/>
        <v>42322</v>
      </c>
      <c r="D22" s="286"/>
      <c r="E22" s="156"/>
      <c r="F22" s="169"/>
      <c r="G22" s="163"/>
      <c r="H22" s="169"/>
      <c r="I22" s="163"/>
      <c r="J22" s="169"/>
      <c r="K22" s="163"/>
      <c r="L22" s="186">
        <f t="shared" si="6"/>
        <v>0</v>
      </c>
      <c r="M22" s="187">
        <f t="shared" si="7"/>
        <v>0</v>
      </c>
      <c r="N22" s="194">
        <f t="shared" si="8"/>
        <v>0</v>
      </c>
    </row>
    <row r="23" spans="1:14" ht="15" customHeight="1" x14ac:dyDescent="0.2">
      <c r="A23" s="289">
        <f t="shared" si="2"/>
        <v>42323</v>
      </c>
      <c r="B23" s="290">
        <f t="shared" si="5"/>
        <v>42323</v>
      </c>
      <c r="C23" s="291">
        <f t="shared" si="3"/>
        <v>42323</v>
      </c>
      <c r="D23" s="286"/>
      <c r="E23" s="156"/>
      <c r="F23" s="169"/>
      <c r="G23" s="163"/>
      <c r="H23" s="169"/>
      <c r="I23" s="163"/>
      <c r="J23" s="169"/>
      <c r="K23" s="163"/>
      <c r="L23" s="186">
        <f t="shared" si="6"/>
        <v>0</v>
      </c>
      <c r="M23" s="187">
        <f t="shared" si="7"/>
        <v>0</v>
      </c>
      <c r="N23" s="194">
        <f t="shared" si="8"/>
        <v>0</v>
      </c>
    </row>
    <row r="24" spans="1:14" ht="15" customHeight="1" x14ac:dyDescent="0.2">
      <c r="A24" s="289">
        <f t="shared" si="2"/>
        <v>42324</v>
      </c>
      <c r="B24" s="290">
        <f t="shared" si="5"/>
        <v>42324</v>
      </c>
      <c r="C24" s="291">
        <f t="shared" si="3"/>
        <v>42324</v>
      </c>
      <c r="D24" s="286"/>
      <c r="E24" s="156"/>
      <c r="F24" s="169"/>
      <c r="G24" s="163"/>
      <c r="H24" s="169"/>
      <c r="I24" s="163"/>
      <c r="J24" s="169"/>
      <c r="K24" s="163"/>
      <c r="L24" s="186">
        <f t="shared" si="6"/>
        <v>0</v>
      </c>
      <c r="M24" s="187">
        <f t="shared" si="7"/>
        <v>0</v>
      </c>
      <c r="N24" s="194">
        <f t="shared" si="8"/>
        <v>0</v>
      </c>
    </row>
    <row r="25" spans="1:14" ht="15" customHeight="1" x14ac:dyDescent="0.2">
      <c r="A25" s="289">
        <f t="shared" si="2"/>
        <v>42325</v>
      </c>
      <c r="B25" s="290">
        <f t="shared" si="5"/>
        <v>42325</v>
      </c>
      <c r="C25" s="291">
        <f t="shared" si="3"/>
        <v>42325</v>
      </c>
      <c r="D25" s="286"/>
      <c r="E25" s="156"/>
      <c r="F25" s="169"/>
      <c r="G25" s="163"/>
      <c r="H25" s="169"/>
      <c r="I25" s="163"/>
      <c r="J25" s="169"/>
      <c r="K25" s="163"/>
      <c r="L25" s="186">
        <f t="shared" si="6"/>
        <v>0</v>
      </c>
      <c r="M25" s="187">
        <f t="shared" si="7"/>
        <v>0</v>
      </c>
      <c r="N25" s="194">
        <f t="shared" si="8"/>
        <v>0</v>
      </c>
    </row>
    <row r="26" spans="1:14" ht="15" customHeight="1" x14ac:dyDescent="0.2">
      <c r="A26" s="289">
        <f t="shared" si="2"/>
        <v>42326</v>
      </c>
      <c r="B26" s="290">
        <f t="shared" si="5"/>
        <v>42326</v>
      </c>
      <c r="C26" s="291">
        <f t="shared" si="3"/>
        <v>42326</v>
      </c>
      <c r="D26" s="286"/>
      <c r="E26" s="156"/>
      <c r="F26" s="169"/>
      <c r="G26" s="163"/>
      <c r="H26" s="169"/>
      <c r="I26" s="163"/>
      <c r="J26" s="169"/>
      <c r="K26" s="163"/>
      <c r="L26" s="186">
        <f t="shared" si="6"/>
        <v>0</v>
      </c>
      <c r="M26" s="187">
        <f t="shared" si="7"/>
        <v>0</v>
      </c>
      <c r="N26" s="194">
        <f t="shared" si="8"/>
        <v>0</v>
      </c>
    </row>
    <row r="27" spans="1:14" ht="15" customHeight="1" x14ac:dyDescent="0.2">
      <c r="A27" s="289">
        <f t="shared" si="2"/>
        <v>42327</v>
      </c>
      <c r="B27" s="290">
        <f t="shared" si="5"/>
        <v>42327</v>
      </c>
      <c r="C27" s="291">
        <f t="shared" si="3"/>
        <v>42327</v>
      </c>
      <c r="D27" s="286"/>
      <c r="E27" s="156"/>
      <c r="F27" s="169"/>
      <c r="G27" s="163"/>
      <c r="H27" s="169"/>
      <c r="I27" s="163"/>
      <c r="J27" s="169"/>
      <c r="K27" s="163"/>
      <c r="L27" s="186">
        <f t="shared" si="6"/>
        <v>0</v>
      </c>
      <c r="M27" s="187">
        <f t="shared" si="7"/>
        <v>0</v>
      </c>
      <c r="N27" s="194">
        <f t="shared" si="8"/>
        <v>0</v>
      </c>
    </row>
    <row r="28" spans="1:14" ht="15" customHeight="1" x14ac:dyDescent="0.2">
      <c r="A28" s="289">
        <f t="shared" si="2"/>
        <v>42328</v>
      </c>
      <c r="B28" s="290">
        <f t="shared" si="5"/>
        <v>42328</v>
      </c>
      <c r="C28" s="291">
        <f t="shared" si="3"/>
        <v>42328</v>
      </c>
      <c r="D28" s="286"/>
      <c r="E28" s="156"/>
      <c r="F28" s="169"/>
      <c r="G28" s="163"/>
      <c r="H28" s="169"/>
      <c r="I28" s="163"/>
      <c r="J28" s="169"/>
      <c r="K28" s="163"/>
      <c r="L28" s="186">
        <f t="shared" si="6"/>
        <v>0</v>
      </c>
      <c r="M28" s="187">
        <f t="shared" si="7"/>
        <v>0</v>
      </c>
      <c r="N28" s="194">
        <f t="shared" si="8"/>
        <v>0</v>
      </c>
    </row>
    <row r="29" spans="1:14" ht="15" customHeight="1" x14ac:dyDescent="0.2">
      <c r="A29" s="289">
        <f t="shared" si="2"/>
        <v>42329</v>
      </c>
      <c r="B29" s="290">
        <f t="shared" si="5"/>
        <v>42329</v>
      </c>
      <c r="C29" s="291">
        <f t="shared" si="3"/>
        <v>42329</v>
      </c>
      <c r="D29" s="286"/>
      <c r="E29" s="156"/>
      <c r="F29" s="169"/>
      <c r="G29" s="163"/>
      <c r="H29" s="169"/>
      <c r="I29" s="163"/>
      <c r="J29" s="169"/>
      <c r="K29" s="163"/>
      <c r="L29" s="186">
        <f t="shared" si="6"/>
        <v>0</v>
      </c>
      <c r="M29" s="187">
        <f t="shared" si="7"/>
        <v>0</v>
      </c>
      <c r="N29" s="194">
        <f t="shared" si="8"/>
        <v>0</v>
      </c>
    </row>
    <row r="30" spans="1:14" ht="15" customHeight="1" x14ac:dyDescent="0.2">
      <c r="A30" s="289">
        <f t="shared" si="2"/>
        <v>42330</v>
      </c>
      <c r="B30" s="290">
        <f t="shared" si="5"/>
        <v>42330</v>
      </c>
      <c r="C30" s="291">
        <f t="shared" si="3"/>
        <v>42330</v>
      </c>
      <c r="D30" s="286"/>
      <c r="E30" s="156"/>
      <c r="F30" s="169"/>
      <c r="G30" s="163"/>
      <c r="H30" s="169"/>
      <c r="I30" s="163"/>
      <c r="J30" s="169"/>
      <c r="K30" s="163"/>
      <c r="L30" s="186">
        <f t="shared" si="6"/>
        <v>0</v>
      </c>
      <c r="M30" s="187">
        <f t="shared" si="7"/>
        <v>0</v>
      </c>
      <c r="N30" s="194">
        <f t="shared" si="8"/>
        <v>0</v>
      </c>
    </row>
    <row r="31" spans="1:14" ht="15" customHeight="1" x14ac:dyDescent="0.2">
      <c r="A31" s="289">
        <f t="shared" si="2"/>
        <v>42331</v>
      </c>
      <c r="B31" s="290">
        <f t="shared" si="5"/>
        <v>42331</v>
      </c>
      <c r="C31" s="291">
        <f t="shared" si="3"/>
        <v>42331</v>
      </c>
      <c r="D31" s="286"/>
      <c r="E31" s="156"/>
      <c r="F31" s="169"/>
      <c r="G31" s="163"/>
      <c r="H31" s="169"/>
      <c r="I31" s="163"/>
      <c r="J31" s="169"/>
      <c r="K31" s="163"/>
      <c r="L31" s="186">
        <f t="shared" si="6"/>
        <v>0</v>
      </c>
      <c r="M31" s="187">
        <f t="shared" si="7"/>
        <v>0</v>
      </c>
      <c r="N31" s="194">
        <f t="shared" si="8"/>
        <v>0</v>
      </c>
    </row>
    <row r="32" spans="1:14" ht="15" customHeight="1" x14ac:dyDescent="0.2">
      <c r="A32" s="289">
        <f t="shared" si="2"/>
        <v>42332</v>
      </c>
      <c r="B32" s="290">
        <f t="shared" si="5"/>
        <v>42332</v>
      </c>
      <c r="C32" s="291">
        <f t="shared" si="3"/>
        <v>42332</v>
      </c>
      <c r="D32" s="286"/>
      <c r="E32" s="156"/>
      <c r="F32" s="169"/>
      <c r="G32" s="163"/>
      <c r="H32" s="169"/>
      <c r="I32" s="163"/>
      <c r="J32" s="169"/>
      <c r="K32" s="163"/>
      <c r="L32" s="186">
        <f t="shared" si="6"/>
        <v>0</v>
      </c>
      <c r="M32" s="187">
        <f t="shared" si="7"/>
        <v>0</v>
      </c>
      <c r="N32" s="194">
        <f t="shared" si="8"/>
        <v>0</v>
      </c>
    </row>
    <row r="33" spans="1:15" ht="15" customHeight="1" x14ac:dyDescent="0.2">
      <c r="A33" s="289">
        <f t="shared" si="2"/>
        <v>42333</v>
      </c>
      <c r="B33" s="290">
        <f t="shared" si="5"/>
        <v>42333</v>
      </c>
      <c r="C33" s="291">
        <f t="shared" si="3"/>
        <v>42333</v>
      </c>
      <c r="D33" s="286"/>
      <c r="E33" s="156"/>
      <c r="F33" s="169"/>
      <c r="G33" s="163"/>
      <c r="H33" s="169"/>
      <c r="I33" s="163"/>
      <c r="J33" s="169"/>
      <c r="K33" s="163"/>
      <c r="L33" s="186">
        <f t="shared" si="6"/>
        <v>0</v>
      </c>
      <c r="M33" s="187">
        <f t="shared" si="7"/>
        <v>0</v>
      </c>
      <c r="N33" s="194">
        <f t="shared" si="8"/>
        <v>0</v>
      </c>
    </row>
    <row r="34" spans="1:15" ht="15" customHeight="1" x14ac:dyDescent="0.2">
      <c r="A34" s="289">
        <f t="shared" si="2"/>
        <v>42334</v>
      </c>
      <c r="B34" s="290">
        <f t="shared" si="5"/>
        <v>42334</v>
      </c>
      <c r="C34" s="291">
        <f t="shared" si="3"/>
        <v>42334</v>
      </c>
      <c r="D34" s="286"/>
      <c r="E34" s="156"/>
      <c r="F34" s="169"/>
      <c r="G34" s="163"/>
      <c r="H34" s="169"/>
      <c r="I34" s="163"/>
      <c r="J34" s="169"/>
      <c r="K34" s="163"/>
      <c r="L34" s="186">
        <f t="shared" si="6"/>
        <v>0</v>
      </c>
      <c r="M34" s="187">
        <f t="shared" si="7"/>
        <v>0</v>
      </c>
      <c r="N34" s="194">
        <f t="shared" si="8"/>
        <v>0</v>
      </c>
    </row>
    <row r="35" spans="1:15" ht="15" customHeight="1" x14ac:dyDescent="0.2">
      <c r="A35" s="289">
        <f t="shared" si="2"/>
        <v>42335</v>
      </c>
      <c r="B35" s="290">
        <f t="shared" si="5"/>
        <v>42335</v>
      </c>
      <c r="C35" s="291">
        <f t="shared" si="3"/>
        <v>42335</v>
      </c>
      <c r="D35" s="286"/>
      <c r="E35" s="156"/>
      <c r="F35" s="169"/>
      <c r="G35" s="163"/>
      <c r="H35" s="169"/>
      <c r="I35" s="163"/>
      <c r="J35" s="169"/>
      <c r="K35" s="163"/>
      <c r="L35" s="186">
        <f t="shared" si="6"/>
        <v>0</v>
      </c>
      <c r="M35" s="187">
        <f t="shared" si="7"/>
        <v>0</v>
      </c>
      <c r="N35" s="194">
        <f t="shared" si="8"/>
        <v>0</v>
      </c>
    </row>
    <row r="36" spans="1:15" ht="15" customHeight="1" x14ac:dyDescent="0.2">
      <c r="A36" s="289">
        <f t="shared" si="2"/>
        <v>42336</v>
      </c>
      <c r="B36" s="290">
        <f t="shared" si="5"/>
        <v>42336</v>
      </c>
      <c r="C36" s="291">
        <f t="shared" si="3"/>
        <v>42336</v>
      </c>
      <c r="D36" s="286"/>
      <c r="E36" s="156"/>
      <c r="F36" s="169"/>
      <c r="G36" s="163"/>
      <c r="H36" s="169"/>
      <c r="I36" s="163"/>
      <c r="J36" s="169"/>
      <c r="K36" s="163"/>
      <c r="L36" s="186">
        <f t="shared" si="6"/>
        <v>0</v>
      </c>
      <c r="M36" s="187">
        <f t="shared" si="7"/>
        <v>0</v>
      </c>
      <c r="N36" s="194">
        <f t="shared" si="8"/>
        <v>0</v>
      </c>
    </row>
    <row r="37" spans="1:15" ht="15" customHeight="1" thickBot="1" x14ac:dyDescent="0.25">
      <c r="A37" s="295">
        <f t="shared" si="2"/>
        <v>42337</v>
      </c>
      <c r="B37" s="296">
        <f t="shared" si="5"/>
        <v>42337</v>
      </c>
      <c r="C37" s="291">
        <f t="shared" si="3"/>
        <v>42337</v>
      </c>
      <c r="D37" s="287"/>
      <c r="E37" s="271"/>
      <c r="F37" s="171"/>
      <c r="G37" s="172"/>
      <c r="H37" s="171"/>
      <c r="I37" s="172"/>
      <c r="J37" s="171"/>
      <c r="K37" s="172"/>
      <c r="L37" s="188">
        <f t="shared" si="6"/>
        <v>0</v>
      </c>
      <c r="M37" s="189">
        <f t="shared" si="7"/>
        <v>0</v>
      </c>
      <c r="N37" s="195">
        <f t="shared" si="8"/>
        <v>0</v>
      </c>
    </row>
    <row r="38" spans="1:15" ht="15" customHeight="1" thickBot="1" x14ac:dyDescent="0.25">
      <c r="A38" s="299"/>
      <c r="B38" s="300"/>
      <c r="C38" s="319">
        <f t="shared" si="3"/>
        <v>0</v>
      </c>
      <c r="D38" s="301"/>
      <c r="E38" s="320"/>
      <c r="F38" s="175"/>
      <c r="G38" s="175"/>
      <c r="H38" s="176"/>
      <c r="I38" s="176"/>
      <c r="J38" s="176"/>
      <c r="K38" s="176"/>
      <c r="L38" s="190"/>
      <c r="M38" s="190"/>
      <c r="N38" s="302"/>
      <c r="O38" s="19"/>
    </row>
    <row r="39" spans="1:15" ht="15" customHeight="1" thickBot="1" x14ac:dyDescent="0.25">
      <c r="A39" s="178"/>
      <c r="B39" s="303"/>
      <c r="C39" s="300"/>
      <c r="D39" s="304"/>
      <c r="E39" s="303"/>
      <c r="F39" s="178"/>
      <c r="G39" s="178"/>
      <c r="H39" s="535" t="str">
        <f>Janv!I40</f>
        <v>SOLDE EN FIN DE MOIS</v>
      </c>
      <c r="I39" s="536"/>
      <c r="J39" s="536"/>
      <c r="K39" s="536"/>
      <c r="L39" s="536"/>
      <c r="M39" s="484">
        <f>N37</f>
        <v>0</v>
      </c>
      <c r="N39" s="485"/>
    </row>
    <row r="40" spans="1:15" ht="15" customHeight="1" x14ac:dyDescent="0.2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80"/>
      <c r="N40" s="180"/>
    </row>
    <row r="41" spans="1:15" ht="15" customHeight="1" x14ac:dyDescent="0.2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80"/>
      <c r="N41" s="180"/>
    </row>
    <row r="42" spans="1:15" ht="15" customHeight="1" x14ac:dyDescent="0.2">
      <c r="A42" s="509" t="str">
        <f>Janv!A42</f>
        <v>Ce relevé d'heures est à faire remonter à chaque fin de mois à votre responsable direct.
* Toute demande de récupération devra faire l'objet d'une demande préalable auprès de son responsable direct et devra être annexé ensuite à votre relevé d'heures.</v>
      </c>
      <c r="B42" s="509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</row>
    <row r="43" spans="1:15" ht="15" customHeight="1" x14ac:dyDescent="0.2">
      <c r="A43" s="509"/>
      <c r="B43" s="509"/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</row>
    <row r="44" spans="1:15" ht="15" customHeight="1" x14ac:dyDescent="0.2">
      <c r="A44" s="509"/>
      <c r="B44" s="509"/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</row>
    <row r="45" spans="1:15" ht="15" customHeight="1" x14ac:dyDescent="0.2">
      <c r="A45" s="510" t="str">
        <f>Janv!A45</f>
        <v>SIGNATURE DE L'AGENT</v>
      </c>
      <c r="B45" s="510"/>
      <c r="C45" s="510"/>
      <c r="D45" s="510"/>
      <c r="E45" s="510"/>
      <c r="F45" s="178"/>
      <c r="G45" s="178"/>
      <c r="H45" s="178"/>
      <c r="I45" s="178"/>
      <c r="J45" s="511" t="str">
        <f>Janv!I45</f>
        <v>SIGNATURE DU RESPONSABLE DIRECT</v>
      </c>
      <c r="K45" s="511"/>
      <c r="L45" s="511"/>
      <c r="M45" s="511"/>
      <c r="N45" s="511"/>
    </row>
    <row r="46" spans="1:15" ht="15" customHeight="1" x14ac:dyDescent="0.2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80"/>
      <c r="N46" s="180"/>
    </row>
    <row r="47" spans="1:15" ht="15" customHeight="1" x14ac:dyDescent="0.2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80"/>
      <c r="N47" s="180"/>
    </row>
    <row r="48" spans="1:15" ht="1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1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ht="1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5" customHeight="1" x14ac:dyDescent="0.2">
      <c r="C56" s="22"/>
    </row>
    <row r="57" spans="1:12" x14ac:dyDescent="0.2">
      <c r="C57" s="22"/>
    </row>
    <row r="58" spans="1:12" x14ac:dyDescent="0.2">
      <c r="C58" s="22"/>
    </row>
    <row r="59" spans="1:12" x14ac:dyDescent="0.2">
      <c r="C59" s="22"/>
    </row>
  </sheetData>
  <sheetProtection sheet="1" objects="1" scenarios="1" selectLockedCells="1"/>
  <mergeCells count="24">
    <mergeCell ref="A1:N1"/>
    <mergeCell ref="A2:G2"/>
    <mergeCell ref="A3:E3"/>
    <mergeCell ref="F3:L3"/>
    <mergeCell ref="M3:N4"/>
    <mergeCell ref="A4:E4"/>
    <mergeCell ref="F4:L4"/>
    <mergeCell ref="A5:B5"/>
    <mergeCell ref="D5:E5"/>
    <mergeCell ref="D6:E7"/>
    <mergeCell ref="M5:N5"/>
    <mergeCell ref="L6:L7"/>
    <mergeCell ref="M6:M7"/>
    <mergeCell ref="N6:N7"/>
    <mergeCell ref="F7:G7"/>
    <mergeCell ref="H7:I7"/>
    <mergeCell ref="F5:L5"/>
    <mergeCell ref="F6:K6"/>
    <mergeCell ref="J7:K7"/>
    <mergeCell ref="A42:N44"/>
    <mergeCell ref="A45:E45"/>
    <mergeCell ref="J45:N45"/>
    <mergeCell ref="H39:L39"/>
    <mergeCell ref="M39:N39"/>
  </mergeCells>
  <phoneticPr fontId="0" type="noConversion"/>
  <conditionalFormatting sqref="M39">
    <cfRule type="cellIs" dxfId="11" priority="13" stopIfTrue="1" operator="greaterThan">
      <formula>0</formula>
    </cfRule>
    <cfRule type="cellIs" dxfId="10" priority="14" stopIfTrue="1" operator="lessThan">
      <formula>0</formula>
    </cfRule>
  </conditionalFormatting>
  <conditionalFormatting sqref="A8:N38">
    <cfRule type="expression" dxfId="9" priority="1">
      <formula>($B8=TODAY())</formula>
    </cfRule>
    <cfRule type="expression" dxfId="8" priority="15" stopIfTrue="1">
      <formula>COUNTIF(Férié,$B8)&gt;0</formula>
    </cfRule>
    <cfRule type="expression" dxfId="7" priority="16" stopIfTrue="1">
      <formula>WEEKDAY($B8,2)&gt;5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F8:K37">
      <formula1>0</formula1>
    </dataValidation>
  </dataValidations>
  <pageMargins left="3.937007874015748E-2" right="3.937007874015748E-2" top="0.19685039370078741" bottom="0.74803149606299213" header="0.19685039370078741" footer="0.31496062992125984"/>
  <pageSetup paperSize="9" orientation="portrait" horizontalDpi="360" verticalDpi="36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between" id="{12366629-C7C9-41B1-BE55-1C5935833471}">
            <xm:f>'Vacances scolaires'!$B$11</xm:f>
            <xm:f>'Vacances scolaires'!$C$11</xm:f>
            <x14:dxf>
              <font>
                <color auto="1"/>
              </font>
              <fill>
                <patternFill>
                  <fgColor auto="1"/>
                  <bgColor rgb="FF00B0F0"/>
                </patternFill>
              </fill>
            </x14:dxf>
          </x14:cfRule>
          <xm:sqref>C8:C38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3"/>
  <dimension ref="A1:Q59"/>
  <sheetViews>
    <sheetView showGridLines="0" showRowColHeaders="0" showRuler="0" view="pageLayout" zoomScaleNormal="100" workbookViewId="0">
      <selection activeCell="M10" sqref="M10"/>
    </sheetView>
  </sheetViews>
  <sheetFormatPr baseColWidth="10" defaultRowHeight="14.25" x14ac:dyDescent="0.2"/>
  <cols>
    <col min="1" max="1" width="4.375" style="26" customWidth="1"/>
    <col min="2" max="2" width="4.125" style="26" customWidth="1"/>
    <col min="3" max="3" width="0.625" style="26" customWidth="1"/>
    <col min="4" max="4" width="3.875" style="26" customWidth="1"/>
    <col min="5" max="5" width="24.125" style="26" customWidth="1"/>
    <col min="6" max="11" width="5.625" style="26" customWidth="1"/>
    <col min="12" max="12" width="7.125" style="26" customWidth="1"/>
    <col min="13" max="13" width="7.125" style="13" customWidth="1"/>
    <col min="14" max="14" width="6.875" style="13" customWidth="1"/>
    <col min="15" max="16384" width="11" style="13"/>
  </cols>
  <sheetData>
    <row r="1" spans="1:17" ht="21.75" thickBot="1" x14ac:dyDescent="0.25">
      <c r="A1" s="454" t="str">
        <f>Janv!A1</f>
        <v>RELEVÉ MENSUEL D'HEURES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6"/>
    </row>
    <row r="2" spans="1:17" ht="15.75" customHeight="1" thickBot="1" x14ac:dyDescent="0.3">
      <c r="A2" s="399" t="str">
        <f>Janv!A2</f>
        <v>Nombre d'heures à effectuer par jour :</v>
      </c>
      <c r="B2" s="400"/>
      <c r="C2" s="400"/>
      <c r="D2" s="400"/>
      <c r="E2" s="400"/>
      <c r="F2" s="400"/>
      <c r="G2" s="400"/>
      <c r="H2" s="33">
        <f>Janv!J2</f>
        <v>0.29166666666666669</v>
      </c>
      <c r="I2" s="29"/>
      <c r="J2" s="29"/>
      <c r="K2" s="29"/>
      <c r="L2" s="29"/>
      <c r="M2" s="19"/>
      <c r="N2" s="30"/>
    </row>
    <row r="3" spans="1:17" ht="20.100000000000001" customHeight="1" x14ac:dyDescent="0.2">
      <c r="A3" s="401" t="str">
        <f>Janv!A3</f>
        <v xml:space="preserve">NOM DE L'AGENT :   </v>
      </c>
      <c r="B3" s="402"/>
      <c r="C3" s="402"/>
      <c r="D3" s="402"/>
      <c r="E3" s="402"/>
      <c r="F3" s="403" t="str">
        <f>Janv!F3</f>
        <v>Jean NEYMAR</v>
      </c>
      <c r="G3" s="403"/>
      <c r="H3" s="403"/>
      <c r="I3" s="403"/>
      <c r="J3" s="403"/>
      <c r="K3" s="403"/>
      <c r="L3" s="403"/>
      <c r="M3" s="404" t="str">
        <f>Janv!M3</f>
        <v>Solde à la fin du mois précédent</v>
      </c>
      <c r="N3" s="405"/>
    </row>
    <row r="4" spans="1:17" ht="19.5" thickBot="1" x14ac:dyDescent="0.25">
      <c r="A4" s="408" t="str">
        <f>Janv!A4</f>
        <v xml:space="preserve">SERVICE : </v>
      </c>
      <c r="B4" s="409"/>
      <c r="C4" s="409"/>
      <c r="D4" s="409"/>
      <c r="E4" s="409"/>
      <c r="F4" s="459" t="str">
        <f>Janv!F4</f>
        <v>DDOS</v>
      </c>
      <c r="G4" s="459"/>
      <c r="H4" s="459"/>
      <c r="I4" s="459"/>
      <c r="J4" s="459"/>
      <c r="K4" s="459"/>
      <c r="L4" s="459"/>
      <c r="M4" s="406"/>
      <c r="N4" s="407"/>
    </row>
    <row r="5" spans="1:17" ht="30" customHeight="1" thickBot="1" x14ac:dyDescent="0.25">
      <c r="A5" s="392" t="str">
        <f>Janv!A5</f>
        <v>Choix de l'Année</v>
      </c>
      <c r="B5" s="393"/>
      <c r="C5" s="93"/>
      <c r="D5" s="370">
        <f>Année</f>
        <v>2019</v>
      </c>
      <c r="E5" s="371"/>
      <c r="F5" s="416">
        <f>DATE(Année,12,1)</f>
        <v>42338</v>
      </c>
      <c r="G5" s="417"/>
      <c r="H5" s="417"/>
      <c r="I5" s="417"/>
      <c r="J5" s="417"/>
      <c r="K5" s="417"/>
      <c r="L5" s="418"/>
      <c r="M5" s="450">
        <f>Nov!M39</f>
        <v>0</v>
      </c>
      <c r="N5" s="451"/>
    </row>
    <row r="6" spans="1:17" ht="30" customHeight="1" thickBot="1" x14ac:dyDescent="0.25">
      <c r="A6" s="28"/>
      <c r="B6" s="16"/>
      <c r="C6" s="16"/>
      <c r="D6" s="394" t="str">
        <f>Janv!D6</f>
        <v xml:space="preserve">Motif du dépassement / Récupération* </v>
      </c>
      <c r="E6" s="395"/>
      <c r="F6" s="411" t="str">
        <f>Janv!F6</f>
        <v>Plages horaires</v>
      </c>
      <c r="G6" s="412"/>
      <c r="H6" s="412"/>
      <c r="I6" s="412"/>
      <c r="J6" s="412"/>
      <c r="K6" s="413"/>
      <c r="L6" s="421" t="str">
        <f>Janv!L6</f>
        <v>Nb d'heures effectuées</v>
      </c>
      <c r="M6" s="423" t="str">
        <f>Janv!M6</f>
        <v>Heures à rattraper ou récupérer</v>
      </c>
      <c r="N6" s="423" t="str">
        <f>Janv!N6</f>
        <v>Solde après chaque journée concernée</v>
      </c>
    </row>
    <row r="7" spans="1:17" ht="15" customHeight="1" thickBot="1" x14ac:dyDescent="0.25">
      <c r="A7" s="20"/>
      <c r="B7" s="21"/>
      <c r="C7" s="95"/>
      <c r="D7" s="396"/>
      <c r="E7" s="435"/>
      <c r="F7" s="439" t="str">
        <f>Janv!F7</f>
        <v>Matin</v>
      </c>
      <c r="G7" s="440"/>
      <c r="H7" s="441" t="str">
        <f>Janv!H7</f>
        <v>Après-midi</v>
      </c>
      <c r="I7" s="441"/>
      <c r="J7" s="414" t="str">
        <f>Janv!J7</f>
        <v>Autres</v>
      </c>
      <c r="K7" s="415"/>
      <c r="L7" s="554"/>
      <c r="M7" s="424"/>
      <c r="N7" s="452"/>
      <c r="Q7" s="18"/>
    </row>
    <row r="8" spans="1:17" ht="15" customHeight="1" x14ac:dyDescent="0.2">
      <c r="A8" s="9">
        <f>B8</f>
        <v>42338</v>
      </c>
      <c r="B8" s="41">
        <f>Nov!B37+1</f>
        <v>42338</v>
      </c>
      <c r="C8" s="96">
        <f>B8</f>
        <v>42338</v>
      </c>
      <c r="D8" s="45"/>
      <c r="E8" s="27"/>
      <c r="F8" s="2"/>
      <c r="G8" s="62"/>
      <c r="H8" s="4"/>
      <c r="I8" s="64"/>
      <c r="J8" s="4"/>
      <c r="K8" s="64"/>
      <c r="L8" s="87">
        <f>SUM((G8-F8)+(I8-H8)+(K8-J8))</f>
        <v>0</v>
      </c>
      <c r="M8" s="89">
        <f>IF(SUM(F8:I8)=0,0,L8-$H$2)+(K8-J8)</f>
        <v>0</v>
      </c>
      <c r="N8" s="69">
        <f>SUM(M8+M5)</f>
        <v>0</v>
      </c>
      <c r="Q8" s="18"/>
    </row>
    <row r="9" spans="1:17" ht="15" customHeight="1" x14ac:dyDescent="0.2">
      <c r="A9" s="9">
        <f t="shared" ref="A9:A38" si="0">B9</f>
        <v>42339</v>
      </c>
      <c r="B9" s="41">
        <f>SUM(B8+1)</f>
        <v>42339</v>
      </c>
      <c r="C9" s="96">
        <f t="shared" ref="C9:C38" si="1">B9</f>
        <v>42339</v>
      </c>
      <c r="D9" s="45"/>
      <c r="E9" s="27"/>
      <c r="F9" s="2"/>
      <c r="G9" s="62"/>
      <c r="H9" s="4"/>
      <c r="I9" s="64"/>
      <c r="J9" s="4"/>
      <c r="K9" s="64"/>
      <c r="L9" s="91">
        <f t="shared" ref="L8:L9" si="2">SUM((G9-F9)+(I9-H9)+(K9-J9))</f>
        <v>0</v>
      </c>
      <c r="M9" s="89">
        <f>IF(SUM(F9:I9)=0,0,L9-$H$2)+(K9-J9)</f>
        <v>0</v>
      </c>
      <c r="N9" s="70">
        <f t="shared" ref="N9" si="3">SUM(M9+N8)</f>
        <v>0</v>
      </c>
      <c r="Q9" s="19"/>
    </row>
    <row r="10" spans="1:17" ht="15" customHeight="1" x14ac:dyDescent="0.2">
      <c r="A10" s="9">
        <f t="shared" si="0"/>
        <v>42340</v>
      </c>
      <c r="B10" s="41">
        <f t="shared" ref="B10:B37" si="4">SUM(B9+1)</f>
        <v>42340</v>
      </c>
      <c r="C10" s="96">
        <f t="shared" si="1"/>
        <v>42340</v>
      </c>
      <c r="D10" s="45"/>
      <c r="E10" s="27"/>
      <c r="F10" s="2"/>
      <c r="G10" s="62"/>
      <c r="H10" s="4"/>
      <c r="I10" s="64"/>
      <c r="J10" s="4"/>
      <c r="K10" s="64"/>
      <c r="L10" s="91">
        <f t="shared" ref="L10:L38" si="5">SUM((G10-F10)+(I10-H10)+(K10-J10))</f>
        <v>0</v>
      </c>
      <c r="M10" s="89">
        <f t="shared" ref="M8:M14" si="6">IF(SUM(F10:I10)=0,0,L10-$H$2)+(K10-J10)</f>
        <v>0</v>
      </c>
      <c r="N10" s="70">
        <f t="shared" ref="N10:N38" si="7">SUM(M10+N9)</f>
        <v>0</v>
      </c>
      <c r="Q10" s="19"/>
    </row>
    <row r="11" spans="1:17" ht="15" customHeight="1" x14ac:dyDescent="0.2">
      <c r="A11" s="9">
        <f t="shared" si="0"/>
        <v>42341</v>
      </c>
      <c r="B11" s="41">
        <f t="shared" si="4"/>
        <v>42341</v>
      </c>
      <c r="C11" s="96">
        <f t="shared" si="1"/>
        <v>42341</v>
      </c>
      <c r="D11" s="45"/>
      <c r="E11" s="27"/>
      <c r="F11" s="2"/>
      <c r="G11" s="62"/>
      <c r="H11" s="4"/>
      <c r="I11" s="64"/>
      <c r="J11" s="4"/>
      <c r="K11" s="64"/>
      <c r="L11" s="91">
        <f t="shared" si="5"/>
        <v>0</v>
      </c>
      <c r="M11" s="89">
        <f t="shared" si="6"/>
        <v>0</v>
      </c>
      <c r="N11" s="70">
        <f t="shared" si="7"/>
        <v>0</v>
      </c>
    </row>
    <row r="12" spans="1:17" ht="15" customHeight="1" x14ac:dyDescent="0.2">
      <c r="A12" s="9">
        <f t="shared" si="0"/>
        <v>42342</v>
      </c>
      <c r="B12" s="41">
        <f t="shared" si="4"/>
        <v>42342</v>
      </c>
      <c r="C12" s="96">
        <f t="shared" si="1"/>
        <v>42342</v>
      </c>
      <c r="D12" s="45"/>
      <c r="E12" s="27"/>
      <c r="F12" s="2"/>
      <c r="G12" s="62"/>
      <c r="H12" s="4"/>
      <c r="I12" s="64"/>
      <c r="J12" s="4"/>
      <c r="K12" s="64"/>
      <c r="L12" s="91">
        <f t="shared" si="5"/>
        <v>0</v>
      </c>
      <c r="M12" s="89">
        <f t="shared" si="6"/>
        <v>0</v>
      </c>
      <c r="N12" s="70">
        <f t="shared" si="7"/>
        <v>0</v>
      </c>
    </row>
    <row r="13" spans="1:17" ht="15" customHeight="1" x14ac:dyDescent="0.2">
      <c r="A13" s="9">
        <f t="shared" si="0"/>
        <v>42343</v>
      </c>
      <c r="B13" s="41">
        <f t="shared" si="4"/>
        <v>42343</v>
      </c>
      <c r="C13" s="96">
        <f t="shared" si="1"/>
        <v>42343</v>
      </c>
      <c r="D13" s="45"/>
      <c r="E13" s="27"/>
      <c r="F13" s="2"/>
      <c r="G13" s="62"/>
      <c r="H13" s="4"/>
      <c r="I13" s="64"/>
      <c r="J13" s="4"/>
      <c r="K13" s="64"/>
      <c r="L13" s="91">
        <f t="shared" si="5"/>
        <v>0</v>
      </c>
      <c r="M13" s="89">
        <f t="shared" si="6"/>
        <v>0</v>
      </c>
      <c r="N13" s="70">
        <f t="shared" si="7"/>
        <v>0</v>
      </c>
    </row>
    <row r="14" spans="1:17" ht="15" customHeight="1" x14ac:dyDescent="0.2">
      <c r="A14" s="9">
        <f t="shared" si="0"/>
        <v>42344</v>
      </c>
      <c r="B14" s="41">
        <f t="shared" si="4"/>
        <v>42344</v>
      </c>
      <c r="C14" s="96">
        <f t="shared" si="1"/>
        <v>42344</v>
      </c>
      <c r="D14" s="45"/>
      <c r="E14" s="27"/>
      <c r="F14" s="2"/>
      <c r="G14" s="62"/>
      <c r="H14" s="4"/>
      <c r="I14" s="64"/>
      <c r="J14" s="4"/>
      <c r="K14" s="64"/>
      <c r="L14" s="91">
        <f t="shared" si="5"/>
        <v>0</v>
      </c>
      <c r="M14" s="89">
        <f t="shared" si="6"/>
        <v>0</v>
      </c>
      <c r="N14" s="70">
        <f t="shared" si="7"/>
        <v>0</v>
      </c>
    </row>
    <row r="15" spans="1:17" ht="15" customHeight="1" x14ac:dyDescent="0.2">
      <c r="A15" s="9">
        <f t="shared" si="0"/>
        <v>42345</v>
      </c>
      <c r="B15" s="41">
        <f t="shared" si="4"/>
        <v>42345</v>
      </c>
      <c r="C15" s="96">
        <f t="shared" si="1"/>
        <v>42345</v>
      </c>
      <c r="D15" s="45"/>
      <c r="E15" s="27"/>
      <c r="F15" s="2"/>
      <c r="G15" s="62"/>
      <c r="H15" s="4"/>
      <c r="I15" s="64"/>
      <c r="J15" s="4"/>
      <c r="K15" s="64"/>
      <c r="L15" s="91">
        <f t="shared" si="5"/>
        <v>0</v>
      </c>
      <c r="M15" s="89">
        <f>IF(SUM(F15:I15)=0,0,L15-$H$2)+(K15-J15)</f>
        <v>0</v>
      </c>
      <c r="N15" s="70">
        <f t="shared" si="7"/>
        <v>0</v>
      </c>
    </row>
    <row r="16" spans="1:17" ht="15" customHeight="1" x14ac:dyDescent="0.2">
      <c r="A16" s="9">
        <f t="shared" si="0"/>
        <v>42346</v>
      </c>
      <c r="B16" s="41">
        <f t="shared" si="4"/>
        <v>42346</v>
      </c>
      <c r="C16" s="96">
        <f t="shared" si="1"/>
        <v>42346</v>
      </c>
      <c r="D16" s="45"/>
      <c r="E16" s="27"/>
      <c r="F16" s="2"/>
      <c r="G16" s="62"/>
      <c r="H16" s="4"/>
      <c r="I16" s="64"/>
      <c r="J16" s="4"/>
      <c r="K16" s="64"/>
      <c r="L16" s="91">
        <f t="shared" si="5"/>
        <v>0</v>
      </c>
      <c r="M16" s="89">
        <f t="shared" ref="M16:M38" si="8">IF(SUM(F16:I16)=0,0,L16-$H$2)+(K16-J16)</f>
        <v>0</v>
      </c>
      <c r="N16" s="70">
        <f t="shared" si="7"/>
        <v>0</v>
      </c>
    </row>
    <row r="17" spans="1:14" ht="15" customHeight="1" x14ac:dyDescent="0.2">
      <c r="A17" s="9">
        <f t="shared" si="0"/>
        <v>42347</v>
      </c>
      <c r="B17" s="41">
        <f t="shared" si="4"/>
        <v>42347</v>
      </c>
      <c r="C17" s="96">
        <f t="shared" si="1"/>
        <v>42347</v>
      </c>
      <c r="D17" s="45"/>
      <c r="E17" s="27"/>
      <c r="F17" s="2"/>
      <c r="G17" s="62"/>
      <c r="H17" s="4"/>
      <c r="I17" s="64"/>
      <c r="J17" s="4"/>
      <c r="K17" s="64"/>
      <c r="L17" s="91">
        <f t="shared" si="5"/>
        <v>0</v>
      </c>
      <c r="M17" s="89">
        <f t="shared" si="8"/>
        <v>0</v>
      </c>
      <c r="N17" s="70">
        <f t="shared" si="7"/>
        <v>0</v>
      </c>
    </row>
    <row r="18" spans="1:14" ht="15" customHeight="1" x14ac:dyDescent="0.2">
      <c r="A18" s="9">
        <f t="shared" si="0"/>
        <v>42348</v>
      </c>
      <c r="B18" s="41">
        <f t="shared" si="4"/>
        <v>42348</v>
      </c>
      <c r="C18" s="96">
        <f t="shared" si="1"/>
        <v>42348</v>
      </c>
      <c r="D18" s="45"/>
      <c r="E18" s="27"/>
      <c r="F18" s="2"/>
      <c r="G18" s="62"/>
      <c r="H18" s="4"/>
      <c r="I18" s="64"/>
      <c r="J18" s="4"/>
      <c r="K18" s="64"/>
      <c r="L18" s="91">
        <f t="shared" si="5"/>
        <v>0</v>
      </c>
      <c r="M18" s="89">
        <f t="shared" si="8"/>
        <v>0</v>
      </c>
      <c r="N18" s="70">
        <f t="shared" si="7"/>
        <v>0</v>
      </c>
    </row>
    <row r="19" spans="1:14" ht="15" customHeight="1" x14ac:dyDescent="0.2">
      <c r="A19" s="9">
        <f t="shared" si="0"/>
        <v>42349</v>
      </c>
      <c r="B19" s="41">
        <f t="shared" si="4"/>
        <v>42349</v>
      </c>
      <c r="C19" s="96">
        <f t="shared" si="1"/>
        <v>42349</v>
      </c>
      <c r="D19" s="45"/>
      <c r="E19" s="27"/>
      <c r="F19" s="2"/>
      <c r="G19" s="62"/>
      <c r="H19" s="4"/>
      <c r="I19" s="64"/>
      <c r="J19" s="4"/>
      <c r="K19" s="64"/>
      <c r="L19" s="91">
        <f t="shared" si="5"/>
        <v>0</v>
      </c>
      <c r="M19" s="89">
        <f t="shared" si="8"/>
        <v>0</v>
      </c>
      <c r="N19" s="70">
        <f t="shared" si="7"/>
        <v>0</v>
      </c>
    </row>
    <row r="20" spans="1:14" ht="15" customHeight="1" x14ac:dyDescent="0.2">
      <c r="A20" s="9">
        <f t="shared" si="0"/>
        <v>42350</v>
      </c>
      <c r="B20" s="41">
        <f t="shared" si="4"/>
        <v>42350</v>
      </c>
      <c r="C20" s="96">
        <f t="shared" si="1"/>
        <v>42350</v>
      </c>
      <c r="D20" s="45"/>
      <c r="E20" s="27"/>
      <c r="F20" s="2"/>
      <c r="G20" s="62"/>
      <c r="H20" s="4"/>
      <c r="I20" s="64"/>
      <c r="J20" s="4"/>
      <c r="K20" s="64"/>
      <c r="L20" s="91">
        <f t="shared" si="5"/>
        <v>0</v>
      </c>
      <c r="M20" s="89">
        <f t="shared" si="8"/>
        <v>0</v>
      </c>
      <c r="N20" s="70">
        <f t="shared" si="7"/>
        <v>0</v>
      </c>
    </row>
    <row r="21" spans="1:14" ht="15" customHeight="1" x14ac:dyDescent="0.2">
      <c r="A21" s="9">
        <f t="shared" si="0"/>
        <v>42351</v>
      </c>
      <c r="B21" s="41">
        <f t="shared" si="4"/>
        <v>42351</v>
      </c>
      <c r="C21" s="96">
        <f t="shared" si="1"/>
        <v>42351</v>
      </c>
      <c r="D21" s="45"/>
      <c r="E21" s="27"/>
      <c r="F21" s="2"/>
      <c r="G21" s="62"/>
      <c r="H21" s="4"/>
      <c r="I21" s="64"/>
      <c r="J21" s="4"/>
      <c r="K21" s="64"/>
      <c r="L21" s="91">
        <f t="shared" si="5"/>
        <v>0</v>
      </c>
      <c r="M21" s="89">
        <f t="shared" si="8"/>
        <v>0</v>
      </c>
      <c r="N21" s="70">
        <f t="shared" si="7"/>
        <v>0</v>
      </c>
    </row>
    <row r="22" spans="1:14" ht="15" customHeight="1" x14ac:dyDescent="0.2">
      <c r="A22" s="9">
        <f t="shared" si="0"/>
        <v>42352</v>
      </c>
      <c r="B22" s="41">
        <f t="shared" si="4"/>
        <v>42352</v>
      </c>
      <c r="C22" s="96">
        <f t="shared" si="1"/>
        <v>42352</v>
      </c>
      <c r="D22" s="45"/>
      <c r="E22" s="27"/>
      <c r="F22" s="2"/>
      <c r="G22" s="62"/>
      <c r="H22" s="4"/>
      <c r="I22" s="64"/>
      <c r="J22" s="4"/>
      <c r="K22" s="64"/>
      <c r="L22" s="91">
        <f t="shared" si="5"/>
        <v>0</v>
      </c>
      <c r="M22" s="89">
        <f t="shared" si="8"/>
        <v>0</v>
      </c>
      <c r="N22" s="70">
        <f t="shared" si="7"/>
        <v>0</v>
      </c>
    </row>
    <row r="23" spans="1:14" ht="15" customHeight="1" x14ac:dyDescent="0.2">
      <c r="A23" s="9">
        <f t="shared" si="0"/>
        <v>42353</v>
      </c>
      <c r="B23" s="41">
        <f t="shared" si="4"/>
        <v>42353</v>
      </c>
      <c r="C23" s="96">
        <f t="shared" si="1"/>
        <v>42353</v>
      </c>
      <c r="D23" s="45"/>
      <c r="E23" s="27"/>
      <c r="F23" s="2"/>
      <c r="G23" s="62"/>
      <c r="H23" s="4"/>
      <c r="I23" s="64"/>
      <c r="J23" s="4"/>
      <c r="K23" s="64"/>
      <c r="L23" s="91">
        <f t="shared" si="5"/>
        <v>0</v>
      </c>
      <c r="M23" s="89">
        <f t="shared" si="8"/>
        <v>0</v>
      </c>
      <c r="N23" s="70">
        <f t="shared" si="7"/>
        <v>0</v>
      </c>
    </row>
    <row r="24" spans="1:14" ht="15" customHeight="1" x14ac:dyDescent="0.2">
      <c r="A24" s="9">
        <f t="shared" si="0"/>
        <v>42354</v>
      </c>
      <c r="B24" s="41">
        <f t="shared" si="4"/>
        <v>42354</v>
      </c>
      <c r="C24" s="96">
        <f t="shared" si="1"/>
        <v>42354</v>
      </c>
      <c r="D24" s="45"/>
      <c r="E24" s="27"/>
      <c r="F24" s="2"/>
      <c r="G24" s="62"/>
      <c r="H24" s="4"/>
      <c r="I24" s="64"/>
      <c r="J24" s="4"/>
      <c r="K24" s="64"/>
      <c r="L24" s="91">
        <f t="shared" si="5"/>
        <v>0</v>
      </c>
      <c r="M24" s="89">
        <f t="shared" si="8"/>
        <v>0</v>
      </c>
      <c r="N24" s="70">
        <f t="shared" si="7"/>
        <v>0</v>
      </c>
    </row>
    <row r="25" spans="1:14" ht="15" customHeight="1" x14ac:dyDescent="0.2">
      <c r="A25" s="9">
        <f t="shared" si="0"/>
        <v>42355</v>
      </c>
      <c r="B25" s="41">
        <f t="shared" si="4"/>
        <v>42355</v>
      </c>
      <c r="C25" s="96">
        <f t="shared" si="1"/>
        <v>42355</v>
      </c>
      <c r="D25" s="45"/>
      <c r="E25" s="27"/>
      <c r="F25" s="2"/>
      <c r="G25" s="62"/>
      <c r="H25" s="4"/>
      <c r="I25" s="64"/>
      <c r="J25" s="4"/>
      <c r="K25" s="64"/>
      <c r="L25" s="91">
        <f t="shared" si="5"/>
        <v>0</v>
      </c>
      <c r="M25" s="89">
        <f t="shared" si="8"/>
        <v>0</v>
      </c>
      <c r="N25" s="70">
        <f t="shared" si="7"/>
        <v>0</v>
      </c>
    </row>
    <row r="26" spans="1:14" ht="15" customHeight="1" x14ac:dyDescent="0.2">
      <c r="A26" s="9">
        <f t="shared" si="0"/>
        <v>42356</v>
      </c>
      <c r="B26" s="41">
        <f t="shared" si="4"/>
        <v>42356</v>
      </c>
      <c r="C26" s="96">
        <f t="shared" si="1"/>
        <v>42356</v>
      </c>
      <c r="D26" s="45"/>
      <c r="E26" s="27"/>
      <c r="F26" s="2"/>
      <c r="G26" s="62"/>
      <c r="H26" s="4"/>
      <c r="I26" s="64"/>
      <c r="J26" s="4"/>
      <c r="K26" s="64"/>
      <c r="L26" s="91">
        <f t="shared" si="5"/>
        <v>0</v>
      </c>
      <c r="M26" s="89">
        <f t="shared" si="8"/>
        <v>0</v>
      </c>
      <c r="N26" s="70">
        <f>SUM(M26+N25)</f>
        <v>0</v>
      </c>
    </row>
    <row r="27" spans="1:14" ht="15" customHeight="1" x14ac:dyDescent="0.2">
      <c r="A27" s="9">
        <f t="shared" si="0"/>
        <v>42357</v>
      </c>
      <c r="B27" s="41">
        <f t="shared" si="4"/>
        <v>42357</v>
      </c>
      <c r="C27" s="96">
        <f t="shared" si="1"/>
        <v>42357</v>
      </c>
      <c r="D27" s="45"/>
      <c r="E27" s="27"/>
      <c r="F27" s="2"/>
      <c r="G27" s="62"/>
      <c r="H27" s="4"/>
      <c r="I27" s="64"/>
      <c r="J27" s="4"/>
      <c r="K27" s="64"/>
      <c r="L27" s="91">
        <f t="shared" si="5"/>
        <v>0</v>
      </c>
      <c r="M27" s="89">
        <f t="shared" si="8"/>
        <v>0</v>
      </c>
      <c r="N27" s="70">
        <f t="shared" si="7"/>
        <v>0</v>
      </c>
    </row>
    <row r="28" spans="1:14" ht="15" customHeight="1" x14ac:dyDescent="0.2">
      <c r="A28" s="9">
        <f t="shared" si="0"/>
        <v>42358</v>
      </c>
      <c r="B28" s="41">
        <f t="shared" si="4"/>
        <v>42358</v>
      </c>
      <c r="C28" s="96">
        <f t="shared" si="1"/>
        <v>42358</v>
      </c>
      <c r="D28" s="45"/>
      <c r="E28" s="27"/>
      <c r="F28" s="2"/>
      <c r="G28" s="62"/>
      <c r="H28" s="4"/>
      <c r="I28" s="64"/>
      <c r="J28" s="4"/>
      <c r="K28" s="64"/>
      <c r="L28" s="91">
        <f t="shared" si="5"/>
        <v>0</v>
      </c>
      <c r="M28" s="89">
        <f t="shared" si="8"/>
        <v>0</v>
      </c>
      <c r="N28" s="70">
        <f t="shared" si="7"/>
        <v>0</v>
      </c>
    </row>
    <row r="29" spans="1:14" ht="15" customHeight="1" x14ac:dyDescent="0.2">
      <c r="A29" s="9">
        <f t="shared" si="0"/>
        <v>42359</v>
      </c>
      <c r="B29" s="41">
        <f t="shared" si="4"/>
        <v>42359</v>
      </c>
      <c r="C29" s="96">
        <f t="shared" si="1"/>
        <v>42359</v>
      </c>
      <c r="D29" s="45"/>
      <c r="E29" s="27"/>
      <c r="F29" s="2"/>
      <c r="G29" s="62"/>
      <c r="H29" s="4"/>
      <c r="I29" s="64"/>
      <c r="J29" s="4"/>
      <c r="K29" s="64"/>
      <c r="L29" s="91">
        <f t="shared" si="5"/>
        <v>0</v>
      </c>
      <c r="M29" s="89">
        <f t="shared" si="8"/>
        <v>0</v>
      </c>
      <c r="N29" s="70">
        <f t="shared" si="7"/>
        <v>0</v>
      </c>
    </row>
    <row r="30" spans="1:14" ht="15" customHeight="1" x14ac:dyDescent="0.2">
      <c r="A30" s="9">
        <f t="shared" si="0"/>
        <v>42360</v>
      </c>
      <c r="B30" s="41">
        <f t="shared" si="4"/>
        <v>42360</v>
      </c>
      <c r="C30" s="96">
        <f t="shared" si="1"/>
        <v>42360</v>
      </c>
      <c r="D30" s="45"/>
      <c r="E30" s="27"/>
      <c r="F30" s="2"/>
      <c r="G30" s="62"/>
      <c r="H30" s="4"/>
      <c r="I30" s="64"/>
      <c r="J30" s="4"/>
      <c r="K30" s="64"/>
      <c r="L30" s="91">
        <f t="shared" si="5"/>
        <v>0</v>
      </c>
      <c r="M30" s="89">
        <f t="shared" si="8"/>
        <v>0</v>
      </c>
      <c r="N30" s="70">
        <f t="shared" si="7"/>
        <v>0</v>
      </c>
    </row>
    <row r="31" spans="1:14" ht="15" customHeight="1" x14ac:dyDescent="0.2">
      <c r="A31" s="9">
        <f t="shared" si="0"/>
        <v>42361</v>
      </c>
      <c r="B31" s="41">
        <f t="shared" si="4"/>
        <v>42361</v>
      </c>
      <c r="C31" s="96">
        <f t="shared" si="1"/>
        <v>42361</v>
      </c>
      <c r="D31" s="45"/>
      <c r="E31" s="27"/>
      <c r="F31" s="2"/>
      <c r="G31" s="62"/>
      <c r="H31" s="4"/>
      <c r="I31" s="64"/>
      <c r="J31" s="4"/>
      <c r="K31" s="64"/>
      <c r="L31" s="91">
        <f t="shared" si="5"/>
        <v>0</v>
      </c>
      <c r="M31" s="89">
        <f t="shared" si="8"/>
        <v>0</v>
      </c>
      <c r="N31" s="70">
        <f t="shared" si="7"/>
        <v>0</v>
      </c>
    </row>
    <row r="32" spans="1:14" ht="15" customHeight="1" x14ac:dyDescent="0.2">
      <c r="A32" s="9">
        <f t="shared" si="0"/>
        <v>42362</v>
      </c>
      <c r="B32" s="41">
        <f t="shared" si="4"/>
        <v>42362</v>
      </c>
      <c r="C32" s="96">
        <f t="shared" si="1"/>
        <v>42362</v>
      </c>
      <c r="D32" s="45" t="str">
        <f>VLOOKUP(B32,Trois,2,FALSE)</f>
        <v>Noël</v>
      </c>
      <c r="E32" s="27"/>
      <c r="F32" s="2"/>
      <c r="G32" s="62"/>
      <c r="H32" s="4"/>
      <c r="I32" s="64"/>
      <c r="J32" s="4"/>
      <c r="K32" s="64"/>
      <c r="L32" s="91">
        <f t="shared" si="5"/>
        <v>0</v>
      </c>
      <c r="M32" s="89">
        <f t="shared" si="8"/>
        <v>0</v>
      </c>
      <c r="N32" s="70">
        <f t="shared" si="7"/>
        <v>0</v>
      </c>
    </row>
    <row r="33" spans="1:15" ht="15" customHeight="1" x14ac:dyDescent="0.2">
      <c r="A33" s="9">
        <f t="shared" si="0"/>
        <v>42363</v>
      </c>
      <c r="B33" s="41">
        <f t="shared" si="4"/>
        <v>42363</v>
      </c>
      <c r="C33" s="96">
        <f t="shared" si="1"/>
        <v>42363</v>
      </c>
      <c r="D33" s="45"/>
      <c r="E33" s="27"/>
      <c r="F33" s="2"/>
      <c r="G33" s="62"/>
      <c r="H33" s="4"/>
      <c r="I33" s="64"/>
      <c r="J33" s="4"/>
      <c r="K33" s="64"/>
      <c r="L33" s="91">
        <f t="shared" si="5"/>
        <v>0</v>
      </c>
      <c r="M33" s="89">
        <f t="shared" si="8"/>
        <v>0</v>
      </c>
      <c r="N33" s="70">
        <f t="shared" si="7"/>
        <v>0</v>
      </c>
    </row>
    <row r="34" spans="1:15" ht="15" customHeight="1" x14ac:dyDescent="0.2">
      <c r="A34" s="9">
        <f t="shared" si="0"/>
        <v>42364</v>
      </c>
      <c r="B34" s="41">
        <f t="shared" si="4"/>
        <v>42364</v>
      </c>
      <c r="C34" s="96">
        <f t="shared" si="1"/>
        <v>42364</v>
      </c>
      <c r="D34" s="45"/>
      <c r="E34" s="27"/>
      <c r="F34" s="2"/>
      <c r="G34" s="62"/>
      <c r="H34" s="4"/>
      <c r="I34" s="64"/>
      <c r="J34" s="4"/>
      <c r="K34" s="64"/>
      <c r="L34" s="91">
        <f t="shared" si="5"/>
        <v>0</v>
      </c>
      <c r="M34" s="89">
        <f t="shared" si="8"/>
        <v>0</v>
      </c>
      <c r="N34" s="70">
        <f t="shared" si="7"/>
        <v>0</v>
      </c>
    </row>
    <row r="35" spans="1:15" ht="15" customHeight="1" x14ac:dyDescent="0.2">
      <c r="A35" s="9">
        <f t="shared" si="0"/>
        <v>42365</v>
      </c>
      <c r="B35" s="41">
        <f t="shared" si="4"/>
        <v>42365</v>
      </c>
      <c r="C35" s="96">
        <f t="shared" si="1"/>
        <v>42365</v>
      </c>
      <c r="D35" s="45"/>
      <c r="E35" s="27"/>
      <c r="F35" s="2"/>
      <c r="G35" s="62"/>
      <c r="H35" s="4"/>
      <c r="I35" s="64"/>
      <c r="J35" s="4"/>
      <c r="K35" s="64"/>
      <c r="L35" s="91">
        <f t="shared" si="5"/>
        <v>0</v>
      </c>
      <c r="M35" s="89">
        <f t="shared" si="8"/>
        <v>0</v>
      </c>
      <c r="N35" s="70">
        <f t="shared" si="7"/>
        <v>0</v>
      </c>
    </row>
    <row r="36" spans="1:15" ht="15" customHeight="1" x14ac:dyDescent="0.2">
      <c r="A36" s="9">
        <f t="shared" si="0"/>
        <v>42366</v>
      </c>
      <c r="B36" s="41">
        <f t="shared" si="4"/>
        <v>42366</v>
      </c>
      <c r="C36" s="96">
        <f t="shared" si="1"/>
        <v>42366</v>
      </c>
      <c r="D36" s="45"/>
      <c r="E36" s="27"/>
      <c r="F36" s="2"/>
      <c r="G36" s="62"/>
      <c r="H36" s="4"/>
      <c r="I36" s="64"/>
      <c r="J36" s="4"/>
      <c r="K36" s="64"/>
      <c r="L36" s="91">
        <f t="shared" si="5"/>
        <v>0</v>
      </c>
      <c r="M36" s="89">
        <f t="shared" si="8"/>
        <v>0</v>
      </c>
      <c r="N36" s="70">
        <f t="shared" si="7"/>
        <v>0</v>
      </c>
    </row>
    <row r="37" spans="1:15" ht="15" customHeight="1" x14ac:dyDescent="0.2">
      <c r="A37" s="9">
        <f t="shared" si="0"/>
        <v>42367</v>
      </c>
      <c r="B37" s="41">
        <f t="shared" si="4"/>
        <v>42367</v>
      </c>
      <c r="C37" s="96">
        <f t="shared" si="1"/>
        <v>42367</v>
      </c>
      <c r="D37" s="66"/>
      <c r="E37" s="67"/>
      <c r="F37" s="2"/>
      <c r="G37" s="62"/>
      <c r="H37" s="4"/>
      <c r="I37" s="64"/>
      <c r="J37" s="4"/>
      <c r="K37" s="64"/>
      <c r="L37" s="91">
        <f t="shared" si="5"/>
        <v>0</v>
      </c>
      <c r="M37" s="89">
        <f t="shared" si="8"/>
        <v>0</v>
      </c>
      <c r="N37" s="70">
        <f t="shared" si="7"/>
        <v>0</v>
      </c>
    </row>
    <row r="38" spans="1:15" ht="15" customHeight="1" thickBot="1" x14ac:dyDescent="0.25">
      <c r="A38" s="11">
        <f t="shared" si="0"/>
        <v>42368</v>
      </c>
      <c r="B38" s="42">
        <f>SUM(B37+1)</f>
        <v>42368</v>
      </c>
      <c r="C38" s="96">
        <f t="shared" si="1"/>
        <v>42368</v>
      </c>
      <c r="D38" s="46"/>
      <c r="E38" s="86"/>
      <c r="F38" s="6"/>
      <c r="G38" s="63"/>
      <c r="H38" s="10"/>
      <c r="I38" s="65"/>
      <c r="J38" s="10"/>
      <c r="K38" s="65"/>
      <c r="L38" s="92">
        <f t="shared" si="5"/>
        <v>0</v>
      </c>
      <c r="M38" s="89">
        <f t="shared" si="8"/>
        <v>0</v>
      </c>
      <c r="N38" s="71">
        <f t="shared" si="7"/>
        <v>0</v>
      </c>
    </row>
    <row r="39" spans="1:15" ht="15" customHeight="1" thickBot="1" x14ac:dyDescent="0.25">
      <c r="A39" s="48"/>
      <c r="B39" s="56"/>
      <c r="C39" s="49"/>
      <c r="D39" s="59"/>
      <c r="E39" s="57"/>
      <c r="F39" s="51"/>
      <c r="G39" s="51"/>
      <c r="H39" s="52"/>
      <c r="I39" s="52"/>
      <c r="J39" s="52"/>
      <c r="K39" s="52"/>
      <c r="L39" s="53"/>
      <c r="M39" s="53"/>
      <c r="N39" s="60"/>
      <c r="O39" s="19"/>
    </row>
    <row r="40" spans="1:15" ht="15" customHeight="1" thickBot="1" x14ac:dyDescent="0.25">
      <c r="A40" s="22"/>
      <c r="B40" s="25"/>
      <c r="C40" s="23"/>
      <c r="D40" s="12"/>
      <c r="E40" s="25"/>
      <c r="F40" s="22"/>
      <c r="G40" s="22"/>
      <c r="H40" s="428" t="str">
        <f>Janv!I40</f>
        <v>SOLDE EN FIN DE MOIS</v>
      </c>
      <c r="I40" s="429"/>
      <c r="J40" s="429"/>
      <c r="K40" s="429"/>
      <c r="L40" s="429"/>
      <c r="M40" s="442">
        <f>N38</f>
        <v>0</v>
      </c>
      <c r="N40" s="443"/>
    </row>
    <row r="41" spans="1:1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5" x14ac:dyDescent="0.2">
      <c r="A42" s="432" t="str">
        <f>Janv!A42</f>
        <v>Ce relevé d'heures est à faire remonter à chaque fin de mois à votre responsable direct.
* Toute demande de récupération devra faire l'objet d'une demande préalable auprès de son responsable direct et devra être annexé ensuite à votre relevé d'heures.</v>
      </c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</row>
    <row r="43" spans="1:15" x14ac:dyDescent="0.2">
      <c r="A43" s="43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</row>
    <row r="44" spans="1:15" x14ac:dyDescent="0.2">
      <c r="A44" s="432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</row>
    <row r="45" spans="1:15" x14ac:dyDescent="0.2">
      <c r="A45" s="425" t="str">
        <f>Janv!A45</f>
        <v>SIGNATURE DE L'AGENT</v>
      </c>
      <c r="B45" s="425"/>
      <c r="C45" s="425"/>
      <c r="D45" s="425"/>
      <c r="E45" s="425"/>
      <c r="F45" s="22"/>
      <c r="G45" s="22"/>
      <c r="H45" s="22"/>
      <c r="I45" s="22"/>
      <c r="J45" s="426" t="str">
        <f>Janv!I45</f>
        <v>SIGNATURE DU RESPONSABLE DIRECT</v>
      </c>
      <c r="K45" s="426"/>
      <c r="L45" s="426"/>
      <c r="M45" s="426"/>
      <c r="N45" s="426"/>
    </row>
    <row r="46" spans="1:1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x14ac:dyDescent="0.2">
      <c r="C57" s="22"/>
    </row>
    <row r="58" spans="1:12" x14ac:dyDescent="0.2">
      <c r="C58" s="22"/>
    </row>
    <row r="59" spans="1:12" x14ac:dyDescent="0.2">
      <c r="C59" s="22"/>
    </row>
  </sheetData>
  <sheetProtection selectLockedCells="1"/>
  <mergeCells count="24">
    <mergeCell ref="A1:N1"/>
    <mergeCell ref="A2:G2"/>
    <mergeCell ref="A5:B5"/>
    <mergeCell ref="D5:E5"/>
    <mergeCell ref="D6:E7"/>
    <mergeCell ref="A3:E3"/>
    <mergeCell ref="F3:L3"/>
    <mergeCell ref="M3:N4"/>
    <mergeCell ref="A4:E4"/>
    <mergeCell ref="F4:L4"/>
    <mergeCell ref="F5:L5"/>
    <mergeCell ref="M5:N5"/>
    <mergeCell ref="L6:L7"/>
    <mergeCell ref="M6:M7"/>
    <mergeCell ref="A42:N44"/>
    <mergeCell ref="A45:E45"/>
    <mergeCell ref="J45:N45"/>
    <mergeCell ref="N6:N7"/>
    <mergeCell ref="F7:G7"/>
    <mergeCell ref="H7:I7"/>
    <mergeCell ref="F6:K6"/>
    <mergeCell ref="J7:K7"/>
    <mergeCell ref="H40:L40"/>
    <mergeCell ref="M40:N40"/>
  </mergeCells>
  <phoneticPr fontId="0" type="noConversion"/>
  <conditionalFormatting sqref="M40">
    <cfRule type="cellIs" dxfId="5" priority="10" stopIfTrue="1" operator="greaterThan">
      <formula>0</formula>
    </cfRule>
    <cfRule type="cellIs" dxfId="4" priority="11" stopIfTrue="1" operator="lessThan">
      <formula>0</formula>
    </cfRule>
  </conditionalFormatting>
  <conditionalFormatting sqref="A8:N38">
    <cfRule type="expression" dxfId="3" priority="1">
      <formula>($B8=TODAY())</formula>
    </cfRule>
    <cfRule type="expression" dxfId="2" priority="13" stopIfTrue="1">
      <formula>COUNTIF(Férié,$B8)&gt;0</formula>
    </cfRule>
    <cfRule type="expression" dxfId="1" priority="16" stopIfTrue="1">
      <formula>WEEKDAY($B8,2)&gt;5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F8:K38">
      <formula1>0</formula1>
    </dataValidation>
  </dataValidations>
  <pageMargins left="3.937007874015748E-2" right="3.937007874015748E-2" top="0.19685039370078741" bottom="0.74803149606299213" header="0.19685039370078741" footer="0.31496062992125984"/>
  <pageSetup paperSize="9" orientation="portrait" horizontalDpi="360" verticalDpi="36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between" id="{FD29E2E1-6946-4338-82EA-D44FBA7CB03D}">
            <xm:f>'Vacances scolaires'!$B$11</xm:f>
            <xm:f>'Vacances scolaires'!$C$11</xm:f>
            <x14:dxf>
              <font>
                <color auto="1"/>
              </font>
              <fill>
                <patternFill>
                  <fgColor auto="1"/>
                  <bgColor rgb="FF00B0F0"/>
                </patternFill>
              </fill>
            </x14:dxf>
          </x14:cfRule>
          <xm:sqref>C8:C38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C17"/>
  <sheetViews>
    <sheetView showGridLines="0" showRowColHeaders="0" showRuler="0" view="pageLayout" zoomScaleNormal="100" workbookViewId="0">
      <selection activeCell="B13" sqref="B13"/>
    </sheetView>
  </sheetViews>
  <sheetFormatPr baseColWidth="10" defaultColWidth="10.25" defaultRowHeight="12.75" x14ac:dyDescent="0.2"/>
  <cols>
    <col min="1" max="1" width="28.875" style="34" customWidth="1"/>
    <col min="2" max="2" width="24.25" style="34" bestFit="1" customWidth="1"/>
    <col min="3" max="3" width="6.125" style="34" bestFit="1" customWidth="1"/>
    <col min="4" max="4" width="39.25" style="34" bestFit="1" customWidth="1"/>
    <col min="5" max="16384" width="10.25" style="34"/>
  </cols>
  <sheetData>
    <row r="1" spans="1:3" ht="13.5" thickBot="1" x14ac:dyDescent="0.25">
      <c r="A1" s="557" t="s">
        <v>1</v>
      </c>
    </row>
    <row r="2" spans="1:3" ht="12.75" customHeight="1" x14ac:dyDescent="0.2">
      <c r="A2" s="558"/>
      <c r="B2" s="555">
        <f>Janv!D5</f>
        <v>2019</v>
      </c>
    </row>
    <row r="3" spans="1:3" ht="13.5" customHeight="1" thickBot="1" x14ac:dyDescent="0.25">
      <c r="A3" s="559"/>
      <c r="B3" s="556"/>
    </row>
    <row r="4" spans="1:3" ht="12.75" customHeight="1" thickBot="1" x14ac:dyDescent="0.25"/>
    <row r="5" spans="1:3" ht="13.5" customHeight="1" x14ac:dyDescent="0.2">
      <c r="A5" s="35" t="s">
        <v>37</v>
      </c>
      <c r="B5" s="36">
        <f>DATE(B2,1,1)</f>
        <v>42004</v>
      </c>
      <c r="C5" s="1" t="s">
        <v>13</v>
      </c>
    </row>
    <row r="6" spans="1:3" ht="14.25" x14ac:dyDescent="0.2">
      <c r="A6" s="37" t="s">
        <v>2</v>
      </c>
      <c r="B6" s="38">
        <f>ROUND(DATE(B2,4,MOD(234-11*MOD(B2,19),30))/7,)*7-5</f>
        <v>42114</v>
      </c>
      <c r="C6" s="1" t="s">
        <v>14</v>
      </c>
    </row>
    <row r="7" spans="1:3" ht="14.25" x14ac:dyDescent="0.2">
      <c r="A7" s="37" t="s">
        <v>3</v>
      </c>
      <c r="B7" s="38">
        <f>SUM(B6+1)</f>
        <v>42115</v>
      </c>
      <c r="C7" s="1" t="s">
        <v>15</v>
      </c>
    </row>
    <row r="8" spans="1:3" ht="14.25" x14ac:dyDescent="0.2">
      <c r="A8" s="37" t="s">
        <v>38</v>
      </c>
      <c r="B8" s="38">
        <f>DATE(B2,5,1)</f>
        <v>42124</v>
      </c>
      <c r="C8" s="1" t="s">
        <v>16</v>
      </c>
    </row>
    <row r="9" spans="1:3" ht="14.25" x14ac:dyDescent="0.2">
      <c r="A9" s="37" t="s">
        <v>4</v>
      </c>
      <c r="B9" s="38">
        <f>DATE(B2,5,8)</f>
        <v>42131</v>
      </c>
      <c r="C9" s="1" t="s">
        <v>17</v>
      </c>
    </row>
    <row r="10" spans="1:3" ht="14.25" x14ac:dyDescent="0.2">
      <c r="A10" s="37" t="s">
        <v>5</v>
      </c>
      <c r="B10" s="38">
        <f>B6+39</f>
        <v>42153</v>
      </c>
      <c r="C10" s="1" t="s">
        <v>18</v>
      </c>
    </row>
    <row r="11" spans="1:3" ht="14.25" x14ac:dyDescent="0.2">
      <c r="A11" s="37" t="s">
        <v>6</v>
      </c>
      <c r="B11" s="38">
        <f>B6+49</f>
        <v>42163</v>
      </c>
      <c r="C11" s="1" t="s">
        <v>19</v>
      </c>
    </row>
    <row r="12" spans="1:3" ht="14.25" x14ac:dyDescent="0.2">
      <c r="A12" s="37" t="s">
        <v>7</v>
      </c>
      <c r="B12" s="38">
        <f>SUM(B11+1)</f>
        <v>42164</v>
      </c>
      <c r="C12" s="1" t="s">
        <v>20</v>
      </c>
    </row>
    <row r="13" spans="1:3" ht="14.25" x14ac:dyDescent="0.2">
      <c r="A13" s="37" t="s">
        <v>8</v>
      </c>
      <c r="B13" s="38">
        <f>DATE(B2,7,14)</f>
        <v>42198</v>
      </c>
      <c r="C13" s="1" t="s">
        <v>21</v>
      </c>
    </row>
    <row r="14" spans="1:3" ht="14.25" x14ac:dyDescent="0.2">
      <c r="A14" s="37" t="s">
        <v>9</v>
      </c>
      <c r="B14" s="38">
        <f>DATE(B2,8,15)</f>
        <v>42230</v>
      </c>
      <c r="C14" s="1" t="s">
        <v>22</v>
      </c>
    </row>
    <row r="15" spans="1:3" ht="14.25" x14ac:dyDescent="0.2">
      <c r="A15" s="37" t="s">
        <v>10</v>
      </c>
      <c r="B15" s="38">
        <f>DATE(B2,11,1)</f>
        <v>42308</v>
      </c>
      <c r="C15" s="1" t="s">
        <v>23</v>
      </c>
    </row>
    <row r="16" spans="1:3" ht="14.25" x14ac:dyDescent="0.2">
      <c r="A16" s="37" t="s">
        <v>11</v>
      </c>
      <c r="B16" s="38">
        <f>DATE(B2,11,11)</f>
        <v>42318</v>
      </c>
      <c r="C16" s="1" t="s">
        <v>24</v>
      </c>
    </row>
    <row r="17" spans="1:3" ht="15" thickBot="1" x14ac:dyDescent="0.25">
      <c r="A17" s="39" t="s">
        <v>12</v>
      </c>
      <c r="B17" s="40">
        <f>DATE(B2,12,25)</f>
        <v>42362</v>
      </c>
      <c r="C17" s="1" t="s">
        <v>25</v>
      </c>
    </row>
  </sheetData>
  <sheetProtection sheet="1" objects="1" scenarios="1" selectLockedCells="1" selectUnlockedCells="1"/>
  <mergeCells count="2">
    <mergeCell ref="B2:B3"/>
    <mergeCell ref="A1:A3"/>
  </mergeCells>
  <phoneticPr fontId="4" type="noConversion"/>
  <pageMargins left="3.937007874015748E-2" right="3.937007874015748E-2" top="0.19685039370078741" bottom="0.74803149606299213" header="0.19685039370078741" footer="0.31496062992125984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showRowColHeaders="0" showRuler="0" view="pageLayout" zoomScaleNormal="100" workbookViewId="0">
      <selection activeCell="B11" sqref="B11"/>
    </sheetView>
  </sheetViews>
  <sheetFormatPr baseColWidth="10" defaultRowHeight="14.25" x14ac:dyDescent="0.2"/>
  <cols>
    <col min="1" max="1" width="22.75" customWidth="1"/>
    <col min="2" max="2" width="24.25" customWidth="1"/>
    <col min="3" max="3" width="24" customWidth="1"/>
    <col min="4" max="4" width="6.75" customWidth="1"/>
  </cols>
  <sheetData>
    <row r="1" spans="1:4" ht="15" thickBot="1" x14ac:dyDescent="0.25">
      <c r="A1" s="560" t="s">
        <v>57</v>
      </c>
      <c r="B1" s="108"/>
      <c r="C1" s="34"/>
      <c r="D1" s="34"/>
    </row>
    <row r="2" spans="1:4" ht="23.25" x14ac:dyDescent="0.2">
      <c r="A2" s="561"/>
      <c r="B2" s="563">
        <f>Janv!D5</f>
        <v>2019</v>
      </c>
      <c r="C2" s="94"/>
      <c r="D2" s="34"/>
    </row>
    <row r="3" spans="1:4" ht="24" thickBot="1" x14ac:dyDescent="0.25">
      <c r="A3" s="562"/>
      <c r="B3" s="564"/>
      <c r="C3" s="94"/>
      <c r="D3" s="34"/>
    </row>
    <row r="4" spans="1:4" ht="15" thickBot="1" x14ac:dyDescent="0.25">
      <c r="A4" s="34"/>
      <c r="B4" s="34"/>
      <c r="C4" s="34"/>
      <c r="D4" s="34"/>
    </row>
    <row r="5" spans="1:4" ht="15" thickBot="1" x14ac:dyDescent="0.25">
      <c r="A5" s="34"/>
      <c r="B5" s="98" t="s">
        <v>50</v>
      </c>
      <c r="C5" s="99" t="s">
        <v>51</v>
      </c>
      <c r="D5" s="34"/>
    </row>
    <row r="6" spans="1:4" ht="15" x14ac:dyDescent="0.25">
      <c r="A6" s="100" t="s">
        <v>44</v>
      </c>
      <c r="B6" s="109">
        <v>41994</v>
      </c>
      <c r="C6" s="103">
        <f>B6+15</f>
        <v>42009</v>
      </c>
      <c r="D6" s="105" t="s">
        <v>52</v>
      </c>
    </row>
    <row r="7" spans="1:4" ht="15" x14ac:dyDescent="0.25">
      <c r="A7" s="101" t="s">
        <v>45</v>
      </c>
      <c r="B7" s="110">
        <v>42050</v>
      </c>
      <c r="C7" s="103">
        <f>B7+15</f>
        <v>42065</v>
      </c>
      <c r="D7" s="106" t="s">
        <v>53</v>
      </c>
    </row>
    <row r="8" spans="1:4" ht="15" x14ac:dyDescent="0.25">
      <c r="A8" s="101" t="s">
        <v>46</v>
      </c>
      <c r="B8" s="110">
        <v>42106</v>
      </c>
      <c r="C8" s="103">
        <f t="shared" ref="C8:C11" si="0">B8+15</f>
        <v>42121</v>
      </c>
      <c r="D8" s="106" t="s">
        <v>14</v>
      </c>
    </row>
    <row r="9" spans="1:4" ht="15" x14ac:dyDescent="0.25">
      <c r="A9" s="101" t="s">
        <v>47</v>
      </c>
      <c r="B9" s="110">
        <v>42190</v>
      </c>
      <c r="C9" s="103">
        <f>B9+57</f>
        <v>42247</v>
      </c>
      <c r="D9" s="106" t="s">
        <v>54</v>
      </c>
    </row>
    <row r="10" spans="1:4" ht="15" x14ac:dyDescent="0.25">
      <c r="A10" s="101" t="s">
        <v>48</v>
      </c>
      <c r="B10" s="110">
        <v>42295</v>
      </c>
      <c r="C10" s="103">
        <f t="shared" si="0"/>
        <v>42310</v>
      </c>
      <c r="D10" s="106" t="s">
        <v>55</v>
      </c>
    </row>
    <row r="11" spans="1:4" ht="15.75" thickBot="1" x14ac:dyDescent="0.3">
      <c r="A11" s="102" t="s">
        <v>49</v>
      </c>
      <c r="B11" s="111">
        <v>42358</v>
      </c>
      <c r="C11" s="104">
        <f t="shared" si="0"/>
        <v>42373</v>
      </c>
      <c r="D11" s="107" t="s">
        <v>56</v>
      </c>
    </row>
  </sheetData>
  <sheetProtection sheet="1" objects="1" scenarios="1" selectLockedCells="1"/>
  <mergeCells count="2">
    <mergeCell ref="A1:A3"/>
    <mergeCell ref="B2:B3"/>
  </mergeCells>
  <pageMargins left="3.937007874015748E-2" right="3.937007874015748E-2" top="0.19685039370078741" bottom="0.74803149606299213" header="0.19685039370078741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Q57"/>
  <sheetViews>
    <sheetView showGridLines="0" showRuler="0" view="pageLayout" zoomScaleNormal="100" workbookViewId="0">
      <selection activeCell="E25" sqref="E25"/>
    </sheetView>
  </sheetViews>
  <sheetFormatPr baseColWidth="10" defaultRowHeight="14.25" x14ac:dyDescent="0.2"/>
  <cols>
    <col min="1" max="1" width="5" style="210" customWidth="1"/>
    <col min="2" max="2" width="4.125" style="210" customWidth="1"/>
    <col min="3" max="3" width="0.625" style="26" customWidth="1"/>
    <col min="4" max="4" width="3.875" style="26" customWidth="1"/>
    <col min="5" max="5" width="21.875" style="26" customWidth="1"/>
    <col min="6" max="11" width="5.625" style="26" customWidth="1"/>
    <col min="12" max="12" width="7.125" style="26" customWidth="1"/>
    <col min="13" max="13" width="7.125" style="13" customWidth="1"/>
    <col min="14" max="14" width="6.875" style="13" customWidth="1"/>
    <col min="15" max="16384" width="11" style="13"/>
  </cols>
  <sheetData>
    <row r="1" spans="1:17" ht="21" customHeight="1" thickBot="1" x14ac:dyDescent="0.25">
      <c r="A1" s="349" t="str">
        <f>Janv!A1</f>
        <v>RELEVÉ MENSUEL D'HEURES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</row>
    <row r="2" spans="1:17" ht="15.75" thickBot="1" x14ac:dyDescent="0.3">
      <c r="A2" s="350" t="str">
        <f>Janv!A2</f>
        <v>Nombre d'heures à effectuer par jour :</v>
      </c>
      <c r="B2" s="351"/>
      <c r="C2" s="351"/>
      <c r="D2" s="351"/>
      <c r="E2" s="351"/>
      <c r="F2" s="351"/>
      <c r="G2" s="351"/>
      <c r="H2" s="278">
        <f>Janv!J2</f>
        <v>0.29166666666666669</v>
      </c>
      <c r="I2" s="229"/>
      <c r="J2" s="229"/>
      <c r="K2" s="229"/>
      <c r="L2" s="229"/>
      <c r="M2" s="231"/>
      <c r="N2" s="231"/>
    </row>
    <row r="3" spans="1:17" ht="20.100000000000001" customHeight="1" x14ac:dyDescent="0.2">
      <c r="A3" s="328" t="str">
        <f>Janv!A3</f>
        <v xml:space="preserve">NOM DE L'AGENT :   </v>
      </c>
      <c r="B3" s="329"/>
      <c r="C3" s="329"/>
      <c r="D3" s="329"/>
      <c r="E3" s="329"/>
      <c r="F3" s="376" t="str">
        <f>Janv!F3</f>
        <v>Jean NEYMAR</v>
      </c>
      <c r="G3" s="376"/>
      <c r="H3" s="376"/>
      <c r="I3" s="376"/>
      <c r="J3" s="376"/>
      <c r="K3" s="376"/>
      <c r="L3" s="376"/>
      <c r="M3" s="361" t="str">
        <f>Janv!M3</f>
        <v>Solde à la fin du mois précédent</v>
      </c>
      <c r="N3" s="362"/>
    </row>
    <row r="4" spans="1:17" ht="20.100000000000001" customHeight="1" thickBot="1" x14ac:dyDescent="0.25">
      <c r="A4" s="333" t="str">
        <f>Janv!A4</f>
        <v xml:space="preserve">SERVICE : </v>
      </c>
      <c r="B4" s="334"/>
      <c r="C4" s="334"/>
      <c r="D4" s="334"/>
      <c r="E4" s="334"/>
      <c r="F4" s="377" t="str">
        <f>Janv!F4</f>
        <v>DDOS</v>
      </c>
      <c r="G4" s="377"/>
      <c r="H4" s="377"/>
      <c r="I4" s="377"/>
      <c r="J4" s="377"/>
      <c r="K4" s="377"/>
      <c r="L4" s="377"/>
      <c r="M4" s="363"/>
      <c r="N4" s="364"/>
    </row>
    <row r="5" spans="1:17" ht="30" customHeight="1" thickBot="1" x14ac:dyDescent="0.25">
      <c r="A5" s="330" t="str">
        <f>Janv!A5</f>
        <v>Choix de l'Année</v>
      </c>
      <c r="B5" s="331"/>
      <c r="C5" s="93"/>
      <c r="D5" s="370">
        <f>Année</f>
        <v>2019</v>
      </c>
      <c r="E5" s="371"/>
      <c r="F5" s="383">
        <f>DATE(Année,2,1)</f>
        <v>42035</v>
      </c>
      <c r="G5" s="384"/>
      <c r="H5" s="384"/>
      <c r="I5" s="384"/>
      <c r="J5" s="384"/>
      <c r="K5" s="384"/>
      <c r="L5" s="385"/>
      <c r="M5" s="386">
        <f>Janv!M40</f>
        <v>0</v>
      </c>
      <c r="N5" s="387"/>
    </row>
    <row r="6" spans="1:17" ht="30" customHeight="1" thickBot="1" x14ac:dyDescent="0.25">
      <c r="A6" s="202"/>
      <c r="B6" s="203"/>
      <c r="C6" s="16"/>
      <c r="D6" s="372" t="str">
        <f>Janv!D6</f>
        <v xml:space="preserve">Motif du dépassement / Récupération* </v>
      </c>
      <c r="E6" s="373"/>
      <c r="F6" s="378" t="str">
        <f>Janv!F6</f>
        <v>Plages horaires</v>
      </c>
      <c r="G6" s="379"/>
      <c r="H6" s="379"/>
      <c r="I6" s="379"/>
      <c r="J6" s="379"/>
      <c r="K6" s="380"/>
      <c r="L6" s="352" t="str">
        <f>Janv!L6</f>
        <v>Nb d'heures effectuées</v>
      </c>
      <c r="M6" s="354" t="str">
        <f>Janv!M6</f>
        <v>Heures à rattraper ou récupérer</v>
      </c>
      <c r="N6" s="356" t="str">
        <f>Janv!N6</f>
        <v>Solde après chaque journée concernée</v>
      </c>
    </row>
    <row r="7" spans="1:17" ht="15" customHeight="1" thickBot="1" x14ac:dyDescent="0.25">
      <c r="A7" s="204"/>
      <c r="B7" s="205"/>
      <c r="C7" s="95"/>
      <c r="D7" s="374"/>
      <c r="E7" s="375"/>
      <c r="F7" s="388" t="str">
        <f>Janv!F7</f>
        <v>Matin</v>
      </c>
      <c r="G7" s="389"/>
      <c r="H7" s="381" t="str">
        <f>Janv!H7</f>
        <v>Après-midi</v>
      </c>
      <c r="I7" s="382"/>
      <c r="J7" s="388" t="str">
        <f>Janv!J7</f>
        <v>Autres</v>
      </c>
      <c r="K7" s="389"/>
      <c r="L7" s="353"/>
      <c r="M7" s="355"/>
      <c r="N7" s="357"/>
      <c r="Q7" s="18"/>
    </row>
    <row r="8" spans="1:17" ht="15" customHeight="1" x14ac:dyDescent="0.2">
      <c r="A8" s="260">
        <f>B8</f>
        <v>42035</v>
      </c>
      <c r="B8" s="261">
        <f>SUM(Janv!B38+1)</f>
        <v>42035</v>
      </c>
      <c r="C8" s="96">
        <f>B8</f>
        <v>42035</v>
      </c>
      <c r="D8" s="43" t="str">
        <f>IF(B8=fériés!$B$6,VLOOKUP(B8,Trois,2,FALSE),IF(B8=fériés!$B$7,VLOOKUP(B8,Trois,2,FALSE),IF(B8=fériés!$B$10,VLOOKUP(B8,Trois,2,FALSE),IF(B8=fériés!$B$11,VLOOKUP(B8,Trois,2,FALSE),IF(B8=fériés!$B$12,VLOOKUP(B8,Trois,2,FALSE),"")))))</f>
        <v/>
      </c>
      <c r="E8" s="156"/>
      <c r="F8" s="264"/>
      <c r="G8" s="265"/>
      <c r="H8" s="266"/>
      <c r="I8" s="267"/>
      <c r="J8" s="268"/>
      <c r="K8" s="269"/>
      <c r="L8" s="184">
        <f t="shared" ref="L8:L9" si="0">SUM((G8-F8)+(I8-H8)+(K8-J8))</f>
        <v>0</v>
      </c>
      <c r="M8" s="185">
        <f t="shared" ref="M8:M9" si="1">IF(SUM(F8:K8)=0,0,L8-$H$2)</f>
        <v>0</v>
      </c>
      <c r="N8" s="193">
        <f>SUM(M8+M5)</f>
        <v>0</v>
      </c>
      <c r="Q8" s="18"/>
    </row>
    <row r="9" spans="1:17" ht="15" customHeight="1" x14ac:dyDescent="0.2">
      <c r="A9" s="260">
        <f t="shared" ref="A9:A36" si="2">B9</f>
        <v>42036</v>
      </c>
      <c r="B9" s="261">
        <f>SUM(B8+1)</f>
        <v>42036</v>
      </c>
      <c r="C9" s="96">
        <f t="shared" ref="C9:C38" si="3">B9</f>
        <v>42036</v>
      </c>
      <c r="D9" s="43" t="str">
        <f>IF(B9=fériés!$B$6,VLOOKUP(B9,Trois,2,FALSE),IF(B9=fériés!$B$7,VLOOKUP(B9,Trois,2,FALSE),IF(B9=fériés!$B$10,VLOOKUP(B9,Trois,2,FALSE),IF(B9=fériés!$B$11,VLOOKUP(B9,Trois,2,FALSE),IF(B9=fériés!$B$12,VLOOKUP(B9,Trois,2,FALSE),"")))))</f>
        <v/>
      </c>
      <c r="E9" s="156"/>
      <c r="F9" s="264"/>
      <c r="G9" s="265"/>
      <c r="H9" s="266"/>
      <c r="I9" s="267"/>
      <c r="J9" s="270"/>
      <c r="K9" s="269"/>
      <c r="L9" s="186">
        <f t="shared" si="0"/>
        <v>0</v>
      </c>
      <c r="M9" s="187">
        <f t="shared" si="1"/>
        <v>0</v>
      </c>
      <c r="N9" s="194">
        <f t="shared" ref="N9" si="4">SUM(M9+N8)</f>
        <v>0</v>
      </c>
      <c r="Q9" s="19"/>
    </row>
    <row r="10" spans="1:17" ht="15" customHeight="1" x14ac:dyDescent="0.2">
      <c r="A10" s="260">
        <f t="shared" si="2"/>
        <v>42037</v>
      </c>
      <c r="B10" s="261">
        <f>SUM(B9+1)</f>
        <v>42037</v>
      </c>
      <c r="C10" s="96">
        <f t="shared" si="3"/>
        <v>42037</v>
      </c>
      <c r="D10" s="43" t="str">
        <f>IF(B10=fériés!$B$6,VLOOKUP(B10,Trois,2,FALSE),IF(B10=fériés!$B$7,VLOOKUP(B10,Trois,2,FALSE),IF(B10=fériés!$B$10,VLOOKUP(B10,Trois,2,FALSE),IF(B10=fériés!$B$11,VLOOKUP(B10,Trois,2,FALSE),IF(B10=fériés!$B$12,VLOOKUP(B10,Trois,2,FALSE),"")))))</f>
        <v/>
      </c>
      <c r="E10" s="156"/>
      <c r="F10" s="264"/>
      <c r="G10" s="265"/>
      <c r="H10" s="266"/>
      <c r="I10" s="267"/>
      <c r="J10" s="270"/>
      <c r="K10" s="269"/>
      <c r="L10" s="186">
        <f t="shared" ref="L10:L36" si="5">SUM((G10-F10)+(I10-H10)+(K10-J10))</f>
        <v>0</v>
      </c>
      <c r="M10" s="187">
        <f t="shared" ref="M10:M36" si="6">IF(SUM(F10:K10)=0,0,L10-$H$2)</f>
        <v>0</v>
      </c>
      <c r="N10" s="194">
        <f t="shared" ref="N10:N36" si="7">SUM(M10+N9)</f>
        <v>0</v>
      </c>
      <c r="Q10" s="19"/>
    </row>
    <row r="11" spans="1:17" ht="15" customHeight="1" x14ac:dyDescent="0.2">
      <c r="A11" s="260">
        <f t="shared" si="2"/>
        <v>42038</v>
      </c>
      <c r="B11" s="261">
        <f t="shared" ref="B11:B34" si="8">SUM(B10+1)</f>
        <v>42038</v>
      </c>
      <c r="C11" s="96">
        <f t="shared" si="3"/>
        <v>42038</v>
      </c>
      <c r="D11" s="43" t="str">
        <f>IF(B11=fériés!$B$6,VLOOKUP(B11,Trois,2,FALSE),IF(B11=fériés!$B$7,VLOOKUP(B11,Trois,2,FALSE),IF(B11=fériés!$B$10,VLOOKUP(B11,Trois,2,FALSE),IF(B11=fériés!$B$11,VLOOKUP(B11,Trois,2,FALSE),IF(B11=fériés!$B$12,VLOOKUP(B11,Trois,2,FALSE),"")))))</f>
        <v/>
      </c>
      <c r="E11" s="156"/>
      <c r="F11" s="264"/>
      <c r="G11" s="265"/>
      <c r="H11" s="266"/>
      <c r="I11" s="267"/>
      <c r="J11" s="270"/>
      <c r="K11" s="269"/>
      <c r="L11" s="186">
        <f t="shared" si="5"/>
        <v>0</v>
      </c>
      <c r="M11" s="187">
        <f t="shared" si="6"/>
        <v>0</v>
      </c>
      <c r="N11" s="194">
        <f t="shared" si="7"/>
        <v>0</v>
      </c>
    </row>
    <row r="12" spans="1:17" ht="15" customHeight="1" x14ac:dyDescent="0.2">
      <c r="A12" s="260">
        <f t="shared" si="2"/>
        <v>42039</v>
      </c>
      <c r="B12" s="261">
        <f t="shared" si="8"/>
        <v>42039</v>
      </c>
      <c r="C12" s="96">
        <f t="shared" si="3"/>
        <v>42039</v>
      </c>
      <c r="D12" s="43" t="str">
        <f>IF(B12=fériés!$B$6,VLOOKUP(B12,Trois,2,FALSE),IF(B12=fériés!$B$7,VLOOKUP(B12,Trois,2,FALSE),IF(B12=fériés!$B$10,VLOOKUP(B12,Trois,2,FALSE),IF(B12=fériés!$B$11,VLOOKUP(B12,Trois,2,FALSE),IF(B12=fériés!$B$12,VLOOKUP(B12,Trois,2,FALSE),"")))))</f>
        <v/>
      </c>
      <c r="E12" s="156"/>
      <c r="F12" s="264"/>
      <c r="G12" s="265"/>
      <c r="H12" s="266"/>
      <c r="I12" s="267"/>
      <c r="J12" s="270"/>
      <c r="K12" s="269"/>
      <c r="L12" s="186">
        <f t="shared" si="5"/>
        <v>0</v>
      </c>
      <c r="M12" s="187">
        <f t="shared" si="6"/>
        <v>0</v>
      </c>
      <c r="N12" s="194">
        <f t="shared" si="7"/>
        <v>0</v>
      </c>
    </row>
    <row r="13" spans="1:17" ht="15" customHeight="1" x14ac:dyDescent="0.2">
      <c r="A13" s="260">
        <f t="shared" si="2"/>
        <v>42040</v>
      </c>
      <c r="B13" s="261">
        <f t="shared" si="8"/>
        <v>42040</v>
      </c>
      <c r="C13" s="96">
        <f t="shared" si="3"/>
        <v>42040</v>
      </c>
      <c r="D13" s="43" t="str">
        <f>IF(B13=fériés!$B$6,VLOOKUP(B13,Trois,2,FALSE),IF(B13=fériés!$B$7,VLOOKUP(B13,Trois,2,FALSE),IF(B13=fériés!$B$10,VLOOKUP(B13,Trois,2,FALSE),IF(B13=fériés!$B$11,VLOOKUP(B13,Trois,2,FALSE),IF(B13=fériés!$B$12,VLOOKUP(B13,Trois,2,FALSE),"")))))</f>
        <v/>
      </c>
      <c r="E13" s="156"/>
      <c r="F13" s="264"/>
      <c r="G13" s="265"/>
      <c r="H13" s="266"/>
      <c r="I13" s="267"/>
      <c r="J13" s="270"/>
      <c r="K13" s="269"/>
      <c r="L13" s="186">
        <f t="shared" si="5"/>
        <v>0</v>
      </c>
      <c r="M13" s="187">
        <f t="shared" si="6"/>
        <v>0</v>
      </c>
      <c r="N13" s="194">
        <f t="shared" si="7"/>
        <v>0</v>
      </c>
    </row>
    <row r="14" spans="1:17" ht="15" customHeight="1" x14ac:dyDescent="0.2">
      <c r="A14" s="260">
        <f t="shared" si="2"/>
        <v>42041</v>
      </c>
      <c r="B14" s="261">
        <f t="shared" si="8"/>
        <v>42041</v>
      </c>
      <c r="C14" s="96">
        <f t="shared" si="3"/>
        <v>42041</v>
      </c>
      <c r="D14" s="43" t="str">
        <f>IF(B14=fériés!$B$6,VLOOKUP(B14,Trois,2,FALSE),IF(B14=fériés!$B$7,VLOOKUP(B14,Trois,2,FALSE),IF(B14=fériés!$B$10,VLOOKUP(B14,Trois,2,FALSE),IF(B14=fériés!$B$11,VLOOKUP(B14,Trois,2,FALSE),IF(B14=fériés!$B$12,VLOOKUP(B14,Trois,2,FALSE),"")))))</f>
        <v/>
      </c>
      <c r="E14" s="156"/>
      <c r="F14" s="264"/>
      <c r="G14" s="265"/>
      <c r="H14" s="266"/>
      <c r="I14" s="267"/>
      <c r="J14" s="270"/>
      <c r="K14" s="269"/>
      <c r="L14" s="186">
        <f t="shared" si="5"/>
        <v>0</v>
      </c>
      <c r="M14" s="187">
        <f t="shared" si="6"/>
        <v>0</v>
      </c>
      <c r="N14" s="194">
        <f t="shared" si="7"/>
        <v>0</v>
      </c>
    </row>
    <row r="15" spans="1:17" ht="15" customHeight="1" x14ac:dyDescent="0.2">
      <c r="A15" s="260">
        <f t="shared" si="2"/>
        <v>42042</v>
      </c>
      <c r="B15" s="261">
        <f t="shared" si="8"/>
        <v>42042</v>
      </c>
      <c r="C15" s="96">
        <f t="shared" si="3"/>
        <v>42042</v>
      </c>
      <c r="D15" s="43" t="str">
        <f>IF(B15=fériés!$B$6,VLOOKUP(B15,Trois,2,FALSE),IF(B15=fériés!$B$7,VLOOKUP(B15,Trois,2,FALSE),IF(B15=fériés!$B$10,VLOOKUP(B15,Trois,2,FALSE),IF(B15=fériés!$B$11,VLOOKUP(B15,Trois,2,FALSE),IF(B15=fériés!$B$12,VLOOKUP(B15,Trois,2,FALSE),"")))))</f>
        <v/>
      </c>
      <c r="E15" s="156"/>
      <c r="F15" s="264"/>
      <c r="G15" s="265"/>
      <c r="H15" s="266"/>
      <c r="I15" s="267"/>
      <c r="J15" s="270"/>
      <c r="K15" s="269"/>
      <c r="L15" s="186">
        <f t="shared" si="5"/>
        <v>0</v>
      </c>
      <c r="M15" s="187">
        <f t="shared" si="6"/>
        <v>0</v>
      </c>
      <c r="N15" s="194">
        <f t="shared" si="7"/>
        <v>0</v>
      </c>
    </row>
    <row r="16" spans="1:17" ht="15" customHeight="1" x14ac:dyDescent="0.2">
      <c r="A16" s="260">
        <f t="shared" si="2"/>
        <v>42043</v>
      </c>
      <c r="B16" s="261">
        <f t="shared" si="8"/>
        <v>42043</v>
      </c>
      <c r="C16" s="96">
        <f t="shared" si="3"/>
        <v>42043</v>
      </c>
      <c r="D16" s="43" t="str">
        <f>IF(B16=fériés!$B$6,VLOOKUP(B16,Trois,2,FALSE),IF(B16=fériés!$B$7,VLOOKUP(B16,Trois,2,FALSE),IF(B16=fériés!$B$10,VLOOKUP(B16,Trois,2,FALSE),IF(B16=fériés!$B$11,VLOOKUP(B16,Trois,2,FALSE),IF(B16=fériés!$B$12,VLOOKUP(B16,Trois,2,FALSE),"")))))</f>
        <v/>
      </c>
      <c r="E16" s="156"/>
      <c r="F16" s="264"/>
      <c r="G16" s="265"/>
      <c r="H16" s="266"/>
      <c r="I16" s="267"/>
      <c r="J16" s="270"/>
      <c r="K16" s="269"/>
      <c r="L16" s="186">
        <f t="shared" si="5"/>
        <v>0</v>
      </c>
      <c r="M16" s="187">
        <f t="shared" si="6"/>
        <v>0</v>
      </c>
      <c r="N16" s="194">
        <f t="shared" si="7"/>
        <v>0</v>
      </c>
    </row>
    <row r="17" spans="1:14" ht="15" customHeight="1" x14ac:dyDescent="0.2">
      <c r="A17" s="260">
        <f t="shared" si="2"/>
        <v>42044</v>
      </c>
      <c r="B17" s="261">
        <f t="shared" si="8"/>
        <v>42044</v>
      </c>
      <c r="C17" s="96">
        <f t="shared" si="3"/>
        <v>42044</v>
      </c>
      <c r="D17" s="43" t="str">
        <f>IF(B17=fériés!$B$6,VLOOKUP(B17,Trois,2,FALSE),IF(B17=fériés!$B$7,VLOOKUP(B17,Trois,2,FALSE),IF(B17=fériés!$B$10,VLOOKUP(B17,Trois,2,FALSE),IF(B17=fériés!$B$11,VLOOKUP(B17,Trois,2,FALSE),IF(B17=fériés!$B$12,VLOOKUP(B17,Trois,2,FALSE),"")))))</f>
        <v/>
      </c>
      <c r="E17" s="156"/>
      <c r="F17" s="264"/>
      <c r="G17" s="265"/>
      <c r="H17" s="266"/>
      <c r="I17" s="267"/>
      <c r="J17" s="270"/>
      <c r="K17" s="269"/>
      <c r="L17" s="186">
        <f t="shared" si="5"/>
        <v>0</v>
      </c>
      <c r="M17" s="187">
        <f t="shared" si="6"/>
        <v>0</v>
      </c>
      <c r="N17" s="194">
        <f t="shared" si="7"/>
        <v>0</v>
      </c>
    </row>
    <row r="18" spans="1:14" ht="15" customHeight="1" x14ac:dyDescent="0.2">
      <c r="A18" s="260">
        <f t="shared" si="2"/>
        <v>42045</v>
      </c>
      <c r="B18" s="261">
        <f t="shared" si="8"/>
        <v>42045</v>
      </c>
      <c r="C18" s="96">
        <f t="shared" si="3"/>
        <v>42045</v>
      </c>
      <c r="D18" s="43" t="str">
        <f>IF(B18=fériés!$B$6,VLOOKUP(B18,Trois,2,FALSE),IF(B18=fériés!$B$7,VLOOKUP(B18,Trois,2,FALSE),IF(B18=fériés!$B$10,VLOOKUP(B18,Trois,2,FALSE),IF(B18=fériés!$B$11,VLOOKUP(B18,Trois,2,FALSE),IF(B18=fériés!$B$12,VLOOKUP(B18,Trois,2,FALSE),"")))))</f>
        <v/>
      </c>
      <c r="E18" s="156"/>
      <c r="F18" s="264"/>
      <c r="G18" s="265"/>
      <c r="H18" s="266"/>
      <c r="I18" s="267"/>
      <c r="J18" s="270"/>
      <c r="K18" s="269"/>
      <c r="L18" s="186">
        <f t="shared" si="5"/>
        <v>0</v>
      </c>
      <c r="M18" s="187">
        <f t="shared" si="6"/>
        <v>0</v>
      </c>
      <c r="N18" s="194">
        <f t="shared" si="7"/>
        <v>0</v>
      </c>
    </row>
    <row r="19" spans="1:14" ht="15" customHeight="1" x14ac:dyDescent="0.2">
      <c r="A19" s="260">
        <f t="shared" si="2"/>
        <v>42046</v>
      </c>
      <c r="B19" s="261">
        <f t="shared" si="8"/>
        <v>42046</v>
      </c>
      <c r="C19" s="96">
        <f t="shared" si="3"/>
        <v>42046</v>
      </c>
      <c r="D19" s="43" t="str">
        <f>IF(B19=fériés!$B$6,VLOOKUP(B19,Trois,2,FALSE),IF(B19=fériés!$B$7,VLOOKUP(B19,Trois,2,FALSE),IF(B19=fériés!$B$10,VLOOKUP(B19,Trois,2,FALSE),IF(B19=fériés!$B$11,VLOOKUP(B19,Trois,2,FALSE),IF(B19=fériés!$B$12,VLOOKUP(B19,Trois,2,FALSE),"")))))</f>
        <v/>
      </c>
      <c r="E19" s="156"/>
      <c r="F19" s="264"/>
      <c r="G19" s="265"/>
      <c r="H19" s="266"/>
      <c r="I19" s="267"/>
      <c r="J19" s="270"/>
      <c r="K19" s="269"/>
      <c r="L19" s="186">
        <f t="shared" si="5"/>
        <v>0</v>
      </c>
      <c r="M19" s="187">
        <f t="shared" si="6"/>
        <v>0</v>
      </c>
      <c r="N19" s="194">
        <f t="shared" si="7"/>
        <v>0</v>
      </c>
    </row>
    <row r="20" spans="1:14" ht="15" customHeight="1" x14ac:dyDescent="0.2">
      <c r="A20" s="260">
        <f t="shared" si="2"/>
        <v>42047</v>
      </c>
      <c r="B20" s="261">
        <f t="shared" si="8"/>
        <v>42047</v>
      </c>
      <c r="C20" s="96">
        <f t="shared" si="3"/>
        <v>42047</v>
      </c>
      <c r="D20" s="43" t="str">
        <f>IF(B20=fériés!$B$6,VLOOKUP(B20,Trois,2,FALSE),IF(B20=fériés!$B$7,VLOOKUP(B20,Trois,2,FALSE),IF(B20=fériés!$B$10,VLOOKUP(B20,Trois,2,FALSE),IF(B20=fériés!$B$11,VLOOKUP(B20,Trois,2,FALSE),IF(B20=fériés!$B$12,VLOOKUP(B20,Trois,2,FALSE),"")))))</f>
        <v/>
      </c>
      <c r="E20" s="156"/>
      <c r="F20" s="264"/>
      <c r="G20" s="265"/>
      <c r="H20" s="266"/>
      <c r="I20" s="267"/>
      <c r="J20" s="270"/>
      <c r="K20" s="269"/>
      <c r="L20" s="186">
        <f t="shared" si="5"/>
        <v>0</v>
      </c>
      <c r="M20" s="187">
        <f t="shared" si="6"/>
        <v>0</v>
      </c>
      <c r="N20" s="194">
        <f t="shared" si="7"/>
        <v>0</v>
      </c>
    </row>
    <row r="21" spans="1:14" ht="15" customHeight="1" x14ac:dyDescent="0.2">
      <c r="A21" s="260">
        <f t="shared" si="2"/>
        <v>42048</v>
      </c>
      <c r="B21" s="261">
        <f t="shared" si="8"/>
        <v>42048</v>
      </c>
      <c r="C21" s="96">
        <f t="shared" si="3"/>
        <v>42048</v>
      </c>
      <c r="D21" s="43" t="str">
        <f>IF(B21=fériés!$B$6,VLOOKUP(B21,Trois,2,FALSE),IF(B21=fériés!$B$7,VLOOKUP(B21,Trois,2,FALSE),IF(B21=fériés!$B$10,VLOOKUP(B21,Trois,2,FALSE),IF(B21=fériés!$B$11,VLOOKUP(B21,Trois,2,FALSE),IF(B21=fériés!$B$12,VLOOKUP(B21,Trois,2,FALSE),"")))))</f>
        <v/>
      </c>
      <c r="E21" s="156"/>
      <c r="F21" s="264"/>
      <c r="G21" s="265"/>
      <c r="H21" s="266"/>
      <c r="I21" s="267"/>
      <c r="J21" s="270"/>
      <c r="K21" s="269"/>
      <c r="L21" s="186">
        <f t="shared" si="5"/>
        <v>0</v>
      </c>
      <c r="M21" s="187">
        <f t="shared" si="6"/>
        <v>0</v>
      </c>
      <c r="N21" s="194">
        <f t="shared" si="7"/>
        <v>0</v>
      </c>
    </row>
    <row r="22" spans="1:14" ht="15" customHeight="1" x14ac:dyDescent="0.2">
      <c r="A22" s="260">
        <f t="shared" si="2"/>
        <v>42049</v>
      </c>
      <c r="B22" s="261">
        <f t="shared" si="8"/>
        <v>42049</v>
      </c>
      <c r="C22" s="96">
        <f t="shared" si="3"/>
        <v>42049</v>
      </c>
      <c r="D22" s="43" t="str">
        <f>IF(B22=fériés!$B$6,VLOOKUP(B22,Trois,2,FALSE),IF(B22=fériés!$B$7,VLOOKUP(B22,Trois,2,FALSE),IF(B22=fériés!$B$10,VLOOKUP(B22,Trois,2,FALSE),IF(B22=fériés!$B$11,VLOOKUP(B22,Trois,2,FALSE),IF(B22=fériés!$B$12,VLOOKUP(B22,Trois,2,FALSE),"")))))</f>
        <v/>
      </c>
      <c r="E22" s="156"/>
      <c r="F22" s="264"/>
      <c r="G22" s="265"/>
      <c r="H22" s="266"/>
      <c r="I22" s="267"/>
      <c r="J22" s="270"/>
      <c r="K22" s="269"/>
      <c r="L22" s="186">
        <f t="shared" si="5"/>
        <v>0</v>
      </c>
      <c r="M22" s="187">
        <f t="shared" si="6"/>
        <v>0</v>
      </c>
      <c r="N22" s="194">
        <f t="shared" si="7"/>
        <v>0</v>
      </c>
    </row>
    <row r="23" spans="1:14" ht="15" customHeight="1" x14ac:dyDescent="0.2">
      <c r="A23" s="260">
        <f t="shared" si="2"/>
        <v>42050</v>
      </c>
      <c r="B23" s="261">
        <f t="shared" si="8"/>
        <v>42050</v>
      </c>
      <c r="C23" s="96">
        <f t="shared" si="3"/>
        <v>42050</v>
      </c>
      <c r="D23" s="43" t="str">
        <f>IF(B23=fériés!$B$6,VLOOKUP(B23,Trois,2,FALSE),IF(B23=fériés!$B$7,VLOOKUP(B23,Trois,2,FALSE),IF(B23=fériés!$B$10,VLOOKUP(B23,Trois,2,FALSE),IF(B23=fériés!$B$11,VLOOKUP(B23,Trois,2,FALSE),IF(B23=fériés!$B$12,VLOOKUP(B23,Trois,2,FALSE),"")))))</f>
        <v/>
      </c>
      <c r="E23" s="156"/>
      <c r="F23" s="264"/>
      <c r="G23" s="265"/>
      <c r="H23" s="266"/>
      <c r="I23" s="267"/>
      <c r="J23" s="270"/>
      <c r="K23" s="269"/>
      <c r="L23" s="186">
        <f t="shared" si="5"/>
        <v>0</v>
      </c>
      <c r="M23" s="187">
        <f t="shared" si="6"/>
        <v>0</v>
      </c>
      <c r="N23" s="194">
        <f t="shared" si="7"/>
        <v>0</v>
      </c>
    </row>
    <row r="24" spans="1:14" ht="15" customHeight="1" x14ac:dyDescent="0.2">
      <c r="A24" s="260">
        <f t="shared" si="2"/>
        <v>42051</v>
      </c>
      <c r="B24" s="261">
        <f t="shared" si="8"/>
        <v>42051</v>
      </c>
      <c r="C24" s="96">
        <f t="shared" si="3"/>
        <v>42051</v>
      </c>
      <c r="D24" s="43" t="str">
        <f>IF(B24=fériés!$B$6,VLOOKUP(B24,Trois,2,FALSE),IF(B24=fériés!$B$7,VLOOKUP(B24,Trois,2,FALSE),IF(B24=fériés!$B$10,VLOOKUP(B24,Trois,2,FALSE),IF(B24=fériés!$B$11,VLOOKUP(B24,Trois,2,FALSE),IF(B24=fériés!$B$12,VLOOKUP(B24,Trois,2,FALSE),"")))))</f>
        <v/>
      </c>
      <c r="E24" s="156"/>
      <c r="F24" s="264"/>
      <c r="G24" s="265"/>
      <c r="H24" s="266"/>
      <c r="I24" s="267"/>
      <c r="J24" s="270"/>
      <c r="K24" s="269"/>
      <c r="L24" s="186">
        <f t="shared" si="5"/>
        <v>0</v>
      </c>
      <c r="M24" s="187">
        <f t="shared" si="6"/>
        <v>0</v>
      </c>
      <c r="N24" s="194">
        <f t="shared" si="7"/>
        <v>0</v>
      </c>
    </row>
    <row r="25" spans="1:14" ht="15" customHeight="1" x14ac:dyDescent="0.2">
      <c r="A25" s="260">
        <f t="shared" si="2"/>
        <v>42052</v>
      </c>
      <c r="B25" s="261">
        <f t="shared" si="8"/>
        <v>42052</v>
      </c>
      <c r="C25" s="96">
        <f t="shared" si="3"/>
        <v>42052</v>
      </c>
      <c r="D25" s="43" t="str">
        <f>IF(B25=fériés!$B$6,VLOOKUP(B25,Trois,2,FALSE),IF(B25=fériés!$B$7,VLOOKUP(B25,Trois,2,FALSE),IF(B25=fériés!$B$10,VLOOKUP(B25,Trois,2,FALSE),IF(B25=fériés!$B$11,VLOOKUP(B25,Trois,2,FALSE),IF(B25=fériés!$B$12,VLOOKUP(B25,Trois,2,FALSE),"")))))</f>
        <v/>
      </c>
      <c r="E25" s="156"/>
      <c r="F25" s="264"/>
      <c r="G25" s="265"/>
      <c r="H25" s="266"/>
      <c r="I25" s="267"/>
      <c r="J25" s="270"/>
      <c r="K25" s="269"/>
      <c r="L25" s="186">
        <f t="shared" si="5"/>
        <v>0</v>
      </c>
      <c r="M25" s="187">
        <f t="shared" si="6"/>
        <v>0</v>
      </c>
      <c r="N25" s="194">
        <f t="shared" si="7"/>
        <v>0</v>
      </c>
    </row>
    <row r="26" spans="1:14" ht="15" customHeight="1" x14ac:dyDescent="0.2">
      <c r="A26" s="260">
        <f t="shared" si="2"/>
        <v>42053</v>
      </c>
      <c r="B26" s="261">
        <f t="shared" si="8"/>
        <v>42053</v>
      </c>
      <c r="C26" s="96">
        <f t="shared" si="3"/>
        <v>42053</v>
      </c>
      <c r="D26" s="43" t="str">
        <f>IF(B26=fériés!$B$6,VLOOKUP(B26,Trois,2,FALSE),IF(B26=fériés!$B$7,VLOOKUP(B26,Trois,2,FALSE),IF(B26=fériés!$B$10,VLOOKUP(B26,Trois,2,FALSE),IF(B26=fériés!$B$11,VLOOKUP(B26,Trois,2,FALSE),IF(B26=fériés!$B$12,VLOOKUP(B26,Trois,2,FALSE),"")))))</f>
        <v/>
      </c>
      <c r="E26" s="156"/>
      <c r="F26" s="264"/>
      <c r="G26" s="265"/>
      <c r="H26" s="266"/>
      <c r="I26" s="267"/>
      <c r="J26" s="270"/>
      <c r="K26" s="269"/>
      <c r="L26" s="186">
        <f t="shared" si="5"/>
        <v>0</v>
      </c>
      <c r="M26" s="187">
        <f t="shared" si="6"/>
        <v>0</v>
      </c>
      <c r="N26" s="194">
        <f t="shared" si="7"/>
        <v>0</v>
      </c>
    </row>
    <row r="27" spans="1:14" ht="15" customHeight="1" x14ac:dyDescent="0.2">
      <c r="A27" s="260">
        <f t="shared" si="2"/>
        <v>42054</v>
      </c>
      <c r="B27" s="261">
        <f t="shared" si="8"/>
        <v>42054</v>
      </c>
      <c r="C27" s="96">
        <f t="shared" si="3"/>
        <v>42054</v>
      </c>
      <c r="D27" s="43" t="str">
        <f>IF(B27=fériés!$B$6,VLOOKUP(B27,Trois,2,FALSE),IF(B27=fériés!$B$7,VLOOKUP(B27,Trois,2,FALSE),IF(B27=fériés!$B$10,VLOOKUP(B27,Trois,2,FALSE),IF(B27=fériés!$B$11,VLOOKUP(B27,Trois,2,FALSE),IF(B27=fériés!$B$12,VLOOKUP(B27,Trois,2,FALSE),"")))))</f>
        <v/>
      </c>
      <c r="E27" s="156"/>
      <c r="F27" s="264"/>
      <c r="G27" s="265"/>
      <c r="H27" s="266"/>
      <c r="I27" s="267"/>
      <c r="J27" s="270"/>
      <c r="K27" s="269"/>
      <c r="L27" s="186">
        <f t="shared" si="5"/>
        <v>0</v>
      </c>
      <c r="M27" s="187">
        <f t="shared" si="6"/>
        <v>0</v>
      </c>
      <c r="N27" s="194">
        <f t="shared" si="7"/>
        <v>0</v>
      </c>
    </row>
    <row r="28" spans="1:14" ht="15" customHeight="1" x14ac:dyDescent="0.2">
      <c r="A28" s="260">
        <f t="shared" si="2"/>
        <v>42055</v>
      </c>
      <c r="B28" s="261">
        <f t="shared" si="8"/>
        <v>42055</v>
      </c>
      <c r="C28" s="96">
        <f t="shared" si="3"/>
        <v>42055</v>
      </c>
      <c r="D28" s="43" t="str">
        <f>IF(B28=fériés!$B$6,VLOOKUP(B28,Trois,2,FALSE),IF(B28=fériés!$B$7,VLOOKUP(B28,Trois,2,FALSE),IF(B28=fériés!$B$10,VLOOKUP(B28,Trois,2,FALSE),IF(B28=fériés!$B$11,VLOOKUP(B28,Trois,2,FALSE),IF(B28=fériés!$B$12,VLOOKUP(B28,Trois,2,FALSE),"")))))</f>
        <v/>
      </c>
      <c r="E28" s="156"/>
      <c r="F28" s="264"/>
      <c r="G28" s="265"/>
      <c r="H28" s="266"/>
      <c r="I28" s="267"/>
      <c r="J28" s="270"/>
      <c r="K28" s="269"/>
      <c r="L28" s="186">
        <f t="shared" si="5"/>
        <v>0</v>
      </c>
      <c r="M28" s="187">
        <f t="shared" si="6"/>
        <v>0</v>
      </c>
      <c r="N28" s="194">
        <f t="shared" si="7"/>
        <v>0</v>
      </c>
    </row>
    <row r="29" spans="1:14" ht="15" customHeight="1" x14ac:dyDescent="0.2">
      <c r="A29" s="260">
        <f t="shared" si="2"/>
        <v>42056</v>
      </c>
      <c r="B29" s="261">
        <f t="shared" si="8"/>
        <v>42056</v>
      </c>
      <c r="C29" s="96">
        <f t="shared" si="3"/>
        <v>42056</v>
      </c>
      <c r="D29" s="43" t="str">
        <f>IF(B29=fériés!$B$6,VLOOKUP(B29,Trois,2,FALSE),IF(B29=fériés!$B$7,VLOOKUP(B29,Trois,2,FALSE),IF(B29=fériés!$B$10,VLOOKUP(B29,Trois,2,FALSE),IF(B29=fériés!$B$11,VLOOKUP(B29,Trois,2,FALSE),IF(B29=fériés!$B$12,VLOOKUP(B29,Trois,2,FALSE),"")))))</f>
        <v/>
      </c>
      <c r="E29" s="156"/>
      <c r="F29" s="264"/>
      <c r="G29" s="265"/>
      <c r="H29" s="266"/>
      <c r="I29" s="267"/>
      <c r="J29" s="270"/>
      <c r="K29" s="269"/>
      <c r="L29" s="186">
        <f t="shared" si="5"/>
        <v>0</v>
      </c>
      <c r="M29" s="187">
        <f t="shared" si="6"/>
        <v>0</v>
      </c>
      <c r="N29" s="194">
        <f t="shared" si="7"/>
        <v>0</v>
      </c>
    </row>
    <row r="30" spans="1:14" ht="15" customHeight="1" x14ac:dyDescent="0.2">
      <c r="A30" s="260">
        <f t="shared" si="2"/>
        <v>42057</v>
      </c>
      <c r="B30" s="261">
        <f t="shared" si="8"/>
        <v>42057</v>
      </c>
      <c r="C30" s="96">
        <f t="shared" si="3"/>
        <v>42057</v>
      </c>
      <c r="D30" s="43" t="str">
        <f>IF(B30=fériés!$B$6,VLOOKUP(B30,Trois,2,FALSE),IF(B30=fériés!$B$7,VLOOKUP(B30,Trois,2,FALSE),IF(B30=fériés!$B$10,VLOOKUP(B30,Trois,2,FALSE),IF(B30=fériés!$B$11,VLOOKUP(B30,Trois,2,FALSE),IF(B30=fériés!$B$12,VLOOKUP(B30,Trois,2,FALSE),"")))))</f>
        <v/>
      </c>
      <c r="E30" s="156"/>
      <c r="F30" s="264"/>
      <c r="G30" s="265"/>
      <c r="H30" s="266"/>
      <c r="I30" s="267"/>
      <c r="J30" s="270"/>
      <c r="K30" s="269"/>
      <c r="L30" s="186">
        <f t="shared" si="5"/>
        <v>0</v>
      </c>
      <c r="M30" s="187">
        <f t="shared" si="6"/>
        <v>0</v>
      </c>
      <c r="N30" s="194">
        <f t="shared" si="7"/>
        <v>0</v>
      </c>
    </row>
    <row r="31" spans="1:14" ht="15" customHeight="1" x14ac:dyDescent="0.2">
      <c r="A31" s="260">
        <f t="shared" si="2"/>
        <v>42058</v>
      </c>
      <c r="B31" s="261">
        <f t="shared" si="8"/>
        <v>42058</v>
      </c>
      <c r="C31" s="96">
        <f t="shared" si="3"/>
        <v>42058</v>
      </c>
      <c r="D31" s="43" t="str">
        <f>IF(B31=fériés!$B$6,VLOOKUP(B31,Trois,2,FALSE),IF(B31=fériés!$B$7,VLOOKUP(B31,Trois,2,FALSE),IF(B31=fériés!$B$10,VLOOKUP(B31,Trois,2,FALSE),IF(B31=fériés!$B$11,VLOOKUP(B31,Trois,2,FALSE),IF(B31=fériés!$B$12,VLOOKUP(B31,Trois,2,FALSE),"")))))</f>
        <v/>
      </c>
      <c r="E31" s="156"/>
      <c r="F31" s="264"/>
      <c r="G31" s="265"/>
      <c r="H31" s="266"/>
      <c r="I31" s="267"/>
      <c r="J31" s="270"/>
      <c r="K31" s="269"/>
      <c r="L31" s="186">
        <f t="shared" si="5"/>
        <v>0</v>
      </c>
      <c r="M31" s="187">
        <f t="shared" si="6"/>
        <v>0</v>
      </c>
      <c r="N31" s="194">
        <f t="shared" si="7"/>
        <v>0</v>
      </c>
    </row>
    <row r="32" spans="1:14" ht="15" customHeight="1" x14ac:dyDescent="0.2">
      <c r="A32" s="260">
        <f t="shared" si="2"/>
        <v>42059</v>
      </c>
      <c r="B32" s="261">
        <f t="shared" si="8"/>
        <v>42059</v>
      </c>
      <c r="C32" s="96">
        <f t="shared" si="3"/>
        <v>42059</v>
      </c>
      <c r="D32" s="43" t="str">
        <f>IF(B32=fériés!$B$6,VLOOKUP(B32,Trois,2,FALSE),IF(B32=fériés!$B$7,VLOOKUP(B32,Trois,2,FALSE),IF(B32=fériés!$B$10,VLOOKUP(B32,Trois,2,FALSE),IF(B32=fériés!$B$11,VLOOKUP(B32,Trois,2,FALSE),IF(B32=fériés!$B$12,VLOOKUP(B32,Trois,2,FALSE),"")))))</f>
        <v/>
      </c>
      <c r="E32" s="156"/>
      <c r="F32" s="264"/>
      <c r="G32" s="265"/>
      <c r="H32" s="266"/>
      <c r="I32" s="267"/>
      <c r="J32" s="270"/>
      <c r="K32" s="269"/>
      <c r="L32" s="186">
        <f t="shared" si="5"/>
        <v>0</v>
      </c>
      <c r="M32" s="187">
        <f t="shared" si="6"/>
        <v>0</v>
      </c>
      <c r="N32" s="194">
        <f t="shared" si="7"/>
        <v>0</v>
      </c>
    </row>
    <row r="33" spans="1:16" ht="15" customHeight="1" x14ac:dyDescent="0.2">
      <c r="A33" s="260">
        <f t="shared" si="2"/>
        <v>42060</v>
      </c>
      <c r="B33" s="261">
        <f t="shared" si="8"/>
        <v>42060</v>
      </c>
      <c r="C33" s="96">
        <f t="shared" si="3"/>
        <v>42060</v>
      </c>
      <c r="D33" s="43" t="str">
        <f>IF(B33=fériés!$B$6,VLOOKUP(B33,Trois,2,FALSE),IF(B33=fériés!$B$7,VLOOKUP(B33,Trois,2,FALSE),IF(B33=fériés!$B$10,VLOOKUP(B33,Trois,2,FALSE),IF(B33=fériés!$B$11,VLOOKUP(B33,Trois,2,FALSE),IF(B33=fériés!$B$12,VLOOKUP(B33,Trois,2,FALSE),"")))))</f>
        <v/>
      </c>
      <c r="E33" s="156"/>
      <c r="F33" s="264"/>
      <c r="G33" s="265"/>
      <c r="H33" s="266"/>
      <c r="I33" s="267"/>
      <c r="J33" s="270"/>
      <c r="K33" s="269"/>
      <c r="L33" s="186">
        <f t="shared" si="5"/>
        <v>0</v>
      </c>
      <c r="M33" s="187">
        <f t="shared" si="6"/>
        <v>0</v>
      </c>
      <c r="N33" s="194">
        <f t="shared" si="7"/>
        <v>0</v>
      </c>
    </row>
    <row r="34" spans="1:16" ht="15" customHeight="1" x14ac:dyDescent="0.2">
      <c r="A34" s="260">
        <f t="shared" si="2"/>
        <v>42061</v>
      </c>
      <c r="B34" s="261">
        <f t="shared" si="8"/>
        <v>42061</v>
      </c>
      <c r="C34" s="96">
        <f t="shared" si="3"/>
        <v>42061</v>
      </c>
      <c r="D34" s="43" t="str">
        <f>IF(B34=fériés!$B$6,VLOOKUP(B34,Trois,2,FALSE),IF(B34=fériés!$B$7,VLOOKUP(B34,Trois,2,FALSE),IF(B34=fériés!$B$10,VLOOKUP(B34,Trois,2,FALSE),IF(B34=fériés!$B$11,VLOOKUP(B34,Trois,2,FALSE),IF(B34=fériés!$B$12,VLOOKUP(B34,Trois,2,FALSE),"")))))</f>
        <v/>
      </c>
      <c r="E34" s="156"/>
      <c r="F34" s="264"/>
      <c r="G34" s="265"/>
      <c r="H34" s="266"/>
      <c r="I34" s="267"/>
      <c r="J34" s="270"/>
      <c r="K34" s="269"/>
      <c r="L34" s="186">
        <f t="shared" si="5"/>
        <v>0</v>
      </c>
      <c r="M34" s="187">
        <f t="shared" si="6"/>
        <v>0</v>
      </c>
      <c r="N34" s="194">
        <f t="shared" si="7"/>
        <v>0</v>
      </c>
    </row>
    <row r="35" spans="1:16" ht="15" customHeight="1" x14ac:dyDescent="0.2">
      <c r="A35" s="260">
        <f t="shared" si="2"/>
        <v>42062</v>
      </c>
      <c r="B35" s="261">
        <f>SUM(B34+1)</f>
        <v>42062</v>
      </c>
      <c r="C35" s="96">
        <f t="shared" si="3"/>
        <v>42062</v>
      </c>
      <c r="D35" s="43" t="str">
        <f>IF(B35=fériés!$B$6,VLOOKUP(B35,Trois,2,FALSE),IF(B35=fériés!$B$7,VLOOKUP(B35,Trois,2,FALSE),IF(B35=fériés!$B$10,VLOOKUP(B35,Trois,2,FALSE),IF(B35=fériés!$B$11,VLOOKUP(B35,Trois,2,FALSE),IF(B35=fériés!$B$12,VLOOKUP(B35,Trois,2,FALSE),"")))))</f>
        <v/>
      </c>
      <c r="E35" s="156"/>
      <c r="F35" s="264"/>
      <c r="G35" s="265"/>
      <c r="H35" s="266"/>
      <c r="I35" s="267"/>
      <c r="J35" s="270"/>
      <c r="K35" s="269"/>
      <c r="L35" s="186">
        <f t="shared" si="5"/>
        <v>0</v>
      </c>
      <c r="M35" s="187">
        <f t="shared" si="6"/>
        <v>0</v>
      </c>
      <c r="N35" s="194">
        <f t="shared" si="7"/>
        <v>0</v>
      </c>
    </row>
    <row r="36" spans="1:16" ht="15" customHeight="1" thickBot="1" x14ac:dyDescent="0.25">
      <c r="A36" s="262" t="str">
        <f t="shared" si="2"/>
        <v/>
      </c>
      <c r="B36" s="263" t="str">
        <f>IF(MONTH(B35+1)=MONTH(B35)+1,"",B35+1)</f>
        <v/>
      </c>
      <c r="C36" s="96" t="str">
        <f t="shared" si="3"/>
        <v/>
      </c>
      <c r="D36" s="44" t="str">
        <f>IF(B36=fériés!$B$6,VLOOKUP(B36,Trois,2,FALSE),IF(B36=fériés!$B$7,VLOOKUP(B36,Trois,2,FALSE),IF(B36=fériés!$B$10,VLOOKUP(B36,Trois,2,FALSE),IF(B36=fériés!$B$11,VLOOKUP(B36,Trois,2,FALSE),IF(B36=fériés!$B$12,VLOOKUP(B36,Trois,2,FALSE),"")))))</f>
        <v/>
      </c>
      <c r="E36" s="271"/>
      <c r="F36" s="272"/>
      <c r="G36" s="273"/>
      <c r="H36" s="274"/>
      <c r="I36" s="275"/>
      <c r="J36" s="276"/>
      <c r="K36" s="277"/>
      <c r="L36" s="188">
        <f t="shared" si="5"/>
        <v>0</v>
      </c>
      <c r="M36" s="189">
        <f t="shared" si="6"/>
        <v>0</v>
      </c>
      <c r="N36" s="195">
        <f t="shared" si="7"/>
        <v>0</v>
      </c>
    </row>
    <row r="37" spans="1:16" ht="15" customHeight="1" thickBot="1" x14ac:dyDescent="0.25">
      <c r="A37" s="206"/>
      <c r="B37" s="207"/>
      <c r="C37" s="97">
        <f t="shared" si="3"/>
        <v>0</v>
      </c>
      <c r="D37" s="50"/>
      <c r="E37" s="57"/>
      <c r="F37" s="51"/>
      <c r="G37" s="51"/>
      <c r="H37" s="58"/>
      <c r="I37" s="339" t="s">
        <v>59</v>
      </c>
      <c r="J37" s="339"/>
      <c r="K37" s="339"/>
      <c r="L37" s="339"/>
      <c r="M37" s="340">
        <v>0</v>
      </c>
      <c r="N37" s="340"/>
      <c r="O37" s="19"/>
      <c r="P37" s="19"/>
    </row>
    <row r="38" spans="1:16" ht="15" customHeight="1" thickBot="1" x14ac:dyDescent="0.25">
      <c r="A38" s="208"/>
      <c r="B38" s="208"/>
      <c r="C38" s="49">
        <f t="shared" si="3"/>
        <v>0</v>
      </c>
      <c r="D38" s="22"/>
      <c r="E38" s="22"/>
      <c r="F38" s="24"/>
      <c r="G38" s="24"/>
      <c r="H38" s="390" t="str">
        <f>Janv!I40</f>
        <v>SOLDE EN FIN DE MOIS</v>
      </c>
      <c r="I38" s="391"/>
      <c r="J38" s="391"/>
      <c r="K38" s="391"/>
      <c r="L38" s="391"/>
      <c r="M38" s="337">
        <f>N36-M37</f>
        <v>0</v>
      </c>
      <c r="N38" s="338"/>
    </row>
    <row r="39" spans="1:16" x14ac:dyDescent="0.2">
      <c r="A39" s="208"/>
      <c r="B39" s="208"/>
      <c r="C39" s="49"/>
      <c r="D39" s="22"/>
      <c r="E39" s="22"/>
      <c r="F39" s="25"/>
      <c r="G39" s="25"/>
      <c r="H39" s="22"/>
      <c r="I39" s="22"/>
      <c r="J39" s="22"/>
      <c r="K39" s="22"/>
      <c r="L39" s="22"/>
    </row>
    <row r="40" spans="1:16" ht="14.25" customHeight="1" x14ac:dyDescent="0.2">
      <c r="A40" s="332" t="str">
        <f>Janv!A42</f>
        <v>Ce relevé d'heures est à faire remonter à chaque fin de mois à votre responsable direct.
* Toute demande de récupération devra faire l'objet d'une demande préalable auprès de son responsable direct et devra être annexé ensuite à votre relevé d'heures.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</row>
    <row r="41" spans="1:16" x14ac:dyDescent="0.2">
      <c r="A41" s="332"/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</row>
    <row r="42" spans="1:16" x14ac:dyDescent="0.2">
      <c r="A42" s="332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</row>
    <row r="43" spans="1:16" x14ac:dyDescent="0.2">
      <c r="A43" s="342" t="str">
        <f>Janv!A45</f>
        <v>SIGNATURE DE L'AGENT</v>
      </c>
      <c r="B43" s="342"/>
      <c r="C43" s="342"/>
      <c r="D43" s="342"/>
      <c r="E43" s="342"/>
      <c r="F43" s="182"/>
      <c r="G43" s="182"/>
      <c r="H43" s="182"/>
      <c r="I43" s="341" t="str">
        <f>Janv!I45</f>
        <v>SIGNATURE DU RESPONSABLE DIRECT</v>
      </c>
      <c r="J43" s="341"/>
      <c r="K43" s="341"/>
      <c r="L43" s="341"/>
      <c r="M43" s="341"/>
      <c r="N43" s="341"/>
    </row>
    <row r="44" spans="1:16" x14ac:dyDescent="0.2">
      <c r="A44" s="208"/>
      <c r="B44" s="208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6" x14ac:dyDescent="0.2">
      <c r="A45" s="208"/>
      <c r="B45" s="208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6" x14ac:dyDescent="0.2">
      <c r="A46" s="208"/>
      <c r="B46" s="208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6" x14ac:dyDescent="0.2">
      <c r="A47" s="208"/>
      <c r="B47" s="208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6" x14ac:dyDescent="0.2">
      <c r="A48" s="208"/>
      <c r="B48" s="208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x14ac:dyDescent="0.2">
      <c r="A49" s="208"/>
      <c r="B49" s="208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x14ac:dyDescent="0.2">
      <c r="A50" s="208"/>
      <c r="B50" s="208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x14ac:dyDescent="0.2">
      <c r="A51" s="208"/>
      <c r="B51" s="208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x14ac:dyDescent="0.2">
      <c r="A52" s="208"/>
      <c r="B52" s="208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x14ac:dyDescent="0.2">
      <c r="A53" s="208"/>
      <c r="B53" s="208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x14ac:dyDescent="0.2">
      <c r="A54" s="208"/>
      <c r="B54" s="208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x14ac:dyDescent="0.2">
      <c r="C55" s="22"/>
    </row>
    <row r="56" spans="1:12" x14ac:dyDescent="0.2">
      <c r="C56" s="22"/>
    </row>
    <row r="57" spans="1:12" x14ac:dyDescent="0.2">
      <c r="C57" s="22"/>
    </row>
  </sheetData>
  <sheetProtection sheet="1" objects="1" scenarios="1" selectLockedCells="1"/>
  <mergeCells count="26">
    <mergeCell ref="A43:E43"/>
    <mergeCell ref="N6:N7"/>
    <mergeCell ref="F7:G7"/>
    <mergeCell ref="J7:K7"/>
    <mergeCell ref="H38:L38"/>
    <mergeCell ref="M38:N38"/>
    <mergeCell ref="A40:N42"/>
    <mergeCell ref="I37:L37"/>
    <mergeCell ref="M37:N37"/>
    <mergeCell ref="I43:N43"/>
    <mergeCell ref="A5:B5"/>
    <mergeCell ref="D5:E5"/>
    <mergeCell ref="D6:E7"/>
    <mergeCell ref="A1:N1"/>
    <mergeCell ref="A2:G2"/>
    <mergeCell ref="A3:E3"/>
    <mergeCell ref="F3:L3"/>
    <mergeCell ref="M3:N4"/>
    <mergeCell ref="A4:E4"/>
    <mergeCell ref="F4:L4"/>
    <mergeCell ref="F6:K6"/>
    <mergeCell ref="H7:I7"/>
    <mergeCell ref="F5:L5"/>
    <mergeCell ref="M5:N5"/>
    <mergeCell ref="L6:L7"/>
    <mergeCell ref="M6:M7"/>
  </mergeCells>
  <phoneticPr fontId="0" type="noConversion"/>
  <conditionalFormatting sqref="M38">
    <cfRule type="cellIs" dxfId="98" priority="5" stopIfTrue="1" operator="greaterThan">
      <formula>0</formula>
    </cfRule>
    <cfRule type="cellIs" dxfId="97" priority="9" stopIfTrue="1" operator="lessThan">
      <formula>0</formula>
    </cfRule>
  </conditionalFormatting>
  <conditionalFormatting sqref="A8:N36">
    <cfRule type="expression" dxfId="96" priority="4">
      <formula>($B8=TODAY())</formula>
    </cfRule>
    <cfRule type="expression" dxfId="95" priority="14" stopIfTrue="1">
      <formula>WEEKDAY($B8,2)&gt;5</formula>
    </cfRule>
    <cfRule type="expression" dxfId="94" priority="17" stopIfTrue="1">
      <formula>COUNTIF(Férié,$B8)&gt;0</formula>
    </cfRule>
  </conditionalFormatting>
  <conditionalFormatting sqref="I37 M37">
    <cfRule type="expression" dxfId="93" priority="1">
      <formula>($B37=TODAY())</formula>
    </cfRule>
    <cfRule type="expression" dxfId="92" priority="2">
      <formula>COUNTIF(Férié,$B37)&gt;0</formula>
    </cfRule>
    <cfRule type="expression" dxfId="91" priority="3">
      <formula>WEEKDAY($B37,2)&gt;5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F8:K36">
      <formula1>0</formula1>
    </dataValidation>
  </dataValidations>
  <pageMargins left="3.937007874015748E-2" right="3.937007874015748E-2" top="0.19685039370078741" bottom="0.74803149606299213" header="0.19685039370078741" footer="0.31496062992125984"/>
  <pageSetup paperSize="9" orientation="portrait" horizontalDpi="360" verticalDpi="36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operator="between" id="{CFC2E4AE-A170-4364-AD50-49BE7134AA74}">
            <xm:f>'Vacances scolaires'!$B$7</xm:f>
            <xm:f>'Vacances scolaires'!$C$7</xm:f>
            <x14:dxf>
              <font>
                <color auto="1"/>
              </font>
              <fill>
                <patternFill>
                  <fgColor auto="1"/>
                  <bgColor rgb="FF00B0F0"/>
                </patternFill>
              </fill>
            </x14:dxf>
          </x14:cfRule>
          <xm:sqref>C8:C38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Q59"/>
  <sheetViews>
    <sheetView showGridLines="0" showRowColHeaders="0" showRuler="0" view="pageLayout" zoomScale="85" zoomScaleNormal="100" zoomScalePageLayoutView="85" workbookViewId="0">
      <selection activeCell="I37" sqref="I37"/>
    </sheetView>
  </sheetViews>
  <sheetFormatPr baseColWidth="10" defaultRowHeight="14.25" x14ac:dyDescent="0.2"/>
  <cols>
    <col min="1" max="1" width="4.625" style="26" customWidth="1"/>
    <col min="2" max="2" width="4.125" style="26" customWidth="1"/>
    <col min="3" max="3" width="0.625" style="26" customWidth="1"/>
    <col min="4" max="4" width="5.25" style="26" customWidth="1"/>
    <col min="5" max="5" width="20.75" style="26" customWidth="1"/>
    <col min="6" max="11" width="5.625" style="26" customWidth="1"/>
    <col min="12" max="12" width="7.125" style="26" customWidth="1"/>
    <col min="13" max="13" width="7.125" style="13" customWidth="1"/>
    <col min="14" max="14" width="7.75" style="13" customWidth="1"/>
    <col min="15" max="16384" width="11" style="13"/>
  </cols>
  <sheetData>
    <row r="1" spans="1:17" ht="21" customHeight="1" thickBot="1" x14ac:dyDescent="0.25">
      <c r="A1" s="398" t="str">
        <f>Janv!A1</f>
        <v>RELEVÉ MENSUEL D'HEURES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</row>
    <row r="2" spans="1:17" ht="15.75" thickBot="1" x14ac:dyDescent="0.3">
      <c r="A2" s="399" t="str">
        <f>Janv!A2</f>
        <v>Nombre d'heures à effectuer par jour :</v>
      </c>
      <c r="B2" s="400"/>
      <c r="C2" s="400"/>
      <c r="D2" s="400"/>
      <c r="E2" s="400"/>
      <c r="F2" s="400"/>
      <c r="G2" s="400"/>
      <c r="H2" s="33">
        <f>Janv!J2</f>
        <v>0.29166666666666669</v>
      </c>
      <c r="I2" s="14"/>
      <c r="J2" s="14"/>
      <c r="K2" s="14"/>
      <c r="L2" s="14"/>
    </row>
    <row r="3" spans="1:17" ht="20.100000000000001" customHeight="1" x14ac:dyDescent="0.2">
      <c r="A3" s="401" t="str">
        <f>Janv!A3</f>
        <v xml:space="preserve">NOM DE L'AGENT :   </v>
      </c>
      <c r="B3" s="402"/>
      <c r="C3" s="402"/>
      <c r="D3" s="402"/>
      <c r="E3" s="402"/>
      <c r="F3" s="403" t="str">
        <f>Janv!F3</f>
        <v>Jean NEYMAR</v>
      </c>
      <c r="G3" s="403"/>
      <c r="H3" s="403"/>
      <c r="I3" s="403"/>
      <c r="J3" s="403"/>
      <c r="K3" s="403"/>
      <c r="L3" s="403"/>
      <c r="M3" s="404" t="str">
        <f>Janv!M3</f>
        <v>Solde à la fin du mois précédent</v>
      </c>
      <c r="N3" s="405"/>
    </row>
    <row r="4" spans="1:17" ht="20.100000000000001" customHeight="1" thickBot="1" x14ac:dyDescent="0.25">
      <c r="A4" s="408" t="str">
        <f>Janv!A4</f>
        <v xml:space="preserve">SERVICE : </v>
      </c>
      <c r="B4" s="409"/>
      <c r="C4" s="409"/>
      <c r="D4" s="409"/>
      <c r="E4" s="409"/>
      <c r="F4" s="410" t="str">
        <f>Janv!F4</f>
        <v>DDOS</v>
      </c>
      <c r="G4" s="410"/>
      <c r="H4" s="410"/>
      <c r="I4" s="410"/>
      <c r="J4" s="410"/>
      <c r="K4" s="410"/>
      <c r="L4" s="410"/>
      <c r="M4" s="406"/>
      <c r="N4" s="407"/>
    </row>
    <row r="5" spans="1:17" ht="30" customHeight="1" thickBot="1" x14ac:dyDescent="0.25">
      <c r="A5" s="392" t="str">
        <f>Janv!A5</f>
        <v>Choix de l'Année</v>
      </c>
      <c r="B5" s="393"/>
      <c r="C5" s="93"/>
      <c r="D5" s="370">
        <f>Année</f>
        <v>2019</v>
      </c>
      <c r="E5" s="371"/>
      <c r="F5" s="416">
        <f>DATE(Année,3,1)</f>
        <v>42063</v>
      </c>
      <c r="G5" s="417"/>
      <c r="H5" s="417"/>
      <c r="I5" s="417"/>
      <c r="J5" s="417"/>
      <c r="K5" s="417"/>
      <c r="L5" s="418"/>
      <c r="M5" s="419">
        <f>Fév!M38</f>
        <v>0</v>
      </c>
      <c r="N5" s="420"/>
    </row>
    <row r="6" spans="1:17" ht="30" customHeight="1" thickBot="1" x14ac:dyDescent="0.25">
      <c r="A6" s="28"/>
      <c r="B6" s="16"/>
      <c r="C6" s="16"/>
      <c r="D6" s="394" t="str">
        <f>Janv!D6</f>
        <v xml:space="preserve">Motif du dépassement / Récupération* </v>
      </c>
      <c r="E6" s="395"/>
      <c r="F6" s="411" t="str">
        <f>Janv!F6</f>
        <v>Plages horaires</v>
      </c>
      <c r="G6" s="412"/>
      <c r="H6" s="412"/>
      <c r="I6" s="412"/>
      <c r="J6" s="412"/>
      <c r="K6" s="413"/>
      <c r="L6" s="421" t="str">
        <f>Janv!L6</f>
        <v>Nb d'heures effectuées</v>
      </c>
      <c r="M6" s="423" t="str">
        <f>Janv!M6</f>
        <v>Heures à rattraper ou récupérer</v>
      </c>
      <c r="N6" s="423" t="str">
        <f>Janv!N6</f>
        <v>Solde après chaque journée concernée</v>
      </c>
    </row>
    <row r="7" spans="1:17" ht="15" customHeight="1" thickBot="1" x14ac:dyDescent="0.25">
      <c r="A7" s="20"/>
      <c r="B7" s="21"/>
      <c r="C7" s="95"/>
      <c r="D7" s="396"/>
      <c r="E7" s="397"/>
      <c r="F7" s="414" t="str">
        <f>Janv!F7</f>
        <v>Matin</v>
      </c>
      <c r="G7" s="427"/>
      <c r="H7" s="414" t="str">
        <f>Janv!H7</f>
        <v>Après-midi</v>
      </c>
      <c r="I7" s="427"/>
      <c r="J7" s="414" t="str">
        <f>Janv!J7</f>
        <v>Autres</v>
      </c>
      <c r="K7" s="415"/>
      <c r="L7" s="422"/>
      <c r="M7" s="424"/>
      <c r="N7" s="424"/>
      <c r="Q7" s="18"/>
    </row>
    <row r="8" spans="1:17" s="123" customFormat="1" ht="15" customHeight="1" x14ac:dyDescent="0.25">
      <c r="A8" s="112">
        <f>B8</f>
        <v>42063</v>
      </c>
      <c r="B8" s="113">
        <f>IF(Fév!B36&lt;&gt;"",Fév!B36+1,Fév!B35+1)</f>
        <v>42063</v>
      </c>
      <c r="C8" s="114">
        <f>B8</f>
        <v>42063</v>
      </c>
      <c r="D8" s="115" t="str">
        <f>IF(B8=fériés!$B$6,VLOOKUP(B8,Trois,2,FALSE),IF(B8=fériés!$B$7,VLOOKUP(B8,Trois,2,FALSE),IF(B8=fériés!$B$10,VLOOKUP(B8,Trois,2,FALSE),IF(B8=fériés!$B$11,VLOOKUP(B8,Trois,2,FALSE),IF(B8=fériés!$B$12,VLOOKUP(B8,Trois,2,FALSE),"")))))</f>
        <v/>
      </c>
      <c r="E8" s="116"/>
      <c r="F8" s="117"/>
      <c r="G8" s="118"/>
      <c r="H8" s="117"/>
      <c r="I8" s="118"/>
      <c r="J8" s="117"/>
      <c r="K8" s="119"/>
      <c r="L8" s="124">
        <f t="shared" ref="L8:L9" si="0">SUM((G8-F8)+(I8-H8)+(K8-J8))</f>
        <v>0</v>
      </c>
      <c r="M8" s="125">
        <f t="shared" ref="M8:M9" si="1">IF(SUM(F8:K8)=0,0,L8-$H$2)</f>
        <v>0</v>
      </c>
      <c r="N8" s="126">
        <f>SUM(M8+M5)</f>
        <v>0</v>
      </c>
      <c r="Q8" s="127"/>
    </row>
    <row r="9" spans="1:17" s="123" customFormat="1" ht="15" customHeight="1" x14ac:dyDescent="0.25">
      <c r="A9" s="112">
        <f t="shared" ref="A9:A38" si="2">B9</f>
        <v>42064</v>
      </c>
      <c r="B9" s="113">
        <f>SUM(B8+1)</f>
        <v>42064</v>
      </c>
      <c r="C9" s="114">
        <f t="shared" ref="C9:C38" si="3">B9</f>
        <v>42064</v>
      </c>
      <c r="D9" s="115" t="str">
        <f>IF(B9=fériés!$B$6,VLOOKUP(B9,Trois,2,FALSE),IF(B9=fériés!$B$7,VLOOKUP(B9,Trois,2,FALSE),IF(B9=fériés!$B$10,VLOOKUP(B9,Trois,2,FALSE),IF(B9=fériés!$B$11,VLOOKUP(B9,Trois,2,FALSE),IF(B9=fériés!$B$12,VLOOKUP(B9,Trois,2,FALSE),"")))))</f>
        <v/>
      </c>
      <c r="E9" s="116"/>
      <c r="F9" s="128"/>
      <c r="G9" s="129"/>
      <c r="H9" s="128"/>
      <c r="I9" s="129"/>
      <c r="J9" s="117"/>
      <c r="K9" s="119"/>
      <c r="L9" s="120">
        <f t="shared" si="0"/>
        <v>0</v>
      </c>
      <c r="M9" s="121">
        <f t="shared" si="1"/>
        <v>0</v>
      </c>
      <c r="N9" s="122">
        <f t="shared" ref="N9" si="4">SUM(M9+N8)</f>
        <v>0</v>
      </c>
      <c r="Q9" s="130"/>
    </row>
    <row r="10" spans="1:17" s="123" customFormat="1" ht="15" customHeight="1" x14ac:dyDescent="0.25">
      <c r="A10" s="112">
        <f t="shared" si="2"/>
        <v>42065</v>
      </c>
      <c r="B10" s="113">
        <f t="shared" ref="B10:B38" si="5">SUM(B9+1)</f>
        <v>42065</v>
      </c>
      <c r="C10" s="114">
        <f t="shared" si="3"/>
        <v>42065</v>
      </c>
      <c r="D10" s="115" t="str">
        <f>IF(B10=fériés!$B$6,VLOOKUP(B10,Trois,2,FALSE),IF(B10=fériés!$B$7,VLOOKUP(B10,Trois,2,FALSE),IF(B10=fériés!$B$10,VLOOKUP(B10,Trois,2,FALSE),IF(B10=fériés!$B$11,VLOOKUP(B10,Trois,2,FALSE),IF(B10=fériés!$B$12,VLOOKUP(B10,Trois,2,FALSE),"")))))</f>
        <v/>
      </c>
      <c r="E10" s="116"/>
      <c r="F10" s="117"/>
      <c r="G10" s="118"/>
      <c r="H10" s="117"/>
      <c r="I10" s="118"/>
      <c r="J10" s="117"/>
      <c r="K10" s="119"/>
      <c r="L10" s="120">
        <f t="shared" ref="L10:L38" si="6">SUM((G10-F10)+(I10-H10)+(K10-J10))</f>
        <v>0</v>
      </c>
      <c r="M10" s="121">
        <f t="shared" ref="M10:M38" si="7">IF(SUM(F10:K10)=0,0,L10-$H$2)</f>
        <v>0</v>
      </c>
      <c r="N10" s="122">
        <f t="shared" ref="N10:N38" si="8">SUM(M10+N9)</f>
        <v>0</v>
      </c>
      <c r="Q10" s="130"/>
    </row>
    <row r="11" spans="1:17" s="123" customFormat="1" ht="15" customHeight="1" x14ac:dyDescent="0.25">
      <c r="A11" s="112">
        <f t="shared" si="2"/>
        <v>42066</v>
      </c>
      <c r="B11" s="113">
        <f t="shared" si="5"/>
        <v>42066</v>
      </c>
      <c r="C11" s="114">
        <f t="shared" si="3"/>
        <v>42066</v>
      </c>
      <c r="D11" s="115" t="str">
        <f>IF(B11=fériés!$B$6,VLOOKUP(B11,Trois,2,FALSE),IF(B11=fériés!$B$7,VLOOKUP(B11,Trois,2,FALSE),IF(B11=fériés!$B$10,VLOOKUP(B11,Trois,2,FALSE),IF(B11=fériés!$B$11,VLOOKUP(B11,Trois,2,FALSE),IF(B11=fériés!$B$12,VLOOKUP(B11,Trois,2,FALSE),"")))))</f>
        <v/>
      </c>
      <c r="E11" s="116"/>
      <c r="F11" s="117"/>
      <c r="G11" s="118"/>
      <c r="H11" s="117"/>
      <c r="I11" s="118"/>
      <c r="J11" s="117"/>
      <c r="K11" s="119"/>
      <c r="L11" s="120">
        <f t="shared" si="6"/>
        <v>0</v>
      </c>
      <c r="M11" s="121">
        <f t="shared" si="7"/>
        <v>0</v>
      </c>
      <c r="N11" s="122">
        <f t="shared" si="8"/>
        <v>0</v>
      </c>
    </row>
    <row r="12" spans="1:17" s="123" customFormat="1" ht="15" customHeight="1" x14ac:dyDescent="0.25">
      <c r="A12" s="112">
        <f t="shared" si="2"/>
        <v>42067</v>
      </c>
      <c r="B12" s="113">
        <f t="shared" si="5"/>
        <v>42067</v>
      </c>
      <c r="C12" s="114">
        <f t="shared" si="3"/>
        <v>42067</v>
      </c>
      <c r="D12" s="115" t="str">
        <f>IF(B12=fériés!$B$6,VLOOKUP(B12,Trois,2,FALSE),IF(B12=fériés!$B$7,VLOOKUP(B12,Trois,2,FALSE),IF(B12=fériés!$B$10,VLOOKUP(B12,Trois,2,FALSE),IF(B12=fériés!$B$11,VLOOKUP(B12,Trois,2,FALSE),IF(B12=fériés!$B$12,VLOOKUP(B12,Trois,2,FALSE),"")))))</f>
        <v/>
      </c>
      <c r="E12" s="116"/>
      <c r="F12" s="117"/>
      <c r="G12" s="118"/>
      <c r="H12" s="117"/>
      <c r="I12" s="118"/>
      <c r="J12" s="117"/>
      <c r="K12" s="119"/>
      <c r="L12" s="120">
        <f t="shared" si="6"/>
        <v>0</v>
      </c>
      <c r="M12" s="121">
        <f t="shared" si="7"/>
        <v>0</v>
      </c>
      <c r="N12" s="122">
        <f t="shared" si="8"/>
        <v>0</v>
      </c>
    </row>
    <row r="13" spans="1:17" s="123" customFormat="1" ht="15" customHeight="1" x14ac:dyDescent="0.25">
      <c r="A13" s="112">
        <f t="shared" si="2"/>
        <v>42068</v>
      </c>
      <c r="B13" s="113">
        <f t="shared" si="5"/>
        <v>42068</v>
      </c>
      <c r="C13" s="114">
        <f t="shared" si="3"/>
        <v>42068</v>
      </c>
      <c r="D13" s="115" t="str">
        <f>IF(B13=fériés!$B$6,VLOOKUP(B13,Trois,2,FALSE),IF(B13=fériés!$B$7,VLOOKUP(B13,Trois,2,FALSE),IF(B13=fériés!$B$10,VLOOKUP(B13,Trois,2,FALSE),IF(B13=fériés!$B$11,VLOOKUP(B13,Trois,2,FALSE),IF(B13=fériés!$B$12,VLOOKUP(B13,Trois,2,FALSE),"")))))</f>
        <v/>
      </c>
      <c r="E13" s="116"/>
      <c r="F13" s="117"/>
      <c r="G13" s="118"/>
      <c r="H13" s="117"/>
      <c r="I13" s="118"/>
      <c r="J13" s="117"/>
      <c r="K13" s="119"/>
      <c r="L13" s="120">
        <f t="shared" si="6"/>
        <v>0</v>
      </c>
      <c r="M13" s="121">
        <f t="shared" si="7"/>
        <v>0</v>
      </c>
      <c r="N13" s="122">
        <f t="shared" si="8"/>
        <v>0</v>
      </c>
    </row>
    <row r="14" spans="1:17" s="123" customFormat="1" ht="15" customHeight="1" x14ac:dyDescent="0.25">
      <c r="A14" s="112">
        <f t="shared" si="2"/>
        <v>42069</v>
      </c>
      <c r="B14" s="113">
        <f t="shared" si="5"/>
        <v>42069</v>
      </c>
      <c r="C14" s="114">
        <f t="shared" si="3"/>
        <v>42069</v>
      </c>
      <c r="D14" s="115" t="str">
        <f>IF(B14=fériés!$B$6,VLOOKUP(B14,Trois,2,FALSE),IF(B14=fériés!$B$7,VLOOKUP(B14,Trois,2,FALSE),IF(B14=fériés!$B$10,VLOOKUP(B14,Trois,2,FALSE),IF(B14=fériés!$B$11,VLOOKUP(B14,Trois,2,FALSE),IF(B14=fériés!$B$12,VLOOKUP(B14,Trois,2,FALSE),"")))))</f>
        <v/>
      </c>
      <c r="E14" s="116"/>
      <c r="F14" s="117"/>
      <c r="G14" s="118"/>
      <c r="H14" s="117"/>
      <c r="I14" s="118"/>
      <c r="J14" s="117"/>
      <c r="K14" s="119"/>
      <c r="L14" s="120">
        <f t="shared" si="6"/>
        <v>0</v>
      </c>
      <c r="M14" s="121">
        <f t="shared" si="7"/>
        <v>0</v>
      </c>
      <c r="N14" s="122">
        <f t="shared" si="8"/>
        <v>0</v>
      </c>
    </row>
    <row r="15" spans="1:17" s="123" customFormat="1" ht="15" customHeight="1" x14ac:dyDescent="0.25">
      <c r="A15" s="112">
        <f t="shared" si="2"/>
        <v>42070</v>
      </c>
      <c r="B15" s="113">
        <f t="shared" si="5"/>
        <v>42070</v>
      </c>
      <c r="C15" s="114">
        <f t="shared" si="3"/>
        <v>42070</v>
      </c>
      <c r="D15" s="115" t="str">
        <f>IF(B15=fériés!$B$6,VLOOKUP(B15,Trois,2,FALSE),IF(B15=fériés!$B$7,VLOOKUP(B15,Trois,2,FALSE),IF(B15=fériés!$B$10,VLOOKUP(B15,Trois,2,FALSE),IF(B15=fériés!$B$11,VLOOKUP(B15,Trois,2,FALSE),IF(B15=fériés!$B$12,VLOOKUP(B15,Trois,2,FALSE),"")))))</f>
        <v/>
      </c>
      <c r="E15" s="116"/>
      <c r="F15" s="117"/>
      <c r="G15" s="118"/>
      <c r="H15" s="117"/>
      <c r="I15" s="118"/>
      <c r="J15" s="117"/>
      <c r="K15" s="119"/>
      <c r="L15" s="120">
        <f t="shared" si="6"/>
        <v>0</v>
      </c>
      <c r="M15" s="121">
        <f t="shared" si="7"/>
        <v>0</v>
      </c>
      <c r="N15" s="122">
        <f t="shared" si="8"/>
        <v>0</v>
      </c>
    </row>
    <row r="16" spans="1:17" s="123" customFormat="1" ht="15" customHeight="1" x14ac:dyDescent="0.25">
      <c r="A16" s="112">
        <f t="shared" si="2"/>
        <v>42071</v>
      </c>
      <c r="B16" s="113">
        <f t="shared" si="5"/>
        <v>42071</v>
      </c>
      <c r="C16" s="114">
        <f t="shared" si="3"/>
        <v>42071</v>
      </c>
      <c r="D16" s="115" t="str">
        <f>IF(B16=fériés!$B$6,VLOOKUP(B16,Trois,2,FALSE),IF(B16=fériés!$B$7,VLOOKUP(B16,Trois,2,FALSE),IF(B16=fériés!$B$10,VLOOKUP(B16,Trois,2,FALSE),IF(B16=fériés!$B$11,VLOOKUP(B16,Trois,2,FALSE),IF(B16=fériés!$B$12,VLOOKUP(B16,Trois,2,FALSE),"")))))</f>
        <v/>
      </c>
      <c r="E16" s="116"/>
      <c r="F16" s="117"/>
      <c r="G16" s="118"/>
      <c r="H16" s="117"/>
      <c r="I16" s="118"/>
      <c r="J16" s="117"/>
      <c r="K16" s="119"/>
      <c r="L16" s="120">
        <f t="shared" si="6"/>
        <v>0</v>
      </c>
      <c r="M16" s="121">
        <f t="shared" si="7"/>
        <v>0</v>
      </c>
      <c r="N16" s="122">
        <f t="shared" si="8"/>
        <v>0</v>
      </c>
    </row>
    <row r="17" spans="1:14" s="123" customFormat="1" ht="15" customHeight="1" x14ac:dyDescent="0.25">
      <c r="A17" s="112">
        <f t="shared" si="2"/>
        <v>42072</v>
      </c>
      <c r="B17" s="113">
        <f t="shared" si="5"/>
        <v>42072</v>
      </c>
      <c r="C17" s="114">
        <f t="shared" si="3"/>
        <v>42072</v>
      </c>
      <c r="D17" s="115" t="str">
        <f>IF(B17=fériés!$B$6,VLOOKUP(B17,Trois,2,FALSE),IF(B17=fériés!$B$7,VLOOKUP(B17,Trois,2,FALSE),IF(B17=fériés!$B$10,VLOOKUP(B17,Trois,2,FALSE),IF(B17=fériés!$B$11,VLOOKUP(B17,Trois,2,FALSE),IF(B17=fériés!$B$12,VLOOKUP(B17,Trois,2,FALSE),"")))))</f>
        <v/>
      </c>
      <c r="E17" s="116"/>
      <c r="F17" s="117"/>
      <c r="G17" s="118"/>
      <c r="H17" s="117"/>
      <c r="I17" s="118"/>
      <c r="J17" s="117"/>
      <c r="K17" s="119"/>
      <c r="L17" s="120">
        <f t="shared" si="6"/>
        <v>0</v>
      </c>
      <c r="M17" s="121">
        <f t="shared" si="7"/>
        <v>0</v>
      </c>
      <c r="N17" s="122">
        <f t="shared" si="8"/>
        <v>0</v>
      </c>
    </row>
    <row r="18" spans="1:14" s="123" customFormat="1" ht="15" customHeight="1" x14ac:dyDescent="0.25">
      <c r="A18" s="112">
        <f t="shared" si="2"/>
        <v>42073</v>
      </c>
      <c r="B18" s="113">
        <f t="shared" si="5"/>
        <v>42073</v>
      </c>
      <c r="C18" s="114">
        <f t="shared" si="3"/>
        <v>42073</v>
      </c>
      <c r="D18" s="115" t="str">
        <f>IF(B18=fériés!$B$6,VLOOKUP(B18,Trois,2,FALSE),IF(B18=fériés!$B$7,VLOOKUP(B18,Trois,2,FALSE),IF(B18=fériés!$B$10,VLOOKUP(B18,Trois,2,FALSE),IF(B18=fériés!$B$11,VLOOKUP(B18,Trois,2,FALSE),IF(B18=fériés!$B$12,VLOOKUP(B18,Trois,2,FALSE),"")))))</f>
        <v/>
      </c>
      <c r="E18" s="116"/>
      <c r="F18" s="117"/>
      <c r="G18" s="118"/>
      <c r="H18" s="117"/>
      <c r="I18" s="118"/>
      <c r="J18" s="117"/>
      <c r="K18" s="119"/>
      <c r="L18" s="120">
        <f t="shared" si="6"/>
        <v>0</v>
      </c>
      <c r="M18" s="121">
        <f t="shared" si="7"/>
        <v>0</v>
      </c>
      <c r="N18" s="122">
        <f t="shared" si="8"/>
        <v>0</v>
      </c>
    </row>
    <row r="19" spans="1:14" s="123" customFormat="1" ht="15" customHeight="1" x14ac:dyDescent="0.25">
      <c r="A19" s="112">
        <f t="shared" si="2"/>
        <v>42074</v>
      </c>
      <c r="B19" s="113">
        <f t="shared" si="5"/>
        <v>42074</v>
      </c>
      <c r="C19" s="114">
        <f t="shared" si="3"/>
        <v>42074</v>
      </c>
      <c r="D19" s="115" t="str">
        <f>IF(B19=fériés!$B$6,VLOOKUP(B19,Trois,2,FALSE),IF(B19=fériés!$B$7,VLOOKUP(B19,Trois,2,FALSE),IF(B19=fériés!$B$10,VLOOKUP(B19,Trois,2,FALSE),IF(B19=fériés!$B$11,VLOOKUP(B19,Trois,2,FALSE),IF(B19=fériés!$B$12,VLOOKUP(B19,Trois,2,FALSE),"")))))</f>
        <v/>
      </c>
      <c r="E19" s="116"/>
      <c r="F19" s="117"/>
      <c r="G19" s="118"/>
      <c r="H19" s="117"/>
      <c r="I19" s="118"/>
      <c r="J19" s="117"/>
      <c r="K19" s="119"/>
      <c r="L19" s="120">
        <f t="shared" si="6"/>
        <v>0</v>
      </c>
      <c r="M19" s="121">
        <f t="shared" si="7"/>
        <v>0</v>
      </c>
      <c r="N19" s="122">
        <f t="shared" si="8"/>
        <v>0</v>
      </c>
    </row>
    <row r="20" spans="1:14" s="123" customFormat="1" ht="15" customHeight="1" x14ac:dyDescent="0.25">
      <c r="A20" s="112">
        <f t="shared" si="2"/>
        <v>42075</v>
      </c>
      <c r="B20" s="113">
        <f t="shared" si="5"/>
        <v>42075</v>
      </c>
      <c r="C20" s="114">
        <f t="shared" si="3"/>
        <v>42075</v>
      </c>
      <c r="D20" s="115" t="str">
        <f>IF(B20=fériés!$B$6,VLOOKUP(B20,Trois,2,FALSE),IF(B20=fériés!$B$7,VLOOKUP(B20,Trois,2,FALSE),IF(B20=fériés!$B$10,VLOOKUP(B20,Trois,2,FALSE),IF(B20=fériés!$B$11,VLOOKUP(B20,Trois,2,FALSE),IF(B20=fériés!$B$12,VLOOKUP(B20,Trois,2,FALSE),"")))))</f>
        <v/>
      </c>
      <c r="E20" s="116"/>
      <c r="F20" s="117"/>
      <c r="G20" s="118"/>
      <c r="H20" s="117"/>
      <c r="I20" s="118"/>
      <c r="J20" s="117"/>
      <c r="K20" s="119"/>
      <c r="L20" s="120">
        <f t="shared" si="6"/>
        <v>0</v>
      </c>
      <c r="M20" s="121">
        <f t="shared" si="7"/>
        <v>0</v>
      </c>
      <c r="N20" s="122">
        <f t="shared" si="8"/>
        <v>0</v>
      </c>
    </row>
    <row r="21" spans="1:14" s="123" customFormat="1" ht="15" customHeight="1" x14ac:dyDescent="0.25">
      <c r="A21" s="112">
        <f t="shared" si="2"/>
        <v>42076</v>
      </c>
      <c r="B21" s="113">
        <f t="shared" si="5"/>
        <v>42076</v>
      </c>
      <c r="C21" s="114">
        <f t="shared" si="3"/>
        <v>42076</v>
      </c>
      <c r="D21" s="115" t="str">
        <f>IF(B21=fériés!$B$6,VLOOKUP(B21,Trois,2,FALSE),IF(B21=fériés!$B$7,VLOOKUP(B21,Trois,2,FALSE),IF(B21=fériés!$B$10,VLOOKUP(B21,Trois,2,FALSE),IF(B21=fériés!$B$11,VLOOKUP(B21,Trois,2,FALSE),IF(B21=fériés!$B$12,VLOOKUP(B21,Trois,2,FALSE),"")))))</f>
        <v/>
      </c>
      <c r="E21" s="116"/>
      <c r="F21" s="117"/>
      <c r="G21" s="118"/>
      <c r="H21" s="117"/>
      <c r="I21" s="118"/>
      <c r="J21" s="117"/>
      <c r="K21" s="119"/>
      <c r="L21" s="120">
        <f t="shared" si="6"/>
        <v>0</v>
      </c>
      <c r="M21" s="121">
        <f t="shared" si="7"/>
        <v>0</v>
      </c>
      <c r="N21" s="122">
        <f t="shared" si="8"/>
        <v>0</v>
      </c>
    </row>
    <row r="22" spans="1:14" s="123" customFormat="1" ht="15" customHeight="1" x14ac:dyDescent="0.25">
      <c r="A22" s="112">
        <f t="shared" si="2"/>
        <v>42077</v>
      </c>
      <c r="B22" s="113">
        <f t="shared" si="5"/>
        <v>42077</v>
      </c>
      <c r="C22" s="114">
        <f t="shared" si="3"/>
        <v>42077</v>
      </c>
      <c r="D22" s="115" t="str">
        <f>IF(B22=fériés!$B$6,VLOOKUP(B22,Trois,2,FALSE),IF(B22=fériés!$B$7,VLOOKUP(B22,Trois,2,FALSE),IF(B22=fériés!$B$10,VLOOKUP(B22,Trois,2,FALSE),IF(B22=fériés!$B$11,VLOOKUP(B22,Trois,2,FALSE),IF(B22=fériés!$B$12,VLOOKUP(B22,Trois,2,FALSE),"")))))</f>
        <v/>
      </c>
      <c r="E22" s="116"/>
      <c r="F22" s="117"/>
      <c r="G22" s="118"/>
      <c r="H22" s="117"/>
      <c r="I22" s="118"/>
      <c r="J22" s="117"/>
      <c r="K22" s="119"/>
      <c r="L22" s="120">
        <f t="shared" si="6"/>
        <v>0</v>
      </c>
      <c r="M22" s="121">
        <f t="shared" si="7"/>
        <v>0</v>
      </c>
      <c r="N22" s="122">
        <f t="shared" si="8"/>
        <v>0</v>
      </c>
    </row>
    <row r="23" spans="1:14" s="123" customFormat="1" ht="15" customHeight="1" x14ac:dyDescent="0.25">
      <c r="A23" s="112">
        <f t="shared" si="2"/>
        <v>42078</v>
      </c>
      <c r="B23" s="113">
        <f t="shared" si="5"/>
        <v>42078</v>
      </c>
      <c r="C23" s="114">
        <f t="shared" si="3"/>
        <v>42078</v>
      </c>
      <c r="D23" s="115" t="str">
        <f>IF(B23=fériés!$B$6,VLOOKUP(B23,Trois,2,FALSE),IF(B23=fériés!$B$7,VLOOKUP(B23,Trois,2,FALSE),IF(B23=fériés!$B$10,VLOOKUP(B23,Trois,2,FALSE),IF(B23=fériés!$B$11,VLOOKUP(B23,Trois,2,FALSE),IF(B23=fériés!$B$12,VLOOKUP(B23,Trois,2,FALSE),"")))))</f>
        <v/>
      </c>
      <c r="E23" s="116"/>
      <c r="F23" s="117"/>
      <c r="G23" s="118"/>
      <c r="H23" s="117"/>
      <c r="I23" s="118"/>
      <c r="J23" s="117"/>
      <c r="K23" s="119"/>
      <c r="L23" s="120">
        <f t="shared" si="6"/>
        <v>0</v>
      </c>
      <c r="M23" s="121">
        <f t="shared" si="7"/>
        <v>0</v>
      </c>
      <c r="N23" s="122">
        <f t="shared" si="8"/>
        <v>0</v>
      </c>
    </row>
    <row r="24" spans="1:14" s="123" customFormat="1" ht="15" customHeight="1" x14ac:dyDescent="0.25">
      <c r="A24" s="112">
        <f t="shared" si="2"/>
        <v>42079</v>
      </c>
      <c r="B24" s="113">
        <f t="shared" si="5"/>
        <v>42079</v>
      </c>
      <c r="C24" s="114">
        <f t="shared" si="3"/>
        <v>42079</v>
      </c>
      <c r="D24" s="115" t="str">
        <f>IF(B24=fériés!$B$6,VLOOKUP(B24,Trois,2,FALSE),IF(B24=fériés!$B$7,VLOOKUP(B24,Trois,2,FALSE),IF(B24=fériés!$B$10,VLOOKUP(B24,Trois,2,FALSE),IF(B24=fériés!$B$11,VLOOKUP(B24,Trois,2,FALSE),IF(B24=fériés!$B$12,VLOOKUP(B24,Trois,2,FALSE),"")))))</f>
        <v/>
      </c>
      <c r="E24" s="116"/>
      <c r="F24" s="117"/>
      <c r="G24" s="118"/>
      <c r="H24" s="117"/>
      <c r="I24" s="118"/>
      <c r="J24" s="117"/>
      <c r="K24" s="119"/>
      <c r="L24" s="120">
        <f t="shared" si="6"/>
        <v>0</v>
      </c>
      <c r="M24" s="121">
        <f t="shared" si="7"/>
        <v>0</v>
      </c>
      <c r="N24" s="122">
        <f t="shared" si="8"/>
        <v>0</v>
      </c>
    </row>
    <row r="25" spans="1:14" s="123" customFormat="1" ht="15" customHeight="1" x14ac:dyDescent="0.25">
      <c r="A25" s="112">
        <f t="shared" si="2"/>
        <v>42080</v>
      </c>
      <c r="B25" s="113">
        <f t="shared" si="5"/>
        <v>42080</v>
      </c>
      <c r="C25" s="114">
        <f t="shared" si="3"/>
        <v>42080</v>
      </c>
      <c r="D25" s="115" t="str">
        <f>IF(B25=fériés!$B$6,VLOOKUP(B25,Trois,2,FALSE),IF(B25=fériés!$B$7,VLOOKUP(B25,Trois,2,FALSE),IF(B25=fériés!$B$10,VLOOKUP(B25,Trois,2,FALSE),IF(B25=fériés!$B$11,VLOOKUP(B25,Trois,2,FALSE),IF(B25=fériés!$B$12,VLOOKUP(B25,Trois,2,FALSE),"")))))</f>
        <v/>
      </c>
      <c r="E25" s="116"/>
      <c r="F25" s="117"/>
      <c r="G25" s="118"/>
      <c r="H25" s="117"/>
      <c r="I25" s="118"/>
      <c r="J25" s="117"/>
      <c r="K25" s="119"/>
      <c r="L25" s="120">
        <f t="shared" si="6"/>
        <v>0</v>
      </c>
      <c r="M25" s="121">
        <f t="shared" si="7"/>
        <v>0</v>
      </c>
      <c r="N25" s="122">
        <f t="shared" si="8"/>
        <v>0</v>
      </c>
    </row>
    <row r="26" spans="1:14" s="123" customFormat="1" ht="15" customHeight="1" x14ac:dyDescent="0.25">
      <c r="A26" s="112">
        <f t="shared" si="2"/>
        <v>42081</v>
      </c>
      <c r="B26" s="113">
        <f t="shared" si="5"/>
        <v>42081</v>
      </c>
      <c r="C26" s="114">
        <f t="shared" si="3"/>
        <v>42081</v>
      </c>
      <c r="D26" s="115" t="str">
        <f>IF(B26=fériés!$B$6,VLOOKUP(B26,Trois,2,FALSE),IF(B26=fériés!$B$7,VLOOKUP(B26,Trois,2,FALSE),IF(B26=fériés!$B$10,VLOOKUP(B26,Trois,2,FALSE),IF(B26=fériés!$B$11,VLOOKUP(B26,Trois,2,FALSE),IF(B26=fériés!$B$12,VLOOKUP(B26,Trois,2,FALSE),"")))))</f>
        <v/>
      </c>
      <c r="E26" s="116"/>
      <c r="F26" s="117"/>
      <c r="G26" s="118"/>
      <c r="H26" s="117"/>
      <c r="I26" s="118"/>
      <c r="J26" s="117"/>
      <c r="K26" s="119"/>
      <c r="L26" s="120">
        <f t="shared" si="6"/>
        <v>0</v>
      </c>
      <c r="M26" s="121">
        <f t="shared" si="7"/>
        <v>0</v>
      </c>
      <c r="N26" s="122">
        <f t="shared" si="8"/>
        <v>0</v>
      </c>
    </row>
    <row r="27" spans="1:14" s="123" customFormat="1" ht="15" customHeight="1" x14ac:dyDescent="0.25">
      <c r="A27" s="112">
        <f t="shared" si="2"/>
        <v>42082</v>
      </c>
      <c r="B27" s="113">
        <f t="shared" si="5"/>
        <v>42082</v>
      </c>
      <c r="C27" s="114">
        <f t="shared" si="3"/>
        <v>42082</v>
      </c>
      <c r="D27" s="115" t="str">
        <f>IF(B27=fériés!$B$6,VLOOKUP(B27,Trois,2,FALSE),IF(B27=fériés!$B$7,VLOOKUP(B27,Trois,2,FALSE),IF(B27=fériés!$B$10,VLOOKUP(B27,Trois,2,FALSE),IF(B27=fériés!$B$11,VLOOKUP(B27,Trois,2,FALSE),IF(B27=fériés!$B$12,VLOOKUP(B27,Trois,2,FALSE),"")))))</f>
        <v/>
      </c>
      <c r="E27" s="116"/>
      <c r="F27" s="117"/>
      <c r="G27" s="118"/>
      <c r="H27" s="117"/>
      <c r="I27" s="118"/>
      <c r="J27" s="117"/>
      <c r="K27" s="119"/>
      <c r="L27" s="120">
        <f t="shared" si="6"/>
        <v>0</v>
      </c>
      <c r="M27" s="121">
        <f t="shared" si="7"/>
        <v>0</v>
      </c>
      <c r="N27" s="122">
        <f t="shared" si="8"/>
        <v>0</v>
      </c>
    </row>
    <row r="28" spans="1:14" s="123" customFormat="1" ht="15" customHeight="1" x14ac:dyDescent="0.25">
      <c r="A28" s="112">
        <f t="shared" si="2"/>
        <v>42083</v>
      </c>
      <c r="B28" s="113">
        <f t="shared" si="5"/>
        <v>42083</v>
      </c>
      <c r="C28" s="114">
        <f t="shared" si="3"/>
        <v>42083</v>
      </c>
      <c r="D28" s="115" t="str">
        <f>IF(B28=fériés!$B$6,VLOOKUP(B28,Trois,2,FALSE),IF(B28=fériés!$B$7,VLOOKUP(B28,Trois,2,FALSE),IF(B28=fériés!$B$10,VLOOKUP(B28,Trois,2,FALSE),IF(B28=fériés!$B$11,VLOOKUP(B28,Trois,2,FALSE),IF(B28=fériés!$B$12,VLOOKUP(B28,Trois,2,FALSE),"")))))</f>
        <v/>
      </c>
      <c r="E28" s="116"/>
      <c r="F28" s="117"/>
      <c r="G28" s="118"/>
      <c r="H28" s="117"/>
      <c r="I28" s="118"/>
      <c r="J28" s="117"/>
      <c r="K28" s="119"/>
      <c r="L28" s="120">
        <f t="shared" si="6"/>
        <v>0</v>
      </c>
      <c r="M28" s="121">
        <f t="shared" si="7"/>
        <v>0</v>
      </c>
      <c r="N28" s="122">
        <f t="shared" si="8"/>
        <v>0</v>
      </c>
    </row>
    <row r="29" spans="1:14" s="123" customFormat="1" ht="15" customHeight="1" x14ac:dyDescent="0.25">
      <c r="A29" s="112">
        <f t="shared" si="2"/>
        <v>42084</v>
      </c>
      <c r="B29" s="113">
        <f t="shared" si="5"/>
        <v>42084</v>
      </c>
      <c r="C29" s="114">
        <f t="shared" si="3"/>
        <v>42084</v>
      </c>
      <c r="D29" s="115" t="str">
        <f>IF(B29=fériés!$B$6,VLOOKUP(B29,Trois,2,FALSE),IF(B29=fériés!$B$7,VLOOKUP(B29,Trois,2,FALSE),IF(B29=fériés!$B$10,VLOOKUP(B29,Trois,2,FALSE),IF(B29=fériés!$B$11,VLOOKUP(B29,Trois,2,FALSE),IF(B29=fériés!$B$12,VLOOKUP(B29,Trois,2,FALSE),"")))))</f>
        <v/>
      </c>
      <c r="E29" s="116"/>
      <c r="F29" s="117"/>
      <c r="G29" s="118"/>
      <c r="H29" s="117"/>
      <c r="I29" s="118"/>
      <c r="J29" s="117"/>
      <c r="K29" s="119"/>
      <c r="L29" s="120">
        <f t="shared" si="6"/>
        <v>0</v>
      </c>
      <c r="M29" s="121">
        <f t="shared" si="7"/>
        <v>0</v>
      </c>
      <c r="N29" s="122">
        <f t="shared" si="8"/>
        <v>0</v>
      </c>
    </row>
    <row r="30" spans="1:14" s="123" customFormat="1" ht="15" customHeight="1" x14ac:dyDescent="0.25">
      <c r="A30" s="112">
        <f t="shared" si="2"/>
        <v>42085</v>
      </c>
      <c r="B30" s="113">
        <f t="shared" si="5"/>
        <v>42085</v>
      </c>
      <c r="C30" s="114">
        <f t="shared" si="3"/>
        <v>42085</v>
      </c>
      <c r="D30" s="115" t="str">
        <f>IF(B30=fériés!$B$6,VLOOKUP(B30,Trois,2,FALSE),IF(B30=fériés!$B$7,VLOOKUP(B30,Trois,2,FALSE),IF(B30=fériés!$B$10,VLOOKUP(B30,Trois,2,FALSE),IF(B30=fériés!$B$11,VLOOKUP(B30,Trois,2,FALSE),IF(B30=fériés!$B$12,VLOOKUP(B30,Trois,2,FALSE),"")))))</f>
        <v/>
      </c>
      <c r="E30" s="116"/>
      <c r="F30" s="117"/>
      <c r="G30" s="118"/>
      <c r="H30" s="117"/>
      <c r="I30" s="118"/>
      <c r="J30" s="117"/>
      <c r="K30" s="119"/>
      <c r="L30" s="120">
        <f t="shared" si="6"/>
        <v>0</v>
      </c>
      <c r="M30" s="121">
        <f t="shared" si="7"/>
        <v>0</v>
      </c>
      <c r="N30" s="122">
        <f t="shared" si="8"/>
        <v>0</v>
      </c>
    </row>
    <row r="31" spans="1:14" s="123" customFormat="1" ht="15" customHeight="1" x14ac:dyDescent="0.25">
      <c r="A31" s="112">
        <f t="shared" si="2"/>
        <v>42086</v>
      </c>
      <c r="B31" s="113">
        <f t="shared" si="5"/>
        <v>42086</v>
      </c>
      <c r="C31" s="114">
        <f t="shared" si="3"/>
        <v>42086</v>
      </c>
      <c r="D31" s="115" t="str">
        <f>IF(B31=fériés!$B$6,VLOOKUP(B31,Trois,2,FALSE),IF(B31=fériés!$B$7,VLOOKUP(B31,Trois,2,FALSE),IF(B31=fériés!$B$10,VLOOKUP(B31,Trois,2,FALSE),IF(B31=fériés!$B$11,VLOOKUP(B31,Trois,2,FALSE),IF(B31=fériés!$B$12,VLOOKUP(B31,Trois,2,FALSE),"")))))</f>
        <v/>
      </c>
      <c r="E31" s="116"/>
      <c r="F31" s="117"/>
      <c r="G31" s="118"/>
      <c r="H31" s="117"/>
      <c r="I31" s="118"/>
      <c r="J31" s="117"/>
      <c r="K31" s="119"/>
      <c r="L31" s="120">
        <f t="shared" si="6"/>
        <v>0</v>
      </c>
      <c r="M31" s="121">
        <f t="shared" si="7"/>
        <v>0</v>
      </c>
      <c r="N31" s="122">
        <f t="shared" si="8"/>
        <v>0</v>
      </c>
    </row>
    <row r="32" spans="1:14" s="123" customFormat="1" ht="15" customHeight="1" x14ac:dyDescent="0.25">
      <c r="A32" s="112">
        <f t="shared" si="2"/>
        <v>42087</v>
      </c>
      <c r="B32" s="113">
        <f t="shared" si="5"/>
        <v>42087</v>
      </c>
      <c r="C32" s="114">
        <f t="shared" si="3"/>
        <v>42087</v>
      </c>
      <c r="D32" s="115" t="str">
        <f>IF(B32=fériés!$B$6,VLOOKUP(B32,Trois,2,FALSE),IF(B32=fériés!$B$7,VLOOKUP(B32,Trois,2,FALSE),IF(B32=fériés!$B$10,VLOOKUP(B32,Trois,2,FALSE),IF(B32=fériés!$B$11,VLOOKUP(B32,Trois,2,FALSE),IF(B32=fériés!$B$12,VLOOKUP(B32,Trois,2,FALSE),"")))))</f>
        <v/>
      </c>
      <c r="E32" s="116"/>
      <c r="F32" s="117"/>
      <c r="G32" s="118"/>
      <c r="H32" s="117"/>
      <c r="I32" s="118"/>
      <c r="J32" s="117"/>
      <c r="K32" s="119"/>
      <c r="L32" s="120">
        <f t="shared" si="6"/>
        <v>0</v>
      </c>
      <c r="M32" s="121">
        <f t="shared" si="7"/>
        <v>0</v>
      </c>
      <c r="N32" s="122">
        <f t="shared" si="8"/>
        <v>0</v>
      </c>
    </row>
    <row r="33" spans="1:15" s="123" customFormat="1" ht="15" customHeight="1" x14ac:dyDescent="0.25">
      <c r="A33" s="112">
        <f t="shared" si="2"/>
        <v>42088</v>
      </c>
      <c r="B33" s="113">
        <f t="shared" si="5"/>
        <v>42088</v>
      </c>
      <c r="C33" s="114">
        <f t="shared" si="3"/>
        <v>42088</v>
      </c>
      <c r="D33" s="115" t="str">
        <f>IF(B33=fériés!$B$6,VLOOKUP(B33,Trois,2,FALSE),IF(B33=fériés!$B$7,VLOOKUP(B33,Trois,2,FALSE),IF(B33=fériés!$B$10,VLOOKUP(B33,Trois,2,FALSE),IF(B33=fériés!$B$11,VLOOKUP(B33,Trois,2,FALSE),IF(B33=fériés!$B$12,VLOOKUP(B33,Trois,2,FALSE),"")))))</f>
        <v/>
      </c>
      <c r="E33" s="116"/>
      <c r="F33" s="117"/>
      <c r="G33" s="118"/>
      <c r="H33" s="117"/>
      <c r="I33" s="118"/>
      <c r="J33" s="117"/>
      <c r="K33" s="119"/>
      <c r="L33" s="120">
        <f t="shared" si="6"/>
        <v>0</v>
      </c>
      <c r="M33" s="121">
        <f t="shared" si="7"/>
        <v>0</v>
      </c>
      <c r="N33" s="122">
        <f t="shared" si="8"/>
        <v>0</v>
      </c>
    </row>
    <row r="34" spans="1:15" s="123" customFormat="1" ht="15" customHeight="1" x14ac:dyDescent="0.25">
      <c r="A34" s="112">
        <f t="shared" si="2"/>
        <v>42089</v>
      </c>
      <c r="B34" s="113">
        <f t="shared" si="5"/>
        <v>42089</v>
      </c>
      <c r="C34" s="114">
        <f t="shared" si="3"/>
        <v>42089</v>
      </c>
      <c r="D34" s="115" t="str">
        <f>IF(B34=fériés!$B$6,VLOOKUP(B34,Trois,2,FALSE),IF(B34=fériés!$B$7,VLOOKUP(B34,Trois,2,FALSE),IF(B34=fériés!$B$10,VLOOKUP(B34,Trois,2,FALSE),IF(B34=fériés!$B$11,VLOOKUP(B34,Trois,2,FALSE),IF(B34=fériés!$B$12,VLOOKUP(B34,Trois,2,FALSE),"")))))</f>
        <v/>
      </c>
      <c r="E34" s="116"/>
      <c r="F34" s="117"/>
      <c r="G34" s="118"/>
      <c r="H34" s="117"/>
      <c r="I34" s="118"/>
      <c r="J34" s="117"/>
      <c r="K34" s="119"/>
      <c r="L34" s="120">
        <f t="shared" si="6"/>
        <v>0</v>
      </c>
      <c r="M34" s="121">
        <f t="shared" si="7"/>
        <v>0</v>
      </c>
      <c r="N34" s="122">
        <f t="shared" si="8"/>
        <v>0</v>
      </c>
    </row>
    <row r="35" spans="1:15" s="123" customFormat="1" ht="15" customHeight="1" x14ac:dyDescent="0.25">
      <c r="A35" s="112">
        <f t="shared" si="2"/>
        <v>42090</v>
      </c>
      <c r="B35" s="113">
        <f t="shared" si="5"/>
        <v>42090</v>
      </c>
      <c r="C35" s="114">
        <f t="shared" si="3"/>
        <v>42090</v>
      </c>
      <c r="D35" s="115" t="str">
        <f>IF(B35=fériés!$B$6,VLOOKUP(B35,Trois,2,FALSE),IF(B35=fériés!$B$7,VLOOKUP(B35,Trois,2,FALSE),IF(B35=fériés!$B$10,VLOOKUP(B35,Trois,2,FALSE),IF(B35=fériés!$B$11,VLOOKUP(B35,Trois,2,FALSE),IF(B35=fériés!$B$12,VLOOKUP(B35,Trois,2,FALSE),"")))))</f>
        <v/>
      </c>
      <c r="E35" s="116"/>
      <c r="F35" s="117"/>
      <c r="G35" s="118"/>
      <c r="H35" s="117"/>
      <c r="I35" s="118"/>
      <c r="J35" s="117"/>
      <c r="K35" s="119"/>
      <c r="L35" s="120">
        <f t="shared" si="6"/>
        <v>0</v>
      </c>
      <c r="M35" s="121">
        <f t="shared" si="7"/>
        <v>0</v>
      </c>
      <c r="N35" s="122">
        <f t="shared" si="8"/>
        <v>0</v>
      </c>
    </row>
    <row r="36" spans="1:15" s="123" customFormat="1" ht="15" customHeight="1" x14ac:dyDescent="0.25">
      <c r="A36" s="112">
        <f t="shared" si="2"/>
        <v>42091</v>
      </c>
      <c r="B36" s="113">
        <f t="shared" si="5"/>
        <v>42091</v>
      </c>
      <c r="C36" s="114">
        <f t="shared" si="3"/>
        <v>42091</v>
      </c>
      <c r="D36" s="115" t="str">
        <f>IF(B36=fériés!$B$6,VLOOKUP(B36,Trois,2,FALSE),IF(B36=fériés!$B$7,VLOOKUP(B36,Trois,2,FALSE),IF(B36=fériés!$B$10,VLOOKUP(B36,Trois,2,FALSE),IF(B36=fériés!$B$11,VLOOKUP(B36,Trois,2,FALSE),IF(B36=fériés!$B$12,VLOOKUP(B36,Trois,2,FALSE),"")))))</f>
        <v/>
      </c>
      <c r="E36" s="131"/>
      <c r="F36" s="117"/>
      <c r="G36" s="118"/>
      <c r="H36" s="117"/>
      <c r="I36" s="118"/>
      <c r="J36" s="117"/>
      <c r="K36" s="119"/>
      <c r="L36" s="120">
        <f t="shared" si="6"/>
        <v>0</v>
      </c>
      <c r="M36" s="121">
        <f t="shared" si="7"/>
        <v>0</v>
      </c>
      <c r="N36" s="122">
        <f t="shared" si="8"/>
        <v>0</v>
      </c>
    </row>
    <row r="37" spans="1:15" s="123" customFormat="1" ht="15" customHeight="1" x14ac:dyDescent="0.25">
      <c r="A37" s="112">
        <f t="shared" si="2"/>
        <v>42092</v>
      </c>
      <c r="B37" s="113">
        <f t="shared" si="5"/>
        <v>42092</v>
      </c>
      <c r="C37" s="114">
        <f t="shared" si="3"/>
        <v>42092</v>
      </c>
      <c r="D37" s="115"/>
      <c r="E37" s="131"/>
      <c r="F37" s="117"/>
      <c r="G37" s="118"/>
      <c r="H37" s="117"/>
      <c r="I37" s="118"/>
      <c r="J37" s="117"/>
      <c r="K37" s="119"/>
      <c r="L37" s="120">
        <f t="shared" si="6"/>
        <v>0</v>
      </c>
      <c r="M37" s="121">
        <f t="shared" si="7"/>
        <v>0</v>
      </c>
      <c r="N37" s="122">
        <f t="shared" si="8"/>
        <v>0</v>
      </c>
    </row>
    <row r="38" spans="1:15" s="123" customFormat="1" ht="15" customHeight="1" thickBot="1" x14ac:dyDescent="0.3">
      <c r="A38" s="132">
        <f t="shared" si="2"/>
        <v>42093</v>
      </c>
      <c r="B38" s="133">
        <f t="shared" si="5"/>
        <v>42093</v>
      </c>
      <c r="C38" s="114">
        <f t="shared" si="3"/>
        <v>42093</v>
      </c>
      <c r="D38" s="134"/>
      <c r="E38" s="135"/>
      <c r="F38" s="136"/>
      <c r="G38" s="137"/>
      <c r="H38" s="136"/>
      <c r="I38" s="137"/>
      <c r="J38" s="136"/>
      <c r="K38" s="138"/>
      <c r="L38" s="139">
        <f t="shared" si="6"/>
        <v>0</v>
      </c>
      <c r="M38" s="140">
        <f t="shared" si="7"/>
        <v>0</v>
      </c>
      <c r="N38" s="141">
        <f t="shared" si="8"/>
        <v>0</v>
      </c>
    </row>
    <row r="39" spans="1:15" ht="15" customHeight="1" thickBot="1" x14ac:dyDescent="0.25">
      <c r="A39" s="48"/>
      <c r="B39" s="56"/>
      <c r="C39" s="49"/>
      <c r="D39" s="50"/>
      <c r="E39" s="57"/>
      <c r="F39" s="51"/>
      <c r="G39" s="51"/>
      <c r="H39" s="58"/>
      <c r="I39" s="58"/>
      <c r="J39" s="58"/>
      <c r="K39" s="58"/>
      <c r="L39" s="54"/>
      <c r="M39" s="54"/>
      <c r="N39" s="55"/>
      <c r="O39" s="19"/>
    </row>
    <row r="40" spans="1:15" ht="15" customHeight="1" thickBot="1" x14ac:dyDescent="0.25">
      <c r="A40" s="22"/>
      <c r="B40" s="22"/>
      <c r="C40" s="23"/>
      <c r="D40" s="22"/>
      <c r="E40" s="22"/>
      <c r="F40" s="22"/>
      <c r="G40" s="22"/>
      <c r="H40" s="428" t="str">
        <f>Janv!I40</f>
        <v>SOLDE EN FIN DE MOIS</v>
      </c>
      <c r="I40" s="429"/>
      <c r="J40" s="429"/>
      <c r="K40" s="429"/>
      <c r="L40" s="429"/>
      <c r="M40" s="430">
        <f>N38</f>
        <v>0</v>
      </c>
      <c r="N40" s="431"/>
    </row>
    <row r="41" spans="1:1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5" ht="14.25" customHeight="1" x14ac:dyDescent="0.2">
      <c r="A42" s="432" t="str">
        <f>Janv!A42</f>
        <v>Ce relevé d'heures est à faire remonter à chaque fin de mois à votre responsable direct.
* Toute demande de récupération devra faire l'objet d'une demande préalable auprès de son responsable direct et devra être annexé ensuite à votre relevé d'heures.</v>
      </c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</row>
    <row r="43" spans="1:15" x14ac:dyDescent="0.2">
      <c r="A43" s="43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</row>
    <row r="44" spans="1:15" x14ac:dyDescent="0.2">
      <c r="A44" s="432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</row>
    <row r="45" spans="1:15" x14ac:dyDescent="0.2">
      <c r="A45" s="425" t="str">
        <f>Janv!A45</f>
        <v>SIGNATURE DE L'AGENT</v>
      </c>
      <c r="B45" s="425"/>
      <c r="C45" s="425"/>
      <c r="D45" s="425"/>
      <c r="E45" s="425"/>
      <c r="F45" s="22"/>
      <c r="G45" s="22"/>
      <c r="H45" s="22"/>
      <c r="I45" s="22"/>
      <c r="J45" s="426" t="str">
        <f>Janv!I45</f>
        <v>SIGNATURE DU RESPONSABLE DIRECT</v>
      </c>
      <c r="K45" s="426"/>
      <c r="L45" s="426"/>
      <c r="M45" s="426"/>
      <c r="N45" s="426"/>
    </row>
    <row r="46" spans="1:1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x14ac:dyDescent="0.2">
      <c r="C57" s="22"/>
    </row>
    <row r="58" spans="1:12" x14ac:dyDescent="0.2">
      <c r="C58" s="22"/>
    </row>
    <row r="59" spans="1:12" x14ac:dyDescent="0.2">
      <c r="C59" s="22"/>
    </row>
  </sheetData>
  <sheetProtection sheet="1" objects="1" scenarios="1" selectLockedCells="1"/>
  <mergeCells count="24">
    <mergeCell ref="A45:E45"/>
    <mergeCell ref="J45:N45"/>
    <mergeCell ref="N6:N7"/>
    <mergeCell ref="F7:G7"/>
    <mergeCell ref="H7:I7"/>
    <mergeCell ref="H40:L40"/>
    <mergeCell ref="M40:N40"/>
    <mergeCell ref="A42:N44"/>
    <mergeCell ref="A5:B5"/>
    <mergeCell ref="D5:E5"/>
    <mergeCell ref="D6:E7"/>
    <mergeCell ref="A1:N1"/>
    <mergeCell ref="A2:G2"/>
    <mergeCell ref="A3:E3"/>
    <mergeCell ref="F3:L3"/>
    <mergeCell ref="M3:N4"/>
    <mergeCell ref="A4:E4"/>
    <mergeCell ref="F4:L4"/>
    <mergeCell ref="F6:K6"/>
    <mergeCell ref="J7:K7"/>
    <mergeCell ref="F5:L5"/>
    <mergeCell ref="M5:N5"/>
    <mergeCell ref="L6:L7"/>
    <mergeCell ref="M6:M7"/>
  </mergeCells>
  <phoneticPr fontId="0" type="noConversion"/>
  <conditionalFormatting sqref="M40">
    <cfRule type="cellIs" dxfId="89" priority="8" stopIfTrue="1" operator="greaterThan">
      <formula>0</formula>
    </cfRule>
    <cfRule type="cellIs" dxfId="88" priority="9" stopIfTrue="1" operator="lessThan">
      <formula>0</formula>
    </cfRule>
  </conditionalFormatting>
  <conditionalFormatting sqref="A8:N39">
    <cfRule type="expression" dxfId="87" priority="1" stopIfTrue="1">
      <formula>COUNTIF(Férié,$B8)&gt;0</formula>
    </cfRule>
    <cfRule type="expression" dxfId="86" priority="5" stopIfTrue="1">
      <formula>WEEKDAY($B8,2)&gt;5</formula>
    </cfRule>
  </conditionalFormatting>
  <conditionalFormatting sqref="A8:N38">
    <cfRule type="expression" dxfId="85" priority="7" stopIfTrue="1">
      <formula>($B8=TODAY())</formula>
    </cfRule>
  </conditionalFormatting>
  <dataValidations xWindow="432" yWindow="459" count="1">
    <dataValidation type="time" operator="greaterThan" allowBlank="1" showInputMessage="1" showErrorMessage="1" promptTitle="Saisie des heures" prompt="Pour indiquer 8h00, veuillez saisir 8:00" sqref="F8:K38">
      <formula1>0</formula1>
    </dataValidation>
  </dataValidations>
  <pageMargins left="3.937007874015748E-2" right="3.937007874015748E-2" top="0.19685039370078741" bottom="0.15748031496062992" header="0.19685039370078741" footer="0.31496062992125984"/>
  <pageSetup paperSize="9" orientation="portrait" horizontalDpi="360" verticalDpi="36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between" id="{4D518ECE-BDD0-438F-A935-5B3F49DB3243}">
            <xm:f>'Vacances scolaires'!$B$7</xm:f>
            <xm:f>'Vacances scolaires'!$C$7</xm:f>
            <x14:dxf>
              <font>
                <color auto="1"/>
              </font>
              <fill>
                <patternFill>
                  <fgColor auto="1"/>
                  <bgColor rgb="FF00B0F0"/>
                </patternFill>
              </fill>
            </x14:dxf>
          </x14:cfRule>
          <xm:sqref>C8:C38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Q59"/>
  <sheetViews>
    <sheetView showGridLines="0" showRowColHeaders="0" showRuler="0" view="pageLayout" zoomScale="85" zoomScaleNormal="100" zoomScalePageLayoutView="85" workbookViewId="0">
      <selection activeCell="J33" sqref="J33"/>
    </sheetView>
  </sheetViews>
  <sheetFormatPr baseColWidth="10" defaultRowHeight="14.25" x14ac:dyDescent="0.2"/>
  <cols>
    <col min="1" max="1" width="4.875" style="26" customWidth="1"/>
    <col min="2" max="2" width="4.125" style="26" customWidth="1"/>
    <col min="3" max="3" width="0.625" style="26" customWidth="1"/>
    <col min="4" max="4" width="3.875" style="26" customWidth="1"/>
    <col min="5" max="5" width="23.5" style="26" customWidth="1"/>
    <col min="6" max="11" width="5.625" style="26" customWidth="1"/>
    <col min="12" max="12" width="7.125" style="26" customWidth="1"/>
    <col min="13" max="13" width="7.125" style="13" customWidth="1"/>
    <col min="14" max="14" width="7" style="26" customWidth="1"/>
    <col min="15" max="16384" width="11" style="13"/>
  </cols>
  <sheetData>
    <row r="1" spans="1:17" ht="21" customHeight="1" thickBot="1" x14ac:dyDescent="0.25">
      <c r="A1" s="398" t="str">
        <f>Janv!A1</f>
        <v>RELEVÉ MENSUEL D'HEURES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</row>
    <row r="2" spans="1:17" ht="15.75" thickBot="1" x14ac:dyDescent="0.3">
      <c r="A2" s="399" t="str">
        <f>Janv!A2</f>
        <v>Nombre d'heures à effectuer par jour :</v>
      </c>
      <c r="B2" s="400"/>
      <c r="C2" s="400"/>
      <c r="D2" s="400"/>
      <c r="E2" s="400"/>
      <c r="F2" s="400"/>
      <c r="G2" s="400"/>
      <c r="H2" s="33">
        <f>Janv!J2</f>
        <v>0.29166666666666669</v>
      </c>
      <c r="I2" s="14"/>
      <c r="J2" s="14"/>
      <c r="K2" s="14"/>
      <c r="L2" s="14"/>
    </row>
    <row r="3" spans="1:17" ht="20.100000000000001" customHeight="1" x14ac:dyDescent="0.2">
      <c r="A3" s="401" t="str">
        <f>Janv!A3</f>
        <v xml:space="preserve">NOM DE L'AGENT :   </v>
      </c>
      <c r="B3" s="402"/>
      <c r="C3" s="402"/>
      <c r="D3" s="402"/>
      <c r="E3" s="402"/>
      <c r="F3" s="403" t="str">
        <f>Janv!F3</f>
        <v>Jean NEYMAR</v>
      </c>
      <c r="G3" s="403"/>
      <c r="H3" s="403"/>
      <c r="I3" s="403"/>
      <c r="J3" s="403"/>
      <c r="K3" s="403"/>
      <c r="L3" s="403"/>
      <c r="M3" s="404" t="str">
        <f>Janv!M3</f>
        <v>Solde à la fin du mois précédent</v>
      </c>
      <c r="N3" s="405"/>
    </row>
    <row r="4" spans="1:17" ht="20.100000000000001" customHeight="1" thickBot="1" x14ac:dyDescent="0.25">
      <c r="A4" s="408" t="str">
        <f>Janv!A4</f>
        <v xml:space="preserve">SERVICE : </v>
      </c>
      <c r="B4" s="409"/>
      <c r="C4" s="409"/>
      <c r="D4" s="409"/>
      <c r="E4" s="409"/>
      <c r="F4" s="410" t="str">
        <f>Janv!F4</f>
        <v>DDOS</v>
      </c>
      <c r="G4" s="410"/>
      <c r="H4" s="410"/>
      <c r="I4" s="410"/>
      <c r="J4" s="410"/>
      <c r="K4" s="410"/>
      <c r="L4" s="410"/>
      <c r="M4" s="406"/>
      <c r="N4" s="407"/>
    </row>
    <row r="5" spans="1:17" ht="30" customHeight="1" thickBot="1" x14ac:dyDescent="0.25">
      <c r="A5" s="392" t="str">
        <f>Janv!A5</f>
        <v>Choix de l'Année</v>
      </c>
      <c r="B5" s="393"/>
      <c r="C5" s="93"/>
      <c r="D5" s="370">
        <f>Année</f>
        <v>2019</v>
      </c>
      <c r="E5" s="371"/>
      <c r="F5" s="416">
        <f>DATE(Année,4,1)</f>
        <v>42094</v>
      </c>
      <c r="G5" s="417"/>
      <c r="H5" s="417"/>
      <c r="I5" s="417"/>
      <c r="J5" s="417"/>
      <c r="K5" s="417"/>
      <c r="L5" s="418"/>
      <c r="M5" s="419">
        <f>Mars!M40</f>
        <v>0</v>
      </c>
      <c r="N5" s="420"/>
    </row>
    <row r="6" spans="1:17" ht="30" customHeight="1" thickBot="1" x14ac:dyDescent="0.25">
      <c r="A6" s="28"/>
      <c r="B6" s="16"/>
      <c r="C6" s="16"/>
      <c r="D6" s="394" t="str">
        <f>Janv!D6</f>
        <v xml:space="preserve">Motif du dépassement / Récupération* </v>
      </c>
      <c r="E6" s="395"/>
      <c r="F6" s="411" t="str">
        <f>Janv!F6</f>
        <v>Plages horaires</v>
      </c>
      <c r="G6" s="412"/>
      <c r="H6" s="412"/>
      <c r="I6" s="412"/>
      <c r="J6" s="412"/>
      <c r="K6" s="413"/>
      <c r="L6" s="421" t="str">
        <f>Janv!L6</f>
        <v>Nb d'heures effectuées</v>
      </c>
      <c r="M6" s="423" t="str">
        <f>Janv!M6</f>
        <v>Heures à rattraper ou récupérer</v>
      </c>
      <c r="N6" s="437" t="str">
        <f>Janv!N6</f>
        <v>Solde après chaque journée concernée</v>
      </c>
    </row>
    <row r="7" spans="1:17" ht="15" customHeight="1" thickBot="1" x14ac:dyDescent="0.25">
      <c r="A7" s="20"/>
      <c r="B7" s="21"/>
      <c r="C7" s="95"/>
      <c r="D7" s="396"/>
      <c r="E7" s="435"/>
      <c r="F7" s="439" t="str">
        <f>Janv!F7</f>
        <v>Matin</v>
      </c>
      <c r="G7" s="440"/>
      <c r="H7" s="441" t="str">
        <f>Janv!H7</f>
        <v>Après-midi</v>
      </c>
      <c r="I7" s="441"/>
      <c r="J7" s="414" t="str">
        <f>Janv!J7</f>
        <v>Autres</v>
      </c>
      <c r="K7" s="415"/>
      <c r="L7" s="436"/>
      <c r="M7" s="424"/>
      <c r="N7" s="438"/>
      <c r="Q7" s="18"/>
    </row>
    <row r="8" spans="1:17" ht="15" customHeight="1" x14ac:dyDescent="0.25">
      <c r="A8" s="112">
        <f>B8</f>
        <v>42094</v>
      </c>
      <c r="B8" s="113">
        <f>Mars!B38+1</f>
        <v>42094</v>
      </c>
      <c r="C8" s="114">
        <f>B8</f>
        <v>42094</v>
      </c>
      <c r="D8" s="142" t="str">
        <f>IF(B8=fériés!$B$6,VLOOKUP(B8,Trois,2,FALSE),IF(B8=fériés!$B$7,VLOOKUP(B8,Trois,2,FALSE),IF(B8=fériés!$B$10,VLOOKUP(B8,Trois,2,FALSE),IF(B8=fériés!$B$11,VLOOKUP(B8,Trois,2,FALSE),IF(B8=fériés!$B$12,VLOOKUP(B8,Trois,2,FALSE),"")))))</f>
        <v/>
      </c>
      <c r="E8" s="143"/>
      <c r="F8" s="117"/>
      <c r="G8" s="118"/>
      <c r="H8" s="117"/>
      <c r="I8" s="118"/>
      <c r="J8" s="117"/>
      <c r="K8" s="119"/>
      <c r="L8" s="124">
        <f t="shared" ref="L8:L9" si="0">SUM((G8-F8)+(I8-H8)+(K8-J8))</f>
        <v>0</v>
      </c>
      <c r="M8" s="125">
        <f t="shared" ref="M8:M9" si="1">IF(SUM(F8:K8)=0,0,L8-$H$2)</f>
        <v>0</v>
      </c>
      <c r="N8" s="144">
        <f>SUM(M8+M5)</f>
        <v>0</v>
      </c>
      <c r="Q8" s="18"/>
    </row>
    <row r="9" spans="1:17" ht="15" customHeight="1" x14ac:dyDescent="0.25">
      <c r="A9" s="112">
        <f t="shared" ref="A9:A37" si="2">B9</f>
        <v>42095</v>
      </c>
      <c r="B9" s="113">
        <f t="shared" ref="B9:B37" si="3">SUM(B8+1)</f>
        <v>42095</v>
      </c>
      <c r="C9" s="114">
        <f t="shared" ref="C9:C38" si="4">B9</f>
        <v>42095</v>
      </c>
      <c r="D9" s="142" t="str">
        <f>IF(B9=fériés!$B$6,VLOOKUP(B9,Trois,2,FALSE),IF(B9=fériés!$B$7,VLOOKUP(B9,Trois,2,FALSE),IF(B9=fériés!$B$10,VLOOKUP(B9,Trois,2,FALSE),IF(B9=fériés!$B$11,VLOOKUP(B9,Trois,2,FALSE),IF(B9=fériés!$B$12,VLOOKUP(B9,Trois,2,FALSE),"")))))</f>
        <v/>
      </c>
      <c r="E9" s="143"/>
      <c r="F9" s="117"/>
      <c r="G9" s="118"/>
      <c r="H9" s="117"/>
      <c r="I9" s="118"/>
      <c r="J9" s="117"/>
      <c r="K9" s="119"/>
      <c r="L9" s="120">
        <f t="shared" si="0"/>
        <v>0</v>
      </c>
      <c r="M9" s="121">
        <f t="shared" si="1"/>
        <v>0</v>
      </c>
      <c r="N9" s="145">
        <f t="shared" ref="N9" si="5">SUM(M9+N8)</f>
        <v>0</v>
      </c>
      <c r="Q9" s="19"/>
    </row>
    <row r="10" spans="1:17" ht="15" customHeight="1" x14ac:dyDescent="0.25">
      <c r="A10" s="112">
        <f t="shared" si="2"/>
        <v>42096</v>
      </c>
      <c r="B10" s="113">
        <f t="shared" si="3"/>
        <v>42096</v>
      </c>
      <c r="C10" s="114">
        <f t="shared" si="4"/>
        <v>42096</v>
      </c>
      <c r="D10" s="142" t="str">
        <f>IF(B10=fériés!$B$6,VLOOKUP(B10,Trois,2,FALSE),IF(B10=fériés!$B$7,VLOOKUP(B10,Trois,2,FALSE),IF(B10=fériés!$B$10,VLOOKUP(B10,Trois,2,FALSE),IF(B10=fériés!$B$11,VLOOKUP(B10,Trois,2,FALSE),IF(B10=fériés!$B$12,VLOOKUP(B10,Trois,2,FALSE),"")))))</f>
        <v/>
      </c>
      <c r="E10" s="143"/>
      <c r="F10" s="117"/>
      <c r="G10" s="118"/>
      <c r="H10" s="117"/>
      <c r="I10" s="118"/>
      <c r="J10" s="117"/>
      <c r="K10" s="119"/>
      <c r="L10" s="120">
        <f t="shared" ref="L10:L37" si="6">SUM((G10-F10)+(I10-H10)+(K10-J10))</f>
        <v>0</v>
      </c>
      <c r="M10" s="121">
        <f t="shared" ref="M10:M37" si="7">IF(SUM(F10:K10)=0,0,L10-$H$2)</f>
        <v>0</v>
      </c>
      <c r="N10" s="145">
        <f t="shared" ref="N10:N37" si="8">SUM(M10+N9)</f>
        <v>0</v>
      </c>
      <c r="Q10" s="19"/>
    </row>
    <row r="11" spans="1:17" ht="15" customHeight="1" x14ac:dyDescent="0.25">
      <c r="A11" s="112">
        <f t="shared" si="2"/>
        <v>42097</v>
      </c>
      <c r="B11" s="113">
        <f t="shared" si="3"/>
        <v>42097</v>
      </c>
      <c r="C11" s="114">
        <f t="shared" si="4"/>
        <v>42097</v>
      </c>
      <c r="D11" s="142" t="str">
        <f>IF(B11=fériés!$B$6,VLOOKUP(B11,Trois,2,FALSE),IF(B11=fériés!$B$7,VLOOKUP(B11,Trois,2,FALSE),IF(B11=fériés!$B$10,VLOOKUP(B11,Trois,2,FALSE),IF(B11=fériés!$B$11,VLOOKUP(B11,Trois,2,FALSE),IF(B11=fériés!$B$12,VLOOKUP(B11,Trois,2,FALSE),"")))))</f>
        <v/>
      </c>
      <c r="E11" s="143"/>
      <c r="F11" s="117"/>
      <c r="G11" s="118"/>
      <c r="H11" s="117"/>
      <c r="I11" s="118"/>
      <c r="J11" s="117"/>
      <c r="K11" s="119"/>
      <c r="L11" s="120">
        <f t="shared" si="6"/>
        <v>0</v>
      </c>
      <c r="M11" s="121">
        <f t="shared" si="7"/>
        <v>0</v>
      </c>
      <c r="N11" s="145">
        <f t="shared" si="8"/>
        <v>0</v>
      </c>
    </row>
    <row r="12" spans="1:17" ht="15" customHeight="1" x14ac:dyDescent="0.25">
      <c r="A12" s="112">
        <f t="shared" si="2"/>
        <v>42098</v>
      </c>
      <c r="B12" s="113">
        <f t="shared" si="3"/>
        <v>42098</v>
      </c>
      <c r="C12" s="114">
        <f t="shared" si="4"/>
        <v>42098</v>
      </c>
      <c r="D12" s="142" t="str">
        <f>IF(B12=fériés!$B$6,VLOOKUP(B12,Trois,2,FALSE),IF(B12=fériés!$B$7,VLOOKUP(B12,Trois,2,FALSE),IF(B12=fériés!$B$10,VLOOKUP(B12,Trois,2,FALSE),IF(B12=fériés!$B$11,VLOOKUP(B12,Trois,2,FALSE),IF(B12=fériés!$B$12,VLOOKUP(B12,Trois,2,FALSE),"")))))</f>
        <v/>
      </c>
      <c r="E12" s="143"/>
      <c r="F12" s="117"/>
      <c r="G12" s="118"/>
      <c r="H12" s="117"/>
      <c r="I12" s="118"/>
      <c r="J12" s="117"/>
      <c r="K12" s="119"/>
      <c r="L12" s="120">
        <f t="shared" si="6"/>
        <v>0</v>
      </c>
      <c r="M12" s="121">
        <f t="shared" si="7"/>
        <v>0</v>
      </c>
      <c r="N12" s="145">
        <f t="shared" si="8"/>
        <v>0</v>
      </c>
    </row>
    <row r="13" spans="1:17" ht="15" customHeight="1" x14ac:dyDescent="0.25">
      <c r="A13" s="112">
        <f t="shared" si="2"/>
        <v>42099</v>
      </c>
      <c r="B13" s="113">
        <f t="shared" si="3"/>
        <v>42099</v>
      </c>
      <c r="C13" s="114">
        <f t="shared" si="4"/>
        <v>42099</v>
      </c>
      <c r="D13" s="142" t="str">
        <f>IF(B13=fériés!$B$6,VLOOKUP(B13,Trois,2,FALSE),IF(B13=fériés!$B$7,VLOOKUP(B13,Trois,2,FALSE),IF(B13=fériés!$B$10,VLOOKUP(B13,Trois,2,FALSE),IF(B13=fériés!$B$11,VLOOKUP(B13,Trois,2,FALSE),IF(B13=fériés!$B$12,VLOOKUP(B13,Trois,2,FALSE),"")))))</f>
        <v/>
      </c>
      <c r="E13" s="143"/>
      <c r="F13" s="117"/>
      <c r="G13" s="118"/>
      <c r="H13" s="117"/>
      <c r="I13" s="118"/>
      <c r="J13" s="117"/>
      <c r="K13" s="119"/>
      <c r="L13" s="120">
        <f t="shared" si="6"/>
        <v>0</v>
      </c>
      <c r="M13" s="121">
        <f t="shared" si="7"/>
        <v>0</v>
      </c>
      <c r="N13" s="145">
        <f t="shared" si="8"/>
        <v>0</v>
      </c>
    </row>
    <row r="14" spans="1:17" ht="15" customHeight="1" x14ac:dyDescent="0.25">
      <c r="A14" s="112">
        <f t="shared" si="2"/>
        <v>42100</v>
      </c>
      <c r="B14" s="113">
        <f t="shared" si="3"/>
        <v>42100</v>
      </c>
      <c r="C14" s="114">
        <f t="shared" si="4"/>
        <v>42100</v>
      </c>
      <c r="D14" s="142" t="str">
        <f>IF(B14=fériés!$B$6,VLOOKUP(B14,Trois,2,FALSE),IF(B14=fériés!$B$7,VLOOKUP(B14,Trois,2,FALSE),IF(B14=fériés!$B$10,VLOOKUP(B14,Trois,2,FALSE),IF(B14=fériés!$B$11,VLOOKUP(B14,Trois,2,FALSE),IF(B14=fériés!$B$12,VLOOKUP(B14,Trois,2,FALSE),"")))))</f>
        <v/>
      </c>
      <c r="E14" s="143"/>
      <c r="F14" s="117"/>
      <c r="G14" s="118"/>
      <c r="H14" s="117"/>
      <c r="I14" s="118"/>
      <c r="J14" s="117"/>
      <c r="K14" s="119"/>
      <c r="L14" s="120">
        <f t="shared" si="6"/>
        <v>0</v>
      </c>
      <c r="M14" s="121">
        <f t="shared" si="7"/>
        <v>0</v>
      </c>
      <c r="N14" s="145">
        <f t="shared" si="8"/>
        <v>0</v>
      </c>
    </row>
    <row r="15" spans="1:17" ht="15" customHeight="1" x14ac:dyDescent="0.25">
      <c r="A15" s="112">
        <f t="shared" si="2"/>
        <v>42101</v>
      </c>
      <c r="B15" s="113">
        <f t="shared" si="3"/>
        <v>42101</v>
      </c>
      <c r="C15" s="114">
        <f t="shared" si="4"/>
        <v>42101</v>
      </c>
      <c r="D15" s="142" t="str">
        <f>IF(B15=fériés!$B$6,VLOOKUP(B15,Trois,2,FALSE),IF(B15=fériés!$B$7,VLOOKUP(B15,Trois,2,FALSE),IF(B15=fériés!$B$10,VLOOKUP(B15,Trois,2,FALSE),IF(B15=fériés!$B$11,VLOOKUP(B15,Trois,2,FALSE),IF(B15=fériés!$B$12,VLOOKUP(B15,Trois,2,FALSE),"")))))</f>
        <v/>
      </c>
      <c r="E15" s="143"/>
      <c r="F15" s="117"/>
      <c r="G15" s="118"/>
      <c r="H15" s="117"/>
      <c r="I15" s="118"/>
      <c r="J15" s="117"/>
      <c r="K15" s="119"/>
      <c r="L15" s="120">
        <f t="shared" si="6"/>
        <v>0</v>
      </c>
      <c r="M15" s="121">
        <f t="shared" si="7"/>
        <v>0</v>
      </c>
      <c r="N15" s="145">
        <f t="shared" si="8"/>
        <v>0</v>
      </c>
    </row>
    <row r="16" spans="1:17" ht="15" customHeight="1" x14ac:dyDescent="0.25">
      <c r="A16" s="112">
        <f t="shared" si="2"/>
        <v>42102</v>
      </c>
      <c r="B16" s="113">
        <f t="shared" si="3"/>
        <v>42102</v>
      </c>
      <c r="C16" s="114">
        <f t="shared" si="4"/>
        <v>42102</v>
      </c>
      <c r="D16" s="142" t="str">
        <f>IF(B16=fériés!$B$6,VLOOKUP(B16,Trois,2,FALSE),IF(B16=fériés!$B$7,VLOOKUP(B16,Trois,2,FALSE),IF(B16=fériés!$B$10,VLOOKUP(B16,Trois,2,FALSE),IF(B16=fériés!$B$11,VLOOKUP(B16,Trois,2,FALSE),IF(B16=fériés!$B$12,VLOOKUP(B16,Trois,2,FALSE),"")))))</f>
        <v/>
      </c>
      <c r="E16" s="143"/>
      <c r="F16" s="117"/>
      <c r="G16" s="118"/>
      <c r="H16" s="117"/>
      <c r="I16" s="118"/>
      <c r="J16" s="117"/>
      <c r="K16" s="119"/>
      <c r="L16" s="120">
        <f t="shared" si="6"/>
        <v>0</v>
      </c>
      <c r="M16" s="121">
        <f t="shared" si="7"/>
        <v>0</v>
      </c>
      <c r="N16" s="145">
        <f t="shared" si="8"/>
        <v>0</v>
      </c>
    </row>
    <row r="17" spans="1:14" ht="15" customHeight="1" x14ac:dyDescent="0.25">
      <c r="A17" s="112">
        <f t="shared" si="2"/>
        <v>42103</v>
      </c>
      <c r="B17" s="113">
        <f t="shared" si="3"/>
        <v>42103</v>
      </c>
      <c r="C17" s="114">
        <f t="shared" si="4"/>
        <v>42103</v>
      </c>
      <c r="D17" s="142" t="str">
        <f>IF(B17=fériés!$B$6,VLOOKUP(B17,Trois,2,FALSE),IF(B17=fériés!$B$7,VLOOKUP(B17,Trois,2,FALSE),IF(B17=fériés!$B$10,VLOOKUP(B17,Trois,2,FALSE),IF(B17=fériés!$B$11,VLOOKUP(B17,Trois,2,FALSE),IF(B17=fériés!$B$12,VLOOKUP(B17,Trois,2,FALSE),"")))))</f>
        <v/>
      </c>
      <c r="E17" s="143"/>
      <c r="F17" s="117"/>
      <c r="G17" s="118"/>
      <c r="H17" s="117"/>
      <c r="I17" s="118"/>
      <c r="J17" s="117"/>
      <c r="K17" s="119"/>
      <c r="L17" s="120">
        <f t="shared" si="6"/>
        <v>0</v>
      </c>
      <c r="M17" s="121">
        <f t="shared" si="7"/>
        <v>0</v>
      </c>
      <c r="N17" s="145">
        <f t="shared" si="8"/>
        <v>0</v>
      </c>
    </row>
    <row r="18" spans="1:14" ht="15" customHeight="1" x14ac:dyDescent="0.25">
      <c r="A18" s="112">
        <f t="shared" si="2"/>
        <v>42104</v>
      </c>
      <c r="B18" s="113">
        <f t="shared" si="3"/>
        <v>42104</v>
      </c>
      <c r="C18" s="114">
        <f t="shared" si="4"/>
        <v>42104</v>
      </c>
      <c r="D18" s="142" t="str">
        <f>IF(B18=fériés!$B$6,VLOOKUP(B18,Trois,2,FALSE),IF(B18=fériés!$B$7,VLOOKUP(B18,Trois,2,FALSE),IF(B18=fériés!$B$10,VLOOKUP(B18,Trois,2,FALSE),IF(B18=fériés!$B$11,VLOOKUP(B18,Trois,2,FALSE),IF(B18=fériés!$B$12,VLOOKUP(B18,Trois,2,FALSE),"")))))</f>
        <v/>
      </c>
      <c r="E18" s="143"/>
      <c r="F18" s="117"/>
      <c r="G18" s="118"/>
      <c r="H18" s="117"/>
      <c r="I18" s="118"/>
      <c r="J18" s="117"/>
      <c r="K18" s="119"/>
      <c r="L18" s="120">
        <f t="shared" si="6"/>
        <v>0</v>
      </c>
      <c r="M18" s="121">
        <f t="shared" si="7"/>
        <v>0</v>
      </c>
      <c r="N18" s="145">
        <f t="shared" si="8"/>
        <v>0</v>
      </c>
    </row>
    <row r="19" spans="1:14" ht="15" customHeight="1" x14ac:dyDescent="0.25">
      <c r="A19" s="112">
        <f t="shared" si="2"/>
        <v>42105</v>
      </c>
      <c r="B19" s="113">
        <f t="shared" si="3"/>
        <v>42105</v>
      </c>
      <c r="C19" s="114">
        <f t="shared" si="4"/>
        <v>42105</v>
      </c>
      <c r="D19" s="142" t="str">
        <f>IF(B19=fériés!$B$6,VLOOKUP(B19,Trois,2,FALSE),IF(B19=fériés!$B$7,VLOOKUP(B19,Trois,2,FALSE),IF(B19=fériés!$B$10,VLOOKUP(B19,Trois,2,FALSE),IF(B19=fériés!$B$11,VLOOKUP(B19,Trois,2,FALSE),IF(B19=fériés!$B$12,VLOOKUP(B19,Trois,2,FALSE),"")))))</f>
        <v/>
      </c>
      <c r="E19" s="143"/>
      <c r="F19" s="117"/>
      <c r="G19" s="118"/>
      <c r="H19" s="117"/>
      <c r="I19" s="118"/>
      <c r="J19" s="117"/>
      <c r="K19" s="119"/>
      <c r="L19" s="120">
        <f t="shared" si="6"/>
        <v>0</v>
      </c>
      <c r="M19" s="121">
        <f t="shared" si="7"/>
        <v>0</v>
      </c>
      <c r="N19" s="145">
        <f t="shared" si="8"/>
        <v>0</v>
      </c>
    </row>
    <row r="20" spans="1:14" ht="15" customHeight="1" x14ac:dyDescent="0.25">
      <c r="A20" s="112">
        <f t="shared" si="2"/>
        <v>42106</v>
      </c>
      <c r="B20" s="113">
        <f t="shared" si="3"/>
        <v>42106</v>
      </c>
      <c r="C20" s="114">
        <f t="shared" si="4"/>
        <v>42106</v>
      </c>
      <c r="D20" s="142" t="str">
        <f>IF(B20=fériés!$B$6,VLOOKUP(B20,Trois,2,FALSE),IF(B20=fériés!$B$7,VLOOKUP(B20,Trois,2,FALSE),IF(B20=fériés!$B$10,VLOOKUP(B20,Trois,2,FALSE),IF(B20=fériés!$B$11,VLOOKUP(B20,Trois,2,FALSE),IF(B20=fériés!$B$12,VLOOKUP(B20,Trois,2,FALSE),"")))))</f>
        <v/>
      </c>
      <c r="E20" s="143"/>
      <c r="F20" s="117"/>
      <c r="G20" s="118"/>
      <c r="H20" s="117"/>
      <c r="I20" s="118"/>
      <c r="J20" s="117"/>
      <c r="K20" s="119"/>
      <c r="L20" s="120">
        <f t="shared" si="6"/>
        <v>0</v>
      </c>
      <c r="M20" s="121">
        <f t="shared" si="7"/>
        <v>0</v>
      </c>
      <c r="N20" s="145">
        <f t="shared" si="8"/>
        <v>0</v>
      </c>
    </row>
    <row r="21" spans="1:14" ht="15" customHeight="1" x14ac:dyDescent="0.25">
      <c r="A21" s="112">
        <f t="shared" si="2"/>
        <v>42107</v>
      </c>
      <c r="B21" s="113">
        <f t="shared" si="3"/>
        <v>42107</v>
      </c>
      <c r="C21" s="114">
        <f t="shared" si="4"/>
        <v>42107</v>
      </c>
      <c r="D21" s="142" t="str">
        <f>IF(B21=fériés!$B$6,VLOOKUP(B21,Trois,2,FALSE),IF(B21=fériés!$B$7,VLOOKUP(B21,Trois,2,FALSE),IF(B21=fériés!$B$10,VLOOKUP(B21,Trois,2,FALSE),IF(B21=fériés!$B$11,VLOOKUP(B21,Trois,2,FALSE),IF(B21=fériés!$B$12,VLOOKUP(B21,Trois,2,FALSE),"")))))</f>
        <v/>
      </c>
      <c r="E21" s="143"/>
      <c r="F21" s="117"/>
      <c r="G21" s="118"/>
      <c r="H21" s="117"/>
      <c r="I21" s="118"/>
      <c r="J21" s="117"/>
      <c r="K21" s="119"/>
      <c r="L21" s="120">
        <f t="shared" si="6"/>
        <v>0</v>
      </c>
      <c r="M21" s="121">
        <f t="shared" si="7"/>
        <v>0</v>
      </c>
      <c r="N21" s="145">
        <f t="shared" si="8"/>
        <v>0</v>
      </c>
    </row>
    <row r="22" spans="1:14" ht="15" customHeight="1" x14ac:dyDescent="0.25">
      <c r="A22" s="112">
        <f t="shared" si="2"/>
        <v>42108</v>
      </c>
      <c r="B22" s="113">
        <f t="shared" si="3"/>
        <v>42108</v>
      </c>
      <c r="C22" s="114">
        <f t="shared" si="4"/>
        <v>42108</v>
      </c>
      <c r="D22" s="142" t="str">
        <f>IF(B22=fériés!$B$6,VLOOKUP(B22,Trois,2,FALSE),IF(B22=fériés!$B$7,VLOOKUP(B22,Trois,2,FALSE),IF(B22=fériés!$B$10,VLOOKUP(B22,Trois,2,FALSE),IF(B22=fériés!$B$11,VLOOKUP(B22,Trois,2,FALSE),IF(B22=fériés!$B$12,VLOOKUP(B22,Trois,2,FALSE),"")))))</f>
        <v/>
      </c>
      <c r="E22" s="143"/>
      <c r="F22" s="117"/>
      <c r="G22" s="118"/>
      <c r="H22" s="117"/>
      <c r="I22" s="118"/>
      <c r="J22" s="117"/>
      <c r="K22" s="119"/>
      <c r="L22" s="120">
        <f t="shared" si="6"/>
        <v>0</v>
      </c>
      <c r="M22" s="121">
        <f t="shared" si="7"/>
        <v>0</v>
      </c>
      <c r="N22" s="145">
        <f t="shared" si="8"/>
        <v>0</v>
      </c>
    </row>
    <row r="23" spans="1:14" ht="15" customHeight="1" x14ac:dyDescent="0.25">
      <c r="A23" s="112">
        <f t="shared" si="2"/>
        <v>42109</v>
      </c>
      <c r="B23" s="113">
        <f t="shared" si="3"/>
        <v>42109</v>
      </c>
      <c r="C23" s="114">
        <f t="shared" si="4"/>
        <v>42109</v>
      </c>
      <c r="D23" s="142" t="str">
        <f>IF(B23=fériés!$B$6,VLOOKUP(B23,Trois,2,FALSE),IF(B23=fériés!$B$7,VLOOKUP(B23,Trois,2,FALSE),IF(B23=fériés!$B$10,VLOOKUP(B23,Trois,2,FALSE),IF(B23=fériés!$B$11,VLOOKUP(B23,Trois,2,FALSE),IF(B23=fériés!$B$12,VLOOKUP(B23,Trois,2,FALSE),"")))))</f>
        <v/>
      </c>
      <c r="E23" s="143"/>
      <c r="F23" s="117"/>
      <c r="G23" s="118"/>
      <c r="H23" s="117"/>
      <c r="I23" s="118"/>
      <c r="J23" s="117"/>
      <c r="K23" s="119"/>
      <c r="L23" s="120">
        <f t="shared" si="6"/>
        <v>0</v>
      </c>
      <c r="M23" s="121">
        <f t="shared" si="7"/>
        <v>0</v>
      </c>
      <c r="N23" s="145">
        <f t="shared" si="8"/>
        <v>0</v>
      </c>
    </row>
    <row r="24" spans="1:14" ht="15" customHeight="1" x14ac:dyDescent="0.25">
      <c r="A24" s="112">
        <f t="shared" si="2"/>
        <v>42110</v>
      </c>
      <c r="B24" s="113">
        <f t="shared" si="3"/>
        <v>42110</v>
      </c>
      <c r="C24" s="114">
        <f t="shared" si="4"/>
        <v>42110</v>
      </c>
      <c r="D24" s="142" t="str">
        <f>IF(B24=fériés!$B$6,VLOOKUP(B24,Trois,2,FALSE),IF(B24=fériés!$B$7,VLOOKUP(B24,Trois,2,FALSE),IF(B24=fériés!$B$10,VLOOKUP(B24,Trois,2,FALSE),IF(B24=fériés!$B$11,VLOOKUP(B24,Trois,2,FALSE),IF(B24=fériés!$B$12,VLOOKUP(B24,Trois,2,FALSE),"")))))</f>
        <v/>
      </c>
      <c r="E24" s="143"/>
      <c r="F24" s="117"/>
      <c r="G24" s="118"/>
      <c r="H24" s="117"/>
      <c r="I24" s="118"/>
      <c r="J24" s="117"/>
      <c r="K24" s="119"/>
      <c r="L24" s="120">
        <f t="shared" si="6"/>
        <v>0</v>
      </c>
      <c r="M24" s="121">
        <f t="shared" si="7"/>
        <v>0</v>
      </c>
      <c r="N24" s="145">
        <f t="shared" si="8"/>
        <v>0</v>
      </c>
    </row>
    <row r="25" spans="1:14" ht="15" customHeight="1" x14ac:dyDescent="0.25">
      <c r="A25" s="112">
        <f t="shared" si="2"/>
        <v>42111</v>
      </c>
      <c r="B25" s="113">
        <f t="shared" si="3"/>
        <v>42111</v>
      </c>
      <c r="C25" s="114">
        <f t="shared" si="4"/>
        <v>42111</v>
      </c>
      <c r="D25" s="142" t="str">
        <f>IF(B25=fériés!$B$6,VLOOKUP(B25,Trois,2,FALSE),IF(B25=fériés!$B$7,VLOOKUP(B25,Trois,2,FALSE),IF(B25=fériés!$B$10,VLOOKUP(B25,Trois,2,FALSE),IF(B25=fériés!$B$11,VLOOKUP(B25,Trois,2,FALSE),IF(B25=fériés!$B$12,VLOOKUP(B25,Trois,2,FALSE),"")))))</f>
        <v/>
      </c>
      <c r="E25" s="143"/>
      <c r="F25" s="117"/>
      <c r="G25" s="118"/>
      <c r="H25" s="117"/>
      <c r="I25" s="118"/>
      <c r="J25" s="117"/>
      <c r="K25" s="119"/>
      <c r="L25" s="120">
        <f t="shared" si="6"/>
        <v>0</v>
      </c>
      <c r="M25" s="121">
        <f t="shared" si="7"/>
        <v>0</v>
      </c>
      <c r="N25" s="145">
        <f t="shared" si="8"/>
        <v>0</v>
      </c>
    </row>
    <row r="26" spans="1:14" ht="15" customHeight="1" x14ac:dyDescent="0.25">
      <c r="A26" s="112">
        <f t="shared" si="2"/>
        <v>42112</v>
      </c>
      <c r="B26" s="113">
        <f t="shared" si="3"/>
        <v>42112</v>
      </c>
      <c r="C26" s="114">
        <f t="shared" si="4"/>
        <v>42112</v>
      </c>
      <c r="D26" s="142" t="str">
        <f>IF(B26=fériés!$B$6,VLOOKUP(B26,Trois,2,FALSE),IF(B26=fériés!$B$7,VLOOKUP(B26,Trois,2,FALSE),IF(B26=fériés!$B$10,VLOOKUP(B26,Trois,2,FALSE),IF(B26=fériés!$B$11,VLOOKUP(B26,Trois,2,FALSE),IF(B26=fériés!$B$12,VLOOKUP(B26,Trois,2,FALSE),"")))))</f>
        <v/>
      </c>
      <c r="E26" s="143"/>
      <c r="F26" s="117"/>
      <c r="G26" s="118"/>
      <c r="H26" s="117"/>
      <c r="I26" s="118"/>
      <c r="J26" s="117"/>
      <c r="K26" s="119"/>
      <c r="L26" s="120">
        <f t="shared" si="6"/>
        <v>0</v>
      </c>
      <c r="M26" s="121">
        <f t="shared" si="7"/>
        <v>0</v>
      </c>
      <c r="N26" s="145">
        <f t="shared" si="8"/>
        <v>0</v>
      </c>
    </row>
    <row r="27" spans="1:14" ht="15" customHeight="1" x14ac:dyDescent="0.25">
      <c r="A27" s="112">
        <f t="shared" si="2"/>
        <v>42113</v>
      </c>
      <c r="B27" s="113">
        <f t="shared" si="3"/>
        <v>42113</v>
      </c>
      <c r="C27" s="114">
        <f t="shared" si="4"/>
        <v>42113</v>
      </c>
      <c r="D27" s="142" t="str">
        <f>IF(B27=fériés!$B$6,VLOOKUP(B27,Trois,2,FALSE),IF(B27=fériés!$B$7,VLOOKUP(B27,Trois,2,FALSE),IF(B27=fériés!$B$10,VLOOKUP(B27,Trois,2,FALSE),IF(B27=fériés!$B$11,VLOOKUP(B27,Trois,2,FALSE),IF(B27=fériés!$B$12,VLOOKUP(B27,Trois,2,FALSE),"")))))</f>
        <v/>
      </c>
      <c r="E27" s="143"/>
      <c r="F27" s="117"/>
      <c r="G27" s="118"/>
      <c r="H27" s="117"/>
      <c r="I27" s="118"/>
      <c r="J27" s="117"/>
      <c r="K27" s="119"/>
      <c r="L27" s="120">
        <f t="shared" si="6"/>
        <v>0</v>
      </c>
      <c r="M27" s="121">
        <f>IF(SUM(F27:I27)=0,0,L27-$H$2)+(K27-J27)</f>
        <v>0</v>
      </c>
      <c r="N27" s="145">
        <f>SUM(M27+N26)</f>
        <v>0</v>
      </c>
    </row>
    <row r="28" spans="1:14" ht="15" customHeight="1" x14ac:dyDescent="0.25">
      <c r="A28" s="112">
        <f t="shared" si="2"/>
        <v>42114</v>
      </c>
      <c r="B28" s="113">
        <f t="shared" si="3"/>
        <v>42114</v>
      </c>
      <c r="C28" s="114">
        <f t="shared" si="4"/>
        <v>42114</v>
      </c>
      <c r="D28" s="142" t="str">
        <f>IF(B28=fériés!$B$6,VLOOKUP(B28,Trois,2,FALSE),IF(B28=fériés!$B$7,VLOOKUP(B28,Trois,2,FALSE),IF(B28=fériés!$B$10,VLOOKUP(B28,Trois,2,FALSE),IF(B28=fériés!$B$11,VLOOKUP(B28,Trois,2,FALSE),IF(B28=fériés!$B$12,VLOOKUP(B28,Trois,2,FALSE),"")))))</f>
        <v>Pâq</v>
      </c>
      <c r="E28" s="143"/>
      <c r="F28" s="117"/>
      <c r="G28" s="118"/>
      <c r="H28" s="117"/>
      <c r="I28" s="118"/>
      <c r="J28" s="117"/>
      <c r="K28" s="119"/>
      <c r="L28" s="120">
        <f t="shared" si="6"/>
        <v>0</v>
      </c>
      <c r="M28" s="121">
        <f t="shared" ref="M28:M29" si="9">IF(SUM(F28:I28)=0,0,L28-$H$2)+(K28-J28)</f>
        <v>0</v>
      </c>
      <c r="N28" s="145">
        <f t="shared" si="8"/>
        <v>0</v>
      </c>
    </row>
    <row r="29" spans="1:14" ht="15" customHeight="1" x14ac:dyDescent="0.25">
      <c r="A29" s="112">
        <f t="shared" si="2"/>
        <v>42115</v>
      </c>
      <c r="B29" s="113">
        <f t="shared" si="3"/>
        <v>42115</v>
      </c>
      <c r="C29" s="114">
        <f t="shared" si="4"/>
        <v>42115</v>
      </c>
      <c r="D29" s="142" t="str">
        <f>IF(B29=fériés!$B$6,VLOOKUP(B29,Trois,2,FALSE),IF(B29=fériés!$B$7,VLOOKUP(B29,Trois,2,FALSE),IF(B29=fériés!$B$10,VLOOKUP(B29,Trois,2,FALSE),IF(B29=fériés!$B$11,VLOOKUP(B29,Trois,2,FALSE),IF(B29=fériés!$B$12,VLOOKUP(B29,Trois,2,FALSE),"")))))</f>
        <v>L.Pâq</v>
      </c>
      <c r="E29" s="143"/>
      <c r="F29" s="117"/>
      <c r="G29" s="118"/>
      <c r="H29" s="117"/>
      <c r="I29" s="118"/>
      <c r="J29" s="117"/>
      <c r="K29" s="119"/>
      <c r="L29" s="120">
        <f t="shared" si="6"/>
        <v>0</v>
      </c>
      <c r="M29" s="121">
        <f t="shared" si="9"/>
        <v>0</v>
      </c>
      <c r="N29" s="145">
        <f t="shared" si="8"/>
        <v>0</v>
      </c>
    </row>
    <row r="30" spans="1:14" ht="15" customHeight="1" x14ac:dyDescent="0.25">
      <c r="A30" s="112">
        <f t="shared" si="2"/>
        <v>42116</v>
      </c>
      <c r="B30" s="113">
        <f t="shared" si="3"/>
        <v>42116</v>
      </c>
      <c r="C30" s="114">
        <f t="shared" si="4"/>
        <v>42116</v>
      </c>
      <c r="D30" s="142" t="str">
        <f>IF(B30=fériés!$B$6,VLOOKUP(B30,Trois,2,FALSE),IF(B30=fériés!$B$7,VLOOKUP(B30,Trois,2,FALSE),IF(B30=fériés!$B$10,VLOOKUP(B30,Trois,2,FALSE),IF(B30=fériés!$B$11,VLOOKUP(B30,Trois,2,FALSE),IF(B30=fériés!$B$12,VLOOKUP(B30,Trois,2,FALSE),"")))))</f>
        <v/>
      </c>
      <c r="E30" s="143"/>
      <c r="F30" s="117"/>
      <c r="G30" s="118"/>
      <c r="H30" s="117"/>
      <c r="I30" s="118"/>
      <c r="J30" s="117"/>
      <c r="K30" s="119"/>
      <c r="L30" s="120">
        <f t="shared" si="6"/>
        <v>0</v>
      </c>
      <c r="M30" s="121">
        <f t="shared" si="7"/>
        <v>0</v>
      </c>
      <c r="N30" s="145">
        <f t="shared" si="8"/>
        <v>0</v>
      </c>
    </row>
    <row r="31" spans="1:14" ht="15" customHeight="1" x14ac:dyDescent="0.25">
      <c r="A31" s="112">
        <f t="shared" si="2"/>
        <v>42117</v>
      </c>
      <c r="B31" s="113">
        <f t="shared" si="3"/>
        <v>42117</v>
      </c>
      <c r="C31" s="114">
        <f t="shared" si="4"/>
        <v>42117</v>
      </c>
      <c r="D31" s="142" t="str">
        <f>IF(B31=fériés!$B$6,VLOOKUP(B31,Trois,2,FALSE),IF(B31=fériés!$B$7,VLOOKUP(B31,Trois,2,FALSE),IF(B31=fériés!$B$10,VLOOKUP(B31,Trois,2,FALSE),IF(B31=fériés!$B$11,VLOOKUP(B31,Trois,2,FALSE),IF(B31=fériés!$B$12,VLOOKUP(B31,Trois,2,FALSE),"")))))</f>
        <v/>
      </c>
      <c r="E31" s="143"/>
      <c r="F31" s="117"/>
      <c r="G31" s="118"/>
      <c r="H31" s="117"/>
      <c r="I31" s="118"/>
      <c r="J31" s="117"/>
      <c r="K31" s="119"/>
      <c r="L31" s="120">
        <f t="shared" si="6"/>
        <v>0</v>
      </c>
      <c r="M31" s="121">
        <f t="shared" si="7"/>
        <v>0</v>
      </c>
      <c r="N31" s="145">
        <f t="shared" si="8"/>
        <v>0</v>
      </c>
    </row>
    <row r="32" spans="1:14" ht="15" customHeight="1" x14ac:dyDescent="0.25">
      <c r="A32" s="112">
        <f t="shared" si="2"/>
        <v>42118</v>
      </c>
      <c r="B32" s="113">
        <f t="shared" si="3"/>
        <v>42118</v>
      </c>
      <c r="C32" s="114">
        <f t="shared" si="4"/>
        <v>42118</v>
      </c>
      <c r="D32" s="142" t="str">
        <f>IF(B32=fériés!$B$6,VLOOKUP(B32,Trois,2,FALSE),IF(B32=fériés!$B$7,VLOOKUP(B32,Trois,2,FALSE),IF(B32=fériés!$B$10,VLOOKUP(B32,Trois,2,FALSE),IF(B32=fériés!$B$11,VLOOKUP(B32,Trois,2,FALSE),IF(B32=fériés!$B$12,VLOOKUP(B32,Trois,2,FALSE),"")))))</f>
        <v/>
      </c>
      <c r="E32" s="143"/>
      <c r="F32" s="117"/>
      <c r="G32" s="118"/>
      <c r="H32" s="117"/>
      <c r="I32" s="118"/>
      <c r="J32" s="117"/>
      <c r="K32" s="119"/>
      <c r="L32" s="120">
        <f t="shared" si="6"/>
        <v>0</v>
      </c>
      <c r="M32" s="121">
        <f t="shared" si="7"/>
        <v>0</v>
      </c>
      <c r="N32" s="145">
        <f t="shared" si="8"/>
        <v>0</v>
      </c>
    </row>
    <row r="33" spans="1:15" ht="15" customHeight="1" x14ac:dyDescent="0.25">
      <c r="A33" s="112">
        <f t="shared" si="2"/>
        <v>42119</v>
      </c>
      <c r="B33" s="113">
        <f t="shared" si="3"/>
        <v>42119</v>
      </c>
      <c r="C33" s="114">
        <f t="shared" si="4"/>
        <v>42119</v>
      </c>
      <c r="D33" s="142" t="str">
        <f>IF(B33=fériés!$B$6,VLOOKUP(B33,Trois,2,FALSE),IF(B33=fériés!$B$7,VLOOKUP(B33,Trois,2,FALSE),IF(B33=fériés!$B$10,VLOOKUP(B33,Trois,2,FALSE),IF(B33=fériés!$B$11,VLOOKUP(B33,Trois,2,FALSE),IF(B33=fériés!$B$12,VLOOKUP(B33,Trois,2,FALSE),"")))))</f>
        <v/>
      </c>
      <c r="E33" s="143"/>
      <c r="F33" s="117"/>
      <c r="G33" s="118"/>
      <c r="H33" s="117"/>
      <c r="I33" s="118"/>
      <c r="J33" s="117"/>
      <c r="K33" s="119"/>
      <c r="L33" s="120">
        <f t="shared" si="6"/>
        <v>0</v>
      </c>
      <c r="M33" s="121">
        <f t="shared" si="7"/>
        <v>0</v>
      </c>
      <c r="N33" s="145">
        <f t="shared" si="8"/>
        <v>0</v>
      </c>
    </row>
    <row r="34" spans="1:15" ht="15" customHeight="1" x14ac:dyDescent="0.25">
      <c r="A34" s="112">
        <f t="shared" si="2"/>
        <v>42120</v>
      </c>
      <c r="B34" s="113">
        <f t="shared" si="3"/>
        <v>42120</v>
      </c>
      <c r="C34" s="114">
        <f t="shared" si="4"/>
        <v>42120</v>
      </c>
      <c r="D34" s="142" t="str">
        <f>IF(B34=fériés!$B$6,VLOOKUP(B34,Trois,2,FALSE),IF(B34=fériés!$B$7,VLOOKUP(B34,Trois,2,FALSE),IF(B34=fériés!$B$10,VLOOKUP(B34,Trois,2,FALSE),IF(B34=fériés!$B$11,VLOOKUP(B34,Trois,2,FALSE),IF(B34=fériés!$B$12,VLOOKUP(B34,Trois,2,FALSE),"")))))</f>
        <v/>
      </c>
      <c r="E34" s="143"/>
      <c r="F34" s="117"/>
      <c r="G34" s="118"/>
      <c r="H34" s="117"/>
      <c r="I34" s="118"/>
      <c r="J34" s="117"/>
      <c r="K34" s="119"/>
      <c r="L34" s="120">
        <f t="shared" si="6"/>
        <v>0</v>
      </c>
      <c r="M34" s="121">
        <f t="shared" si="7"/>
        <v>0</v>
      </c>
      <c r="N34" s="145">
        <f t="shared" si="8"/>
        <v>0</v>
      </c>
    </row>
    <row r="35" spans="1:15" ht="15" customHeight="1" x14ac:dyDescent="0.25">
      <c r="A35" s="112">
        <f t="shared" si="2"/>
        <v>42121</v>
      </c>
      <c r="B35" s="113">
        <f t="shared" si="3"/>
        <v>42121</v>
      </c>
      <c r="C35" s="114">
        <f t="shared" si="4"/>
        <v>42121</v>
      </c>
      <c r="D35" s="142" t="str">
        <f>IF(B35=fériés!$B$6,VLOOKUP(B35,Trois,2,FALSE),IF(B35=fériés!$B$7,VLOOKUP(B35,Trois,2,FALSE),IF(B35=fériés!$B$10,VLOOKUP(B35,Trois,2,FALSE),IF(B35=fériés!$B$11,VLOOKUP(B35,Trois,2,FALSE),IF(B35=fériés!$B$12,VLOOKUP(B35,Trois,2,FALSE),"")))))</f>
        <v/>
      </c>
      <c r="E35" s="143"/>
      <c r="F35" s="117"/>
      <c r="G35" s="118"/>
      <c r="H35" s="117"/>
      <c r="I35" s="118"/>
      <c r="J35" s="117"/>
      <c r="K35" s="119"/>
      <c r="L35" s="120">
        <f t="shared" si="6"/>
        <v>0</v>
      </c>
      <c r="M35" s="121">
        <f t="shared" si="7"/>
        <v>0</v>
      </c>
      <c r="N35" s="145">
        <f t="shared" si="8"/>
        <v>0</v>
      </c>
    </row>
    <row r="36" spans="1:15" ht="15" customHeight="1" x14ac:dyDescent="0.25">
      <c r="A36" s="112">
        <f t="shared" si="2"/>
        <v>42122</v>
      </c>
      <c r="B36" s="113">
        <f t="shared" si="3"/>
        <v>42122</v>
      </c>
      <c r="C36" s="114">
        <f t="shared" si="4"/>
        <v>42122</v>
      </c>
      <c r="D36" s="142" t="str">
        <f>IF(B36=fériés!$B$6,VLOOKUP(B36,Trois,2,FALSE),IF(B36=fériés!$B$7,VLOOKUP(B36,Trois,2,FALSE),IF(B36=fériés!$B$10,VLOOKUP(B36,Trois,2,FALSE),IF(B36=fériés!$B$11,VLOOKUP(B36,Trois,2,FALSE),IF(B36=fériés!$B$12,VLOOKUP(B36,Trois,2,FALSE),"")))))</f>
        <v/>
      </c>
      <c r="E36" s="149"/>
      <c r="F36" s="117"/>
      <c r="G36" s="118"/>
      <c r="H36" s="117"/>
      <c r="I36" s="118"/>
      <c r="J36" s="117"/>
      <c r="K36" s="119"/>
      <c r="L36" s="120">
        <f t="shared" si="6"/>
        <v>0</v>
      </c>
      <c r="M36" s="121">
        <f t="shared" si="7"/>
        <v>0</v>
      </c>
      <c r="N36" s="145">
        <f t="shared" si="8"/>
        <v>0</v>
      </c>
    </row>
    <row r="37" spans="1:15" ht="15" customHeight="1" thickBot="1" x14ac:dyDescent="0.25">
      <c r="A37" s="9">
        <f t="shared" si="2"/>
        <v>42123</v>
      </c>
      <c r="B37" s="41">
        <f t="shared" si="3"/>
        <v>42123</v>
      </c>
      <c r="C37" s="96">
        <f t="shared" si="4"/>
        <v>42123</v>
      </c>
      <c r="D37" s="46"/>
      <c r="E37" s="150"/>
      <c r="F37" s="6"/>
      <c r="G37" s="63"/>
      <c r="H37" s="6"/>
      <c r="I37" s="63"/>
      <c r="J37" s="6"/>
      <c r="K37" s="7"/>
      <c r="L37" s="92">
        <f t="shared" si="6"/>
        <v>0</v>
      </c>
      <c r="M37" s="90">
        <f t="shared" si="7"/>
        <v>0</v>
      </c>
      <c r="N37" s="147">
        <f t="shared" si="8"/>
        <v>0</v>
      </c>
    </row>
    <row r="38" spans="1:15" ht="15" customHeight="1" thickBot="1" x14ac:dyDescent="0.25">
      <c r="A38" s="48"/>
      <c r="B38" s="56"/>
      <c r="C38" s="97">
        <f t="shared" si="4"/>
        <v>0</v>
      </c>
      <c r="D38" s="59"/>
      <c r="E38" s="57"/>
      <c r="F38" s="51"/>
      <c r="G38" s="51"/>
      <c r="H38" s="58"/>
      <c r="I38" s="58"/>
      <c r="J38" s="58"/>
      <c r="K38" s="58"/>
      <c r="L38" s="54"/>
      <c r="M38" s="54"/>
      <c r="N38" s="146"/>
      <c r="O38" s="19"/>
    </row>
    <row r="39" spans="1:15" ht="15" customHeight="1" thickBot="1" x14ac:dyDescent="0.25">
      <c r="A39" s="22"/>
      <c r="B39" s="22"/>
      <c r="C39" s="49"/>
      <c r="D39" s="22"/>
      <c r="E39" s="22"/>
      <c r="F39" s="22"/>
      <c r="G39" s="22"/>
      <c r="H39" s="428" t="str">
        <f>Janv!I40</f>
        <v>SOLDE EN FIN DE MOIS</v>
      </c>
      <c r="I39" s="429"/>
      <c r="J39" s="429"/>
      <c r="K39" s="429"/>
      <c r="L39" s="429"/>
      <c r="M39" s="442">
        <f>N37</f>
        <v>0</v>
      </c>
      <c r="N39" s="443"/>
    </row>
    <row r="40" spans="1:15" x14ac:dyDescent="0.2">
      <c r="A40" s="22"/>
      <c r="B40" s="22"/>
      <c r="C40" s="23"/>
      <c r="D40" s="22"/>
      <c r="E40" s="22"/>
      <c r="F40" s="22"/>
      <c r="G40" s="22"/>
      <c r="H40" s="22"/>
      <c r="I40" s="22"/>
      <c r="J40" s="22"/>
      <c r="K40" s="22"/>
      <c r="L40" s="22"/>
    </row>
    <row r="41" spans="1:1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5" ht="14.25" customHeight="1" x14ac:dyDescent="0.2">
      <c r="A42" s="433" t="str">
        <f>Janv!A42</f>
        <v>Ce relevé d'heures est à faire remonter à chaque fin de mois à votre responsable direct.
* Toute demande de récupération devra faire l'objet d'une demande préalable auprès de son responsable direct et devra être annexé ensuite à votre relevé d'heures.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</row>
    <row r="43" spans="1:15" x14ac:dyDescent="0.2">
      <c r="A43" s="433"/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</row>
    <row r="44" spans="1:15" x14ac:dyDescent="0.2">
      <c r="A44" s="433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</row>
    <row r="45" spans="1:15" x14ac:dyDescent="0.2">
      <c r="A45" s="425" t="str">
        <f>Janv!A45</f>
        <v>SIGNATURE DE L'AGENT</v>
      </c>
      <c r="B45" s="425"/>
      <c r="C45" s="425"/>
      <c r="D45" s="425"/>
      <c r="E45" s="425"/>
      <c r="F45" s="68"/>
      <c r="G45" s="68"/>
      <c r="H45" s="68"/>
      <c r="I45" s="68"/>
      <c r="J45" s="434" t="str">
        <f>Janv!I45</f>
        <v>SIGNATURE DU RESPONSABLE DIRECT</v>
      </c>
      <c r="K45" s="434"/>
      <c r="L45" s="434"/>
      <c r="M45" s="434"/>
      <c r="N45" s="434"/>
    </row>
    <row r="46" spans="1:1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x14ac:dyDescent="0.2">
      <c r="C56" s="22"/>
    </row>
    <row r="57" spans="1:12" x14ac:dyDescent="0.2">
      <c r="C57" s="22"/>
    </row>
    <row r="58" spans="1:12" x14ac:dyDescent="0.2">
      <c r="C58" s="22"/>
    </row>
    <row r="59" spans="1:12" x14ac:dyDescent="0.2">
      <c r="C59" s="22"/>
    </row>
  </sheetData>
  <sheetProtection selectLockedCells="1"/>
  <mergeCells count="24">
    <mergeCell ref="M39:N39"/>
    <mergeCell ref="A1:N1"/>
    <mergeCell ref="A2:G2"/>
    <mergeCell ref="A3:E3"/>
    <mergeCell ref="F3:L3"/>
    <mergeCell ref="M3:N4"/>
    <mergeCell ref="A4:E4"/>
    <mergeCell ref="F4:L4"/>
    <mergeCell ref="A42:N44"/>
    <mergeCell ref="A45:E45"/>
    <mergeCell ref="J45:N45"/>
    <mergeCell ref="A5:B5"/>
    <mergeCell ref="D5:E5"/>
    <mergeCell ref="D6:E7"/>
    <mergeCell ref="F6:K6"/>
    <mergeCell ref="J7:K7"/>
    <mergeCell ref="F5:L5"/>
    <mergeCell ref="M5:N5"/>
    <mergeCell ref="L6:L7"/>
    <mergeCell ref="M6:M7"/>
    <mergeCell ref="N6:N7"/>
    <mergeCell ref="F7:G7"/>
    <mergeCell ref="H7:I7"/>
    <mergeCell ref="H39:L39"/>
  </mergeCells>
  <phoneticPr fontId="0" type="noConversion"/>
  <conditionalFormatting sqref="M39">
    <cfRule type="cellIs" dxfId="83" priority="8" stopIfTrue="1" operator="greaterThan">
      <formula>0</formula>
    </cfRule>
    <cfRule type="cellIs" dxfId="82" priority="9" stopIfTrue="1" operator="lessThan">
      <formula>0</formula>
    </cfRule>
  </conditionalFormatting>
  <conditionalFormatting sqref="A8:N38">
    <cfRule type="expression" dxfId="81" priority="2">
      <formula>($B8=TODAY())</formula>
    </cfRule>
    <cfRule type="expression" dxfId="80" priority="5" stopIfTrue="1">
      <formula>COUNTIF(Férié,$B8)&gt;0</formula>
    </cfRule>
    <cfRule type="expression" dxfId="79" priority="7" stopIfTrue="1">
      <formula>WEEKDAY($B8,2)&gt;5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F8:K37">
      <formula1>0</formula1>
    </dataValidation>
  </dataValidations>
  <pageMargins left="3.937007874015748E-2" right="3.937007874015748E-2" top="0.19685039370078741" bottom="0.15748031496062992" header="0.19685039370078741" footer="0.31496062992125984"/>
  <pageSetup paperSize="9" orientation="portrait" horizontalDpi="360" verticalDpi="36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between" id="{D03EF66C-7780-4606-A05A-661701210F47}">
            <xm:f>'Vacances scolaires'!$B$8</xm:f>
            <xm:f>'Vacances scolaires'!$C$8</xm:f>
            <x14:dxf>
              <font>
                <color auto="1"/>
              </font>
              <fill>
                <patternFill>
                  <fgColor auto="1"/>
                  <bgColor rgb="FF00B0F0"/>
                </patternFill>
              </fill>
            </x14:dxf>
          </x14:cfRule>
          <xm:sqref>C8:C38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/>
  <dimension ref="A1:Q59"/>
  <sheetViews>
    <sheetView showGridLines="0" showRowColHeaders="0" showRuler="0" view="pageLayout" topLeftCell="A4" zoomScaleNormal="100" workbookViewId="0">
      <selection activeCell="I34" sqref="I34"/>
    </sheetView>
  </sheetViews>
  <sheetFormatPr baseColWidth="10" defaultRowHeight="14.25" x14ac:dyDescent="0.2"/>
  <cols>
    <col min="1" max="1" width="4.625" style="26" customWidth="1"/>
    <col min="2" max="2" width="4.125" style="26" customWidth="1"/>
    <col min="3" max="3" width="0.625" style="26" customWidth="1"/>
    <col min="4" max="4" width="3.875" style="26" customWidth="1"/>
    <col min="5" max="5" width="24" style="26" customWidth="1"/>
    <col min="6" max="11" width="5.625" style="26" customWidth="1"/>
    <col min="12" max="12" width="6.875" style="26" customWidth="1"/>
    <col min="13" max="13" width="6.375" style="13" customWidth="1"/>
    <col min="14" max="14" width="7.5" style="13" customWidth="1"/>
    <col min="15" max="16384" width="11" style="13"/>
  </cols>
  <sheetData>
    <row r="1" spans="1:17" ht="21" customHeight="1" thickBot="1" x14ac:dyDescent="0.25">
      <c r="A1" s="454" t="str">
        <f>Janv!A1</f>
        <v>RELEVÉ MENSUEL D'HEURES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6"/>
    </row>
    <row r="2" spans="1:17" ht="15.75" thickBot="1" x14ac:dyDescent="0.3">
      <c r="A2" s="399" t="str">
        <f>Janv!A2</f>
        <v>Nombre d'heures à effectuer par jour :</v>
      </c>
      <c r="B2" s="400"/>
      <c r="C2" s="400"/>
      <c r="D2" s="400"/>
      <c r="E2" s="400"/>
      <c r="F2" s="400"/>
      <c r="G2" s="400"/>
      <c r="H2" s="33">
        <f>Janv!J2</f>
        <v>0.29166666666666669</v>
      </c>
      <c r="I2" s="29"/>
      <c r="J2" s="29"/>
      <c r="K2" s="29"/>
      <c r="L2" s="29"/>
      <c r="M2" s="19"/>
      <c r="N2" s="30"/>
    </row>
    <row r="3" spans="1:17" ht="20.100000000000001" customHeight="1" x14ac:dyDescent="0.2">
      <c r="A3" s="401" t="str">
        <f>Janv!A3</f>
        <v xml:space="preserve">NOM DE L'AGENT :   </v>
      </c>
      <c r="B3" s="402"/>
      <c r="C3" s="402"/>
      <c r="D3" s="402"/>
      <c r="E3" s="402"/>
      <c r="F3" s="403" t="str">
        <f>Janv!F3</f>
        <v>Jean NEYMAR</v>
      </c>
      <c r="G3" s="403"/>
      <c r="H3" s="403"/>
      <c r="I3" s="403"/>
      <c r="J3" s="403"/>
      <c r="K3" s="403"/>
      <c r="L3" s="403"/>
      <c r="M3" s="404" t="str">
        <f>Janv!M3</f>
        <v>Solde à la fin du mois précédent</v>
      </c>
      <c r="N3" s="405"/>
    </row>
    <row r="4" spans="1:17" ht="20.100000000000001" customHeight="1" thickBot="1" x14ac:dyDescent="0.25">
      <c r="A4" s="457" t="str">
        <f>Janv!A4</f>
        <v xml:space="preserve">SERVICE : </v>
      </c>
      <c r="B4" s="458"/>
      <c r="C4" s="458"/>
      <c r="D4" s="458"/>
      <c r="E4" s="458"/>
      <c r="F4" s="459" t="str">
        <f>Janv!F4</f>
        <v>DDOS</v>
      </c>
      <c r="G4" s="459"/>
      <c r="H4" s="459"/>
      <c r="I4" s="459"/>
      <c r="J4" s="459"/>
      <c r="K4" s="459"/>
      <c r="L4" s="459"/>
      <c r="M4" s="406"/>
      <c r="N4" s="407"/>
    </row>
    <row r="5" spans="1:17" ht="30" customHeight="1" thickBot="1" x14ac:dyDescent="0.25">
      <c r="A5" s="392" t="str">
        <f>Janv!A5</f>
        <v>Choix de l'Année</v>
      </c>
      <c r="B5" s="393"/>
      <c r="C5" s="93"/>
      <c r="D5" s="370">
        <f>Année</f>
        <v>2019</v>
      </c>
      <c r="E5" s="371"/>
      <c r="F5" s="417">
        <f>DATE(Année,5,1)</f>
        <v>42124</v>
      </c>
      <c r="G5" s="417"/>
      <c r="H5" s="417"/>
      <c r="I5" s="417"/>
      <c r="J5" s="417"/>
      <c r="K5" s="417"/>
      <c r="L5" s="418"/>
      <c r="M5" s="450">
        <f>Avril!M39</f>
        <v>0</v>
      </c>
      <c r="N5" s="451"/>
    </row>
    <row r="6" spans="1:17" ht="30" customHeight="1" thickBot="1" x14ac:dyDescent="0.25">
      <c r="A6" s="15"/>
      <c r="B6" s="81"/>
      <c r="C6" s="16"/>
      <c r="D6" s="444" t="str">
        <f>Janv!D6</f>
        <v xml:space="preserve">Motif du dépassement / Récupération* </v>
      </c>
      <c r="E6" s="445"/>
      <c r="F6" s="412" t="str">
        <f>Janv!F6</f>
        <v>Plages horaires</v>
      </c>
      <c r="G6" s="412"/>
      <c r="H6" s="412"/>
      <c r="I6" s="412"/>
      <c r="J6" s="412"/>
      <c r="K6" s="413"/>
      <c r="L6" s="421" t="str">
        <f>Janv!L6</f>
        <v>Nb d'heures effectuées</v>
      </c>
      <c r="M6" s="423" t="str">
        <f>Janv!M6</f>
        <v>Heures à rattraper ou récupérer</v>
      </c>
      <c r="N6" s="423" t="str">
        <f>Janv!N6</f>
        <v>Solde après chaque journée concernée</v>
      </c>
    </row>
    <row r="7" spans="1:17" ht="15" customHeight="1" thickBot="1" x14ac:dyDescent="0.25">
      <c r="A7" s="82"/>
      <c r="B7" s="81"/>
      <c r="C7" s="95"/>
      <c r="D7" s="446"/>
      <c r="E7" s="447"/>
      <c r="F7" s="453" t="str">
        <f>Janv!F7</f>
        <v>Matin</v>
      </c>
      <c r="G7" s="415"/>
      <c r="H7" s="453" t="str">
        <f>Janv!H7</f>
        <v>Après-midi</v>
      </c>
      <c r="I7" s="415"/>
      <c r="J7" s="448" t="str">
        <f>Janv!J7</f>
        <v>Autres</v>
      </c>
      <c r="K7" s="449"/>
      <c r="L7" s="422"/>
      <c r="M7" s="424"/>
      <c r="N7" s="452"/>
      <c r="Q7" s="18"/>
    </row>
    <row r="8" spans="1:17" ht="15" customHeight="1" x14ac:dyDescent="0.25">
      <c r="A8" s="9">
        <f>B8</f>
        <v>42124</v>
      </c>
      <c r="B8" s="79">
        <f>Avril!B37+1</f>
        <v>42124</v>
      </c>
      <c r="C8" s="96">
        <f>B8</f>
        <v>42124</v>
      </c>
      <c r="D8" s="77" t="str">
        <f>VLOOKUP(B8,Trois,2,FALSE)</f>
        <v>F.T</v>
      </c>
      <c r="E8" s="74"/>
      <c r="F8" s="117"/>
      <c r="G8" s="118"/>
      <c r="H8" s="117"/>
      <c r="I8" s="118"/>
      <c r="J8" s="117"/>
      <c r="K8" s="5"/>
      <c r="L8" s="87">
        <f t="shared" ref="L8:L9" si="0">SUM((G8-F8)+(I8-H8)+(K8-J8))</f>
        <v>0</v>
      </c>
      <c r="M8" s="88">
        <f t="shared" ref="M8:M9" si="1">IF(SUM(F8:K8)=0,0,L8-$H$2)</f>
        <v>0</v>
      </c>
      <c r="N8" s="69">
        <f>SUM(M8+M5)</f>
        <v>0</v>
      </c>
      <c r="Q8" s="18"/>
    </row>
    <row r="9" spans="1:17" ht="15" customHeight="1" x14ac:dyDescent="0.25">
      <c r="A9" s="9">
        <f t="shared" ref="A9:A37" si="2">B9</f>
        <v>42125</v>
      </c>
      <c r="B9" s="79">
        <f t="shared" ref="B9:B38" si="3">SUM(B8+1)</f>
        <v>42125</v>
      </c>
      <c r="C9" s="96">
        <f t="shared" ref="C9:C38" si="4">B9</f>
        <v>42125</v>
      </c>
      <c r="D9" s="77" t="str">
        <f>IF(B9=fériés!$B$6,VLOOKUP(B9,Trois,2,FALSE),IF(B9=fériés!$B$7,VLOOKUP(B9,Trois,2,FALSE),IF(B9=fériés!$B$10,VLOOKUP(B9,Trois,2,FALSE),IF(B9=fériés!$B$11,VLOOKUP(B9,Trois,2,FALSE),IF(B9=fériés!$B$12,VLOOKUP(B9,Trois,2,FALSE),"")))))</f>
        <v/>
      </c>
      <c r="E9" s="74"/>
      <c r="F9" s="117"/>
      <c r="G9" s="118"/>
      <c r="H9" s="117"/>
      <c r="I9" s="118"/>
      <c r="J9" s="117"/>
      <c r="K9" s="5"/>
      <c r="L9" s="91">
        <f t="shared" si="0"/>
        <v>0</v>
      </c>
      <c r="M9" s="89">
        <f t="shared" si="1"/>
        <v>0</v>
      </c>
      <c r="N9" s="70">
        <f t="shared" ref="N9" si="5">SUM(M9+N8)</f>
        <v>0</v>
      </c>
      <c r="Q9" s="19"/>
    </row>
    <row r="10" spans="1:17" ht="15" customHeight="1" x14ac:dyDescent="0.25">
      <c r="A10" s="9">
        <f t="shared" si="2"/>
        <v>42126</v>
      </c>
      <c r="B10" s="79">
        <f t="shared" si="3"/>
        <v>42126</v>
      </c>
      <c r="C10" s="96">
        <f t="shared" si="4"/>
        <v>42126</v>
      </c>
      <c r="D10" s="77" t="str">
        <f>IF(B10=fériés!$B$6,VLOOKUP(B10,Trois,2,FALSE),IF(B10=fériés!$B$7,VLOOKUP(B10,Trois,2,FALSE),IF(B10=fériés!$B$10,VLOOKUP(B10,Trois,2,FALSE),IF(B10=fériés!$B$11,VLOOKUP(B10,Trois,2,FALSE),IF(B10=fériés!$B$12,VLOOKUP(B10,Trois,2,FALSE),"")))))</f>
        <v/>
      </c>
      <c r="E10" s="74"/>
      <c r="F10" s="117"/>
      <c r="G10" s="118"/>
      <c r="H10" s="117"/>
      <c r="I10" s="118"/>
      <c r="J10" s="117"/>
      <c r="K10" s="5"/>
      <c r="L10" s="91">
        <f t="shared" ref="L10:L38" si="6">SUM((G10-F10)+(I10-H10)+(K10-J10))</f>
        <v>0</v>
      </c>
      <c r="M10" s="89">
        <f t="shared" ref="M10:M38" si="7">IF(SUM(F10:K10)=0,0,L10-$H$2)</f>
        <v>0</v>
      </c>
      <c r="N10" s="70">
        <f t="shared" ref="N10:N38" si="8">SUM(M10+N9)</f>
        <v>0</v>
      </c>
      <c r="Q10" s="19"/>
    </row>
    <row r="11" spans="1:17" ht="15" customHeight="1" x14ac:dyDescent="0.25">
      <c r="A11" s="9">
        <f t="shared" si="2"/>
        <v>42127</v>
      </c>
      <c r="B11" s="79">
        <f t="shared" si="3"/>
        <v>42127</v>
      </c>
      <c r="C11" s="96">
        <f t="shared" si="4"/>
        <v>42127</v>
      </c>
      <c r="D11" s="77" t="str">
        <f>IF(B11=fériés!$B$6,VLOOKUP(B11,Trois,2,FALSE),IF(B11=fériés!$B$7,VLOOKUP(B11,Trois,2,FALSE),IF(B11=fériés!$B$10,VLOOKUP(B11,Trois,2,FALSE),IF(B11=fériés!$B$11,VLOOKUP(B11,Trois,2,FALSE),IF(B11=fériés!$B$12,VLOOKUP(B11,Trois,2,FALSE),"")))))</f>
        <v/>
      </c>
      <c r="E11" s="74"/>
      <c r="F11" s="117"/>
      <c r="G11" s="118"/>
      <c r="H11" s="117"/>
      <c r="I11" s="118"/>
      <c r="J11" s="117"/>
      <c r="K11" s="5"/>
      <c r="L11" s="91">
        <f t="shared" si="6"/>
        <v>0</v>
      </c>
      <c r="M11" s="89">
        <f t="shared" si="7"/>
        <v>0</v>
      </c>
      <c r="N11" s="70">
        <f t="shared" si="8"/>
        <v>0</v>
      </c>
    </row>
    <row r="12" spans="1:17" ht="15" customHeight="1" x14ac:dyDescent="0.25">
      <c r="A12" s="9">
        <f t="shared" si="2"/>
        <v>42128</v>
      </c>
      <c r="B12" s="79">
        <f t="shared" si="3"/>
        <v>42128</v>
      </c>
      <c r="C12" s="96">
        <f t="shared" si="4"/>
        <v>42128</v>
      </c>
      <c r="D12" s="77" t="str">
        <f>IF(B12=fériés!$B$6,VLOOKUP(B12,Trois,2,FALSE),IF(B12=fériés!$B$7,VLOOKUP(B12,Trois,2,FALSE),IF(B12=fériés!$B$10,VLOOKUP(B12,Trois,2,FALSE),IF(B12=fériés!$B$11,VLOOKUP(B12,Trois,2,FALSE),IF(B12=fériés!$B$12,VLOOKUP(B12,Trois,2,FALSE),"")))))</f>
        <v/>
      </c>
      <c r="E12" s="74"/>
      <c r="F12" s="117"/>
      <c r="G12" s="118"/>
      <c r="H12" s="117"/>
      <c r="I12" s="118"/>
      <c r="J12" s="117"/>
      <c r="K12" s="5"/>
      <c r="L12" s="91">
        <f t="shared" si="6"/>
        <v>0</v>
      </c>
      <c r="M12" s="89">
        <f t="shared" si="7"/>
        <v>0</v>
      </c>
      <c r="N12" s="70">
        <f t="shared" si="8"/>
        <v>0</v>
      </c>
    </row>
    <row r="13" spans="1:17" ht="15" customHeight="1" x14ac:dyDescent="0.25">
      <c r="A13" s="9">
        <f t="shared" si="2"/>
        <v>42129</v>
      </c>
      <c r="B13" s="79">
        <f t="shared" si="3"/>
        <v>42129</v>
      </c>
      <c r="C13" s="96">
        <f t="shared" si="4"/>
        <v>42129</v>
      </c>
      <c r="D13" s="77" t="str">
        <f>IF(B13=fériés!$B$6,VLOOKUP(B13,Trois,2,FALSE),IF(B13=fériés!$B$7,VLOOKUP(B13,Trois,2,FALSE),IF(B13=fériés!$B$10,VLOOKUP(B13,Trois,2,FALSE),IF(B13=fériés!$B$11,VLOOKUP(B13,Trois,2,FALSE),IF(B13=fériés!$B$12,VLOOKUP(B13,Trois,2,FALSE),"")))))</f>
        <v/>
      </c>
      <c r="E13" s="74"/>
      <c r="F13" s="117"/>
      <c r="G13" s="118"/>
      <c r="H13" s="117"/>
      <c r="I13" s="118"/>
      <c r="J13" s="117"/>
      <c r="K13" s="5"/>
      <c r="L13" s="91">
        <f t="shared" si="6"/>
        <v>0</v>
      </c>
      <c r="M13" s="89">
        <f t="shared" si="7"/>
        <v>0</v>
      </c>
      <c r="N13" s="70">
        <f t="shared" si="8"/>
        <v>0</v>
      </c>
    </row>
    <row r="14" spans="1:17" ht="15" customHeight="1" x14ac:dyDescent="0.25">
      <c r="A14" s="9">
        <f t="shared" si="2"/>
        <v>42130</v>
      </c>
      <c r="B14" s="79">
        <f t="shared" si="3"/>
        <v>42130</v>
      </c>
      <c r="C14" s="96">
        <f t="shared" si="4"/>
        <v>42130</v>
      </c>
      <c r="D14" s="77" t="str">
        <f>IF(B14=fériés!$B$6,VLOOKUP(B14,Trois,2,FALSE),IF(B14=fériés!$B$7,VLOOKUP(B14,Trois,2,FALSE),IF(B14=fériés!$B$10,VLOOKUP(B14,Trois,2,FALSE),IF(B14=fériés!$B$11,VLOOKUP(B14,Trois,2,FALSE),IF(B14=fériés!$B$12,VLOOKUP(B14,Trois,2,FALSE),"")))))</f>
        <v/>
      </c>
      <c r="E14" s="74"/>
      <c r="F14" s="117"/>
      <c r="G14" s="118"/>
      <c r="H14" s="117"/>
      <c r="I14" s="118"/>
      <c r="J14" s="117"/>
      <c r="K14" s="5"/>
      <c r="L14" s="91">
        <f t="shared" si="6"/>
        <v>0</v>
      </c>
      <c r="M14" s="89">
        <f t="shared" si="7"/>
        <v>0</v>
      </c>
      <c r="N14" s="70">
        <f t="shared" si="8"/>
        <v>0</v>
      </c>
    </row>
    <row r="15" spans="1:17" ht="15" customHeight="1" x14ac:dyDescent="0.25">
      <c r="A15" s="9">
        <f t="shared" si="2"/>
        <v>42131</v>
      </c>
      <c r="B15" s="79">
        <f t="shared" si="3"/>
        <v>42131</v>
      </c>
      <c r="C15" s="96">
        <f t="shared" si="4"/>
        <v>42131</v>
      </c>
      <c r="D15" s="77" t="str">
        <f>VLOOKUP(B15,Trois,2,FALSE)</f>
        <v>Vict</v>
      </c>
      <c r="E15" s="74"/>
      <c r="F15" s="117"/>
      <c r="G15" s="118"/>
      <c r="H15" s="117"/>
      <c r="I15" s="118"/>
      <c r="J15" s="117"/>
      <c r="K15" s="5"/>
      <c r="L15" s="91">
        <f t="shared" si="6"/>
        <v>0</v>
      </c>
      <c r="M15" s="89">
        <f t="shared" si="7"/>
        <v>0</v>
      </c>
      <c r="N15" s="70">
        <f t="shared" si="8"/>
        <v>0</v>
      </c>
    </row>
    <row r="16" spans="1:17" ht="15" customHeight="1" x14ac:dyDescent="0.25">
      <c r="A16" s="9">
        <f t="shared" si="2"/>
        <v>42132</v>
      </c>
      <c r="B16" s="79">
        <f t="shared" si="3"/>
        <v>42132</v>
      </c>
      <c r="C16" s="96">
        <f t="shared" si="4"/>
        <v>42132</v>
      </c>
      <c r="D16" s="77" t="str">
        <f>IF(B16=fériés!$B$6,VLOOKUP(B16,Trois,2,FALSE),IF(B16=fériés!$B$7,VLOOKUP(B16,Trois,2,FALSE),IF(B16=fériés!$B$10,VLOOKUP(B16,Trois,2,FALSE),IF(B16=fériés!$B$11,VLOOKUP(B16,Trois,2,FALSE),IF(B16=fériés!$B$12,VLOOKUP(B16,Trois,2,FALSE),"")))))</f>
        <v/>
      </c>
      <c r="E16" s="74"/>
      <c r="F16" s="117"/>
      <c r="G16" s="118"/>
      <c r="H16" s="117"/>
      <c r="I16" s="118"/>
      <c r="J16" s="117"/>
      <c r="K16" s="5"/>
      <c r="L16" s="91">
        <f t="shared" si="6"/>
        <v>0</v>
      </c>
      <c r="M16" s="89">
        <f t="shared" si="7"/>
        <v>0</v>
      </c>
      <c r="N16" s="70">
        <f t="shared" si="8"/>
        <v>0</v>
      </c>
    </row>
    <row r="17" spans="1:14" ht="15" customHeight="1" x14ac:dyDescent="0.25">
      <c r="A17" s="9">
        <f t="shared" si="2"/>
        <v>42133</v>
      </c>
      <c r="B17" s="79">
        <f t="shared" si="3"/>
        <v>42133</v>
      </c>
      <c r="C17" s="96">
        <f t="shared" si="4"/>
        <v>42133</v>
      </c>
      <c r="D17" s="77" t="str">
        <f>IF(B17=fériés!$B$6,VLOOKUP(B17,Trois,2,FALSE),IF(B17=fériés!$B$7,VLOOKUP(B17,Trois,2,FALSE),IF(B17=fériés!$B$10,VLOOKUP(B17,Trois,2,FALSE),IF(B17=fériés!$B$11,VLOOKUP(B17,Trois,2,FALSE),IF(B17=fériés!$B$12,VLOOKUP(B17,Trois,2,FALSE),"")))))</f>
        <v/>
      </c>
      <c r="E17" s="74"/>
      <c r="F17" s="117"/>
      <c r="G17" s="118"/>
      <c r="H17" s="117"/>
      <c r="I17" s="118"/>
      <c r="J17" s="117"/>
      <c r="K17" s="5"/>
      <c r="L17" s="91">
        <f t="shared" si="6"/>
        <v>0</v>
      </c>
      <c r="M17" s="89">
        <f t="shared" si="7"/>
        <v>0</v>
      </c>
      <c r="N17" s="70">
        <f t="shared" si="8"/>
        <v>0</v>
      </c>
    </row>
    <row r="18" spans="1:14" ht="15" customHeight="1" x14ac:dyDescent="0.2">
      <c r="A18" s="9">
        <f t="shared" si="2"/>
        <v>42134</v>
      </c>
      <c r="B18" s="79">
        <f t="shared" si="3"/>
        <v>42134</v>
      </c>
      <c r="C18" s="96">
        <f t="shared" si="4"/>
        <v>42134</v>
      </c>
      <c r="D18" s="77" t="str">
        <f>IF(B18=fériés!$B$6,VLOOKUP(B18,Trois,2,FALSE),IF(B18=fériés!$B$7,VLOOKUP(B18,Trois,2,FALSE),IF(B18=fériés!$B$10,VLOOKUP(B18,Trois,2,FALSE),IF(B18=fériés!$B$11,VLOOKUP(B18,Trois,2,FALSE),IF(B18=fériés!$B$12,VLOOKUP(B18,Trois,2,FALSE),"")))))</f>
        <v/>
      </c>
      <c r="E18" s="74"/>
      <c r="F18" s="73"/>
      <c r="G18" s="3"/>
      <c r="H18" s="72"/>
      <c r="I18" s="5"/>
      <c r="J18" s="72"/>
      <c r="K18" s="5"/>
      <c r="L18" s="91">
        <f t="shared" si="6"/>
        <v>0</v>
      </c>
      <c r="M18" s="89">
        <f t="shared" si="7"/>
        <v>0</v>
      </c>
      <c r="N18" s="70">
        <f t="shared" si="8"/>
        <v>0</v>
      </c>
    </row>
    <row r="19" spans="1:14" ht="15" customHeight="1" x14ac:dyDescent="0.2">
      <c r="A19" s="9">
        <f t="shared" si="2"/>
        <v>42135</v>
      </c>
      <c r="B19" s="79">
        <f t="shared" si="3"/>
        <v>42135</v>
      </c>
      <c r="C19" s="96">
        <f t="shared" si="4"/>
        <v>42135</v>
      </c>
      <c r="D19" s="77" t="str">
        <f>IF(B19=fériés!$B$6,VLOOKUP(B19,Trois,2,FALSE),IF(B19=fériés!$B$7,VLOOKUP(B19,Trois,2,FALSE),IF(B19=fériés!$B$10,VLOOKUP(B19,Trois,2,FALSE),IF(B19=fériés!$B$11,VLOOKUP(B19,Trois,2,FALSE),IF(B19=fériés!$B$12,VLOOKUP(B19,Trois,2,FALSE),"")))))</f>
        <v/>
      </c>
      <c r="E19" s="74"/>
      <c r="F19" s="73"/>
      <c r="G19" s="3"/>
      <c r="H19" s="72"/>
      <c r="I19" s="5"/>
      <c r="J19" s="72"/>
      <c r="K19" s="5"/>
      <c r="L19" s="91">
        <f t="shared" si="6"/>
        <v>0</v>
      </c>
      <c r="M19" s="89">
        <f t="shared" si="7"/>
        <v>0</v>
      </c>
      <c r="N19" s="70">
        <f t="shared" si="8"/>
        <v>0</v>
      </c>
    </row>
    <row r="20" spans="1:14" ht="15" customHeight="1" x14ac:dyDescent="0.25">
      <c r="A20" s="9">
        <f t="shared" si="2"/>
        <v>42136</v>
      </c>
      <c r="B20" s="79">
        <f t="shared" si="3"/>
        <v>42136</v>
      </c>
      <c r="C20" s="96">
        <f t="shared" si="4"/>
        <v>42136</v>
      </c>
      <c r="D20" s="77" t="str">
        <f>IF(B20=fériés!$B$6,VLOOKUP(B20,Trois,2,FALSE),IF(B20=fériés!$B$7,VLOOKUP(B20,Trois,2,FALSE),IF(B20=fériés!$B$10,VLOOKUP(B20,Trois,2,FALSE),IF(B20=fériés!$B$11,VLOOKUP(B20,Trois,2,FALSE),IF(B20=fériés!$B$12,VLOOKUP(B20,Trois,2,FALSE),"")))))</f>
        <v/>
      </c>
      <c r="E20" s="74"/>
      <c r="F20" s="117"/>
      <c r="G20" s="118"/>
      <c r="H20" s="117"/>
      <c r="I20" s="118"/>
      <c r="J20" s="117"/>
      <c r="K20" s="5"/>
      <c r="L20" s="91">
        <f t="shared" si="6"/>
        <v>0</v>
      </c>
      <c r="M20" s="89">
        <f t="shared" si="7"/>
        <v>0</v>
      </c>
      <c r="N20" s="70">
        <f t="shared" si="8"/>
        <v>0</v>
      </c>
    </row>
    <row r="21" spans="1:14" ht="15" customHeight="1" x14ac:dyDescent="0.25">
      <c r="A21" s="9">
        <f t="shared" si="2"/>
        <v>42137</v>
      </c>
      <c r="B21" s="79">
        <f t="shared" si="3"/>
        <v>42137</v>
      </c>
      <c r="C21" s="96">
        <f t="shared" si="4"/>
        <v>42137</v>
      </c>
      <c r="D21" s="77" t="str">
        <f>IF(B21=fériés!$B$6,VLOOKUP(B21,Trois,2,FALSE),IF(B21=fériés!$B$7,VLOOKUP(B21,Trois,2,FALSE),IF(B21=fériés!$B$10,VLOOKUP(B21,Trois,2,FALSE),IF(B21=fériés!$B$11,VLOOKUP(B21,Trois,2,FALSE),IF(B21=fériés!$B$12,VLOOKUP(B21,Trois,2,FALSE),"")))))</f>
        <v/>
      </c>
      <c r="E21" s="74"/>
      <c r="F21" s="117"/>
      <c r="G21" s="118"/>
      <c r="H21" s="117"/>
      <c r="I21" s="118"/>
      <c r="J21" s="117"/>
      <c r="K21" s="5"/>
      <c r="L21" s="91">
        <f t="shared" si="6"/>
        <v>0</v>
      </c>
      <c r="M21" s="89">
        <f t="shared" si="7"/>
        <v>0</v>
      </c>
      <c r="N21" s="70">
        <f t="shared" si="8"/>
        <v>0</v>
      </c>
    </row>
    <row r="22" spans="1:14" ht="15" customHeight="1" x14ac:dyDescent="0.25">
      <c r="A22" s="9">
        <f t="shared" si="2"/>
        <v>42138</v>
      </c>
      <c r="B22" s="79">
        <f t="shared" si="3"/>
        <v>42138</v>
      </c>
      <c r="C22" s="96">
        <f t="shared" si="4"/>
        <v>42138</v>
      </c>
      <c r="D22" s="77" t="str">
        <f>IF(B22=fériés!$B$6,VLOOKUP(B22,Trois,2,FALSE),IF(B22=fériés!$B$7,VLOOKUP(B22,Trois,2,FALSE),IF(B22=fériés!$B$10,VLOOKUP(B22,Trois,2,FALSE),IF(B22=fériés!$B$11,VLOOKUP(B22,Trois,2,FALSE),IF(B22=fériés!$B$12,VLOOKUP(B22,Trois,2,FALSE),"")))))</f>
        <v/>
      </c>
      <c r="E22" s="74"/>
      <c r="F22" s="117"/>
      <c r="G22" s="118"/>
      <c r="H22" s="117"/>
      <c r="I22" s="118"/>
      <c r="J22" s="117"/>
      <c r="K22" s="5"/>
      <c r="L22" s="91">
        <f t="shared" si="6"/>
        <v>0</v>
      </c>
      <c r="M22" s="89">
        <f t="shared" si="7"/>
        <v>0</v>
      </c>
      <c r="N22" s="70">
        <f t="shared" si="8"/>
        <v>0</v>
      </c>
    </row>
    <row r="23" spans="1:14" ht="15" customHeight="1" x14ac:dyDescent="0.25">
      <c r="A23" s="9">
        <f t="shared" si="2"/>
        <v>42139</v>
      </c>
      <c r="B23" s="79">
        <f t="shared" si="3"/>
        <v>42139</v>
      </c>
      <c r="C23" s="96">
        <f t="shared" si="4"/>
        <v>42139</v>
      </c>
      <c r="D23" s="77" t="str">
        <f>IF(B23=fériés!$B$6,VLOOKUP(B23,Trois,2,FALSE),IF(B23=fériés!$B$7,VLOOKUP(B23,Trois,2,FALSE),IF(B23=fériés!$B$10,VLOOKUP(B23,Trois,2,FALSE),IF(B23=fériés!$B$11,VLOOKUP(B23,Trois,2,FALSE),IF(B23=fériés!$B$12,VLOOKUP(B23,Trois,2,FALSE),"")))))</f>
        <v/>
      </c>
      <c r="E23" s="74"/>
      <c r="F23" s="117"/>
      <c r="G23" s="118"/>
      <c r="H23" s="117"/>
      <c r="I23" s="118"/>
      <c r="J23" s="117"/>
      <c r="K23" s="5"/>
      <c r="L23" s="91">
        <f t="shared" si="6"/>
        <v>0</v>
      </c>
      <c r="M23" s="89">
        <f t="shared" si="7"/>
        <v>0</v>
      </c>
      <c r="N23" s="70">
        <f t="shared" si="8"/>
        <v>0</v>
      </c>
    </row>
    <row r="24" spans="1:14" ht="15" customHeight="1" x14ac:dyDescent="0.25">
      <c r="A24" s="9">
        <f t="shared" si="2"/>
        <v>42140</v>
      </c>
      <c r="B24" s="79">
        <f t="shared" si="3"/>
        <v>42140</v>
      </c>
      <c r="C24" s="96">
        <f t="shared" si="4"/>
        <v>42140</v>
      </c>
      <c r="D24" s="77" t="str">
        <f>IF(B24=fériés!$B$6,VLOOKUP(B24,Trois,2,FALSE),IF(B24=fériés!$B$7,VLOOKUP(B24,Trois,2,FALSE),IF(B24=fériés!$B$10,VLOOKUP(B24,Trois,2,FALSE),IF(B24=fériés!$B$11,VLOOKUP(B24,Trois,2,FALSE),IF(B24=fériés!$B$12,VLOOKUP(B24,Trois,2,FALSE),"")))))</f>
        <v/>
      </c>
      <c r="E24" s="74"/>
      <c r="F24" s="117"/>
      <c r="G24" s="118"/>
      <c r="H24" s="117"/>
      <c r="I24" s="118"/>
      <c r="J24" s="117"/>
      <c r="K24" s="5"/>
      <c r="L24" s="91">
        <f t="shared" si="6"/>
        <v>0</v>
      </c>
      <c r="M24" s="89">
        <f t="shared" si="7"/>
        <v>0</v>
      </c>
      <c r="N24" s="70">
        <f t="shared" si="8"/>
        <v>0</v>
      </c>
    </row>
    <row r="25" spans="1:14" ht="15" customHeight="1" x14ac:dyDescent="0.2">
      <c r="A25" s="9">
        <f t="shared" si="2"/>
        <v>42141</v>
      </c>
      <c r="B25" s="79">
        <f t="shared" si="3"/>
        <v>42141</v>
      </c>
      <c r="C25" s="96">
        <f t="shared" si="4"/>
        <v>42141</v>
      </c>
      <c r="D25" s="77" t="str">
        <f>IF(B25=fériés!$B$6,VLOOKUP(B25,Trois,2,FALSE),IF(B25=fériés!$B$7,VLOOKUP(B25,Trois,2,FALSE),IF(B25=fériés!$B$10,VLOOKUP(B25,Trois,2,FALSE),IF(B25=fériés!$B$11,VLOOKUP(B25,Trois,2,FALSE),IF(B25=fériés!$B$12,VLOOKUP(B25,Trois,2,FALSE),"")))))</f>
        <v/>
      </c>
      <c r="E25" s="74"/>
      <c r="F25" s="73"/>
      <c r="G25" s="3"/>
      <c r="H25" s="72"/>
      <c r="I25" s="5"/>
      <c r="J25" s="72"/>
      <c r="K25" s="5"/>
      <c r="L25" s="91">
        <f t="shared" si="6"/>
        <v>0</v>
      </c>
      <c r="M25" s="89">
        <f t="shared" si="7"/>
        <v>0</v>
      </c>
      <c r="N25" s="70">
        <f t="shared" si="8"/>
        <v>0</v>
      </c>
    </row>
    <row r="26" spans="1:14" ht="15" customHeight="1" x14ac:dyDescent="0.2">
      <c r="A26" s="9">
        <f t="shared" si="2"/>
        <v>42142</v>
      </c>
      <c r="B26" s="79">
        <f t="shared" si="3"/>
        <v>42142</v>
      </c>
      <c r="C26" s="96">
        <f t="shared" si="4"/>
        <v>42142</v>
      </c>
      <c r="D26" s="77" t="str">
        <f>IF(B26=fériés!$B$6,VLOOKUP(B26,Trois,2,FALSE),IF(B26=fériés!$B$7,VLOOKUP(B26,Trois,2,FALSE),IF(B26=fériés!$B$10,VLOOKUP(B26,Trois,2,FALSE),IF(B26=fériés!$B$11,VLOOKUP(B26,Trois,2,FALSE),IF(B26=fériés!$B$12,VLOOKUP(B26,Trois,2,FALSE),"")))))</f>
        <v/>
      </c>
      <c r="E26" s="74"/>
      <c r="F26" s="73"/>
      <c r="G26" s="3"/>
      <c r="H26" s="72"/>
      <c r="I26" s="5"/>
      <c r="J26" s="72"/>
      <c r="K26" s="5"/>
      <c r="L26" s="91">
        <f t="shared" si="6"/>
        <v>0</v>
      </c>
      <c r="M26" s="89">
        <f t="shared" si="7"/>
        <v>0</v>
      </c>
      <c r="N26" s="70">
        <f t="shared" si="8"/>
        <v>0</v>
      </c>
    </row>
    <row r="27" spans="1:14" ht="15" customHeight="1" x14ac:dyDescent="0.25">
      <c r="A27" s="9">
        <f t="shared" si="2"/>
        <v>42143</v>
      </c>
      <c r="B27" s="79">
        <f t="shared" si="3"/>
        <v>42143</v>
      </c>
      <c r="C27" s="96">
        <f t="shared" si="4"/>
        <v>42143</v>
      </c>
      <c r="D27" s="77" t="str">
        <f>IF(B27=fériés!$B$6,VLOOKUP(B27,Trois,2,FALSE),IF(B27=fériés!$B$7,VLOOKUP(B27,Trois,2,FALSE),IF(B27=fériés!$B$10,VLOOKUP(B27,Trois,2,FALSE),IF(B27=fériés!$B$11,VLOOKUP(B27,Trois,2,FALSE),IF(B27=fériés!$B$12,VLOOKUP(B27,Trois,2,FALSE),"")))))</f>
        <v/>
      </c>
      <c r="E27" s="74"/>
      <c r="F27" s="117"/>
      <c r="G27" s="118"/>
      <c r="H27" s="117"/>
      <c r="I27" s="118"/>
      <c r="J27" s="117"/>
      <c r="K27" s="5"/>
      <c r="L27" s="91">
        <f t="shared" si="6"/>
        <v>0</v>
      </c>
      <c r="M27" s="89">
        <f t="shared" si="7"/>
        <v>0</v>
      </c>
      <c r="N27" s="70">
        <f t="shared" si="8"/>
        <v>0</v>
      </c>
    </row>
    <row r="28" spans="1:14" ht="15" customHeight="1" x14ac:dyDescent="0.25">
      <c r="A28" s="9">
        <f t="shared" si="2"/>
        <v>42144</v>
      </c>
      <c r="B28" s="79">
        <f t="shared" si="3"/>
        <v>42144</v>
      </c>
      <c r="C28" s="96">
        <f t="shared" si="4"/>
        <v>42144</v>
      </c>
      <c r="D28" s="77" t="str">
        <f>IF(B28=fériés!$B$6,VLOOKUP(B28,Trois,2,FALSE),IF(B28=fériés!$B$7,VLOOKUP(B28,Trois,2,FALSE),IF(B28=fériés!$B$10,VLOOKUP(B28,Trois,2,FALSE),IF(B28=fériés!$B$11,VLOOKUP(B28,Trois,2,FALSE),IF(B28=fériés!$B$12,VLOOKUP(B28,Trois,2,FALSE),"")))))</f>
        <v/>
      </c>
      <c r="E28" s="74"/>
      <c r="F28" s="117"/>
      <c r="G28" s="118"/>
      <c r="H28" s="117"/>
      <c r="I28" s="118"/>
      <c r="J28" s="117"/>
      <c r="K28" s="5"/>
      <c r="L28" s="91">
        <f t="shared" si="6"/>
        <v>0</v>
      </c>
      <c r="M28" s="89">
        <f t="shared" si="7"/>
        <v>0</v>
      </c>
      <c r="N28" s="70">
        <f t="shared" si="8"/>
        <v>0</v>
      </c>
    </row>
    <row r="29" spans="1:14" ht="15" customHeight="1" x14ac:dyDescent="0.25">
      <c r="A29" s="9">
        <f t="shared" si="2"/>
        <v>42145</v>
      </c>
      <c r="B29" s="79">
        <f t="shared" si="3"/>
        <v>42145</v>
      </c>
      <c r="C29" s="96">
        <f t="shared" si="4"/>
        <v>42145</v>
      </c>
      <c r="D29" s="77" t="str">
        <f>IF(B29=fériés!$B$6,VLOOKUP(B29,Trois,2,FALSE),IF(B29=fériés!$B$7,VLOOKUP(B29,Trois,2,FALSE),IF(B29=fériés!$B$10,VLOOKUP(B29,Trois,2,FALSE),IF(B29=fériés!$B$11,VLOOKUP(B29,Trois,2,FALSE),IF(B29=fériés!$B$12,VLOOKUP(B29,Trois,2,FALSE),"")))))</f>
        <v/>
      </c>
      <c r="E29" s="74"/>
      <c r="F29" s="117"/>
      <c r="G29" s="118"/>
      <c r="H29" s="117"/>
      <c r="I29" s="118"/>
      <c r="J29" s="117"/>
      <c r="K29" s="5"/>
      <c r="L29" s="91">
        <f t="shared" si="6"/>
        <v>0</v>
      </c>
      <c r="M29" s="89">
        <f t="shared" si="7"/>
        <v>0</v>
      </c>
      <c r="N29" s="70">
        <f t="shared" si="8"/>
        <v>0</v>
      </c>
    </row>
    <row r="30" spans="1:14" ht="15" customHeight="1" x14ac:dyDescent="0.25">
      <c r="A30" s="9">
        <f t="shared" si="2"/>
        <v>42146</v>
      </c>
      <c r="B30" s="79">
        <f t="shared" si="3"/>
        <v>42146</v>
      </c>
      <c r="C30" s="96">
        <f t="shared" si="4"/>
        <v>42146</v>
      </c>
      <c r="D30" s="77" t="str">
        <f>IF(B30=fériés!$B$6,VLOOKUP(B30,Trois,2,FALSE),IF(B30=fériés!$B$7,VLOOKUP(B30,Trois,2,FALSE),IF(B30=fériés!$B$10,VLOOKUP(B30,Trois,2,FALSE),IF(B30=fériés!$B$11,VLOOKUP(B30,Trois,2,FALSE),IF(B30=fériés!$B$12,VLOOKUP(B30,Trois,2,FALSE),"")))))</f>
        <v/>
      </c>
      <c r="E30" s="74"/>
      <c r="F30" s="117"/>
      <c r="G30" s="118"/>
      <c r="H30" s="117"/>
      <c r="I30" s="118"/>
      <c r="J30" s="117"/>
      <c r="K30" s="5"/>
      <c r="L30" s="91">
        <f t="shared" si="6"/>
        <v>0</v>
      </c>
      <c r="M30" s="89">
        <f t="shared" si="7"/>
        <v>0</v>
      </c>
      <c r="N30" s="70">
        <f t="shared" si="8"/>
        <v>0</v>
      </c>
    </row>
    <row r="31" spans="1:14" ht="15" customHeight="1" x14ac:dyDescent="0.25">
      <c r="A31" s="9">
        <f t="shared" si="2"/>
        <v>42147</v>
      </c>
      <c r="B31" s="79">
        <f t="shared" si="3"/>
        <v>42147</v>
      </c>
      <c r="C31" s="96">
        <f t="shared" si="4"/>
        <v>42147</v>
      </c>
      <c r="D31" s="77" t="str">
        <f>IF(B31=fériés!$B$6,VLOOKUP(B31,Trois,2,FALSE),IF(B31=fériés!$B$7,VLOOKUP(B31,Trois,2,FALSE),IF(B31=fériés!$B$10,VLOOKUP(B31,Trois,2,FALSE),IF(B31=fériés!$B$11,VLOOKUP(B31,Trois,2,FALSE),IF(B31=fériés!$B$12,VLOOKUP(B31,Trois,2,FALSE),"")))))</f>
        <v/>
      </c>
      <c r="E31" s="74"/>
      <c r="F31" s="117"/>
      <c r="G31" s="118"/>
      <c r="H31" s="117"/>
      <c r="I31" s="118"/>
      <c r="J31" s="117"/>
      <c r="K31" s="5"/>
      <c r="L31" s="91">
        <f t="shared" si="6"/>
        <v>0</v>
      </c>
      <c r="M31" s="89">
        <f t="shared" si="7"/>
        <v>0</v>
      </c>
      <c r="N31" s="70">
        <f t="shared" si="8"/>
        <v>0</v>
      </c>
    </row>
    <row r="32" spans="1:14" ht="15" customHeight="1" x14ac:dyDescent="0.2">
      <c r="A32" s="9">
        <f t="shared" si="2"/>
        <v>42148</v>
      </c>
      <c r="B32" s="79">
        <f t="shared" si="3"/>
        <v>42148</v>
      </c>
      <c r="C32" s="96">
        <f t="shared" si="4"/>
        <v>42148</v>
      </c>
      <c r="D32" s="77" t="str">
        <f>IF(B32=fériés!$B$6,VLOOKUP(B32,Trois,2,FALSE),IF(B32=fériés!$B$7,VLOOKUP(B32,Trois,2,FALSE),IF(B32=fériés!$B$10,VLOOKUP(B32,Trois,2,FALSE),IF(B32=fériés!$B$11,VLOOKUP(B32,Trois,2,FALSE),IF(B32=fériés!$B$12,VLOOKUP(B32,Trois,2,FALSE),"")))))</f>
        <v/>
      </c>
      <c r="E32" s="74"/>
      <c r="F32" s="73"/>
      <c r="G32" s="3"/>
      <c r="H32" s="72"/>
      <c r="I32" s="5"/>
      <c r="J32" s="72"/>
      <c r="K32" s="5"/>
      <c r="L32" s="91">
        <f>SUM((G32-F32)+(I32-H32)+(K32-J32))</f>
        <v>0</v>
      </c>
      <c r="M32" s="89">
        <f>IF(SUM(F32:I32)=0,0,L32-$H$2)+(K32-J32)</f>
        <v>0</v>
      </c>
      <c r="N32" s="70">
        <f t="shared" si="8"/>
        <v>0</v>
      </c>
    </row>
    <row r="33" spans="1:16" ht="15" customHeight="1" x14ac:dyDescent="0.2">
      <c r="A33" s="9">
        <f t="shared" si="2"/>
        <v>42149</v>
      </c>
      <c r="B33" s="79">
        <f t="shared" si="3"/>
        <v>42149</v>
      </c>
      <c r="C33" s="96">
        <f t="shared" si="4"/>
        <v>42149</v>
      </c>
      <c r="D33" s="77" t="str">
        <f>IF(B33=fériés!$B$6,VLOOKUP(B33,Trois,2,FALSE),IF(B33=fériés!$B$7,VLOOKUP(B33,Trois,2,FALSE),IF(B33=fériés!$B$10,VLOOKUP(B33,Trois,2,FALSE),IF(B33=fériés!$B$11,VLOOKUP(B33,Trois,2,FALSE),IF(B33=fériés!$B$12,VLOOKUP(B33,Trois,2,FALSE),"")))))</f>
        <v/>
      </c>
      <c r="E33" s="74"/>
      <c r="F33" s="73"/>
      <c r="G33" s="3"/>
      <c r="H33" s="72"/>
      <c r="I33" s="5"/>
      <c r="J33" s="72"/>
      <c r="K33" s="5"/>
      <c r="L33" s="91">
        <f t="shared" si="6"/>
        <v>0</v>
      </c>
      <c r="M33" s="89">
        <f t="shared" si="7"/>
        <v>0</v>
      </c>
      <c r="N33" s="70">
        <f t="shared" si="8"/>
        <v>0</v>
      </c>
    </row>
    <row r="34" spans="1:16" ht="15" customHeight="1" x14ac:dyDescent="0.25">
      <c r="A34" s="9">
        <f t="shared" si="2"/>
        <v>42150</v>
      </c>
      <c r="B34" s="79">
        <f t="shared" si="3"/>
        <v>42150</v>
      </c>
      <c r="C34" s="96">
        <f t="shared" si="4"/>
        <v>42150</v>
      </c>
      <c r="D34" s="77" t="str">
        <f>IF(B34=fériés!$B$6,VLOOKUP(B34,Trois,2,FALSE),IF(B34=fériés!$B$7,VLOOKUP(B34,Trois,2,FALSE),IF(B34=fériés!$B$10,VLOOKUP(B34,Trois,2,FALSE),IF(B34=fériés!$B$11,VLOOKUP(B34,Trois,2,FALSE),IF(B34=fériés!$B$12,VLOOKUP(B34,Trois,2,FALSE),"")))))</f>
        <v/>
      </c>
      <c r="E34" s="74"/>
      <c r="F34" s="117"/>
      <c r="G34" s="118"/>
      <c r="H34" s="117"/>
      <c r="I34" s="118"/>
      <c r="J34" s="117"/>
      <c r="K34" s="5"/>
      <c r="L34" s="91">
        <f t="shared" si="6"/>
        <v>0</v>
      </c>
      <c r="M34" s="89">
        <f t="shared" si="7"/>
        <v>0</v>
      </c>
      <c r="N34" s="70">
        <f t="shared" si="8"/>
        <v>0</v>
      </c>
    </row>
    <row r="35" spans="1:16" ht="15" customHeight="1" x14ac:dyDescent="0.25">
      <c r="A35" s="9">
        <f t="shared" si="2"/>
        <v>42151</v>
      </c>
      <c r="B35" s="79">
        <f t="shared" si="3"/>
        <v>42151</v>
      </c>
      <c r="C35" s="96">
        <f t="shared" si="4"/>
        <v>42151</v>
      </c>
      <c r="D35" s="77" t="str">
        <f>IF(B35=fériés!$B$6,VLOOKUP(B35,Trois,2,FALSE),IF(B35=fériés!$B$7,VLOOKUP(B35,Trois,2,FALSE),IF(B35=fériés!$B$10,VLOOKUP(B35,Trois,2,FALSE),IF(B35=fériés!$B$11,VLOOKUP(B35,Trois,2,FALSE),IF(B35=fériés!$B$12,VLOOKUP(B35,Trois,2,FALSE),"")))))</f>
        <v/>
      </c>
      <c r="E35" s="74"/>
      <c r="F35" s="117"/>
      <c r="G35" s="118"/>
      <c r="H35" s="117"/>
      <c r="I35" s="118"/>
      <c r="J35" s="117"/>
      <c r="K35" s="5"/>
      <c r="L35" s="91">
        <f t="shared" si="6"/>
        <v>0</v>
      </c>
      <c r="M35" s="89">
        <f t="shared" si="7"/>
        <v>0</v>
      </c>
      <c r="N35" s="70">
        <f t="shared" si="8"/>
        <v>0</v>
      </c>
    </row>
    <row r="36" spans="1:16" ht="15" customHeight="1" x14ac:dyDescent="0.25">
      <c r="A36" s="9">
        <f t="shared" si="2"/>
        <v>42152</v>
      </c>
      <c r="B36" s="79">
        <f t="shared" si="3"/>
        <v>42152</v>
      </c>
      <c r="C36" s="96">
        <f t="shared" si="4"/>
        <v>42152</v>
      </c>
      <c r="D36" s="77" t="str">
        <f>IF(B36=fériés!$B$6,VLOOKUP(B36,Trois,2,FALSE),IF(B36=fériés!$B$7,VLOOKUP(B36,Trois,2,FALSE),IF(B36=fériés!$B$10,VLOOKUP(B36,Trois,2,FALSE),IF(B36=fériés!$B$11,VLOOKUP(B36,Trois,2,FALSE),IF(B36=fériés!$B$12,VLOOKUP(B36,Trois,2,FALSE),"")))))</f>
        <v/>
      </c>
      <c r="E36" s="75"/>
      <c r="F36" s="117"/>
      <c r="G36" s="118"/>
      <c r="H36" s="117"/>
      <c r="I36" s="118"/>
      <c r="J36" s="117"/>
      <c r="K36" s="5"/>
      <c r="L36" s="91">
        <f t="shared" si="6"/>
        <v>0</v>
      </c>
      <c r="M36" s="89">
        <f t="shared" si="7"/>
        <v>0</v>
      </c>
      <c r="N36" s="70">
        <f t="shared" si="8"/>
        <v>0</v>
      </c>
    </row>
    <row r="37" spans="1:16" ht="15" customHeight="1" x14ac:dyDescent="0.25">
      <c r="A37" s="9">
        <f t="shared" si="2"/>
        <v>42153</v>
      </c>
      <c r="B37" s="79">
        <f t="shared" si="3"/>
        <v>42153</v>
      </c>
      <c r="C37" s="96">
        <f t="shared" si="4"/>
        <v>42153</v>
      </c>
      <c r="D37" s="77" t="str">
        <f>IF(B37=fériés!$B$6,VLOOKUP(B37,Trois,2,FALSE),IF(B37=fériés!$B$7,VLOOKUP(B37,Trois,2,FALSE),IF(B37=fériés!$B$10,VLOOKUP(B37,Trois,2,FALSE),IF(B37=fériés!$B$11,VLOOKUP(B37,Trois,2,FALSE),IF(B37=fériés!$B$12,VLOOKUP(B37,Trois,2,FALSE),"")))))</f>
        <v>Asc</v>
      </c>
      <c r="E37" s="75"/>
      <c r="F37" s="117"/>
      <c r="G37" s="118"/>
      <c r="H37" s="117"/>
      <c r="I37" s="118"/>
      <c r="J37" s="117"/>
      <c r="K37" s="5"/>
      <c r="L37" s="91">
        <f t="shared" si="6"/>
        <v>0</v>
      </c>
      <c r="M37" s="89">
        <f t="shared" si="7"/>
        <v>0</v>
      </c>
      <c r="N37" s="70">
        <f t="shared" si="8"/>
        <v>0</v>
      </c>
    </row>
    <row r="38" spans="1:16" ht="15" customHeight="1" thickBot="1" x14ac:dyDescent="0.3">
      <c r="A38" s="11">
        <f t="shared" ref="A38" si="9">B38</f>
        <v>42154</v>
      </c>
      <c r="B38" s="80">
        <f t="shared" si="3"/>
        <v>42154</v>
      </c>
      <c r="C38" s="148">
        <f t="shared" si="4"/>
        <v>42154</v>
      </c>
      <c r="D38" s="78" t="str">
        <f>IF(B38=fériés!$B$6,VLOOKUP(B38,Trois,2,FALSE),IF(B38=fériés!$B$7,VLOOKUP(B38,Trois,2,FALSE),IF(B38=fériés!$B$10,VLOOKUP(B38,Trois,2,FALSE),IF(B38=fériés!$B$11,VLOOKUP(B38,Trois,2,FALSE),IF(B38=fériés!$B$12,VLOOKUP(B38,Trois,2,FALSE),"")))))</f>
        <v/>
      </c>
      <c r="E38" s="76"/>
      <c r="F38" s="136"/>
      <c r="G38" s="137"/>
      <c r="H38" s="136"/>
      <c r="I38" s="137"/>
      <c r="J38" s="136"/>
      <c r="K38" s="8"/>
      <c r="L38" s="92">
        <f t="shared" si="6"/>
        <v>0</v>
      </c>
      <c r="M38" s="90">
        <f t="shared" si="7"/>
        <v>0</v>
      </c>
      <c r="N38" s="71">
        <f t="shared" si="8"/>
        <v>0</v>
      </c>
    </row>
    <row r="39" spans="1:16" ht="15" customHeight="1" thickBot="1" x14ac:dyDescent="0.25">
      <c r="A39" s="48"/>
      <c r="B39" s="56"/>
      <c r="C39" s="49"/>
      <c r="D39" s="59"/>
      <c r="E39" s="57"/>
      <c r="F39" s="51"/>
      <c r="G39" s="51"/>
      <c r="H39" s="52"/>
      <c r="I39" s="52"/>
      <c r="J39" s="52"/>
      <c r="K39" s="52"/>
      <c r="L39" s="53"/>
      <c r="M39" s="53"/>
      <c r="N39" s="60"/>
      <c r="O39" s="19"/>
      <c r="P39" s="83"/>
    </row>
    <row r="40" spans="1:16" ht="15" customHeight="1" thickBot="1" x14ac:dyDescent="0.25">
      <c r="A40" s="22"/>
      <c r="B40" s="25"/>
      <c r="C40" s="23"/>
      <c r="D40" s="12"/>
      <c r="E40" s="25"/>
      <c r="F40" s="22"/>
      <c r="G40" s="22"/>
      <c r="H40" s="428" t="str">
        <f>Janv!I40</f>
        <v>SOLDE EN FIN DE MOIS</v>
      </c>
      <c r="I40" s="429"/>
      <c r="J40" s="429"/>
      <c r="K40" s="429"/>
      <c r="L40" s="429"/>
      <c r="M40" s="442">
        <f>N38</f>
        <v>0</v>
      </c>
      <c r="N40" s="443"/>
    </row>
    <row r="41" spans="1:16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6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6" x14ac:dyDescent="0.2">
      <c r="A43" s="432" t="str">
        <f>Janv!A42</f>
        <v>Ce relevé d'heures est à faire remonter à chaque fin de mois à votre responsable direct.
* Toute demande de récupération devra faire l'objet d'une demande préalable auprès de son responsable direct et devra être annexé ensuite à votre relevé d'heures.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</row>
    <row r="44" spans="1:16" x14ac:dyDescent="0.2">
      <c r="A44" s="432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</row>
    <row r="45" spans="1:16" x14ac:dyDescent="0.2">
      <c r="A45" s="432"/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</row>
    <row r="46" spans="1:16" x14ac:dyDescent="0.2">
      <c r="A46" s="425" t="str">
        <f>Janv!A45</f>
        <v>SIGNATURE DE L'AGENT</v>
      </c>
      <c r="B46" s="425"/>
      <c r="C46" s="425"/>
      <c r="D46" s="425"/>
      <c r="E46" s="425"/>
      <c r="F46" s="22"/>
      <c r="G46" s="22"/>
      <c r="H46" s="22"/>
      <c r="I46" s="22"/>
      <c r="J46" s="426" t="str">
        <f>Janv!I45</f>
        <v>SIGNATURE DU RESPONSABLE DIRECT</v>
      </c>
      <c r="K46" s="426"/>
      <c r="L46" s="426"/>
      <c r="M46" s="426"/>
      <c r="N46" s="426"/>
    </row>
    <row r="47" spans="1:16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6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x14ac:dyDescent="0.2">
      <c r="C57" s="22"/>
    </row>
    <row r="58" spans="1:12" x14ac:dyDescent="0.2">
      <c r="C58" s="22"/>
    </row>
    <row r="59" spans="1:12" x14ac:dyDescent="0.2">
      <c r="C59" s="22"/>
    </row>
  </sheetData>
  <sheetProtection sheet="1" objects="1" scenarios="1" selectLockedCells="1"/>
  <mergeCells count="24">
    <mergeCell ref="M40:N40"/>
    <mergeCell ref="A1:N1"/>
    <mergeCell ref="A2:G2"/>
    <mergeCell ref="A3:E3"/>
    <mergeCell ref="F3:L3"/>
    <mergeCell ref="M3:N4"/>
    <mergeCell ref="A4:E4"/>
    <mergeCell ref="F4:L4"/>
    <mergeCell ref="A43:N45"/>
    <mergeCell ref="A46:E46"/>
    <mergeCell ref="J46:N46"/>
    <mergeCell ref="A5:B5"/>
    <mergeCell ref="D5:E5"/>
    <mergeCell ref="D6:E7"/>
    <mergeCell ref="F6:K6"/>
    <mergeCell ref="J7:K7"/>
    <mergeCell ref="F5:L5"/>
    <mergeCell ref="M5:N5"/>
    <mergeCell ref="L6:L7"/>
    <mergeCell ref="M6:M7"/>
    <mergeCell ref="N6:N7"/>
    <mergeCell ref="F7:G7"/>
    <mergeCell ref="H7:I7"/>
    <mergeCell ref="H40:L40"/>
  </mergeCells>
  <phoneticPr fontId="0" type="noConversion"/>
  <conditionalFormatting sqref="M40">
    <cfRule type="cellIs" dxfId="77" priority="26" stopIfTrue="1" operator="greaterThan">
      <formula>0</formula>
    </cfRule>
    <cfRule type="cellIs" dxfId="76" priority="27" stopIfTrue="1" operator="lessThan">
      <formula>0</formula>
    </cfRule>
  </conditionalFormatting>
  <conditionalFormatting sqref="A18:N19 A8:E17 K8:N17 A25:N26 A20:E24 K20:N24 A32:N33 A27:E31 K27:N31 A34:E38 K34:N38">
    <cfRule type="expression" dxfId="75" priority="19">
      <formula>($B8=TODAY())</formula>
    </cfRule>
    <cfRule type="expression" dxfId="74" priority="23" stopIfTrue="1">
      <formula>COUNTIF(Férié,$B8)&gt;0</formula>
    </cfRule>
    <cfRule type="expression" dxfId="73" priority="25" stopIfTrue="1">
      <formula>WEEKDAY($B8,2)&gt;5</formula>
    </cfRule>
  </conditionalFormatting>
  <conditionalFormatting sqref="F8:J12">
    <cfRule type="expression" dxfId="72" priority="13">
      <formula>($B8=TODAY())</formula>
    </cfRule>
    <cfRule type="expression" dxfId="71" priority="14" stopIfTrue="1">
      <formula>COUNTIF(Férié,$B8)&gt;0</formula>
    </cfRule>
    <cfRule type="expression" dxfId="70" priority="15" stopIfTrue="1">
      <formula>WEEKDAY($B8,2)&gt;5</formula>
    </cfRule>
  </conditionalFormatting>
  <conditionalFormatting sqref="F13:J17">
    <cfRule type="expression" dxfId="69" priority="10">
      <formula>($B13=TODAY())</formula>
    </cfRule>
    <cfRule type="expression" dxfId="68" priority="11" stopIfTrue="1">
      <formula>COUNTIF(Férié,$B13)&gt;0</formula>
    </cfRule>
    <cfRule type="expression" dxfId="67" priority="12" stopIfTrue="1">
      <formula>WEEKDAY($B13,2)&gt;5</formula>
    </cfRule>
  </conditionalFormatting>
  <conditionalFormatting sqref="F20:J24">
    <cfRule type="expression" dxfId="66" priority="7">
      <formula>($B20=TODAY())</formula>
    </cfRule>
    <cfRule type="expression" dxfId="65" priority="8" stopIfTrue="1">
      <formula>COUNTIF(Férié,$B20)&gt;0</formula>
    </cfRule>
    <cfRule type="expression" dxfId="64" priority="9" stopIfTrue="1">
      <formula>WEEKDAY($B20,2)&gt;5</formula>
    </cfRule>
  </conditionalFormatting>
  <conditionalFormatting sqref="F27:J31">
    <cfRule type="expression" dxfId="63" priority="4">
      <formula>($B27=TODAY())</formula>
    </cfRule>
    <cfRule type="expression" dxfId="62" priority="5" stopIfTrue="1">
      <formula>COUNTIF(Férié,$B27)&gt;0</formula>
    </cfRule>
    <cfRule type="expression" dxfId="61" priority="6" stopIfTrue="1">
      <formula>WEEKDAY($B27,2)&gt;5</formula>
    </cfRule>
  </conditionalFormatting>
  <conditionalFormatting sqref="F34:J38">
    <cfRule type="expression" dxfId="60" priority="1">
      <formula>($B34=TODAY())</formula>
    </cfRule>
    <cfRule type="expression" dxfId="59" priority="2" stopIfTrue="1">
      <formula>COUNTIF(Férié,$B34)&gt;0</formula>
    </cfRule>
    <cfRule type="expression" dxfId="58" priority="3" stopIfTrue="1">
      <formula>WEEKDAY($B34,2)&gt;5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F8:K38">
      <formula1>0</formula1>
    </dataValidation>
  </dataValidations>
  <pageMargins left="3.937007874015748E-2" right="3.937007874015748E-2" top="0.19685039370078741" bottom="0.74803149606299213" header="0.19685039370078741" footer="0.31496062992125984"/>
  <pageSetup paperSize="9" orientation="portrait" horizontalDpi="360" verticalDpi="36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0" stopIfTrue="1" operator="between" id="{DCE5E158-5B48-4C7B-B2C0-E41EE15D3606}">
            <xm:f>'Vacances scolaires'!$B$8</xm:f>
            <xm:f>'Vacances scolaires'!$C$8</xm:f>
            <x14:dxf>
              <font>
                <color auto="1"/>
              </font>
              <fill>
                <patternFill>
                  <fgColor auto="1"/>
                  <bgColor rgb="FF00B0F0"/>
                </patternFill>
              </fill>
            </x14:dxf>
          </x14:cfRule>
          <xm:sqref>C8:C38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/>
  <dimension ref="A1:P55"/>
  <sheetViews>
    <sheetView showGridLines="0" showRowColHeaders="0" showRuler="0" view="pageLayout" topLeftCell="A4" zoomScaleNormal="100" workbookViewId="0">
      <selection activeCell="L9" sqref="L9"/>
    </sheetView>
  </sheetViews>
  <sheetFormatPr baseColWidth="10" defaultRowHeight="14.25" x14ac:dyDescent="0.2"/>
  <cols>
    <col min="1" max="1" width="4.5" style="26" customWidth="1"/>
    <col min="2" max="2" width="4.125" style="26" customWidth="1"/>
    <col min="3" max="3" width="3.875" style="26" customWidth="1"/>
    <col min="4" max="4" width="23.5" style="26" customWidth="1"/>
    <col min="5" max="10" width="5.625" style="26" customWidth="1"/>
    <col min="11" max="11" width="6.875" style="26" customWidth="1"/>
    <col min="12" max="12" width="7.125" style="13" customWidth="1"/>
    <col min="13" max="13" width="7.625" style="13" customWidth="1"/>
    <col min="14" max="16384" width="11" style="13"/>
  </cols>
  <sheetData>
    <row r="1" spans="1:13" ht="21" customHeight="1" thickBot="1" x14ac:dyDescent="0.25">
      <c r="A1" s="454" t="str">
        <f>Janv!A1</f>
        <v>RELEVÉ MENSUEL D'HEURES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6"/>
    </row>
    <row r="2" spans="1:13" ht="15.75" thickBot="1" x14ac:dyDescent="0.3">
      <c r="A2" s="399" t="str">
        <f>Janv!A2</f>
        <v>Nombre d'heures à effectuer par jour :</v>
      </c>
      <c r="B2" s="400"/>
      <c r="C2" s="400"/>
      <c r="D2" s="400"/>
      <c r="E2" s="400"/>
      <c r="F2" s="400"/>
      <c r="G2" s="33">
        <f>Janv!J2</f>
        <v>0.29166666666666669</v>
      </c>
      <c r="H2" s="29"/>
      <c r="I2" s="29"/>
      <c r="J2" s="29"/>
      <c r="K2" s="29"/>
      <c r="L2" s="19"/>
      <c r="M2" s="30"/>
    </row>
    <row r="3" spans="1:13" ht="20.100000000000001" customHeight="1" x14ac:dyDescent="0.2">
      <c r="A3" s="401" t="str">
        <f>Janv!A3</f>
        <v xml:space="preserve">NOM DE L'AGENT :   </v>
      </c>
      <c r="B3" s="402"/>
      <c r="C3" s="402"/>
      <c r="D3" s="402"/>
      <c r="E3" s="403" t="str">
        <f>Janv!F3</f>
        <v>Jean NEYMAR</v>
      </c>
      <c r="F3" s="403"/>
      <c r="G3" s="403"/>
      <c r="H3" s="403"/>
      <c r="I3" s="403"/>
      <c r="J3" s="403"/>
      <c r="K3" s="403"/>
      <c r="L3" s="404" t="str">
        <f>Janv!M3</f>
        <v>Solde à la fin du mois précédent</v>
      </c>
      <c r="M3" s="405"/>
    </row>
    <row r="4" spans="1:13" ht="20.100000000000001" customHeight="1" thickBot="1" x14ac:dyDescent="0.25">
      <c r="A4" s="408" t="str">
        <f>Janv!A4</f>
        <v xml:space="preserve">SERVICE : </v>
      </c>
      <c r="B4" s="409"/>
      <c r="C4" s="409"/>
      <c r="D4" s="409"/>
      <c r="E4" s="459" t="str">
        <f>Janv!F4</f>
        <v>DDOS</v>
      </c>
      <c r="F4" s="459"/>
      <c r="G4" s="459"/>
      <c r="H4" s="459"/>
      <c r="I4" s="459"/>
      <c r="J4" s="459"/>
      <c r="K4" s="459"/>
      <c r="L4" s="406"/>
      <c r="M4" s="407"/>
    </row>
    <row r="5" spans="1:13" ht="30" customHeight="1" thickBot="1" x14ac:dyDescent="0.25">
      <c r="A5" s="392" t="str">
        <f>Janv!A5</f>
        <v>Choix de l'Année</v>
      </c>
      <c r="B5" s="393"/>
      <c r="C5" s="461">
        <f>Année</f>
        <v>2019</v>
      </c>
      <c r="D5" s="371"/>
      <c r="E5" s="416">
        <f>DATE(Année,6,1)</f>
        <v>42155</v>
      </c>
      <c r="F5" s="417"/>
      <c r="G5" s="417"/>
      <c r="H5" s="417"/>
      <c r="I5" s="417"/>
      <c r="J5" s="417"/>
      <c r="K5" s="418"/>
      <c r="L5" s="450">
        <f>Mai!M40</f>
        <v>0</v>
      </c>
      <c r="M5" s="451"/>
    </row>
    <row r="6" spans="1:13" ht="30" customHeight="1" thickBot="1" x14ac:dyDescent="0.25">
      <c r="A6" s="28"/>
      <c r="B6" s="16"/>
      <c r="C6" s="394" t="str">
        <f>Janv!D6</f>
        <v xml:space="preserve">Motif du dépassement / Récupération* </v>
      </c>
      <c r="D6" s="395"/>
      <c r="E6" s="411" t="str">
        <f>Janv!F6</f>
        <v>Plages horaires</v>
      </c>
      <c r="F6" s="412"/>
      <c r="G6" s="412"/>
      <c r="H6" s="412"/>
      <c r="I6" s="412"/>
      <c r="J6" s="413"/>
      <c r="K6" s="421" t="str">
        <f>Janv!L6</f>
        <v>Nb d'heures effectuées</v>
      </c>
      <c r="L6" s="423" t="str">
        <f>Janv!M6</f>
        <v>Heures à rattraper ou récupérer</v>
      </c>
      <c r="M6" s="423" t="str">
        <f>Janv!N6</f>
        <v>Solde après chaque journée concernée</v>
      </c>
    </row>
    <row r="7" spans="1:13" ht="15" customHeight="1" thickBot="1" x14ac:dyDescent="0.25">
      <c r="A7" s="20"/>
      <c r="B7" s="21"/>
      <c r="C7" s="396"/>
      <c r="D7" s="435"/>
      <c r="E7" s="439" t="str">
        <f>Janv!F7</f>
        <v>Matin</v>
      </c>
      <c r="F7" s="440"/>
      <c r="G7" s="441" t="str">
        <f>Janv!H7</f>
        <v>Après-midi</v>
      </c>
      <c r="H7" s="441"/>
      <c r="I7" s="414" t="str">
        <f>Janv!J7</f>
        <v>Autres</v>
      </c>
      <c r="J7" s="415"/>
      <c r="K7" s="422"/>
      <c r="L7" s="424"/>
      <c r="M7" s="452"/>
    </row>
    <row r="8" spans="1:13" ht="15" customHeight="1" x14ac:dyDescent="0.2">
      <c r="A8" s="9">
        <f>B8</f>
        <v>42155</v>
      </c>
      <c r="B8" s="41">
        <f>Mai!B37+2</f>
        <v>42155</v>
      </c>
      <c r="C8" s="45" t="str">
        <f>IF(B8=fériés!$B$6,VLOOKUP(B8,Trois,2,FALSE),IF(B8=fériés!$B$7,VLOOKUP(B8,Trois,2,FALSE),IF(B8=fériés!$B$10,VLOOKUP(B8,Trois,2,FALSE),IF(B8=fériés!$B$11,VLOOKUP(B8,Trois,2,FALSE),IF(B8=fériés!$B$12,VLOOKUP(B8,Trois,2,FALSE),"")))))</f>
        <v/>
      </c>
      <c r="D8" s="27"/>
      <c r="E8" s="2"/>
      <c r="F8" s="62"/>
      <c r="G8" s="4"/>
      <c r="H8" s="64"/>
      <c r="I8" s="4"/>
      <c r="J8" s="64"/>
      <c r="K8" s="87">
        <f t="shared" ref="K8:K9" si="0">SUM((F8-E8)+(H8-G8)+(J8-I8))</f>
        <v>0</v>
      </c>
      <c r="L8" s="88">
        <f>IF(SUM(E8:J8)=0,0,K8-$G$2)</f>
        <v>0</v>
      </c>
      <c r="M8" s="69">
        <f>SUM(L8+L5)</f>
        <v>0</v>
      </c>
    </row>
    <row r="9" spans="1:13" ht="15" customHeight="1" x14ac:dyDescent="0.2">
      <c r="A9" s="9">
        <f t="shared" ref="A9:A37" si="1">B9</f>
        <v>42156</v>
      </c>
      <c r="B9" s="41">
        <f>SUM(B8+1)</f>
        <v>42156</v>
      </c>
      <c r="C9" s="45" t="str">
        <f>IF(B9=fériés!$B$6,VLOOKUP(B9,Trois,2,FALSE),IF(B9=fériés!$B$7,VLOOKUP(B9,Trois,2,FALSE),IF(B9=fériés!$B$10,VLOOKUP(B9,Trois,2,FALSE),IF(B9=fériés!$B$11,VLOOKUP(B9,Trois,2,FALSE),IF(B9=fériés!$B$12,VLOOKUP(B9,Trois,2,FALSE),"")))))</f>
        <v/>
      </c>
      <c r="D9" s="27"/>
      <c r="E9" s="2"/>
      <c r="F9" s="62"/>
      <c r="G9" s="4"/>
      <c r="H9" s="64"/>
      <c r="I9" s="4"/>
      <c r="J9" s="64"/>
      <c r="K9" s="91">
        <f t="shared" si="0"/>
        <v>0</v>
      </c>
      <c r="L9" s="89">
        <f t="shared" ref="L8:L9" si="2">IF(SUM(E9:J9)=0,0,K9-$G$2)</f>
        <v>0</v>
      </c>
      <c r="M9" s="70">
        <f t="shared" ref="M9" si="3">SUM(L9+M8)</f>
        <v>0</v>
      </c>
    </row>
    <row r="10" spans="1:13" ht="15" customHeight="1" x14ac:dyDescent="0.25">
      <c r="A10" s="9">
        <f t="shared" si="1"/>
        <v>42157</v>
      </c>
      <c r="B10" s="41">
        <f t="shared" ref="B10:B37" si="4">SUM(B9+1)</f>
        <v>42157</v>
      </c>
      <c r="C10" s="45" t="str">
        <f>IF(B10=fériés!$B$6,VLOOKUP(B10,Trois,2,FALSE),IF(B10=fériés!$B$7,VLOOKUP(B10,Trois,2,FALSE),IF(B10=fériés!$B$10,VLOOKUP(B10,Trois,2,FALSE),IF(B10=fériés!$B$11,VLOOKUP(B10,Trois,2,FALSE),IF(B10=fériés!$B$12,VLOOKUP(B10,Trois,2,FALSE),"")))))</f>
        <v/>
      </c>
      <c r="D10" s="27"/>
      <c r="E10" s="117"/>
      <c r="F10" s="118"/>
      <c r="G10" s="117"/>
      <c r="H10" s="118"/>
      <c r="I10" s="4"/>
      <c r="J10" s="64"/>
      <c r="K10" s="91">
        <f t="shared" ref="K10:K17" si="5">SUM((F10-E10)+(H10-G10)+(J10-I10))</f>
        <v>0</v>
      </c>
      <c r="L10" s="89">
        <f t="shared" ref="L10:L17" si="6">IF(SUM(E10:J10)=0,0,K10-$G$2)</f>
        <v>0</v>
      </c>
      <c r="M10" s="70">
        <f t="shared" ref="M10:M17" si="7">SUM(L10+M9)</f>
        <v>0</v>
      </c>
    </row>
    <row r="11" spans="1:13" ht="15" customHeight="1" x14ac:dyDescent="0.25">
      <c r="A11" s="9">
        <f t="shared" si="1"/>
        <v>42158</v>
      </c>
      <c r="B11" s="41">
        <f>SUM(B10+1)</f>
        <v>42158</v>
      </c>
      <c r="C11" s="45" t="str">
        <f>IF(B11=fériés!$B$6,VLOOKUP(B11,Trois,2,FALSE),IF(B11=fériés!$B$7,VLOOKUP(B11,Trois,2,FALSE),IF(B11=fériés!$B$10,VLOOKUP(B11,Trois,2,FALSE),IF(B11=fériés!$B$11,VLOOKUP(B11,Trois,2,FALSE),IF(B11=fériés!$B$12,VLOOKUP(B11,Trois,2,FALSE),"")))))</f>
        <v/>
      </c>
      <c r="D11" s="27"/>
      <c r="E11" s="117"/>
      <c r="F11" s="118"/>
      <c r="G11" s="117"/>
      <c r="H11" s="118"/>
      <c r="I11" s="4"/>
      <c r="J11" s="64"/>
      <c r="K11" s="91">
        <f t="shared" si="5"/>
        <v>0</v>
      </c>
      <c r="L11" s="89">
        <f t="shared" si="6"/>
        <v>0</v>
      </c>
      <c r="M11" s="70">
        <f t="shared" si="7"/>
        <v>0</v>
      </c>
    </row>
    <row r="12" spans="1:13" ht="15" customHeight="1" x14ac:dyDescent="0.25">
      <c r="A12" s="9">
        <f t="shared" si="1"/>
        <v>42159</v>
      </c>
      <c r="B12" s="41">
        <f t="shared" si="4"/>
        <v>42159</v>
      </c>
      <c r="C12" s="45" t="str">
        <f>IF(B12=fériés!$B$6,VLOOKUP(B12,Trois,2,FALSE),IF(B12=fériés!$B$7,VLOOKUP(B12,Trois,2,FALSE),IF(B12=fériés!$B$10,VLOOKUP(B12,Trois,2,FALSE),IF(B12=fériés!$B$11,VLOOKUP(B12,Trois,2,FALSE),IF(B12=fériés!$B$12,VLOOKUP(B12,Trois,2,FALSE),"")))))</f>
        <v/>
      </c>
      <c r="D12" s="27"/>
      <c r="E12" s="117"/>
      <c r="F12" s="118"/>
      <c r="G12" s="117"/>
      <c r="H12" s="118"/>
      <c r="I12" s="4"/>
      <c r="J12" s="64"/>
      <c r="K12" s="91">
        <f t="shared" si="5"/>
        <v>0</v>
      </c>
      <c r="L12" s="89">
        <f t="shared" si="6"/>
        <v>0</v>
      </c>
      <c r="M12" s="70">
        <f t="shared" si="7"/>
        <v>0</v>
      </c>
    </row>
    <row r="13" spans="1:13" ht="15" customHeight="1" x14ac:dyDescent="0.25">
      <c r="A13" s="9">
        <f t="shared" si="1"/>
        <v>42160</v>
      </c>
      <c r="B13" s="41">
        <f t="shared" si="4"/>
        <v>42160</v>
      </c>
      <c r="C13" s="45" t="str">
        <f>IF(B13=fériés!$B$6,VLOOKUP(B13,Trois,2,FALSE),IF(B13=fériés!$B$7,VLOOKUP(B13,Trois,2,FALSE),IF(B13=fériés!$B$10,VLOOKUP(B13,Trois,2,FALSE),IF(B13=fériés!$B$11,VLOOKUP(B13,Trois,2,FALSE),IF(B13=fériés!$B$12,VLOOKUP(B13,Trois,2,FALSE),"")))))</f>
        <v/>
      </c>
      <c r="D13" s="27"/>
      <c r="E13" s="117"/>
      <c r="F13" s="118"/>
      <c r="G13" s="117"/>
      <c r="H13" s="118"/>
      <c r="I13" s="4"/>
      <c r="J13" s="64"/>
      <c r="K13" s="91">
        <f t="shared" si="5"/>
        <v>0</v>
      </c>
      <c r="L13" s="89">
        <f t="shared" si="6"/>
        <v>0</v>
      </c>
      <c r="M13" s="70">
        <f t="shared" si="7"/>
        <v>0</v>
      </c>
    </row>
    <row r="14" spans="1:13" ht="15" customHeight="1" x14ac:dyDescent="0.25">
      <c r="A14" s="9">
        <f t="shared" si="1"/>
        <v>42161</v>
      </c>
      <c r="B14" s="41">
        <f t="shared" si="4"/>
        <v>42161</v>
      </c>
      <c r="C14" s="45" t="str">
        <f>IF(B14=fériés!$B$6,VLOOKUP(B14,Trois,2,FALSE),IF(B14=fériés!$B$7,VLOOKUP(B14,Trois,2,FALSE),IF(B14=fériés!$B$10,VLOOKUP(B14,Trois,2,FALSE),IF(B14=fériés!$B$11,VLOOKUP(B14,Trois,2,FALSE),IF(B14=fériés!$B$12,VLOOKUP(B14,Trois,2,FALSE),"")))))</f>
        <v/>
      </c>
      <c r="D14" s="27"/>
      <c r="E14" s="117"/>
      <c r="F14" s="118"/>
      <c r="G14" s="117"/>
      <c r="H14" s="118"/>
      <c r="I14" s="4"/>
      <c r="J14" s="64"/>
      <c r="K14" s="91">
        <f t="shared" si="5"/>
        <v>0</v>
      </c>
      <c r="L14" s="89">
        <f t="shared" si="6"/>
        <v>0</v>
      </c>
      <c r="M14" s="70">
        <f t="shared" si="7"/>
        <v>0</v>
      </c>
    </row>
    <row r="15" spans="1:13" ht="15" customHeight="1" x14ac:dyDescent="0.2">
      <c r="A15" s="9">
        <f t="shared" si="1"/>
        <v>42162</v>
      </c>
      <c r="B15" s="41">
        <f t="shared" si="4"/>
        <v>42162</v>
      </c>
      <c r="C15" s="45" t="str">
        <f>IF(B15=fériés!$B$6,VLOOKUP(B15,Trois,2,FALSE),IF(B15=fériés!$B$7,VLOOKUP(B15,Trois,2,FALSE),IF(B15=fériés!$B$10,VLOOKUP(B15,Trois,2,FALSE),IF(B15=fériés!$B$11,VLOOKUP(B15,Trois,2,FALSE),IF(B15=fériés!$B$12,VLOOKUP(B15,Trois,2,FALSE),"")))))</f>
        <v/>
      </c>
      <c r="D15" s="27"/>
      <c r="E15" s="2"/>
      <c r="F15" s="62"/>
      <c r="G15" s="4"/>
      <c r="H15" s="64"/>
      <c r="I15" s="4"/>
      <c r="J15" s="64"/>
      <c r="K15" s="91">
        <f t="shared" si="5"/>
        <v>0</v>
      </c>
      <c r="L15" s="89">
        <f t="shared" si="6"/>
        <v>0</v>
      </c>
      <c r="M15" s="70">
        <f t="shared" si="7"/>
        <v>0</v>
      </c>
    </row>
    <row r="16" spans="1:13" ht="15" customHeight="1" x14ac:dyDescent="0.2">
      <c r="A16" s="9">
        <f t="shared" si="1"/>
        <v>42163</v>
      </c>
      <c r="B16" s="41">
        <f t="shared" si="4"/>
        <v>42163</v>
      </c>
      <c r="C16" s="45" t="str">
        <f>IF(B16=fériés!$B$6,VLOOKUP(B16,Trois,2,FALSE),IF(B16=fériés!$B$7,VLOOKUP(B16,Trois,2,FALSE),IF(B16=fériés!$B$10,VLOOKUP(B16,Trois,2,FALSE),IF(B16=fériés!$B$11,VLOOKUP(B16,Trois,2,FALSE),IF(B16=fériés!$B$12,VLOOKUP(B16,Trois,2,FALSE),"")))))</f>
        <v>Pent</v>
      </c>
      <c r="D16" s="27"/>
      <c r="E16" s="2"/>
      <c r="F16" s="62"/>
      <c r="G16" s="4"/>
      <c r="H16" s="64"/>
      <c r="I16" s="4"/>
      <c r="J16" s="64"/>
      <c r="K16" s="91">
        <f t="shared" si="5"/>
        <v>0</v>
      </c>
      <c r="L16" s="89">
        <f t="shared" si="6"/>
        <v>0</v>
      </c>
      <c r="M16" s="70">
        <f t="shared" si="7"/>
        <v>0</v>
      </c>
    </row>
    <row r="17" spans="1:16" ht="15" customHeight="1" x14ac:dyDescent="0.2">
      <c r="A17" s="9">
        <f t="shared" si="1"/>
        <v>42164</v>
      </c>
      <c r="B17" s="41">
        <f t="shared" si="4"/>
        <v>42164</v>
      </c>
      <c r="C17" s="45" t="str">
        <f>IF(B17=fériés!$B$6,VLOOKUP(B17,Trois,2,FALSE),IF(B17=fériés!$B$7,VLOOKUP(B17,Trois,2,FALSE),IF(B17=fériés!$B$10,VLOOKUP(B17,Trois,2,FALSE),IF(B17=fériés!$B$11,VLOOKUP(B17,Trois,2,FALSE),IF(B17=fériés!$B$12,VLOOKUP(B17,Trois,2,FALSE),"")))))</f>
        <v>L.Pent</v>
      </c>
      <c r="D17" s="27"/>
      <c r="E17" s="2"/>
      <c r="F17" s="62"/>
      <c r="G17" s="4"/>
      <c r="H17" s="64"/>
      <c r="I17" s="4"/>
      <c r="J17" s="64"/>
      <c r="K17" s="91">
        <f t="shared" si="5"/>
        <v>0</v>
      </c>
      <c r="L17" s="89">
        <f t="shared" si="6"/>
        <v>0</v>
      </c>
      <c r="M17" s="70">
        <f t="shared" si="7"/>
        <v>0</v>
      </c>
    </row>
    <row r="18" spans="1:16" ht="15" customHeight="1" x14ac:dyDescent="0.2">
      <c r="A18" s="9">
        <f t="shared" si="1"/>
        <v>42165</v>
      </c>
      <c r="B18" s="41">
        <f t="shared" si="4"/>
        <v>42165</v>
      </c>
      <c r="C18" s="45" t="str">
        <f>IF(B18=fériés!$B$6,VLOOKUP(B18,Trois,2,FALSE),IF(B18=fériés!$B$7,VLOOKUP(B18,Trois,2,FALSE),IF(B18=fériés!$B$10,VLOOKUP(B18,Trois,2,FALSE),IF(B18=fériés!$B$11,VLOOKUP(B18,Trois,2,FALSE),IF(B18=fériés!$B$12,VLOOKUP(B18,Trois,2,FALSE),"")))))</f>
        <v/>
      </c>
      <c r="D18" s="27"/>
      <c r="E18" s="2"/>
      <c r="F18" s="62"/>
      <c r="G18" s="4"/>
      <c r="H18" s="64"/>
      <c r="I18" s="4"/>
      <c r="J18" s="64"/>
      <c r="K18" s="91">
        <f t="shared" ref="K18" si="8">SUM((F18-E18)+(H18-G18)+(J18-I18))</f>
        <v>0</v>
      </c>
      <c r="L18" s="89">
        <f t="shared" ref="L18" si="9">IF(SUM(E18:J18)=0,0,K18-$G$2)</f>
        <v>0</v>
      </c>
      <c r="M18" s="70">
        <f>SUM(L18+M17)</f>
        <v>0</v>
      </c>
    </row>
    <row r="19" spans="1:16" ht="15" customHeight="1" x14ac:dyDescent="0.2">
      <c r="A19" s="9">
        <f t="shared" si="1"/>
        <v>42166</v>
      </c>
      <c r="B19" s="41">
        <f t="shared" si="4"/>
        <v>42166</v>
      </c>
      <c r="C19" s="45" t="str">
        <f>IF(B19=fériés!$B$6,VLOOKUP(B19,Trois,2,FALSE),IF(B19=fériés!$B$7,VLOOKUP(B19,Trois,2,FALSE),IF(B19=fériés!$B$10,VLOOKUP(B19,Trois,2,FALSE),IF(B19=fériés!$B$11,VLOOKUP(B19,Trois,2,FALSE),IF(B19=fériés!$B$12,VLOOKUP(B19,Trois,2,FALSE),"")))))</f>
        <v/>
      </c>
      <c r="D19" s="27"/>
      <c r="E19" s="2"/>
      <c r="F19" s="62"/>
      <c r="G19" s="4"/>
      <c r="H19" s="64"/>
      <c r="I19" s="4"/>
      <c r="J19" s="64"/>
      <c r="K19" s="91">
        <f t="shared" ref="K19" si="10">SUM((F19-E19)+(H19-G19)+(J19-I19))</f>
        <v>0</v>
      </c>
      <c r="L19" s="89">
        <f t="shared" ref="L19" si="11">IF(SUM(E19:J19)=0,0,K19-$G$2)</f>
        <v>0</v>
      </c>
      <c r="M19" s="70">
        <f t="shared" ref="M19" si="12">SUM(L19+M18)</f>
        <v>0</v>
      </c>
    </row>
    <row r="20" spans="1:16" ht="15" customHeight="1" x14ac:dyDescent="0.2">
      <c r="A20" s="9">
        <f t="shared" si="1"/>
        <v>42167</v>
      </c>
      <c r="B20" s="41">
        <f t="shared" si="4"/>
        <v>42167</v>
      </c>
      <c r="C20" s="45" t="str">
        <f>IF(B20=fériés!$B$6,VLOOKUP(B20,Trois,2,FALSE),IF(B20=fériés!$B$7,VLOOKUP(B20,Trois,2,FALSE),IF(B20=fériés!$B$10,VLOOKUP(B20,Trois,2,FALSE),IF(B20=fériés!$B$11,VLOOKUP(B20,Trois,2,FALSE),IF(B20=fériés!$B$12,VLOOKUP(B20,Trois,2,FALSE),"")))))</f>
        <v/>
      </c>
      <c r="D20" s="27"/>
      <c r="E20" s="2"/>
      <c r="F20" s="62"/>
      <c r="G20" s="4"/>
      <c r="H20" s="64"/>
      <c r="I20" s="4"/>
      <c r="J20" s="64"/>
      <c r="K20" s="91">
        <f t="shared" ref="K20:K24" si="13">SUM((F20-E20)+(H20-G20)+(J20-I20))</f>
        <v>0</v>
      </c>
      <c r="L20" s="89">
        <f t="shared" ref="L20:L24" si="14">IF(SUM(E20:J20)=0,0,K20-$G$2)</f>
        <v>0</v>
      </c>
      <c r="M20" s="70">
        <f t="shared" ref="M20:M24" si="15">SUM(L20+M19)</f>
        <v>0</v>
      </c>
    </row>
    <row r="21" spans="1:16" ht="15" customHeight="1" x14ac:dyDescent="0.2">
      <c r="A21" s="9">
        <f t="shared" si="1"/>
        <v>42168</v>
      </c>
      <c r="B21" s="41">
        <f t="shared" si="4"/>
        <v>42168</v>
      </c>
      <c r="C21" s="45" t="str">
        <f>IF(B21=fériés!$B$6,VLOOKUP(B21,Trois,2,FALSE),IF(B21=fériés!$B$7,VLOOKUP(B21,Trois,2,FALSE),IF(B21=fériés!$B$10,VLOOKUP(B21,Trois,2,FALSE),IF(B21=fériés!$B$11,VLOOKUP(B21,Trois,2,FALSE),IF(B21=fériés!$B$12,VLOOKUP(B21,Trois,2,FALSE),"")))))</f>
        <v/>
      </c>
      <c r="D21" s="27"/>
      <c r="E21" s="2"/>
      <c r="F21" s="62"/>
      <c r="G21" s="4"/>
      <c r="H21" s="64"/>
      <c r="I21" s="4"/>
      <c r="J21" s="64"/>
      <c r="K21" s="91">
        <f t="shared" si="13"/>
        <v>0</v>
      </c>
      <c r="L21" s="89">
        <f t="shared" si="14"/>
        <v>0</v>
      </c>
      <c r="M21" s="70">
        <f t="shared" si="15"/>
        <v>0</v>
      </c>
    </row>
    <row r="22" spans="1:16" ht="15" customHeight="1" x14ac:dyDescent="0.2">
      <c r="A22" s="9">
        <f t="shared" si="1"/>
        <v>42169</v>
      </c>
      <c r="B22" s="41">
        <f t="shared" si="4"/>
        <v>42169</v>
      </c>
      <c r="C22" s="45" t="str">
        <f>IF(B22=fériés!$B$6,VLOOKUP(B22,Trois,2,FALSE),IF(B22=fériés!$B$7,VLOOKUP(B22,Trois,2,FALSE),IF(B22=fériés!$B$10,VLOOKUP(B22,Trois,2,FALSE),IF(B22=fériés!$B$11,VLOOKUP(B22,Trois,2,FALSE),IF(B22=fériés!$B$12,VLOOKUP(B22,Trois,2,FALSE),"")))))</f>
        <v/>
      </c>
      <c r="D22" s="27"/>
      <c r="E22" s="2"/>
      <c r="F22" s="62"/>
      <c r="G22" s="4"/>
      <c r="H22" s="64"/>
      <c r="I22" s="4"/>
      <c r="J22" s="64"/>
      <c r="K22" s="91">
        <f t="shared" si="13"/>
        <v>0</v>
      </c>
      <c r="L22" s="89">
        <f t="shared" si="14"/>
        <v>0</v>
      </c>
      <c r="M22" s="70">
        <f t="shared" si="15"/>
        <v>0</v>
      </c>
    </row>
    <row r="23" spans="1:16" ht="15" customHeight="1" x14ac:dyDescent="0.2">
      <c r="A23" s="9">
        <f t="shared" si="1"/>
        <v>42170</v>
      </c>
      <c r="B23" s="41">
        <f t="shared" si="4"/>
        <v>42170</v>
      </c>
      <c r="C23" s="45" t="str">
        <f>IF(B23=fériés!$B$6,VLOOKUP(B23,Trois,2,FALSE),IF(B23=fériés!$B$7,VLOOKUP(B23,Trois,2,FALSE),IF(B23=fériés!$B$10,VLOOKUP(B23,Trois,2,FALSE),IF(B23=fériés!$B$11,VLOOKUP(B23,Trois,2,FALSE),IF(B23=fériés!$B$12,VLOOKUP(B23,Trois,2,FALSE),"")))))</f>
        <v/>
      </c>
      <c r="D23" s="27"/>
      <c r="E23" s="2"/>
      <c r="F23" s="62"/>
      <c r="G23" s="4"/>
      <c r="H23" s="64"/>
      <c r="I23" s="4"/>
      <c r="J23" s="64"/>
      <c r="K23" s="91">
        <f t="shared" si="13"/>
        <v>0</v>
      </c>
      <c r="L23" s="89">
        <f t="shared" si="14"/>
        <v>0</v>
      </c>
      <c r="M23" s="70">
        <f t="shared" si="15"/>
        <v>0</v>
      </c>
    </row>
    <row r="24" spans="1:16" ht="15" customHeight="1" x14ac:dyDescent="0.25">
      <c r="A24" s="9">
        <f t="shared" si="1"/>
        <v>42171</v>
      </c>
      <c r="B24" s="41">
        <f t="shared" si="4"/>
        <v>42171</v>
      </c>
      <c r="C24" s="45" t="str">
        <f>IF(B24=fériés!$B$6,VLOOKUP(B24,Trois,2,FALSE),IF(B24=fériés!$B$7,VLOOKUP(B24,Trois,2,FALSE),IF(B24=fériés!$B$10,VLOOKUP(B24,Trois,2,FALSE),IF(B24=fériés!$B$11,VLOOKUP(B24,Trois,2,FALSE),IF(B24=fériés!$B$12,VLOOKUP(B24,Trois,2,FALSE),"")))))</f>
        <v/>
      </c>
      <c r="D24" s="27"/>
      <c r="E24" s="117"/>
      <c r="F24" s="118"/>
      <c r="G24" s="117"/>
      <c r="H24" s="118"/>
      <c r="I24" s="4"/>
      <c r="J24" s="64"/>
      <c r="K24" s="91">
        <f t="shared" si="13"/>
        <v>0</v>
      </c>
      <c r="L24" s="89">
        <f t="shared" si="14"/>
        <v>0</v>
      </c>
      <c r="M24" s="70">
        <f t="shared" si="15"/>
        <v>0</v>
      </c>
    </row>
    <row r="25" spans="1:16" ht="15" customHeight="1" x14ac:dyDescent="0.25">
      <c r="A25" s="9">
        <f t="shared" si="1"/>
        <v>42172</v>
      </c>
      <c r="B25" s="41">
        <f t="shared" si="4"/>
        <v>42172</v>
      </c>
      <c r="C25" s="45" t="str">
        <f>IF(B25=fériés!$B$6,VLOOKUP(B25,Trois,2,FALSE),IF(B25=fériés!$B$7,VLOOKUP(B25,Trois,2,FALSE),IF(B25=fériés!$B$10,VLOOKUP(B25,Trois,2,FALSE),IF(B25=fériés!$B$11,VLOOKUP(B25,Trois,2,FALSE),IF(B25=fériés!$B$12,VLOOKUP(B25,Trois,2,FALSE),"")))))</f>
        <v/>
      </c>
      <c r="D25" s="27"/>
      <c r="E25" s="117"/>
      <c r="F25" s="118"/>
      <c r="G25" s="117"/>
      <c r="H25" s="118"/>
      <c r="I25" s="4"/>
      <c r="J25" s="64"/>
      <c r="K25" s="91">
        <f t="shared" ref="K25" si="16">SUM((F25-E25)+(H25-G25)+(J25-I25))</f>
        <v>0</v>
      </c>
      <c r="L25" s="89">
        <f t="shared" ref="L25" si="17">IF(SUM(E25:J25)=0,0,K25-$G$2)</f>
        <v>0</v>
      </c>
      <c r="M25" s="70">
        <f t="shared" ref="M25:M33" si="18">SUM(L25+M24)</f>
        <v>0</v>
      </c>
    </row>
    <row r="26" spans="1:16" ht="15" customHeight="1" x14ac:dyDescent="0.25">
      <c r="A26" s="9">
        <f t="shared" si="1"/>
        <v>42173</v>
      </c>
      <c r="B26" s="41">
        <f t="shared" si="4"/>
        <v>42173</v>
      </c>
      <c r="C26" s="45" t="str">
        <f>IF(B26=fériés!$B$6,VLOOKUP(B26,Trois,2,FALSE),IF(B26=fériés!$B$7,VLOOKUP(B26,Trois,2,FALSE),IF(B26=fériés!$B$10,VLOOKUP(B26,Trois,2,FALSE),IF(B26=fériés!$B$11,VLOOKUP(B26,Trois,2,FALSE),IF(B26=fériés!$B$12,VLOOKUP(B26,Trois,2,FALSE),"")))))</f>
        <v/>
      </c>
      <c r="D26" s="27"/>
      <c r="E26" s="117"/>
      <c r="F26" s="118"/>
      <c r="G26" s="117"/>
      <c r="H26" s="118"/>
      <c r="I26" s="4"/>
      <c r="J26" s="64"/>
      <c r="K26" s="91">
        <f t="shared" ref="K26" si="19">SUM((F26-E26)+(H26-G26)+(J26-I26))</f>
        <v>0</v>
      </c>
      <c r="L26" s="89">
        <f t="shared" ref="L26" si="20">IF(SUM(E26:J26)=0,0,K26-$G$2)</f>
        <v>0</v>
      </c>
      <c r="M26" s="70">
        <f t="shared" si="18"/>
        <v>0</v>
      </c>
    </row>
    <row r="27" spans="1:16" ht="15" customHeight="1" x14ac:dyDescent="0.25">
      <c r="A27" s="9">
        <f t="shared" si="1"/>
        <v>42174</v>
      </c>
      <c r="B27" s="41">
        <f t="shared" si="4"/>
        <v>42174</v>
      </c>
      <c r="C27" s="45" t="str">
        <f>IF(B27=fériés!$B$6,VLOOKUP(B27,Trois,2,FALSE),IF(B27=fériés!$B$7,VLOOKUP(B27,Trois,2,FALSE),IF(B27=fériés!$B$10,VLOOKUP(B27,Trois,2,FALSE),IF(B27=fériés!$B$11,VLOOKUP(B27,Trois,2,FALSE),IF(B27=fériés!$B$12,VLOOKUP(B27,Trois,2,FALSE),"")))))</f>
        <v/>
      </c>
      <c r="D27" s="27"/>
      <c r="E27" s="117"/>
      <c r="F27" s="118"/>
      <c r="G27" s="117"/>
      <c r="H27" s="118"/>
      <c r="I27" s="4"/>
      <c r="J27" s="64"/>
      <c r="K27" s="91">
        <f t="shared" ref="K27:K31" si="21">SUM((F27-E27)+(H27-G27)+(J27-I27))</f>
        <v>0</v>
      </c>
      <c r="L27" s="89">
        <f t="shared" ref="L27:L31" si="22">IF(SUM(E27:J27)=0,0,K27-$G$2)</f>
        <v>0</v>
      </c>
      <c r="M27" s="70">
        <f t="shared" ref="M27:M31" si="23">SUM(L27+M26)</f>
        <v>0</v>
      </c>
    </row>
    <row r="28" spans="1:16" ht="15" customHeight="1" x14ac:dyDescent="0.25">
      <c r="A28" s="9">
        <f t="shared" si="1"/>
        <v>42175</v>
      </c>
      <c r="B28" s="41">
        <f t="shared" si="4"/>
        <v>42175</v>
      </c>
      <c r="C28" s="45" t="str">
        <f>IF(B28=fériés!$B$6,VLOOKUP(B28,Trois,2,FALSE),IF(B28=fériés!$B$7,VLOOKUP(B28,Trois,2,FALSE),IF(B28=fériés!$B$10,VLOOKUP(B28,Trois,2,FALSE),IF(B28=fériés!$B$11,VLOOKUP(B28,Trois,2,FALSE),IF(B28=fériés!$B$12,VLOOKUP(B28,Trois,2,FALSE),"")))))</f>
        <v/>
      </c>
      <c r="D28" s="27"/>
      <c r="E28" s="117"/>
      <c r="F28" s="118"/>
      <c r="G28" s="117"/>
      <c r="H28" s="118"/>
      <c r="I28" s="4"/>
      <c r="J28" s="64"/>
      <c r="K28" s="91">
        <f t="shared" si="21"/>
        <v>0</v>
      </c>
      <c r="L28" s="89">
        <f t="shared" si="22"/>
        <v>0</v>
      </c>
      <c r="M28" s="70">
        <f t="shared" si="23"/>
        <v>0</v>
      </c>
    </row>
    <row r="29" spans="1:16" ht="15" customHeight="1" x14ac:dyDescent="0.2">
      <c r="A29" s="9">
        <f t="shared" si="1"/>
        <v>42176</v>
      </c>
      <c r="B29" s="41">
        <f t="shared" si="4"/>
        <v>42176</v>
      </c>
      <c r="C29" s="45" t="str">
        <f>IF(B29=fériés!$B$6,VLOOKUP(B29,Trois,2,FALSE),IF(B29=fériés!$B$7,VLOOKUP(B29,Trois,2,FALSE),IF(B29=fériés!$B$10,VLOOKUP(B29,Trois,2,FALSE),IF(B29=fériés!$B$11,VLOOKUP(B29,Trois,2,FALSE),IF(B29=fériés!$B$12,VLOOKUP(B29,Trois,2,FALSE),"")))))</f>
        <v/>
      </c>
      <c r="D29" s="27"/>
      <c r="E29" s="2"/>
      <c r="F29" s="62"/>
      <c r="G29" s="4"/>
      <c r="H29" s="64"/>
      <c r="I29" s="4"/>
      <c r="J29" s="64"/>
      <c r="K29" s="91">
        <f t="shared" si="21"/>
        <v>0</v>
      </c>
      <c r="L29" s="89">
        <f t="shared" si="22"/>
        <v>0</v>
      </c>
      <c r="M29" s="70">
        <f t="shared" si="23"/>
        <v>0</v>
      </c>
    </row>
    <row r="30" spans="1:16" ht="15" customHeight="1" x14ac:dyDescent="0.2">
      <c r="A30" s="9">
        <f t="shared" si="1"/>
        <v>42177</v>
      </c>
      <c r="B30" s="41">
        <f t="shared" si="4"/>
        <v>42177</v>
      </c>
      <c r="C30" s="45" t="str">
        <f>IF(B30=fériés!$B$6,VLOOKUP(B30,Trois,2,FALSE),IF(B30=fériés!$B$7,VLOOKUP(B30,Trois,2,FALSE),IF(B30=fériés!$B$10,VLOOKUP(B30,Trois,2,FALSE),IF(B30=fériés!$B$11,VLOOKUP(B30,Trois,2,FALSE),IF(B30=fériés!$B$12,VLOOKUP(B30,Trois,2,FALSE),"")))))</f>
        <v/>
      </c>
      <c r="D30" s="27"/>
      <c r="E30" s="2"/>
      <c r="F30" s="62"/>
      <c r="G30" s="4"/>
      <c r="H30" s="64"/>
      <c r="I30" s="4"/>
      <c r="J30" s="64"/>
      <c r="K30" s="91">
        <f t="shared" si="21"/>
        <v>0</v>
      </c>
      <c r="L30" s="89">
        <f t="shared" si="22"/>
        <v>0</v>
      </c>
      <c r="M30" s="70">
        <f t="shared" si="23"/>
        <v>0</v>
      </c>
      <c r="P30" s="84"/>
    </row>
    <row r="31" spans="1:16" ht="15" customHeight="1" x14ac:dyDescent="0.25">
      <c r="A31" s="9">
        <f t="shared" si="1"/>
        <v>42178</v>
      </c>
      <c r="B31" s="41">
        <f t="shared" si="4"/>
        <v>42178</v>
      </c>
      <c r="C31" s="45" t="str">
        <f>IF(B31=fériés!$B$6,VLOOKUP(B31,Trois,2,FALSE),IF(B31=fériés!$B$7,VLOOKUP(B31,Trois,2,FALSE),IF(B31=fériés!$B$10,VLOOKUP(B31,Trois,2,FALSE),IF(B31=fériés!$B$11,VLOOKUP(B31,Trois,2,FALSE),IF(B31=fériés!$B$12,VLOOKUP(B31,Trois,2,FALSE),"")))))</f>
        <v/>
      </c>
      <c r="D31" s="27"/>
      <c r="E31" s="117"/>
      <c r="F31" s="118"/>
      <c r="G31" s="117"/>
      <c r="H31" s="118"/>
      <c r="I31" s="4"/>
      <c r="J31" s="64"/>
      <c r="K31" s="91">
        <f t="shared" si="21"/>
        <v>0</v>
      </c>
      <c r="L31" s="89">
        <f t="shared" si="22"/>
        <v>0</v>
      </c>
      <c r="M31" s="70">
        <f t="shared" si="23"/>
        <v>0</v>
      </c>
    </row>
    <row r="32" spans="1:16" ht="15" customHeight="1" x14ac:dyDescent="0.25">
      <c r="A32" s="9">
        <f t="shared" si="1"/>
        <v>42179</v>
      </c>
      <c r="B32" s="41">
        <f t="shared" si="4"/>
        <v>42179</v>
      </c>
      <c r="C32" s="45" t="str">
        <f>IF(B32=fériés!$B$6,VLOOKUP(B32,Trois,2,FALSE),IF(B32=fériés!$B$7,VLOOKUP(B32,Trois,2,FALSE),IF(B32=fériés!$B$10,VLOOKUP(B32,Trois,2,FALSE),IF(B32=fériés!$B$11,VLOOKUP(B32,Trois,2,FALSE),IF(B32=fériés!$B$12,VLOOKUP(B32,Trois,2,FALSE),"")))))</f>
        <v/>
      </c>
      <c r="D32" s="27"/>
      <c r="E32" s="117"/>
      <c r="F32" s="118"/>
      <c r="G32" s="117"/>
      <c r="H32" s="118"/>
      <c r="I32" s="4"/>
      <c r="J32" s="64"/>
      <c r="K32" s="91">
        <f t="shared" ref="K32" si="24">SUM((F32-E32)+(H32-G32)+(J32-I32))</f>
        <v>0</v>
      </c>
      <c r="L32" s="89">
        <f t="shared" ref="L32" si="25">IF(SUM(E32:J32)=0,0,K32-$G$2)</f>
        <v>0</v>
      </c>
      <c r="M32" s="70">
        <f t="shared" si="18"/>
        <v>0</v>
      </c>
    </row>
    <row r="33" spans="1:15" ht="15" customHeight="1" x14ac:dyDescent="0.25">
      <c r="A33" s="9">
        <f t="shared" si="1"/>
        <v>42180</v>
      </c>
      <c r="B33" s="41">
        <f t="shared" si="4"/>
        <v>42180</v>
      </c>
      <c r="C33" s="45" t="str">
        <f>IF(B33=fériés!$B$6,VLOOKUP(B33,Trois,2,FALSE),IF(B33=fériés!$B$7,VLOOKUP(B33,Trois,2,FALSE),IF(B33=fériés!$B$10,VLOOKUP(B33,Trois,2,FALSE),IF(B33=fériés!$B$11,VLOOKUP(B33,Trois,2,FALSE),IF(B33=fériés!$B$12,VLOOKUP(B33,Trois,2,FALSE),"")))))</f>
        <v/>
      </c>
      <c r="D33" s="27"/>
      <c r="E33" s="117"/>
      <c r="F33" s="118"/>
      <c r="G33" s="117"/>
      <c r="H33" s="118"/>
      <c r="I33" s="4"/>
      <c r="J33" s="64"/>
      <c r="K33" s="91">
        <f t="shared" ref="K33" si="26">SUM((F33-E33)+(H33-G33)+(J33-I33))</f>
        <v>0</v>
      </c>
      <c r="L33" s="89">
        <f t="shared" ref="L33" si="27">IF(SUM(E33:J33)=0,0,K33-$G$2)</f>
        <v>0</v>
      </c>
      <c r="M33" s="70">
        <f t="shared" si="18"/>
        <v>0</v>
      </c>
    </row>
    <row r="34" spans="1:15" ht="15" customHeight="1" x14ac:dyDescent="0.25">
      <c r="A34" s="9">
        <f t="shared" si="1"/>
        <v>42181</v>
      </c>
      <c r="B34" s="41">
        <f t="shared" si="4"/>
        <v>42181</v>
      </c>
      <c r="C34" s="45" t="str">
        <f>IF(B34=fériés!$B$6,VLOOKUP(B34,Trois,2,FALSE),IF(B34=fériés!$B$7,VLOOKUP(B34,Trois,2,FALSE),IF(B34=fériés!$B$10,VLOOKUP(B34,Trois,2,FALSE),IF(B34=fériés!$B$11,VLOOKUP(B34,Trois,2,FALSE),IF(B34=fériés!$B$12,VLOOKUP(B34,Trois,2,FALSE),"")))))</f>
        <v/>
      </c>
      <c r="D34" s="27"/>
      <c r="E34" s="117"/>
      <c r="F34" s="118"/>
      <c r="G34" s="117"/>
      <c r="H34" s="118"/>
      <c r="I34" s="4"/>
      <c r="J34" s="64"/>
      <c r="K34" s="91">
        <f t="shared" ref="K34:K37" si="28">SUM((F34-E34)+(H34-G34)+(J34-I34))</f>
        <v>0</v>
      </c>
      <c r="L34" s="89">
        <f t="shared" ref="L34:L37" si="29">IF(SUM(E34:J34)=0,0,K34-$G$2)</f>
        <v>0</v>
      </c>
      <c r="M34" s="70">
        <f t="shared" ref="M34:M37" si="30">SUM(L34+M33)</f>
        <v>0</v>
      </c>
    </row>
    <row r="35" spans="1:15" ht="15" customHeight="1" x14ac:dyDescent="0.25">
      <c r="A35" s="9">
        <f t="shared" si="1"/>
        <v>42182</v>
      </c>
      <c r="B35" s="41">
        <f t="shared" si="4"/>
        <v>42182</v>
      </c>
      <c r="C35" s="45" t="str">
        <f>IF(B35=fériés!$B$6,VLOOKUP(B35,Trois,2,FALSE),IF(B35=fériés!$B$7,VLOOKUP(B35,Trois,2,FALSE),IF(B35=fériés!$B$10,VLOOKUP(B35,Trois,2,FALSE),IF(B35=fériés!$B$11,VLOOKUP(B35,Trois,2,FALSE),IF(B35=fériés!$B$12,VLOOKUP(B35,Trois,2,FALSE),"")))))</f>
        <v/>
      </c>
      <c r="D35" s="27"/>
      <c r="E35" s="117"/>
      <c r="F35" s="118"/>
      <c r="G35" s="117"/>
      <c r="H35" s="118"/>
      <c r="I35" s="4"/>
      <c r="J35" s="64"/>
      <c r="K35" s="91">
        <f t="shared" si="28"/>
        <v>0</v>
      </c>
      <c r="L35" s="89">
        <f t="shared" si="29"/>
        <v>0</v>
      </c>
      <c r="M35" s="70">
        <f t="shared" si="30"/>
        <v>0</v>
      </c>
      <c r="O35" s="85"/>
    </row>
    <row r="36" spans="1:15" ht="15" customHeight="1" x14ac:dyDescent="0.2">
      <c r="A36" s="9">
        <f t="shared" si="1"/>
        <v>42183</v>
      </c>
      <c r="B36" s="41">
        <f t="shared" si="4"/>
        <v>42183</v>
      </c>
      <c r="C36" s="45" t="str">
        <f>IF(B36=fériés!$B$6,VLOOKUP(B36,Trois,2,FALSE),IF(B36=fériés!$B$7,VLOOKUP(B36,Trois,2,FALSE),IF(B36=fériés!$B$10,VLOOKUP(B36,Trois,2,FALSE),IF(B36=fériés!$B$11,VLOOKUP(B36,Trois,2,FALSE),IF(B36=fériés!$B$12,VLOOKUP(B36,Trois,2,FALSE),"")))))</f>
        <v/>
      </c>
      <c r="D36" s="31"/>
      <c r="E36" s="2"/>
      <c r="F36" s="62"/>
      <c r="G36" s="4"/>
      <c r="H36" s="64"/>
      <c r="I36" s="4"/>
      <c r="J36" s="64"/>
      <c r="K36" s="91">
        <f t="shared" si="28"/>
        <v>0</v>
      </c>
      <c r="L36" s="89">
        <f t="shared" si="29"/>
        <v>0</v>
      </c>
      <c r="M36" s="70">
        <f t="shared" si="30"/>
        <v>0</v>
      </c>
    </row>
    <row r="37" spans="1:15" ht="15" customHeight="1" thickBot="1" x14ac:dyDescent="0.25">
      <c r="A37" s="11">
        <f t="shared" si="1"/>
        <v>42184</v>
      </c>
      <c r="B37" s="42">
        <f t="shared" si="4"/>
        <v>42184</v>
      </c>
      <c r="C37" s="46"/>
      <c r="D37" s="32"/>
      <c r="E37" s="6"/>
      <c r="F37" s="63"/>
      <c r="G37" s="10"/>
      <c r="H37" s="65"/>
      <c r="I37" s="10"/>
      <c r="J37" s="65"/>
      <c r="K37" s="92">
        <f t="shared" si="28"/>
        <v>0</v>
      </c>
      <c r="L37" s="90">
        <f t="shared" si="29"/>
        <v>0</v>
      </c>
      <c r="M37" s="71">
        <f t="shared" si="30"/>
        <v>0</v>
      </c>
    </row>
    <row r="38" spans="1:15" ht="15" customHeight="1" thickBot="1" x14ac:dyDescent="0.25">
      <c r="A38" s="48"/>
      <c r="B38" s="56"/>
      <c r="C38" s="59"/>
      <c r="D38" s="57"/>
      <c r="E38" s="51"/>
      <c r="F38" s="51"/>
      <c r="G38" s="52"/>
      <c r="H38" s="52"/>
      <c r="I38" s="52"/>
      <c r="J38" s="52"/>
      <c r="K38" s="53"/>
      <c r="L38" s="53"/>
      <c r="M38" s="60"/>
      <c r="N38" s="19"/>
    </row>
    <row r="39" spans="1:15" ht="15" customHeight="1" thickBot="1" x14ac:dyDescent="0.25">
      <c r="A39" s="22"/>
      <c r="B39" s="25"/>
      <c r="C39" s="12"/>
      <c r="D39" s="25"/>
      <c r="E39" s="22"/>
      <c r="F39" s="22"/>
      <c r="G39" s="428" t="str">
        <f>Janv!I40</f>
        <v>SOLDE EN FIN DE MOIS</v>
      </c>
      <c r="H39" s="429"/>
      <c r="I39" s="429"/>
      <c r="J39" s="429"/>
      <c r="K39" s="429"/>
      <c r="L39" s="442">
        <f>M37</f>
        <v>0</v>
      </c>
      <c r="M39" s="443"/>
      <c r="O39" s="84"/>
    </row>
    <row r="40" spans="1:1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5" x14ac:dyDescent="0.2">
      <c r="A42" s="432" t="str">
        <f>Janv!A42</f>
        <v>Ce relevé d'heures est à faire remonter à chaque fin de mois à votre responsable direct.
* Toute demande de récupération devra faire l'objet d'une demande préalable auprès de son responsable direct et devra être annexé ensuite à votre relevé d'heures.</v>
      </c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432"/>
      <c r="M42" s="432"/>
    </row>
    <row r="43" spans="1:15" x14ac:dyDescent="0.2">
      <c r="A43" s="43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</row>
    <row r="44" spans="1:15" x14ac:dyDescent="0.2">
      <c r="A44" s="432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</row>
    <row r="45" spans="1:15" x14ac:dyDescent="0.2">
      <c r="A45" s="460" t="str">
        <f>Janv!A45</f>
        <v>SIGNATURE DE L'AGENT</v>
      </c>
      <c r="B45" s="460"/>
      <c r="C45" s="460"/>
      <c r="D45" s="460"/>
      <c r="E45" s="22"/>
      <c r="F45" s="22"/>
      <c r="G45" s="22"/>
      <c r="H45" s="22"/>
      <c r="I45" s="426" t="str">
        <f>Janv!I45</f>
        <v>SIGNATURE DU RESPONSABLE DIRECT</v>
      </c>
      <c r="J45" s="426"/>
      <c r="K45" s="426"/>
      <c r="L45" s="426"/>
      <c r="M45" s="426"/>
    </row>
    <row r="46" spans="1:1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</sheetData>
  <sheetProtection selectLockedCells="1"/>
  <mergeCells count="24">
    <mergeCell ref="L39:M39"/>
    <mergeCell ref="A1:M1"/>
    <mergeCell ref="A2:F2"/>
    <mergeCell ref="A3:D3"/>
    <mergeCell ref="E3:K3"/>
    <mergeCell ref="L3:M4"/>
    <mergeCell ref="A4:D4"/>
    <mergeCell ref="E4:K4"/>
    <mergeCell ref="A42:M44"/>
    <mergeCell ref="A45:D45"/>
    <mergeCell ref="I45:M45"/>
    <mergeCell ref="A5:B5"/>
    <mergeCell ref="C5:D5"/>
    <mergeCell ref="C6:D7"/>
    <mergeCell ref="E6:J6"/>
    <mergeCell ref="I7:J7"/>
    <mergeCell ref="E5:K5"/>
    <mergeCell ref="L5:M5"/>
    <mergeCell ref="K6:K7"/>
    <mergeCell ref="L6:L7"/>
    <mergeCell ref="M6:M7"/>
    <mergeCell ref="E7:F7"/>
    <mergeCell ref="G7:H7"/>
    <mergeCell ref="G39:K39"/>
  </mergeCells>
  <phoneticPr fontId="0" type="noConversion"/>
  <conditionalFormatting sqref="L39">
    <cfRule type="cellIs" dxfId="56" priority="27" stopIfTrue="1" operator="greaterThan">
      <formula>0</formula>
    </cfRule>
    <cfRule type="cellIs" dxfId="55" priority="28" stopIfTrue="1" operator="lessThan">
      <formula>0</formula>
    </cfRule>
  </conditionalFormatting>
  <conditionalFormatting sqref="A8:M9 A15:M23 A10:D14 I10:M14 A29:M30 A24:C28 I24:M28 A31:C35 I31:M35 A36:M38">
    <cfRule type="expression" dxfId="54" priority="16">
      <formula>($B8=TODAY())</formula>
    </cfRule>
    <cfRule type="expression" dxfId="53" priority="25" stopIfTrue="1">
      <formula>COUNTIF(Férié,$B8)&gt;0</formula>
    </cfRule>
    <cfRule type="expression" dxfId="52" priority="26" stopIfTrue="1">
      <formula>WEEKDAY($B8,2)&gt;5</formula>
    </cfRule>
  </conditionalFormatting>
  <conditionalFormatting sqref="E10:H14">
    <cfRule type="expression" dxfId="51" priority="13">
      <formula>($B10=TODAY())</formula>
    </cfRule>
    <cfRule type="expression" dxfId="50" priority="14" stopIfTrue="1">
      <formula>COUNTIF(Férié,$B10)&gt;0</formula>
    </cfRule>
    <cfRule type="expression" dxfId="49" priority="15" stopIfTrue="1">
      <formula>WEEKDAY($B10,2)&gt;5</formula>
    </cfRule>
  </conditionalFormatting>
  <conditionalFormatting sqref="D24:D28">
    <cfRule type="expression" dxfId="48" priority="10">
      <formula>($B24=TODAY())</formula>
    </cfRule>
    <cfRule type="expression" dxfId="47" priority="11" stopIfTrue="1">
      <formula>COUNTIF(Férié,$B24)&gt;0</formula>
    </cfRule>
    <cfRule type="expression" dxfId="46" priority="12" stopIfTrue="1">
      <formula>WEEKDAY($B24,2)&gt;5</formula>
    </cfRule>
  </conditionalFormatting>
  <conditionalFormatting sqref="E24:H28">
    <cfRule type="expression" dxfId="45" priority="7">
      <formula>($B24=TODAY())</formula>
    </cfRule>
    <cfRule type="expression" dxfId="44" priority="8" stopIfTrue="1">
      <formula>COUNTIF(Férié,$B24)&gt;0</formula>
    </cfRule>
    <cfRule type="expression" dxfId="43" priority="9" stopIfTrue="1">
      <formula>WEEKDAY($B24,2)&gt;5</formula>
    </cfRule>
  </conditionalFormatting>
  <conditionalFormatting sqref="D31:D35">
    <cfRule type="expression" dxfId="42" priority="4">
      <formula>($B31=TODAY())</formula>
    </cfRule>
    <cfRule type="expression" dxfId="41" priority="5" stopIfTrue="1">
      <formula>COUNTIF(Férié,$B31)&gt;0</formula>
    </cfRule>
    <cfRule type="expression" dxfId="40" priority="6" stopIfTrue="1">
      <formula>WEEKDAY($B31,2)&gt;5</formula>
    </cfRule>
  </conditionalFormatting>
  <conditionalFormatting sqref="E31:H35">
    <cfRule type="expression" dxfId="39" priority="1">
      <formula>($B31=TODAY())</formula>
    </cfRule>
    <cfRule type="expression" dxfId="38" priority="2" stopIfTrue="1">
      <formula>COUNTIF(Férié,$B31)&gt;0</formula>
    </cfRule>
    <cfRule type="expression" dxfId="37" priority="3" stopIfTrue="1">
      <formula>WEEKDAY($B31,2)&gt;5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E8:J37">
      <formula1>0</formula1>
    </dataValidation>
  </dataValidations>
  <pageMargins left="3.937007874015748E-2" right="3.937007874015748E-2" top="0.19685039370078741" bottom="0.74803149606299213" header="0.19685039370078741" footer="0.31496062992125984"/>
  <pageSetup paperSize="9" orientation="portrait" horizontalDpi="360" verticalDpi="36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/>
  <dimension ref="A1:Q59"/>
  <sheetViews>
    <sheetView showGridLines="0" showRuler="0" view="pageLayout" topLeftCell="A4" zoomScaleNormal="100" workbookViewId="0">
      <selection activeCell="K38" sqref="K38"/>
    </sheetView>
  </sheetViews>
  <sheetFormatPr baseColWidth="10" defaultRowHeight="14.25" x14ac:dyDescent="0.2"/>
  <cols>
    <col min="1" max="1" width="4.375" style="210" customWidth="1"/>
    <col min="2" max="2" width="4.125" style="210" customWidth="1"/>
    <col min="3" max="3" width="0.625" style="26" customWidth="1"/>
    <col min="4" max="4" width="3.875" style="183" customWidth="1"/>
    <col min="5" max="5" width="24.125" style="183" customWidth="1"/>
    <col min="6" max="11" width="5.625" style="181" customWidth="1"/>
    <col min="12" max="12" width="7.125" style="181" customWidth="1"/>
    <col min="13" max="14" width="6.875" style="181" customWidth="1"/>
    <col min="15" max="16384" width="11" style="13"/>
  </cols>
  <sheetData>
    <row r="1" spans="1:17" ht="21" customHeight="1" thickBot="1" x14ac:dyDescent="0.25">
      <c r="A1" s="486" t="str">
        <f>Janv!A1</f>
        <v>RELEVÉ MENSUEL D'HEURES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8"/>
    </row>
    <row r="2" spans="1:17" ht="15.75" thickBot="1" x14ac:dyDescent="0.3">
      <c r="A2" s="350" t="str">
        <f>Janv!A2</f>
        <v>Nombre d'heures à effectuer par jour :</v>
      </c>
      <c r="B2" s="351"/>
      <c r="C2" s="351"/>
      <c r="D2" s="351"/>
      <c r="E2" s="351"/>
      <c r="F2" s="351"/>
      <c r="G2" s="351"/>
      <c r="H2" s="214">
        <f>Janv!J2</f>
        <v>0.29166666666666669</v>
      </c>
      <c r="I2" s="168"/>
      <c r="J2" s="168"/>
      <c r="K2" s="168"/>
      <c r="L2" s="168"/>
      <c r="M2" s="191"/>
      <c r="N2" s="192"/>
    </row>
    <row r="3" spans="1:17" ht="20.100000000000001" customHeight="1" x14ac:dyDescent="0.2">
      <c r="A3" s="489" t="str">
        <f>Janv!A3</f>
        <v xml:space="preserve">NOM DE L'AGENT :   </v>
      </c>
      <c r="B3" s="490"/>
      <c r="C3" s="490"/>
      <c r="D3" s="490"/>
      <c r="E3" s="490"/>
      <c r="F3" s="491" t="str">
        <f>Janv!F3</f>
        <v>Jean NEYMAR</v>
      </c>
      <c r="G3" s="491"/>
      <c r="H3" s="491"/>
      <c r="I3" s="491"/>
      <c r="J3" s="491"/>
      <c r="K3" s="491"/>
      <c r="L3" s="491"/>
      <c r="M3" s="361" t="str">
        <f>Janv!M3</f>
        <v>Solde à la fin du mois précédent</v>
      </c>
      <c r="N3" s="362"/>
    </row>
    <row r="4" spans="1:17" ht="20.100000000000001" customHeight="1" thickBot="1" x14ac:dyDescent="0.25">
      <c r="A4" s="492" t="str">
        <f>Janv!A4</f>
        <v xml:space="preserve">SERVICE : </v>
      </c>
      <c r="B4" s="493"/>
      <c r="C4" s="493"/>
      <c r="D4" s="493"/>
      <c r="E4" s="493"/>
      <c r="F4" s="494" t="str">
        <f>Janv!F4</f>
        <v>DDOS</v>
      </c>
      <c r="G4" s="494"/>
      <c r="H4" s="494"/>
      <c r="I4" s="494"/>
      <c r="J4" s="494"/>
      <c r="K4" s="494"/>
      <c r="L4" s="494"/>
      <c r="M4" s="363"/>
      <c r="N4" s="364"/>
    </row>
    <row r="5" spans="1:17" ht="30" customHeight="1" thickBot="1" x14ac:dyDescent="0.25">
      <c r="A5" s="330" t="str">
        <f>Janv!A5</f>
        <v>Choix de l'Année</v>
      </c>
      <c r="B5" s="331"/>
      <c r="C5" s="93"/>
      <c r="D5" s="463">
        <f>Année</f>
        <v>2019</v>
      </c>
      <c r="E5" s="464"/>
      <c r="F5" s="473">
        <f>DATE(Année,7,1)</f>
        <v>42185</v>
      </c>
      <c r="G5" s="474"/>
      <c r="H5" s="474"/>
      <c r="I5" s="474"/>
      <c r="J5" s="474"/>
      <c r="K5" s="474"/>
      <c r="L5" s="475"/>
      <c r="M5" s="386">
        <f>Juin!L39</f>
        <v>0</v>
      </c>
      <c r="N5" s="387"/>
    </row>
    <row r="6" spans="1:17" ht="30" customHeight="1" thickBot="1" x14ac:dyDescent="0.25">
      <c r="A6" s="202"/>
      <c r="B6" s="203"/>
      <c r="C6" s="16"/>
      <c r="D6" s="465" t="str">
        <f>Janv!D6</f>
        <v xml:space="preserve">Motif du dépassement / Récupération* </v>
      </c>
      <c r="E6" s="466"/>
      <c r="F6" s="471" t="str">
        <f>Janv!F6</f>
        <v>Plages horaires</v>
      </c>
      <c r="G6" s="472"/>
      <c r="H6" s="472"/>
      <c r="I6" s="472"/>
      <c r="J6" s="472"/>
      <c r="K6" s="354"/>
      <c r="L6" s="352" t="str">
        <f>Janv!L6</f>
        <v>Nb d'heures effectuées</v>
      </c>
      <c r="M6" s="476" t="str">
        <f>Janv!M6</f>
        <v>Heures à rattraper ou récupérer</v>
      </c>
      <c r="N6" s="354" t="str">
        <f>Janv!N6</f>
        <v>Solde après chaque journée concernée</v>
      </c>
    </row>
    <row r="7" spans="1:17" ht="15" customHeight="1" thickBot="1" x14ac:dyDescent="0.25">
      <c r="A7" s="204"/>
      <c r="B7" s="205"/>
      <c r="C7" s="95"/>
      <c r="D7" s="467"/>
      <c r="E7" s="468"/>
      <c r="F7" s="479" t="str">
        <f>Janv!F7</f>
        <v>Matin</v>
      </c>
      <c r="G7" s="480"/>
      <c r="H7" s="481" t="str">
        <f>Janv!H7</f>
        <v>Après-midi</v>
      </c>
      <c r="I7" s="481"/>
      <c r="J7" s="469" t="str">
        <f>Janv!J7</f>
        <v>Autres</v>
      </c>
      <c r="K7" s="470"/>
      <c r="L7" s="353"/>
      <c r="M7" s="477"/>
      <c r="N7" s="478"/>
      <c r="Q7" s="18"/>
    </row>
    <row r="8" spans="1:17" ht="15" customHeight="1" x14ac:dyDescent="0.2">
      <c r="A8" s="158">
        <f>B8</f>
        <v>42185</v>
      </c>
      <c r="B8" s="159">
        <f>Juin!B37+1</f>
        <v>42185</v>
      </c>
      <c r="C8" s="96">
        <f>B8</f>
        <v>42185</v>
      </c>
      <c r="D8" s="154" t="str">
        <f>IF(B8=fériés!$B$6,VLOOKUP(B8,Trois,2,FALSE),IF(B8=fériés!$B$7,VLOOKUP(B8,Trois,2,FALSE),IF(B8=fériés!$B$10,VLOOKUP(B8,Trois,2,FALSE),IF(B8=fériés!$B$11,VLOOKUP(B8,Trois,2,FALSE),IF(B8=fériés!$B$12,VLOOKUP(B8,Trois,2,FALSE),"")))))</f>
        <v/>
      </c>
      <c r="E8" s="151"/>
      <c r="F8" s="169"/>
      <c r="G8" s="163"/>
      <c r="H8" s="169"/>
      <c r="I8" s="163"/>
      <c r="J8" s="169"/>
      <c r="K8" s="215"/>
      <c r="L8" s="184">
        <f t="shared" ref="L8:L9" si="0">SUM((G8-F8)+(I8-H8)+(K8-J8))</f>
        <v>0</v>
      </c>
      <c r="M8" s="185">
        <f t="shared" ref="M8:M9" si="1">IF(SUM(F8:K8)=0,0,L8-$H$2)</f>
        <v>0</v>
      </c>
      <c r="N8" s="193">
        <f>SUM(M8+M5)</f>
        <v>0</v>
      </c>
      <c r="Q8" s="18"/>
    </row>
    <row r="9" spans="1:17" ht="15" customHeight="1" x14ac:dyDescent="0.2">
      <c r="A9" s="158">
        <f t="shared" ref="A9:A38" si="2">B9</f>
        <v>42186</v>
      </c>
      <c r="B9" s="159">
        <f>SUM(B8+1)</f>
        <v>42186</v>
      </c>
      <c r="C9" s="96">
        <f t="shared" ref="C9:C38" si="3">B9</f>
        <v>42186</v>
      </c>
      <c r="D9" s="154" t="str">
        <f>IF(B9=fériés!$B$6,VLOOKUP(B9,Trois,2,FALSE),IF(B9=fériés!$B$7,VLOOKUP(B9,Trois,2,FALSE),IF(B9=fériés!$B$10,VLOOKUP(B9,Trois,2,FALSE),IF(B9=fériés!$B$11,VLOOKUP(B9,Trois,2,FALSE),IF(B9=fériés!$B$12,VLOOKUP(B9,Trois,2,FALSE),"")))))</f>
        <v/>
      </c>
      <c r="E9" s="151"/>
      <c r="F9" s="169"/>
      <c r="G9" s="163"/>
      <c r="H9" s="169"/>
      <c r="I9" s="163"/>
      <c r="J9" s="169"/>
      <c r="K9" s="215"/>
      <c r="L9" s="186">
        <f t="shared" si="0"/>
        <v>0</v>
      </c>
      <c r="M9" s="187">
        <f t="shared" si="1"/>
        <v>0</v>
      </c>
      <c r="N9" s="194">
        <f t="shared" ref="N9" si="4">SUM(M9+N8)</f>
        <v>0</v>
      </c>
      <c r="Q9" s="19"/>
    </row>
    <row r="10" spans="1:17" ht="15" customHeight="1" x14ac:dyDescent="0.2">
      <c r="A10" s="158">
        <f t="shared" si="2"/>
        <v>42187</v>
      </c>
      <c r="B10" s="159">
        <f t="shared" ref="B10:B38" si="5">SUM(B9+1)</f>
        <v>42187</v>
      </c>
      <c r="C10" s="96">
        <f t="shared" si="3"/>
        <v>42187</v>
      </c>
      <c r="D10" s="154" t="str">
        <f>IF(B10=fériés!$B$6,VLOOKUP(B10,Trois,2,FALSE),IF(B10=fériés!$B$7,VLOOKUP(B10,Trois,2,FALSE),IF(B10=fériés!$B$10,VLOOKUP(B10,Trois,2,FALSE),IF(B10=fériés!$B$11,VLOOKUP(B10,Trois,2,FALSE),IF(B10=fériés!$B$12,VLOOKUP(B10,Trois,2,FALSE),"")))))</f>
        <v/>
      </c>
      <c r="E10" s="151"/>
      <c r="F10" s="169"/>
      <c r="G10" s="163"/>
      <c r="H10" s="169"/>
      <c r="I10" s="163"/>
      <c r="J10" s="169"/>
      <c r="K10" s="215"/>
      <c r="L10" s="186">
        <f t="shared" ref="L10:L33" si="6">SUM((G10-F10)+(I10-H10)+(K10-J10))</f>
        <v>0</v>
      </c>
      <c r="M10" s="187">
        <f t="shared" ref="M10:M33" si="7">IF(SUM(F10:K10)=0,0,L10-$H$2)</f>
        <v>0</v>
      </c>
      <c r="N10" s="194">
        <f t="shared" ref="N10:N33" si="8">SUM(M10+N9)</f>
        <v>0</v>
      </c>
      <c r="Q10" s="19"/>
    </row>
    <row r="11" spans="1:17" ht="15" customHeight="1" x14ac:dyDescent="0.2">
      <c r="A11" s="158">
        <f t="shared" si="2"/>
        <v>42188</v>
      </c>
      <c r="B11" s="159">
        <f t="shared" si="5"/>
        <v>42188</v>
      </c>
      <c r="C11" s="96">
        <f t="shared" si="3"/>
        <v>42188</v>
      </c>
      <c r="D11" s="154" t="str">
        <f>IF(B11=fériés!$B$6,VLOOKUP(B11,Trois,2,FALSE),IF(B11=fériés!$B$7,VLOOKUP(B11,Trois,2,FALSE),IF(B11=fériés!$B$10,VLOOKUP(B11,Trois,2,FALSE),IF(B11=fériés!$B$11,VLOOKUP(B11,Trois,2,FALSE),IF(B11=fériés!$B$12,VLOOKUP(B11,Trois,2,FALSE),"")))))</f>
        <v/>
      </c>
      <c r="E11" s="151"/>
      <c r="F11" s="169"/>
      <c r="G11" s="163"/>
      <c r="H11" s="169"/>
      <c r="I11" s="163"/>
      <c r="J11" s="169"/>
      <c r="K11" s="215"/>
      <c r="L11" s="186">
        <f t="shared" si="6"/>
        <v>0</v>
      </c>
      <c r="M11" s="187">
        <f t="shared" si="7"/>
        <v>0</v>
      </c>
      <c r="N11" s="194">
        <f t="shared" si="8"/>
        <v>0</v>
      </c>
    </row>
    <row r="12" spans="1:17" ht="15" customHeight="1" x14ac:dyDescent="0.2">
      <c r="A12" s="158">
        <f t="shared" si="2"/>
        <v>42189</v>
      </c>
      <c r="B12" s="159">
        <f t="shared" si="5"/>
        <v>42189</v>
      </c>
      <c r="C12" s="96">
        <f t="shared" si="3"/>
        <v>42189</v>
      </c>
      <c r="D12" s="154" t="str">
        <f>IF(B12=fériés!$B$6,VLOOKUP(B12,Trois,2,FALSE),IF(B12=fériés!$B$7,VLOOKUP(B12,Trois,2,FALSE),IF(B12=fériés!$B$10,VLOOKUP(B12,Trois,2,FALSE),IF(B12=fériés!$B$11,VLOOKUP(B12,Trois,2,FALSE),IF(B12=fériés!$B$12,VLOOKUP(B12,Trois,2,FALSE),"")))))</f>
        <v/>
      </c>
      <c r="E12" s="151"/>
      <c r="F12" s="169"/>
      <c r="G12" s="163"/>
      <c r="H12" s="169"/>
      <c r="I12" s="163"/>
      <c r="J12" s="169"/>
      <c r="K12" s="215"/>
      <c r="L12" s="186">
        <f t="shared" si="6"/>
        <v>0</v>
      </c>
      <c r="M12" s="187">
        <f t="shared" si="7"/>
        <v>0</v>
      </c>
      <c r="N12" s="194">
        <f t="shared" si="8"/>
        <v>0</v>
      </c>
    </row>
    <row r="13" spans="1:17" ht="15" customHeight="1" x14ac:dyDescent="0.2">
      <c r="A13" s="158">
        <f t="shared" si="2"/>
        <v>42190</v>
      </c>
      <c r="B13" s="159">
        <f t="shared" si="5"/>
        <v>42190</v>
      </c>
      <c r="C13" s="96">
        <f t="shared" si="3"/>
        <v>42190</v>
      </c>
      <c r="D13" s="154" t="str">
        <f>IF(B13=fériés!$B$6,VLOOKUP(B13,Trois,2,FALSE),IF(B13=fériés!$B$7,VLOOKUP(B13,Trois,2,FALSE),IF(B13=fériés!$B$10,VLOOKUP(B13,Trois,2,FALSE),IF(B13=fériés!$B$11,VLOOKUP(B13,Trois,2,FALSE),IF(B13=fériés!$B$12,VLOOKUP(B13,Trois,2,FALSE),"")))))</f>
        <v/>
      </c>
      <c r="E13" s="151"/>
      <c r="F13" s="169"/>
      <c r="G13" s="163"/>
      <c r="H13" s="169"/>
      <c r="I13" s="163"/>
      <c r="J13" s="169"/>
      <c r="K13" s="215"/>
      <c r="L13" s="186">
        <f t="shared" si="6"/>
        <v>0</v>
      </c>
      <c r="M13" s="187">
        <f t="shared" si="7"/>
        <v>0</v>
      </c>
      <c r="N13" s="194">
        <f t="shared" si="8"/>
        <v>0</v>
      </c>
    </row>
    <row r="14" spans="1:17" ht="15" customHeight="1" x14ac:dyDescent="0.2">
      <c r="A14" s="158">
        <f t="shared" si="2"/>
        <v>42191</v>
      </c>
      <c r="B14" s="159">
        <f t="shared" si="5"/>
        <v>42191</v>
      </c>
      <c r="C14" s="96">
        <f t="shared" si="3"/>
        <v>42191</v>
      </c>
      <c r="D14" s="154" t="str">
        <f>IF(B14=fériés!$B$6,VLOOKUP(B14,Trois,2,FALSE),IF(B14=fériés!$B$7,VLOOKUP(B14,Trois,2,FALSE),IF(B14=fériés!$B$10,VLOOKUP(B14,Trois,2,FALSE),IF(B14=fériés!$B$11,VLOOKUP(B14,Trois,2,FALSE),IF(B14=fériés!$B$12,VLOOKUP(B14,Trois,2,FALSE),"")))))</f>
        <v/>
      </c>
      <c r="E14" s="151"/>
      <c r="F14" s="169"/>
      <c r="G14" s="163"/>
      <c r="H14" s="169"/>
      <c r="I14" s="163"/>
      <c r="J14" s="169"/>
      <c r="K14" s="215"/>
      <c r="L14" s="186">
        <f t="shared" si="6"/>
        <v>0</v>
      </c>
      <c r="M14" s="187">
        <f t="shared" si="7"/>
        <v>0</v>
      </c>
      <c r="N14" s="194">
        <f t="shared" si="8"/>
        <v>0</v>
      </c>
    </row>
    <row r="15" spans="1:17" ht="15" customHeight="1" x14ac:dyDescent="0.2">
      <c r="A15" s="158">
        <f t="shared" si="2"/>
        <v>42192</v>
      </c>
      <c r="B15" s="159">
        <f t="shared" si="5"/>
        <v>42192</v>
      </c>
      <c r="C15" s="96">
        <f t="shared" si="3"/>
        <v>42192</v>
      </c>
      <c r="D15" s="154" t="str">
        <f>IF(B15=fériés!$B$6,VLOOKUP(B15,Trois,2,FALSE),IF(B15=fériés!$B$7,VLOOKUP(B15,Trois,2,FALSE),IF(B15=fériés!$B$10,VLOOKUP(B15,Trois,2,FALSE),IF(B15=fériés!$B$11,VLOOKUP(B15,Trois,2,FALSE),IF(B15=fériés!$B$12,VLOOKUP(B15,Trois,2,FALSE),"")))))</f>
        <v/>
      </c>
      <c r="E15" s="151"/>
      <c r="F15" s="169"/>
      <c r="G15" s="163"/>
      <c r="H15" s="169"/>
      <c r="I15" s="163"/>
      <c r="J15" s="169"/>
      <c r="K15" s="215"/>
      <c r="L15" s="186">
        <f t="shared" si="6"/>
        <v>0</v>
      </c>
      <c r="M15" s="187">
        <f t="shared" si="7"/>
        <v>0</v>
      </c>
      <c r="N15" s="194">
        <f t="shared" si="8"/>
        <v>0</v>
      </c>
    </row>
    <row r="16" spans="1:17" ht="15" customHeight="1" x14ac:dyDescent="0.2">
      <c r="A16" s="158">
        <f t="shared" si="2"/>
        <v>42193</v>
      </c>
      <c r="B16" s="159">
        <f t="shared" si="5"/>
        <v>42193</v>
      </c>
      <c r="C16" s="96">
        <f t="shared" si="3"/>
        <v>42193</v>
      </c>
      <c r="D16" s="154" t="str">
        <f>IF(B16=fériés!$B$6,VLOOKUP(B16,Trois,2,FALSE),IF(B16=fériés!$B$7,VLOOKUP(B16,Trois,2,FALSE),IF(B16=fériés!$B$10,VLOOKUP(B16,Trois,2,FALSE),IF(B16=fériés!$B$11,VLOOKUP(B16,Trois,2,FALSE),IF(B16=fériés!$B$12,VLOOKUP(B16,Trois,2,FALSE),"")))))</f>
        <v/>
      </c>
      <c r="E16" s="151"/>
      <c r="F16" s="169"/>
      <c r="G16" s="163"/>
      <c r="H16" s="169"/>
      <c r="I16" s="163"/>
      <c r="J16" s="169"/>
      <c r="K16" s="215"/>
      <c r="L16" s="186">
        <f t="shared" si="6"/>
        <v>0</v>
      </c>
      <c r="M16" s="187">
        <f t="shared" si="7"/>
        <v>0</v>
      </c>
      <c r="N16" s="194">
        <f t="shared" si="8"/>
        <v>0</v>
      </c>
    </row>
    <row r="17" spans="1:14" ht="15" customHeight="1" x14ac:dyDescent="0.2">
      <c r="A17" s="158">
        <f t="shared" si="2"/>
        <v>42194</v>
      </c>
      <c r="B17" s="159">
        <f t="shared" si="5"/>
        <v>42194</v>
      </c>
      <c r="C17" s="96">
        <f t="shared" si="3"/>
        <v>42194</v>
      </c>
      <c r="D17" s="154" t="str">
        <f>IF(B17=fériés!$B$6,VLOOKUP(B17,Trois,2,FALSE),IF(B17=fériés!$B$7,VLOOKUP(B17,Trois,2,FALSE),IF(B17=fériés!$B$10,VLOOKUP(B17,Trois,2,FALSE),IF(B17=fériés!$B$11,VLOOKUP(B17,Trois,2,FALSE),IF(B17=fériés!$B$12,VLOOKUP(B17,Trois,2,FALSE),"")))))</f>
        <v/>
      </c>
      <c r="E17" s="151"/>
      <c r="F17" s="169"/>
      <c r="G17" s="163"/>
      <c r="H17" s="169"/>
      <c r="I17" s="163"/>
      <c r="J17" s="169"/>
      <c r="K17" s="215"/>
      <c r="L17" s="186">
        <f t="shared" si="6"/>
        <v>0</v>
      </c>
      <c r="M17" s="187">
        <f t="shared" si="7"/>
        <v>0</v>
      </c>
      <c r="N17" s="194">
        <f t="shared" si="8"/>
        <v>0</v>
      </c>
    </row>
    <row r="18" spans="1:14" ht="15" customHeight="1" x14ac:dyDescent="0.2">
      <c r="A18" s="158">
        <f t="shared" si="2"/>
        <v>42195</v>
      </c>
      <c r="B18" s="159">
        <f t="shared" si="5"/>
        <v>42195</v>
      </c>
      <c r="C18" s="96">
        <f t="shared" si="3"/>
        <v>42195</v>
      </c>
      <c r="D18" s="154" t="str">
        <f>IF(B18=fériés!$B$6,VLOOKUP(B18,Trois,2,FALSE),IF(B18=fériés!$B$7,VLOOKUP(B18,Trois,2,FALSE),IF(B18=fériés!$B$10,VLOOKUP(B18,Trois,2,FALSE),IF(B18=fériés!$B$11,VLOOKUP(B18,Trois,2,FALSE),IF(B18=fériés!$B$12,VLOOKUP(B18,Trois,2,FALSE),"")))))</f>
        <v/>
      </c>
      <c r="E18" s="151"/>
      <c r="F18" s="169"/>
      <c r="G18" s="163"/>
      <c r="H18" s="169"/>
      <c r="I18" s="163"/>
      <c r="J18" s="169"/>
      <c r="K18" s="215"/>
      <c r="L18" s="186">
        <f t="shared" si="6"/>
        <v>0</v>
      </c>
      <c r="M18" s="187">
        <f t="shared" si="7"/>
        <v>0</v>
      </c>
      <c r="N18" s="194">
        <f t="shared" si="8"/>
        <v>0</v>
      </c>
    </row>
    <row r="19" spans="1:14" ht="15" customHeight="1" x14ac:dyDescent="0.2">
      <c r="A19" s="158">
        <f t="shared" si="2"/>
        <v>42196</v>
      </c>
      <c r="B19" s="159">
        <f t="shared" si="5"/>
        <v>42196</v>
      </c>
      <c r="C19" s="96">
        <f t="shared" si="3"/>
        <v>42196</v>
      </c>
      <c r="D19" s="154" t="str">
        <f>IF(B19=fériés!$B$6,VLOOKUP(B19,Trois,2,FALSE),IF(B19=fériés!$B$7,VLOOKUP(B19,Trois,2,FALSE),IF(B19=fériés!$B$10,VLOOKUP(B19,Trois,2,FALSE),IF(B19=fériés!$B$11,VLOOKUP(B19,Trois,2,FALSE),IF(B19=fériés!$B$12,VLOOKUP(B19,Trois,2,FALSE),"")))))</f>
        <v/>
      </c>
      <c r="E19" s="151"/>
      <c r="F19" s="169"/>
      <c r="G19" s="163"/>
      <c r="H19" s="169"/>
      <c r="I19" s="163"/>
      <c r="J19" s="169"/>
      <c r="K19" s="215"/>
      <c r="L19" s="186">
        <f t="shared" si="6"/>
        <v>0</v>
      </c>
      <c r="M19" s="187">
        <f t="shared" si="7"/>
        <v>0</v>
      </c>
      <c r="N19" s="194">
        <f t="shared" si="8"/>
        <v>0</v>
      </c>
    </row>
    <row r="20" spans="1:14" ht="15" customHeight="1" x14ac:dyDescent="0.2">
      <c r="A20" s="158">
        <f t="shared" si="2"/>
        <v>42197</v>
      </c>
      <c r="B20" s="159">
        <f t="shared" si="5"/>
        <v>42197</v>
      </c>
      <c r="C20" s="96">
        <f t="shared" si="3"/>
        <v>42197</v>
      </c>
      <c r="D20" s="154" t="str">
        <f>IF(B20=fériés!$B$6,VLOOKUP(B20,Trois,2,FALSE),IF(B20=fériés!$B$7,VLOOKUP(B20,Trois,2,FALSE),IF(B20=fériés!$B$10,VLOOKUP(B20,Trois,2,FALSE),IF(B20=fériés!$B$11,VLOOKUP(B20,Trois,2,FALSE),IF(B20=fériés!$B$12,VLOOKUP(B20,Trois,2,FALSE),"")))))</f>
        <v/>
      </c>
      <c r="E20" s="151"/>
      <c r="F20" s="169"/>
      <c r="G20" s="163"/>
      <c r="H20" s="169"/>
      <c r="I20" s="163"/>
      <c r="J20" s="169"/>
      <c r="K20" s="215"/>
      <c r="L20" s="186">
        <f t="shared" si="6"/>
        <v>0</v>
      </c>
      <c r="M20" s="187">
        <f t="shared" si="7"/>
        <v>0</v>
      </c>
      <c r="N20" s="194">
        <f t="shared" si="8"/>
        <v>0</v>
      </c>
    </row>
    <row r="21" spans="1:14" ht="15" customHeight="1" x14ac:dyDescent="0.2">
      <c r="A21" s="158">
        <f t="shared" si="2"/>
        <v>42198</v>
      </c>
      <c r="B21" s="159">
        <f t="shared" si="5"/>
        <v>42198</v>
      </c>
      <c r="C21" s="96">
        <f t="shared" si="3"/>
        <v>42198</v>
      </c>
      <c r="D21" s="154" t="str">
        <f>VLOOKUP(B21,Trois,2,FALSE)</f>
        <v>F.Nat</v>
      </c>
      <c r="E21" s="151"/>
      <c r="F21" s="169"/>
      <c r="G21" s="163"/>
      <c r="H21" s="169"/>
      <c r="I21" s="163"/>
      <c r="J21" s="169"/>
      <c r="K21" s="215"/>
      <c r="L21" s="186">
        <f t="shared" si="6"/>
        <v>0</v>
      </c>
      <c r="M21" s="187">
        <f t="shared" si="7"/>
        <v>0</v>
      </c>
      <c r="N21" s="194">
        <f t="shared" si="8"/>
        <v>0</v>
      </c>
    </row>
    <row r="22" spans="1:14" ht="15" customHeight="1" x14ac:dyDescent="0.2">
      <c r="A22" s="158">
        <f t="shared" si="2"/>
        <v>42199</v>
      </c>
      <c r="B22" s="159">
        <f t="shared" si="5"/>
        <v>42199</v>
      </c>
      <c r="C22" s="96">
        <f t="shared" si="3"/>
        <v>42199</v>
      </c>
      <c r="D22" s="154" t="str">
        <f>IF(B22=fériés!$B$6,VLOOKUP(B22,Trois,2,FALSE),IF(B22=fériés!$B$7,VLOOKUP(B22,Trois,2,FALSE),IF(B22=fériés!$B$10,VLOOKUP(B22,Trois,2,FALSE),IF(B22=fériés!$B$11,VLOOKUP(B22,Trois,2,FALSE),IF(B22=fériés!$B$12,VLOOKUP(B22,Trois,2,FALSE),"")))))</f>
        <v/>
      </c>
      <c r="E22" s="151"/>
      <c r="F22" s="169"/>
      <c r="G22" s="163"/>
      <c r="H22" s="169"/>
      <c r="I22" s="163"/>
      <c r="J22" s="169"/>
      <c r="K22" s="215"/>
      <c r="L22" s="186">
        <f t="shared" si="6"/>
        <v>0</v>
      </c>
      <c r="M22" s="187">
        <f t="shared" si="7"/>
        <v>0</v>
      </c>
      <c r="N22" s="194">
        <f t="shared" si="8"/>
        <v>0</v>
      </c>
    </row>
    <row r="23" spans="1:14" ht="15" customHeight="1" x14ac:dyDescent="0.2">
      <c r="A23" s="158">
        <f t="shared" si="2"/>
        <v>42200</v>
      </c>
      <c r="B23" s="159">
        <f t="shared" si="5"/>
        <v>42200</v>
      </c>
      <c r="C23" s="96">
        <f t="shared" si="3"/>
        <v>42200</v>
      </c>
      <c r="D23" s="154" t="str">
        <f>IF(B23=fériés!$B$6,VLOOKUP(B23,Trois,2,FALSE),IF(B23=fériés!$B$7,VLOOKUP(B23,Trois,2,FALSE),IF(B23=fériés!$B$10,VLOOKUP(B23,Trois,2,FALSE),IF(B23=fériés!$B$11,VLOOKUP(B23,Trois,2,FALSE),IF(B23=fériés!$B$12,VLOOKUP(B23,Trois,2,FALSE),"")))))</f>
        <v/>
      </c>
      <c r="E23" s="151"/>
      <c r="F23" s="169"/>
      <c r="G23" s="163"/>
      <c r="H23" s="169"/>
      <c r="I23" s="163"/>
      <c r="J23" s="169"/>
      <c r="K23" s="215"/>
      <c r="L23" s="186">
        <f t="shared" si="6"/>
        <v>0</v>
      </c>
      <c r="M23" s="187">
        <f t="shared" si="7"/>
        <v>0</v>
      </c>
      <c r="N23" s="194">
        <f t="shared" si="8"/>
        <v>0</v>
      </c>
    </row>
    <row r="24" spans="1:14" ht="15" customHeight="1" x14ac:dyDescent="0.2">
      <c r="A24" s="158">
        <f t="shared" si="2"/>
        <v>42201</v>
      </c>
      <c r="B24" s="159">
        <f t="shared" si="5"/>
        <v>42201</v>
      </c>
      <c r="C24" s="96">
        <f t="shared" si="3"/>
        <v>42201</v>
      </c>
      <c r="D24" s="154" t="str">
        <f>IF(B24=fériés!$B$6,VLOOKUP(B24,Trois,2,FALSE),IF(B24=fériés!$B$7,VLOOKUP(B24,Trois,2,FALSE),IF(B24=fériés!$B$10,VLOOKUP(B24,Trois,2,FALSE),IF(B24=fériés!$B$11,VLOOKUP(B24,Trois,2,FALSE),IF(B24=fériés!$B$12,VLOOKUP(B24,Trois,2,FALSE),"")))))</f>
        <v/>
      </c>
      <c r="E24" s="151"/>
      <c r="F24" s="169"/>
      <c r="G24" s="163"/>
      <c r="H24" s="169"/>
      <c r="I24" s="163"/>
      <c r="J24" s="169"/>
      <c r="K24" s="215"/>
      <c r="L24" s="186">
        <f t="shared" si="6"/>
        <v>0</v>
      </c>
      <c r="M24" s="187">
        <f t="shared" si="7"/>
        <v>0</v>
      </c>
      <c r="N24" s="194">
        <f t="shared" si="8"/>
        <v>0</v>
      </c>
    </row>
    <row r="25" spans="1:14" ht="15" customHeight="1" x14ac:dyDescent="0.2">
      <c r="A25" s="158">
        <f t="shared" si="2"/>
        <v>42202</v>
      </c>
      <c r="B25" s="159">
        <f t="shared" si="5"/>
        <v>42202</v>
      </c>
      <c r="C25" s="96">
        <f t="shared" si="3"/>
        <v>42202</v>
      </c>
      <c r="D25" s="154" t="str">
        <f>IF(B25=fériés!$B$6,VLOOKUP(B25,Trois,2,FALSE),IF(B25=fériés!$B$7,VLOOKUP(B25,Trois,2,FALSE),IF(B25=fériés!$B$10,VLOOKUP(B25,Trois,2,FALSE),IF(B25=fériés!$B$11,VLOOKUP(B25,Trois,2,FALSE),IF(B25=fériés!$B$12,VLOOKUP(B25,Trois,2,FALSE),"")))))</f>
        <v/>
      </c>
      <c r="E25" s="151"/>
      <c r="F25" s="169"/>
      <c r="G25" s="163"/>
      <c r="H25" s="169"/>
      <c r="I25" s="163"/>
      <c r="J25" s="169"/>
      <c r="K25" s="215"/>
      <c r="L25" s="186">
        <f t="shared" si="6"/>
        <v>0</v>
      </c>
      <c r="M25" s="187">
        <f t="shared" si="7"/>
        <v>0</v>
      </c>
      <c r="N25" s="194">
        <f t="shared" si="8"/>
        <v>0</v>
      </c>
    </row>
    <row r="26" spans="1:14" ht="15" customHeight="1" x14ac:dyDescent="0.2">
      <c r="A26" s="158">
        <f t="shared" si="2"/>
        <v>42203</v>
      </c>
      <c r="B26" s="159">
        <f t="shared" si="5"/>
        <v>42203</v>
      </c>
      <c r="C26" s="96">
        <f t="shared" si="3"/>
        <v>42203</v>
      </c>
      <c r="D26" s="154" t="str">
        <f>IF(B26=fériés!$B$6,VLOOKUP(B26,Trois,2,FALSE),IF(B26=fériés!$B$7,VLOOKUP(B26,Trois,2,FALSE),IF(B26=fériés!$B$10,VLOOKUP(B26,Trois,2,FALSE),IF(B26=fériés!$B$11,VLOOKUP(B26,Trois,2,FALSE),IF(B26=fériés!$B$12,VLOOKUP(B26,Trois,2,FALSE),"")))))</f>
        <v/>
      </c>
      <c r="E26" s="151"/>
      <c r="F26" s="169"/>
      <c r="G26" s="163"/>
      <c r="H26" s="169"/>
      <c r="I26" s="163"/>
      <c r="J26" s="169"/>
      <c r="K26" s="215"/>
      <c r="L26" s="186">
        <f t="shared" si="6"/>
        <v>0</v>
      </c>
      <c r="M26" s="187">
        <f t="shared" si="7"/>
        <v>0</v>
      </c>
      <c r="N26" s="194">
        <f t="shared" si="8"/>
        <v>0</v>
      </c>
    </row>
    <row r="27" spans="1:14" ht="15" customHeight="1" x14ac:dyDescent="0.2">
      <c r="A27" s="158">
        <f t="shared" si="2"/>
        <v>42204</v>
      </c>
      <c r="B27" s="159">
        <f t="shared" si="5"/>
        <v>42204</v>
      </c>
      <c r="C27" s="96">
        <f t="shared" si="3"/>
        <v>42204</v>
      </c>
      <c r="D27" s="154" t="str">
        <f>IF(B27=fériés!$B$6,VLOOKUP(B27,Trois,2,FALSE),IF(B27=fériés!$B$7,VLOOKUP(B27,Trois,2,FALSE),IF(B27=fériés!$B$10,VLOOKUP(B27,Trois,2,FALSE),IF(B27=fériés!$B$11,VLOOKUP(B27,Trois,2,FALSE),IF(B27=fériés!$B$12,VLOOKUP(B27,Trois,2,FALSE),"")))))</f>
        <v/>
      </c>
      <c r="E27" s="151"/>
      <c r="F27" s="169"/>
      <c r="G27" s="163"/>
      <c r="H27" s="169"/>
      <c r="I27" s="163"/>
      <c r="J27" s="169"/>
      <c r="K27" s="215"/>
      <c r="L27" s="186">
        <f t="shared" si="6"/>
        <v>0</v>
      </c>
      <c r="M27" s="187">
        <f t="shared" si="7"/>
        <v>0</v>
      </c>
      <c r="N27" s="194">
        <f t="shared" si="8"/>
        <v>0</v>
      </c>
    </row>
    <row r="28" spans="1:14" ht="15" customHeight="1" x14ac:dyDescent="0.2">
      <c r="A28" s="158">
        <f t="shared" si="2"/>
        <v>42205</v>
      </c>
      <c r="B28" s="159">
        <f t="shared" si="5"/>
        <v>42205</v>
      </c>
      <c r="C28" s="96">
        <f t="shared" si="3"/>
        <v>42205</v>
      </c>
      <c r="D28" s="154" t="str">
        <f>IF(B28=fériés!$B$6,VLOOKUP(B28,Trois,2,FALSE),IF(B28=fériés!$B$7,VLOOKUP(B28,Trois,2,FALSE),IF(B28=fériés!$B$10,VLOOKUP(B28,Trois,2,FALSE),IF(B28=fériés!$B$11,VLOOKUP(B28,Trois,2,FALSE),IF(B28=fériés!$B$12,VLOOKUP(B28,Trois,2,FALSE),"")))))</f>
        <v/>
      </c>
      <c r="E28" s="151"/>
      <c r="F28" s="169"/>
      <c r="G28" s="163"/>
      <c r="H28" s="169"/>
      <c r="I28" s="163"/>
      <c r="J28" s="169"/>
      <c r="K28" s="215"/>
      <c r="L28" s="186">
        <f t="shared" si="6"/>
        <v>0</v>
      </c>
      <c r="M28" s="187">
        <f t="shared" si="7"/>
        <v>0</v>
      </c>
      <c r="N28" s="194">
        <f t="shared" si="8"/>
        <v>0</v>
      </c>
    </row>
    <row r="29" spans="1:14" ht="15" customHeight="1" x14ac:dyDescent="0.2">
      <c r="A29" s="158">
        <f t="shared" si="2"/>
        <v>42206</v>
      </c>
      <c r="B29" s="159">
        <f t="shared" si="5"/>
        <v>42206</v>
      </c>
      <c r="C29" s="96">
        <f t="shared" si="3"/>
        <v>42206</v>
      </c>
      <c r="D29" s="154" t="str">
        <f>IF(B29=fériés!$B$6,VLOOKUP(B29,Trois,2,FALSE),IF(B29=fériés!$B$7,VLOOKUP(B29,Trois,2,FALSE),IF(B29=fériés!$B$10,VLOOKUP(B29,Trois,2,FALSE),IF(B29=fériés!$B$11,VLOOKUP(B29,Trois,2,FALSE),IF(B29=fériés!$B$12,VLOOKUP(B29,Trois,2,FALSE),"")))))</f>
        <v/>
      </c>
      <c r="E29" s="151"/>
      <c r="F29" s="169"/>
      <c r="G29" s="163"/>
      <c r="H29" s="169"/>
      <c r="I29" s="163"/>
      <c r="J29" s="169"/>
      <c r="K29" s="215"/>
      <c r="L29" s="186">
        <f t="shared" si="6"/>
        <v>0</v>
      </c>
      <c r="M29" s="187">
        <f t="shared" si="7"/>
        <v>0</v>
      </c>
      <c r="N29" s="194">
        <f t="shared" si="8"/>
        <v>0</v>
      </c>
    </row>
    <row r="30" spans="1:14" ht="15" customHeight="1" x14ac:dyDescent="0.2">
      <c r="A30" s="158">
        <f t="shared" si="2"/>
        <v>42207</v>
      </c>
      <c r="B30" s="159">
        <f t="shared" si="5"/>
        <v>42207</v>
      </c>
      <c r="C30" s="96">
        <f t="shared" si="3"/>
        <v>42207</v>
      </c>
      <c r="D30" s="154" t="str">
        <f>IF(B30=fériés!$B$6,VLOOKUP(B30,Trois,2,FALSE),IF(B30=fériés!$B$7,VLOOKUP(B30,Trois,2,FALSE),IF(B30=fériés!$B$10,VLOOKUP(B30,Trois,2,FALSE),IF(B30=fériés!$B$11,VLOOKUP(B30,Trois,2,FALSE),IF(B30=fériés!$B$12,VLOOKUP(B30,Trois,2,FALSE),"")))))</f>
        <v/>
      </c>
      <c r="E30" s="151"/>
      <c r="F30" s="169"/>
      <c r="G30" s="163"/>
      <c r="H30" s="169"/>
      <c r="I30" s="163"/>
      <c r="J30" s="169"/>
      <c r="K30" s="215"/>
      <c r="L30" s="186">
        <f t="shared" si="6"/>
        <v>0</v>
      </c>
      <c r="M30" s="187">
        <f t="shared" si="7"/>
        <v>0</v>
      </c>
      <c r="N30" s="194">
        <f t="shared" si="8"/>
        <v>0</v>
      </c>
    </row>
    <row r="31" spans="1:14" ht="15" customHeight="1" x14ac:dyDescent="0.2">
      <c r="A31" s="158">
        <f t="shared" si="2"/>
        <v>42208</v>
      </c>
      <c r="B31" s="159">
        <f t="shared" si="5"/>
        <v>42208</v>
      </c>
      <c r="C31" s="96">
        <f t="shared" si="3"/>
        <v>42208</v>
      </c>
      <c r="D31" s="154" t="str">
        <f>IF(B31=fériés!$B$6,VLOOKUP(B31,Trois,2,FALSE),IF(B31=fériés!$B$7,VLOOKUP(B31,Trois,2,FALSE),IF(B31=fériés!$B$10,VLOOKUP(B31,Trois,2,FALSE),IF(B31=fériés!$B$11,VLOOKUP(B31,Trois,2,FALSE),IF(B31=fériés!$B$12,VLOOKUP(B31,Trois,2,FALSE),"")))))</f>
        <v/>
      </c>
      <c r="E31" s="151"/>
      <c r="F31" s="169"/>
      <c r="G31" s="163"/>
      <c r="H31" s="169"/>
      <c r="I31" s="163"/>
      <c r="J31" s="169"/>
      <c r="K31" s="215"/>
      <c r="L31" s="186">
        <f t="shared" si="6"/>
        <v>0</v>
      </c>
      <c r="M31" s="187">
        <f t="shared" si="7"/>
        <v>0</v>
      </c>
      <c r="N31" s="194">
        <f t="shared" si="8"/>
        <v>0</v>
      </c>
    </row>
    <row r="32" spans="1:14" ht="15" customHeight="1" x14ac:dyDescent="0.2">
      <c r="A32" s="158">
        <f t="shared" si="2"/>
        <v>42209</v>
      </c>
      <c r="B32" s="159">
        <f t="shared" si="5"/>
        <v>42209</v>
      </c>
      <c r="C32" s="96">
        <f t="shared" si="3"/>
        <v>42209</v>
      </c>
      <c r="D32" s="154" t="str">
        <f>IF(B32=fériés!$B$6,VLOOKUP(B32,Trois,2,FALSE),IF(B32=fériés!$B$7,VLOOKUP(B32,Trois,2,FALSE),IF(B32=fériés!$B$10,VLOOKUP(B32,Trois,2,FALSE),IF(B32=fériés!$B$11,VLOOKUP(B32,Trois,2,FALSE),IF(B32=fériés!$B$12,VLOOKUP(B32,Trois,2,FALSE),"")))))</f>
        <v/>
      </c>
      <c r="E32" s="151"/>
      <c r="F32" s="169"/>
      <c r="G32" s="163"/>
      <c r="H32" s="169"/>
      <c r="I32" s="163"/>
      <c r="J32" s="169"/>
      <c r="K32" s="215"/>
      <c r="L32" s="186">
        <f t="shared" si="6"/>
        <v>0</v>
      </c>
      <c r="M32" s="187">
        <f t="shared" si="7"/>
        <v>0</v>
      </c>
      <c r="N32" s="194">
        <f t="shared" si="8"/>
        <v>0</v>
      </c>
    </row>
    <row r="33" spans="1:15" ht="15" customHeight="1" x14ac:dyDescent="0.2">
      <c r="A33" s="158">
        <f t="shared" si="2"/>
        <v>42210</v>
      </c>
      <c r="B33" s="159">
        <f t="shared" si="5"/>
        <v>42210</v>
      </c>
      <c r="C33" s="96">
        <f t="shared" si="3"/>
        <v>42210</v>
      </c>
      <c r="D33" s="154" t="str">
        <f>IF(B33=fériés!$B$6,VLOOKUP(B33,Trois,2,FALSE),IF(B33=fériés!$B$7,VLOOKUP(B33,Trois,2,FALSE),IF(B33=fériés!$B$10,VLOOKUP(B33,Trois,2,FALSE),IF(B33=fériés!$B$11,VLOOKUP(B33,Trois,2,FALSE),IF(B33=fériés!$B$12,VLOOKUP(B33,Trois,2,FALSE),"")))))</f>
        <v/>
      </c>
      <c r="E33" s="151"/>
      <c r="F33" s="169"/>
      <c r="G33" s="163"/>
      <c r="H33" s="169"/>
      <c r="I33" s="163"/>
      <c r="J33" s="169"/>
      <c r="K33" s="215"/>
      <c r="L33" s="186">
        <f t="shared" si="6"/>
        <v>0</v>
      </c>
      <c r="M33" s="187">
        <f t="shared" si="7"/>
        <v>0</v>
      </c>
      <c r="N33" s="194">
        <f t="shared" si="8"/>
        <v>0</v>
      </c>
    </row>
    <row r="34" spans="1:15" ht="15" customHeight="1" x14ac:dyDescent="0.2">
      <c r="A34" s="158">
        <f t="shared" si="2"/>
        <v>42211</v>
      </c>
      <c r="B34" s="159">
        <f t="shared" si="5"/>
        <v>42211</v>
      </c>
      <c r="C34" s="96">
        <f t="shared" si="3"/>
        <v>42211</v>
      </c>
      <c r="D34" s="154" t="str">
        <f>IF(B34=fériés!$B$6,VLOOKUP(B34,Trois,2,FALSE),IF(B34=fériés!$B$7,VLOOKUP(B34,Trois,2,FALSE),IF(B34=fériés!$B$10,VLOOKUP(B34,Trois,2,FALSE),IF(B34=fériés!$B$11,VLOOKUP(B34,Trois,2,FALSE),IF(B34=fériés!$B$12,VLOOKUP(B34,Trois,2,FALSE),"")))))</f>
        <v/>
      </c>
      <c r="E34" s="151"/>
      <c r="F34" s="169"/>
      <c r="G34" s="163"/>
      <c r="H34" s="169"/>
      <c r="I34" s="163"/>
      <c r="J34" s="169"/>
      <c r="K34" s="215"/>
      <c r="L34" s="186">
        <f t="shared" ref="L34" si="9">SUM((G34-F34)+(I34-H34)+(K34-J34))</f>
        <v>0</v>
      </c>
      <c r="M34" s="187">
        <f t="shared" ref="M34" si="10">IF(SUM(F34:K34)=0,0,L34-$H$2)</f>
        <v>0</v>
      </c>
      <c r="N34" s="194">
        <f t="shared" ref="N34:N37" si="11">SUM(M34+N33)</f>
        <v>0</v>
      </c>
    </row>
    <row r="35" spans="1:15" ht="15" customHeight="1" x14ac:dyDescent="0.2">
      <c r="A35" s="158">
        <f t="shared" si="2"/>
        <v>42212</v>
      </c>
      <c r="B35" s="159">
        <f t="shared" si="5"/>
        <v>42212</v>
      </c>
      <c r="C35" s="96">
        <f t="shared" si="3"/>
        <v>42212</v>
      </c>
      <c r="D35" s="154" t="str">
        <f>IF(B35=fériés!$B$6,VLOOKUP(B35,Trois,2,FALSE),IF(B35=fériés!$B$7,VLOOKUP(B35,Trois,2,FALSE),IF(B35=fériés!$B$10,VLOOKUP(B35,Trois,2,FALSE),IF(B35=fériés!$B$11,VLOOKUP(B35,Trois,2,FALSE),IF(B35=fériés!$B$12,VLOOKUP(B35,Trois,2,FALSE),"")))))</f>
        <v/>
      </c>
      <c r="E35" s="151"/>
      <c r="F35" s="169"/>
      <c r="G35" s="163"/>
      <c r="H35" s="169"/>
      <c r="I35" s="163"/>
      <c r="J35" s="169"/>
      <c r="K35" s="215"/>
      <c r="L35" s="186">
        <f t="shared" ref="L35" si="12">SUM((G35-F35)+(I35-H35)+(K35-J35))</f>
        <v>0</v>
      </c>
      <c r="M35" s="187">
        <f t="shared" ref="M35" si="13">IF(SUM(F35:K35)=0,0,L35-$H$2)</f>
        <v>0</v>
      </c>
      <c r="N35" s="194">
        <f t="shared" si="11"/>
        <v>0</v>
      </c>
    </row>
    <row r="36" spans="1:15" ht="15" customHeight="1" x14ac:dyDescent="0.2">
      <c r="A36" s="158">
        <f t="shared" si="2"/>
        <v>42213</v>
      </c>
      <c r="B36" s="159">
        <f t="shared" si="5"/>
        <v>42213</v>
      </c>
      <c r="C36" s="96">
        <f t="shared" si="3"/>
        <v>42213</v>
      </c>
      <c r="D36" s="154" t="str">
        <f>IF(B36=fériés!$B$6,VLOOKUP(B36,Trois,2,FALSE),IF(B36=fériés!$B$7,VLOOKUP(B36,Trois,2,FALSE),IF(B36=fériés!$B$10,VLOOKUP(B36,Trois,2,FALSE),IF(B36=fériés!$B$11,VLOOKUP(B36,Trois,2,FALSE),IF(B36=fériés!$B$12,VLOOKUP(B36,Trois,2,FALSE),"")))))</f>
        <v/>
      </c>
      <c r="E36" s="151"/>
      <c r="F36" s="169"/>
      <c r="G36" s="163"/>
      <c r="H36" s="169"/>
      <c r="I36" s="163"/>
      <c r="J36" s="169"/>
      <c r="K36" s="215"/>
      <c r="L36" s="186">
        <f t="shared" ref="L36" si="14">SUM((G36-F36)+(I36-H36)+(K36-J36))</f>
        <v>0</v>
      </c>
      <c r="M36" s="187">
        <f t="shared" ref="M36" si="15">IF(SUM(F36:K36)=0,0,L36-$H$2)</f>
        <v>0</v>
      </c>
      <c r="N36" s="194">
        <f t="shared" ref="N36" si="16">SUM(M36+N35)</f>
        <v>0</v>
      </c>
    </row>
    <row r="37" spans="1:15" ht="15" customHeight="1" x14ac:dyDescent="0.25">
      <c r="A37" s="158">
        <f t="shared" si="2"/>
        <v>42214</v>
      </c>
      <c r="B37" s="159">
        <f t="shared" si="5"/>
        <v>42214</v>
      </c>
      <c r="C37" s="96">
        <f t="shared" si="3"/>
        <v>42214</v>
      </c>
      <c r="D37" s="154" t="str">
        <f>IF(B37=fériés!$B$6,VLOOKUP(B37,Trois,2,FALSE),IF(B37=fériés!$B$7,VLOOKUP(B37,Trois,2,FALSE),IF(B37=fériés!$B$10,VLOOKUP(B37,Trois,2,FALSE),IF(B37=fériés!$B$11,VLOOKUP(B37,Trois,2,FALSE),IF(B37=fériés!$B$12,VLOOKUP(B37,Trois,2,FALSE),"")))))</f>
        <v/>
      </c>
      <c r="E37" s="152"/>
      <c r="F37" s="169"/>
      <c r="G37" s="163"/>
      <c r="H37" s="169"/>
      <c r="I37" s="163"/>
      <c r="J37" s="169"/>
      <c r="K37" s="215"/>
      <c r="L37" s="186">
        <f t="shared" ref="L37" si="17">SUM((G37-F37)+(I37-H37)+(K37-J37))</f>
        <v>0</v>
      </c>
      <c r="M37" s="187">
        <f t="shared" ref="M37" si="18">IF(SUM(F37:K37)=0,0,L37-$H$2)</f>
        <v>0</v>
      </c>
      <c r="N37" s="194">
        <f t="shared" si="11"/>
        <v>0</v>
      </c>
    </row>
    <row r="38" spans="1:15" ht="15" customHeight="1" thickBot="1" x14ac:dyDescent="0.3">
      <c r="A38" s="160">
        <f t="shared" si="2"/>
        <v>42215</v>
      </c>
      <c r="B38" s="161">
        <f t="shared" si="5"/>
        <v>42215</v>
      </c>
      <c r="C38" s="96">
        <f t="shared" si="3"/>
        <v>42215</v>
      </c>
      <c r="D38" s="155"/>
      <c r="E38" s="153"/>
      <c r="F38" s="171"/>
      <c r="G38" s="172"/>
      <c r="H38" s="171"/>
      <c r="I38" s="172"/>
      <c r="J38" s="171"/>
      <c r="K38" s="216"/>
      <c r="L38" s="188">
        <f t="shared" ref="L38" si="19">SUM((G38-F38)+(I38-H38)+(K38-J38))</f>
        <v>0</v>
      </c>
      <c r="M38" s="189">
        <f t="shared" ref="M38" si="20">IF(SUM(F38:K38)=0,0,L38-$H$2)</f>
        <v>0</v>
      </c>
      <c r="N38" s="195">
        <f t="shared" ref="N38" si="21">SUM(M38+N37)</f>
        <v>0</v>
      </c>
    </row>
    <row r="39" spans="1:15" ht="15" customHeight="1" thickBot="1" x14ac:dyDescent="0.3">
      <c r="A39" s="206"/>
      <c r="B39" s="207"/>
      <c r="C39" s="49"/>
      <c r="D39" s="211"/>
      <c r="E39" s="212"/>
      <c r="F39" s="175"/>
      <c r="G39" s="175"/>
      <c r="H39" s="177"/>
      <c r="I39" s="177"/>
      <c r="J39" s="177"/>
      <c r="K39" s="177"/>
      <c r="L39" s="190"/>
      <c r="M39" s="190"/>
      <c r="N39" s="190"/>
      <c r="O39" s="19"/>
    </row>
    <row r="40" spans="1:15" ht="15" customHeight="1" thickBot="1" x14ac:dyDescent="0.25">
      <c r="A40" s="208"/>
      <c r="B40" s="209"/>
      <c r="C40" s="23"/>
      <c r="D40" s="213"/>
      <c r="E40" s="198"/>
      <c r="F40" s="179"/>
      <c r="G40" s="179"/>
      <c r="H40" s="482" t="str">
        <f>Janv!I40</f>
        <v>SOLDE EN FIN DE MOIS</v>
      </c>
      <c r="I40" s="483"/>
      <c r="J40" s="483"/>
      <c r="K40" s="483"/>
      <c r="L40" s="483"/>
      <c r="M40" s="484">
        <f>N38</f>
        <v>0</v>
      </c>
      <c r="N40" s="485"/>
    </row>
    <row r="41" spans="1:15" x14ac:dyDescent="0.2">
      <c r="A41" s="208"/>
      <c r="B41" s="208"/>
      <c r="C41" s="22"/>
      <c r="D41" s="182"/>
      <c r="E41" s="182"/>
      <c r="F41" s="179"/>
      <c r="G41" s="179"/>
      <c r="H41" s="179"/>
      <c r="I41" s="179"/>
      <c r="J41" s="179"/>
      <c r="K41" s="179"/>
      <c r="L41" s="179"/>
    </row>
    <row r="42" spans="1:15" x14ac:dyDescent="0.2">
      <c r="A42" s="432" t="str">
        <f>Janv!A42</f>
        <v>Ce relevé d'heures est à faire remonter à chaque fin de mois à votre responsable direct.
* Toute demande de récupération devra faire l'objet d'une demande préalable auprès de son responsable direct et devra être annexé ensuite à votre relevé d'heures.</v>
      </c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</row>
    <row r="43" spans="1:15" x14ac:dyDescent="0.2">
      <c r="A43" s="43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</row>
    <row r="44" spans="1:15" x14ac:dyDescent="0.2">
      <c r="A44" s="432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</row>
    <row r="45" spans="1:15" x14ac:dyDescent="0.2">
      <c r="A45" s="425" t="str">
        <f>Janv!A45</f>
        <v>SIGNATURE DE L'AGENT</v>
      </c>
      <c r="B45" s="425"/>
      <c r="C45" s="425"/>
      <c r="D45" s="425"/>
      <c r="E45" s="425"/>
      <c r="F45" s="217"/>
      <c r="G45" s="217"/>
      <c r="H45" s="217"/>
      <c r="I45" s="217"/>
      <c r="J45" s="462" t="str">
        <f>Janv!I45</f>
        <v>SIGNATURE DU RESPONSABLE DIRECT</v>
      </c>
      <c r="K45" s="462"/>
      <c r="L45" s="462"/>
      <c r="M45" s="462"/>
      <c r="N45" s="462"/>
    </row>
    <row r="46" spans="1:15" x14ac:dyDescent="0.2">
      <c r="A46" s="208"/>
      <c r="B46" s="208"/>
      <c r="C46" s="22"/>
      <c r="D46" s="182"/>
      <c r="E46" s="182"/>
      <c r="F46" s="179"/>
      <c r="G46" s="179"/>
      <c r="H46" s="179"/>
      <c r="I46" s="179"/>
      <c r="J46" s="179"/>
      <c r="K46" s="179"/>
      <c r="L46" s="179"/>
    </row>
    <row r="47" spans="1:15" x14ac:dyDescent="0.2">
      <c r="A47" s="208"/>
      <c r="B47" s="208"/>
      <c r="C47" s="22"/>
      <c r="D47" s="182"/>
      <c r="E47" s="182"/>
      <c r="F47" s="179"/>
      <c r="G47" s="179"/>
      <c r="H47" s="179"/>
      <c r="I47" s="179"/>
      <c r="J47" s="179"/>
      <c r="K47" s="179"/>
      <c r="L47" s="179"/>
    </row>
    <row r="48" spans="1:15" x14ac:dyDescent="0.2">
      <c r="A48" s="208"/>
      <c r="B48" s="208"/>
      <c r="C48" s="22"/>
      <c r="D48" s="182"/>
      <c r="E48" s="182"/>
      <c r="F48" s="179"/>
      <c r="G48" s="179"/>
      <c r="H48" s="179"/>
      <c r="I48" s="179"/>
      <c r="J48" s="179"/>
      <c r="K48" s="179"/>
      <c r="L48" s="179"/>
    </row>
    <row r="49" spans="1:12" x14ac:dyDescent="0.2">
      <c r="A49" s="208"/>
      <c r="B49" s="208"/>
      <c r="C49" s="22"/>
      <c r="D49" s="182"/>
      <c r="E49" s="182"/>
      <c r="F49" s="179"/>
      <c r="G49" s="179"/>
      <c r="H49" s="179"/>
      <c r="I49" s="179"/>
      <c r="J49" s="179"/>
      <c r="K49" s="179"/>
      <c r="L49" s="179"/>
    </row>
    <row r="50" spans="1:12" x14ac:dyDescent="0.2">
      <c r="A50" s="208"/>
      <c r="B50" s="208"/>
      <c r="C50" s="22"/>
      <c r="D50" s="182"/>
      <c r="E50" s="182"/>
      <c r="F50" s="179"/>
      <c r="G50" s="179"/>
      <c r="H50" s="179"/>
      <c r="I50" s="179"/>
      <c r="J50" s="179"/>
      <c r="K50" s="179"/>
      <c r="L50" s="179"/>
    </row>
    <row r="51" spans="1:12" x14ac:dyDescent="0.2">
      <c r="A51" s="208"/>
      <c r="B51" s="208"/>
      <c r="C51" s="22"/>
      <c r="D51" s="182"/>
      <c r="E51" s="182"/>
      <c r="F51" s="179"/>
      <c r="G51" s="179"/>
      <c r="H51" s="179"/>
      <c r="I51" s="179"/>
      <c r="J51" s="179"/>
      <c r="K51" s="179"/>
      <c r="L51" s="179"/>
    </row>
    <row r="52" spans="1:12" x14ac:dyDescent="0.2">
      <c r="A52" s="208"/>
      <c r="B52" s="208"/>
      <c r="C52" s="22"/>
      <c r="D52" s="182"/>
      <c r="E52" s="182"/>
      <c r="F52" s="179"/>
      <c r="G52" s="179"/>
      <c r="H52" s="179"/>
      <c r="I52" s="179"/>
      <c r="J52" s="179"/>
      <c r="K52" s="179"/>
      <c r="L52" s="179"/>
    </row>
    <row r="53" spans="1:12" x14ac:dyDescent="0.2">
      <c r="A53" s="208"/>
      <c r="B53" s="208"/>
      <c r="C53" s="22"/>
      <c r="D53" s="182"/>
      <c r="E53" s="182"/>
      <c r="F53" s="179"/>
      <c r="G53" s="179"/>
      <c r="H53" s="179"/>
      <c r="I53" s="179"/>
      <c r="J53" s="179"/>
      <c r="K53" s="179"/>
      <c r="L53" s="179"/>
    </row>
    <row r="54" spans="1:12" x14ac:dyDescent="0.2">
      <c r="A54" s="208"/>
      <c r="B54" s="208"/>
      <c r="C54" s="22"/>
      <c r="D54" s="182"/>
      <c r="E54" s="182"/>
      <c r="F54" s="179"/>
      <c r="G54" s="179"/>
      <c r="H54" s="179"/>
      <c r="I54" s="179"/>
      <c r="J54" s="179"/>
      <c r="K54" s="179"/>
      <c r="L54" s="179"/>
    </row>
    <row r="55" spans="1:12" x14ac:dyDescent="0.2">
      <c r="A55" s="208"/>
      <c r="B55" s="208"/>
      <c r="C55" s="22"/>
      <c r="D55" s="182"/>
      <c r="E55" s="182"/>
      <c r="F55" s="179"/>
      <c r="G55" s="179"/>
      <c r="H55" s="179"/>
      <c r="I55" s="179"/>
      <c r="J55" s="179"/>
      <c r="K55" s="179"/>
      <c r="L55" s="179"/>
    </row>
    <row r="56" spans="1:12" x14ac:dyDescent="0.2">
      <c r="A56" s="208"/>
      <c r="B56" s="208"/>
      <c r="C56" s="22"/>
      <c r="D56" s="182"/>
      <c r="E56" s="182"/>
      <c r="F56" s="179"/>
      <c r="G56" s="179"/>
      <c r="H56" s="179"/>
      <c r="I56" s="179"/>
      <c r="J56" s="179"/>
      <c r="K56" s="179"/>
      <c r="L56" s="179"/>
    </row>
    <row r="57" spans="1:12" x14ac:dyDescent="0.2">
      <c r="C57" s="22"/>
    </row>
    <row r="58" spans="1:12" x14ac:dyDescent="0.2">
      <c r="C58" s="22"/>
    </row>
    <row r="59" spans="1:12" x14ac:dyDescent="0.2">
      <c r="C59" s="22"/>
    </row>
  </sheetData>
  <sheetProtection selectLockedCells="1"/>
  <mergeCells count="24">
    <mergeCell ref="M40:N40"/>
    <mergeCell ref="A1:N1"/>
    <mergeCell ref="A2:G2"/>
    <mergeCell ref="A3:E3"/>
    <mergeCell ref="F3:L3"/>
    <mergeCell ref="M3:N4"/>
    <mergeCell ref="A4:E4"/>
    <mergeCell ref="F4:L4"/>
    <mergeCell ref="A42:N44"/>
    <mergeCell ref="A45:E45"/>
    <mergeCell ref="J45:N45"/>
    <mergeCell ref="A5:B5"/>
    <mergeCell ref="D5:E5"/>
    <mergeCell ref="D6:E7"/>
    <mergeCell ref="J7:K7"/>
    <mergeCell ref="F6:K6"/>
    <mergeCell ref="F5:L5"/>
    <mergeCell ref="M5:N5"/>
    <mergeCell ref="L6:L7"/>
    <mergeCell ref="M6:M7"/>
    <mergeCell ref="N6:N7"/>
    <mergeCell ref="F7:G7"/>
    <mergeCell ref="H7:I7"/>
    <mergeCell ref="H40:L40"/>
  </mergeCells>
  <phoneticPr fontId="0" type="noConversion"/>
  <conditionalFormatting sqref="M40">
    <cfRule type="cellIs" dxfId="36" priority="14" stopIfTrue="1" operator="greaterThan">
      <formula>0</formula>
    </cfRule>
    <cfRule type="cellIs" dxfId="35" priority="15" stopIfTrue="1" operator="lessThan">
      <formula>0</formula>
    </cfRule>
  </conditionalFormatting>
  <conditionalFormatting sqref="A8:N39">
    <cfRule type="expression" dxfId="34" priority="17" stopIfTrue="1">
      <formula>COUNTIF(Férié,$B8)&gt;0</formula>
    </cfRule>
    <cfRule type="expression" dxfId="33" priority="20" stopIfTrue="1">
      <formula>WEEKDAY($B8,2)&gt;5</formula>
    </cfRule>
  </conditionalFormatting>
  <conditionalFormatting sqref="A8:N38">
    <cfRule type="expression" dxfId="32" priority="1">
      <formula>($B8=TODAY())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F8:K38">
      <formula1>0</formula1>
    </dataValidation>
  </dataValidations>
  <pageMargins left="3.937007874015748E-2" right="3.937007874015748E-2" top="0.19685039370078741" bottom="0.74803149606299213" header="0.19685039370078741" footer="0.31496062992125984"/>
  <pageSetup paperSize="9" orientation="portrait" horizontalDpi="360" verticalDpi="36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between" id="{FAB0ECC1-E96E-4F58-BA57-1B38A6497D10}">
            <xm:f>'Vacances scolaires'!$B$9</xm:f>
            <xm:f>'Vacances scolaires'!$C$9</xm:f>
            <x14:dxf>
              <font>
                <color auto="1"/>
              </font>
              <fill>
                <patternFill>
                  <fgColor auto="1"/>
                  <bgColor rgb="FF00B0F0"/>
                </patternFill>
              </fill>
            </x14:dxf>
          </x14:cfRule>
          <xm:sqref>C8:C38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/>
  <dimension ref="A1:Q59"/>
  <sheetViews>
    <sheetView showGridLines="0" showRuler="0" view="pageLayout" zoomScaleNormal="100" workbookViewId="0">
      <selection activeCell="E8" sqref="E8"/>
    </sheetView>
  </sheetViews>
  <sheetFormatPr baseColWidth="10" defaultRowHeight="14.25" x14ac:dyDescent="0.2"/>
  <cols>
    <col min="1" max="1" width="4.375" style="165" customWidth="1"/>
    <col min="2" max="2" width="4.125" style="165" customWidth="1"/>
    <col min="3" max="3" width="0.625" style="26" customWidth="1"/>
    <col min="4" max="4" width="3.875" style="26" customWidth="1"/>
    <col min="5" max="5" width="23.5" style="26" customWidth="1"/>
    <col min="6" max="8" width="5.625" style="180" customWidth="1"/>
    <col min="9" max="9" width="5.625" style="181" customWidth="1"/>
    <col min="10" max="11" width="5.625" style="180" customWidth="1"/>
    <col min="12" max="13" width="7.125" style="181" customWidth="1"/>
    <col min="14" max="14" width="8" style="181" customWidth="1"/>
    <col min="15" max="16384" width="11" style="13"/>
  </cols>
  <sheetData>
    <row r="1" spans="1:17" ht="21" customHeight="1" thickBot="1" x14ac:dyDescent="0.25">
      <c r="A1" s="486" t="str">
        <f>Janv!A1</f>
        <v>RELEVÉ MENSUEL D'HEURES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8"/>
    </row>
    <row r="2" spans="1:17" ht="15" thickBot="1" x14ac:dyDescent="0.25">
      <c r="A2" s="507" t="str">
        <f>Janv!A2</f>
        <v>Nombre d'heures à effectuer par jour :</v>
      </c>
      <c r="B2" s="508"/>
      <c r="C2" s="508"/>
      <c r="D2" s="508"/>
      <c r="E2" s="508"/>
      <c r="F2" s="508"/>
      <c r="G2" s="508"/>
      <c r="H2" s="196">
        <f>Janv!J2</f>
        <v>0.29166666666666669</v>
      </c>
      <c r="I2" s="197"/>
      <c r="J2" s="198"/>
      <c r="K2" s="198"/>
      <c r="L2" s="197"/>
      <c r="M2" s="199"/>
      <c r="N2" s="200"/>
    </row>
    <row r="3" spans="1:17" ht="20.100000000000001" customHeight="1" x14ac:dyDescent="0.2">
      <c r="A3" s="489" t="str">
        <f>Janv!A3</f>
        <v xml:space="preserve">NOM DE L'AGENT :   </v>
      </c>
      <c r="B3" s="490"/>
      <c r="C3" s="490"/>
      <c r="D3" s="490"/>
      <c r="E3" s="490"/>
      <c r="F3" s="491" t="str">
        <f>Janv!F3</f>
        <v>Jean NEYMAR</v>
      </c>
      <c r="G3" s="491"/>
      <c r="H3" s="491"/>
      <c r="I3" s="491"/>
      <c r="J3" s="491"/>
      <c r="K3" s="491"/>
      <c r="L3" s="491"/>
      <c r="M3" s="361" t="str">
        <f>Janv!M3</f>
        <v>Solde à la fin du mois précédent</v>
      </c>
      <c r="N3" s="362"/>
    </row>
    <row r="4" spans="1:17" ht="20.100000000000001" customHeight="1" thickBot="1" x14ac:dyDescent="0.25">
      <c r="A4" s="492" t="str">
        <f>Janv!A4</f>
        <v xml:space="preserve">SERVICE : </v>
      </c>
      <c r="B4" s="493"/>
      <c r="C4" s="493"/>
      <c r="D4" s="493"/>
      <c r="E4" s="493"/>
      <c r="F4" s="494" t="str">
        <f>Janv!F4</f>
        <v>DDOS</v>
      </c>
      <c r="G4" s="494"/>
      <c r="H4" s="494"/>
      <c r="I4" s="494"/>
      <c r="J4" s="494"/>
      <c r="K4" s="494"/>
      <c r="L4" s="494"/>
      <c r="M4" s="363"/>
      <c r="N4" s="364"/>
    </row>
    <row r="5" spans="1:17" ht="30" customHeight="1" thickBot="1" x14ac:dyDescent="0.25">
      <c r="A5" s="330" t="str">
        <f>Janv!A5</f>
        <v>Choix de l'Année</v>
      </c>
      <c r="B5" s="331"/>
      <c r="C5" s="201"/>
      <c r="D5" s="495">
        <f>Année</f>
        <v>2019</v>
      </c>
      <c r="E5" s="496"/>
      <c r="F5" s="501">
        <f>DATE(Année,8,1)</f>
        <v>42216</v>
      </c>
      <c r="G5" s="502"/>
      <c r="H5" s="502"/>
      <c r="I5" s="502"/>
      <c r="J5" s="502"/>
      <c r="K5" s="502"/>
      <c r="L5" s="503"/>
      <c r="M5" s="386">
        <f>Juillet!M40</f>
        <v>0</v>
      </c>
      <c r="N5" s="387"/>
    </row>
    <row r="6" spans="1:17" ht="30" customHeight="1" thickBot="1" x14ac:dyDescent="0.25">
      <c r="A6" s="166"/>
      <c r="B6" s="16"/>
      <c r="C6" s="16"/>
      <c r="D6" s="497" t="str">
        <f>Janv!D6</f>
        <v xml:space="preserve">Motif du dépassement / Récupération* </v>
      </c>
      <c r="E6" s="498"/>
      <c r="F6" s="471" t="str">
        <f>Janv!F6</f>
        <v>Plages horaires</v>
      </c>
      <c r="G6" s="472"/>
      <c r="H6" s="472"/>
      <c r="I6" s="472"/>
      <c r="J6" s="472"/>
      <c r="K6" s="354"/>
      <c r="L6" s="352" t="str">
        <f>Janv!L6</f>
        <v>Nb d'heures effectuées</v>
      </c>
      <c r="M6" s="354" t="str">
        <f>Janv!M6</f>
        <v>Heures à rattraper ou récupérer</v>
      </c>
      <c r="N6" s="354" t="str">
        <f>Janv!N6</f>
        <v>Solde après chaque journée concernée</v>
      </c>
    </row>
    <row r="7" spans="1:17" ht="15" customHeight="1" thickBot="1" x14ac:dyDescent="0.25">
      <c r="A7" s="20"/>
      <c r="B7" s="21"/>
      <c r="C7" s="95"/>
      <c r="D7" s="499"/>
      <c r="E7" s="500"/>
      <c r="F7" s="479" t="str">
        <f>Janv!F7</f>
        <v>Matin</v>
      </c>
      <c r="G7" s="480"/>
      <c r="H7" s="481" t="str">
        <f>Juillet!H7</f>
        <v>Après-midi</v>
      </c>
      <c r="I7" s="481"/>
      <c r="J7" s="479" t="str">
        <f>Juillet!J7</f>
        <v>Autres</v>
      </c>
      <c r="K7" s="480"/>
      <c r="L7" s="504"/>
      <c r="M7" s="355"/>
      <c r="N7" s="478"/>
      <c r="Q7" s="18"/>
    </row>
    <row r="8" spans="1:17" ht="15" customHeight="1" x14ac:dyDescent="0.2">
      <c r="A8" s="158">
        <f>B8</f>
        <v>42216</v>
      </c>
      <c r="B8" s="159">
        <f>Juillet!B38+1</f>
        <v>42216</v>
      </c>
      <c r="C8" s="96">
        <f>B8</f>
        <v>42216</v>
      </c>
      <c r="D8" s="45" t="str">
        <f>IF(B8=fériés!$B$6,VLOOKUP(B8,Trois,2,FALSE),IF(B8=fériés!$B$7,VLOOKUP(B8,Trois,2,FALSE),IF(B8=fériés!$B$10,VLOOKUP(B8,Trois,2,FALSE),IF(B8=fériés!$B$11,VLOOKUP(B8,Trois,2,FALSE),IF(B8=fériés!$B$12,VLOOKUP(B8,Trois,2,FALSE),"")))))</f>
        <v/>
      </c>
      <c r="E8" s="156"/>
      <c r="F8" s="169"/>
      <c r="G8" s="163"/>
      <c r="H8" s="169"/>
      <c r="I8" s="163"/>
      <c r="J8" s="170"/>
      <c r="K8" s="162"/>
      <c r="L8" s="184">
        <f t="shared" ref="L8:L9" si="0">SUM((G8-F8)+(I8-H8)+(K8-J8))</f>
        <v>0</v>
      </c>
      <c r="M8" s="185">
        <f t="shared" ref="M8:M9" si="1">IF(SUM(F8:K8)=0,0,L8-$H$2)</f>
        <v>0</v>
      </c>
      <c r="N8" s="193">
        <f>SUM(M8+M5)</f>
        <v>0</v>
      </c>
      <c r="Q8" s="18"/>
    </row>
    <row r="9" spans="1:17" ht="15" customHeight="1" x14ac:dyDescent="0.2">
      <c r="A9" s="158">
        <f t="shared" ref="A9:A38" si="2">B9</f>
        <v>42217</v>
      </c>
      <c r="B9" s="159">
        <f>SUM(B8+1)</f>
        <v>42217</v>
      </c>
      <c r="C9" s="96">
        <f t="shared" ref="C9:C38" si="3">B9</f>
        <v>42217</v>
      </c>
      <c r="D9" s="45" t="str">
        <f>IF(B9=fériés!$B$6,VLOOKUP(B9,Trois,2,FALSE),IF(B9=fériés!$B$7,VLOOKUP(B9,Trois,2,FALSE),IF(B9=fériés!$B$10,VLOOKUP(B9,Trois,2,FALSE),IF(B9=fériés!$B$11,VLOOKUP(B9,Trois,2,FALSE),IF(B9=fériés!$B$12,VLOOKUP(B9,Trois,2,FALSE),"")))))</f>
        <v/>
      </c>
      <c r="E9" s="156"/>
      <c r="F9" s="169"/>
      <c r="G9" s="163"/>
      <c r="H9" s="169"/>
      <c r="I9" s="163"/>
      <c r="J9" s="170"/>
      <c r="K9" s="162"/>
      <c r="L9" s="186">
        <f t="shared" si="0"/>
        <v>0</v>
      </c>
      <c r="M9" s="187">
        <f t="shared" si="1"/>
        <v>0</v>
      </c>
      <c r="N9" s="194">
        <f t="shared" ref="N9" si="4">SUM(M9+N8)</f>
        <v>0</v>
      </c>
      <c r="Q9" s="19"/>
    </row>
    <row r="10" spans="1:17" ht="15" customHeight="1" x14ac:dyDescent="0.2">
      <c r="A10" s="158">
        <f t="shared" si="2"/>
        <v>42218</v>
      </c>
      <c r="B10" s="159">
        <f t="shared" ref="B10:B38" si="5">SUM(B9+1)</f>
        <v>42218</v>
      </c>
      <c r="C10" s="96">
        <f t="shared" si="3"/>
        <v>42218</v>
      </c>
      <c r="D10" s="45" t="str">
        <f>IF(B10=fériés!$B$6,VLOOKUP(B10,Trois,2,FALSE),IF(B10=fériés!$B$7,VLOOKUP(B10,Trois,2,FALSE),IF(B10=fériés!$B$10,VLOOKUP(B10,Trois,2,FALSE),IF(B10=fériés!$B$11,VLOOKUP(B10,Trois,2,FALSE),IF(B10=fériés!$B$12,VLOOKUP(B10,Trois,2,FALSE),"")))))</f>
        <v/>
      </c>
      <c r="E10" s="156"/>
      <c r="F10" s="169"/>
      <c r="G10" s="163"/>
      <c r="H10" s="169"/>
      <c r="I10" s="163"/>
      <c r="J10" s="170"/>
      <c r="K10" s="162"/>
      <c r="L10" s="186">
        <f t="shared" ref="L10:L38" si="6">SUM((G10-F10)+(I10-H10)+(K10-J10))</f>
        <v>0</v>
      </c>
      <c r="M10" s="187">
        <f t="shared" ref="M10:M38" si="7">IF(SUM(F10:K10)=0,0,L10-$H$2)</f>
        <v>0</v>
      </c>
      <c r="N10" s="194">
        <f t="shared" ref="N10:N38" si="8">SUM(M10+N9)</f>
        <v>0</v>
      </c>
      <c r="Q10" s="19"/>
    </row>
    <row r="11" spans="1:17" ht="15" customHeight="1" x14ac:dyDescent="0.2">
      <c r="A11" s="158">
        <f t="shared" si="2"/>
        <v>42219</v>
      </c>
      <c r="B11" s="159">
        <f t="shared" si="5"/>
        <v>42219</v>
      </c>
      <c r="C11" s="96">
        <f t="shared" si="3"/>
        <v>42219</v>
      </c>
      <c r="D11" s="45" t="str">
        <f>IF(B11=fériés!$B$6,VLOOKUP(B11,Trois,2,FALSE),IF(B11=fériés!$B$7,VLOOKUP(B11,Trois,2,FALSE),IF(B11=fériés!$B$10,VLOOKUP(B11,Trois,2,FALSE),IF(B11=fériés!$B$11,VLOOKUP(B11,Trois,2,FALSE),IF(B11=fériés!$B$12,VLOOKUP(B11,Trois,2,FALSE),"")))))</f>
        <v/>
      </c>
      <c r="E11" s="156"/>
      <c r="F11" s="169"/>
      <c r="G11" s="163"/>
      <c r="H11" s="169"/>
      <c r="I11" s="163"/>
      <c r="J11" s="170"/>
      <c r="K11" s="162"/>
      <c r="L11" s="186">
        <f t="shared" si="6"/>
        <v>0</v>
      </c>
      <c r="M11" s="187">
        <f t="shared" si="7"/>
        <v>0</v>
      </c>
      <c r="N11" s="194">
        <f t="shared" si="8"/>
        <v>0</v>
      </c>
    </row>
    <row r="12" spans="1:17" ht="15" customHeight="1" x14ac:dyDescent="0.2">
      <c r="A12" s="158">
        <f t="shared" si="2"/>
        <v>42220</v>
      </c>
      <c r="B12" s="159">
        <f t="shared" si="5"/>
        <v>42220</v>
      </c>
      <c r="C12" s="96">
        <f t="shared" si="3"/>
        <v>42220</v>
      </c>
      <c r="D12" s="45" t="str">
        <f>IF(B12=fériés!$B$6,VLOOKUP(B12,Trois,2,FALSE),IF(B12=fériés!$B$7,VLOOKUP(B12,Trois,2,FALSE),IF(B12=fériés!$B$10,VLOOKUP(B12,Trois,2,FALSE),IF(B12=fériés!$B$11,VLOOKUP(B12,Trois,2,FALSE),IF(B12=fériés!$B$12,VLOOKUP(B12,Trois,2,FALSE),"")))))</f>
        <v/>
      </c>
      <c r="E12" s="156"/>
      <c r="F12" s="169"/>
      <c r="G12" s="163"/>
      <c r="H12" s="169"/>
      <c r="I12" s="163"/>
      <c r="J12" s="170"/>
      <c r="K12" s="162"/>
      <c r="L12" s="186">
        <f t="shared" si="6"/>
        <v>0</v>
      </c>
      <c r="M12" s="187">
        <f t="shared" si="7"/>
        <v>0</v>
      </c>
      <c r="N12" s="194">
        <f t="shared" si="8"/>
        <v>0</v>
      </c>
    </row>
    <row r="13" spans="1:17" ht="15" customHeight="1" x14ac:dyDescent="0.2">
      <c r="A13" s="158">
        <f t="shared" si="2"/>
        <v>42221</v>
      </c>
      <c r="B13" s="159">
        <f t="shared" si="5"/>
        <v>42221</v>
      </c>
      <c r="C13" s="96">
        <f t="shared" si="3"/>
        <v>42221</v>
      </c>
      <c r="D13" s="45" t="str">
        <f>IF(B13=fériés!$B$6,VLOOKUP(B13,Trois,2,FALSE),IF(B13=fériés!$B$7,VLOOKUP(B13,Trois,2,FALSE),IF(B13=fériés!$B$10,VLOOKUP(B13,Trois,2,FALSE),IF(B13=fériés!$B$11,VLOOKUP(B13,Trois,2,FALSE),IF(B13=fériés!$B$12,VLOOKUP(B13,Trois,2,FALSE),"")))))</f>
        <v/>
      </c>
      <c r="E13" s="156"/>
      <c r="F13" s="169"/>
      <c r="G13" s="163"/>
      <c r="H13" s="169"/>
      <c r="I13" s="163"/>
      <c r="J13" s="170"/>
      <c r="K13" s="162"/>
      <c r="L13" s="186">
        <f t="shared" si="6"/>
        <v>0</v>
      </c>
      <c r="M13" s="187">
        <f t="shared" si="7"/>
        <v>0</v>
      </c>
      <c r="N13" s="194">
        <f t="shared" si="8"/>
        <v>0</v>
      </c>
    </row>
    <row r="14" spans="1:17" ht="15" customHeight="1" x14ac:dyDescent="0.2">
      <c r="A14" s="158">
        <f t="shared" si="2"/>
        <v>42222</v>
      </c>
      <c r="B14" s="159">
        <f t="shared" si="5"/>
        <v>42222</v>
      </c>
      <c r="C14" s="96">
        <f t="shared" si="3"/>
        <v>42222</v>
      </c>
      <c r="D14" s="45" t="str">
        <f>IF(B14=fériés!$B$6,VLOOKUP(B14,Trois,2,FALSE),IF(B14=fériés!$B$7,VLOOKUP(B14,Trois,2,FALSE),IF(B14=fériés!$B$10,VLOOKUP(B14,Trois,2,FALSE),IF(B14=fériés!$B$11,VLOOKUP(B14,Trois,2,FALSE),IF(B14=fériés!$B$12,VLOOKUP(B14,Trois,2,FALSE),"")))))</f>
        <v/>
      </c>
      <c r="E14" s="156"/>
      <c r="F14" s="169"/>
      <c r="G14" s="163"/>
      <c r="H14" s="169"/>
      <c r="I14" s="163"/>
      <c r="J14" s="170"/>
      <c r="K14" s="162"/>
      <c r="L14" s="186">
        <f t="shared" si="6"/>
        <v>0</v>
      </c>
      <c r="M14" s="187">
        <f t="shared" si="7"/>
        <v>0</v>
      </c>
      <c r="N14" s="194">
        <f t="shared" si="8"/>
        <v>0</v>
      </c>
    </row>
    <row r="15" spans="1:17" ht="15" customHeight="1" x14ac:dyDescent="0.2">
      <c r="A15" s="158">
        <f t="shared" si="2"/>
        <v>42223</v>
      </c>
      <c r="B15" s="159">
        <f t="shared" si="5"/>
        <v>42223</v>
      </c>
      <c r="C15" s="96">
        <f t="shared" si="3"/>
        <v>42223</v>
      </c>
      <c r="D15" s="45" t="str">
        <f>IF(B15=fériés!$B$6,VLOOKUP(B15,Trois,2,FALSE),IF(B15=fériés!$B$7,VLOOKUP(B15,Trois,2,FALSE),IF(B15=fériés!$B$10,VLOOKUP(B15,Trois,2,FALSE),IF(B15=fériés!$B$11,VLOOKUP(B15,Trois,2,FALSE),IF(B15=fériés!$B$12,VLOOKUP(B15,Trois,2,FALSE),"")))))</f>
        <v/>
      </c>
      <c r="E15" s="156"/>
      <c r="F15" s="169"/>
      <c r="G15" s="163"/>
      <c r="H15" s="169"/>
      <c r="I15" s="163"/>
      <c r="J15" s="170"/>
      <c r="K15" s="162"/>
      <c r="L15" s="186">
        <f t="shared" si="6"/>
        <v>0</v>
      </c>
      <c r="M15" s="187">
        <f t="shared" si="7"/>
        <v>0</v>
      </c>
      <c r="N15" s="194">
        <f t="shared" si="8"/>
        <v>0</v>
      </c>
    </row>
    <row r="16" spans="1:17" ht="15" customHeight="1" x14ac:dyDescent="0.2">
      <c r="A16" s="158">
        <f t="shared" si="2"/>
        <v>42224</v>
      </c>
      <c r="B16" s="159">
        <f t="shared" si="5"/>
        <v>42224</v>
      </c>
      <c r="C16" s="96">
        <f t="shared" si="3"/>
        <v>42224</v>
      </c>
      <c r="D16" s="45" t="str">
        <f>IF(B16=fériés!$B$6,VLOOKUP(B16,Trois,2,FALSE),IF(B16=fériés!$B$7,VLOOKUP(B16,Trois,2,FALSE),IF(B16=fériés!$B$10,VLOOKUP(B16,Trois,2,FALSE),IF(B16=fériés!$B$11,VLOOKUP(B16,Trois,2,FALSE),IF(B16=fériés!$B$12,VLOOKUP(B16,Trois,2,FALSE),"")))))</f>
        <v/>
      </c>
      <c r="E16" s="157"/>
      <c r="F16" s="169"/>
      <c r="G16" s="163"/>
      <c r="H16" s="169"/>
      <c r="I16" s="163"/>
      <c r="J16" s="170"/>
      <c r="K16" s="162"/>
      <c r="L16" s="186">
        <f t="shared" si="6"/>
        <v>0</v>
      </c>
      <c r="M16" s="187">
        <f t="shared" si="7"/>
        <v>0</v>
      </c>
      <c r="N16" s="194">
        <f t="shared" si="8"/>
        <v>0</v>
      </c>
    </row>
    <row r="17" spans="1:14" ht="15" customHeight="1" x14ac:dyDescent="0.2">
      <c r="A17" s="158">
        <f t="shared" si="2"/>
        <v>42225</v>
      </c>
      <c r="B17" s="159">
        <f t="shared" si="5"/>
        <v>42225</v>
      </c>
      <c r="C17" s="96">
        <f t="shared" si="3"/>
        <v>42225</v>
      </c>
      <c r="D17" s="45" t="str">
        <f>IF(B17=fériés!$B$6,VLOOKUP(B17,Trois,2,FALSE),IF(B17=fériés!$B$7,VLOOKUP(B17,Trois,2,FALSE),IF(B17=fériés!$B$10,VLOOKUP(B17,Trois,2,FALSE),IF(B17=fériés!$B$11,VLOOKUP(B17,Trois,2,FALSE),IF(B17=fériés!$B$12,VLOOKUP(B17,Trois,2,FALSE),"")))))</f>
        <v/>
      </c>
      <c r="E17" s="156"/>
      <c r="F17" s="169"/>
      <c r="G17" s="163"/>
      <c r="H17" s="169"/>
      <c r="I17" s="163"/>
      <c r="J17" s="170"/>
      <c r="K17" s="162"/>
      <c r="L17" s="186">
        <f t="shared" si="6"/>
        <v>0</v>
      </c>
      <c r="M17" s="187">
        <f t="shared" si="7"/>
        <v>0</v>
      </c>
      <c r="N17" s="194">
        <f t="shared" si="8"/>
        <v>0</v>
      </c>
    </row>
    <row r="18" spans="1:14" ht="15" customHeight="1" x14ac:dyDescent="0.2">
      <c r="A18" s="158">
        <f t="shared" si="2"/>
        <v>42226</v>
      </c>
      <c r="B18" s="159">
        <f t="shared" si="5"/>
        <v>42226</v>
      </c>
      <c r="C18" s="96">
        <f t="shared" si="3"/>
        <v>42226</v>
      </c>
      <c r="D18" s="45" t="str">
        <f>IF(B18=fériés!$B$6,VLOOKUP(B18,Trois,2,FALSE),IF(B18=fériés!$B$7,VLOOKUP(B18,Trois,2,FALSE),IF(B18=fériés!$B$10,VLOOKUP(B18,Trois,2,FALSE),IF(B18=fériés!$B$11,VLOOKUP(B18,Trois,2,FALSE),IF(B18=fériés!$B$12,VLOOKUP(B18,Trois,2,FALSE),"")))))</f>
        <v/>
      </c>
      <c r="E18" s="156"/>
      <c r="F18" s="169"/>
      <c r="G18" s="163"/>
      <c r="H18" s="169"/>
      <c r="I18" s="163"/>
      <c r="J18" s="170"/>
      <c r="K18" s="162"/>
      <c r="L18" s="186">
        <f t="shared" si="6"/>
        <v>0</v>
      </c>
      <c r="M18" s="187">
        <f t="shared" si="7"/>
        <v>0</v>
      </c>
      <c r="N18" s="194">
        <f t="shared" si="8"/>
        <v>0</v>
      </c>
    </row>
    <row r="19" spans="1:14" ht="15" customHeight="1" x14ac:dyDescent="0.2">
      <c r="A19" s="158">
        <f t="shared" si="2"/>
        <v>42227</v>
      </c>
      <c r="B19" s="159">
        <f t="shared" si="5"/>
        <v>42227</v>
      </c>
      <c r="C19" s="96">
        <f t="shared" si="3"/>
        <v>42227</v>
      </c>
      <c r="D19" s="45" t="str">
        <f>IF(B19=fériés!$B$6,VLOOKUP(B19,Trois,2,FALSE),IF(B19=fériés!$B$7,VLOOKUP(B19,Trois,2,FALSE),IF(B19=fériés!$B$10,VLOOKUP(B19,Trois,2,FALSE),IF(B19=fériés!$B$11,VLOOKUP(B19,Trois,2,FALSE),IF(B19=fériés!$B$12,VLOOKUP(B19,Trois,2,FALSE),"")))))</f>
        <v/>
      </c>
      <c r="E19" s="156"/>
      <c r="F19" s="169"/>
      <c r="G19" s="163"/>
      <c r="H19" s="169"/>
      <c r="I19" s="163"/>
      <c r="J19" s="170"/>
      <c r="K19" s="162"/>
      <c r="L19" s="186">
        <f t="shared" si="6"/>
        <v>0</v>
      </c>
      <c r="M19" s="187">
        <f t="shared" si="7"/>
        <v>0</v>
      </c>
      <c r="N19" s="194">
        <f t="shared" si="8"/>
        <v>0</v>
      </c>
    </row>
    <row r="20" spans="1:14" ht="15" customHeight="1" x14ac:dyDescent="0.2">
      <c r="A20" s="158">
        <f t="shared" si="2"/>
        <v>42228</v>
      </c>
      <c r="B20" s="159">
        <f t="shared" si="5"/>
        <v>42228</v>
      </c>
      <c r="C20" s="96">
        <f t="shared" si="3"/>
        <v>42228</v>
      </c>
      <c r="D20" s="45" t="str">
        <f>IF(B20=fériés!$B$6,VLOOKUP(B20,Trois,2,FALSE),IF(B20=fériés!$B$7,VLOOKUP(B20,Trois,2,FALSE),IF(B20=fériés!$B$10,VLOOKUP(B20,Trois,2,FALSE),IF(B20=fériés!$B$11,VLOOKUP(B20,Trois,2,FALSE),IF(B20=fériés!$B$12,VLOOKUP(B20,Trois,2,FALSE),"")))))</f>
        <v/>
      </c>
      <c r="E20" s="156"/>
      <c r="F20" s="169"/>
      <c r="G20" s="163"/>
      <c r="H20" s="169"/>
      <c r="I20" s="163"/>
      <c r="J20" s="170"/>
      <c r="K20" s="162"/>
      <c r="L20" s="186">
        <f t="shared" si="6"/>
        <v>0</v>
      </c>
      <c r="M20" s="187">
        <f t="shared" si="7"/>
        <v>0</v>
      </c>
      <c r="N20" s="194">
        <f t="shared" si="8"/>
        <v>0</v>
      </c>
    </row>
    <row r="21" spans="1:14" ht="15" customHeight="1" x14ac:dyDescent="0.2">
      <c r="A21" s="158">
        <f t="shared" si="2"/>
        <v>42229</v>
      </c>
      <c r="B21" s="159">
        <f t="shared" si="5"/>
        <v>42229</v>
      </c>
      <c r="C21" s="96">
        <f t="shared" si="3"/>
        <v>42229</v>
      </c>
      <c r="D21" s="45" t="str">
        <f>IF(B21=fériés!$B$6,VLOOKUP(B21,Trois,2,FALSE),IF(B21=fériés!$B$7,VLOOKUP(B21,Trois,2,FALSE),IF(B21=fériés!$B$10,VLOOKUP(B21,Trois,2,FALSE),IF(B21=fériés!$B$11,VLOOKUP(B21,Trois,2,FALSE),IF(B21=fériés!$B$12,VLOOKUP(B21,Trois,2,FALSE),"")))))</f>
        <v/>
      </c>
      <c r="E21" s="156"/>
      <c r="F21" s="169"/>
      <c r="G21" s="163"/>
      <c r="H21" s="169"/>
      <c r="I21" s="163"/>
      <c r="J21" s="170"/>
      <c r="K21" s="162"/>
      <c r="L21" s="186">
        <f t="shared" si="6"/>
        <v>0</v>
      </c>
      <c r="M21" s="187">
        <f t="shared" si="7"/>
        <v>0</v>
      </c>
      <c r="N21" s="194">
        <f t="shared" si="8"/>
        <v>0</v>
      </c>
    </row>
    <row r="22" spans="1:14" ht="15" customHeight="1" x14ac:dyDescent="0.2">
      <c r="A22" s="158">
        <f t="shared" si="2"/>
        <v>42230</v>
      </c>
      <c r="B22" s="159">
        <f t="shared" si="5"/>
        <v>42230</v>
      </c>
      <c r="C22" s="96">
        <f t="shared" si="3"/>
        <v>42230</v>
      </c>
      <c r="D22" s="45" t="str">
        <f>VLOOKUP(B22,Trois,2,FALSE)</f>
        <v>Asso</v>
      </c>
      <c r="E22" s="156"/>
      <c r="F22" s="169"/>
      <c r="G22" s="163"/>
      <c r="H22" s="169"/>
      <c r="I22" s="163"/>
      <c r="J22" s="170"/>
      <c r="K22" s="162"/>
      <c r="L22" s="186">
        <f t="shared" si="6"/>
        <v>0</v>
      </c>
      <c r="M22" s="187">
        <f t="shared" si="7"/>
        <v>0</v>
      </c>
      <c r="N22" s="194">
        <f t="shared" si="8"/>
        <v>0</v>
      </c>
    </row>
    <row r="23" spans="1:14" ht="15" customHeight="1" x14ac:dyDescent="0.2">
      <c r="A23" s="158">
        <f t="shared" si="2"/>
        <v>42231</v>
      </c>
      <c r="B23" s="159">
        <f t="shared" si="5"/>
        <v>42231</v>
      </c>
      <c r="C23" s="96">
        <f t="shared" si="3"/>
        <v>42231</v>
      </c>
      <c r="D23" s="45" t="str">
        <f>IF(B23=fériés!$B$6,VLOOKUP(B23,Trois,2,FALSE),IF(B23=fériés!$B$7,VLOOKUP(B23,Trois,2,FALSE),IF(B23=fériés!$B$10,VLOOKUP(B23,Trois,2,FALSE),IF(B23=fériés!$B$11,VLOOKUP(B23,Trois,2,FALSE),IF(B23=fériés!$B$12,VLOOKUP(B23,Trois,2,FALSE),"")))))</f>
        <v/>
      </c>
      <c r="E23" s="156"/>
      <c r="F23" s="169"/>
      <c r="G23" s="163"/>
      <c r="H23" s="169"/>
      <c r="I23" s="163"/>
      <c r="J23" s="170"/>
      <c r="K23" s="162"/>
      <c r="L23" s="186">
        <f t="shared" si="6"/>
        <v>0</v>
      </c>
      <c r="M23" s="187">
        <f t="shared" si="7"/>
        <v>0</v>
      </c>
      <c r="N23" s="194">
        <f t="shared" si="8"/>
        <v>0</v>
      </c>
    </row>
    <row r="24" spans="1:14" ht="15" customHeight="1" x14ac:dyDescent="0.2">
      <c r="A24" s="158">
        <f t="shared" si="2"/>
        <v>42232</v>
      </c>
      <c r="B24" s="159">
        <f t="shared" si="5"/>
        <v>42232</v>
      </c>
      <c r="C24" s="96">
        <f t="shared" si="3"/>
        <v>42232</v>
      </c>
      <c r="D24" s="45" t="str">
        <f>IF(B24=fériés!$B$6,VLOOKUP(B24,Trois,2,FALSE),IF(B24=fériés!$B$7,VLOOKUP(B24,Trois,2,FALSE),IF(B24=fériés!$B$10,VLOOKUP(B24,Trois,2,FALSE),IF(B24=fériés!$B$11,VLOOKUP(B24,Trois,2,FALSE),IF(B24=fériés!$B$12,VLOOKUP(B24,Trois,2,FALSE),"")))))</f>
        <v/>
      </c>
      <c r="E24" s="156"/>
      <c r="F24" s="169"/>
      <c r="G24" s="163"/>
      <c r="H24" s="169"/>
      <c r="I24" s="163"/>
      <c r="J24" s="170"/>
      <c r="K24" s="162"/>
      <c r="L24" s="186">
        <f t="shared" si="6"/>
        <v>0</v>
      </c>
      <c r="M24" s="187">
        <f t="shared" si="7"/>
        <v>0</v>
      </c>
      <c r="N24" s="194">
        <f t="shared" si="8"/>
        <v>0</v>
      </c>
    </row>
    <row r="25" spans="1:14" ht="15" customHeight="1" x14ac:dyDescent="0.2">
      <c r="A25" s="158">
        <f t="shared" si="2"/>
        <v>42233</v>
      </c>
      <c r="B25" s="159">
        <f t="shared" si="5"/>
        <v>42233</v>
      </c>
      <c r="C25" s="96">
        <f t="shared" si="3"/>
        <v>42233</v>
      </c>
      <c r="D25" s="45" t="str">
        <f>IF(B25=fériés!$B$6,VLOOKUP(B25,Trois,2,FALSE),IF(B25=fériés!$B$7,VLOOKUP(B25,Trois,2,FALSE),IF(B25=fériés!$B$10,VLOOKUP(B25,Trois,2,FALSE),IF(B25=fériés!$B$11,VLOOKUP(B25,Trois,2,FALSE),IF(B25=fériés!$B$12,VLOOKUP(B25,Trois,2,FALSE),"")))))</f>
        <v/>
      </c>
      <c r="E25" s="156"/>
      <c r="F25" s="169"/>
      <c r="G25" s="163"/>
      <c r="H25" s="169"/>
      <c r="I25" s="163"/>
      <c r="J25" s="170"/>
      <c r="K25" s="162"/>
      <c r="L25" s="186">
        <f t="shared" si="6"/>
        <v>0</v>
      </c>
      <c r="M25" s="187">
        <f t="shared" si="7"/>
        <v>0</v>
      </c>
      <c r="N25" s="194">
        <f t="shared" si="8"/>
        <v>0</v>
      </c>
    </row>
    <row r="26" spans="1:14" ht="15" customHeight="1" x14ac:dyDescent="0.2">
      <c r="A26" s="158">
        <f t="shared" si="2"/>
        <v>42234</v>
      </c>
      <c r="B26" s="159">
        <f t="shared" si="5"/>
        <v>42234</v>
      </c>
      <c r="C26" s="96">
        <f t="shared" si="3"/>
        <v>42234</v>
      </c>
      <c r="D26" s="45" t="str">
        <f>IF(B26=fériés!$B$6,VLOOKUP(B26,Trois,2,FALSE),IF(B26=fériés!$B$7,VLOOKUP(B26,Trois,2,FALSE),IF(B26=fériés!$B$10,VLOOKUP(B26,Trois,2,FALSE),IF(B26=fériés!$B$11,VLOOKUP(B26,Trois,2,FALSE),IF(B26=fériés!$B$12,VLOOKUP(B26,Trois,2,FALSE),"")))))</f>
        <v/>
      </c>
      <c r="E26" s="156"/>
      <c r="F26" s="169"/>
      <c r="G26" s="163"/>
      <c r="H26" s="169"/>
      <c r="I26" s="163"/>
      <c r="J26" s="170"/>
      <c r="K26" s="162"/>
      <c r="L26" s="186">
        <f t="shared" si="6"/>
        <v>0</v>
      </c>
      <c r="M26" s="187">
        <f t="shared" si="7"/>
        <v>0</v>
      </c>
      <c r="N26" s="194">
        <f t="shared" si="8"/>
        <v>0</v>
      </c>
    </row>
    <row r="27" spans="1:14" ht="15" customHeight="1" x14ac:dyDescent="0.2">
      <c r="A27" s="158">
        <f t="shared" si="2"/>
        <v>42235</v>
      </c>
      <c r="B27" s="159">
        <f t="shared" si="5"/>
        <v>42235</v>
      </c>
      <c r="C27" s="96">
        <f t="shared" si="3"/>
        <v>42235</v>
      </c>
      <c r="D27" s="45" t="str">
        <f>IF(B27=fériés!$B$6,VLOOKUP(B27,Trois,2,FALSE),IF(B27=fériés!$B$7,VLOOKUP(B27,Trois,2,FALSE),IF(B27=fériés!$B$10,VLOOKUP(B27,Trois,2,FALSE),IF(B27=fériés!$B$11,VLOOKUP(B27,Trois,2,FALSE),IF(B27=fériés!$B$12,VLOOKUP(B27,Trois,2,FALSE),"")))))</f>
        <v/>
      </c>
      <c r="E27" s="156"/>
      <c r="F27" s="169"/>
      <c r="G27" s="163"/>
      <c r="H27" s="169"/>
      <c r="I27" s="163"/>
      <c r="J27" s="170"/>
      <c r="K27" s="162"/>
      <c r="L27" s="186">
        <f t="shared" si="6"/>
        <v>0</v>
      </c>
      <c r="M27" s="187">
        <f t="shared" si="7"/>
        <v>0</v>
      </c>
      <c r="N27" s="194">
        <f t="shared" si="8"/>
        <v>0</v>
      </c>
    </row>
    <row r="28" spans="1:14" ht="15" customHeight="1" x14ac:dyDescent="0.2">
      <c r="A28" s="158">
        <f t="shared" si="2"/>
        <v>42236</v>
      </c>
      <c r="B28" s="159">
        <f t="shared" si="5"/>
        <v>42236</v>
      </c>
      <c r="C28" s="96">
        <f t="shared" si="3"/>
        <v>42236</v>
      </c>
      <c r="D28" s="45" t="str">
        <f>IF(B28=fériés!$B$6,VLOOKUP(B28,Trois,2,FALSE),IF(B28=fériés!$B$7,VLOOKUP(B28,Trois,2,FALSE),IF(B28=fériés!$B$10,VLOOKUP(B28,Trois,2,FALSE),IF(B28=fériés!$B$11,VLOOKUP(B28,Trois,2,FALSE),IF(B28=fériés!$B$12,VLOOKUP(B28,Trois,2,FALSE),"")))))</f>
        <v/>
      </c>
      <c r="E28" s="156"/>
      <c r="F28" s="169"/>
      <c r="G28" s="163"/>
      <c r="H28" s="169"/>
      <c r="I28" s="163"/>
      <c r="J28" s="170"/>
      <c r="K28" s="162"/>
      <c r="L28" s="186">
        <f t="shared" si="6"/>
        <v>0</v>
      </c>
      <c r="M28" s="187">
        <f t="shared" si="7"/>
        <v>0</v>
      </c>
      <c r="N28" s="194">
        <f t="shared" si="8"/>
        <v>0</v>
      </c>
    </row>
    <row r="29" spans="1:14" ht="15" customHeight="1" x14ac:dyDescent="0.2">
      <c r="A29" s="158">
        <f t="shared" si="2"/>
        <v>42237</v>
      </c>
      <c r="B29" s="159">
        <f t="shared" si="5"/>
        <v>42237</v>
      </c>
      <c r="C29" s="96">
        <f t="shared" si="3"/>
        <v>42237</v>
      </c>
      <c r="D29" s="45" t="str">
        <f>IF(B29=fériés!$B$6,VLOOKUP(B29,Trois,2,FALSE),IF(B29=fériés!$B$7,VLOOKUP(B29,Trois,2,FALSE),IF(B29=fériés!$B$10,VLOOKUP(B29,Trois,2,FALSE),IF(B29=fériés!$B$11,VLOOKUP(B29,Trois,2,FALSE),IF(B29=fériés!$B$12,VLOOKUP(B29,Trois,2,FALSE),"")))))</f>
        <v/>
      </c>
      <c r="E29" s="156"/>
      <c r="F29" s="169"/>
      <c r="G29" s="163"/>
      <c r="H29" s="169"/>
      <c r="I29" s="163"/>
      <c r="J29" s="170"/>
      <c r="K29" s="162"/>
      <c r="L29" s="186">
        <f t="shared" si="6"/>
        <v>0</v>
      </c>
      <c r="M29" s="187">
        <f t="shared" si="7"/>
        <v>0</v>
      </c>
      <c r="N29" s="194">
        <f t="shared" si="8"/>
        <v>0</v>
      </c>
    </row>
    <row r="30" spans="1:14" ht="15" customHeight="1" x14ac:dyDescent="0.2">
      <c r="A30" s="158">
        <f t="shared" si="2"/>
        <v>42238</v>
      </c>
      <c r="B30" s="159">
        <f t="shared" si="5"/>
        <v>42238</v>
      </c>
      <c r="C30" s="96">
        <f t="shared" si="3"/>
        <v>42238</v>
      </c>
      <c r="D30" s="45" t="str">
        <f>IF(B30=fériés!$B$6,VLOOKUP(B30,Trois,2,FALSE),IF(B30=fériés!$B$7,VLOOKUP(B30,Trois,2,FALSE),IF(B30=fériés!$B$10,VLOOKUP(B30,Trois,2,FALSE),IF(B30=fériés!$B$11,VLOOKUP(B30,Trois,2,FALSE),IF(B30=fériés!$B$12,VLOOKUP(B30,Trois,2,FALSE),"")))))</f>
        <v/>
      </c>
      <c r="E30" s="157"/>
      <c r="F30" s="169"/>
      <c r="G30" s="163"/>
      <c r="H30" s="169"/>
      <c r="I30" s="163"/>
      <c r="J30" s="170"/>
      <c r="K30" s="162"/>
      <c r="L30" s="186">
        <f t="shared" si="6"/>
        <v>0</v>
      </c>
      <c r="M30" s="187">
        <f t="shared" si="7"/>
        <v>0</v>
      </c>
      <c r="N30" s="194">
        <f t="shared" si="8"/>
        <v>0</v>
      </c>
    </row>
    <row r="31" spans="1:14" ht="15" customHeight="1" x14ac:dyDescent="0.2">
      <c r="A31" s="158">
        <f t="shared" si="2"/>
        <v>42239</v>
      </c>
      <c r="B31" s="159">
        <f t="shared" si="5"/>
        <v>42239</v>
      </c>
      <c r="C31" s="96">
        <f t="shared" si="3"/>
        <v>42239</v>
      </c>
      <c r="D31" s="45" t="str">
        <f>IF(B31=fériés!$B$6,VLOOKUP(B31,Trois,2,FALSE),IF(B31=fériés!$B$7,VLOOKUP(B31,Trois,2,FALSE),IF(B31=fériés!$B$10,VLOOKUP(B31,Trois,2,FALSE),IF(B31=fériés!$B$11,VLOOKUP(B31,Trois,2,FALSE),IF(B31=fériés!$B$12,VLOOKUP(B31,Trois,2,FALSE),"")))))</f>
        <v/>
      </c>
      <c r="E31" s="156"/>
      <c r="F31" s="169"/>
      <c r="G31" s="163"/>
      <c r="H31" s="169"/>
      <c r="I31" s="163"/>
      <c r="J31" s="170"/>
      <c r="K31" s="162"/>
      <c r="L31" s="186">
        <f t="shared" si="6"/>
        <v>0</v>
      </c>
      <c r="M31" s="187">
        <f t="shared" si="7"/>
        <v>0</v>
      </c>
      <c r="N31" s="194">
        <f t="shared" si="8"/>
        <v>0</v>
      </c>
    </row>
    <row r="32" spans="1:14" ht="15" customHeight="1" x14ac:dyDescent="0.2">
      <c r="A32" s="158">
        <f t="shared" si="2"/>
        <v>42240</v>
      </c>
      <c r="B32" s="159">
        <f t="shared" si="5"/>
        <v>42240</v>
      </c>
      <c r="C32" s="96">
        <f t="shared" si="3"/>
        <v>42240</v>
      </c>
      <c r="D32" s="45" t="str">
        <f>IF(B32=fériés!$B$6,VLOOKUP(B32,Trois,2,FALSE),IF(B32=fériés!$B$7,VLOOKUP(B32,Trois,2,FALSE),IF(B32=fériés!$B$10,VLOOKUP(B32,Trois,2,FALSE),IF(B32=fériés!$B$11,VLOOKUP(B32,Trois,2,FALSE),IF(B32=fériés!$B$12,VLOOKUP(B32,Trois,2,FALSE),"")))))</f>
        <v/>
      </c>
      <c r="E32" s="156"/>
      <c r="F32" s="169"/>
      <c r="G32" s="163"/>
      <c r="H32" s="169"/>
      <c r="I32" s="163"/>
      <c r="J32" s="170"/>
      <c r="K32" s="162"/>
      <c r="L32" s="186">
        <f t="shared" si="6"/>
        <v>0</v>
      </c>
      <c r="M32" s="187">
        <f t="shared" si="7"/>
        <v>0</v>
      </c>
      <c r="N32" s="194">
        <f t="shared" si="8"/>
        <v>0</v>
      </c>
    </row>
    <row r="33" spans="1:15" ht="15" customHeight="1" x14ac:dyDescent="0.2">
      <c r="A33" s="158">
        <f t="shared" si="2"/>
        <v>42241</v>
      </c>
      <c r="B33" s="159">
        <f t="shared" si="5"/>
        <v>42241</v>
      </c>
      <c r="C33" s="96">
        <f t="shared" si="3"/>
        <v>42241</v>
      </c>
      <c r="D33" s="45" t="str">
        <f>IF(B33=fériés!$B$6,VLOOKUP(B33,Trois,2,FALSE),IF(B33=fériés!$B$7,VLOOKUP(B33,Trois,2,FALSE),IF(B33=fériés!$B$10,VLOOKUP(B33,Trois,2,FALSE),IF(B33=fériés!$B$11,VLOOKUP(B33,Trois,2,FALSE),IF(B33=fériés!$B$12,VLOOKUP(B33,Trois,2,FALSE),"")))))</f>
        <v/>
      </c>
      <c r="E33" s="156"/>
      <c r="F33" s="169"/>
      <c r="G33" s="163"/>
      <c r="H33" s="169"/>
      <c r="I33" s="163"/>
      <c r="J33" s="170"/>
      <c r="K33" s="162"/>
      <c r="L33" s="186">
        <f t="shared" si="6"/>
        <v>0</v>
      </c>
      <c r="M33" s="187">
        <f t="shared" si="7"/>
        <v>0</v>
      </c>
      <c r="N33" s="194">
        <f t="shared" si="8"/>
        <v>0</v>
      </c>
    </row>
    <row r="34" spans="1:15" ht="15" customHeight="1" x14ac:dyDescent="0.2">
      <c r="A34" s="158">
        <f t="shared" si="2"/>
        <v>42242</v>
      </c>
      <c r="B34" s="159">
        <f t="shared" si="5"/>
        <v>42242</v>
      </c>
      <c r="C34" s="96">
        <f t="shared" si="3"/>
        <v>42242</v>
      </c>
      <c r="D34" s="45" t="str">
        <f>IF(B34=fériés!$B$6,VLOOKUP(B34,Trois,2,FALSE),IF(B34=fériés!$B$7,VLOOKUP(B34,Trois,2,FALSE),IF(B34=fériés!$B$10,VLOOKUP(B34,Trois,2,FALSE),IF(B34=fériés!$B$11,VLOOKUP(B34,Trois,2,FALSE),IF(B34=fériés!$B$12,VLOOKUP(B34,Trois,2,FALSE),"")))))</f>
        <v/>
      </c>
      <c r="E34" s="156"/>
      <c r="F34" s="169"/>
      <c r="G34" s="163"/>
      <c r="H34" s="169"/>
      <c r="I34" s="163"/>
      <c r="J34" s="170"/>
      <c r="K34" s="162"/>
      <c r="L34" s="186">
        <f t="shared" si="6"/>
        <v>0</v>
      </c>
      <c r="M34" s="187">
        <f t="shared" si="7"/>
        <v>0</v>
      </c>
      <c r="N34" s="194">
        <f t="shared" si="8"/>
        <v>0</v>
      </c>
    </row>
    <row r="35" spans="1:15" ht="15" customHeight="1" x14ac:dyDescent="0.2">
      <c r="A35" s="158">
        <f t="shared" si="2"/>
        <v>42243</v>
      </c>
      <c r="B35" s="159">
        <f t="shared" si="5"/>
        <v>42243</v>
      </c>
      <c r="C35" s="96">
        <f t="shared" si="3"/>
        <v>42243</v>
      </c>
      <c r="D35" s="45" t="str">
        <f>IF(B35=fériés!$B$6,VLOOKUP(B35,Trois,2,FALSE),IF(B35=fériés!$B$7,VLOOKUP(B35,Trois,2,FALSE),IF(B35=fériés!$B$10,VLOOKUP(B35,Trois,2,FALSE),IF(B35=fériés!$B$11,VLOOKUP(B35,Trois,2,FALSE),IF(B35=fériés!$B$12,VLOOKUP(B35,Trois,2,FALSE),"")))))</f>
        <v/>
      </c>
      <c r="E35" s="156"/>
      <c r="F35" s="169"/>
      <c r="G35" s="163"/>
      <c r="H35" s="169"/>
      <c r="I35" s="163"/>
      <c r="J35" s="170"/>
      <c r="K35" s="162"/>
      <c r="L35" s="186">
        <f t="shared" si="6"/>
        <v>0</v>
      </c>
      <c r="M35" s="187">
        <f t="shared" si="7"/>
        <v>0</v>
      </c>
      <c r="N35" s="194">
        <f t="shared" si="8"/>
        <v>0</v>
      </c>
    </row>
    <row r="36" spans="1:15" ht="15" customHeight="1" x14ac:dyDescent="0.2">
      <c r="A36" s="158">
        <f t="shared" si="2"/>
        <v>42244</v>
      </c>
      <c r="B36" s="159">
        <f t="shared" si="5"/>
        <v>42244</v>
      </c>
      <c r="C36" s="96">
        <f t="shared" si="3"/>
        <v>42244</v>
      </c>
      <c r="D36" s="45" t="str">
        <f>IF(B36=fériés!$B$6,VLOOKUP(B36,Trois,2,FALSE),IF(B36=fériés!$B$7,VLOOKUP(B36,Trois,2,FALSE),IF(B36=fériés!$B$10,VLOOKUP(B36,Trois,2,FALSE),IF(B36=fériés!$B$11,VLOOKUP(B36,Trois,2,FALSE),IF(B36=fériés!$B$12,VLOOKUP(B36,Trois,2,FALSE),"")))))</f>
        <v/>
      </c>
      <c r="E36" s="156"/>
      <c r="F36" s="169"/>
      <c r="G36" s="163"/>
      <c r="H36" s="169"/>
      <c r="I36" s="163"/>
      <c r="J36" s="170"/>
      <c r="K36" s="162"/>
      <c r="L36" s="186">
        <f t="shared" si="6"/>
        <v>0</v>
      </c>
      <c r="M36" s="187">
        <f t="shared" si="7"/>
        <v>0</v>
      </c>
      <c r="N36" s="194">
        <f t="shared" si="8"/>
        <v>0</v>
      </c>
    </row>
    <row r="37" spans="1:15" ht="15" customHeight="1" x14ac:dyDescent="0.2">
      <c r="A37" s="158">
        <f t="shared" si="2"/>
        <v>42245</v>
      </c>
      <c r="B37" s="159">
        <f t="shared" si="5"/>
        <v>42245</v>
      </c>
      <c r="C37" s="96">
        <f t="shared" si="3"/>
        <v>42245</v>
      </c>
      <c r="D37" s="45"/>
      <c r="E37" s="157"/>
      <c r="F37" s="169"/>
      <c r="G37" s="163"/>
      <c r="H37" s="169"/>
      <c r="I37" s="163"/>
      <c r="J37" s="170"/>
      <c r="K37" s="162"/>
      <c r="L37" s="186">
        <f t="shared" si="6"/>
        <v>0</v>
      </c>
      <c r="M37" s="187">
        <f t="shared" si="7"/>
        <v>0</v>
      </c>
      <c r="N37" s="194">
        <f t="shared" si="8"/>
        <v>0</v>
      </c>
    </row>
    <row r="38" spans="1:15" ht="15" customHeight="1" thickBot="1" x14ac:dyDescent="0.25">
      <c r="A38" s="160">
        <f t="shared" si="2"/>
        <v>42246</v>
      </c>
      <c r="B38" s="161">
        <f t="shared" si="5"/>
        <v>42246</v>
      </c>
      <c r="C38" s="96">
        <f t="shared" si="3"/>
        <v>42246</v>
      </c>
      <c r="D38" s="47"/>
      <c r="E38" s="86"/>
      <c r="F38" s="171"/>
      <c r="G38" s="172"/>
      <c r="H38" s="171"/>
      <c r="I38" s="172"/>
      <c r="J38" s="173"/>
      <c r="K38" s="174"/>
      <c r="L38" s="188">
        <f t="shared" si="6"/>
        <v>0</v>
      </c>
      <c r="M38" s="189">
        <f t="shared" si="7"/>
        <v>0</v>
      </c>
      <c r="N38" s="195">
        <f t="shared" si="8"/>
        <v>0</v>
      </c>
    </row>
    <row r="39" spans="1:15" ht="15" customHeight="1" thickBot="1" x14ac:dyDescent="0.25">
      <c r="A39" s="48"/>
      <c r="B39" s="56"/>
      <c r="C39" s="49"/>
      <c r="D39" s="61"/>
      <c r="E39" s="57"/>
      <c r="F39" s="175"/>
      <c r="G39" s="175"/>
      <c r="H39" s="176"/>
      <c r="I39" s="177"/>
      <c r="J39" s="176"/>
      <c r="K39" s="176"/>
      <c r="L39" s="190"/>
      <c r="M39" s="190"/>
      <c r="N39" s="190"/>
      <c r="O39" s="19"/>
    </row>
    <row r="40" spans="1:15" ht="15" customHeight="1" thickBot="1" x14ac:dyDescent="0.25">
      <c r="A40" s="164"/>
      <c r="B40" s="167"/>
      <c r="C40" s="23"/>
      <c r="D40" s="12"/>
      <c r="E40" s="25"/>
      <c r="F40" s="178"/>
      <c r="G40" s="178"/>
      <c r="H40" s="428" t="str">
        <f>Janv!I40</f>
        <v>SOLDE EN FIN DE MOIS</v>
      </c>
      <c r="I40" s="429"/>
      <c r="J40" s="429"/>
      <c r="K40" s="429"/>
      <c r="L40" s="429"/>
      <c r="M40" s="505">
        <f>N38</f>
        <v>0</v>
      </c>
      <c r="N40" s="506"/>
    </row>
    <row r="42" spans="1:15" x14ac:dyDescent="0.2">
      <c r="A42" s="432" t="str">
        <f>Janv!A42</f>
        <v>Ce relevé d'heures est à faire remonter à chaque fin de mois à votre responsable direct.
* Toute demande de récupération devra faire l'objet d'une demande préalable auprès de son responsable direct et devra être annexé ensuite à votre relevé d'heures.</v>
      </c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</row>
    <row r="43" spans="1:15" x14ac:dyDescent="0.2">
      <c r="A43" s="43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</row>
    <row r="44" spans="1:15" x14ac:dyDescent="0.2">
      <c r="A44" s="432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</row>
    <row r="45" spans="1:15" x14ac:dyDescent="0.2">
      <c r="A45" s="425" t="str">
        <f>Janv!A45</f>
        <v>SIGNATURE DE L'AGENT</v>
      </c>
      <c r="B45" s="425"/>
      <c r="C45" s="425"/>
      <c r="D45" s="425"/>
      <c r="E45" s="425"/>
      <c r="F45" s="178"/>
      <c r="G45" s="178"/>
      <c r="H45" s="178"/>
      <c r="I45" s="179"/>
      <c r="J45" s="426" t="str">
        <f>Janv!I45</f>
        <v>SIGNATURE DU RESPONSABLE DIRECT</v>
      </c>
      <c r="K45" s="426"/>
      <c r="L45" s="426"/>
      <c r="M45" s="426"/>
      <c r="N45" s="426"/>
    </row>
    <row r="46" spans="1:15" x14ac:dyDescent="0.2">
      <c r="A46" s="164"/>
      <c r="B46" s="164"/>
      <c r="C46" s="22"/>
      <c r="D46" s="22"/>
      <c r="E46" s="22"/>
      <c r="F46" s="178"/>
      <c r="G46" s="178"/>
      <c r="H46" s="178"/>
      <c r="I46" s="179"/>
      <c r="J46" s="178"/>
      <c r="K46" s="178"/>
      <c r="L46" s="179"/>
    </row>
    <row r="47" spans="1:15" x14ac:dyDescent="0.2">
      <c r="A47" s="164"/>
      <c r="B47" s="164"/>
      <c r="C47" s="22"/>
      <c r="D47" s="22"/>
      <c r="E47" s="22"/>
      <c r="F47" s="178"/>
      <c r="G47" s="178"/>
      <c r="H47" s="178"/>
      <c r="I47" s="179"/>
      <c r="J47" s="178"/>
      <c r="K47" s="178"/>
      <c r="L47" s="179"/>
    </row>
    <row r="48" spans="1:15" x14ac:dyDescent="0.2">
      <c r="A48" s="164"/>
      <c r="B48" s="164"/>
      <c r="C48" s="22"/>
      <c r="D48" s="22"/>
      <c r="E48" s="22"/>
      <c r="F48" s="178"/>
      <c r="G48" s="178"/>
      <c r="H48" s="178"/>
      <c r="I48" s="179"/>
      <c r="J48" s="178"/>
      <c r="K48" s="178"/>
      <c r="L48" s="179"/>
    </row>
    <row r="49" spans="1:12" x14ac:dyDescent="0.2">
      <c r="A49" s="164"/>
      <c r="B49" s="164"/>
      <c r="C49" s="22"/>
      <c r="D49" s="22"/>
      <c r="E49" s="22"/>
      <c r="F49" s="178"/>
      <c r="G49" s="178"/>
      <c r="H49" s="178"/>
      <c r="I49" s="179"/>
      <c r="J49" s="178"/>
      <c r="K49" s="178"/>
      <c r="L49" s="179"/>
    </row>
    <row r="50" spans="1:12" x14ac:dyDescent="0.2">
      <c r="A50" s="164"/>
      <c r="B50" s="164"/>
      <c r="C50" s="22"/>
      <c r="D50" s="22"/>
      <c r="E50" s="22"/>
      <c r="F50" s="178"/>
      <c r="G50" s="178"/>
      <c r="H50" s="178"/>
      <c r="I50" s="179"/>
      <c r="J50" s="178"/>
      <c r="K50" s="178"/>
      <c r="L50" s="179"/>
    </row>
    <row r="51" spans="1:12" x14ac:dyDescent="0.2">
      <c r="A51" s="164"/>
      <c r="B51" s="164"/>
      <c r="C51" s="22"/>
      <c r="D51" s="22"/>
      <c r="E51" s="22"/>
      <c r="F51" s="178"/>
      <c r="G51" s="178"/>
      <c r="H51" s="178"/>
      <c r="I51" s="179"/>
      <c r="J51" s="178"/>
      <c r="K51" s="178"/>
      <c r="L51" s="179"/>
    </row>
    <row r="52" spans="1:12" x14ac:dyDescent="0.2">
      <c r="A52" s="164"/>
      <c r="B52" s="164"/>
      <c r="C52" s="22"/>
      <c r="D52" s="22"/>
      <c r="E52" s="22"/>
      <c r="F52" s="178"/>
      <c r="G52" s="178"/>
      <c r="H52" s="178"/>
      <c r="I52" s="179"/>
      <c r="J52" s="178"/>
      <c r="K52" s="178"/>
      <c r="L52" s="179"/>
    </row>
    <row r="53" spans="1:12" x14ac:dyDescent="0.2">
      <c r="A53" s="164"/>
      <c r="B53" s="164"/>
      <c r="C53" s="22"/>
      <c r="D53" s="22"/>
      <c r="E53" s="22"/>
      <c r="F53" s="178"/>
      <c r="G53" s="178"/>
      <c r="H53" s="178"/>
      <c r="I53" s="179"/>
      <c r="J53" s="178"/>
      <c r="K53" s="178"/>
      <c r="L53" s="179"/>
    </row>
    <row r="54" spans="1:12" x14ac:dyDescent="0.2">
      <c r="A54" s="164"/>
      <c r="B54" s="164"/>
      <c r="C54" s="22"/>
      <c r="D54" s="22"/>
      <c r="E54" s="22"/>
      <c r="F54" s="178"/>
      <c r="G54" s="178"/>
      <c r="H54" s="178"/>
      <c r="I54" s="179"/>
      <c r="J54" s="178"/>
      <c r="K54" s="178"/>
      <c r="L54" s="179"/>
    </row>
    <row r="55" spans="1:12" x14ac:dyDescent="0.2">
      <c r="A55" s="164"/>
      <c r="B55" s="164"/>
      <c r="C55" s="22"/>
      <c r="D55" s="22"/>
      <c r="E55" s="22"/>
      <c r="F55" s="178"/>
      <c r="G55" s="178"/>
      <c r="H55" s="178"/>
      <c r="I55" s="179"/>
      <c r="J55" s="178"/>
      <c r="K55" s="178"/>
      <c r="L55" s="179"/>
    </row>
    <row r="56" spans="1:12" x14ac:dyDescent="0.2">
      <c r="A56" s="164"/>
      <c r="B56" s="164"/>
      <c r="C56" s="22"/>
      <c r="D56" s="22"/>
      <c r="E56" s="22"/>
      <c r="F56" s="178"/>
      <c r="G56" s="178"/>
      <c r="H56" s="178"/>
      <c r="I56" s="179"/>
      <c r="J56" s="178"/>
      <c r="K56" s="178"/>
      <c r="L56" s="179"/>
    </row>
    <row r="57" spans="1:12" x14ac:dyDescent="0.2">
      <c r="C57" s="22"/>
    </row>
    <row r="58" spans="1:12" x14ac:dyDescent="0.2">
      <c r="C58" s="22"/>
    </row>
    <row r="59" spans="1:12" x14ac:dyDescent="0.2">
      <c r="C59" s="22"/>
    </row>
  </sheetData>
  <sheetProtection sheet="1" objects="1" scenarios="1" selectLockedCells="1"/>
  <mergeCells count="24">
    <mergeCell ref="M40:N40"/>
    <mergeCell ref="A1:N1"/>
    <mergeCell ref="A2:G2"/>
    <mergeCell ref="A3:E3"/>
    <mergeCell ref="F3:L3"/>
    <mergeCell ref="M3:N4"/>
    <mergeCell ref="A4:E4"/>
    <mergeCell ref="F4:L4"/>
    <mergeCell ref="A42:N44"/>
    <mergeCell ref="A45:E45"/>
    <mergeCell ref="J45:N45"/>
    <mergeCell ref="A5:B5"/>
    <mergeCell ref="D5:E5"/>
    <mergeCell ref="D6:E7"/>
    <mergeCell ref="F6:K6"/>
    <mergeCell ref="J7:K7"/>
    <mergeCell ref="F5:L5"/>
    <mergeCell ref="M5:N5"/>
    <mergeCell ref="L6:L7"/>
    <mergeCell ref="M6:M7"/>
    <mergeCell ref="N6:N7"/>
    <mergeCell ref="F7:G7"/>
    <mergeCell ref="H7:I7"/>
    <mergeCell ref="H40:L40"/>
  </mergeCells>
  <phoneticPr fontId="0" type="noConversion"/>
  <conditionalFormatting sqref="M40">
    <cfRule type="cellIs" dxfId="30" priority="19" stopIfTrue="1" operator="greaterThan">
      <formula>0</formula>
    </cfRule>
    <cfRule type="cellIs" dxfId="29" priority="20" stopIfTrue="1" operator="lessThan">
      <formula>0</formula>
    </cfRule>
  </conditionalFormatting>
  <conditionalFormatting sqref="A8:N39">
    <cfRule type="expression" dxfId="28" priority="3">
      <formula>($B8=TODAY())</formula>
    </cfRule>
    <cfRule type="expression" dxfId="27" priority="7" stopIfTrue="1">
      <formula>COUNTIF(Férié,$B8)&gt;0</formula>
    </cfRule>
    <cfRule type="expression" dxfId="26" priority="13" stopIfTrue="1">
      <formula>WEEKDAY($B8,2)&gt;5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F8:K38">
      <formula1>0</formula1>
    </dataValidation>
  </dataValidations>
  <pageMargins left="3.937007874015748E-2" right="3.937007874015748E-2" top="0.19685039370078741" bottom="0.74803149606299213" header="0.19685039370078741" footer="0.31496062992125984"/>
  <pageSetup paperSize="9" orientation="portrait" horizontalDpi="360" verticalDpi="36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stopIfTrue="1" operator="between" id="{2C1D4FC4-2842-41DC-A289-70C49AE86D69}">
            <xm:f>'Vacances scolaires'!$B$9</xm:f>
            <xm:f>'Vacances scolaires'!$C$9</xm:f>
            <x14:dxf>
              <font>
                <color auto="1"/>
              </font>
              <fill>
                <patternFill>
                  <fgColor auto="1"/>
                  <bgColor rgb="FF00B0F0"/>
                </patternFill>
              </fill>
            </x14:dxf>
          </x14:cfRule>
          <xm:sqref>C8:C38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0"/>
  <dimension ref="A1:Q60"/>
  <sheetViews>
    <sheetView showGridLines="0" showRowColHeaders="0" showRuler="0" view="pageLayout" topLeftCell="A7" zoomScaleNormal="100" workbookViewId="0">
      <selection activeCell="A42" sqref="A42:N44"/>
    </sheetView>
  </sheetViews>
  <sheetFormatPr baseColWidth="10" defaultRowHeight="14.25" x14ac:dyDescent="0.2"/>
  <cols>
    <col min="1" max="1" width="4.375" style="26" customWidth="1"/>
    <col min="2" max="2" width="4.125" style="26" customWidth="1"/>
    <col min="3" max="3" width="0.625" style="26" customWidth="1"/>
    <col min="4" max="4" width="3.875" style="26" customWidth="1"/>
    <col min="5" max="5" width="23.5" style="210" customWidth="1"/>
    <col min="6" max="11" width="5.625" style="26" customWidth="1"/>
    <col min="12" max="12" width="7.125" style="26" customWidth="1"/>
    <col min="13" max="13" width="7.125" style="13" customWidth="1"/>
    <col min="14" max="14" width="7.5" style="13" customWidth="1"/>
    <col min="15" max="16384" width="11" style="13"/>
  </cols>
  <sheetData>
    <row r="1" spans="1:17" s="231" customFormat="1" ht="21" customHeight="1" thickBot="1" x14ac:dyDescent="0.3">
      <c r="A1" s="519" t="str">
        <f>Janv!A1</f>
        <v>RELEVÉ MENSUEL D'HEURES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1"/>
    </row>
    <row r="2" spans="1:17" s="231" customFormat="1" ht="15.75" customHeight="1" thickBot="1" x14ac:dyDescent="0.3">
      <c r="A2" s="350" t="str">
        <f>Janv!A2</f>
        <v>Nombre d'heures à effectuer par jour :</v>
      </c>
      <c r="B2" s="351"/>
      <c r="C2" s="351"/>
      <c r="D2" s="351"/>
      <c r="E2" s="351"/>
      <c r="F2" s="351"/>
      <c r="G2" s="351"/>
      <c r="H2" s="278">
        <f>Janv!J2</f>
        <v>0.29166666666666669</v>
      </c>
      <c r="I2" s="280"/>
      <c r="J2" s="280"/>
      <c r="K2" s="280"/>
      <c r="L2" s="280"/>
      <c r="M2" s="281"/>
      <c r="N2" s="282"/>
    </row>
    <row r="3" spans="1:17" s="231" customFormat="1" ht="20.100000000000001" customHeight="1" x14ac:dyDescent="0.25">
      <c r="A3" s="328" t="str">
        <f>Janv!A3</f>
        <v xml:space="preserve">NOM DE L'AGENT :   </v>
      </c>
      <c r="B3" s="329"/>
      <c r="C3" s="329"/>
      <c r="D3" s="329"/>
      <c r="E3" s="329"/>
      <c r="F3" s="376" t="str">
        <f>Janv!F3</f>
        <v>Jean NEYMAR</v>
      </c>
      <c r="G3" s="376"/>
      <c r="H3" s="376"/>
      <c r="I3" s="376"/>
      <c r="J3" s="376"/>
      <c r="K3" s="376"/>
      <c r="L3" s="376"/>
      <c r="M3" s="361" t="str">
        <f>Janv!M3</f>
        <v>Solde à la fin du mois précédent</v>
      </c>
      <c r="N3" s="362"/>
    </row>
    <row r="4" spans="1:17" s="231" customFormat="1" ht="20.100000000000001" customHeight="1" thickBot="1" x14ac:dyDescent="0.3">
      <c r="A4" s="333" t="str">
        <f>Janv!A4</f>
        <v xml:space="preserve">SERVICE : </v>
      </c>
      <c r="B4" s="334"/>
      <c r="C4" s="334"/>
      <c r="D4" s="334"/>
      <c r="E4" s="334"/>
      <c r="F4" s="377" t="str">
        <f>Janv!F4</f>
        <v>DDOS</v>
      </c>
      <c r="G4" s="377"/>
      <c r="H4" s="377"/>
      <c r="I4" s="377"/>
      <c r="J4" s="377"/>
      <c r="K4" s="377"/>
      <c r="L4" s="377"/>
      <c r="M4" s="363"/>
      <c r="N4" s="364"/>
    </row>
    <row r="5" spans="1:17" s="231" customFormat="1" ht="30" customHeight="1" thickBot="1" x14ac:dyDescent="0.3">
      <c r="A5" s="330" t="str">
        <f>Janv!A5</f>
        <v>Choix de l'Année</v>
      </c>
      <c r="B5" s="331"/>
      <c r="C5" s="279"/>
      <c r="D5" s="512">
        <f>Année</f>
        <v>2019</v>
      </c>
      <c r="E5" s="513"/>
      <c r="F5" s="383">
        <f>DATE(Année,9,1)</f>
        <v>42247</v>
      </c>
      <c r="G5" s="384"/>
      <c r="H5" s="384"/>
      <c r="I5" s="384"/>
      <c r="J5" s="384"/>
      <c r="K5" s="384"/>
      <c r="L5" s="385"/>
      <c r="M5" s="386">
        <f>Aout!M40</f>
        <v>0</v>
      </c>
      <c r="N5" s="387"/>
    </row>
    <row r="6" spans="1:17" s="231" customFormat="1" ht="30" customHeight="1" thickBot="1" x14ac:dyDescent="0.3">
      <c r="A6" s="312"/>
      <c r="B6" s="313"/>
      <c r="C6" s="313"/>
      <c r="D6" s="514" t="str">
        <f>Janv!D6</f>
        <v xml:space="preserve">Motif du dépassement / Récupération* </v>
      </c>
      <c r="E6" s="515"/>
      <c r="F6" s="471" t="str">
        <f>Janv!F6</f>
        <v>Plages horaires</v>
      </c>
      <c r="G6" s="472"/>
      <c r="H6" s="472"/>
      <c r="I6" s="472"/>
      <c r="J6" s="472"/>
      <c r="K6" s="354"/>
      <c r="L6" s="471" t="str">
        <f>Janv!L6</f>
        <v>Nb d'heures effectuées</v>
      </c>
      <c r="M6" s="354" t="str">
        <f>Janv!M6</f>
        <v>Heures à rattraper ou récupérer</v>
      </c>
      <c r="N6" s="354" t="str">
        <f>Janv!N6</f>
        <v>Solde après chaque journée concernée</v>
      </c>
    </row>
    <row r="7" spans="1:17" s="231" customFormat="1" ht="15" customHeight="1" thickBot="1" x14ac:dyDescent="0.3">
      <c r="A7" s="314"/>
      <c r="B7" s="315"/>
      <c r="C7" s="316"/>
      <c r="D7" s="516"/>
      <c r="E7" s="517"/>
      <c r="F7" s="479" t="str">
        <f>Janv!F7</f>
        <v>Matin</v>
      </c>
      <c r="G7" s="480"/>
      <c r="H7" s="481" t="str">
        <f>Aout!H7</f>
        <v>Après-midi</v>
      </c>
      <c r="I7" s="481"/>
      <c r="J7" s="469" t="str">
        <f>Aout!J7</f>
        <v>Autres</v>
      </c>
      <c r="K7" s="470"/>
      <c r="L7" s="518"/>
      <c r="M7" s="478"/>
      <c r="N7" s="478"/>
      <c r="Q7" s="311"/>
    </row>
    <row r="8" spans="1:17" ht="15" customHeight="1" x14ac:dyDescent="0.2">
      <c r="A8" s="289">
        <f>B8</f>
        <v>42247</v>
      </c>
      <c r="B8" s="290">
        <f>Aout!B38+1</f>
        <v>42247</v>
      </c>
      <c r="C8" s="291">
        <f>B8</f>
        <v>42247</v>
      </c>
      <c r="D8" s="292"/>
      <c r="E8" s="233"/>
      <c r="F8" s="169"/>
      <c r="G8" s="163"/>
      <c r="H8" s="170"/>
      <c r="I8" s="162"/>
      <c r="J8" s="170"/>
      <c r="K8" s="317"/>
      <c r="L8" s="184">
        <f t="shared" ref="L8:L9" si="0">SUM((G8-F8)+(I8-H8)+(K8-J8))</f>
        <v>0</v>
      </c>
      <c r="M8" s="185">
        <f t="shared" ref="M8:M9" si="1">IF(SUM(F8:K8)=0,0,L8-$H$2)</f>
        <v>0</v>
      </c>
      <c r="N8" s="293">
        <f>SUM(M8+M5)</f>
        <v>0</v>
      </c>
      <c r="Q8" s="18"/>
    </row>
    <row r="9" spans="1:17" ht="15" customHeight="1" x14ac:dyDescent="0.2">
      <c r="A9" s="289">
        <f t="shared" ref="A9:A37" si="2">B9</f>
        <v>42248</v>
      </c>
      <c r="B9" s="290">
        <f>SUM(B8+1)</f>
        <v>42248</v>
      </c>
      <c r="C9" s="291">
        <f t="shared" ref="C9:C38" si="3">B9</f>
        <v>42248</v>
      </c>
      <c r="D9" s="292"/>
      <c r="E9" s="233"/>
      <c r="F9" s="169"/>
      <c r="G9" s="163"/>
      <c r="H9" s="170"/>
      <c r="I9" s="162"/>
      <c r="J9" s="170"/>
      <c r="K9" s="317"/>
      <c r="L9" s="186">
        <f t="shared" si="0"/>
        <v>0</v>
      </c>
      <c r="M9" s="187">
        <f t="shared" si="1"/>
        <v>0</v>
      </c>
      <c r="N9" s="294">
        <f t="shared" ref="N9" si="4">SUM(M9+N8)</f>
        <v>0</v>
      </c>
      <c r="Q9" s="19"/>
    </row>
    <row r="10" spans="1:17" ht="15" customHeight="1" x14ac:dyDescent="0.2">
      <c r="A10" s="289">
        <f t="shared" si="2"/>
        <v>42249</v>
      </c>
      <c r="B10" s="290">
        <f t="shared" ref="B10:B37" si="5">SUM(B9+1)</f>
        <v>42249</v>
      </c>
      <c r="C10" s="291">
        <f t="shared" si="3"/>
        <v>42249</v>
      </c>
      <c r="D10" s="292"/>
      <c r="E10" s="233"/>
      <c r="F10" s="169"/>
      <c r="G10" s="163"/>
      <c r="H10" s="170"/>
      <c r="I10" s="162"/>
      <c r="J10" s="170"/>
      <c r="K10" s="317"/>
      <c r="L10" s="186">
        <f t="shared" ref="L10:L37" si="6">SUM((G10-F10)+(I10-H10)+(K10-J10))</f>
        <v>0</v>
      </c>
      <c r="M10" s="187">
        <f t="shared" ref="M10:M37" si="7">IF(SUM(F10:K10)=0,0,L10-$H$2)</f>
        <v>0</v>
      </c>
      <c r="N10" s="294">
        <f t="shared" ref="N10:N37" si="8">SUM(M10+N9)</f>
        <v>0</v>
      </c>
      <c r="Q10" s="19"/>
    </row>
    <row r="11" spans="1:17" ht="15" customHeight="1" x14ac:dyDescent="0.2">
      <c r="A11" s="289">
        <f t="shared" si="2"/>
        <v>42250</v>
      </c>
      <c r="B11" s="290">
        <f t="shared" si="5"/>
        <v>42250</v>
      </c>
      <c r="C11" s="291">
        <f t="shared" si="3"/>
        <v>42250</v>
      </c>
      <c r="D11" s="292"/>
      <c r="E11" s="233"/>
      <c r="F11" s="169"/>
      <c r="G11" s="163"/>
      <c r="H11" s="170"/>
      <c r="I11" s="162"/>
      <c r="J11" s="170"/>
      <c r="K11" s="317"/>
      <c r="L11" s="186">
        <f t="shared" si="6"/>
        <v>0</v>
      </c>
      <c r="M11" s="187">
        <f t="shared" si="7"/>
        <v>0</v>
      </c>
      <c r="N11" s="294">
        <f t="shared" si="8"/>
        <v>0</v>
      </c>
    </row>
    <row r="12" spans="1:17" ht="15" customHeight="1" x14ac:dyDescent="0.2">
      <c r="A12" s="289">
        <f t="shared" si="2"/>
        <v>42251</v>
      </c>
      <c r="B12" s="290">
        <f t="shared" si="5"/>
        <v>42251</v>
      </c>
      <c r="C12" s="291">
        <f t="shared" si="3"/>
        <v>42251</v>
      </c>
      <c r="D12" s="292"/>
      <c r="E12" s="233"/>
      <c r="F12" s="169"/>
      <c r="G12" s="163"/>
      <c r="H12" s="170"/>
      <c r="I12" s="162"/>
      <c r="J12" s="170"/>
      <c r="K12" s="317"/>
      <c r="L12" s="186">
        <f t="shared" si="6"/>
        <v>0</v>
      </c>
      <c r="M12" s="187">
        <f t="shared" si="7"/>
        <v>0</v>
      </c>
      <c r="N12" s="294">
        <f t="shared" si="8"/>
        <v>0</v>
      </c>
    </row>
    <row r="13" spans="1:17" ht="15" customHeight="1" x14ac:dyDescent="0.2">
      <c r="A13" s="289">
        <f t="shared" si="2"/>
        <v>42252</v>
      </c>
      <c r="B13" s="290">
        <f t="shared" si="5"/>
        <v>42252</v>
      </c>
      <c r="C13" s="291">
        <f t="shared" si="3"/>
        <v>42252</v>
      </c>
      <c r="D13" s="292"/>
      <c r="E13" s="233"/>
      <c r="F13" s="169"/>
      <c r="G13" s="163"/>
      <c r="H13" s="170"/>
      <c r="I13" s="162"/>
      <c r="J13" s="170"/>
      <c r="K13" s="317"/>
      <c r="L13" s="186">
        <f t="shared" si="6"/>
        <v>0</v>
      </c>
      <c r="M13" s="187">
        <f t="shared" si="7"/>
        <v>0</v>
      </c>
      <c r="N13" s="294">
        <f t="shared" si="8"/>
        <v>0</v>
      </c>
    </row>
    <row r="14" spans="1:17" ht="15" customHeight="1" x14ac:dyDescent="0.2">
      <c r="A14" s="289">
        <f t="shared" si="2"/>
        <v>42253</v>
      </c>
      <c r="B14" s="290">
        <f t="shared" si="5"/>
        <v>42253</v>
      </c>
      <c r="C14" s="291">
        <f t="shared" si="3"/>
        <v>42253</v>
      </c>
      <c r="D14" s="292"/>
      <c r="E14" s="233"/>
      <c r="F14" s="169"/>
      <c r="G14" s="163"/>
      <c r="H14" s="170"/>
      <c r="I14" s="162"/>
      <c r="J14" s="170"/>
      <c r="K14" s="317"/>
      <c r="L14" s="186">
        <f t="shared" si="6"/>
        <v>0</v>
      </c>
      <c r="M14" s="187">
        <f t="shared" si="7"/>
        <v>0</v>
      </c>
      <c r="N14" s="294">
        <f t="shared" si="8"/>
        <v>0</v>
      </c>
    </row>
    <row r="15" spans="1:17" ht="15" customHeight="1" x14ac:dyDescent="0.2">
      <c r="A15" s="289">
        <f t="shared" si="2"/>
        <v>42254</v>
      </c>
      <c r="B15" s="290">
        <f t="shared" si="5"/>
        <v>42254</v>
      </c>
      <c r="C15" s="291">
        <f t="shared" si="3"/>
        <v>42254</v>
      </c>
      <c r="D15" s="292"/>
      <c r="E15" s="233"/>
      <c r="F15" s="169"/>
      <c r="G15" s="163"/>
      <c r="H15" s="170"/>
      <c r="I15" s="162"/>
      <c r="J15" s="170"/>
      <c r="K15" s="317"/>
      <c r="L15" s="186">
        <f t="shared" si="6"/>
        <v>0</v>
      </c>
      <c r="M15" s="187">
        <f t="shared" si="7"/>
        <v>0</v>
      </c>
      <c r="N15" s="294">
        <f t="shared" si="8"/>
        <v>0</v>
      </c>
    </row>
    <row r="16" spans="1:17" ht="15" customHeight="1" x14ac:dyDescent="0.2">
      <c r="A16" s="289">
        <f t="shared" si="2"/>
        <v>42255</v>
      </c>
      <c r="B16" s="290">
        <f t="shared" si="5"/>
        <v>42255</v>
      </c>
      <c r="C16" s="291">
        <f t="shared" si="3"/>
        <v>42255</v>
      </c>
      <c r="D16" s="292"/>
      <c r="E16" s="233"/>
      <c r="F16" s="169"/>
      <c r="G16" s="163"/>
      <c r="H16" s="170"/>
      <c r="I16" s="162"/>
      <c r="J16" s="170"/>
      <c r="K16" s="317"/>
      <c r="L16" s="186">
        <f t="shared" si="6"/>
        <v>0</v>
      </c>
      <c r="M16" s="187">
        <f t="shared" si="7"/>
        <v>0</v>
      </c>
      <c r="N16" s="294">
        <f t="shared" si="8"/>
        <v>0</v>
      </c>
    </row>
    <row r="17" spans="1:14" ht="15" customHeight="1" x14ac:dyDescent="0.2">
      <c r="A17" s="289">
        <f t="shared" si="2"/>
        <v>42256</v>
      </c>
      <c r="B17" s="290">
        <f t="shared" si="5"/>
        <v>42256</v>
      </c>
      <c r="C17" s="291">
        <f t="shared" si="3"/>
        <v>42256</v>
      </c>
      <c r="D17" s="292"/>
      <c r="E17" s="233"/>
      <c r="F17" s="169"/>
      <c r="G17" s="163"/>
      <c r="H17" s="170"/>
      <c r="I17" s="162"/>
      <c r="J17" s="170"/>
      <c r="K17" s="317"/>
      <c r="L17" s="186">
        <f t="shared" si="6"/>
        <v>0</v>
      </c>
      <c r="M17" s="187">
        <f t="shared" si="7"/>
        <v>0</v>
      </c>
      <c r="N17" s="294">
        <f t="shared" si="8"/>
        <v>0</v>
      </c>
    </row>
    <row r="18" spans="1:14" ht="15" customHeight="1" x14ac:dyDescent="0.2">
      <c r="A18" s="289">
        <f t="shared" si="2"/>
        <v>42257</v>
      </c>
      <c r="B18" s="290">
        <f t="shared" si="5"/>
        <v>42257</v>
      </c>
      <c r="C18" s="291">
        <f t="shared" si="3"/>
        <v>42257</v>
      </c>
      <c r="D18" s="292"/>
      <c r="E18" s="233"/>
      <c r="F18" s="169"/>
      <c r="G18" s="163"/>
      <c r="H18" s="170"/>
      <c r="I18" s="162"/>
      <c r="J18" s="170"/>
      <c r="K18" s="317"/>
      <c r="L18" s="186">
        <f t="shared" si="6"/>
        <v>0</v>
      </c>
      <c r="M18" s="187">
        <f t="shared" si="7"/>
        <v>0</v>
      </c>
      <c r="N18" s="294">
        <f t="shared" si="8"/>
        <v>0</v>
      </c>
    </row>
    <row r="19" spans="1:14" ht="15" customHeight="1" x14ac:dyDescent="0.2">
      <c r="A19" s="289">
        <f t="shared" si="2"/>
        <v>42258</v>
      </c>
      <c r="B19" s="290">
        <f t="shared" si="5"/>
        <v>42258</v>
      </c>
      <c r="C19" s="291">
        <f t="shared" si="3"/>
        <v>42258</v>
      </c>
      <c r="D19" s="292"/>
      <c r="E19" s="233"/>
      <c r="F19" s="169"/>
      <c r="G19" s="163"/>
      <c r="H19" s="170"/>
      <c r="I19" s="162"/>
      <c r="J19" s="170"/>
      <c r="K19" s="317"/>
      <c r="L19" s="186">
        <f t="shared" si="6"/>
        <v>0</v>
      </c>
      <c r="M19" s="187">
        <f t="shared" si="7"/>
        <v>0</v>
      </c>
      <c r="N19" s="294">
        <f t="shared" si="8"/>
        <v>0</v>
      </c>
    </row>
    <row r="20" spans="1:14" ht="15" customHeight="1" x14ac:dyDescent="0.2">
      <c r="A20" s="289">
        <f t="shared" si="2"/>
        <v>42259</v>
      </c>
      <c r="B20" s="290">
        <f t="shared" si="5"/>
        <v>42259</v>
      </c>
      <c r="C20" s="291">
        <f t="shared" si="3"/>
        <v>42259</v>
      </c>
      <c r="D20" s="292"/>
      <c r="E20" s="233"/>
      <c r="F20" s="169"/>
      <c r="G20" s="163"/>
      <c r="H20" s="170"/>
      <c r="I20" s="162"/>
      <c r="J20" s="170"/>
      <c r="K20" s="317"/>
      <c r="L20" s="186">
        <f t="shared" si="6"/>
        <v>0</v>
      </c>
      <c r="M20" s="187">
        <f t="shared" si="7"/>
        <v>0</v>
      </c>
      <c r="N20" s="294">
        <f t="shared" si="8"/>
        <v>0</v>
      </c>
    </row>
    <row r="21" spans="1:14" ht="15" customHeight="1" x14ac:dyDescent="0.2">
      <c r="A21" s="289">
        <f t="shared" si="2"/>
        <v>42260</v>
      </c>
      <c r="B21" s="290">
        <f t="shared" si="5"/>
        <v>42260</v>
      </c>
      <c r="C21" s="291">
        <f t="shared" si="3"/>
        <v>42260</v>
      </c>
      <c r="D21" s="292"/>
      <c r="E21" s="233"/>
      <c r="F21" s="169"/>
      <c r="G21" s="163"/>
      <c r="H21" s="170"/>
      <c r="I21" s="162"/>
      <c r="J21" s="170"/>
      <c r="K21" s="317"/>
      <c r="L21" s="186">
        <f t="shared" si="6"/>
        <v>0</v>
      </c>
      <c r="M21" s="187">
        <f>IF(SUM(F21:I21)=0,0,L21-$H$2)+(K21-J21)</f>
        <v>0</v>
      </c>
      <c r="N21" s="294">
        <f>SUM(M21+N20)</f>
        <v>0</v>
      </c>
    </row>
    <row r="22" spans="1:14" ht="15" customHeight="1" x14ac:dyDescent="0.2">
      <c r="A22" s="289">
        <f t="shared" si="2"/>
        <v>42261</v>
      </c>
      <c r="B22" s="290">
        <f t="shared" si="5"/>
        <v>42261</v>
      </c>
      <c r="C22" s="291">
        <f t="shared" si="3"/>
        <v>42261</v>
      </c>
      <c r="D22" s="292"/>
      <c r="E22" s="233"/>
      <c r="F22" s="169"/>
      <c r="G22" s="163"/>
      <c r="H22" s="170"/>
      <c r="I22" s="162"/>
      <c r="J22" s="170"/>
      <c r="K22" s="317"/>
      <c r="L22" s="186">
        <f t="shared" si="6"/>
        <v>0</v>
      </c>
      <c r="M22" s="187">
        <f t="shared" si="7"/>
        <v>0</v>
      </c>
      <c r="N22" s="294">
        <f t="shared" si="8"/>
        <v>0</v>
      </c>
    </row>
    <row r="23" spans="1:14" ht="15" customHeight="1" x14ac:dyDescent="0.2">
      <c r="A23" s="289">
        <f t="shared" si="2"/>
        <v>42262</v>
      </c>
      <c r="B23" s="290">
        <f t="shared" si="5"/>
        <v>42262</v>
      </c>
      <c r="C23" s="291">
        <f t="shared" si="3"/>
        <v>42262</v>
      </c>
      <c r="D23" s="292"/>
      <c r="E23" s="233"/>
      <c r="F23" s="169"/>
      <c r="G23" s="163"/>
      <c r="H23" s="170"/>
      <c r="I23" s="162"/>
      <c r="J23" s="170"/>
      <c r="K23" s="317"/>
      <c r="L23" s="186">
        <f t="shared" si="6"/>
        <v>0</v>
      </c>
      <c r="M23" s="187">
        <f t="shared" si="7"/>
        <v>0</v>
      </c>
      <c r="N23" s="294">
        <f t="shared" si="8"/>
        <v>0</v>
      </c>
    </row>
    <row r="24" spans="1:14" ht="15" customHeight="1" x14ac:dyDescent="0.2">
      <c r="A24" s="289">
        <f t="shared" si="2"/>
        <v>42263</v>
      </c>
      <c r="B24" s="290">
        <f t="shared" si="5"/>
        <v>42263</v>
      </c>
      <c r="C24" s="291">
        <f t="shared" si="3"/>
        <v>42263</v>
      </c>
      <c r="D24" s="292"/>
      <c r="E24" s="233"/>
      <c r="F24" s="169"/>
      <c r="G24" s="163"/>
      <c r="H24" s="170"/>
      <c r="I24" s="162"/>
      <c r="J24" s="170"/>
      <c r="K24" s="317"/>
      <c r="L24" s="186">
        <f t="shared" si="6"/>
        <v>0</v>
      </c>
      <c r="M24" s="187">
        <f t="shared" si="7"/>
        <v>0</v>
      </c>
      <c r="N24" s="294">
        <f t="shared" si="8"/>
        <v>0</v>
      </c>
    </row>
    <row r="25" spans="1:14" ht="15" customHeight="1" x14ac:dyDescent="0.2">
      <c r="A25" s="289">
        <f t="shared" si="2"/>
        <v>42264</v>
      </c>
      <c r="B25" s="290">
        <f t="shared" si="5"/>
        <v>42264</v>
      </c>
      <c r="C25" s="291">
        <f t="shared" si="3"/>
        <v>42264</v>
      </c>
      <c r="D25" s="292"/>
      <c r="E25" s="233"/>
      <c r="F25" s="169"/>
      <c r="G25" s="163"/>
      <c r="H25" s="170"/>
      <c r="I25" s="162"/>
      <c r="J25" s="170"/>
      <c r="K25" s="317"/>
      <c r="L25" s="186">
        <f t="shared" si="6"/>
        <v>0</v>
      </c>
      <c r="M25" s="187">
        <f t="shared" si="7"/>
        <v>0</v>
      </c>
      <c r="N25" s="294">
        <f t="shared" si="8"/>
        <v>0</v>
      </c>
    </row>
    <row r="26" spans="1:14" ht="15" customHeight="1" x14ac:dyDescent="0.2">
      <c r="A26" s="289">
        <f t="shared" si="2"/>
        <v>42265</v>
      </c>
      <c r="B26" s="290">
        <f t="shared" si="5"/>
        <v>42265</v>
      </c>
      <c r="C26" s="291">
        <f t="shared" si="3"/>
        <v>42265</v>
      </c>
      <c r="D26" s="292"/>
      <c r="E26" s="233"/>
      <c r="F26" s="169"/>
      <c r="G26" s="163"/>
      <c r="H26" s="170"/>
      <c r="I26" s="162"/>
      <c r="J26" s="170"/>
      <c r="K26" s="317"/>
      <c r="L26" s="186">
        <f t="shared" si="6"/>
        <v>0</v>
      </c>
      <c r="M26" s="187">
        <f t="shared" si="7"/>
        <v>0</v>
      </c>
      <c r="N26" s="294">
        <f t="shared" si="8"/>
        <v>0</v>
      </c>
    </row>
    <row r="27" spans="1:14" ht="15" customHeight="1" x14ac:dyDescent="0.2">
      <c r="A27" s="289">
        <f t="shared" si="2"/>
        <v>42266</v>
      </c>
      <c r="B27" s="290">
        <f t="shared" si="5"/>
        <v>42266</v>
      </c>
      <c r="C27" s="291">
        <f t="shared" si="3"/>
        <v>42266</v>
      </c>
      <c r="D27" s="292"/>
      <c r="E27" s="233"/>
      <c r="F27" s="169"/>
      <c r="G27" s="163"/>
      <c r="H27" s="170"/>
      <c r="I27" s="162"/>
      <c r="J27" s="170"/>
      <c r="K27" s="317"/>
      <c r="L27" s="186">
        <f t="shared" si="6"/>
        <v>0</v>
      </c>
      <c r="M27" s="187">
        <f t="shared" si="7"/>
        <v>0</v>
      </c>
      <c r="N27" s="294">
        <f t="shared" si="8"/>
        <v>0</v>
      </c>
    </row>
    <row r="28" spans="1:14" ht="15" customHeight="1" x14ac:dyDescent="0.2">
      <c r="A28" s="289">
        <f t="shared" si="2"/>
        <v>42267</v>
      </c>
      <c r="B28" s="290">
        <f t="shared" si="5"/>
        <v>42267</v>
      </c>
      <c r="C28" s="291">
        <f t="shared" si="3"/>
        <v>42267</v>
      </c>
      <c r="D28" s="292"/>
      <c r="E28" s="233"/>
      <c r="F28" s="169"/>
      <c r="G28" s="163"/>
      <c r="H28" s="170"/>
      <c r="I28" s="162"/>
      <c r="J28" s="170"/>
      <c r="K28" s="317"/>
      <c r="L28" s="186">
        <f t="shared" si="6"/>
        <v>0</v>
      </c>
      <c r="M28" s="187">
        <f t="shared" si="7"/>
        <v>0</v>
      </c>
      <c r="N28" s="294">
        <f t="shared" si="8"/>
        <v>0</v>
      </c>
    </row>
    <row r="29" spans="1:14" ht="15" customHeight="1" x14ac:dyDescent="0.2">
      <c r="A29" s="289">
        <f t="shared" si="2"/>
        <v>42268</v>
      </c>
      <c r="B29" s="290">
        <f t="shared" si="5"/>
        <v>42268</v>
      </c>
      <c r="C29" s="291">
        <f t="shared" si="3"/>
        <v>42268</v>
      </c>
      <c r="D29" s="292"/>
      <c r="E29" s="233"/>
      <c r="F29" s="169"/>
      <c r="G29" s="163"/>
      <c r="H29" s="170"/>
      <c r="I29" s="162"/>
      <c r="J29" s="170"/>
      <c r="K29" s="317"/>
      <c r="L29" s="186">
        <f t="shared" si="6"/>
        <v>0</v>
      </c>
      <c r="M29" s="187">
        <f t="shared" si="7"/>
        <v>0</v>
      </c>
      <c r="N29" s="294">
        <f t="shared" si="8"/>
        <v>0</v>
      </c>
    </row>
    <row r="30" spans="1:14" ht="15" customHeight="1" x14ac:dyDescent="0.2">
      <c r="A30" s="289">
        <f t="shared" si="2"/>
        <v>42269</v>
      </c>
      <c r="B30" s="290">
        <f t="shared" si="5"/>
        <v>42269</v>
      </c>
      <c r="C30" s="291">
        <f t="shared" si="3"/>
        <v>42269</v>
      </c>
      <c r="D30" s="292"/>
      <c r="E30" s="233"/>
      <c r="F30" s="169"/>
      <c r="G30" s="163"/>
      <c r="H30" s="170"/>
      <c r="I30" s="162"/>
      <c r="J30" s="170"/>
      <c r="K30" s="317"/>
      <c r="L30" s="186">
        <f t="shared" si="6"/>
        <v>0</v>
      </c>
      <c r="M30" s="187">
        <f t="shared" si="7"/>
        <v>0</v>
      </c>
      <c r="N30" s="294">
        <f t="shared" si="8"/>
        <v>0</v>
      </c>
    </row>
    <row r="31" spans="1:14" ht="15" customHeight="1" x14ac:dyDescent="0.2">
      <c r="A31" s="289">
        <f t="shared" si="2"/>
        <v>42270</v>
      </c>
      <c r="B31" s="290">
        <f t="shared" si="5"/>
        <v>42270</v>
      </c>
      <c r="C31" s="291">
        <f t="shared" si="3"/>
        <v>42270</v>
      </c>
      <c r="D31" s="292"/>
      <c r="E31" s="233"/>
      <c r="F31" s="169"/>
      <c r="G31" s="163"/>
      <c r="H31" s="170"/>
      <c r="I31" s="162"/>
      <c r="J31" s="170"/>
      <c r="K31" s="317"/>
      <c r="L31" s="186">
        <f t="shared" si="6"/>
        <v>0</v>
      </c>
      <c r="M31" s="187">
        <f t="shared" si="7"/>
        <v>0</v>
      </c>
      <c r="N31" s="294">
        <f t="shared" si="8"/>
        <v>0</v>
      </c>
    </row>
    <row r="32" spans="1:14" ht="15" customHeight="1" x14ac:dyDescent="0.2">
      <c r="A32" s="289">
        <f t="shared" si="2"/>
        <v>42271</v>
      </c>
      <c r="B32" s="290">
        <f t="shared" si="5"/>
        <v>42271</v>
      </c>
      <c r="C32" s="291">
        <f t="shared" si="3"/>
        <v>42271</v>
      </c>
      <c r="D32" s="292"/>
      <c r="E32" s="233"/>
      <c r="F32" s="169"/>
      <c r="G32" s="163"/>
      <c r="H32" s="170"/>
      <c r="I32" s="162"/>
      <c r="J32" s="170"/>
      <c r="K32" s="317"/>
      <c r="L32" s="186">
        <f t="shared" si="6"/>
        <v>0</v>
      </c>
      <c r="M32" s="187">
        <f t="shared" si="7"/>
        <v>0</v>
      </c>
      <c r="N32" s="294">
        <f t="shared" si="8"/>
        <v>0</v>
      </c>
    </row>
    <row r="33" spans="1:15" ht="15" customHeight="1" x14ac:dyDescent="0.2">
      <c r="A33" s="289">
        <f t="shared" si="2"/>
        <v>42272</v>
      </c>
      <c r="B33" s="290">
        <f t="shared" si="5"/>
        <v>42272</v>
      </c>
      <c r="C33" s="291">
        <f t="shared" si="3"/>
        <v>42272</v>
      </c>
      <c r="D33" s="292"/>
      <c r="E33" s="233"/>
      <c r="F33" s="169"/>
      <c r="G33" s="163"/>
      <c r="H33" s="170"/>
      <c r="I33" s="162"/>
      <c r="J33" s="170"/>
      <c r="K33" s="317"/>
      <c r="L33" s="186">
        <f t="shared" si="6"/>
        <v>0</v>
      </c>
      <c r="M33" s="187">
        <f t="shared" si="7"/>
        <v>0</v>
      </c>
      <c r="N33" s="294">
        <f t="shared" si="8"/>
        <v>0</v>
      </c>
    </row>
    <row r="34" spans="1:15" ht="15" customHeight="1" x14ac:dyDescent="0.2">
      <c r="A34" s="289">
        <f t="shared" si="2"/>
        <v>42273</v>
      </c>
      <c r="B34" s="290">
        <f t="shared" si="5"/>
        <v>42273</v>
      </c>
      <c r="C34" s="291">
        <f t="shared" si="3"/>
        <v>42273</v>
      </c>
      <c r="D34" s="292"/>
      <c r="E34" s="233"/>
      <c r="F34" s="169"/>
      <c r="G34" s="163"/>
      <c r="H34" s="170"/>
      <c r="I34" s="162"/>
      <c r="J34" s="170"/>
      <c r="K34" s="317"/>
      <c r="L34" s="186">
        <f t="shared" si="6"/>
        <v>0</v>
      </c>
      <c r="M34" s="187">
        <f t="shared" si="7"/>
        <v>0</v>
      </c>
      <c r="N34" s="294">
        <f t="shared" si="8"/>
        <v>0</v>
      </c>
    </row>
    <row r="35" spans="1:15" ht="15" customHeight="1" x14ac:dyDescent="0.2">
      <c r="A35" s="289">
        <f t="shared" si="2"/>
        <v>42274</v>
      </c>
      <c r="B35" s="290">
        <f t="shared" si="5"/>
        <v>42274</v>
      </c>
      <c r="C35" s="291">
        <f t="shared" si="3"/>
        <v>42274</v>
      </c>
      <c r="D35" s="292"/>
      <c r="E35" s="233"/>
      <c r="F35" s="169"/>
      <c r="G35" s="163"/>
      <c r="H35" s="170"/>
      <c r="I35" s="162"/>
      <c r="J35" s="170"/>
      <c r="K35" s="317"/>
      <c r="L35" s="186">
        <f t="shared" si="6"/>
        <v>0</v>
      </c>
      <c r="M35" s="187">
        <f t="shared" si="7"/>
        <v>0</v>
      </c>
      <c r="N35" s="294">
        <f t="shared" si="8"/>
        <v>0</v>
      </c>
    </row>
    <row r="36" spans="1:15" ht="15" customHeight="1" x14ac:dyDescent="0.2">
      <c r="A36" s="289">
        <f t="shared" si="2"/>
        <v>42275</v>
      </c>
      <c r="B36" s="290">
        <f t="shared" si="5"/>
        <v>42275</v>
      </c>
      <c r="C36" s="291">
        <f t="shared" si="3"/>
        <v>42275</v>
      </c>
      <c r="D36" s="292"/>
      <c r="E36" s="233"/>
      <c r="F36" s="169"/>
      <c r="G36" s="163"/>
      <c r="H36" s="170"/>
      <c r="I36" s="162"/>
      <c r="J36" s="170"/>
      <c r="K36" s="317"/>
      <c r="L36" s="186">
        <f t="shared" si="6"/>
        <v>0</v>
      </c>
      <c r="M36" s="187">
        <f t="shared" si="7"/>
        <v>0</v>
      </c>
      <c r="N36" s="294">
        <f t="shared" si="8"/>
        <v>0</v>
      </c>
    </row>
    <row r="37" spans="1:15" ht="15" customHeight="1" thickBot="1" x14ac:dyDescent="0.25">
      <c r="A37" s="295">
        <f t="shared" si="2"/>
        <v>42276</v>
      </c>
      <c r="B37" s="296">
        <f t="shared" si="5"/>
        <v>42276</v>
      </c>
      <c r="C37" s="291">
        <f t="shared" si="3"/>
        <v>42276</v>
      </c>
      <c r="D37" s="297"/>
      <c r="E37" s="309"/>
      <c r="F37" s="171"/>
      <c r="G37" s="172"/>
      <c r="H37" s="173"/>
      <c r="I37" s="174"/>
      <c r="J37" s="173"/>
      <c r="K37" s="318"/>
      <c r="L37" s="188">
        <f t="shared" si="6"/>
        <v>0</v>
      </c>
      <c r="M37" s="189">
        <f t="shared" si="7"/>
        <v>0</v>
      </c>
      <c r="N37" s="298">
        <f t="shared" si="8"/>
        <v>0</v>
      </c>
    </row>
    <row r="38" spans="1:15" ht="15" customHeight="1" thickBot="1" x14ac:dyDescent="0.25">
      <c r="A38" s="299"/>
      <c r="B38" s="300"/>
      <c r="C38" s="319">
        <f t="shared" si="3"/>
        <v>0</v>
      </c>
      <c r="D38" s="301"/>
      <c r="E38" s="310"/>
      <c r="F38" s="175"/>
      <c r="G38" s="175"/>
      <c r="H38" s="176"/>
      <c r="I38" s="176"/>
      <c r="J38" s="176"/>
      <c r="K38" s="176"/>
      <c r="L38" s="190"/>
      <c r="M38" s="190"/>
      <c r="N38" s="302"/>
      <c r="O38" s="19"/>
    </row>
    <row r="39" spans="1:15" ht="15" thickBot="1" x14ac:dyDescent="0.25">
      <c r="A39" s="178"/>
      <c r="B39" s="178"/>
      <c r="C39" s="178"/>
      <c r="D39" s="178"/>
      <c r="E39" s="208"/>
      <c r="F39" s="178"/>
      <c r="G39" s="178"/>
      <c r="H39" s="525" t="s">
        <v>62</v>
      </c>
      <c r="I39" s="526"/>
      <c r="J39" s="524" t="s">
        <v>63</v>
      </c>
      <c r="K39" s="524"/>
      <c r="L39" s="524"/>
      <c r="M39" s="522">
        <v>0</v>
      </c>
      <c r="N39" s="523"/>
    </row>
    <row r="40" spans="1:15" ht="15" customHeight="1" thickBot="1" x14ac:dyDescent="0.25">
      <c r="A40" s="178"/>
      <c r="B40" s="303"/>
      <c r="C40" s="300"/>
      <c r="D40" s="304"/>
      <c r="E40" s="209"/>
      <c r="F40" s="178"/>
      <c r="G40" s="178"/>
      <c r="H40" s="482" t="str">
        <f>Janv!I40</f>
        <v>SOLDE EN FIN DE MOIS</v>
      </c>
      <c r="I40" s="483"/>
      <c r="J40" s="483"/>
      <c r="K40" s="483"/>
      <c r="L40" s="483"/>
      <c r="M40" s="484">
        <f>N37-M39</f>
        <v>0</v>
      </c>
      <c r="N40" s="485"/>
    </row>
    <row r="41" spans="1:15" x14ac:dyDescent="0.2">
      <c r="A41" s="178"/>
      <c r="B41" s="178"/>
      <c r="C41" s="178"/>
      <c r="D41" s="178"/>
      <c r="E41" s="208"/>
      <c r="F41" s="178"/>
      <c r="G41" s="178"/>
      <c r="H41" s="178"/>
      <c r="I41" s="178"/>
      <c r="J41" s="178"/>
      <c r="K41" s="178"/>
      <c r="L41" s="178"/>
      <c r="M41" s="180"/>
      <c r="N41" s="180"/>
    </row>
    <row r="42" spans="1:15" x14ac:dyDescent="0.2">
      <c r="A42" s="509" t="str">
        <f>Janv!A42</f>
        <v>Ce relevé d'heures est à faire remonter à chaque fin de mois à votre responsable direct.
* Toute demande de récupération devra faire l'objet d'une demande préalable auprès de son responsable direct et devra être annexé ensuite à votre relevé d'heures.</v>
      </c>
      <c r="B42" s="509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</row>
    <row r="43" spans="1:15" x14ac:dyDescent="0.2">
      <c r="A43" s="509"/>
      <c r="B43" s="509"/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</row>
    <row r="44" spans="1:15" x14ac:dyDescent="0.2">
      <c r="A44" s="509"/>
      <c r="B44" s="509"/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</row>
    <row r="45" spans="1:15" x14ac:dyDescent="0.2">
      <c r="A45" s="510" t="str">
        <f>Janv!A45</f>
        <v>SIGNATURE DE L'AGENT</v>
      </c>
      <c r="B45" s="510"/>
      <c r="C45" s="510"/>
      <c r="D45" s="510"/>
      <c r="E45" s="510"/>
      <c r="F45" s="178"/>
      <c r="G45" s="178"/>
      <c r="H45" s="178"/>
      <c r="I45" s="178"/>
      <c r="J45" s="511" t="str">
        <f>Janv!I45</f>
        <v>SIGNATURE DU RESPONSABLE DIRECT</v>
      </c>
      <c r="K45" s="511"/>
      <c r="L45" s="511"/>
      <c r="M45" s="511"/>
      <c r="N45" s="511"/>
    </row>
    <row r="46" spans="1:15" x14ac:dyDescent="0.2">
      <c r="A46" s="22"/>
      <c r="B46" s="22"/>
      <c r="C46" s="22"/>
      <c r="D46" s="22"/>
      <c r="E46" s="208"/>
      <c r="F46" s="22"/>
      <c r="G46" s="22"/>
      <c r="H46" s="22"/>
      <c r="I46" s="22"/>
      <c r="J46" s="22"/>
      <c r="K46" s="22"/>
      <c r="L46" s="22"/>
    </row>
    <row r="47" spans="1:15" x14ac:dyDescent="0.2">
      <c r="A47" s="22"/>
      <c r="B47" s="22"/>
      <c r="C47" s="22"/>
      <c r="D47" s="22"/>
      <c r="E47" s="208"/>
      <c r="F47" s="22"/>
      <c r="G47" s="22"/>
      <c r="H47" s="22"/>
      <c r="I47" s="22"/>
      <c r="J47" s="22"/>
      <c r="K47" s="22"/>
      <c r="L47" s="22"/>
    </row>
    <row r="48" spans="1:15" x14ac:dyDescent="0.2">
      <c r="A48" s="22"/>
      <c r="B48" s="22"/>
      <c r="C48" s="22"/>
      <c r="D48" s="22"/>
      <c r="E48" s="208"/>
      <c r="F48" s="22"/>
      <c r="G48" s="22"/>
      <c r="H48" s="22"/>
      <c r="I48" s="22"/>
      <c r="J48" s="22"/>
      <c r="K48" s="22"/>
      <c r="L48" s="22"/>
    </row>
    <row r="49" spans="1:12" x14ac:dyDescent="0.2">
      <c r="A49" s="22"/>
      <c r="B49" s="22"/>
      <c r="C49" s="22"/>
      <c r="D49" s="22"/>
      <c r="E49" s="208"/>
      <c r="F49" s="22"/>
      <c r="G49" s="22"/>
      <c r="H49" s="22"/>
      <c r="I49" s="22"/>
      <c r="J49" s="22"/>
      <c r="K49" s="22"/>
      <c r="L49" s="22"/>
    </row>
    <row r="50" spans="1:12" x14ac:dyDescent="0.2">
      <c r="A50" s="22"/>
      <c r="B50" s="22"/>
      <c r="C50" s="22"/>
      <c r="D50" s="22"/>
      <c r="E50" s="208"/>
      <c r="F50" s="22"/>
      <c r="G50" s="22"/>
      <c r="H50" s="22"/>
      <c r="I50" s="22"/>
      <c r="J50" s="22"/>
      <c r="K50" s="22"/>
      <c r="L50" s="22"/>
    </row>
    <row r="51" spans="1:12" x14ac:dyDescent="0.2">
      <c r="A51" s="22"/>
      <c r="B51" s="22"/>
      <c r="C51" s="22"/>
      <c r="D51" s="22"/>
      <c r="E51" s="208"/>
      <c r="F51" s="22"/>
      <c r="G51" s="22"/>
      <c r="H51" s="22"/>
      <c r="I51" s="22"/>
      <c r="J51" s="22"/>
      <c r="K51" s="22"/>
      <c r="L51" s="22"/>
    </row>
    <row r="52" spans="1:12" x14ac:dyDescent="0.2">
      <c r="A52" s="22"/>
      <c r="B52" s="22"/>
      <c r="C52" s="22"/>
      <c r="D52" s="22"/>
      <c r="E52" s="208"/>
      <c r="F52" s="22"/>
      <c r="G52" s="22"/>
      <c r="H52" s="22"/>
      <c r="I52" s="22"/>
      <c r="J52" s="22"/>
      <c r="K52" s="22"/>
      <c r="L52" s="22"/>
    </row>
    <row r="53" spans="1:12" x14ac:dyDescent="0.2">
      <c r="A53" s="22"/>
      <c r="B53" s="22"/>
      <c r="C53" s="22"/>
      <c r="D53" s="22"/>
      <c r="E53" s="208"/>
      <c r="F53" s="22"/>
      <c r="G53" s="22"/>
      <c r="H53" s="22"/>
      <c r="I53" s="22"/>
      <c r="J53" s="22"/>
      <c r="K53" s="22"/>
      <c r="L53" s="22"/>
    </row>
    <row r="54" spans="1:12" x14ac:dyDescent="0.2">
      <c r="A54" s="22"/>
      <c r="B54" s="22"/>
      <c r="C54" s="22"/>
      <c r="D54" s="22"/>
      <c r="E54" s="208"/>
      <c r="F54" s="22"/>
      <c r="G54" s="22"/>
      <c r="H54" s="22"/>
      <c r="I54" s="22"/>
      <c r="J54" s="22"/>
      <c r="K54" s="22"/>
      <c r="L54" s="22"/>
    </row>
    <row r="55" spans="1:12" x14ac:dyDescent="0.2">
      <c r="A55" s="22"/>
      <c r="B55" s="22"/>
      <c r="C55" s="22"/>
      <c r="D55" s="22"/>
      <c r="E55" s="208"/>
      <c r="F55" s="22"/>
      <c r="G55" s="22"/>
      <c r="H55" s="22"/>
      <c r="I55" s="22"/>
      <c r="J55" s="22"/>
      <c r="K55" s="22"/>
      <c r="L55" s="22"/>
    </row>
    <row r="56" spans="1:12" x14ac:dyDescent="0.2">
      <c r="A56" s="22"/>
      <c r="B56" s="22"/>
      <c r="C56" s="22"/>
      <c r="D56" s="22"/>
      <c r="E56" s="208"/>
      <c r="F56" s="22"/>
      <c r="G56" s="22"/>
      <c r="H56" s="22"/>
      <c r="I56" s="22"/>
      <c r="J56" s="22"/>
      <c r="K56" s="22"/>
      <c r="L56" s="22"/>
    </row>
    <row r="57" spans="1:12" x14ac:dyDescent="0.2">
      <c r="C57" s="22"/>
    </row>
    <row r="58" spans="1:12" x14ac:dyDescent="0.2">
      <c r="C58" s="22"/>
    </row>
    <row r="59" spans="1:12" x14ac:dyDescent="0.2">
      <c r="C59" s="22"/>
    </row>
    <row r="60" spans="1:12" x14ac:dyDescent="0.2">
      <c r="C60" s="22"/>
    </row>
  </sheetData>
  <sheetProtection selectLockedCells="1"/>
  <mergeCells count="27">
    <mergeCell ref="M40:N40"/>
    <mergeCell ref="A1:N1"/>
    <mergeCell ref="A2:G2"/>
    <mergeCell ref="A3:E3"/>
    <mergeCell ref="F3:L3"/>
    <mergeCell ref="M3:N4"/>
    <mergeCell ref="A4:E4"/>
    <mergeCell ref="F4:L4"/>
    <mergeCell ref="M39:N39"/>
    <mergeCell ref="J39:L39"/>
    <mergeCell ref="H39:I39"/>
    <mergeCell ref="A42:N44"/>
    <mergeCell ref="A45:E45"/>
    <mergeCell ref="J45:N45"/>
    <mergeCell ref="A5:B5"/>
    <mergeCell ref="D5:E5"/>
    <mergeCell ref="D6:E7"/>
    <mergeCell ref="F6:K6"/>
    <mergeCell ref="J7:K7"/>
    <mergeCell ref="F5:L5"/>
    <mergeCell ref="M5:N5"/>
    <mergeCell ref="L6:L7"/>
    <mergeCell ref="M6:M7"/>
    <mergeCell ref="N6:N7"/>
    <mergeCell ref="F7:G7"/>
    <mergeCell ref="H7:I7"/>
    <mergeCell ref="H40:L40"/>
  </mergeCells>
  <phoneticPr fontId="0" type="noConversion"/>
  <conditionalFormatting sqref="M40">
    <cfRule type="cellIs" dxfId="24" priority="13" stopIfTrue="1" operator="greaterThan">
      <formula>0</formula>
    </cfRule>
    <cfRule type="cellIs" dxfId="23" priority="14" stopIfTrue="1" operator="lessThan">
      <formula>0</formula>
    </cfRule>
  </conditionalFormatting>
  <conditionalFormatting sqref="M5:N5">
    <cfRule type="cellIs" dxfId="22" priority="12" stopIfTrue="1" operator="greaterThan">
      <formula>0</formula>
    </cfRule>
  </conditionalFormatting>
  <conditionalFormatting sqref="A8:N38">
    <cfRule type="expression" dxfId="21" priority="1">
      <formula>($B8=TODAY())</formula>
    </cfRule>
    <cfRule type="expression" dxfId="20" priority="5" stopIfTrue="1">
      <formula>COUNTIF(Férié,$B8)&gt;0</formula>
    </cfRule>
    <cfRule type="expression" dxfId="19" priority="11" stopIfTrue="1">
      <formula>WEEKDAY($B8,2)&gt;5</formula>
    </cfRule>
  </conditionalFormatting>
  <dataValidations count="1">
    <dataValidation type="time" operator="greaterThan" allowBlank="1" showInputMessage="1" showErrorMessage="1" promptTitle="Saisie des heures" prompt="Pour indiquer 8h00, veuillez saisir 8:00" sqref="F8:K37">
      <formula1>0</formula1>
    </dataValidation>
  </dataValidations>
  <pageMargins left="3.937007874015748E-2" right="3.937007874015748E-2" top="0.19685039370078741" bottom="0.74803149606299213" header="0.19685039370078741" footer="0.31496062992125984"/>
  <pageSetup paperSize="9" orientation="portrait" horizontalDpi="360" verticalDpi="36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between" id="{99AA7AFF-0AF7-4A23-8B8B-046D6824FD19}">
            <xm:f>'Vacances scolaires'!$B$9</xm:f>
            <xm:f>'Vacances scolaires'!$C$9</xm:f>
            <x14:dxf>
              <font>
                <color auto="1"/>
              </font>
              <fill>
                <patternFill>
                  <fgColor auto="1"/>
                  <bgColor rgb="FF00B0F0"/>
                </patternFill>
              </fill>
            </x14:dxf>
          </x14:cfRule>
          <xm:sqref>C8:C38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3</vt:i4>
      </vt:variant>
    </vt:vector>
  </HeadingPairs>
  <TitlesOfParts>
    <vt:vector size="17" baseType="lpstr">
      <vt:lpstr>Janv</vt:lpstr>
      <vt:lpstr>Fév</vt:lpstr>
      <vt:lpstr>Mars</vt:lpstr>
      <vt:lpstr>Avril</vt:lpstr>
      <vt:lpstr>Mai</vt:lpstr>
      <vt:lpstr>Juin</vt:lpstr>
      <vt:lpstr>Juillet</vt:lpstr>
      <vt:lpstr>Aout</vt:lpstr>
      <vt:lpstr>Sept</vt:lpstr>
      <vt:lpstr>Oct</vt:lpstr>
      <vt:lpstr>Nov</vt:lpstr>
      <vt:lpstr>Déc</vt:lpstr>
      <vt:lpstr>fériés</vt:lpstr>
      <vt:lpstr>Vacances scolaires</vt:lpstr>
      <vt:lpstr>Année</vt:lpstr>
      <vt:lpstr>Férié</vt:lpstr>
      <vt:lpstr>Trois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r.M</dc:creator>
  <cp:lastModifiedBy>utilisater</cp:lastModifiedBy>
  <cp:lastPrinted>2019-09-05T08:33:00Z</cp:lastPrinted>
  <dcterms:created xsi:type="dcterms:W3CDTF">2006-10-18T11:01:16Z</dcterms:created>
  <dcterms:modified xsi:type="dcterms:W3CDTF">2019-10-31T10:38:16Z</dcterms:modified>
  <cp:contentStatus/>
</cp:coreProperties>
</file>