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gestion\Desktop\2-VALORISATION STOCKS\"/>
    </mc:Choice>
  </mc:AlternateContent>
  <bookViews>
    <workbookView xWindow="0" yWindow="0" windowWidth="20490" windowHeight="7755"/>
  </bookViews>
  <sheets>
    <sheet name="MP &amp; Stock" sheetId="1" r:id="rId1"/>
    <sheet name="Param" sheetId="9" r:id="rId2"/>
  </sheets>
  <definedNames>
    <definedName name="_xlnm._FilterDatabase" localSheetId="0" hidden="1">'MP &amp; Stock'!$A$2:$G$16</definedName>
    <definedName name="_xlnm._FilterDatabase" localSheetId="1" hidden="1">Param!$A$1:$E$15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G7" i="1"/>
  <c r="G8" i="1"/>
  <c r="G9" i="1"/>
  <c r="G10" i="1"/>
  <c r="G11" i="1"/>
  <c r="G12" i="1"/>
  <c r="G13" i="1"/>
  <c r="G14" i="1"/>
  <c r="G15" i="1"/>
  <c r="G16" i="1"/>
  <c r="G6" i="1"/>
  <c r="G5" i="1"/>
  <c r="G3" i="1"/>
  <c r="G4" i="1"/>
  <c r="N20" i="1"/>
  <c r="K20" i="1"/>
  <c r="H4" i="1" l="1"/>
  <c r="H6" i="1"/>
  <c r="H8" i="1"/>
  <c r="H10" i="1"/>
  <c r="H12" i="1"/>
  <c r="H14" i="1"/>
  <c r="H16" i="1"/>
  <c r="H3" i="1"/>
  <c r="B4" i="1"/>
  <c r="C4" i="1"/>
  <c r="B5" i="1"/>
  <c r="C5" i="1"/>
  <c r="H5" i="1" s="1"/>
  <c r="B6" i="1"/>
  <c r="C6" i="1"/>
  <c r="B7" i="1"/>
  <c r="C7" i="1"/>
  <c r="H7" i="1" s="1"/>
  <c r="B8" i="1"/>
  <c r="C8" i="1"/>
  <c r="B9" i="1"/>
  <c r="C9" i="1"/>
  <c r="H9" i="1" s="1"/>
  <c r="B10" i="1"/>
  <c r="C10" i="1"/>
  <c r="B11" i="1"/>
  <c r="C11" i="1"/>
  <c r="H11" i="1" s="1"/>
  <c r="B12" i="1"/>
  <c r="C12" i="1"/>
  <c r="B13" i="1"/>
  <c r="C13" i="1"/>
  <c r="H13" i="1" s="1"/>
  <c r="B14" i="1"/>
  <c r="C14" i="1"/>
  <c r="B15" i="1"/>
  <c r="C15" i="1"/>
  <c r="H15" i="1" s="1"/>
  <c r="B16" i="1"/>
  <c r="C16" i="1"/>
  <c r="C3" i="1"/>
  <c r="B3" i="1"/>
  <c r="H17" i="1"/>
  <c r="N22" i="1"/>
  <c r="K22" i="1"/>
  <c r="J3" i="1" l="1"/>
  <c r="N18" i="1"/>
  <c r="O18" i="1" l="1"/>
  <c r="E20" i="1" l="1"/>
  <c r="E18" i="1" l="1"/>
  <c r="L18" i="1" l="1"/>
  <c r="I18" i="1"/>
  <c r="F18" i="1" l="1"/>
  <c r="J9" i="1"/>
  <c r="M9" i="1" s="1"/>
  <c r="J16" i="1"/>
  <c r="M16" i="1" s="1"/>
  <c r="J8" i="1"/>
  <c r="M8" i="1" s="1"/>
  <c r="J4" i="1"/>
  <c r="M4" i="1" s="1"/>
  <c r="J10" i="1"/>
  <c r="M10" i="1" s="1"/>
  <c r="J6" i="1" l="1"/>
  <c r="M6" i="1" s="1"/>
  <c r="J15" i="1"/>
  <c r="M15" i="1" s="1"/>
  <c r="J12" i="1"/>
  <c r="M12" i="1" s="1"/>
  <c r="J13" i="1"/>
  <c r="M13" i="1" s="1"/>
  <c r="P4" i="1"/>
  <c r="P10" i="1"/>
  <c r="P8" i="1"/>
  <c r="M3" i="1"/>
  <c r="P3" i="1" s="1"/>
  <c r="P16" i="1"/>
  <c r="P9" i="1"/>
  <c r="J11" i="1"/>
  <c r="M11" i="1" s="1"/>
  <c r="J7" i="1"/>
  <c r="M7" i="1" s="1"/>
  <c r="J5" i="1"/>
  <c r="M5" i="1" s="1"/>
  <c r="J14" i="1"/>
  <c r="M14" i="1" s="1"/>
  <c r="P6" i="1" l="1"/>
  <c r="P13" i="1"/>
  <c r="P12" i="1"/>
  <c r="P15" i="1"/>
  <c r="H20" i="1"/>
  <c r="H22" i="1" s="1"/>
  <c r="P14" i="1"/>
  <c r="P11" i="1"/>
  <c r="P5" i="1"/>
  <c r="P7" i="1"/>
  <c r="G18" i="1" l="1"/>
  <c r="H18" i="1" s="1"/>
  <c r="K18" i="1" l="1"/>
  <c r="P18" i="1"/>
  <c r="J18" i="1" l="1"/>
  <c r="M18" i="1" s="1"/>
</calcChain>
</file>

<file path=xl/sharedStrings.xml><?xml version="1.0" encoding="utf-8"?>
<sst xmlns="http://schemas.openxmlformats.org/spreadsheetml/2006/main" count="92" uniqueCount="63">
  <si>
    <t>Code</t>
  </si>
  <si>
    <t>Famille</t>
  </si>
  <si>
    <t>Catégorie</t>
  </si>
  <si>
    <t>320</t>
  </si>
  <si>
    <t>511</t>
  </si>
  <si>
    <t>521</t>
  </si>
  <si>
    <t>523</t>
  </si>
  <si>
    <t>530</t>
  </si>
  <si>
    <t>541</t>
  </si>
  <si>
    <t>561</t>
  </si>
  <si>
    <t>562</t>
  </si>
  <si>
    <t>564</t>
  </si>
  <si>
    <t>570</t>
  </si>
  <si>
    <t>590</t>
  </si>
  <si>
    <t>592</t>
  </si>
  <si>
    <t>601</t>
  </si>
  <si>
    <t>821</t>
  </si>
  <si>
    <t>Achat prev 01</t>
  </si>
  <si>
    <t>Conso prev 01</t>
  </si>
  <si>
    <t>Tonnes</t>
  </si>
  <si>
    <t>Stock Mini</t>
  </si>
  <si>
    <t>Quantité Moyenne Achetée</t>
  </si>
  <si>
    <t>Achat prev 02</t>
  </si>
  <si>
    <t>Conso prev 02</t>
  </si>
  <si>
    <t>Achat prev 03</t>
  </si>
  <si>
    <t>Conso prev 03</t>
  </si>
  <si>
    <t>541PRE</t>
  </si>
  <si>
    <t>541Ant</t>
  </si>
  <si>
    <t>821PRE</t>
  </si>
  <si>
    <t>821Car</t>
  </si>
  <si>
    <t>590PRE</t>
  </si>
  <si>
    <t>590Car</t>
  </si>
  <si>
    <t>320PRE</t>
  </si>
  <si>
    <t>320Cho</t>
  </si>
  <si>
    <t>601PRE</t>
  </si>
  <si>
    <t>601Poi</t>
  </si>
  <si>
    <t>523PRE</t>
  </si>
  <si>
    <t>523Lys</t>
  </si>
  <si>
    <t>521PRE</t>
  </si>
  <si>
    <t>521Met</t>
  </si>
  <si>
    <t>511PRE</t>
  </si>
  <si>
    <t>511Pho</t>
  </si>
  <si>
    <t>570PRE</t>
  </si>
  <si>
    <t>570Pre</t>
  </si>
  <si>
    <t>592PRE</t>
  </si>
  <si>
    <t>592Pre</t>
  </si>
  <si>
    <t>562PRE</t>
  </si>
  <si>
    <t>562Pre</t>
  </si>
  <si>
    <t>561PRE</t>
  </si>
  <si>
    <t>561Pre</t>
  </si>
  <si>
    <t>530PRE</t>
  </si>
  <si>
    <t>530Pro</t>
  </si>
  <si>
    <t>564PRE</t>
  </si>
  <si>
    <t>564Vit</t>
  </si>
  <si>
    <t>Achat réel 12</t>
  </si>
  <si>
    <t>Check &gt;&gt;</t>
  </si>
  <si>
    <t>Conso réel 12</t>
  </si>
  <si>
    <t>Stock prev 01</t>
  </si>
  <si>
    <t>Stock prev 02</t>
  </si>
  <si>
    <t>Stock prev 03</t>
  </si>
  <si>
    <t>Stock réel 12</t>
  </si>
  <si>
    <t>Stock réel 11</t>
  </si>
  <si>
    <t>Scenario possible colonne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</si>
</sst>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/>
    <xf numFmtId="0" fontId="0" fillId="2" borderId="4" xfId="0" applyFill="1" applyBorder="1"/>
    <xf numFmtId="0" fontId="0" fillId="3" borderId="4" xfId="0" quotePrefix="1" applyFill="1" applyBorder="1"/>
    <xf numFmtId="166" fontId="0" fillId="0" borderId="0" xfId="0" applyNumberFormat="1"/>
    <xf numFmtId="0" fontId="0" fillId="4" borderId="0" xfId="0" applyFill="1"/>
    <xf numFmtId="0" fontId="0" fillId="3" borderId="0" xfId="0" applyFill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0" fillId="0" borderId="0" xfId="0" applyNumberFormat="1" applyFill="1"/>
    <xf numFmtId="0" fontId="0" fillId="7" borderId="0" xfId="0" applyFill="1" applyAlignment="1">
      <alignment horizontal="center" vertical="center"/>
    </xf>
    <xf numFmtId="0" fontId="0" fillId="8" borderId="0" xfId="0" applyFill="1"/>
    <xf numFmtId="166" fontId="0" fillId="0" borderId="0" xfId="0" applyNumberFormat="1" applyFill="1" applyBorder="1" applyAlignment="1">
      <alignment horizontal="right" vertical="center"/>
    </xf>
    <xf numFmtId="4" fontId="0" fillId="4" borderId="8" xfId="1" applyNumberFormat="1" applyFont="1" applyFill="1" applyBorder="1" applyAlignment="1">
      <alignment horizontal="right" vertical="center"/>
    </xf>
    <xf numFmtId="4" fontId="0" fillId="4" borderId="1" xfId="1" applyNumberFormat="1" applyFont="1" applyFill="1" applyBorder="1" applyAlignment="1">
      <alignment horizontal="right" vertical="center"/>
    </xf>
    <xf numFmtId="164" fontId="0" fillId="8" borderId="0" xfId="0" applyNumberFormat="1" applyFill="1"/>
    <xf numFmtId="166" fontId="0" fillId="6" borderId="8" xfId="1" applyNumberFormat="1" applyFont="1" applyFill="1" applyBorder="1" applyAlignment="1">
      <alignment horizontal="right" vertical="center"/>
    </xf>
    <xf numFmtId="166" fontId="0" fillId="4" borderId="8" xfId="1" applyNumberFormat="1" applyFont="1" applyFill="1" applyBorder="1" applyAlignment="1">
      <alignment horizontal="right" vertical="center"/>
    </xf>
    <xf numFmtId="166" fontId="0" fillId="0" borderId="0" xfId="0" applyNumberFormat="1" applyFill="1"/>
    <xf numFmtId="0" fontId="0" fillId="7" borderId="0" xfId="0" applyFill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166" fontId="0" fillId="0" borderId="3" xfId="0" applyNumberFormat="1" applyFill="1" applyBorder="1" applyAlignment="1">
      <alignment horizontal="right" vertical="center"/>
    </xf>
    <xf numFmtId="166" fontId="0" fillId="0" borderId="13" xfId="0" applyNumberFormat="1" applyFill="1" applyBorder="1" applyAlignment="1">
      <alignment horizontal="right" vertical="center"/>
    </xf>
    <xf numFmtId="0" fontId="2" fillId="9" borderId="9" xfId="0" applyFont="1" applyFill="1" applyBorder="1" applyAlignment="1">
      <alignment horizontal="center" vertical="center" wrapText="1"/>
    </xf>
    <xf numFmtId="166" fontId="0" fillId="0" borderId="11" xfId="0" applyNumberFormat="1" applyFill="1" applyBorder="1" applyAlignment="1">
      <alignment horizontal="right" vertical="center"/>
    </xf>
    <xf numFmtId="166" fontId="0" fillId="6" borderId="1" xfId="1" applyNumberFormat="1" applyFont="1" applyFill="1" applyBorder="1" applyAlignment="1">
      <alignment horizontal="right" vertical="center"/>
    </xf>
    <xf numFmtId="166" fontId="0" fillId="0" borderId="2" xfId="0" applyNumberFormat="1" applyFill="1" applyBorder="1" applyAlignment="1">
      <alignment horizontal="right" vertical="center"/>
    </xf>
    <xf numFmtId="166" fontId="0" fillId="0" borderId="12" xfId="0" applyNumberFormat="1" applyFill="1" applyBorder="1" applyAlignment="1">
      <alignment horizontal="right" vertical="center"/>
    </xf>
    <xf numFmtId="166" fontId="0" fillId="4" borderId="1" xfId="1" applyNumberFormat="1" applyFont="1" applyFill="1" applyBorder="1" applyAlignment="1">
      <alignment horizontal="right" vertical="center"/>
    </xf>
    <xf numFmtId="166" fontId="0" fillId="0" borderId="10" xfId="0" applyNumberFormat="1" applyFill="1" applyBorder="1" applyAlignment="1">
      <alignment horizontal="right" vertical="center"/>
    </xf>
  </cellXfs>
  <cellStyles count="2">
    <cellStyle name="Normal" xfId="0" builtinId="0"/>
    <cellStyle name="Pourcentage" xfId="1" builtinId="5"/>
  </cellStyles>
  <dxfs count="26">
    <dxf>
      <fill>
        <patternFill>
          <bgColor rgb="FF00B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pane xSplit="3" ySplit="2" topLeftCell="D3" activePane="bottomRight" state="frozen"/>
      <selection pane="topRight" activeCell="G1" sqref="G1"/>
      <selection pane="bottomLeft" activeCell="A3" sqref="A3"/>
      <selection pane="bottomRight" activeCell="T16" sqref="T16"/>
    </sheetView>
  </sheetViews>
  <sheetFormatPr baseColWidth="10" defaultRowHeight="15" x14ac:dyDescent="0.25"/>
  <cols>
    <col min="1" max="1" width="10.140625" bestFit="1" customWidth="1"/>
    <col min="2" max="2" width="12.140625" bestFit="1" customWidth="1"/>
    <col min="3" max="3" width="12.42578125" customWidth="1"/>
    <col min="4" max="5" width="7.7109375" customWidth="1"/>
    <col min="6" max="7" width="7.7109375" style="1" customWidth="1"/>
    <col min="8" max="8" width="7.7109375" customWidth="1"/>
    <col min="9" max="10" width="7.7109375" style="1" customWidth="1"/>
    <col min="11" max="11" width="7.7109375" customWidth="1"/>
    <col min="12" max="13" width="7.7109375" style="1" customWidth="1"/>
    <col min="14" max="14" width="7.7109375" customWidth="1"/>
    <col min="15" max="16" width="7.7109375" style="1" customWidth="1"/>
    <col min="17" max="16384" width="11.42578125" style="1"/>
  </cols>
  <sheetData>
    <row r="1" spans="1:18" ht="15.75" thickBot="1" x14ac:dyDescent="0.3">
      <c r="D1" s="13" t="s">
        <v>19</v>
      </c>
      <c r="E1" s="13" t="s">
        <v>19</v>
      </c>
      <c r="F1" s="13" t="s">
        <v>19</v>
      </c>
      <c r="G1" s="13" t="s">
        <v>19</v>
      </c>
      <c r="H1" s="13" t="s">
        <v>19</v>
      </c>
      <c r="I1" s="13" t="s">
        <v>19</v>
      </c>
      <c r="J1" s="13" t="s">
        <v>19</v>
      </c>
      <c r="K1" s="13" t="s">
        <v>19</v>
      </c>
      <c r="L1" s="13" t="s">
        <v>19</v>
      </c>
      <c r="M1" s="13" t="s">
        <v>19</v>
      </c>
      <c r="N1" s="13" t="s">
        <v>19</v>
      </c>
      <c r="O1" s="13" t="s">
        <v>19</v>
      </c>
      <c r="P1" s="13" t="s">
        <v>19</v>
      </c>
    </row>
    <row r="2" spans="1:18" s="3" customFormat="1" ht="45" customHeight="1" thickBot="1" x14ac:dyDescent="0.3">
      <c r="A2" s="2" t="s">
        <v>0</v>
      </c>
      <c r="B2" s="2" t="s">
        <v>1</v>
      </c>
      <c r="C2" s="2" t="s">
        <v>2</v>
      </c>
      <c r="D2" s="27" t="s">
        <v>61</v>
      </c>
      <c r="E2" s="25" t="s">
        <v>54</v>
      </c>
      <c r="F2" s="26" t="s">
        <v>56</v>
      </c>
      <c r="G2" s="30" t="s">
        <v>60</v>
      </c>
      <c r="H2" s="10" t="s">
        <v>17</v>
      </c>
      <c r="I2" s="11" t="s">
        <v>18</v>
      </c>
      <c r="J2" s="12" t="s">
        <v>57</v>
      </c>
      <c r="K2" s="10" t="s">
        <v>22</v>
      </c>
      <c r="L2" s="11" t="s">
        <v>23</v>
      </c>
      <c r="M2" s="12" t="s">
        <v>58</v>
      </c>
      <c r="N2" s="10" t="s">
        <v>24</v>
      </c>
      <c r="O2" s="11" t="s">
        <v>25</v>
      </c>
      <c r="P2" s="12" t="s">
        <v>59</v>
      </c>
      <c r="R2" s="3" t="s">
        <v>62</v>
      </c>
    </row>
    <row r="3" spans="1:18" x14ac:dyDescent="0.25">
      <c r="A3" s="4" t="s">
        <v>3</v>
      </c>
      <c r="B3" s="5" t="str">
        <f>VLOOKUP(A3,Param!A:C,2,FALSE)</f>
        <v>320PRE</v>
      </c>
      <c r="C3" s="5" t="str">
        <f>VLOOKUP(A3,Param!A:C,3,FALSE)</f>
        <v>320Cho</v>
      </c>
      <c r="D3" s="28">
        <v>0.63161499999999993</v>
      </c>
      <c r="E3" s="21">
        <v>0</v>
      </c>
      <c r="F3" s="17">
        <v>0.29787919999999996</v>
      </c>
      <c r="G3" s="31">
        <f>D3+E3-F3</f>
        <v>0.33373579999999997</v>
      </c>
      <c r="H3" s="22">
        <f>IF(AND(VLOOKUP($C3,Param!$C:$D,2,FALSE)&gt;(G3-I3),(G3-I3+(VLOOKUP(C3,Param!C:E,3,FALSE))&lt;VLOOKUP('MP &amp; Stock'!C3,Param!C:D,2,FALSE))),VLOOKUP($C3,Param!$C:$E,3,FALSE)*2,IF(VLOOKUP($C3,Param!$C:$D,2,FALSE)&gt;(G3-I3),VLOOKUP($C3,Param!$C:$E,3,FALSE),0))</f>
        <v>0.5</v>
      </c>
      <c r="I3" s="17">
        <v>0.18590999999999999</v>
      </c>
      <c r="J3" s="36">
        <f>G3+H3-I3</f>
        <v>0.6478257999999999</v>
      </c>
      <c r="K3" s="22"/>
      <c r="L3" s="17">
        <v>0.15778</v>
      </c>
      <c r="M3" s="36">
        <f>J3+K3-L3</f>
        <v>0.49004579999999986</v>
      </c>
      <c r="N3" s="18"/>
      <c r="O3" s="17">
        <v>0.10565999999999998</v>
      </c>
      <c r="P3" s="36">
        <f>M3+N3-O3</f>
        <v>0.38438579999999989</v>
      </c>
      <c r="R3" s="22"/>
    </row>
    <row r="4" spans="1:18" x14ac:dyDescent="0.25">
      <c r="A4" s="4" t="s">
        <v>4</v>
      </c>
      <c r="B4" s="5" t="str">
        <f>VLOOKUP(A4,Param!A:C,2,FALSE)</f>
        <v>511PRE</v>
      </c>
      <c r="C4" s="5" t="str">
        <f>VLOOKUP(A4,Param!A:C,3,FALSE)</f>
        <v>511Pho</v>
      </c>
      <c r="D4" s="28">
        <v>27.215150000000001</v>
      </c>
      <c r="E4" s="21">
        <v>7</v>
      </c>
      <c r="F4" s="17">
        <v>7.2968919999999997</v>
      </c>
      <c r="G4" s="31">
        <f>D4+E4-F4</f>
        <v>26.918258000000002</v>
      </c>
      <c r="H4" s="22">
        <f>IF(AND(VLOOKUP($C4,Param!$C:$D,2,FALSE)&gt;(G4-I4),(G4-I4+(VLOOKUP(C4,Param!C:E,3,FALSE))&lt;VLOOKUP('MP &amp; Stock'!C4,Param!C:D,2,FALSE))),VLOOKUP($C4,Param!$C:$E,3,FALSE)*2,IF(VLOOKUP($C4,Param!$C:$D,2,FALSE)&gt;(G4-I4),VLOOKUP($C4,Param!$C:$E,3,FALSE),0))</f>
        <v>0</v>
      </c>
      <c r="I4" s="17">
        <v>5.4716099999999992</v>
      </c>
      <c r="J4" s="31">
        <f>G4+H4-I4</f>
        <v>21.446648000000003</v>
      </c>
      <c r="K4" s="22"/>
      <c r="L4" s="17">
        <v>4.4825400000000002</v>
      </c>
      <c r="M4" s="31">
        <f t="shared" ref="M4:M18" si="0">J4+K4-L4</f>
        <v>16.964108000000003</v>
      </c>
      <c r="N4" s="18"/>
      <c r="O4" s="17">
        <v>3.34415</v>
      </c>
      <c r="P4" s="31">
        <f>M4+N4-O4</f>
        <v>13.619958000000004</v>
      </c>
      <c r="R4" s="22"/>
    </row>
    <row r="5" spans="1:18" x14ac:dyDescent="0.25">
      <c r="A5" s="4" t="s">
        <v>5</v>
      </c>
      <c r="B5" s="5" t="str">
        <f>VLOOKUP(A5,Param!A:C,2,FALSE)</f>
        <v>521PRE</v>
      </c>
      <c r="C5" s="5" t="str">
        <f>VLOOKUP(A5,Param!A:C,3,FALSE)</f>
        <v>521Met</v>
      </c>
      <c r="D5" s="28">
        <v>2.6605999999999996</v>
      </c>
      <c r="E5" s="21">
        <v>2</v>
      </c>
      <c r="F5" s="17">
        <v>1.5857999999999999</v>
      </c>
      <c r="G5" s="31">
        <f>D5+E5-F5</f>
        <v>3.0747999999999998</v>
      </c>
      <c r="H5" s="22">
        <f>IF(AND(VLOOKUP($C5,Param!$C:$D,2,FALSE)&gt;(G5-I5),(G5-I5+(VLOOKUP(C5,Param!C:E,3,FALSE))&lt;VLOOKUP('MP &amp; Stock'!C5,Param!C:D,2,FALSE))),VLOOKUP($C5,Param!$C:$E,3,FALSE)*2,IF(VLOOKUP($C5,Param!$C:$D,2,FALSE)&gt;(G5-I5),VLOOKUP($C5,Param!$C:$E,3,FALSE),0))</f>
        <v>2</v>
      </c>
      <c r="I5" s="17">
        <v>1.0347999999999999</v>
      </c>
      <c r="J5" s="31">
        <f>G5+H5-I5</f>
        <v>4.04</v>
      </c>
      <c r="K5" s="22"/>
      <c r="L5" s="17">
        <v>0.82899999999999996</v>
      </c>
      <c r="M5" s="31">
        <f t="shared" si="0"/>
        <v>3.2110000000000003</v>
      </c>
      <c r="N5" s="18"/>
      <c r="O5" s="17">
        <v>0.40839999999999999</v>
      </c>
      <c r="P5" s="31">
        <f>M5+N5-O5</f>
        <v>2.8026000000000004</v>
      </c>
      <c r="R5" s="22">
        <v>3</v>
      </c>
    </row>
    <row r="6" spans="1:18" x14ac:dyDescent="0.25">
      <c r="A6" s="4" t="s">
        <v>6</v>
      </c>
      <c r="B6" s="5" t="str">
        <f>VLOOKUP(A6,Param!A:C,2,FALSE)</f>
        <v>523PRE</v>
      </c>
      <c r="C6" s="5" t="str">
        <f>VLOOKUP(A6,Param!A:C,3,FALSE)</f>
        <v>523Lys</v>
      </c>
      <c r="D6" s="28">
        <v>3.8227999999999991</v>
      </c>
      <c r="E6" s="21">
        <v>0</v>
      </c>
      <c r="F6" s="17">
        <v>0.78539999999999999</v>
      </c>
      <c r="G6" s="31">
        <f>D6+E6-F6</f>
        <v>3.037399999999999</v>
      </c>
      <c r="H6" s="22">
        <f>IF(AND(VLOOKUP($C6,Param!$C:$D,2,FALSE)&gt;(G6-I6),(G6-I6+(VLOOKUP(C6,Param!C:E,3,FALSE))&lt;VLOOKUP('MP &amp; Stock'!C6,Param!C:D,2,FALSE))),VLOOKUP($C6,Param!$C:$E,3,FALSE)*2,IF(VLOOKUP($C6,Param!$C:$D,2,FALSE)&gt;(G6-I6),VLOOKUP($C6,Param!$C:$E,3,FALSE),0))</f>
        <v>0</v>
      </c>
      <c r="I6" s="17">
        <v>0.51739999999999997</v>
      </c>
      <c r="J6" s="31">
        <f>G6+H6-I6</f>
        <v>2.5199999999999991</v>
      </c>
      <c r="K6" s="22"/>
      <c r="L6" s="17">
        <v>0.41449999999999998</v>
      </c>
      <c r="M6" s="31">
        <f t="shared" si="0"/>
        <v>2.1054999999999993</v>
      </c>
      <c r="N6" s="18"/>
      <c r="O6" s="17">
        <v>0.20419999999999999</v>
      </c>
      <c r="P6" s="31">
        <f>M6+N6-O6</f>
        <v>1.9012999999999993</v>
      </c>
      <c r="R6" s="22"/>
    </row>
    <row r="7" spans="1:18" x14ac:dyDescent="0.25">
      <c r="A7" s="4" t="s">
        <v>7</v>
      </c>
      <c r="B7" s="5" t="str">
        <f>VLOOKUP(A7,Param!A:C,2,FALSE)</f>
        <v>530PRE</v>
      </c>
      <c r="C7" s="5" t="str">
        <f>VLOOKUP(A7,Param!A:C,3,FALSE)</f>
        <v>530Pro</v>
      </c>
      <c r="D7" s="28">
        <v>1.9947999999999995</v>
      </c>
      <c r="E7" s="21">
        <v>2</v>
      </c>
      <c r="F7" s="17">
        <v>1.6008</v>
      </c>
      <c r="G7" s="31">
        <f t="shared" ref="G7:G16" si="1">D7+E7-F7</f>
        <v>2.3939999999999997</v>
      </c>
      <c r="H7" s="22">
        <f>IF(AND(VLOOKUP($C7,Param!$C:$D,2,FALSE)&gt;(G7-I7),(G7-I7+(VLOOKUP(C7,Param!C:E,3,FALSE))&lt;VLOOKUP('MP &amp; Stock'!C7,Param!C:D,2,FALSE))),VLOOKUP($C7,Param!$C:$E,3,FALSE)*2,IF(VLOOKUP($C7,Param!$C:$D,2,FALSE)&gt;(G7-I7),VLOOKUP($C7,Param!$C:$E,3,FALSE),0))</f>
        <v>2</v>
      </c>
      <c r="I7" s="17">
        <v>1.0347999999999999</v>
      </c>
      <c r="J7" s="31">
        <f>G7+H7-I7</f>
        <v>3.3592000000000004</v>
      </c>
      <c r="K7" s="22"/>
      <c r="L7" s="17">
        <v>0.82899999999999996</v>
      </c>
      <c r="M7" s="31">
        <f t="shared" si="0"/>
        <v>2.5302000000000007</v>
      </c>
      <c r="N7" s="18"/>
      <c r="O7" s="17">
        <v>0.40839999999999999</v>
      </c>
      <c r="P7" s="31">
        <f>M7+N7-O7</f>
        <v>2.1218000000000008</v>
      </c>
      <c r="R7" s="22">
        <v>2</v>
      </c>
    </row>
    <row r="8" spans="1:18" x14ac:dyDescent="0.25">
      <c r="A8" s="4" t="s">
        <v>8</v>
      </c>
      <c r="B8" s="5" t="str">
        <f>VLOOKUP(A8,Param!A:C,2,FALSE)</f>
        <v>541PRE</v>
      </c>
      <c r="C8" s="5" t="str">
        <f>VLOOKUP(A8,Param!A:C,3,FALSE)</f>
        <v>541Ant</v>
      </c>
      <c r="D8" s="28">
        <v>0.05</v>
      </c>
      <c r="E8" s="21">
        <v>0</v>
      </c>
      <c r="F8" s="17">
        <v>0</v>
      </c>
      <c r="G8" s="31">
        <f t="shared" si="1"/>
        <v>0.05</v>
      </c>
      <c r="H8" s="22">
        <f>IF(AND(VLOOKUP($C8,Param!$C:$D,2,FALSE)&gt;(G8-I8),(G8-I8+(VLOOKUP(C8,Param!C:E,3,FALSE))&lt;VLOOKUP('MP &amp; Stock'!C8,Param!C:D,2,FALSE))),VLOOKUP($C8,Param!$C:$E,3,FALSE)*2,IF(VLOOKUP($C8,Param!$C:$D,2,FALSE)&gt;(G8-I8),VLOOKUP($C8,Param!$C:$E,3,FALSE),0))</f>
        <v>0.05</v>
      </c>
      <c r="I8" s="17">
        <v>0</v>
      </c>
      <c r="J8" s="31">
        <f>G8+H8-I8</f>
        <v>0.1</v>
      </c>
      <c r="K8" s="22"/>
      <c r="L8" s="17">
        <v>0</v>
      </c>
      <c r="M8" s="31">
        <f t="shared" si="0"/>
        <v>0.1</v>
      </c>
      <c r="N8" s="18"/>
      <c r="O8" s="17">
        <v>0</v>
      </c>
      <c r="P8" s="31">
        <f>M8+N8-O8</f>
        <v>0.1</v>
      </c>
      <c r="R8" s="22"/>
    </row>
    <row r="9" spans="1:18" x14ac:dyDescent="0.25">
      <c r="A9" s="4" t="s">
        <v>9</v>
      </c>
      <c r="B9" s="5" t="str">
        <f>VLOOKUP(A9,Param!A:C,2,FALSE)</f>
        <v>561PRE</v>
      </c>
      <c r="C9" s="5" t="str">
        <f>VLOOKUP(A9,Param!A:C,3,FALSE)</f>
        <v>561Pre</v>
      </c>
      <c r="D9" s="28">
        <v>4.3236249999999998</v>
      </c>
      <c r="E9" s="21">
        <v>3</v>
      </c>
      <c r="F9" s="17">
        <v>2.6413099999999998</v>
      </c>
      <c r="G9" s="31">
        <f t="shared" si="1"/>
        <v>4.682315</v>
      </c>
      <c r="H9" s="22">
        <f>IF(AND(VLOOKUP($C9,Param!$C:$D,2,FALSE)&gt;(G9-I9),(G9-I9+(VLOOKUP(C9,Param!C:E,3,FALSE))&lt;VLOOKUP('MP &amp; Stock'!C9,Param!C:D,2,FALSE))),VLOOKUP($C9,Param!$C:$E,3,FALSE)*2,IF(VLOOKUP($C9,Param!$C:$D,2,FALSE)&gt;(G9-I9),VLOOKUP($C9,Param!$C:$E,3,FALSE),0))</f>
        <v>3</v>
      </c>
      <c r="I9" s="17">
        <v>1.9232499999999999</v>
      </c>
      <c r="J9" s="31">
        <f>G9+H9-I9</f>
        <v>5.7590649999999997</v>
      </c>
      <c r="K9" s="22"/>
      <c r="L9" s="17">
        <v>1.5755000000000001</v>
      </c>
      <c r="M9" s="31">
        <f t="shared" si="0"/>
        <v>4.1835649999999998</v>
      </c>
      <c r="N9" s="18"/>
      <c r="O9" s="17">
        <v>1.0899999999999999</v>
      </c>
      <c r="P9" s="31">
        <f>M9+N9-O9</f>
        <v>3.0935649999999999</v>
      </c>
      <c r="R9" s="22">
        <v>5</v>
      </c>
    </row>
    <row r="10" spans="1:18" x14ac:dyDescent="0.25">
      <c r="A10" s="4" t="s">
        <v>10</v>
      </c>
      <c r="B10" s="5" t="str">
        <f>VLOOKUP(A10,Param!A:C,2,FALSE)</f>
        <v>562PRE</v>
      </c>
      <c r="C10" s="5" t="str">
        <f>VLOOKUP(A10,Param!A:C,3,FALSE)</f>
        <v>562Pre</v>
      </c>
      <c r="D10" s="28">
        <v>3.5881250000000002</v>
      </c>
      <c r="E10" s="21">
        <v>3</v>
      </c>
      <c r="F10" s="17">
        <v>2.5745207999999997</v>
      </c>
      <c r="G10" s="31">
        <f t="shared" si="1"/>
        <v>4.0136041999999996</v>
      </c>
      <c r="H10" s="22">
        <f>IF(AND(VLOOKUP($C10,Param!$C:$D,2,FALSE)&gt;(G10-I10),(G10-I10+(VLOOKUP(C10,Param!C:E,3,FALSE))&lt;VLOOKUP('MP &amp; Stock'!C10,Param!C:D,2,FALSE))),VLOOKUP($C10,Param!$C:$E,3,FALSE)*2,IF(VLOOKUP($C10,Param!$C:$D,2,FALSE)&gt;(G10-I10),VLOOKUP($C10,Param!$C:$E,3,FALSE),0))</f>
        <v>3</v>
      </c>
      <c r="I10" s="17">
        <v>1.9136699999999998</v>
      </c>
      <c r="J10" s="31">
        <f>G10+H10-I10</f>
        <v>5.0999341999999999</v>
      </c>
      <c r="K10" s="22"/>
      <c r="L10" s="17">
        <v>1.5511900000000001</v>
      </c>
      <c r="M10" s="31">
        <f t="shared" si="0"/>
        <v>3.5487441999999998</v>
      </c>
      <c r="N10" s="18"/>
      <c r="O10" s="17">
        <v>1.09402</v>
      </c>
      <c r="P10" s="31">
        <f>M10+N10-O10</f>
        <v>2.4547241999999998</v>
      </c>
      <c r="R10" s="22">
        <v>5</v>
      </c>
    </row>
    <row r="11" spans="1:18" x14ac:dyDescent="0.25">
      <c r="A11" s="4" t="s">
        <v>11</v>
      </c>
      <c r="B11" s="5" t="str">
        <f>VLOOKUP(A11,Param!A:C,2,FALSE)</f>
        <v>564PRE</v>
      </c>
      <c r="C11" s="5" t="str">
        <f>VLOOKUP(A11,Param!A:C,3,FALSE)</f>
        <v>564Vit</v>
      </c>
      <c r="D11" s="28">
        <v>3.7999999999999999E-2</v>
      </c>
      <c r="E11" s="21">
        <v>0</v>
      </c>
      <c r="F11" s="17">
        <v>3.8471200000000004E-2</v>
      </c>
      <c r="G11" s="31">
        <f t="shared" si="1"/>
        <v>-4.7120000000000495E-4</v>
      </c>
      <c r="H11" s="22">
        <f>IF(AND(VLOOKUP($C11,Param!$C:$D,2,FALSE)&gt;(G11-I11),(G11-I11+(VLOOKUP(C11,Param!C:E,3,FALSE))&lt;VLOOKUP('MP &amp; Stock'!C11,Param!C:D,2,FALSE))),VLOOKUP($C11,Param!$C:$E,3,FALSE)*2,IF(VLOOKUP($C11,Param!$C:$D,2,FALSE)&gt;(G11-I11),VLOOKUP($C11,Param!$C:$E,3,FALSE),0))</f>
        <v>0.6</v>
      </c>
      <c r="I11" s="17">
        <v>0</v>
      </c>
      <c r="J11" s="31">
        <f>G11+H11-I11</f>
        <v>0.59952879999999997</v>
      </c>
      <c r="K11" s="22"/>
      <c r="L11" s="17">
        <v>0</v>
      </c>
      <c r="M11" s="31">
        <f t="shared" si="0"/>
        <v>0.59952879999999997</v>
      </c>
      <c r="N11" s="18"/>
      <c r="O11" s="17">
        <v>0</v>
      </c>
      <c r="P11" s="31">
        <f>M11+N11-O11</f>
        <v>0.59952879999999997</v>
      </c>
      <c r="R11" s="22"/>
    </row>
    <row r="12" spans="1:18" x14ac:dyDescent="0.25">
      <c r="A12" s="4" t="s">
        <v>12</v>
      </c>
      <c r="B12" s="5" t="str">
        <f>VLOOKUP(A12,Param!A:C,2,FALSE)</f>
        <v>570PRE</v>
      </c>
      <c r="C12" s="5" t="str">
        <f>VLOOKUP(A12,Param!A:C,3,FALSE)</f>
        <v>570Pre</v>
      </c>
      <c r="D12" s="28">
        <v>2.5444499999999999</v>
      </c>
      <c r="E12" s="21">
        <v>1</v>
      </c>
      <c r="F12" s="17">
        <v>1.046524</v>
      </c>
      <c r="G12" s="31">
        <f t="shared" si="1"/>
        <v>2.4979259999999996</v>
      </c>
      <c r="H12" s="22">
        <f>IF(AND(VLOOKUP($C12,Param!$C:$D,2,FALSE)&gt;(G12-I12),(G12-I12+(VLOOKUP(C12,Param!C:E,3,FALSE))&lt;VLOOKUP('MP &amp; Stock'!C12,Param!C:D,2,FALSE))),VLOOKUP($C12,Param!$C:$E,3,FALSE)*2,IF(VLOOKUP($C12,Param!$C:$D,2,FALSE)&gt;(G12-I12),VLOOKUP($C12,Param!$C:$E,3,FALSE),0))</f>
        <v>2</v>
      </c>
      <c r="I12" s="17">
        <v>0.76930000000000009</v>
      </c>
      <c r="J12" s="31">
        <f>G12+H12-I12</f>
        <v>3.7286259999999993</v>
      </c>
      <c r="K12" s="22"/>
      <c r="L12" s="17">
        <v>0.63019999999999998</v>
      </c>
      <c r="M12" s="31">
        <f t="shared" si="0"/>
        <v>3.0984259999999995</v>
      </c>
      <c r="N12" s="18"/>
      <c r="O12" s="17">
        <v>0.436</v>
      </c>
      <c r="P12" s="31">
        <f>M12+N12-O12</f>
        <v>2.6624259999999995</v>
      </c>
      <c r="R12" s="22"/>
    </row>
    <row r="13" spans="1:18" x14ac:dyDescent="0.25">
      <c r="A13" s="4" t="s">
        <v>13</v>
      </c>
      <c r="B13" s="5" t="str">
        <f>VLOOKUP(A13,Param!A:C,2,FALSE)</f>
        <v>590PRE</v>
      </c>
      <c r="C13" s="5" t="str">
        <f>VLOOKUP(A13,Param!A:C,3,FALSE)</f>
        <v>590Car</v>
      </c>
      <c r="D13" s="28">
        <v>22.810200000000002</v>
      </c>
      <c r="E13" s="21">
        <v>0</v>
      </c>
      <c r="F13" s="17">
        <v>0</v>
      </c>
      <c r="G13" s="31">
        <f t="shared" si="1"/>
        <v>22.810200000000002</v>
      </c>
      <c r="H13" s="22">
        <f>IF(AND(VLOOKUP($C13,Param!$C:$D,2,FALSE)&gt;(G13-I13),(G13-I13+(VLOOKUP(C13,Param!C:E,3,FALSE))&lt;VLOOKUP('MP &amp; Stock'!C13,Param!C:D,2,FALSE))),VLOOKUP($C13,Param!$C:$E,3,FALSE)*2,IF(VLOOKUP($C13,Param!$C:$D,2,FALSE)&gt;(G13-I13),VLOOKUP($C13,Param!$C:$E,3,FALSE),0))</f>
        <v>0</v>
      </c>
      <c r="I13" s="17">
        <v>0</v>
      </c>
      <c r="J13" s="31">
        <f>G13+H13-I13</f>
        <v>22.810200000000002</v>
      </c>
      <c r="K13" s="22"/>
      <c r="L13" s="17">
        <v>0</v>
      </c>
      <c r="M13" s="31">
        <f t="shared" si="0"/>
        <v>22.810200000000002</v>
      </c>
      <c r="N13" s="18"/>
      <c r="O13" s="17">
        <v>0</v>
      </c>
      <c r="P13" s="31">
        <f>M13+N13-O13</f>
        <v>22.810200000000002</v>
      </c>
      <c r="R13" s="22"/>
    </row>
    <row r="14" spans="1:18" x14ac:dyDescent="0.25">
      <c r="A14" s="4" t="s">
        <v>14</v>
      </c>
      <c r="B14" s="5" t="str">
        <f>VLOOKUP(A14,Param!A:C,2,FALSE)</f>
        <v>592PRE</v>
      </c>
      <c r="C14" s="5" t="str">
        <f>VLOOKUP(A14,Param!A:C,3,FALSE)</f>
        <v>592Pre</v>
      </c>
      <c r="D14" s="28">
        <v>4.1405999999999992</v>
      </c>
      <c r="E14" s="21">
        <v>2</v>
      </c>
      <c r="F14" s="17">
        <v>1.5816000000000001</v>
      </c>
      <c r="G14" s="31">
        <f t="shared" si="1"/>
        <v>4.5589999999999993</v>
      </c>
      <c r="H14" s="22">
        <f>IF(AND(VLOOKUP($C14,Param!$C:$D,2,FALSE)&gt;(G14-I14),(G14-I14+(VLOOKUP(C14,Param!C:E,3,FALSE))&lt;VLOOKUP('MP &amp; Stock'!C14,Param!C:D,2,FALSE))),VLOOKUP($C14,Param!$C:$E,3,FALSE)*2,IF(VLOOKUP($C14,Param!$C:$D,2,FALSE)&gt;(G14-I14),VLOOKUP($C14,Param!$C:$E,3,FALSE),0))</f>
        <v>2</v>
      </c>
      <c r="I14" s="17">
        <v>1.2172000000000001</v>
      </c>
      <c r="J14" s="31">
        <f>G14+H14-I14</f>
        <v>5.3417999999999992</v>
      </c>
      <c r="K14" s="22"/>
      <c r="L14" s="17">
        <v>0.93819999999999992</v>
      </c>
      <c r="M14" s="31">
        <f t="shared" si="0"/>
        <v>4.4035999999999991</v>
      </c>
      <c r="N14" s="18"/>
      <c r="O14" s="17">
        <v>0.63959999999999995</v>
      </c>
      <c r="P14" s="31">
        <f>M14+N14-O14</f>
        <v>3.7639999999999993</v>
      </c>
      <c r="R14" s="22">
        <v>4</v>
      </c>
    </row>
    <row r="15" spans="1:18" x14ac:dyDescent="0.25">
      <c r="A15" s="4" t="s">
        <v>15</v>
      </c>
      <c r="B15" s="5" t="str">
        <f>VLOOKUP(A15,Param!A:C,2,FALSE)</f>
        <v>601PRE</v>
      </c>
      <c r="C15" s="5" t="str">
        <f>VLOOKUP(A15,Param!A:C,3,FALSE)</f>
        <v>601Poi</v>
      </c>
      <c r="D15" s="28">
        <v>0.40000000000000008</v>
      </c>
      <c r="E15" s="21">
        <v>0</v>
      </c>
      <c r="F15" s="17">
        <v>0.05</v>
      </c>
      <c r="G15" s="31">
        <f t="shared" si="1"/>
        <v>0.35000000000000009</v>
      </c>
      <c r="H15" s="22">
        <f>IF(AND(VLOOKUP($C15,Param!$C:$D,2,FALSE)&gt;(G15-I15),(G15-I15+(VLOOKUP(C15,Param!C:E,3,FALSE))&lt;VLOOKUP('MP &amp; Stock'!C15,Param!C:D,2,FALSE))),VLOOKUP($C15,Param!$C:$E,3,FALSE)*2,IF(VLOOKUP($C15,Param!$C:$D,2,FALSE)&gt;(G15-I15),VLOOKUP($C15,Param!$C:$E,3,FALSE),0))</f>
        <v>0</v>
      </c>
      <c r="I15" s="17">
        <v>0</v>
      </c>
      <c r="J15" s="31">
        <f>G15+H15-I15</f>
        <v>0.35000000000000009</v>
      </c>
      <c r="K15" s="22"/>
      <c r="L15" s="17">
        <v>0</v>
      </c>
      <c r="M15" s="31">
        <f t="shared" si="0"/>
        <v>0.35000000000000009</v>
      </c>
      <c r="N15" s="18"/>
      <c r="O15" s="17">
        <v>0</v>
      </c>
      <c r="P15" s="31">
        <f>M15+N15-O15</f>
        <v>0.35000000000000009</v>
      </c>
      <c r="R15" s="22">
        <v>1</v>
      </c>
    </row>
    <row r="16" spans="1:18" ht="15.75" thickBot="1" x14ac:dyDescent="0.3">
      <c r="A16" s="6" t="s">
        <v>16</v>
      </c>
      <c r="B16" s="5" t="str">
        <f>VLOOKUP(A16,Param!A:C,2,FALSE)</f>
        <v>821PRE</v>
      </c>
      <c r="C16" s="5" t="str">
        <f>VLOOKUP(A16,Param!A:C,3,FALSE)</f>
        <v>821Car</v>
      </c>
      <c r="D16" s="29">
        <v>0</v>
      </c>
      <c r="E16" s="32">
        <v>0</v>
      </c>
      <c r="F16" s="33">
        <v>0</v>
      </c>
      <c r="G16" s="34">
        <f t="shared" si="1"/>
        <v>0</v>
      </c>
      <c r="H16" s="35">
        <f>IF(AND(VLOOKUP($C16,Param!$C:$D,2,FALSE)&gt;(G16-I16),(G16-I16+(VLOOKUP(C16,Param!C:E,3,FALSE))&lt;VLOOKUP('MP &amp; Stock'!C16,Param!C:D,2,FALSE))),VLOOKUP($C16,Param!$C:$E,3,FALSE)*2,IF(VLOOKUP($C16,Param!$C:$D,2,FALSE)&gt;(G16-I16),VLOOKUP($C16,Param!$C:$E,3,FALSE),0))</f>
        <v>1.5</v>
      </c>
      <c r="I16" s="33">
        <v>0</v>
      </c>
      <c r="J16" s="34">
        <f>G16+H16-I16</f>
        <v>1.5</v>
      </c>
      <c r="K16" s="35"/>
      <c r="L16" s="33">
        <v>0</v>
      </c>
      <c r="M16" s="34">
        <f t="shared" si="0"/>
        <v>1.5</v>
      </c>
      <c r="N16" s="19"/>
      <c r="O16" s="33">
        <v>0</v>
      </c>
      <c r="P16" s="34">
        <f>M16+N16-O16</f>
        <v>1.5</v>
      </c>
      <c r="R16" s="35"/>
    </row>
    <row r="17" spans="5:16" hidden="1" x14ac:dyDescent="0.25">
      <c r="H17" s="22" t="e">
        <f>IF(AND(VLOOKUP($C17,Param!$C:$D,4,FALSE)&gt;(G17-I17),(G17-I17+(VLOOKUP(C17,Param!C:E,5,FALSE))&lt;VLOOKUP('MP &amp; Stock'!C17,Param!C:D,4,FALSE))),VLOOKUP($C17,Param!$C:$E,5,FALSE)*2,IF(VLOOKUP($C17,Param!$C:$D,4,FALSE)&gt;(G17-I17),VLOOKUP($C17,Param!$C:$E,5,FALSE),0))</f>
        <v>#N/A</v>
      </c>
      <c r="M17" s="31">
        <f t="shared" si="0"/>
        <v>0</v>
      </c>
    </row>
    <row r="18" spans="5:16" hidden="1" x14ac:dyDescent="0.25">
      <c r="E18" s="14">
        <f>SUM(E3:E16)</f>
        <v>20</v>
      </c>
      <c r="F18" s="14">
        <f>SUM(F3:F16)</f>
        <v>19.499197200000001</v>
      </c>
      <c r="G18" s="14">
        <f>SUM(G3:G16)</f>
        <v>74.720767800000004</v>
      </c>
      <c r="H18" s="22" t="e">
        <f>IF(AND(VLOOKUP($C18,Param!$C:$D,4,FALSE)&gt;(G18-I18),(G18-I18+(VLOOKUP(C18,Param!C:E,5,FALSE))&lt;VLOOKUP('MP &amp; Stock'!C18,Param!C:D,4,FALSE))),VLOOKUP($C18,Param!$C:$E,5,FALSE)*2,IF(VLOOKUP($C18,Param!$C:$D,4,FALSE)&gt;(G18-I18),VLOOKUP($C18,Param!$C:$E,5,FALSE),0))</f>
        <v>#N/A</v>
      </c>
      <c r="I18" s="14">
        <f>SUM(I3:I16)</f>
        <v>14.067939999999998</v>
      </c>
      <c r="J18" s="14">
        <f>SUM(J3:J16)</f>
        <v>77.302827799999989</v>
      </c>
      <c r="K18" s="14">
        <f>SUM(K3:K16)</f>
        <v>0</v>
      </c>
      <c r="L18" s="14">
        <f>SUM(L3:L16)</f>
        <v>11.407910000000001</v>
      </c>
      <c r="M18" s="31">
        <f t="shared" si="0"/>
        <v>65.894917799999988</v>
      </c>
      <c r="N18" s="14">
        <f>SUM(N3:N16)</f>
        <v>0</v>
      </c>
      <c r="O18" s="14">
        <f>SUM(O3:O16)</f>
        <v>7.7304300000000001</v>
      </c>
      <c r="P18" s="14">
        <f>SUM(P3:P16)</f>
        <v>58.164487800000011</v>
      </c>
    </row>
    <row r="19" spans="5:16" x14ac:dyDescent="0.25">
      <c r="E19" s="7"/>
      <c r="F19" s="23"/>
      <c r="G19" s="23"/>
      <c r="H19" s="7"/>
      <c r="I19" s="23"/>
      <c r="J19" s="23"/>
    </row>
    <row r="20" spans="5:16" x14ac:dyDescent="0.25">
      <c r="E20" s="7">
        <f>SUM(E3:E16)</f>
        <v>20</v>
      </c>
      <c r="F20" s="23"/>
      <c r="G20" s="23"/>
      <c r="H20" s="7">
        <f>SUM(H3:H16)</f>
        <v>16.649999999999999</v>
      </c>
      <c r="I20" s="23"/>
      <c r="J20" s="23"/>
      <c r="K20" s="7">
        <f>SUM(K3:K16)</f>
        <v>0</v>
      </c>
      <c r="N20" s="7">
        <f>SUM(N3:N16)</f>
        <v>0</v>
      </c>
    </row>
    <row r="22" spans="5:16" x14ac:dyDescent="0.25">
      <c r="G22" s="1" t="s">
        <v>55</v>
      </c>
      <c r="H22" s="7">
        <f>IF(H3&lt;&gt;0,18,20)-H20</f>
        <v>1.3500000000000014</v>
      </c>
      <c r="K22" s="7">
        <f>IF(K3&lt;&gt;0,18,20)-K20</f>
        <v>20</v>
      </c>
      <c r="N22" s="7">
        <f>IF(N3&lt;&gt;0,18,20)-N20</f>
        <v>20</v>
      </c>
    </row>
  </sheetData>
  <conditionalFormatting sqref="H22 K22 N22">
    <cfRule type="cellIs" dxfId="6" priority="1" operator="equal">
      <formula>0</formula>
    </cfRule>
    <cfRule type="cellIs" dxfId="5" priority="2" operator="not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B4B00CD3-19E6-4618-AA92-DA665AC5B0BA}">
            <xm:f>M3&lt;VLOOKUP($A3,Param!$A:$D,4,FALSE)</xm:f>
            <x14:dxf>
              <font>
                <color rgb="FFFF0000"/>
              </font>
            </x14:dxf>
          </x14:cfRule>
          <xm:sqref>M3:M18</xm:sqref>
        </x14:conditionalFormatting>
        <x14:conditionalFormatting xmlns:xm="http://schemas.microsoft.com/office/excel/2006/main">
          <x14:cfRule type="expression" priority="4" id="{D5DC9B22-8D1E-44A8-B399-94AA6E26F2F5}">
            <xm:f>J3&lt;VLOOKUP($A3,Param!$A:$D,4,FALSE)</xm:f>
            <x14:dxf>
              <font>
                <color rgb="FFFF0000"/>
              </font>
            </x14:dxf>
          </x14:cfRule>
          <xm:sqref>J3:J16</xm:sqref>
        </x14:conditionalFormatting>
        <x14:conditionalFormatting xmlns:xm="http://schemas.microsoft.com/office/excel/2006/main">
          <x14:cfRule type="expression" priority="3" id="{DA45461B-5942-4818-AA41-F59B200E2DE2}">
            <xm:f>P3&lt;VLOOKUP($A3,Param!$A:$D,4,FALSE)</xm:f>
            <x14:dxf>
              <font>
                <color rgb="FFFF0000"/>
              </font>
            </x14:dxf>
          </x14:cfRule>
          <xm:sqref>P3:P16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85" zoomScaleNormal="85" workbookViewId="0">
      <pane ySplit="1" topLeftCell="A2" activePane="bottomLeft" state="frozen"/>
      <selection activeCell="D1" sqref="D1"/>
      <selection pane="bottomLeft" activeCell="A5" sqref="A5:XFD5"/>
    </sheetView>
  </sheetViews>
  <sheetFormatPr baseColWidth="10" defaultRowHeight="15" x14ac:dyDescent="0.25"/>
  <cols>
    <col min="1" max="1" width="9" bestFit="1" customWidth="1"/>
    <col min="2" max="2" width="10.140625" customWidth="1"/>
    <col min="3" max="3" width="10.85546875" customWidth="1"/>
    <col min="4" max="5" width="13.140625" customWidth="1"/>
  </cols>
  <sheetData>
    <row r="1" spans="1:5" ht="45" x14ac:dyDescent="0.25">
      <c r="A1" s="15" t="s">
        <v>0</v>
      </c>
      <c r="B1" s="15" t="s">
        <v>1</v>
      </c>
      <c r="C1" s="15" t="s">
        <v>2</v>
      </c>
      <c r="D1" s="15" t="s">
        <v>20</v>
      </c>
      <c r="E1" s="24" t="s">
        <v>21</v>
      </c>
    </row>
    <row r="2" spans="1:5" x14ac:dyDescent="0.25">
      <c r="A2" s="1" t="s">
        <v>8</v>
      </c>
      <c r="B2" s="1" t="s">
        <v>26</v>
      </c>
      <c r="C2" s="1" t="s">
        <v>27</v>
      </c>
      <c r="D2" s="8">
        <v>0.1</v>
      </c>
      <c r="E2" s="20">
        <v>0.05</v>
      </c>
    </row>
    <row r="3" spans="1:5" x14ac:dyDescent="0.25">
      <c r="A3" s="1" t="s">
        <v>16</v>
      </c>
      <c r="B3" s="1" t="s">
        <v>28</v>
      </c>
      <c r="C3" s="1" t="s">
        <v>29</v>
      </c>
      <c r="D3" s="8">
        <v>0.1</v>
      </c>
      <c r="E3" s="9">
        <v>1.5</v>
      </c>
    </row>
    <row r="4" spans="1:5" x14ac:dyDescent="0.25">
      <c r="A4" s="1" t="s">
        <v>13</v>
      </c>
      <c r="B4" s="1" t="s">
        <v>30</v>
      </c>
      <c r="C4" s="1" t="s">
        <v>31</v>
      </c>
      <c r="D4" s="1">
        <v>3</v>
      </c>
      <c r="E4" s="16">
        <v>8</v>
      </c>
    </row>
    <row r="5" spans="1:5" x14ac:dyDescent="0.25">
      <c r="A5" s="1" t="s">
        <v>3</v>
      </c>
      <c r="B5" s="1" t="s">
        <v>32</v>
      </c>
      <c r="C5" s="1" t="s">
        <v>33</v>
      </c>
      <c r="D5" s="1">
        <v>0.3</v>
      </c>
      <c r="E5" s="1">
        <v>0.5</v>
      </c>
    </row>
    <row r="6" spans="1:5" x14ac:dyDescent="0.25">
      <c r="A6" s="1" t="s">
        <v>15</v>
      </c>
      <c r="B6" s="1" t="s">
        <v>34</v>
      </c>
      <c r="C6" s="1" t="s">
        <v>35</v>
      </c>
      <c r="D6" s="8">
        <v>0.1</v>
      </c>
      <c r="E6" s="16">
        <v>0.5</v>
      </c>
    </row>
    <row r="7" spans="1:5" x14ac:dyDescent="0.25">
      <c r="A7" s="1" t="s">
        <v>6</v>
      </c>
      <c r="B7" s="1" t="s">
        <v>36</v>
      </c>
      <c r="C7" s="1" t="s">
        <v>37</v>
      </c>
      <c r="D7" s="1">
        <v>1.5</v>
      </c>
      <c r="E7" s="16">
        <v>2</v>
      </c>
    </row>
    <row r="8" spans="1:5" x14ac:dyDescent="0.25">
      <c r="A8" s="1" t="s">
        <v>5</v>
      </c>
      <c r="B8" s="1" t="s">
        <v>38</v>
      </c>
      <c r="C8" s="1" t="s">
        <v>39</v>
      </c>
      <c r="D8" s="1">
        <v>3</v>
      </c>
      <c r="E8" s="16">
        <v>2</v>
      </c>
    </row>
    <row r="9" spans="1:5" x14ac:dyDescent="0.25">
      <c r="A9" s="1" t="s">
        <v>4</v>
      </c>
      <c r="B9" s="1" t="s">
        <v>40</v>
      </c>
      <c r="C9" s="1" t="s">
        <v>41</v>
      </c>
      <c r="D9" s="1">
        <v>12</v>
      </c>
      <c r="E9" s="16">
        <v>8</v>
      </c>
    </row>
    <row r="10" spans="1:5" x14ac:dyDescent="0.25">
      <c r="A10" s="1" t="s">
        <v>12</v>
      </c>
      <c r="B10" s="1" t="s">
        <v>42</v>
      </c>
      <c r="C10" s="1" t="s">
        <v>43</v>
      </c>
      <c r="D10" s="1">
        <v>2</v>
      </c>
      <c r="E10" s="16">
        <v>2</v>
      </c>
    </row>
    <row r="11" spans="1:5" x14ac:dyDescent="0.25">
      <c r="A11" s="1" t="s">
        <v>14</v>
      </c>
      <c r="B11" s="1" t="s">
        <v>44</v>
      </c>
      <c r="C11" s="1" t="s">
        <v>45</v>
      </c>
      <c r="D11" s="1">
        <v>4</v>
      </c>
      <c r="E11" s="16">
        <v>2</v>
      </c>
    </row>
    <row r="12" spans="1:5" x14ac:dyDescent="0.25">
      <c r="A12" s="1" t="s">
        <v>10</v>
      </c>
      <c r="B12" s="1" t="s">
        <v>46</v>
      </c>
      <c r="C12" s="1" t="s">
        <v>47</v>
      </c>
      <c r="D12" s="1">
        <v>5</v>
      </c>
      <c r="E12" s="16">
        <v>3</v>
      </c>
    </row>
    <row r="13" spans="1:5" x14ac:dyDescent="0.25">
      <c r="A13" s="1" t="s">
        <v>9</v>
      </c>
      <c r="B13" s="1" t="s">
        <v>48</v>
      </c>
      <c r="C13" s="1" t="s">
        <v>49</v>
      </c>
      <c r="D13" s="1">
        <v>5</v>
      </c>
      <c r="E13" s="16">
        <v>3</v>
      </c>
    </row>
    <row r="14" spans="1:5" x14ac:dyDescent="0.25">
      <c r="A14" s="1" t="s">
        <v>7</v>
      </c>
      <c r="B14" s="1" t="s">
        <v>50</v>
      </c>
      <c r="C14" s="1" t="s">
        <v>51</v>
      </c>
      <c r="D14" s="1">
        <v>3</v>
      </c>
      <c r="E14" s="16">
        <v>2</v>
      </c>
    </row>
    <row r="15" spans="1:5" x14ac:dyDescent="0.25">
      <c r="A15" s="1" t="s">
        <v>11</v>
      </c>
      <c r="B15" s="1" t="s">
        <v>52</v>
      </c>
      <c r="C15" s="1" t="s">
        <v>53</v>
      </c>
      <c r="D15" s="1">
        <v>0.3</v>
      </c>
      <c r="E15" s="16">
        <v>0.3</v>
      </c>
    </row>
  </sheetData>
  <autoFilter ref="A1:E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MP &amp; Stock</vt:lpstr>
      <vt:lpstr>Param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FABIEN</dc:creator>
  <cp:lastModifiedBy>Jean FABIEN</cp:lastModifiedBy>
  <dcterms:created xsi:type="dcterms:W3CDTF">2019-10-16T12:58:33Z</dcterms:created>
  <dcterms:modified xsi:type="dcterms:W3CDTF">2019-10-28T07:38:43Z</dcterms:modified>
</cp:coreProperties>
</file>