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TI\Desktop\"/>
    </mc:Choice>
  </mc:AlternateContent>
  <xr:revisionPtr revIDLastSave="0" documentId="13_ncr:1_{5B56FF16-B207-4226-B3D8-D52FDAC203B8}" xr6:coauthVersionLast="43" xr6:coauthVersionMax="43" xr10:uidLastSave="{00000000-0000-0000-0000-000000000000}"/>
  <bookViews>
    <workbookView xWindow="-98" yWindow="-98" windowWidth="22695" windowHeight="14595" xr2:uid="{A4F522A7-76F0-4851-89AD-FCB3D902DF5E}"/>
  </bookViews>
  <sheets>
    <sheet name="COURBES" sheetId="4" r:id="rId1"/>
    <sheet name="CALCULS COURBES" sheetId="5" r:id="rId2"/>
    <sheet name="DONNEES" sheetId="1" state="hidden" r:id="rId3"/>
    <sheet name="LISTES DEROULANTES" sheetId="2" state="hidden" r:id="rId4"/>
  </sheets>
  <definedNames>
    <definedName name="LABOS">OFFSET('LISTES DEROULANTES'!$E$2,,,COUNTIF('LISTES DEROULANTES'!$E:$E,"&gt;=a")-1)</definedName>
    <definedName name="LOTS">OFFSET('LISTES DEROULANTES'!$C$2,,,COUNTIF('LISTES DEROULANTES'!$C:$C,"&gt;=a")-1)</definedName>
    <definedName name="MP">OFFSET('LISTES DEROULANTES'!$A$2,,,COUNTIF('LISTES DEROULANTES'!$A:$A,"&gt;=a")-1)</definedName>
    <definedName name="USINES">OFFSET('LISTES DEROULANTES'!$G$2,,,COUNTIF('LISTES DEROULANTES'!$G:$G,"&gt;=a")-1)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1" i="1" l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M55" i="1"/>
  <c r="N55" i="1"/>
  <c r="C5" i="5" a="1"/>
  <c r="A2" i="5" a="1"/>
  <c r="D5" i="5" a="1"/>
  <c r="A5" i="5" a="1"/>
  <c r="B5" i="5" a="1"/>
  <c r="D5" i="5" l="1"/>
  <c r="B5" i="5"/>
  <c r="C5" i="5"/>
  <c r="A5" i="5"/>
  <c r="A2" i="5"/>
  <c r="A8" i="5" a="1"/>
  <c r="A8" i="5" s="1"/>
  <c r="A9" i="5" a="1"/>
  <c r="A9" i="5" s="1"/>
  <c r="A10" i="5" a="1"/>
  <c r="A10" i="5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 s="1"/>
  <c r="A31" i="5" a="1"/>
  <c r="A31" i="5" s="1"/>
  <c r="A32" i="5" a="1"/>
  <c r="A32" i="5" s="1"/>
  <c r="A33" i="5" a="1"/>
  <c r="A33" i="5" s="1"/>
  <c r="A34" i="5" a="1"/>
  <c r="A34" i="5" s="1"/>
  <c r="A35" i="5" a="1"/>
  <c r="A35" i="5" s="1"/>
  <c r="A36" i="5" a="1"/>
  <c r="A36" i="5" s="1"/>
  <c r="A37" i="5" a="1"/>
  <c r="A37" i="5" s="1"/>
  <c r="A38" i="5" a="1"/>
  <c r="A38" i="5" s="1"/>
  <c r="A39" i="5" a="1"/>
  <c r="A39" i="5" s="1"/>
  <c r="A40" i="5" a="1"/>
  <c r="A40" i="5" s="1"/>
  <c r="A41" i="5" a="1"/>
  <c r="A41" i="5" s="1"/>
  <c r="A42" i="5" a="1"/>
  <c r="A42" i="5" s="1"/>
  <c r="A43" i="5" a="1"/>
  <c r="A43" i="5" s="1"/>
  <c r="A44" i="5" a="1"/>
  <c r="A44" i="5" s="1"/>
  <c r="A45" i="5" a="1"/>
  <c r="A45" i="5" s="1"/>
  <c r="A46" i="5" a="1"/>
  <c r="A46" i="5" s="1"/>
  <c r="A47" i="5" a="1"/>
  <c r="A47" i="5" s="1"/>
  <c r="A48" i="5" a="1"/>
  <c r="A48" i="5" s="1"/>
  <c r="A49" i="5" a="1"/>
  <c r="A49" i="5" s="1"/>
  <c r="A50" i="5" a="1"/>
  <c r="A50" i="5" s="1"/>
  <c r="A51" i="5" a="1"/>
  <c r="A51" i="5" s="1"/>
  <c r="A52" i="5" a="1"/>
  <c r="A52" i="5" s="1"/>
  <c r="A53" i="5" a="1"/>
  <c r="A53" i="5" s="1"/>
  <c r="A54" i="5" a="1"/>
  <c r="A54" i="5" s="1"/>
  <c r="A55" i="5" a="1"/>
  <c r="A55" i="5" s="1"/>
  <c r="A56" i="5" a="1"/>
  <c r="A56" i="5" s="1"/>
  <c r="A57" i="5" a="1"/>
  <c r="A57" i="5" s="1"/>
  <c r="A58" i="5" a="1"/>
  <c r="A58" i="5" s="1"/>
  <c r="A59" i="5" a="1"/>
  <c r="A59" i="5" s="1"/>
  <c r="A60" i="5" a="1"/>
  <c r="A60" i="5" s="1"/>
  <c r="A61" i="5" a="1"/>
  <c r="A61" i="5" s="1"/>
  <c r="A62" i="5" a="1"/>
  <c r="A62" i="5" s="1"/>
  <c r="A63" i="5" a="1"/>
  <c r="A63" i="5" s="1"/>
  <c r="A64" i="5" a="1"/>
  <c r="A64" i="5" s="1"/>
  <c r="A65" i="5" a="1"/>
  <c r="A65" i="5" s="1"/>
  <c r="A66" i="5" a="1"/>
  <c r="A66" i="5" s="1"/>
  <c r="A67" i="5" a="1"/>
  <c r="A67" i="5" s="1"/>
  <c r="A68" i="5" a="1"/>
  <c r="A68" i="5" s="1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 s="1"/>
  <c r="A76" i="5" a="1"/>
  <c r="A76" i="5" s="1"/>
  <c r="A77" i="5" a="1"/>
  <c r="A77" i="5" s="1"/>
  <c r="A78" i="5" a="1"/>
  <c r="A78" i="5" s="1"/>
  <c r="A79" i="5" a="1"/>
  <c r="A79" i="5" s="1"/>
  <c r="A80" i="5" a="1"/>
  <c r="A80" i="5" s="1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 s="1"/>
  <c r="A90" i="5" a="1"/>
  <c r="A90" i="5" s="1"/>
  <c r="A91" i="5" a="1"/>
  <c r="A91" i="5" s="1"/>
  <c r="A92" i="5" a="1"/>
  <c r="A92" i="5" s="1"/>
  <c r="A93" i="5" a="1"/>
  <c r="A93" i="5" s="1"/>
  <c r="A94" i="5" a="1"/>
  <c r="A94" i="5" s="1"/>
  <c r="A95" i="5" a="1"/>
  <c r="A95" i="5" s="1"/>
  <c r="A96" i="5" a="1"/>
  <c r="A96" i="5" s="1"/>
  <c r="A97" i="5" a="1"/>
  <c r="A97" i="5" s="1"/>
  <c r="A98" i="5" a="1"/>
  <c r="A98" i="5" s="1"/>
  <c r="A99" i="5" a="1"/>
  <c r="A99" i="5" s="1"/>
  <c r="A100" i="5" a="1"/>
  <c r="A100" i="5" s="1"/>
  <c r="A101" i="5" a="1"/>
  <c r="A101" i="5" s="1"/>
  <c r="A102" i="5" a="1"/>
  <c r="A102" i="5" s="1"/>
  <c r="A103" i="5" a="1"/>
  <c r="A103" i="5" s="1"/>
  <c r="A104" i="5" a="1"/>
  <c r="A104" i="5" s="1"/>
  <c r="A105" i="5" a="1"/>
  <c r="A105" i="5" s="1"/>
  <c r="A106" i="5" a="1"/>
  <c r="A106" i="5" s="1"/>
  <c r="A107" i="5" a="1"/>
  <c r="A107" i="5" s="1"/>
  <c r="A108" i="5" a="1"/>
  <c r="A108" i="5" s="1"/>
  <c r="A109" i="5" a="1"/>
  <c r="A109" i="5" s="1"/>
  <c r="A110" i="5" a="1"/>
  <c r="A110" i="5" s="1"/>
  <c r="A111" i="5" a="1"/>
  <c r="A111" i="5" s="1"/>
  <c r="A112" i="5" a="1"/>
  <c r="A112" i="5" s="1"/>
  <c r="A113" i="5" a="1"/>
  <c r="A113" i="5" s="1"/>
  <c r="A114" i="5" a="1"/>
  <c r="A114" i="5" s="1"/>
  <c r="A115" i="5" a="1"/>
  <c r="A115" i="5" s="1"/>
  <c r="A116" i="5" a="1"/>
  <c r="A116" i="5" s="1"/>
  <c r="A117" i="5" a="1"/>
  <c r="A117" i="5" s="1"/>
  <c r="A118" i="5" a="1"/>
  <c r="A118" i="5" s="1"/>
  <c r="A119" i="5" a="1"/>
  <c r="A119" i="5" s="1"/>
  <c r="A120" i="5" a="1"/>
  <c r="A120" i="5" s="1"/>
  <c r="A121" i="5" a="1"/>
  <c r="A121" i="5" s="1"/>
  <c r="A122" i="5" a="1"/>
  <c r="A122" i="5" s="1"/>
  <c r="A123" i="5" a="1"/>
  <c r="A123" i="5" s="1"/>
  <c r="A124" i="5" a="1"/>
  <c r="A124" i="5" s="1"/>
  <c r="A125" i="5" a="1"/>
  <c r="A125" i="5" s="1"/>
  <c r="A126" i="5" a="1"/>
  <c r="A126" i="5" s="1"/>
  <c r="A127" i="5" a="1"/>
  <c r="A127" i="5" s="1"/>
  <c r="A128" i="5" a="1"/>
  <c r="A128" i="5" s="1"/>
  <c r="A129" i="5" a="1"/>
  <c r="A129" i="5" s="1"/>
  <c r="A130" i="5" a="1"/>
  <c r="A130" i="5" s="1"/>
  <c r="A131" i="5" a="1"/>
  <c r="A131" i="5" s="1"/>
  <c r="A132" i="5" a="1"/>
  <c r="A132" i="5" s="1"/>
  <c r="A133" i="5" a="1"/>
  <c r="A133" i="5" s="1"/>
  <c r="A134" i="5" a="1"/>
  <c r="A134" i="5" s="1"/>
  <c r="A135" i="5" a="1"/>
  <c r="A135" i="5" s="1"/>
  <c r="A136" i="5" a="1"/>
  <c r="A136" i="5" s="1"/>
  <c r="A137" i="5" a="1"/>
  <c r="A137" i="5" s="1"/>
  <c r="A138" i="5" a="1"/>
  <c r="A138" i="5" s="1"/>
  <c r="A139" i="5" a="1"/>
  <c r="A139" i="5" s="1"/>
  <c r="A140" i="5" a="1"/>
  <c r="A140" i="5" s="1"/>
  <c r="A141" i="5" a="1"/>
  <c r="A141" i="5" s="1"/>
  <c r="A142" i="5" a="1"/>
  <c r="A142" i="5" s="1"/>
  <c r="A143" i="5" a="1"/>
  <c r="A143" i="5" s="1"/>
  <c r="A144" i="5" a="1"/>
  <c r="A144" i="5" s="1"/>
  <c r="A145" i="5" a="1"/>
  <c r="A145" i="5" s="1"/>
  <c r="A146" i="5" a="1"/>
  <c r="A146" i="5" s="1"/>
  <c r="A147" i="5" a="1"/>
  <c r="A147" i="5" s="1"/>
  <c r="A148" i="5" a="1"/>
  <c r="A148" i="5" s="1"/>
  <c r="A149" i="5" a="1"/>
  <c r="A149" i="5" s="1"/>
  <c r="A150" i="5" a="1"/>
  <c r="A150" i="5" s="1"/>
  <c r="A151" i="5" a="1"/>
  <c r="A151" i="5" s="1"/>
  <c r="A152" i="5" a="1"/>
  <c r="A152" i="5" s="1"/>
  <c r="A153" i="5" a="1"/>
  <c r="A153" i="5" s="1"/>
  <c r="A154" i="5" a="1"/>
  <c r="A154" i="5" s="1"/>
  <c r="A155" i="5" a="1"/>
  <c r="A155" i="5" s="1"/>
  <c r="A156" i="5" a="1"/>
  <c r="A156" i="5" s="1"/>
  <c r="A157" i="5" a="1"/>
  <c r="A157" i="5" s="1"/>
  <c r="A158" i="5" a="1"/>
  <c r="A158" i="5" s="1"/>
  <c r="A159" i="5" a="1"/>
  <c r="A159" i="5" s="1"/>
  <c r="A160" i="5" a="1"/>
  <c r="A160" i="5" s="1"/>
  <c r="A161" i="5" a="1"/>
  <c r="A161" i="5" s="1"/>
  <c r="A162" i="5" a="1"/>
  <c r="A162" i="5" s="1"/>
  <c r="A163" i="5" a="1"/>
  <c r="A163" i="5" s="1"/>
  <c r="A164" i="5" a="1"/>
  <c r="A164" i="5" s="1"/>
  <c r="A165" i="5" a="1"/>
  <c r="A165" i="5" s="1"/>
  <c r="A166" i="5" a="1"/>
  <c r="A166" i="5" s="1"/>
  <c r="A167" i="5" a="1"/>
  <c r="A167" i="5" s="1"/>
  <c r="A168" i="5" a="1"/>
  <c r="A168" i="5" s="1"/>
  <c r="A169" i="5" a="1"/>
  <c r="A169" i="5" s="1"/>
  <c r="A170" i="5" a="1"/>
  <c r="A170" i="5" s="1"/>
  <c r="A171" i="5" a="1"/>
  <c r="A171" i="5" s="1"/>
  <c r="A172" i="5" a="1"/>
  <c r="A172" i="5" s="1"/>
  <c r="A173" i="5" a="1"/>
  <c r="A173" i="5" s="1"/>
  <c r="A174" i="5" a="1"/>
  <c r="A174" i="5" s="1"/>
  <c r="A175" i="5" a="1"/>
  <c r="A175" i="5" s="1"/>
  <c r="A176" i="5" a="1"/>
  <c r="A176" i="5" s="1"/>
  <c r="A177" i="5" a="1"/>
  <c r="A177" i="5" s="1"/>
  <c r="A178" i="5" a="1"/>
  <c r="A178" i="5" s="1"/>
  <c r="A179" i="5" a="1"/>
  <c r="A179" i="5" s="1"/>
  <c r="A180" i="5" a="1"/>
  <c r="A180" i="5" s="1"/>
  <c r="A181" i="5" a="1"/>
  <c r="A181" i="5" s="1"/>
  <c r="A182" i="5" a="1"/>
  <c r="A182" i="5" s="1"/>
  <c r="A183" i="5" a="1"/>
  <c r="A183" i="5" s="1"/>
  <c r="A184" i="5" a="1"/>
  <c r="A184" i="5" s="1"/>
  <c r="A185" i="5" a="1"/>
  <c r="A185" i="5" s="1"/>
  <c r="A186" i="5" a="1"/>
  <c r="A186" i="5" s="1"/>
  <c r="A187" i="5" a="1"/>
  <c r="A187" i="5" s="1"/>
  <c r="A188" i="5" a="1"/>
  <c r="A188" i="5" s="1"/>
  <c r="A189" i="5" a="1"/>
  <c r="A189" i="5" s="1"/>
  <c r="A190" i="5" a="1"/>
  <c r="A190" i="5" s="1"/>
  <c r="A191" i="5" a="1"/>
  <c r="A191" i="5" s="1"/>
  <c r="A192" i="5" a="1"/>
  <c r="A192" i="5" s="1"/>
  <c r="A193" i="5" a="1"/>
  <c r="A193" i="5" s="1"/>
  <c r="A194" i="5" a="1"/>
  <c r="A194" i="5" s="1"/>
  <c r="A195" i="5" a="1"/>
  <c r="A195" i="5" s="1"/>
  <c r="A196" i="5" a="1"/>
  <c r="A196" i="5" s="1"/>
  <c r="A197" i="5" a="1"/>
  <c r="A197" i="5" s="1"/>
  <c r="A198" i="5" a="1"/>
  <c r="A198" i="5" s="1"/>
  <c r="A199" i="5" a="1"/>
  <c r="A199" i="5" s="1"/>
  <c r="A200" i="5" a="1"/>
  <c r="A200" i="5" s="1"/>
  <c r="A201" i="5" a="1"/>
  <c r="A201" i="5" s="1"/>
  <c r="A202" i="5" a="1"/>
  <c r="A202" i="5" s="1"/>
  <c r="A203" i="5" a="1"/>
  <c r="A203" i="5" s="1"/>
  <c r="A204" i="5" a="1"/>
  <c r="A204" i="5" s="1"/>
  <c r="A205" i="5" a="1"/>
  <c r="A205" i="5" s="1"/>
  <c r="A206" i="5" a="1"/>
  <c r="A206" i="5" s="1"/>
  <c r="A207" i="5" a="1"/>
  <c r="A207" i="5" s="1"/>
  <c r="A208" i="5" a="1"/>
  <c r="A208" i="5" s="1"/>
  <c r="A209" i="5" a="1"/>
  <c r="A209" i="5" s="1"/>
  <c r="A210" i="5" a="1"/>
  <c r="A210" i="5" s="1"/>
  <c r="A211" i="5" a="1"/>
  <c r="A211" i="5" s="1"/>
  <c r="A212" i="5" a="1"/>
  <c r="A212" i="5" s="1"/>
  <c r="A213" i="5" a="1"/>
  <c r="A213" i="5" s="1"/>
  <c r="A214" i="5" a="1"/>
  <c r="A214" i="5" s="1"/>
  <c r="A215" i="5" a="1"/>
  <c r="A215" i="5" s="1"/>
  <c r="A216" i="5" a="1"/>
  <c r="A216" i="5" s="1"/>
  <c r="A217" i="5" a="1"/>
  <c r="A217" i="5" s="1"/>
  <c r="A218" i="5" a="1"/>
  <c r="A218" i="5" s="1"/>
  <c r="A219" i="5" a="1"/>
  <c r="A219" i="5" s="1"/>
  <c r="A220" i="5" a="1"/>
  <c r="A220" i="5" s="1"/>
  <c r="A221" i="5" a="1"/>
  <c r="A221" i="5" s="1"/>
  <c r="A222" i="5" a="1"/>
  <c r="A222" i="5" s="1"/>
  <c r="A223" i="5" a="1"/>
  <c r="A223" i="5" s="1"/>
  <c r="A224" i="5" a="1"/>
  <c r="A224" i="5" s="1"/>
  <c r="A225" i="5" a="1"/>
  <c r="A225" i="5" s="1"/>
  <c r="A226" i="5" a="1"/>
  <c r="A226" i="5" s="1"/>
  <c r="A227" i="5" a="1"/>
  <c r="A227" i="5" s="1"/>
  <c r="A228" i="5" a="1"/>
  <c r="A228" i="5" s="1"/>
  <c r="A229" i="5" a="1"/>
  <c r="A229" i="5" s="1"/>
  <c r="A230" i="5" a="1"/>
  <c r="A230" i="5" s="1"/>
  <c r="A231" i="5" a="1"/>
  <c r="A231" i="5" s="1"/>
  <c r="A232" i="5" a="1"/>
  <c r="A232" i="5" s="1"/>
  <c r="A233" i="5" a="1"/>
  <c r="A233" i="5" s="1"/>
  <c r="A234" i="5" a="1"/>
  <c r="A234" i="5" s="1"/>
  <c r="A235" i="5" a="1"/>
  <c r="A235" i="5" s="1"/>
  <c r="A236" i="5" a="1"/>
  <c r="A236" i="5" s="1"/>
  <c r="A237" i="5" a="1"/>
  <c r="A237" i="5" s="1"/>
  <c r="A238" i="5" a="1"/>
  <c r="A238" i="5" s="1"/>
  <c r="A239" i="5" a="1"/>
  <c r="A239" i="5" s="1"/>
  <c r="A240" i="5" a="1"/>
  <c r="A240" i="5" s="1"/>
  <c r="A241" i="5" a="1"/>
  <c r="A241" i="5" s="1"/>
  <c r="A242" i="5" a="1"/>
  <c r="A242" i="5" s="1"/>
  <c r="A243" i="5" a="1"/>
  <c r="A243" i="5" s="1"/>
  <c r="A244" i="5" a="1"/>
  <c r="A244" i="5" s="1"/>
  <c r="A245" i="5" a="1"/>
  <c r="A245" i="5" s="1"/>
  <c r="A246" i="5" a="1"/>
  <c r="A246" i="5" s="1"/>
  <c r="A247" i="5" a="1"/>
  <c r="A247" i="5" s="1"/>
  <c r="A248" i="5" a="1"/>
  <c r="A248" i="5" s="1"/>
  <c r="A249" i="5" a="1"/>
  <c r="A249" i="5" s="1"/>
  <c r="A250" i="5" a="1"/>
  <c r="A250" i="5" s="1"/>
  <c r="A251" i="5" a="1"/>
  <c r="A251" i="5" s="1"/>
  <c r="A252" i="5" a="1"/>
  <c r="A252" i="5" s="1"/>
  <c r="A253" i="5" a="1"/>
  <c r="A253" i="5" s="1"/>
  <c r="A254" i="5" a="1"/>
  <c r="A254" i="5" s="1"/>
  <c r="A255" i="5" a="1"/>
  <c r="A255" i="5" s="1"/>
  <c r="A256" i="5" a="1"/>
  <c r="A256" i="5" s="1"/>
  <c r="A257" i="5" a="1"/>
  <c r="A257" i="5" s="1"/>
  <c r="A258" i="5" a="1"/>
  <c r="A258" i="5" s="1"/>
  <c r="A259" i="5" a="1"/>
  <c r="A259" i="5" s="1"/>
  <c r="A260" i="5" a="1"/>
  <c r="A260" i="5" s="1"/>
  <c r="A261" i="5" a="1"/>
  <c r="A261" i="5" s="1"/>
  <c r="A262" i="5" a="1"/>
  <c r="A262" i="5" s="1"/>
  <c r="A263" i="5" a="1"/>
  <c r="A263" i="5" s="1"/>
  <c r="A264" i="5" a="1"/>
  <c r="A264" i="5" s="1"/>
  <c r="A265" i="5" a="1"/>
  <c r="A265" i="5" s="1"/>
  <c r="A266" i="5" a="1"/>
  <c r="A266" i="5" s="1"/>
  <c r="A267" i="5" a="1"/>
  <c r="A267" i="5" s="1"/>
  <c r="A268" i="5" a="1"/>
  <c r="A268" i="5" s="1"/>
  <c r="A269" i="5" a="1"/>
  <c r="A269" i="5" s="1"/>
  <c r="A270" i="5" a="1"/>
  <c r="A270" i="5" s="1"/>
  <c r="A271" i="5" a="1"/>
  <c r="A271" i="5" s="1"/>
  <c r="A272" i="5" a="1"/>
  <c r="A272" i="5" s="1"/>
  <c r="A273" i="5" a="1"/>
  <c r="A273" i="5" s="1"/>
  <c r="A274" i="5" a="1"/>
  <c r="A274" i="5" s="1"/>
  <c r="A275" i="5" a="1"/>
  <c r="A275" i="5" s="1"/>
  <c r="A276" i="5" a="1"/>
  <c r="A276" i="5" s="1"/>
  <c r="A277" i="5" a="1"/>
  <c r="A277" i="5" s="1"/>
  <c r="A278" i="5" a="1"/>
  <c r="A278" i="5" s="1"/>
  <c r="A279" i="5" a="1"/>
  <c r="A279" i="5" s="1"/>
  <c r="A280" i="5" a="1"/>
  <c r="A280" i="5" s="1"/>
  <c r="A281" i="5" a="1"/>
  <c r="A281" i="5" s="1"/>
  <c r="A282" i="5" a="1"/>
  <c r="A282" i="5" s="1"/>
  <c r="A283" i="5" a="1"/>
  <c r="A283" i="5" s="1"/>
  <c r="A284" i="5" a="1"/>
  <c r="A284" i="5" s="1"/>
  <c r="A285" i="5" a="1"/>
  <c r="A285" i="5" s="1"/>
  <c r="A286" i="5" a="1"/>
  <c r="A286" i="5" s="1"/>
  <c r="A287" i="5" a="1"/>
  <c r="A287" i="5" s="1"/>
  <c r="A288" i="5" a="1"/>
  <c r="A288" i="5" s="1"/>
  <c r="A289" i="5" a="1"/>
  <c r="A289" i="5" s="1"/>
  <c r="A290" i="5" a="1"/>
  <c r="A290" i="5" s="1"/>
  <c r="A291" i="5" a="1"/>
  <c r="A291" i="5" s="1"/>
  <c r="A292" i="5" a="1"/>
  <c r="A292" i="5" s="1"/>
  <c r="A293" i="5" a="1"/>
  <c r="A293" i="5" s="1"/>
  <c r="A294" i="5" a="1"/>
  <c r="A294" i="5" s="1"/>
  <c r="A295" i="5" a="1"/>
  <c r="A295" i="5" s="1"/>
  <c r="A296" i="5" a="1"/>
  <c r="A296" i="5" s="1"/>
  <c r="A297" i="5" a="1"/>
  <c r="A297" i="5" s="1"/>
  <c r="A298" i="5" a="1"/>
  <c r="A298" i="5" s="1"/>
  <c r="A299" i="5" a="1"/>
  <c r="A299" i="5" s="1"/>
  <c r="A300" i="5" a="1"/>
  <c r="A300" i="5" s="1"/>
  <c r="A7" i="5" a="1"/>
  <c r="A6" i="5" a="1"/>
  <c r="A4" i="5" a="1"/>
  <c r="A3" i="5" a="1"/>
  <c r="A7" i="5" l="1"/>
  <c r="A4" i="5"/>
  <c r="A3" i="5"/>
  <c r="A6" i="5"/>
  <c r="D8" i="5" l="1" a="1"/>
  <c r="D8" i="5" s="1"/>
  <c r="D9" i="5" a="1"/>
  <c r="D9" i="5" s="1"/>
  <c r="D10" i="5" a="1"/>
  <c r="D10" i="5" s="1"/>
  <c r="D11" i="5" a="1"/>
  <c r="D11" i="5" s="1"/>
  <c r="D12" i="5" a="1"/>
  <c r="D12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20" i="5" a="1"/>
  <c r="D20" i="5" s="1"/>
  <c r="D21" i="5" a="1"/>
  <c r="D21" i="5" s="1"/>
  <c r="D22" i="5" a="1"/>
  <c r="D22" i="5" s="1"/>
  <c r="D23" i="5" a="1"/>
  <c r="D23" i="5" s="1"/>
  <c r="D24" i="5" a="1"/>
  <c r="D24" i="5" s="1"/>
  <c r="D25" i="5" a="1"/>
  <c r="D25" i="5" s="1"/>
  <c r="D26" i="5" a="1"/>
  <c r="D26" i="5" s="1"/>
  <c r="D27" i="5" a="1"/>
  <c r="D27" i="5" s="1"/>
  <c r="D28" i="5" a="1"/>
  <c r="D28" i="5" s="1"/>
  <c r="D29" i="5" a="1"/>
  <c r="D29" i="5" s="1"/>
  <c r="D30" i="5" a="1"/>
  <c r="D30" i="5" s="1"/>
  <c r="D31" i="5" a="1"/>
  <c r="D31" i="5" s="1"/>
  <c r="D32" i="5" a="1"/>
  <c r="D32" i="5" s="1"/>
  <c r="D33" i="5" a="1"/>
  <c r="D33" i="5" s="1"/>
  <c r="D34" i="5" a="1"/>
  <c r="D34" i="5" s="1"/>
  <c r="D35" i="5" a="1"/>
  <c r="D35" i="5" s="1"/>
  <c r="D36" i="5" a="1"/>
  <c r="D36" i="5" s="1"/>
  <c r="D37" i="5" a="1"/>
  <c r="D37" i="5" s="1"/>
  <c r="D38" i="5" a="1"/>
  <c r="D38" i="5" s="1"/>
  <c r="D39" i="5" a="1"/>
  <c r="D39" i="5" s="1"/>
  <c r="D40" i="5" a="1"/>
  <c r="D40" i="5" s="1"/>
  <c r="D41" i="5" a="1"/>
  <c r="D41" i="5" s="1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 s="1"/>
  <c r="D48" i="5" a="1"/>
  <c r="D48" i="5" s="1"/>
  <c r="D49" i="5" a="1"/>
  <c r="D49" i="5" s="1"/>
  <c r="D50" i="5" a="1"/>
  <c r="D50" i="5" s="1"/>
  <c r="D51" i="5" a="1"/>
  <c r="D51" i="5" s="1"/>
  <c r="D52" i="5" a="1"/>
  <c r="D52" i="5" s="1"/>
  <c r="D53" i="5" a="1"/>
  <c r="D53" i="5" s="1"/>
  <c r="D54" i="5" a="1"/>
  <c r="D54" i="5" s="1"/>
  <c r="D55" i="5" a="1"/>
  <c r="D55" i="5" s="1"/>
  <c r="D56" i="5" a="1"/>
  <c r="D56" i="5" s="1"/>
  <c r="D57" i="5" a="1"/>
  <c r="D57" i="5" s="1"/>
  <c r="D58" i="5" a="1"/>
  <c r="D58" i="5" s="1"/>
  <c r="D59" i="5" a="1"/>
  <c r="D59" i="5" s="1"/>
  <c r="D60" i="5" a="1"/>
  <c r="D60" i="5" s="1"/>
  <c r="D61" i="5" a="1"/>
  <c r="D61" i="5" s="1"/>
  <c r="D62" i="5" a="1"/>
  <c r="D62" i="5" s="1"/>
  <c r="D63" i="5" a="1"/>
  <c r="D63" i="5" s="1"/>
  <c r="D64" i="5" a="1"/>
  <c r="D64" i="5" s="1"/>
  <c r="D65" i="5" a="1"/>
  <c r="D65" i="5" s="1"/>
  <c r="D66" i="5" a="1"/>
  <c r="D66" i="5" s="1"/>
  <c r="D67" i="5" a="1"/>
  <c r="D67" i="5" s="1"/>
  <c r="D68" i="5" a="1"/>
  <c r="D68" i="5" s="1"/>
  <c r="D69" i="5" a="1"/>
  <c r="D69" i="5" s="1"/>
  <c r="D70" i="5" a="1"/>
  <c r="D70" i="5" s="1"/>
  <c r="D71" i="5" a="1"/>
  <c r="D71" i="5" s="1"/>
  <c r="D72" i="5" a="1"/>
  <c r="D72" i="5" s="1"/>
  <c r="D73" i="5" a="1"/>
  <c r="D73" i="5" s="1"/>
  <c r="D74" i="5" a="1"/>
  <c r="D74" i="5" s="1"/>
  <c r="D75" i="5" a="1"/>
  <c r="D75" i="5" s="1"/>
  <c r="D76" i="5" a="1"/>
  <c r="D76" i="5" s="1"/>
  <c r="D77" i="5" a="1"/>
  <c r="D77" i="5" s="1"/>
  <c r="D78" i="5" a="1"/>
  <c r="D78" i="5" s="1"/>
  <c r="D79" i="5" a="1"/>
  <c r="D79" i="5" s="1"/>
  <c r="D80" i="5" a="1"/>
  <c r="D80" i="5" s="1"/>
  <c r="D81" i="5" a="1"/>
  <c r="D81" i="5" s="1"/>
  <c r="D82" i="5" a="1"/>
  <c r="D82" i="5" s="1"/>
  <c r="D83" i="5" a="1"/>
  <c r="D83" i="5" s="1"/>
  <c r="D84" i="5" a="1"/>
  <c r="D84" i="5" s="1"/>
  <c r="D85" i="5" a="1"/>
  <c r="D85" i="5" s="1"/>
  <c r="D86" i="5" a="1"/>
  <c r="D86" i="5" s="1"/>
  <c r="D87" i="5" a="1"/>
  <c r="D87" i="5" s="1"/>
  <c r="D88" i="5" a="1"/>
  <c r="D88" i="5" s="1"/>
  <c r="D89" i="5" a="1"/>
  <c r="D89" i="5" s="1"/>
  <c r="D90" i="5" a="1"/>
  <c r="D90" i="5" s="1"/>
  <c r="D91" i="5" a="1"/>
  <c r="D91" i="5" s="1"/>
  <c r="D92" i="5" a="1"/>
  <c r="D92" i="5" s="1"/>
  <c r="D93" i="5" a="1"/>
  <c r="D93" i="5" s="1"/>
  <c r="D94" i="5" a="1"/>
  <c r="D94" i="5" s="1"/>
  <c r="D95" i="5" a="1"/>
  <c r="D95" i="5" s="1"/>
  <c r="D96" i="5" a="1"/>
  <c r="D96" i="5" s="1"/>
  <c r="D97" i="5" a="1"/>
  <c r="D97" i="5" s="1"/>
  <c r="D98" i="5" a="1"/>
  <c r="D98" i="5" s="1"/>
  <c r="D99" i="5" a="1"/>
  <c r="D99" i="5" s="1"/>
  <c r="D100" i="5" a="1"/>
  <c r="D100" i="5" s="1"/>
  <c r="D101" i="5" a="1"/>
  <c r="D101" i="5" s="1"/>
  <c r="D102" i="5" a="1"/>
  <c r="D102" i="5" s="1"/>
  <c r="D103" i="5" a="1"/>
  <c r="D103" i="5" s="1"/>
  <c r="D104" i="5" a="1"/>
  <c r="D104" i="5" s="1"/>
  <c r="D105" i="5" a="1"/>
  <c r="D105" i="5" s="1"/>
  <c r="D106" i="5" a="1"/>
  <c r="D106" i="5" s="1"/>
  <c r="D107" i="5" a="1"/>
  <c r="D107" i="5" s="1"/>
  <c r="D108" i="5" a="1"/>
  <c r="D108" i="5" s="1"/>
  <c r="D109" i="5" a="1"/>
  <c r="D109" i="5" s="1"/>
  <c r="D110" i="5" a="1"/>
  <c r="D110" i="5" s="1"/>
  <c r="D111" i="5" a="1"/>
  <c r="D111" i="5" s="1"/>
  <c r="D112" i="5" a="1"/>
  <c r="D112" i="5" s="1"/>
  <c r="D113" i="5" a="1"/>
  <c r="D113" i="5" s="1"/>
  <c r="D114" i="5" a="1"/>
  <c r="D114" i="5" s="1"/>
  <c r="D115" i="5" a="1"/>
  <c r="D115" i="5" s="1"/>
  <c r="D116" i="5" a="1"/>
  <c r="D116" i="5" s="1"/>
  <c r="D117" i="5" a="1"/>
  <c r="D117" i="5" s="1"/>
  <c r="D118" i="5" a="1"/>
  <c r="D118" i="5" s="1"/>
  <c r="D119" i="5" a="1"/>
  <c r="D119" i="5" s="1"/>
  <c r="D120" i="5" a="1"/>
  <c r="D120" i="5" s="1"/>
  <c r="D121" i="5" a="1"/>
  <c r="D121" i="5" s="1"/>
  <c r="D122" i="5" a="1"/>
  <c r="D122" i="5" s="1"/>
  <c r="D123" i="5" a="1"/>
  <c r="D123" i="5" s="1"/>
  <c r="D124" i="5" a="1"/>
  <c r="D124" i="5" s="1"/>
  <c r="D125" i="5" a="1"/>
  <c r="D125" i="5" s="1"/>
  <c r="D126" i="5" a="1"/>
  <c r="D126" i="5" s="1"/>
  <c r="D127" i="5" a="1"/>
  <c r="D127" i="5" s="1"/>
  <c r="D128" i="5" a="1"/>
  <c r="D128" i="5" s="1"/>
  <c r="D129" i="5" a="1"/>
  <c r="D129" i="5" s="1"/>
  <c r="D130" i="5" a="1"/>
  <c r="D130" i="5" s="1"/>
  <c r="D131" i="5" a="1"/>
  <c r="D131" i="5" s="1"/>
  <c r="D132" i="5" a="1"/>
  <c r="D132" i="5" s="1"/>
  <c r="D133" i="5" a="1"/>
  <c r="D133" i="5" s="1"/>
  <c r="D134" i="5" a="1"/>
  <c r="D134" i="5" s="1"/>
  <c r="D135" i="5" a="1"/>
  <c r="D135" i="5" s="1"/>
  <c r="D136" i="5" a="1"/>
  <c r="D136" i="5" s="1"/>
  <c r="D137" i="5" a="1"/>
  <c r="D137" i="5" s="1"/>
  <c r="D138" i="5" a="1"/>
  <c r="D138" i="5" s="1"/>
  <c r="D139" i="5" a="1"/>
  <c r="D139" i="5" s="1"/>
  <c r="D140" i="5" a="1"/>
  <c r="D140" i="5" s="1"/>
  <c r="D141" i="5" a="1"/>
  <c r="D141" i="5" s="1"/>
  <c r="D142" i="5" a="1"/>
  <c r="D142" i="5" s="1"/>
  <c r="D143" i="5" a="1"/>
  <c r="D143" i="5" s="1"/>
  <c r="D144" i="5" a="1"/>
  <c r="D144" i="5" s="1"/>
  <c r="D145" i="5" a="1"/>
  <c r="D145" i="5" s="1"/>
  <c r="D146" i="5" a="1"/>
  <c r="D146" i="5" s="1"/>
  <c r="D147" i="5" a="1"/>
  <c r="D147" i="5" s="1"/>
  <c r="D148" i="5" a="1"/>
  <c r="D148" i="5" s="1"/>
  <c r="D149" i="5" a="1"/>
  <c r="D149" i="5" s="1"/>
  <c r="D150" i="5" a="1"/>
  <c r="D150" i="5" s="1"/>
  <c r="D151" i="5" a="1"/>
  <c r="D151" i="5" s="1"/>
  <c r="D152" i="5" a="1"/>
  <c r="D152" i="5" s="1"/>
  <c r="D153" i="5" a="1"/>
  <c r="D153" i="5" s="1"/>
  <c r="D154" i="5" a="1"/>
  <c r="D154" i="5" s="1"/>
  <c r="D155" i="5" a="1"/>
  <c r="D155" i="5" s="1"/>
  <c r="D156" i="5" a="1"/>
  <c r="D156" i="5" s="1"/>
  <c r="D157" i="5" a="1"/>
  <c r="D157" i="5" s="1"/>
  <c r="D158" i="5" a="1"/>
  <c r="D158" i="5" s="1"/>
  <c r="D159" i="5" a="1"/>
  <c r="D159" i="5" s="1"/>
  <c r="D160" i="5" a="1"/>
  <c r="D160" i="5" s="1"/>
  <c r="D161" i="5" a="1"/>
  <c r="D161" i="5" s="1"/>
  <c r="D162" i="5" a="1"/>
  <c r="D162" i="5" s="1"/>
  <c r="D163" i="5" a="1"/>
  <c r="D163" i="5" s="1"/>
  <c r="D164" i="5" a="1"/>
  <c r="D164" i="5" s="1"/>
  <c r="D165" i="5" a="1"/>
  <c r="D165" i="5" s="1"/>
  <c r="D166" i="5" a="1"/>
  <c r="D166" i="5" s="1"/>
  <c r="D167" i="5" a="1"/>
  <c r="D167" i="5" s="1"/>
  <c r="D168" i="5" a="1"/>
  <c r="D168" i="5" s="1"/>
  <c r="D169" i="5" a="1"/>
  <c r="D169" i="5" s="1"/>
  <c r="D170" i="5" a="1"/>
  <c r="D170" i="5" s="1"/>
  <c r="D171" i="5" a="1"/>
  <c r="D171" i="5" s="1"/>
  <c r="D172" i="5" a="1"/>
  <c r="D172" i="5" s="1"/>
  <c r="D173" i="5" a="1"/>
  <c r="D173" i="5" s="1"/>
  <c r="D174" i="5" a="1"/>
  <c r="D174" i="5" s="1"/>
  <c r="D175" i="5" a="1"/>
  <c r="D175" i="5" s="1"/>
  <c r="D176" i="5" a="1"/>
  <c r="D176" i="5" s="1"/>
  <c r="D177" i="5" a="1"/>
  <c r="D177" i="5" s="1"/>
  <c r="D178" i="5" a="1"/>
  <c r="D178" i="5" s="1"/>
  <c r="D179" i="5" a="1"/>
  <c r="D179" i="5" s="1"/>
  <c r="D180" i="5" a="1"/>
  <c r="D180" i="5" s="1"/>
  <c r="D181" i="5" a="1"/>
  <c r="D181" i="5" s="1"/>
  <c r="D182" i="5" a="1"/>
  <c r="D182" i="5" s="1"/>
  <c r="D183" i="5" a="1"/>
  <c r="D183" i="5" s="1"/>
  <c r="D184" i="5" a="1"/>
  <c r="D184" i="5" s="1"/>
  <c r="D185" i="5" a="1"/>
  <c r="D185" i="5" s="1"/>
  <c r="D186" i="5" a="1"/>
  <c r="D186" i="5" s="1"/>
  <c r="D187" i="5" a="1"/>
  <c r="D187" i="5" s="1"/>
  <c r="D188" i="5" a="1"/>
  <c r="D188" i="5" s="1"/>
  <c r="D189" i="5" a="1"/>
  <c r="D189" i="5" s="1"/>
  <c r="D190" i="5" a="1"/>
  <c r="D190" i="5" s="1"/>
  <c r="D191" i="5" a="1"/>
  <c r="D191" i="5" s="1"/>
  <c r="D192" i="5" a="1"/>
  <c r="D192" i="5" s="1"/>
  <c r="D193" i="5" a="1"/>
  <c r="D193" i="5" s="1"/>
  <c r="D194" i="5" a="1"/>
  <c r="D194" i="5" s="1"/>
  <c r="D195" i="5" a="1"/>
  <c r="D195" i="5" s="1"/>
  <c r="D196" i="5" a="1"/>
  <c r="D196" i="5" s="1"/>
  <c r="D197" i="5" a="1"/>
  <c r="D197" i="5" s="1"/>
  <c r="D198" i="5" a="1"/>
  <c r="D198" i="5" s="1"/>
  <c r="D199" i="5" a="1"/>
  <c r="D199" i="5" s="1"/>
  <c r="D200" i="5" a="1"/>
  <c r="D200" i="5" s="1"/>
  <c r="D201" i="5" a="1"/>
  <c r="D201" i="5" s="1"/>
  <c r="D202" i="5" a="1"/>
  <c r="D202" i="5" s="1"/>
  <c r="D203" i="5" a="1"/>
  <c r="D203" i="5" s="1"/>
  <c r="D204" i="5" a="1"/>
  <c r="D204" i="5" s="1"/>
  <c r="D205" i="5" a="1"/>
  <c r="D205" i="5" s="1"/>
  <c r="D206" i="5" a="1"/>
  <c r="D206" i="5" s="1"/>
  <c r="D207" i="5" a="1"/>
  <c r="D207" i="5" s="1"/>
  <c r="D208" i="5" a="1"/>
  <c r="D208" i="5" s="1"/>
  <c r="D209" i="5" a="1"/>
  <c r="D209" i="5" s="1"/>
  <c r="D210" i="5" a="1"/>
  <c r="D210" i="5" s="1"/>
  <c r="D211" i="5" a="1"/>
  <c r="D211" i="5" s="1"/>
  <c r="D212" i="5" a="1"/>
  <c r="D212" i="5" s="1"/>
  <c r="D213" i="5" a="1"/>
  <c r="D213" i="5" s="1"/>
  <c r="D214" i="5" a="1"/>
  <c r="D214" i="5" s="1"/>
  <c r="D215" i="5" a="1"/>
  <c r="D215" i="5" s="1"/>
  <c r="D216" i="5" a="1"/>
  <c r="D216" i="5" s="1"/>
  <c r="D217" i="5" a="1"/>
  <c r="D217" i="5" s="1"/>
  <c r="D218" i="5" a="1"/>
  <c r="D218" i="5" s="1"/>
  <c r="D219" i="5" a="1"/>
  <c r="D219" i="5" s="1"/>
  <c r="D220" i="5" a="1"/>
  <c r="D220" i="5" s="1"/>
  <c r="D221" i="5" a="1"/>
  <c r="D221" i="5" s="1"/>
  <c r="D222" i="5" a="1"/>
  <c r="D222" i="5" s="1"/>
  <c r="D223" i="5" a="1"/>
  <c r="D223" i="5" s="1"/>
  <c r="D224" i="5" a="1"/>
  <c r="D224" i="5" s="1"/>
  <c r="D225" i="5" a="1"/>
  <c r="D225" i="5" s="1"/>
  <c r="D226" i="5" a="1"/>
  <c r="D226" i="5" s="1"/>
  <c r="D227" i="5" a="1"/>
  <c r="D227" i="5" s="1"/>
  <c r="D228" i="5" a="1"/>
  <c r="D228" i="5" s="1"/>
  <c r="D229" i="5" a="1"/>
  <c r="D229" i="5" s="1"/>
  <c r="D230" i="5" a="1"/>
  <c r="D230" i="5" s="1"/>
  <c r="D231" i="5" a="1"/>
  <c r="D231" i="5" s="1"/>
  <c r="D232" i="5" a="1"/>
  <c r="D232" i="5" s="1"/>
  <c r="D233" i="5" a="1"/>
  <c r="D233" i="5" s="1"/>
  <c r="D234" i="5" a="1"/>
  <c r="D234" i="5" s="1"/>
  <c r="D235" i="5" a="1"/>
  <c r="D235" i="5" s="1"/>
  <c r="D236" i="5" a="1"/>
  <c r="D236" i="5" s="1"/>
  <c r="D237" i="5" a="1"/>
  <c r="D237" i="5" s="1"/>
  <c r="D238" i="5" a="1"/>
  <c r="D238" i="5" s="1"/>
  <c r="D239" i="5" a="1"/>
  <c r="D239" i="5" s="1"/>
  <c r="D240" i="5" a="1"/>
  <c r="D240" i="5" s="1"/>
  <c r="D241" i="5" a="1"/>
  <c r="D241" i="5" s="1"/>
  <c r="D242" i="5" a="1"/>
  <c r="D242" i="5" s="1"/>
  <c r="D243" i="5" a="1"/>
  <c r="D243" i="5" s="1"/>
  <c r="D244" i="5" a="1"/>
  <c r="D244" i="5" s="1"/>
  <c r="D245" i="5" a="1"/>
  <c r="D245" i="5" s="1"/>
  <c r="D246" i="5" a="1"/>
  <c r="D246" i="5" s="1"/>
  <c r="D247" i="5" a="1"/>
  <c r="D247" i="5" s="1"/>
  <c r="D248" i="5" a="1"/>
  <c r="D248" i="5" s="1"/>
  <c r="D249" i="5" a="1"/>
  <c r="D249" i="5" s="1"/>
  <c r="D250" i="5" a="1"/>
  <c r="D250" i="5" s="1"/>
  <c r="D251" i="5" a="1"/>
  <c r="D251" i="5" s="1"/>
  <c r="D252" i="5" a="1"/>
  <c r="D252" i="5" s="1"/>
  <c r="D253" i="5" a="1"/>
  <c r="D253" i="5" s="1"/>
  <c r="D254" i="5" a="1"/>
  <c r="D254" i="5" s="1"/>
  <c r="D255" i="5" a="1"/>
  <c r="D255" i="5" s="1"/>
  <c r="D256" i="5" a="1"/>
  <c r="D256" i="5" s="1"/>
  <c r="D257" i="5" a="1"/>
  <c r="D257" i="5" s="1"/>
  <c r="D258" i="5" a="1"/>
  <c r="D258" i="5" s="1"/>
  <c r="D259" i="5" a="1"/>
  <c r="D259" i="5" s="1"/>
  <c r="D260" i="5" a="1"/>
  <c r="D260" i="5" s="1"/>
  <c r="D261" i="5" a="1"/>
  <c r="D261" i="5" s="1"/>
  <c r="D262" i="5" a="1"/>
  <c r="D262" i="5" s="1"/>
  <c r="D263" i="5" a="1"/>
  <c r="D263" i="5" s="1"/>
  <c r="D264" i="5" a="1"/>
  <c r="D264" i="5" s="1"/>
  <c r="D265" i="5" a="1"/>
  <c r="D265" i="5" s="1"/>
  <c r="D266" i="5" a="1"/>
  <c r="D266" i="5" s="1"/>
  <c r="D267" i="5" a="1"/>
  <c r="D267" i="5" s="1"/>
  <c r="D268" i="5" a="1"/>
  <c r="D268" i="5" s="1"/>
  <c r="D269" i="5" a="1"/>
  <c r="D269" i="5" s="1"/>
  <c r="D270" i="5" a="1"/>
  <c r="D270" i="5" s="1"/>
  <c r="D271" i="5" a="1"/>
  <c r="D271" i="5" s="1"/>
  <c r="D272" i="5" a="1"/>
  <c r="D272" i="5" s="1"/>
  <c r="D273" i="5" a="1"/>
  <c r="D273" i="5" s="1"/>
  <c r="D274" i="5" a="1"/>
  <c r="D274" i="5" s="1"/>
  <c r="D275" i="5" a="1"/>
  <c r="D275" i="5" s="1"/>
  <c r="D276" i="5" a="1"/>
  <c r="D276" i="5" s="1"/>
  <c r="D277" i="5" a="1"/>
  <c r="D277" i="5" s="1"/>
  <c r="D278" i="5" a="1"/>
  <c r="D278" i="5" s="1"/>
  <c r="D279" i="5" a="1"/>
  <c r="D279" i="5" s="1"/>
  <c r="D280" i="5" a="1"/>
  <c r="D280" i="5" s="1"/>
  <c r="D281" i="5" a="1"/>
  <c r="D281" i="5" s="1"/>
  <c r="D282" i="5" a="1"/>
  <c r="D282" i="5" s="1"/>
  <c r="D283" i="5" a="1"/>
  <c r="D283" i="5" s="1"/>
  <c r="D284" i="5" a="1"/>
  <c r="D284" i="5" s="1"/>
  <c r="D285" i="5" a="1"/>
  <c r="D285" i="5" s="1"/>
  <c r="D286" i="5" a="1"/>
  <c r="D286" i="5" s="1"/>
  <c r="D287" i="5" a="1"/>
  <c r="D287" i="5" s="1"/>
  <c r="D288" i="5" a="1"/>
  <c r="D288" i="5" s="1"/>
  <c r="D289" i="5" a="1"/>
  <c r="D289" i="5" s="1"/>
  <c r="D290" i="5" a="1"/>
  <c r="D290" i="5" s="1"/>
  <c r="D291" i="5" a="1"/>
  <c r="D291" i="5" s="1"/>
  <c r="D292" i="5" a="1"/>
  <c r="D292" i="5" s="1"/>
  <c r="D293" i="5" a="1"/>
  <c r="D293" i="5" s="1"/>
  <c r="D294" i="5" a="1"/>
  <c r="D294" i="5" s="1"/>
  <c r="D295" i="5" a="1"/>
  <c r="D295" i="5" s="1"/>
  <c r="D296" i="5" a="1"/>
  <c r="D296" i="5" s="1"/>
  <c r="D297" i="5" a="1"/>
  <c r="D297" i="5" s="1"/>
  <c r="D298" i="5" a="1"/>
  <c r="D298" i="5" s="1"/>
  <c r="D299" i="5" a="1"/>
  <c r="D299" i="5" s="1"/>
  <c r="D300" i="5" a="1"/>
  <c r="D300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B24" i="5" a="1"/>
  <c r="B24" i="5" s="1"/>
  <c r="B25" i="5" a="1"/>
  <c r="B25" i="5" s="1"/>
  <c r="B26" i="5" a="1"/>
  <c r="B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B40" i="5" a="1"/>
  <c r="B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B47" i="5" a="1"/>
  <c r="B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B53" i="5" a="1"/>
  <c r="B53" i="5" s="1"/>
  <c r="B54" i="5" a="1"/>
  <c r="B54" i="5" s="1"/>
  <c r="B55" i="5" a="1"/>
  <c r="B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B64" i="5" a="1"/>
  <c r="B64" i="5" s="1"/>
  <c r="B65" i="5" a="1"/>
  <c r="B65" i="5" s="1"/>
  <c r="B66" i="5" a="1"/>
  <c r="B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B72" i="5" a="1"/>
  <c r="B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B79" i="5" a="1"/>
  <c r="B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B96" i="5" a="1"/>
  <c r="B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B104" i="5" a="1"/>
  <c r="B104" i="5" s="1"/>
  <c r="B105" i="5" a="1"/>
  <c r="B105" i="5" s="1"/>
  <c r="B106" i="5" a="1"/>
  <c r="B106" i="5" s="1"/>
  <c r="B107" i="5" a="1"/>
  <c r="B107" i="5" s="1"/>
  <c r="B108" i="5" a="1"/>
  <c r="B108" i="5" s="1"/>
  <c r="B109" i="5" a="1"/>
  <c r="B109" i="5" s="1"/>
  <c r="B110" i="5" a="1"/>
  <c r="B110" i="5" s="1"/>
  <c r="B111" i="5" a="1"/>
  <c r="B111" i="5" s="1"/>
  <c r="B112" i="5" a="1"/>
  <c r="B112" i="5" s="1"/>
  <c r="B113" i="5" a="1"/>
  <c r="B113" i="5" s="1"/>
  <c r="B114" i="5" a="1"/>
  <c r="B114" i="5" s="1"/>
  <c r="B115" i="5" a="1"/>
  <c r="B115" i="5" s="1"/>
  <c r="B116" i="5" a="1"/>
  <c r="B116" i="5" s="1"/>
  <c r="B117" i="5" a="1"/>
  <c r="B117" i="5" s="1"/>
  <c r="B118" i="5" a="1"/>
  <c r="B118" i="5" s="1"/>
  <c r="B119" i="5" a="1"/>
  <c r="B119" i="5" s="1"/>
  <c r="B120" i="5" a="1"/>
  <c r="B120" i="5" s="1"/>
  <c r="B121" i="5" a="1"/>
  <c r="B121" i="5" s="1"/>
  <c r="B122" i="5" a="1"/>
  <c r="B122" i="5" s="1"/>
  <c r="B123" i="5" a="1"/>
  <c r="B123" i="5" s="1"/>
  <c r="B124" i="5" a="1"/>
  <c r="B124" i="5" s="1"/>
  <c r="B125" i="5" a="1"/>
  <c r="B125" i="5" s="1"/>
  <c r="B126" i="5" a="1"/>
  <c r="B126" i="5" s="1"/>
  <c r="B127" i="5" a="1"/>
  <c r="B127" i="5" s="1"/>
  <c r="B128" i="5" a="1"/>
  <c r="B128" i="5" s="1"/>
  <c r="B129" i="5" a="1"/>
  <c r="B129" i="5" s="1"/>
  <c r="B130" i="5" a="1"/>
  <c r="B130" i="5" s="1"/>
  <c r="B131" i="5" a="1"/>
  <c r="B131" i="5" s="1"/>
  <c r="B132" i="5" a="1"/>
  <c r="B132" i="5" s="1"/>
  <c r="B133" i="5" a="1"/>
  <c r="B133" i="5" s="1"/>
  <c r="B134" i="5" a="1"/>
  <c r="B134" i="5" s="1"/>
  <c r="B135" i="5" a="1"/>
  <c r="B135" i="5" s="1"/>
  <c r="B136" i="5" a="1"/>
  <c r="B136" i="5" s="1"/>
  <c r="B137" i="5" a="1"/>
  <c r="B137" i="5" s="1"/>
  <c r="B138" i="5" a="1"/>
  <c r="B138" i="5" s="1"/>
  <c r="B139" i="5" a="1"/>
  <c r="B139" i="5" s="1"/>
  <c r="B140" i="5" a="1"/>
  <c r="B140" i="5" s="1"/>
  <c r="B141" i="5" a="1"/>
  <c r="B141" i="5" s="1"/>
  <c r="B142" i="5" a="1"/>
  <c r="B142" i="5" s="1"/>
  <c r="B143" i="5" a="1"/>
  <c r="B143" i="5" s="1"/>
  <c r="B144" i="5" a="1"/>
  <c r="B144" i="5" s="1"/>
  <c r="B145" i="5" a="1"/>
  <c r="B145" i="5" s="1"/>
  <c r="B146" i="5" a="1"/>
  <c r="B146" i="5" s="1"/>
  <c r="B147" i="5" a="1"/>
  <c r="B147" i="5" s="1"/>
  <c r="B148" i="5" a="1"/>
  <c r="B148" i="5" s="1"/>
  <c r="B149" i="5" a="1"/>
  <c r="B149" i="5" s="1"/>
  <c r="B150" i="5" a="1"/>
  <c r="B150" i="5" s="1"/>
  <c r="B151" i="5" a="1"/>
  <c r="B151" i="5" s="1"/>
  <c r="B152" i="5" a="1"/>
  <c r="B152" i="5" s="1"/>
  <c r="B153" i="5" a="1"/>
  <c r="B153" i="5" s="1"/>
  <c r="B154" i="5" a="1"/>
  <c r="B154" i="5" s="1"/>
  <c r="B155" i="5" a="1"/>
  <c r="B155" i="5" s="1"/>
  <c r="B156" i="5" a="1"/>
  <c r="B156" i="5" s="1"/>
  <c r="B157" i="5" a="1"/>
  <c r="B157" i="5" s="1"/>
  <c r="B158" i="5" a="1"/>
  <c r="B158" i="5" s="1"/>
  <c r="B159" i="5" a="1"/>
  <c r="B159" i="5" s="1"/>
  <c r="B160" i="5" a="1"/>
  <c r="B160" i="5" s="1"/>
  <c r="B161" i="5" a="1"/>
  <c r="B161" i="5" s="1"/>
  <c r="B162" i="5" a="1"/>
  <c r="B162" i="5" s="1"/>
  <c r="B163" i="5" a="1"/>
  <c r="B163" i="5" s="1"/>
  <c r="B164" i="5" a="1"/>
  <c r="B164" i="5" s="1"/>
  <c r="B165" i="5" a="1"/>
  <c r="B165" i="5" s="1"/>
  <c r="B166" i="5" a="1"/>
  <c r="B166" i="5" s="1"/>
  <c r="B167" i="5" a="1"/>
  <c r="B167" i="5" s="1"/>
  <c r="B168" i="5" a="1"/>
  <c r="B168" i="5" s="1"/>
  <c r="B169" i="5" a="1"/>
  <c r="B169" i="5" s="1"/>
  <c r="B170" i="5" a="1"/>
  <c r="B170" i="5" s="1"/>
  <c r="B171" i="5" a="1"/>
  <c r="B171" i="5" s="1"/>
  <c r="B172" i="5" a="1"/>
  <c r="B172" i="5" s="1"/>
  <c r="B173" i="5" a="1"/>
  <c r="B173" i="5" s="1"/>
  <c r="B174" i="5" a="1"/>
  <c r="B174" i="5" s="1"/>
  <c r="B175" i="5" a="1"/>
  <c r="B175" i="5" s="1"/>
  <c r="B176" i="5" a="1"/>
  <c r="B176" i="5" s="1"/>
  <c r="B177" i="5" a="1"/>
  <c r="B177" i="5" s="1"/>
  <c r="B178" i="5" a="1"/>
  <c r="B178" i="5" s="1"/>
  <c r="B179" i="5" a="1"/>
  <c r="B179" i="5" s="1"/>
  <c r="B180" i="5" a="1"/>
  <c r="B180" i="5" s="1"/>
  <c r="B181" i="5" a="1"/>
  <c r="B181" i="5" s="1"/>
  <c r="B182" i="5" a="1"/>
  <c r="B182" i="5" s="1"/>
  <c r="B183" i="5" a="1"/>
  <c r="B183" i="5" s="1"/>
  <c r="B184" i="5" a="1"/>
  <c r="B184" i="5" s="1"/>
  <c r="B185" i="5" a="1"/>
  <c r="B185" i="5" s="1"/>
  <c r="B186" i="5" a="1"/>
  <c r="B186" i="5" s="1"/>
  <c r="B187" i="5" a="1"/>
  <c r="B187" i="5" s="1"/>
  <c r="B188" i="5" a="1"/>
  <c r="B188" i="5" s="1"/>
  <c r="B189" i="5" a="1"/>
  <c r="B189" i="5" s="1"/>
  <c r="B190" i="5" a="1"/>
  <c r="B190" i="5" s="1"/>
  <c r="B191" i="5" a="1"/>
  <c r="B191" i="5" s="1"/>
  <c r="B192" i="5" a="1"/>
  <c r="B192" i="5" s="1"/>
  <c r="B193" i="5" a="1"/>
  <c r="B193" i="5" s="1"/>
  <c r="B194" i="5" a="1"/>
  <c r="B194" i="5" s="1"/>
  <c r="B195" i="5" a="1"/>
  <c r="B195" i="5" s="1"/>
  <c r="B196" i="5" a="1"/>
  <c r="B196" i="5" s="1"/>
  <c r="B197" i="5" a="1"/>
  <c r="B197" i="5" s="1"/>
  <c r="B198" i="5" a="1"/>
  <c r="B198" i="5" s="1"/>
  <c r="B199" i="5" a="1"/>
  <c r="B199" i="5" s="1"/>
  <c r="B200" i="5" a="1"/>
  <c r="B200" i="5" s="1"/>
  <c r="B201" i="5" a="1"/>
  <c r="B201" i="5" s="1"/>
  <c r="B202" i="5" a="1"/>
  <c r="B202" i="5" s="1"/>
  <c r="B203" i="5" a="1"/>
  <c r="B203" i="5" s="1"/>
  <c r="B204" i="5" a="1"/>
  <c r="B204" i="5" s="1"/>
  <c r="B205" i="5" a="1"/>
  <c r="B205" i="5" s="1"/>
  <c r="B206" i="5" a="1"/>
  <c r="B206" i="5" s="1"/>
  <c r="B207" i="5" a="1"/>
  <c r="B207" i="5" s="1"/>
  <c r="B208" i="5" a="1"/>
  <c r="B208" i="5" s="1"/>
  <c r="B209" i="5" a="1"/>
  <c r="B209" i="5" s="1"/>
  <c r="B210" i="5" a="1"/>
  <c r="B210" i="5" s="1"/>
  <c r="B211" i="5" a="1"/>
  <c r="B211" i="5" s="1"/>
  <c r="B212" i="5" a="1"/>
  <c r="B212" i="5" s="1"/>
  <c r="B213" i="5" a="1"/>
  <c r="B213" i="5" s="1"/>
  <c r="B214" i="5" a="1"/>
  <c r="B214" i="5" s="1"/>
  <c r="B215" i="5" a="1"/>
  <c r="B215" i="5" s="1"/>
  <c r="B216" i="5" a="1"/>
  <c r="B216" i="5" s="1"/>
  <c r="B217" i="5" a="1"/>
  <c r="B217" i="5" s="1"/>
  <c r="B218" i="5" a="1"/>
  <c r="B218" i="5" s="1"/>
  <c r="B219" i="5" a="1"/>
  <c r="B219" i="5" s="1"/>
  <c r="B220" i="5" a="1"/>
  <c r="B220" i="5" s="1"/>
  <c r="B221" i="5" a="1"/>
  <c r="B221" i="5" s="1"/>
  <c r="B222" i="5" a="1"/>
  <c r="B222" i="5" s="1"/>
  <c r="B223" i="5" a="1"/>
  <c r="B223" i="5" s="1"/>
  <c r="B224" i="5" a="1"/>
  <c r="B224" i="5" s="1"/>
  <c r="B225" i="5" a="1"/>
  <c r="B225" i="5" s="1"/>
  <c r="B226" i="5" a="1"/>
  <c r="B226" i="5" s="1"/>
  <c r="B227" i="5" a="1"/>
  <c r="B227" i="5" s="1"/>
  <c r="B228" i="5" a="1"/>
  <c r="B228" i="5" s="1"/>
  <c r="B229" i="5" a="1"/>
  <c r="B229" i="5" s="1"/>
  <c r="B230" i="5" a="1"/>
  <c r="B230" i="5" s="1"/>
  <c r="B231" i="5" a="1"/>
  <c r="B231" i="5" s="1"/>
  <c r="B232" i="5" a="1"/>
  <c r="B232" i="5" s="1"/>
  <c r="B233" i="5" a="1"/>
  <c r="B233" i="5" s="1"/>
  <c r="B234" i="5" a="1"/>
  <c r="B234" i="5" s="1"/>
  <c r="B235" i="5" a="1"/>
  <c r="B235" i="5" s="1"/>
  <c r="B236" i="5" a="1"/>
  <c r="B236" i="5" s="1"/>
  <c r="B237" i="5" a="1"/>
  <c r="B237" i="5" s="1"/>
  <c r="B238" i="5" a="1"/>
  <c r="B238" i="5" s="1"/>
  <c r="B239" i="5" a="1"/>
  <c r="B239" i="5" s="1"/>
  <c r="B240" i="5" a="1"/>
  <c r="B240" i="5" s="1"/>
  <c r="B241" i="5" a="1"/>
  <c r="B241" i="5" s="1"/>
  <c r="B242" i="5" a="1"/>
  <c r="B242" i="5" s="1"/>
  <c r="B243" i="5" a="1"/>
  <c r="B243" i="5" s="1"/>
  <c r="B244" i="5" a="1"/>
  <c r="B244" i="5" s="1"/>
  <c r="B245" i="5" a="1"/>
  <c r="B245" i="5" s="1"/>
  <c r="B246" i="5" a="1"/>
  <c r="B246" i="5" s="1"/>
  <c r="B247" i="5" a="1"/>
  <c r="B247" i="5" s="1"/>
  <c r="B248" i="5" a="1"/>
  <c r="B248" i="5" s="1"/>
  <c r="B249" i="5" a="1"/>
  <c r="B249" i="5" s="1"/>
  <c r="B250" i="5" a="1"/>
  <c r="B250" i="5" s="1"/>
  <c r="B251" i="5" a="1"/>
  <c r="B251" i="5" s="1"/>
  <c r="B252" i="5" a="1"/>
  <c r="B252" i="5" s="1"/>
  <c r="B253" i="5" a="1"/>
  <c r="B253" i="5" s="1"/>
  <c r="B254" i="5" a="1"/>
  <c r="B254" i="5" s="1"/>
  <c r="B255" i="5" a="1"/>
  <c r="B255" i="5" s="1"/>
  <c r="B256" i="5" a="1"/>
  <c r="B256" i="5" s="1"/>
  <c r="B257" i="5" a="1"/>
  <c r="B257" i="5" s="1"/>
  <c r="B258" i="5" a="1"/>
  <c r="B258" i="5" s="1"/>
  <c r="B259" i="5" a="1"/>
  <c r="B259" i="5" s="1"/>
  <c r="B260" i="5" a="1"/>
  <c r="B260" i="5" s="1"/>
  <c r="B261" i="5" a="1"/>
  <c r="B261" i="5" s="1"/>
  <c r="B262" i="5" a="1"/>
  <c r="B262" i="5" s="1"/>
  <c r="B263" i="5" a="1"/>
  <c r="B263" i="5" s="1"/>
  <c r="B264" i="5" a="1"/>
  <c r="B264" i="5" s="1"/>
  <c r="B265" i="5" a="1"/>
  <c r="B265" i="5" s="1"/>
  <c r="B266" i="5" a="1"/>
  <c r="B266" i="5" s="1"/>
  <c r="B267" i="5" a="1"/>
  <c r="B267" i="5" s="1"/>
  <c r="B268" i="5" a="1"/>
  <c r="B268" i="5" s="1"/>
  <c r="B269" i="5" a="1"/>
  <c r="B269" i="5" s="1"/>
  <c r="B270" i="5" a="1"/>
  <c r="B270" i="5" s="1"/>
  <c r="B271" i="5" a="1"/>
  <c r="B271" i="5" s="1"/>
  <c r="B272" i="5" a="1"/>
  <c r="B272" i="5" s="1"/>
  <c r="B273" i="5" a="1"/>
  <c r="B273" i="5" s="1"/>
  <c r="B274" i="5" a="1"/>
  <c r="B274" i="5" s="1"/>
  <c r="B275" i="5" a="1"/>
  <c r="B275" i="5" s="1"/>
  <c r="B276" i="5" a="1"/>
  <c r="B276" i="5" s="1"/>
  <c r="B277" i="5" a="1"/>
  <c r="B277" i="5" s="1"/>
  <c r="B278" i="5" a="1"/>
  <c r="B278" i="5" s="1"/>
  <c r="B279" i="5" a="1"/>
  <c r="B279" i="5" s="1"/>
  <c r="B280" i="5" a="1"/>
  <c r="B280" i="5" s="1"/>
  <c r="B281" i="5" a="1"/>
  <c r="B281" i="5" s="1"/>
  <c r="B282" i="5" a="1"/>
  <c r="B282" i="5" s="1"/>
  <c r="B283" i="5" a="1"/>
  <c r="B283" i="5" s="1"/>
  <c r="B284" i="5" a="1"/>
  <c r="B284" i="5" s="1"/>
  <c r="B285" i="5" a="1"/>
  <c r="B285" i="5" s="1"/>
  <c r="B286" i="5" a="1"/>
  <c r="B286" i="5" s="1"/>
  <c r="B287" i="5" a="1"/>
  <c r="B287" i="5" s="1"/>
  <c r="B288" i="5" a="1"/>
  <c r="B288" i="5" s="1"/>
  <c r="B289" i="5" a="1"/>
  <c r="B289" i="5" s="1"/>
  <c r="B290" i="5" a="1"/>
  <c r="B290" i="5" s="1"/>
  <c r="B291" i="5" a="1"/>
  <c r="B291" i="5" s="1"/>
  <c r="B292" i="5" a="1"/>
  <c r="B292" i="5" s="1"/>
  <c r="B293" i="5" a="1"/>
  <c r="B293" i="5" s="1"/>
  <c r="B294" i="5" a="1"/>
  <c r="B294" i="5" s="1"/>
  <c r="B295" i="5" a="1"/>
  <c r="B295" i="5" s="1"/>
  <c r="B296" i="5" a="1"/>
  <c r="B296" i="5" s="1"/>
  <c r="B297" i="5" a="1"/>
  <c r="B297" i="5" s="1"/>
  <c r="B298" i="5" a="1"/>
  <c r="B298" i="5" s="1"/>
  <c r="B299" i="5" a="1"/>
  <c r="B299" i="5" s="1"/>
  <c r="B300" i="5" a="1"/>
  <c r="B300" i="5" s="1"/>
  <c r="I12" i="5" a="1"/>
  <c r="I12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19" i="5" a="1"/>
  <c r="I19" i="5" s="1"/>
  <c r="I20" i="5" a="1"/>
  <c r="I20" i="5" s="1"/>
  <c r="I21" i="5" a="1"/>
  <c r="I21" i="5" s="1"/>
  <c r="I22" i="5" a="1"/>
  <c r="I22" i="5" s="1"/>
  <c r="I23" i="5" a="1"/>
  <c r="I23" i="5" s="1"/>
  <c r="I24" i="5" a="1"/>
  <c r="I24" i="5" s="1"/>
  <c r="I25" i="5" a="1"/>
  <c r="I25" i="5" s="1"/>
  <c r="I26" i="5" a="1"/>
  <c r="I26" i="5" s="1"/>
  <c r="I27" i="5" a="1"/>
  <c r="I27" i="5" s="1"/>
  <c r="I28" i="5" a="1"/>
  <c r="I28" i="5" s="1"/>
  <c r="I29" i="5" a="1"/>
  <c r="I29" i="5" s="1"/>
  <c r="I30" i="5" a="1"/>
  <c r="I30" i="5" s="1"/>
  <c r="I31" i="5" a="1"/>
  <c r="I31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7" i="5" a="1"/>
  <c r="I37" i="5" s="1"/>
  <c r="I38" i="5" a="1"/>
  <c r="I38" i="5" s="1"/>
  <c r="I39" i="5" a="1"/>
  <c r="I39" i="5" s="1"/>
  <c r="I40" i="5" a="1"/>
  <c r="I40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49" i="5" a="1"/>
  <c r="I49" i="5" s="1"/>
  <c r="I50" i="5" a="1"/>
  <c r="I50" i="5" s="1"/>
  <c r="I51" i="5" a="1"/>
  <c r="I51" i="5" s="1"/>
  <c r="I52" i="5" a="1"/>
  <c r="I52" i="5" s="1"/>
  <c r="I53" i="5" a="1"/>
  <c r="I53" i="5" s="1"/>
  <c r="I54" i="5" a="1"/>
  <c r="I54" i="5" s="1"/>
  <c r="I55" i="5" a="1"/>
  <c r="I55" i="5" s="1"/>
  <c r="I56" i="5" a="1"/>
  <c r="I56" i="5" s="1"/>
  <c r="I57" i="5" a="1"/>
  <c r="I57" i="5" s="1"/>
  <c r="I58" i="5" a="1"/>
  <c r="I58" i="5" s="1"/>
  <c r="I59" i="5" a="1"/>
  <c r="I59" i="5" s="1"/>
  <c r="I60" i="5" a="1"/>
  <c r="I60" i="5" s="1"/>
  <c r="I61" i="5" a="1"/>
  <c r="I61" i="5" s="1"/>
  <c r="I62" i="5" a="1"/>
  <c r="I62" i="5" s="1"/>
  <c r="I63" i="5" a="1"/>
  <c r="I63" i="5" s="1"/>
  <c r="I64" i="5" a="1"/>
  <c r="I64" i="5" s="1"/>
  <c r="I65" i="5" a="1"/>
  <c r="I65" i="5" s="1"/>
  <c r="I66" i="5" a="1"/>
  <c r="I66" i="5" s="1"/>
  <c r="I67" i="5" a="1"/>
  <c r="I67" i="5" s="1"/>
  <c r="I68" i="5" a="1"/>
  <c r="I68" i="5" s="1"/>
  <c r="I69" i="5" a="1"/>
  <c r="I69" i="5" s="1"/>
  <c r="I70" i="5" a="1"/>
  <c r="I70" i="5" s="1"/>
  <c r="I71" i="5" a="1"/>
  <c r="I71" i="5" s="1"/>
  <c r="I72" i="5" a="1"/>
  <c r="I72" i="5" s="1"/>
  <c r="I73" i="5" a="1"/>
  <c r="I73" i="5" s="1"/>
  <c r="I74" i="5" a="1"/>
  <c r="I74" i="5" s="1"/>
  <c r="I75" i="5" a="1"/>
  <c r="I75" i="5" s="1"/>
  <c r="I76" i="5" a="1"/>
  <c r="I76" i="5" s="1"/>
  <c r="I77" i="5" a="1"/>
  <c r="I77" i="5" s="1"/>
  <c r="I78" i="5" a="1"/>
  <c r="I78" i="5" s="1"/>
  <c r="I79" i="5" a="1"/>
  <c r="I79" i="5" s="1"/>
  <c r="I80" i="5" a="1"/>
  <c r="I80" i="5" s="1"/>
  <c r="I81" i="5" a="1"/>
  <c r="I81" i="5" s="1"/>
  <c r="I82" i="5" a="1"/>
  <c r="I82" i="5" s="1"/>
  <c r="I83" i="5" a="1"/>
  <c r="I83" i="5" s="1"/>
  <c r="I84" i="5" a="1"/>
  <c r="I84" i="5" s="1"/>
  <c r="I85" i="5" a="1"/>
  <c r="I85" i="5" s="1"/>
  <c r="I86" i="5" a="1"/>
  <c r="I86" i="5" s="1"/>
  <c r="I87" i="5" a="1"/>
  <c r="I87" i="5" s="1"/>
  <c r="I88" i="5" a="1"/>
  <c r="I88" i="5" s="1"/>
  <c r="I89" i="5" a="1"/>
  <c r="I89" i="5" s="1"/>
  <c r="I90" i="5" a="1"/>
  <c r="I90" i="5" s="1"/>
  <c r="I91" i="5" a="1"/>
  <c r="I91" i="5" s="1"/>
  <c r="I92" i="5" a="1"/>
  <c r="I92" i="5" s="1"/>
  <c r="I93" i="5" a="1"/>
  <c r="I93" i="5" s="1"/>
  <c r="I94" i="5" a="1"/>
  <c r="I94" i="5" s="1"/>
  <c r="I95" i="5" a="1"/>
  <c r="I95" i="5" s="1"/>
  <c r="I96" i="5" a="1"/>
  <c r="I96" i="5" s="1"/>
  <c r="I97" i="5" a="1"/>
  <c r="I97" i="5" s="1"/>
  <c r="I98" i="5" a="1"/>
  <c r="I98" i="5" s="1"/>
  <c r="I99" i="5" a="1"/>
  <c r="I99" i="5" s="1"/>
  <c r="I100" i="5" a="1"/>
  <c r="I100" i="5" s="1"/>
  <c r="I101" i="5" a="1"/>
  <c r="I101" i="5" s="1"/>
  <c r="I102" i="5" a="1"/>
  <c r="I102" i="5" s="1"/>
  <c r="I103" i="5" a="1"/>
  <c r="I103" i="5" s="1"/>
  <c r="I104" i="5" a="1"/>
  <c r="I104" i="5" s="1"/>
  <c r="I105" i="5" a="1"/>
  <c r="I105" i="5" s="1"/>
  <c r="I106" i="5" a="1"/>
  <c r="I106" i="5" s="1"/>
  <c r="I107" i="5" a="1"/>
  <c r="I107" i="5" s="1"/>
  <c r="I108" i="5" a="1"/>
  <c r="I108" i="5" s="1"/>
  <c r="I109" i="5" a="1"/>
  <c r="I109" i="5" s="1"/>
  <c r="I110" i="5" a="1"/>
  <c r="I110" i="5" s="1"/>
  <c r="I111" i="5" a="1"/>
  <c r="I111" i="5" s="1"/>
  <c r="I112" i="5" a="1"/>
  <c r="I112" i="5" s="1"/>
  <c r="I113" i="5" a="1"/>
  <c r="I113" i="5" s="1"/>
  <c r="I114" i="5" a="1"/>
  <c r="I114" i="5" s="1"/>
  <c r="I115" i="5" a="1"/>
  <c r="I115" i="5" s="1"/>
  <c r="I116" i="5" a="1"/>
  <c r="I116" i="5" s="1"/>
  <c r="I117" i="5" a="1"/>
  <c r="I117" i="5" s="1"/>
  <c r="I118" i="5" a="1"/>
  <c r="I118" i="5" s="1"/>
  <c r="I119" i="5" a="1"/>
  <c r="I119" i="5" s="1"/>
  <c r="I120" i="5" a="1"/>
  <c r="I120" i="5" s="1"/>
  <c r="I121" i="5" a="1"/>
  <c r="I121" i="5" s="1"/>
  <c r="I122" i="5" a="1"/>
  <c r="I122" i="5" s="1"/>
  <c r="I123" i="5" a="1"/>
  <c r="I123" i="5" s="1"/>
  <c r="I124" i="5" a="1"/>
  <c r="I124" i="5" s="1"/>
  <c r="I125" i="5" a="1"/>
  <c r="I125" i="5" s="1"/>
  <c r="I126" i="5" a="1"/>
  <c r="I126" i="5" s="1"/>
  <c r="I127" i="5" a="1"/>
  <c r="I127" i="5" s="1"/>
  <c r="I128" i="5" a="1"/>
  <c r="I128" i="5" s="1"/>
  <c r="I129" i="5" a="1"/>
  <c r="I129" i="5" s="1"/>
  <c r="I130" i="5" a="1"/>
  <c r="I130" i="5" s="1"/>
  <c r="I131" i="5" a="1"/>
  <c r="I131" i="5" s="1"/>
  <c r="I132" i="5" a="1"/>
  <c r="I132" i="5" s="1"/>
  <c r="I133" i="5" a="1"/>
  <c r="I133" i="5" s="1"/>
  <c r="I134" i="5" a="1"/>
  <c r="I134" i="5" s="1"/>
  <c r="I135" i="5" a="1"/>
  <c r="I135" i="5" s="1"/>
  <c r="I136" i="5" a="1"/>
  <c r="I136" i="5" s="1"/>
  <c r="I137" i="5" a="1"/>
  <c r="I137" i="5" s="1"/>
  <c r="I138" i="5" a="1"/>
  <c r="I138" i="5" s="1"/>
  <c r="I139" i="5" a="1"/>
  <c r="I139" i="5" s="1"/>
  <c r="I140" i="5" a="1"/>
  <c r="I140" i="5" s="1"/>
  <c r="I141" i="5" a="1"/>
  <c r="I141" i="5" s="1"/>
  <c r="I142" i="5" a="1"/>
  <c r="I142" i="5" s="1"/>
  <c r="I143" i="5" a="1"/>
  <c r="I143" i="5" s="1"/>
  <c r="I144" i="5" a="1"/>
  <c r="I144" i="5" s="1"/>
  <c r="I145" i="5" a="1"/>
  <c r="I145" i="5" s="1"/>
  <c r="I146" i="5" a="1"/>
  <c r="I146" i="5" s="1"/>
  <c r="I147" i="5" a="1"/>
  <c r="I147" i="5" s="1"/>
  <c r="I148" i="5" a="1"/>
  <c r="I148" i="5" s="1"/>
  <c r="I149" i="5" a="1"/>
  <c r="I149" i="5" s="1"/>
  <c r="I150" i="5" a="1"/>
  <c r="I150" i="5" s="1"/>
  <c r="I151" i="5" a="1"/>
  <c r="I151" i="5" s="1"/>
  <c r="I152" i="5" a="1"/>
  <c r="I152" i="5" s="1"/>
  <c r="I153" i="5" a="1"/>
  <c r="I153" i="5" s="1"/>
  <c r="I154" i="5" a="1"/>
  <c r="I154" i="5" s="1"/>
  <c r="I155" i="5" a="1"/>
  <c r="I155" i="5" s="1"/>
  <c r="I156" i="5" a="1"/>
  <c r="I156" i="5" s="1"/>
  <c r="I157" i="5" a="1"/>
  <c r="I157" i="5" s="1"/>
  <c r="I158" i="5" a="1"/>
  <c r="I158" i="5" s="1"/>
  <c r="I159" i="5" a="1"/>
  <c r="I159" i="5" s="1"/>
  <c r="I160" i="5" a="1"/>
  <c r="I160" i="5" s="1"/>
  <c r="I161" i="5" a="1"/>
  <c r="I161" i="5" s="1"/>
  <c r="I162" i="5" a="1"/>
  <c r="I162" i="5" s="1"/>
  <c r="I163" i="5" a="1"/>
  <c r="I163" i="5" s="1"/>
  <c r="I164" i="5" a="1"/>
  <c r="I164" i="5" s="1"/>
  <c r="I165" i="5" a="1"/>
  <c r="I165" i="5" s="1"/>
  <c r="I166" i="5" a="1"/>
  <c r="I166" i="5" s="1"/>
  <c r="I167" i="5" a="1"/>
  <c r="I167" i="5" s="1"/>
  <c r="I168" i="5" a="1"/>
  <c r="I168" i="5" s="1"/>
  <c r="I169" i="5" a="1"/>
  <c r="I169" i="5" s="1"/>
  <c r="I170" i="5" a="1"/>
  <c r="I170" i="5" s="1"/>
  <c r="I171" i="5" a="1"/>
  <c r="I171" i="5" s="1"/>
  <c r="I172" i="5" a="1"/>
  <c r="I172" i="5" s="1"/>
  <c r="I173" i="5" a="1"/>
  <c r="I173" i="5" s="1"/>
  <c r="I174" i="5" a="1"/>
  <c r="I174" i="5" s="1"/>
  <c r="I175" i="5" a="1"/>
  <c r="I175" i="5" s="1"/>
  <c r="I176" i="5" a="1"/>
  <c r="I176" i="5" s="1"/>
  <c r="I177" i="5" a="1"/>
  <c r="I177" i="5" s="1"/>
  <c r="I178" i="5" a="1"/>
  <c r="I178" i="5" s="1"/>
  <c r="I179" i="5" a="1"/>
  <c r="I179" i="5" s="1"/>
  <c r="I180" i="5" a="1"/>
  <c r="I180" i="5" s="1"/>
  <c r="I181" i="5" a="1"/>
  <c r="I181" i="5" s="1"/>
  <c r="I182" i="5" a="1"/>
  <c r="I182" i="5" s="1"/>
  <c r="I183" i="5" a="1"/>
  <c r="I183" i="5" s="1"/>
  <c r="I184" i="5" a="1"/>
  <c r="I184" i="5" s="1"/>
  <c r="I185" i="5" a="1"/>
  <c r="I185" i="5" s="1"/>
  <c r="I186" i="5" a="1"/>
  <c r="I186" i="5" s="1"/>
  <c r="I187" i="5" a="1"/>
  <c r="I187" i="5" s="1"/>
  <c r="I188" i="5" a="1"/>
  <c r="I188" i="5" s="1"/>
  <c r="I189" i="5" a="1"/>
  <c r="I189" i="5" s="1"/>
  <c r="I190" i="5" a="1"/>
  <c r="I190" i="5" s="1"/>
  <c r="I191" i="5" a="1"/>
  <c r="I191" i="5" s="1"/>
  <c r="I192" i="5" a="1"/>
  <c r="I192" i="5" s="1"/>
  <c r="I193" i="5" a="1"/>
  <c r="I193" i="5" s="1"/>
  <c r="I194" i="5" a="1"/>
  <c r="I194" i="5" s="1"/>
  <c r="I195" i="5" a="1"/>
  <c r="I195" i="5" s="1"/>
  <c r="I196" i="5" a="1"/>
  <c r="I196" i="5" s="1"/>
  <c r="I197" i="5" a="1"/>
  <c r="I197" i="5" s="1"/>
  <c r="I198" i="5" a="1"/>
  <c r="I198" i="5" s="1"/>
  <c r="I199" i="5" a="1"/>
  <c r="I199" i="5" s="1"/>
  <c r="I200" i="5" a="1"/>
  <c r="I200" i="5" s="1"/>
  <c r="I201" i="5" a="1"/>
  <c r="I201" i="5" s="1"/>
  <c r="I202" i="5" a="1"/>
  <c r="I202" i="5" s="1"/>
  <c r="I203" i="5" a="1"/>
  <c r="I203" i="5" s="1"/>
  <c r="I204" i="5" a="1"/>
  <c r="I204" i="5" s="1"/>
  <c r="I205" i="5" a="1"/>
  <c r="I205" i="5" s="1"/>
  <c r="I206" i="5" a="1"/>
  <c r="I206" i="5" s="1"/>
  <c r="I207" i="5" a="1"/>
  <c r="I207" i="5" s="1"/>
  <c r="I208" i="5" a="1"/>
  <c r="I208" i="5" s="1"/>
  <c r="I209" i="5" a="1"/>
  <c r="I209" i="5" s="1"/>
  <c r="I210" i="5" a="1"/>
  <c r="I210" i="5" s="1"/>
  <c r="I211" i="5" a="1"/>
  <c r="I211" i="5" s="1"/>
  <c r="I212" i="5" a="1"/>
  <c r="I212" i="5" s="1"/>
  <c r="I213" i="5" a="1"/>
  <c r="I213" i="5" s="1"/>
  <c r="I214" i="5" a="1"/>
  <c r="I214" i="5" s="1"/>
  <c r="I215" i="5" a="1"/>
  <c r="I215" i="5" s="1"/>
  <c r="I216" i="5" a="1"/>
  <c r="I216" i="5" s="1"/>
  <c r="I217" i="5" a="1"/>
  <c r="I217" i="5" s="1"/>
  <c r="I218" i="5" a="1"/>
  <c r="I218" i="5" s="1"/>
  <c r="I219" i="5" a="1"/>
  <c r="I219" i="5" s="1"/>
  <c r="I220" i="5" a="1"/>
  <c r="I220" i="5" s="1"/>
  <c r="I221" i="5" a="1"/>
  <c r="I221" i="5" s="1"/>
  <c r="I222" i="5" a="1"/>
  <c r="I222" i="5" s="1"/>
  <c r="I223" i="5" a="1"/>
  <c r="I223" i="5" s="1"/>
  <c r="I224" i="5" a="1"/>
  <c r="I224" i="5" s="1"/>
  <c r="I225" i="5" a="1"/>
  <c r="I225" i="5" s="1"/>
  <c r="I226" i="5" a="1"/>
  <c r="I226" i="5" s="1"/>
  <c r="I227" i="5" a="1"/>
  <c r="I227" i="5" s="1"/>
  <c r="I228" i="5" a="1"/>
  <c r="I228" i="5" s="1"/>
  <c r="I229" i="5" a="1"/>
  <c r="I229" i="5" s="1"/>
  <c r="I230" i="5" a="1"/>
  <c r="I230" i="5" s="1"/>
  <c r="I231" i="5" a="1"/>
  <c r="I231" i="5" s="1"/>
  <c r="I232" i="5" a="1"/>
  <c r="I232" i="5" s="1"/>
  <c r="I233" i="5" a="1"/>
  <c r="I233" i="5" s="1"/>
  <c r="I234" i="5" a="1"/>
  <c r="I234" i="5" s="1"/>
  <c r="I235" i="5" a="1"/>
  <c r="I235" i="5" s="1"/>
  <c r="I236" i="5" a="1"/>
  <c r="I236" i="5" s="1"/>
  <c r="I237" i="5" a="1"/>
  <c r="I237" i="5" s="1"/>
  <c r="I238" i="5" a="1"/>
  <c r="I238" i="5" s="1"/>
  <c r="I239" i="5" a="1"/>
  <c r="I239" i="5" s="1"/>
  <c r="I240" i="5" a="1"/>
  <c r="I240" i="5" s="1"/>
  <c r="I241" i="5" a="1"/>
  <c r="I241" i="5" s="1"/>
  <c r="I242" i="5" a="1"/>
  <c r="I242" i="5" s="1"/>
  <c r="I243" i="5" a="1"/>
  <c r="I243" i="5" s="1"/>
  <c r="I244" i="5" a="1"/>
  <c r="I244" i="5" s="1"/>
  <c r="I245" i="5" a="1"/>
  <c r="I245" i="5" s="1"/>
  <c r="I246" i="5" a="1"/>
  <c r="I246" i="5" s="1"/>
  <c r="I247" i="5" a="1"/>
  <c r="I247" i="5" s="1"/>
  <c r="I248" i="5" a="1"/>
  <c r="I248" i="5" s="1"/>
  <c r="I249" i="5" a="1"/>
  <c r="I249" i="5" s="1"/>
  <c r="I250" i="5" a="1"/>
  <c r="I250" i="5" s="1"/>
  <c r="I251" i="5" a="1"/>
  <c r="I251" i="5" s="1"/>
  <c r="I252" i="5" a="1"/>
  <c r="I252" i="5" s="1"/>
  <c r="I253" i="5" a="1"/>
  <c r="I253" i="5" s="1"/>
  <c r="I254" i="5" a="1"/>
  <c r="I254" i="5" s="1"/>
  <c r="I255" i="5" a="1"/>
  <c r="I255" i="5" s="1"/>
  <c r="I256" i="5" a="1"/>
  <c r="I256" i="5" s="1"/>
  <c r="I257" i="5" a="1"/>
  <c r="I257" i="5" s="1"/>
  <c r="I258" i="5" a="1"/>
  <c r="I258" i="5" s="1"/>
  <c r="I259" i="5" a="1"/>
  <c r="I259" i="5" s="1"/>
  <c r="I260" i="5" a="1"/>
  <c r="I260" i="5" s="1"/>
  <c r="I261" i="5" a="1"/>
  <c r="I261" i="5" s="1"/>
  <c r="I262" i="5" a="1"/>
  <c r="I262" i="5" s="1"/>
  <c r="I263" i="5" a="1"/>
  <c r="I263" i="5" s="1"/>
  <c r="I264" i="5" a="1"/>
  <c r="I264" i="5" s="1"/>
  <c r="I265" i="5" a="1"/>
  <c r="I265" i="5" s="1"/>
  <c r="I266" i="5" a="1"/>
  <c r="I266" i="5" s="1"/>
  <c r="I267" i="5" a="1"/>
  <c r="I267" i="5" s="1"/>
  <c r="I268" i="5" a="1"/>
  <c r="I268" i="5" s="1"/>
  <c r="I269" i="5" a="1"/>
  <c r="I269" i="5" s="1"/>
  <c r="I270" i="5" a="1"/>
  <c r="I270" i="5" s="1"/>
  <c r="I271" i="5" a="1"/>
  <c r="I271" i="5" s="1"/>
  <c r="I272" i="5" a="1"/>
  <c r="I272" i="5" s="1"/>
  <c r="I273" i="5" a="1"/>
  <c r="I273" i="5" s="1"/>
  <c r="I274" i="5" a="1"/>
  <c r="I274" i="5" s="1"/>
  <c r="I275" i="5" a="1"/>
  <c r="I275" i="5" s="1"/>
  <c r="I276" i="5" a="1"/>
  <c r="I276" i="5" s="1"/>
  <c r="I277" i="5" a="1"/>
  <c r="I277" i="5" s="1"/>
  <c r="I278" i="5" a="1"/>
  <c r="I278" i="5" s="1"/>
  <c r="I279" i="5" a="1"/>
  <c r="I279" i="5" s="1"/>
  <c r="I280" i="5" a="1"/>
  <c r="I280" i="5" s="1"/>
  <c r="I281" i="5" a="1"/>
  <c r="I281" i="5" s="1"/>
  <c r="I282" i="5" a="1"/>
  <c r="I282" i="5" s="1"/>
  <c r="I283" i="5" a="1"/>
  <c r="I283" i="5" s="1"/>
  <c r="I284" i="5" a="1"/>
  <c r="I284" i="5" s="1"/>
  <c r="I285" i="5" a="1"/>
  <c r="I285" i="5" s="1"/>
  <c r="I286" i="5" a="1"/>
  <c r="I286" i="5" s="1"/>
  <c r="I287" i="5" a="1"/>
  <c r="I287" i="5" s="1"/>
  <c r="I288" i="5" a="1"/>
  <c r="I288" i="5" s="1"/>
  <c r="I289" i="5" a="1"/>
  <c r="I289" i="5" s="1"/>
  <c r="I290" i="5" a="1"/>
  <c r="I290" i="5" s="1"/>
  <c r="I291" i="5" a="1"/>
  <c r="I291" i="5" s="1"/>
  <c r="I292" i="5" a="1"/>
  <c r="I292" i="5" s="1"/>
  <c r="I293" i="5" a="1"/>
  <c r="I293" i="5" s="1"/>
  <c r="I294" i="5" a="1"/>
  <c r="I294" i="5" s="1"/>
  <c r="I295" i="5" a="1"/>
  <c r="I295" i="5" s="1"/>
  <c r="I296" i="5" a="1"/>
  <c r="I296" i="5" s="1"/>
  <c r="I297" i="5" a="1"/>
  <c r="I297" i="5" s="1"/>
  <c r="I298" i="5" a="1"/>
  <c r="I298" i="5" s="1"/>
  <c r="I299" i="5" a="1"/>
  <c r="I299" i="5" s="1"/>
  <c r="I300" i="5" a="1"/>
  <c r="I300" i="5" s="1"/>
  <c r="H12" i="5" a="1"/>
  <c r="H12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20" i="5" a="1"/>
  <c r="H20" i="5" s="1"/>
  <c r="H21" i="5" a="1"/>
  <c r="H21" i="5" s="1"/>
  <c r="H22" i="5" a="1"/>
  <c r="H22" i="5" s="1"/>
  <c r="H23" i="5" a="1"/>
  <c r="H23" i="5" s="1"/>
  <c r="H24" i="5" a="1"/>
  <c r="H24" i="5" s="1"/>
  <c r="H25" i="5" a="1"/>
  <c r="H25" i="5" s="1"/>
  <c r="H26" i="5" a="1"/>
  <c r="H26" i="5" s="1"/>
  <c r="H27" i="5" a="1"/>
  <c r="H27" i="5" s="1"/>
  <c r="H28" i="5" a="1"/>
  <c r="H28" i="5" s="1"/>
  <c r="H29" i="5" a="1"/>
  <c r="H29" i="5" s="1"/>
  <c r="H30" i="5" a="1"/>
  <c r="H30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8" i="5" a="1"/>
  <c r="H38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62" i="5" a="1"/>
  <c r="H62" i="5" s="1"/>
  <c r="H63" i="5" a="1"/>
  <c r="H63" i="5" s="1"/>
  <c r="H64" i="5" a="1"/>
  <c r="H64" i="5" s="1"/>
  <c r="H65" i="5" a="1"/>
  <c r="H65" i="5" s="1"/>
  <c r="H66" i="5" a="1"/>
  <c r="H66" i="5" s="1"/>
  <c r="H67" i="5" a="1"/>
  <c r="H67" i="5" s="1"/>
  <c r="H68" i="5" a="1"/>
  <c r="H68" i="5" s="1"/>
  <c r="H69" i="5" a="1"/>
  <c r="H69" i="5" s="1"/>
  <c r="H70" i="5" a="1"/>
  <c r="H70" i="5" s="1"/>
  <c r="H71" i="5" a="1"/>
  <c r="H71" i="5" s="1"/>
  <c r="H72" i="5" a="1"/>
  <c r="H72" i="5" s="1"/>
  <c r="H73" i="5" a="1"/>
  <c r="H73" i="5" s="1"/>
  <c r="H74" i="5" a="1"/>
  <c r="H74" i="5" s="1"/>
  <c r="H75" i="5" a="1"/>
  <c r="H75" i="5" s="1"/>
  <c r="H76" i="5" a="1"/>
  <c r="H76" i="5" s="1"/>
  <c r="H77" i="5" a="1"/>
  <c r="H77" i="5" s="1"/>
  <c r="H78" i="5" a="1"/>
  <c r="H78" i="5" s="1"/>
  <c r="H79" i="5" a="1"/>
  <c r="H79" i="5" s="1"/>
  <c r="H80" i="5" a="1"/>
  <c r="H80" i="5" s="1"/>
  <c r="H81" i="5" a="1"/>
  <c r="H81" i="5" s="1"/>
  <c r="H82" i="5" a="1"/>
  <c r="H82" i="5" s="1"/>
  <c r="H83" i="5" a="1"/>
  <c r="H83" i="5" s="1"/>
  <c r="H84" i="5" a="1"/>
  <c r="H84" i="5" s="1"/>
  <c r="H85" i="5" a="1"/>
  <c r="H85" i="5" s="1"/>
  <c r="H86" i="5" a="1"/>
  <c r="H86" i="5" s="1"/>
  <c r="H87" i="5" a="1"/>
  <c r="H87" i="5" s="1"/>
  <c r="H88" i="5" a="1"/>
  <c r="H88" i="5" s="1"/>
  <c r="H89" i="5" a="1"/>
  <c r="H89" i="5" s="1"/>
  <c r="H90" i="5" a="1"/>
  <c r="H90" i="5" s="1"/>
  <c r="H91" i="5" a="1"/>
  <c r="H91" i="5" s="1"/>
  <c r="H92" i="5" a="1"/>
  <c r="H92" i="5" s="1"/>
  <c r="H93" i="5" a="1"/>
  <c r="H93" i="5" s="1"/>
  <c r="H94" i="5" a="1"/>
  <c r="H94" i="5" s="1"/>
  <c r="H95" i="5" a="1"/>
  <c r="H95" i="5" s="1"/>
  <c r="H96" i="5" a="1"/>
  <c r="H96" i="5" s="1"/>
  <c r="H97" i="5" a="1"/>
  <c r="H97" i="5" s="1"/>
  <c r="H98" i="5" a="1"/>
  <c r="H98" i="5" s="1"/>
  <c r="H99" i="5" a="1"/>
  <c r="H99" i="5" s="1"/>
  <c r="H100" i="5" a="1"/>
  <c r="H100" i="5" s="1"/>
  <c r="H101" i="5" a="1"/>
  <c r="H101" i="5" s="1"/>
  <c r="H102" i="5" a="1"/>
  <c r="H102" i="5" s="1"/>
  <c r="H103" i="5" a="1"/>
  <c r="H103" i="5" s="1"/>
  <c r="H104" i="5" a="1"/>
  <c r="H104" i="5" s="1"/>
  <c r="H105" i="5" a="1"/>
  <c r="H105" i="5" s="1"/>
  <c r="H106" i="5" a="1"/>
  <c r="H106" i="5" s="1"/>
  <c r="H107" i="5" a="1"/>
  <c r="H107" i="5" s="1"/>
  <c r="H108" i="5" a="1"/>
  <c r="H108" i="5" s="1"/>
  <c r="H109" i="5" a="1"/>
  <c r="H109" i="5" s="1"/>
  <c r="H110" i="5" a="1"/>
  <c r="H110" i="5" s="1"/>
  <c r="H111" i="5" a="1"/>
  <c r="H111" i="5" s="1"/>
  <c r="H112" i="5" a="1"/>
  <c r="H112" i="5" s="1"/>
  <c r="H113" i="5" a="1"/>
  <c r="H113" i="5" s="1"/>
  <c r="H114" i="5" a="1"/>
  <c r="H114" i="5" s="1"/>
  <c r="H115" i="5" a="1"/>
  <c r="H115" i="5" s="1"/>
  <c r="H116" i="5" a="1"/>
  <c r="H116" i="5" s="1"/>
  <c r="H117" i="5" a="1"/>
  <c r="H117" i="5" s="1"/>
  <c r="H118" i="5" a="1"/>
  <c r="H118" i="5" s="1"/>
  <c r="H119" i="5" a="1"/>
  <c r="H119" i="5" s="1"/>
  <c r="H120" i="5" a="1"/>
  <c r="H120" i="5" s="1"/>
  <c r="H121" i="5" a="1"/>
  <c r="H121" i="5" s="1"/>
  <c r="H122" i="5" a="1"/>
  <c r="H122" i="5" s="1"/>
  <c r="H123" i="5" a="1"/>
  <c r="H123" i="5" s="1"/>
  <c r="H124" i="5" a="1"/>
  <c r="H124" i="5" s="1"/>
  <c r="H125" i="5" a="1"/>
  <c r="H125" i="5" s="1"/>
  <c r="H126" i="5" a="1"/>
  <c r="H126" i="5" s="1"/>
  <c r="H127" i="5" a="1"/>
  <c r="H127" i="5" s="1"/>
  <c r="H128" i="5" a="1"/>
  <c r="H128" i="5" s="1"/>
  <c r="H129" i="5" a="1"/>
  <c r="H129" i="5" s="1"/>
  <c r="H130" i="5" a="1"/>
  <c r="H130" i="5" s="1"/>
  <c r="H131" i="5" a="1"/>
  <c r="H131" i="5" s="1"/>
  <c r="H132" i="5" a="1"/>
  <c r="H132" i="5" s="1"/>
  <c r="H133" i="5" a="1"/>
  <c r="H133" i="5" s="1"/>
  <c r="H134" i="5" a="1"/>
  <c r="H134" i="5" s="1"/>
  <c r="H135" i="5" a="1"/>
  <c r="H135" i="5" s="1"/>
  <c r="H136" i="5" a="1"/>
  <c r="H136" i="5" s="1"/>
  <c r="H137" i="5" a="1"/>
  <c r="H137" i="5" s="1"/>
  <c r="H138" i="5" a="1"/>
  <c r="H138" i="5" s="1"/>
  <c r="H139" i="5" a="1"/>
  <c r="H139" i="5" s="1"/>
  <c r="H140" i="5" a="1"/>
  <c r="H140" i="5" s="1"/>
  <c r="H141" i="5" a="1"/>
  <c r="H141" i="5" s="1"/>
  <c r="H142" i="5" a="1"/>
  <c r="H142" i="5" s="1"/>
  <c r="H143" i="5" a="1"/>
  <c r="H143" i="5" s="1"/>
  <c r="H144" i="5" a="1"/>
  <c r="H144" i="5" s="1"/>
  <c r="H145" i="5" a="1"/>
  <c r="H145" i="5" s="1"/>
  <c r="H146" i="5" a="1"/>
  <c r="H146" i="5" s="1"/>
  <c r="H147" i="5" a="1"/>
  <c r="H147" i="5" s="1"/>
  <c r="H148" i="5" a="1"/>
  <c r="H148" i="5" s="1"/>
  <c r="H149" i="5" a="1"/>
  <c r="H149" i="5" s="1"/>
  <c r="H150" i="5" a="1"/>
  <c r="H150" i="5" s="1"/>
  <c r="H151" i="5" a="1"/>
  <c r="H151" i="5" s="1"/>
  <c r="H152" i="5" a="1"/>
  <c r="H152" i="5" s="1"/>
  <c r="H153" i="5" a="1"/>
  <c r="H153" i="5" s="1"/>
  <c r="H154" i="5" a="1"/>
  <c r="H154" i="5" s="1"/>
  <c r="H155" i="5" a="1"/>
  <c r="H155" i="5" s="1"/>
  <c r="H156" i="5" a="1"/>
  <c r="H156" i="5" s="1"/>
  <c r="H157" i="5" a="1"/>
  <c r="H157" i="5" s="1"/>
  <c r="H158" i="5" a="1"/>
  <c r="H158" i="5" s="1"/>
  <c r="H159" i="5" a="1"/>
  <c r="H159" i="5" s="1"/>
  <c r="H160" i="5" a="1"/>
  <c r="H160" i="5" s="1"/>
  <c r="H161" i="5" a="1"/>
  <c r="H161" i="5" s="1"/>
  <c r="H162" i="5" a="1"/>
  <c r="H162" i="5" s="1"/>
  <c r="H163" i="5" a="1"/>
  <c r="H163" i="5" s="1"/>
  <c r="H164" i="5" a="1"/>
  <c r="H164" i="5" s="1"/>
  <c r="H165" i="5" a="1"/>
  <c r="H165" i="5" s="1"/>
  <c r="H166" i="5" a="1"/>
  <c r="H166" i="5" s="1"/>
  <c r="H167" i="5" a="1"/>
  <c r="H167" i="5" s="1"/>
  <c r="H168" i="5" a="1"/>
  <c r="H168" i="5" s="1"/>
  <c r="H169" i="5" a="1"/>
  <c r="H169" i="5" s="1"/>
  <c r="H170" i="5" a="1"/>
  <c r="H170" i="5" s="1"/>
  <c r="H171" i="5" a="1"/>
  <c r="H171" i="5" s="1"/>
  <c r="H172" i="5" a="1"/>
  <c r="H172" i="5" s="1"/>
  <c r="H173" i="5" a="1"/>
  <c r="H173" i="5" s="1"/>
  <c r="H174" i="5" a="1"/>
  <c r="H174" i="5" s="1"/>
  <c r="H175" i="5" a="1"/>
  <c r="H175" i="5" s="1"/>
  <c r="H176" i="5" a="1"/>
  <c r="H176" i="5" s="1"/>
  <c r="H177" i="5" a="1"/>
  <c r="H177" i="5" s="1"/>
  <c r="H178" i="5" a="1"/>
  <c r="H178" i="5" s="1"/>
  <c r="H179" i="5" a="1"/>
  <c r="H179" i="5" s="1"/>
  <c r="H180" i="5" a="1"/>
  <c r="H180" i="5" s="1"/>
  <c r="H181" i="5" a="1"/>
  <c r="H181" i="5" s="1"/>
  <c r="H182" i="5" a="1"/>
  <c r="H182" i="5" s="1"/>
  <c r="H183" i="5" a="1"/>
  <c r="H183" i="5" s="1"/>
  <c r="H184" i="5" a="1"/>
  <c r="H184" i="5" s="1"/>
  <c r="H185" i="5" a="1"/>
  <c r="H185" i="5" s="1"/>
  <c r="H186" i="5" a="1"/>
  <c r="H186" i="5" s="1"/>
  <c r="H187" i="5" a="1"/>
  <c r="H187" i="5" s="1"/>
  <c r="H188" i="5" a="1"/>
  <c r="H188" i="5" s="1"/>
  <c r="H189" i="5" a="1"/>
  <c r="H189" i="5" s="1"/>
  <c r="H190" i="5" a="1"/>
  <c r="H190" i="5" s="1"/>
  <c r="H191" i="5" a="1"/>
  <c r="H191" i="5" s="1"/>
  <c r="H192" i="5" a="1"/>
  <c r="H192" i="5" s="1"/>
  <c r="H193" i="5" a="1"/>
  <c r="H193" i="5" s="1"/>
  <c r="H194" i="5" a="1"/>
  <c r="H194" i="5" s="1"/>
  <c r="H195" i="5" a="1"/>
  <c r="H195" i="5" s="1"/>
  <c r="H196" i="5" a="1"/>
  <c r="H196" i="5" s="1"/>
  <c r="H197" i="5" a="1"/>
  <c r="H197" i="5" s="1"/>
  <c r="H198" i="5" a="1"/>
  <c r="H198" i="5" s="1"/>
  <c r="H199" i="5" a="1"/>
  <c r="H199" i="5" s="1"/>
  <c r="H200" i="5" a="1"/>
  <c r="H200" i="5" s="1"/>
  <c r="H201" i="5" a="1"/>
  <c r="H201" i="5" s="1"/>
  <c r="H202" i="5" a="1"/>
  <c r="H202" i="5" s="1"/>
  <c r="H203" i="5" a="1"/>
  <c r="H203" i="5" s="1"/>
  <c r="H204" i="5" a="1"/>
  <c r="H204" i="5" s="1"/>
  <c r="H205" i="5" a="1"/>
  <c r="H205" i="5" s="1"/>
  <c r="H206" i="5" a="1"/>
  <c r="H206" i="5" s="1"/>
  <c r="H207" i="5" a="1"/>
  <c r="H207" i="5" s="1"/>
  <c r="H208" i="5" a="1"/>
  <c r="H208" i="5" s="1"/>
  <c r="H209" i="5" a="1"/>
  <c r="H209" i="5" s="1"/>
  <c r="H210" i="5" a="1"/>
  <c r="H210" i="5" s="1"/>
  <c r="H211" i="5" a="1"/>
  <c r="H211" i="5" s="1"/>
  <c r="H212" i="5" a="1"/>
  <c r="H212" i="5" s="1"/>
  <c r="H213" i="5" a="1"/>
  <c r="H213" i="5" s="1"/>
  <c r="H214" i="5" a="1"/>
  <c r="H214" i="5" s="1"/>
  <c r="H215" i="5" a="1"/>
  <c r="H215" i="5" s="1"/>
  <c r="H216" i="5" a="1"/>
  <c r="H216" i="5" s="1"/>
  <c r="H217" i="5" a="1"/>
  <c r="H217" i="5" s="1"/>
  <c r="H218" i="5" a="1"/>
  <c r="H218" i="5" s="1"/>
  <c r="H219" i="5" a="1"/>
  <c r="H219" i="5" s="1"/>
  <c r="H220" i="5" a="1"/>
  <c r="H220" i="5" s="1"/>
  <c r="H221" i="5" a="1"/>
  <c r="H221" i="5" s="1"/>
  <c r="H222" i="5" a="1"/>
  <c r="H222" i="5" s="1"/>
  <c r="H223" i="5" a="1"/>
  <c r="H223" i="5" s="1"/>
  <c r="H224" i="5" a="1"/>
  <c r="H224" i="5" s="1"/>
  <c r="H225" i="5" a="1"/>
  <c r="H225" i="5" s="1"/>
  <c r="H226" i="5" a="1"/>
  <c r="H226" i="5" s="1"/>
  <c r="H227" i="5" a="1"/>
  <c r="H227" i="5" s="1"/>
  <c r="H228" i="5" a="1"/>
  <c r="H228" i="5" s="1"/>
  <c r="H229" i="5" a="1"/>
  <c r="H229" i="5" s="1"/>
  <c r="H230" i="5" a="1"/>
  <c r="H230" i="5" s="1"/>
  <c r="H231" i="5" a="1"/>
  <c r="H231" i="5" s="1"/>
  <c r="H232" i="5" a="1"/>
  <c r="H232" i="5" s="1"/>
  <c r="H233" i="5" a="1"/>
  <c r="H233" i="5" s="1"/>
  <c r="H234" i="5" a="1"/>
  <c r="H234" i="5" s="1"/>
  <c r="H235" i="5" a="1"/>
  <c r="H235" i="5" s="1"/>
  <c r="H236" i="5" a="1"/>
  <c r="H236" i="5" s="1"/>
  <c r="H237" i="5" a="1"/>
  <c r="H237" i="5" s="1"/>
  <c r="H238" i="5" a="1"/>
  <c r="H238" i="5" s="1"/>
  <c r="H239" i="5" a="1"/>
  <c r="H239" i="5" s="1"/>
  <c r="H240" i="5" a="1"/>
  <c r="H240" i="5" s="1"/>
  <c r="H241" i="5" a="1"/>
  <c r="H241" i="5" s="1"/>
  <c r="H242" i="5" a="1"/>
  <c r="H242" i="5" s="1"/>
  <c r="H243" i="5" a="1"/>
  <c r="H243" i="5" s="1"/>
  <c r="H244" i="5" a="1"/>
  <c r="H244" i="5" s="1"/>
  <c r="H245" i="5" a="1"/>
  <c r="H245" i="5" s="1"/>
  <c r="H246" i="5" a="1"/>
  <c r="H246" i="5" s="1"/>
  <c r="H247" i="5" a="1"/>
  <c r="H247" i="5" s="1"/>
  <c r="H248" i="5" a="1"/>
  <c r="H248" i="5" s="1"/>
  <c r="H249" i="5" a="1"/>
  <c r="H249" i="5" s="1"/>
  <c r="H250" i="5" a="1"/>
  <c r="H250" i="5" s="1"/>
  <c r="H251" i="5" a="1"/>
  <c r="H251" i="5" s="1"/>
  <c r="H252" i="5" a="1"/>
  <c r="H252" i="5" s="1"/>
  <c r="H253" i="5" a="1"/>
  <c r="H253" i="5" s="1"/>
  <c r="H254" i="5" a="1"/>
  <c r="H254" i="5" s="1"/>
  <c r="H255" i="5" a="1"/>
  <c r="H255" i="5" s="1"/>
  <c r="H256" i="5" a="1"/>
  <c r="H256" i="5" s="1"/>
  <c r="H257" i="5" a="1"/>
  <c r="H257" i="5" s="1"/>
  <c r="H258" i="5" a="1"/>
  <c r="H258" i="5" s="1"/>
  <c r="H259" i="5" a="1"/>
  <c r="H259" i="5" s="1"/>
  <c r="H260" i="5" a="1"/>
  <c r="H260" i="5" s="1"/>
  <c r="H261" i="5" a="1"/>
  <c r="H261" i="5" s="1"/>
  <c r="H262" i="5" a="1"/>
  <c r="H262" i="5" s="1"/>
  <c r="H263" i="5" a="1"/>
  <c r="H263" i="5" s="1"/>
  <c r="H264" i="5" a="1"/>
  <c r="H264" i="5" s="1"/>
  <c r="H265" i="5" a="1"/>
  <c r="H265" i="5" s="1"/>
  <c r="H266" i="5" a="1"/>
  <c r="H266" i="5" s="1"/>
  <c r="H267" i="5" a="1"/>
  <c r="H267" i="5" s="1"/>
  <c r="H268" i="5" a="1"/>
  <c r="H268" i="5" s="1"/>
  <c r="H269" i="5" a="1"/>
  <c r="H269" i="5" s="1"/>
  <c r="H270" i="5" a="1"/>
  <c r="H270" i="5" s="1"/>
  <c r="H271" i="5" a="1"/>
  <c r="H271" i="5" s="1"/>
  <c r="H272" i="5" a="1"/>
  <c r="H272" i="5" s="1"/>
  <c r="H273" i="5" a="1"/>
  <c r="H273" i="5" s="1"/>
  <c r="H274" i="5" a="1"/>
  <c r="H274" i="5" s="1"/>
  <c r="H275" i="5" a="1"/>
  <c r="H275" i="5" s="1"/>
  <c r="H276" i="5" a="1"/>
  <c r="H276" i="5" s="1"/>
  <c r="H277" i="5" a="1"/>
  <c r="H277" i="5" s="1"/>
  <c r="H278" i="5" a="1"/>
  <c r="H278" i="5" s="1"/>
  <c r="H279" i="5" a="1"/>
  <c r="H279" i="5" s="1"/>
  <c r="H280" i="5" a="1"/>
  <c r="H280" i="5" s="1"/>
  <c r="H281" i="5" a="1"/>
  <c r="H281" i="5" s="1"/>
  <c r="H282" i="5" a="1"/>
  <c r="H282" i="5" s="1"/>
  <c r="H283" i="5" a="1"/>
  <c r="H283" i="5" s="1"/>
  <c r="H284" i="5" a="1"/>
  <c r="H284" i="5" s="1"/>
  <c r="H285" i="5" a="1"/>
  <c r="H285" i="5" s="1"/>
  <c r="H286" i="5" a="1"/>
  <c r="H286" i="5" s="1"/>
  <c r="H287" i="5" a="1"/>
  <c r="H287" i="5" s="1"/>
  <c r="H288" i="5" a="1"/>
  <c r="H288" i="5" s="1"/>
  <c r="H289" i="5" a="1"/>
  <c r="H289" i="5" s="1"/>
  <c r="H290" i="5" a="1"/>
  <c r="H290" i="5" s="1"/>
  <c r="H291" i="5" a="1"/>
  <c r="H291" i="5" s="1"/>
  <c r="H292" i="5" a="1"/>
  <c r="H292" i="5" s="1"/>
  <c r="H293" i="5" a="1"/>
  <c r="H293" i="5" s="1"/>
  <c r="H294" i="5" a="1"/>
  <c r="H294" i="5" s="1"/>
  <c r="H295" i="5" a="1"/>
  <c r="H295" i="5" s="1"/>
  <c r="H296" i="5" a="1"/>
  <c r="H296" i="5" s="1"/>
  <c r="H297" i="5" a="1"/>
  <c r="H297" i="5" s="1"/>
  <c r="H298" i="5" a="1"/>
  <c r="H298" i="5" s="1"/>
  <c r="H299" i="5" a="1"/>
  <c r="H299" i="5" s="1"/>
  <c r="H300" i="5" a="1"/>
  <c r="H300" i="5" s="1"/>
  <c r="G12" i="5" a="1"/>
  <c r="G12" i="5" s="1"/>
  <c r="G13" i="5" a="1"/>
  <c r="G13" i="5" s="1"/>
  <c r="G14" i="5" a="1"/>
  <c r="G14" i="5" s="1"/>
  <c r="G15" i="5" a="1"/>
  <c r="G15" i="5" s="1"/>
  <c r="G16" i="5" a="1"/>
  <c r="G16" i="5" s="1"/>
  <c r="G17" i="5" a="1"/>
  <c r="G17" i="5" s="1"/>
  <c r="G18" i="5" a="1"/>
  <c r="G18" i="5" s="1"/>
  <c r="G19" i="5" a="1"/>
  <c r="G19" i="5" s="1"/>
  <c r="G20" i="5" a="1"/>
  <c r="G20" i="5" s="1"/>
  <c r="G21" i="5" a="1"/>
  <c r="G21" i="5" s="1"/>
  <c r="G22" i="5" a="1"/>
  <c r="G22" i="5" s="1"/>
  <c r="G23" i="5" a="1"/>
  <c r="G23" i="5" s="1"/>
  <c r="G24" i="5" a="1"/>
  <c r="G24" i="5" s="1"/>
  <c r="G25" i="5" a="1"/>
  <c r="G25" i="5" s="1"/>
  <c r="G26" i="5" a="1"/>
  <c r="G26" i="5" s="1"/>
  <c r="G27" i="5" a="1"/>
  <c r="G27" i="5" s="1"/>
  <c r="G28" i="5" a="1"/>
  <c r="G28" i="5" s="1"/>
  <c r="G29" i="5" a="1"/>
  <c r="G29" i="5" s="1"/>
  <c r="G30" i="5" a="1"/>
  <c r="G30" i="5" s="1"/>
  <c r="G31" i="5" a="1"/>
  <c r="G31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7" i="5" a="1"/>
  <c r="G37" i="5" s="1"/>
  <c r="G38" i="5" a="1"/>
  <c r="G38" i="5" s="1"/>
  <c r="G39" i="5" a="1"/>
  <c r="G39" i="5" s="1"/>
  <c r="G40" i="5" a="1"/>
  <c r="G40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49" i="5" a="1"/>
  <c r="G49" i="5" s="1"/>
  <c r="G50" i="5" a="1"/>
  <c r="G50" i="5" s="1"/>
  <c r="G51" i="5" a="1"/>
  <c r="G51" i="5" s="1"/>
  <c r="G52" i="5" a="1"/>
  <c r="G52" i="5" s="1"/>
  <c r="G53" i="5" a="1"/>
  <c r="G53" i="5" s="1"/>
  <c r="G54" i="5" a="1"/>
  <c r="G54" i="5" s="1"/>
  <c r="G55" i="5" a="1"/>
  <c r="G55" i="5" s="1"/>
  <c r="G56" i="5" a="1"/>
  <c r="G56" i="5" s="1"/>
  <c r="G57" i="5" a="1"/>
  <c r="G57" i="5" s="1"/>
  <c r="G58" i="5" a="1"/>
  <c r="G58" i="5" s="1"/>
  <c r="G59" i="5" a="1"/>
  <c r="G59" i="5" s="1"/>
  <c r="G60" i="5" a="1"/>
  <c r="G60" i="5" s="1"/>
  <c r="G61" i="5" a="1"/>
  <c r="G61" i="5" s="1"/>
  <c r="G62" i="5" a="1"/>
  <c r="G62" i="5" s="1"/>
  <c r="G63" i="5" a="1"/>
  <c r="G63" i="5" s="1"/>
  <c r="G64" i="5" a="1"/>
  <c r="G64" i="5" s="1"/>
  <c r="G65" i="5" a="1"/>
  <c r="G65" i="5" s="1"/>
  <c r="G66" i="5" a="1"/>
  <c r="G66" i="5" s="1"/>
  <c r="G67" i="5" a="1"/>
  <c r="G67" i="5" s="1"/>
  <c r="G68" i="5" a="1"/>
  <c r="G68" i="5" s="1"/>
  <c r="G69" i="5" a="1"/>
  <c r="G69" i="5" s="1"/>
  <c r="G70" i="5" a="1"/>
  <c r="G70" i="5" s="1"/>
  <c r="G71" i="5" a="1"/>
  <c r="G71" i="5" s="1"/>
  <c r="G72" i="5" a="1"/>
  <c r="G72" i="5" s="1"/>
  <c r="G73" i="5" a="1"/>
  <c r="G73" i="5" s="1"/>
  <c r="G74" i="5" a="1"/>
  <c r="G74" i="5" s="1"/>
  <c r="G75" i="5" a="1"/>
  <c r="G75" i="5" s="1"/>
  <c r="G76" i="5" a="1"/>
  <c r="G76" i="5" s="1"/>
  <c r="G77" i="5" a="1"/>
  <c r="G77" i="5" s="1"/>
  <c r="G78" i="5" a="1"/>
  <c r="G78" i="5" s="1"/>
  <c r="G79" i="5" a="1"/>
  <c r="G79" i="5" s="1"/>
  <c r="G80" i="5" a="1"/>
  <c r="G80" i="5" s="1"/>
  <c r="G81" i="5" a="1"/>
  <c r="G81" i="5" s="1"/>
  <c r="G82" i="5" a="1"/>
  <c r="G82" i="5" s="1"/>
  <c r="G83" i="5" a="1"/>
  <c r="G83" i="5" s="1"/>
  <c r="G84" i="5" a="1"/>
  <c r="G84" i="5" s="1"/>
  <c r="G85" i="5" a="1"/>
  <c r="G85" i="5" s="1"/>
  <c r="G86" i="5" a="1"/>
  <c r="G86" i="5" s="1"/>
  <c r="G87" i="5" a="1"/>
  <c r="G87" i="5" s="1"/>
  <c r="G88" i="5" a="1"/>
  <c r="G88" i="5" s="1"/>
  <c r="G89" i="5" a="1"/>
  <c r="G89" i="5" s="1"/>
  <c r="G90" i="5" a="1"/>
  <c r="G90" i="5" s="1"/>
  <c r="G91" i="5" a="1"/>
  <c r="G91" i="5" s="1"/>
  <c r="G92" i="5" a="1"/>
  <c r="G92" i="5" s="1"/>
  <c r="G93" i="5" a="1"/>
  <c r="G93" i="5" s="1"/>
  <c r="G94" i="5" a="1"/>
  <c r="G94" i="5" s="1"/>
  <c r="G95" i="5" a="1"/>
  <c r="G95" i="5" s="1"/>
  <c r="G96" i="5" a="1"/>
  <c r="G96" i="5" s="1"/>
  <c r="G97" i="5" a="1"/>
  <c r="G97" i="5" s="1"/>
  <c r="G98" i="5" a="1"/>
  <c r="G98" i="5" s="1"/>
  <c r="G99" i="5" a="1"/>
  <c r="G99" i="5" s="1"/>
  <c r="G100" i="5" a="1"/>
  <c r="G100" i="5" s="1"/>
  <c r="G101" i="5" a="1"/>
  <c r="G101" i="5" s="1"/>
  <c r="G102" i="5" a="1"/>
  <c r="G102" i="5" s="1"/>
  <c r="G103" i="5" a="1"/>
  <c r="G103" i="5" s="1"/>
  <c r="G104" i="5" a="1"/>
  <c r="G104" i="5" s="1"/>
  <c r="G105" i="5" a="1"/>
  <c r="G105" i="5" s="1"/>
  <c r="G106" i="5" a="1"/>
  <c r="G106" i="5" s="1"/>
  <c r="G107" i="5" a="1"/>
  <c r="G107" i="5" s="1"/>
  <c r="G108" i="5" a="1"/>
  <c r="G108" i="5" s="1"/>
  <c r="G109" i="5" a="1"/>
  <c r="G109" i="5" s="1"/>
  <c r="G110" i="5" a="1"/>
  <c r="G110" i="5" s="1"/>
  <c r="G111" i="5" a="1"/>
  <c r="G111" i="5" s="1"/>
  <c r="G112" i="5" a="1"/>
  <c r="G112" i="5" s="1"/>
  <c r="G113" i="5" a="1"/>
  <c r="G113" i="5" s="1"/>
  <c r="G114" i="5" a="1"/>
  <c r="G114" i="5" s="1"/>
  <c r="G115" i="5" a="1"/>
  <c r="G115" i="5" s="1"/>
  <c r="G116" i="5" a="1"/>
  <c r="G116" i="5" s="1"/>
  <c r="G117" i="5" a="1"/>
  <c r="G117" i="5" s="1"/>
  <c r="G118" i="5" a="1"/>
  <c r="G118" i="5" s="1"/>
  <c r="G119" i="5" a="1"/>
  <c r="G119" i="5" s="1"/>
  <c r="G120" i="5" a="1"/>
  <c r="G120" i="5" s="1"/>
  <c r="G121" i="5" a="1"/>
  <c r="G121" i="5" s="1"/>
  <c r="G122" i="5" a="1"/>
  <c r="G122" i="5" s="1"/>
  <c r="G123" i="5" a="1"/>
  <c r="G123" i="5" s="1"/>
  <c r="G124" i="5" a="1"/>
  <c r="G124" i="5" s="1"/>
  <c r="G125" i="5" a="1"/>
  <c r="G125" i="5" s="1"/>
  <c r="G126" i="5" a="1"/>
  <c r="G126" i="5" s="1"/>
  <c r="G127" i="5" a="1"/>
  <c r="G127" i="5" s="1"/>
  <c r="G128" i="5" a="1"/>
  <c r="G128" i="5" s="1"/>
  <c r="G129" i="5" a="1"/>
  <c r="G129" i="5" s="1"/>
  <c r="G130" i="5" a="1"/>
  <c r="G130" i="5" s="1"/>
  <c r="G131" i="5" a="1"/>
  <c r="G131" i="5" s="1"/>
  <c r="G132" i="5" a="1"/>
  <c r="G132" i="5" s="1"/>
  <c r="G133" i="5" a="1"/>
  <c r="G133" i="5" s="1"/>
  <c r="G134" i="5" a="1"/>
  <c r="G134" i="5" s="1"/>
  <c r="G135" i="5" a="1"/>
  <c r="G135" i="5" s="1"/>
  <c r="G136" i="5" a="1"/>
  <c r="G136" i="5" s="1"/>
  <c r="G137" i="5" a="1"/>
  <c r="G137" i="5" s="1"/>
  <c r="G138" i="5" a="1"/>
  <c r="G138" i="5" s="1"/>
  <c r="G139" i="5" a="1"/>
  <c r="G139" i="5" s="1"/>
  <c r="G140" i="5" a="1"/>
  <c r="G140" i="5" s="1"/>
  <c r="G141" i="5" a="1"/>
  <c r="G141" i="5" s="1"/>
  <c r="G142" i="5" a="1"/>
  <c r="G142" i="5" s="1"/>
  <c r="G143" i="5" a="1"/>
  <c r="G143" i="5" s="1"/>
  <c r="G144" i="5" a="1"/>
  <c r="G144" i="5" s="1"/>
  <c r="G145" i="5" a="1"/>
  <c r="G145" i="5" s="1"/>
  <c r="G146" i="5" a="1"/>
  <c r="G146" i="5" s="1"/>
  <c r="G147" i="5" a="1"/>
  <c r="G147" i="5" s="1"/>
  <c r="G148" i="5" a="1"/>
  <c r="G148" i="5" s="1"/>
  <c r="G149" i="5" a="1"/>
  <c r="G149" i="5" s="1"/>
  <c r="G150" i="5" a="1"/>
  <c r="G150" i="5" s="1"/>
  <c r="G151" i="5" a="1"/>
  <c r="G151" i="5" s="1"/>
  <c r="G152" i="5" a="1"/>
  <c r="G152" i="5" s="1"/>
  <c r="G153" i="5" a="1"/>
  <c r="G153" i="5" s="1"/>
  <c r="G154" i="5" a="1"/>
  <c r="G154" i="5" s="1"/>
  <c r="G155" i="5" a="1"/>
  <c r="G155" i="5" s="1"/>
  <c r="G156" i="5" a="1"/>
  <c r="G156" i="5" s="1"/>
  <c r="G157" i="5" a="1"/>
  <c r="G157" i="5" s="1"/>
  <c r="G158" i="5" a="1"/>
  <c r="G158" i="5" s="1"/>
  <c r="G159" i="5" a="1"/>
  <c r="G159" i="5" s="1"/>
  <c r="G160" i="5" a="1"/>
  <c r="G160" i="5" s="1"/>
  <c r="G161" i="5" a="1"/>
  <c r="G161" i="5" s="1"/>
  <c r="G162" i="5" a="1"/>
  <c r="G162" i="5" s="1"/>
  <c r="G163" i="5" a="1"/>
  <c r="G163" i="5" s="1"/>
  <c r="G164" i="5" a="1"/>
  <c r="G164" i="5" s="1"/>
  <c r="G165" i="5" a="1"/>
  <c r="G165" i="5" s="1"/>
  <c r="G166" i="5" a="1"/>
  <c r="G166" i="5" s="1"/>
  <c r="G167" i="5" a="1"/>
  <c r="G167" i="5" s="1"/>
  <c r="G168" i="5" a="1"/>
  <c r="G168" i="5" s="1"/>
  <c r="G169" i="5" a="1"/>
  <c r="G169" i="5" s="1"/>
  <c r="G170" i="5" a="1"/>
  <c r="G170" i="5" s="1"/>
  <c r="G171" i="5" a="1"/>
  <c r="G171" i="5" s="1"/>
  <c r="G172" i="5" a="1"/>
  <c r="G172" i="5" s="1"/>
  <c r="G173" i="5" a="1"/>
  <c r="G173" i="5" s="1"/>
  <c r="G174" i="5" a="1"/>
  <c r="G174" i="5" s="1"/>
  <c r="G175" i="5" a="1"/>
  <c r="G175" i="5" s="1"/>
  <c r="G176" i="5" a="1"/>
  <c r="G176" i="5" s="1"/>
  <c r="G177" i="5" a="1"/>
  <c r="G177" i="5" s="1"/>
  <c r="G178" i="5" a="1"/>
  <c r="G178" i="5" s="1"/>
  <c r="G179" i="5" a="1"/>
  <c r="G179" i="5" s="1"/>
  <c r="G180" i="5" a="1"/>
  <c r="G180" i="5" s="1"/>
  <c r="G181" i="5" a="1"/>
  <c r="G181" i="5" s="1"/>
  <c r="G182" i="5" a="1"/>
  <c r="G182" i="5" s="1"/>
  <c r="G183" i="5" a="1"/>
  <c r="G183" i="5" s="1"/>
  <c r="G184" i="5" a="1"/>
  <c r="G184" i="5" s="1"/>
  <c r="G185" i="5" a="1"/>
  <c r="G185" i="5" s="1"/>
  <c r="G186" i="5" a="1"/>
  <c r="G186" i="5" s="1"/>
  <c r="G187" i="5" a="1"/>
  <c r="G187" i="5" s="1"/>
  <c r="G188" i="5" a="1"/>
  <c r="G188" i="5" s="1"/>
  <c r="G189" i="5" a="1"/>
  <c r="G189" i="5" s="1"/>
  <c r="G190" i="5" a="1"/>
  <c r="G190" i="5" s="1"/>
  <c r="G191" i="5" a="1"/>
  <c r="G191" i="5" s="1"/>
  <c r="G192" i="5" a="1"/>
  <c r="G192" i="5" s="1"/>
  <c r="G193" i="5" a="1"/>
  <c r="G193" i="5" s="1"/>
  <c r="G194" i="5" a="1"/>
  <c r="G194" i="5" s="1"/>
  <c r="G195" i="5" a="1"/>
  <c r="G195" i="5" s="1"/>
  <c r="G196" i="5" a="1"/>
  <c r="G196" i="5" s="1"/>
  <c r="G197" i="5" a="1"/>
  <c r="G197" i="5" s="1"/>
  <c r="G198" i="5" a="1"/>
  <c r="G198" i="5" s="1"/>
  <c r="G199" i="5" a="1"/>
  <c r="G199" i="5" s="1"/>
  <c r="G200" i="5" a="1"/>
  <c r="G200" i="5" s="1"/>
  <c r="G201" i="5" a="1"/>
  <c r="G201" i="5" s="1"/>
  <c r="G202" i="5" a="1"/>
  <c r="G202" i="5" s="1"/>
  <c r="G203" i="5" a="1"/>
  <c r="G203" i="5" s="1"/>
  <c r="G204" i="5" a="1"/>
  <c r="G204" i="5" s="1"/>
  <c r="G205" i="5" a="1"/>
  <c r="G205" i="5" s="1"/>
  <c r="G206" i="5" a="1"/>
  <c r="G206" i="5" s="1"/>
  <c r="G207" i="5" a="1"/>
  <c r="G207" i="5" s="1"/>
  <c r="G208" i="5" a="1"/>
  <c r="G208" i="5" s="1"/>
  <c r="G209" i="5" a="1"/>
  <c r="G209" i="5" s="1"/>
  <c r="G210" i="5" a="1"/>
  <c r="G210" i="5" s="1"/>
  <c r="G211" i="5" a="1"/>
  <c r="G211" i="5" s="1"/>
  <c r="G212" i="5" a="1"/>
  <c r="G212" i="5" s="1"/>
  <c r="G213" i="5" a="1"/>
  <c r="G213" i="5" s="1"/>
  <c r="G214" i="5" a="1"/>
  <c r="G214" i="5" s="1"/>
  <c r="G215" i="5" a="1"/>
  <c r="G215" i="5" s="1"/>
  <c r="G216" i="5" a="1"/>
  <c r="G216" i="5" s="1"/>
  <c r="G217" i="5" a="1"/>
  <c r="G217" i="5" s="1"/>
  <c r="G218" i="5" a="1"/>
  <c r="G218" i="5" s="1"/>
  <c r="G219" i="5" a="1"/>
  <c r="G219" i="5" s="1"/>
  <c r="G220" i="5" a="1"/>
  <c r="G220" i="5" s="1"/>
  <c r="G221" i="5" a="1"/>
  <c r="G221" i="5" s="1"/>
  <c r="G222" i="5" a="1"/>
  <c r="G222" i="5" s="1"/>
  <c r="G223" i="5" a="1"/>
  <c r="G223" i="5" s="1"/>
  <c r="G224" i="5" a="1"/>
  <c r="G224" i="5" s="1"/>
  <c r="G225" i="5" a="1"/>
  <c r="G225" i="5" s="1"/>
  <c r="G226" i="5" a="1"/>
  <c r="G226" i="5" s="1"/>
  <c r="G227" i="5" a="1"/>
  <c r="G227" i="5" s="1"/>
  <c r="G228" i="5" a="1"/>
  <c r="G228" i="5" s="1"/>
  <c r="G229" i="5" a="1"/>
  <c r="G229" i="5" s="1"/>
  <c r="G230" i="5" a="1"/>
  <c r="G230" i="5" s="1"/>
  <c r="G231" i="5" a="1"/>
  <c r="G231" i="5" s="1"/>
  <c r="G232" i="5" a="1"/>
  <c r="G232" i="5" s="1"/>
  <c r="G233" i="5" a="1"/>
  <c r="G233" i="5" s="1"/>
  <c r="G234" i="5" a="1"/>
  <c r="G234" i="5" s="1"/>
  <c r="G235" i="5" a="1"/>
  <c r="G235" i="5" s="1"/>
  <c r="G236" i="5" a="1"/>
  <c r="G236" i="5" s="1"/>
  <c r="G237" i="5" a="1"/>
  <c r="G237" i="5" s="1"/>
  <c r="G238" i="5" a="1"/>
  <c r="G238" i="5" s="1"/>
  <c r="G239" i="5" a="1"/>
  <c r="G239" i="5" s="1"/>
  <c r="G240" i="5" a="1"/>
  <c r="G240" i="5" s="1"/>
  <c r="G241" i="5" a="1"/>
  <c r="G241" i="5" s="1"/>
  <c r="G242" i="5" a="1"/>
  <c r="G242" i="5" s="1"/>
  <c r="G243" i="5" a="1"/>
  <c r="G243" i="5" s="1"/>
  <c r="G244" i="5" a="1"/>
  <c r="G244" i="5" s="1"/>
  <c r="G245" i="5" a="1"/>
  <c r="G245" i="5" s="1"/>
  <c r="G246" i="5" a="1"/>
  <c r="G246" i="5" s="1"/>
  <c r="G247" i="5" a="1"/>
  <c r="G247" i="5" s="1"/>
  <c r="G248" i="5" a="1"/>
  <c r="G248" i="5" s="1"/>
  <c r="G249" i="5" a="1"/>
  <c r="G249" i="5" s="1"/>
  <c r="G250" i="5" a="1"/>
  <c r="G250" i="5" s="1"/>
  <c r="G251" i="5" a="1"/>
  <c r="G251" i="5" s="1"/>
  <c r="G252" i="5" a="1"/>
  <c r="G252" i="5" s="1"/>
  <c r="G253" i="5" a="1"/>
  <c r="G253" i="5" s="1"/>
  <c r="G254" i="5" a="1"/>
  <c r="G254" i="5" s="1"/>
  <c r="G255" i="5" a="1"/>
  <c r="G255" i="5" s="1"/>
  <c r="G256" i="5" a="1"/>
  <c r="G256" i="5" s="1"/>
  <c r="G257" i="5" a="1"/>
  <c r="G257" i="5" s="1"/>
  <c r="G258" i="5" a="1"/>
  <c r="G258" i="5" s="1"/>
  <c r="G259" i="5" a="1"/>
  <c r="G259" i="5" s="1"/>
  <c r="G260" i="5" a="1"/>
  <c r="G260" i="5" s="1"/>
  <c r="G261" i="5" a="1"/>
  <c r="G261" i="5" s="1"/>
  <c r="G262" i="5" a="1"/>
  <c r="G262" i="5" s="1"/>
  <c r="G263" i="5" a="1"/>
  <c r="G263" i="5" s="1"/>
  <c r="G264" i="5" a="1"/>
  <c r="G264" i="5" s="1"/>
  <c r="G265" i="5" a="1"/>
  <c r="G265" i="5" s="1"/>
  <c r="G266" i="5" a="1"/>
  <c r="G266" i="5" s="1"/>
  <c r="G267" i="5" a="1"/>
  <c r="G267" i="5" s="1"/>
  <c r="G268" i="5" a="1"/>
  <c r="G268" i="5" s="1"/>
  <c r="G269" i="5" a="1"/>
  <c r="G269" i="5" s="1"/>
  <c r="G270" i="5" a="1"/>
  <c r="G270" i="5" s="1"/>
  <c r="G271" i="5" a="1"/>
  <c r="G271" i="5" s="1"/>
  <c r="G272" i="5" a="1"/>
  <c r="G272" i="5" s="1"/>
  <c r="G273" i="5" a="1"/>
  <c r="G273" i="5" s="1"/>
  <c r="G274" i="5" a="1"/>
  <c r="G274" i="5" s="1"/>
  <c r="G275" i="5" a="1"/>
  <c r="G275" i="5" s="1"/>
  <c r="G276" i="5" a="1"/>
  <c r="G276" i="5" s="1"/>
  <c r="G277" i="5" a="1"/>
  <c r="G277" i="5" s="1"/>
  <c r="G278" i="5" a="1"/>
  <c r="G278" i="5" s="1"/>
  <c r="G279" i="5" a="1"/>
  <c r="G279" i="5" s="1"/>
  <c r="G280" i="5" a="1"/>
  <c r="G280" i="5" s="1"/>
  <c r="G281" i="5" a="1"/>
  <c r="G281" i="5" s="1"/>
  <c r="G282" i="5" a="1"/>
  <c r="G282" i="5" s="1"/>
  <c r="G283" i="5" a="1"/>
  <c r="G283" i="5" s="1"/>
  <c r="G284" i="5" a="1"/>
  <c r="G284" i="5" s="1"/>
  <c r="G285" i="5" a="1"/>
  <c r="G285" i="5" s="1"/>
  <c r="G286" i="5" a="1"/>
  <c r="G286" i="5" s="1"/>
  <c r="G287" i="5" a="1"/>
  <c r="G287" i="5" s="1"/>
  <c r="G288" i="5" a="1"/>
  <c r="G288" i="5" s="1"/>
  <c r="G289" i="5" a="1"/>
  <c r="G289" i="5" s="1"/>
  <c r="G290" i="5" a="1"/>
  <c r="G290" i="5" s="1"/>
  <c r="G291" i="5" a="1"/>
  <c r="G291" i="5" s="1"/>
  <c r="G292" i="5" a="1"/>
  <c r="G292" i="5" s="1"/>
  <c r="G293" i="5" a="1"/>
  <c r="G293" i="5" s="1"/>
  <c r="G294" i="5" a="1"/>
  <c r="G294" i="5" s="1"/>
  <c r="G295" i="5" a="1"/>
  <c r="G295" i="5" s="1"/>
  <c r="G296" i="5" a="1"/>
  <c r="G296" i="5" s="1"/>
  <c r="G297" i="5" a="1"/>
  <c r="G297" i="5" s="1"/>
  <c r="G298" i="5" a="1"/>
  <c r="G298" i="5" s="1"/>
  <c r="G299" i="5" a="1"/>
  <c r="G299" i="5" s="1"/>
  <c r="G300" i="5" a="1"/>
  <c r="G300" i="5" s="1"/>
  <c r="F12" i="5" a="1"/>
  <c r="F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20" i="5" a="1"/>
  <c r="F20" i="5" s="1"/>
  <c r="F21" i="5" a="1"/>
  <c r="F21" i="5" s="1"/>
  <c r="F22" i="5" a="1"/>
  <c r="F22" i="5" s="1"/>
  <c r="F23" i="5" a="1"/>
  <c r="F23" i="5" s="1"/>
  <c r="F24" i="5" a="1"/>
  <c r="F24" i="5" s="1"/>
  <c r="F25" i="5" a="1"/>
  <c r="F25" i="5" s="1"/>
  <c r="F26" i="5" a="1"/>
  <c r="F26" i="5" s="1"/>
  <c r="F27" i="5" a="1"/>
  <c r="F27" i="5" s="1"/>
  <c r="F28" i="5" a="1"/>
  <c r="F28" i="5" s="1"/>
  <c r="F29" i="5" a="1"/>
  <c r="F29" i="5" s="1"/>
  <c r="F30" i="5" a="1"/>
  <c r="F30" i="5" s="1"/>
  <c r="F31" i="5" a="1"/>
  <c r="F31" i="5" s="1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38" i="5" a="1"/>
  <c r="F38" i="5" s="1"/>
  <c r="F39" i="5" a="1"/>
  <c r="F39" i="5" s="1"/>
  <c r="F40" i="5" a="1"/>
  <c r="F40" i="5" s="1"/>
  <c r="F41" i="5" a="1"/>
  <c r="F41" i="5" s="1"/>
  <c r="F42" i="5" a="1"/>
  <c r="F42" i="5" s="1"/>
  <c r="F43" i="5" a="1"/>
  <c r="F43" i="5" s="1"/>
  <c r="F44" i="5" a="1"/>
  <c r="F44" i="5" s="1"/>
  <c r="F45" i="5" a="1"/>
  <c r="F45" i="5" s="1"/>
  <c r="F46" i="5" a="1"/>
  <c r="F46" i="5" s="1"/>
  <c r="F47" i="5" a="1"/>
  <c r="F47" i="5" s="1"/>
  <c r="F48" i="5" a="1"/>
  <c r="F48" i="5" s="1"/>
  <c r="F49" i="5" a="1"/>
  <c r="F49" i="5" s="1"/>
  <c r="F50" i="5" a="1"/>
  <c r="F50" i="5" s="1"/>
  <c r="F51" i="5" a="1"/>
  <c r="F51" i="5" s="1"/>
  <c r="F52" i="5" a="1"/>
  <c r="F52" i="5" s="1"/>
  <c r="F53" i="5" a="1"/>
  <c r="F53" i="5" s="1"/>
  <c r="F54" i="5" a="1"/>
  <c r="F54" i="5" s="1"/>
  <c r="F55" i="5" a="1"/>
  <c r="F55" i="5" s="1"/>
  <c r="F56" i="5" a="1"/>
  <c r="F56" i="5" s="1"/>
  <c r="F57" i="5" a="1"/>
  <c r="F57" i="5" s="1"/>
  <c r="F58" i="5" a="1"/>
  <c r="F58" i="5" s="1"/>
  <c r="F59" i="5" a="1"/>
  <c r="F59" i="5" s="1"/>
  <c r="F60" i="5" a="1"/>
  <c r="F60" i="5" s="1"/>
  <c r="F61" i="5" a="1"/>
  <c r="F61" i="5" s="1"/>
  <c r="F62" i="5" a="1"/>
  <c r="F62" i="5" s="1"/>
  <c r="F63" i="5" a="1"/>
  <c r="F63" i="5" s="1"/>
  <c r="F64" i="5" a="1"/>
  <c r="F64" i="5" s="1"/>
  <c r="F65" i="5" a="1"/>
  <c r="F65" i="5" s="1"/>
  <c r="F66" i="5" a="1"/>
  <c r="F66" i="5" s="1"/>
  <c r="F67" i="5" a="1"/>
  <c r="F67" i="5" s="1"/>
  <c r="F68" i="5" a="1"/>
  <c r="F68" i="5" s="1"/>
  <c r="F69" i="5" a="1"/>
  <c r="F69" i="5" s="1"/>
  <c r="F70" i="5" a="1"/>
  <c r="F70" i="5" s="1"/>
  <c r="F71" i="5" a="1"/>
  <c r="F71" i="5" s="1"/>
  <c r="F72" i="5" a="1"/>
  <c r="F72" i="5" s="1"/>
  <c r="F73" i="5" a="1"/>
  <c r="F73" i="5" s="1"/>
  <c r="F74" i="5" a="1"/>
  <c r="F74" i="5" s="1"/>
  <c r="F75" i="5" a="1"/>
  <c r="F75" i="5" s="1"/>
  <c r="F76" i="5" a="1"/>
  <c r="F76" i="5" s="1"/>
  <c r="F77" i="5" a="1"/>
  <c r="F77" i="5" s="1"/>
  <c r="F78" i="5" a="1"/>
  <c r="F78" i="5" s="1"/>
  <c r="F79" i="5" a="1"/>
  <c r="F79" i="5" s="1"/>
  <c r="F80" i="5" a="1"/>
  <c r="F80" i="5" s="1"/>
  <c r="F81" i="5" a="1"/>
  <c r="F81" i="5" s="1"/>
  <c r="F82" i="5" a="1"/>
  <c r="F82" i="5" s="1"/>
  <c r="F83" i="5" a="1"/>
  <c r="F83" i="5" s="1"/>
  <c r="F84" i="5" a="1"/>
  <c r="F84" i="5" s="1"/>
  <c r="F85" i="5" a="1"/>
  <c r="F85" i="5" s="1"/>
  <c r="F86" i="5" a="1"/>
  <c r="F86" i="5" s="1"/>
  <c r="F87" i="5" a="1"/>
  <c r="F87" i="5" s="1"/>
  <c r="F88" i="5" a="1"/>
  <c r="F88" i="5" s="1"/>
  <c r="F89" i="5" a="1"/>
  <c r="F89" i="5" s="1"/>
  <c r="F90" i="5" a="1"/>
  <c r="F90" i="5" s="1"/>
  <c r="F91" i="5" a="1"/>
  <c r="F91" i="5" s="1"/>
  <c r="F92" i="5" a="1"/>
  <c r="F92" i="5" s="1"/>
  <c r="F93" i="5" a="1"/>
  <c r="F93" i="5" s="1"/>
  <c r="F94" i="5" a="1"/>
  <c r="F94" i="5" s="1"/>
  <c r="F95" i="5" a="1"/>
  <c r="F95" i="5" s="1"/>
  <c r="F96" i="5" a="1"/>
  <c r="F96" i="5" s="1"/>
  <c r="F97" i="5" a="1"/>
  <c r="F97" i="5" s="1"/>
  <c r="F98" i="5" a="1"/>
  <c r="F98" i="5" s="1"/>
  <c r="F99" i="5" a="1"/>
  <c r="F99" i="5" s="1"/>
  <c r="F100" i="5" a="1"/>
  <c r="F100" i="5" s="1"/>
  <c r="F101" i="5" a="1"/>
  <c r="F101" i="5" s="1"/>
  <c r="F102" i="5" a="1"/>
  <c r="F102" i="5" s="1"/>
  <c r="F103" i="5" a="1"/>
  <c r="F103" i="5" s="1"/>
  <c r="F104" i="5" a="1"/>
  <c r="F104" i="5" s="1"/>
  <c r="F105" i="5" a="1"/>
  <c r="F105" i="5" s="1"/>
  <c r="F106" i="5" a="1"/>
  <c r="F106" i="5" s="1"/>
  <c r="F107" i="5" a="1"/>
  <c r="F107" i="5" s="1"/>
  <c r="F108" i="5" a="1"/>
  <c r="F108" i="5" s="1"/>
  <c r="F109" i="5" a="1"/>
  <c r="F109" i="5" s="1"/>
  <c r="F110" i="5" a="1"/>
  <c r="F110" i="5" s="1"/>
  <c r="F111" i="5" a="1"/>
  <c r="F111" i="5" s="1"/>
  <c r="F112" i="5" a="1"/>
  <c r="F112" i="5" s="1"/>
  <c r="F113" i="5" a="1"/>
  <c r="F113" i="5" s="1"/>
  <c r="F114" i="5" a="1"/>
  <c r="F114" i="5" s="1"/>
  <c r="F115" i="5" a="1"/>
  <c r="F115" i="5" s="1"/>
  <c r="F116" i="5" a="1"/>
  <c r="F116" i="5" s="1"/>
  <c r="F117" i="5" a="1"/>
  <c r="F117" i="5" s="1"/>
  <c r="F118" i="5" a="1"/>
  <c r="F118" i="5" s="1"/>
  <c r="F119" i="5" a="1"/>
  <c r="F119" i="5" s="1"/>
  <c r="F120" i="5" a="1"/>
  <c r="F120" i="5" s="1"/>
  <c r="F121" i="5" a="1"/>
  <c r="F121" i="5" s="1"/>
  <c r="F122" i="5" a="1"/>
  <c r="F122" i="5" s="1"/>
  <c r="F123" i="5" a="1"/>
  <c r="F123" i="5" s="1"/>
  <c r="F124" i="5" a="1"/>
  <c r="F124" i="5" s="1"/>
  <c r="F125" i="5" a="1"/>
  <c r="F125" i="5" s="1"/>
  <c r="F126" i="5" a="1"/>
  <c r="F126" i="5" s="1"/>
  <c r="F127" i="5" a="1"/>
  <c r="F127" i="5" s="1"/>
  <c r="F128" i="5" a="1"/>
  <c r="F128" i="5" s="1"/>
  <c r="F129" i="5" a="1"/>
  <c r="F129" i="5" s="1"/>
  <c r="F130" i="5" a="1"/>
  <c r="F130" i="5" s="1"/>
  <c r="F131" i="5" a="1"/>
  <c r="F131" i="5" s="1"/>
  <c r="F132" i="5" a="1"/>
  <c r="F132" i="5" s="1"/>
  <c r="F133" i="5" a="1"/>
  <c r="F133" i="5" s="1"/>
  <c r="F134" i="5" a="1"/>
  <c r="F134" i="5" s="1"/>
  <c r="F135" i="5" a="1"/>
  <c r="F135" i="5" s="1"/>
  <c r="F136" i="5" a="1"/>
  <c r="F136" i="5" s="1"/>
  <c r="F137" i="5" a="1"/>
  <c r="F137" i="5" s="1"/>
  <c r="F138" i="5" a="1"/>
  <c r="F138" i="5" s="1"/>
  <c r="F139" i="5" a="1"/>
  <c r="F139" i="5" s="1"/>
  <c r="F140" i="5" a="1"/>
  <c r="F140" i="5" s="1"/>
  <c r="F141" i="5" a="1"/>
  <c r="F141" i="5" s="1"/>
  <c r="F142" i="5" a="1"/>
  <c r="F142" i="5" s="1"/>
  <c r="F143" i="5" a="1"/>
  <c r="F143" i="5" s="1"/>
  <c r="F144" i="5" a="1"/>
  <c r="F144" i="5" s="1"/>
  <c r="F145" i="5" a="1"/>
  <c r="F145" i="5" s="1"/>
  <c r="F146" i="5" a="1"/>
  <c r="F146" i="5" s="1"/>
  <c r="F147" i="5" a="1"/>
  <c r="F147" i="5" s="1"/>
  <c r="F148" i="5" a="1"/>
  <c r="F148" i="5" s="1"/>
  <c r="F149" i="5" a="1"/>
  <c r="F149" i="5" s="1"/>
  <c r="F150" i="5" a="1"/>
  <c r="F150" i="5" s="1"/>
  <c r="F151" i="5" a="1"/>
  <c r="F151" i="5" s="1"/>
  <c r="F152" i="5" a="1"/>
  <c r="F152" i="5" s="1"/>
  <c r="F153" i="5" a="1"/>
  <c r="F153" i="5" s="1"/>
  <c r="F154" i="5" a="1"/>
  <c r="F154" i="5" s="1"/>
  <c r="F155" i="5" a="1"/>
  <c r="F155" i="5" s="1"/>
  <c r="F156" i="5" a="1"/>
  <c r="F156" i="5" s="1"/>
  <c r="F157" i="5" a="1"/>
  <c r="F157" i="5" s="1"/>
  <c r="F158" i="5" a="1"/>
  <c r="F158" i="5" s="1"/>
  <c r="F159" i="5" a="1"/>
  <c r="F159" i="5" s="1"/>
  <c r="F160" i="5" a="1"/>
  <c r="F160" i="5" s="1"/>
  <c r="F161" i="5" a="1"/>
  <c r="F161" i="5" s="1"/>
  <c r="F162" i="5" a="1"/>
  <c r="F162" i="5" s="1"/>
  <c r="F163" i="5" a="1"/>
  <c r="F163" i="5" s="1"/>
  <c r="F164" i="5" a="1"/>
  <c r="F164" i="5" s="1"/>
  <c r="F165" i="5" a="1"/>
  <c r="F165" i="5" s="1"/>
  <c r="F166" i="5" a="1"/>
  <c r="F166" i="5" s="1"/>
  <c r="F167" i="5" a="1"/>
  <c r="F167" i="5" s="1"/>
  <c r="F168" i="5" a="1"/>
  <c r="F168" i="5" s="1"/>
  <c r="F169" i="5" a="1"/>
  <c r="F169" i="5" s="1"/>
  <c r="F170" i="5" a="1"/>
  <c r="F170" i="5" s="1"/>
  <c r="F171" i="5" a="1"/>
  <c r="F171" i="5" s="1"/>
  <c r="F172" i="5" a="1"/>
  <c r="F172" i="5" s="1"/>
  <c r="F173" i="5" a="1"/>
  <c r="F173" i="5" s="1"/>
  <c r="F174" i="5" a="1"/>
  <c r="F174" i="5" s="1"/>
  <c r="F175" i="5" a="1"/>
  <c r="F175" i="5" s="1"/>
  <c r="F176" i="5" a="1"/>
  <c r="F176" i="5" s="1"/>
  <c r="F177" i="5" a="1"/>
  <c r="F177" i="5" s="1"/>
  <c r="F178" i="5" a="1"/>
  <c r="F178" i="5" s="1"/>
  <c r="F179" i="5" a="1"/>
  <c r="F179" i="5" s="1"/>
  <c r="F180" i="5" a="1"/>
  <c r="F180" i="5" s="1"/>
  <c r="F181" i="5" a="1"/>
  <c r="F181" i="5" s="1"/>
  <c r="F182" i="5" a="1"/>
  <c r="F182" i="5" s="1"/>
  <c r="F183" i="5" a="1"/>
  <c r="F183" i="5" s="1"/>
  <c r="F184" i="5" a="1"/>
  <c r="F184" i="5" s="1"/>
  <c r="F185" i="5" a="1"/>
  <c r="F185" i="5" s="1"/>
  <c r="F186" i="5" a="1"/>
  <c r="F186" i="5" s="1"/>
  <c r="F187" i="5" a="1"/>
  <c r="F187" i="5" s="1"/>
  <c r="F188" i="5" a="1"/>
  <c r="F188" i="5" s="1"/>
  <c r="F189" i="5" a="1"/>
  <c r="F189" i="5" s="1"/>
  <c r="F190" i="5" a="1"/>
  <c r="F190" i="5" s="1"/>
  <c r="F191" i="5" a="1"/>
  <c r="F191" i="5" s="1"/>
  <c r="F192" i="5" a="1"/>
  <c r="F192" i="5" s="1"/>
  <c r="F193" i="5" a="1"/>
  <c r="F193" i="5" s="1"/>
  <c r="F194" i="5" a="1"/>
  <c r="F194" i="5" s="1"/>
  <c r="F195" i="5" a="1"/>
  <c r="F195" i="5" s="1"/>
  <c r="F196" i="5" a="1"/>
  <c r="F196" i="5" s="1"/>
  <c r="F197" i="5" a="1"/>
  <c r="F197" i="5" s="1"/>
  <c r="F198" i="5" a="1"/>
  <c r="F198" i="5" s="1"/>
  <c r="F199" i="5" a="1"/>
  <c r="F199" i="5" s="1"/>
  <c r="F200" i="5" a="1"/>
  <c r="F200" i="5" s="1"/>
  <c r="F201" i="5" a="1"/>
  <c r="F201" i="5" s="1"/>
  <c r="F202" i="5" a="1"/>
  <c r="F202" i="5" s="1"/>
  <c r="F203" i="5" a="1"/>
  <c r="F203" i="5" s="1"/>
  <c r="F204" i="5" a="1"/>
  <c r="F204" i="5" s="1"/>
  <c r="F205" i="5" a="1"/>
  <c r="F205" i="5" s="1"/>
  <c r="F206" i="5" a="1"/>
  <c r="F206" i="5" s="1"/>
  <c r="F207" i="5" a="1"/>
  <c r="F207" i="5" s="1"/>
  <c r="F208" i="5" a="1"/>
  <c r="F208" i="5" s="1"/>
  <c r="F209" i="5" a="1"/>
  <c r="F209" i="5" s="1"/>
  <c r="F210" i="5" a="1"/>
  <c r="F210" i="5" s="1"/>
  <c r="F211" i="5" a="1"/>
  <c r="F211" i="5" s="1"/>
  <c r="F212" i="5" a="1"/>
  <c r="F212" i="5" s="1"/>
  <c r="F213" i="5" a="1"/>
  <c r="F213" i="5" s="1"/>
  <c r="F214" i="5" a="1"/>
  <c r="F214" i="5" s="1"/>
  <c r="F215" i="5" a="1"/>
  <c r="F215" i="5" s="1"/>
  <c r="F216" i="5" a="1"/>
  <c r="F216" i="5" s="1"/>
  <c r="F217" i="5" a="1"/>
  <c r="F217" i="5" s="1"/>
  <c r="F218" i="5" a="1"/>
  <c r="F218" i="5" s="1"/>
  <c r="F219" i="5" a="1"/>
  <c r="F219" i="5" s="1"/>
  <c r="F220" i="5" a="1"/>
  <c r="F220" i="5" s="1"/>
  <c r="F221" i="5" a="1"/>
  <c r="F221" i="5" s="1"/>
  <c r="F222" i="5" a="1"/>
  <c r="F222" i="5" s="1"/>
  <c r="F223" i="5" a="1"/>
  <c r="F223" i="5" s="1"/>
  <c r="F224" i="5" a="1"/>
  <c r="F224" i="5" s="1"/>
  <c r="F225" i="5" a="1"/>
  <c r="F225" i="5" s="1"/>
  <c r="F226" i="5" a="1"/>
  <c r="F226" i="5" s="1"/>
  <c r="F227" i="5" a="1"/>
  <c r="F227" i="5" s="1"/>
  <c r="F228" i="5" a="1"/>
  <c r="F228" i="5" s="1"/>
  <c r="F229" i="5" a="1"/>
  <c r="F229" i="5" s="1"/>
  <c r="F230" i="5" a="1"/>
  <c r="F230" i="5" s="1"/>
  <c r="F231" i="5" a="1"/>
  <c r="F231" i="5" s="1"/>
  <c r="F232" i="5" a="1"/>
  <c r="F232" i="5" s="1"/>
  <c r="F233" i="5" a="1"/>
  <c r="F233" i="5" s="1"/>
  <c r="F234" i="5" a="1"/>
  <c r="F234" i="5" s="1"/>
  <c r="F235" i="5" a="1"/>
  <c r="F235" i="5" s="1"/>
  <c r="F236" i="5" a="1"/>
  <c r="F236" i="5" s="1"/>
  <c r="F237" i="5" a="1"/>
  <c r="F237" i="5" s="1"/>
  <c r="F238" i="5" a="1"/>
  <c r="F238" i="5" s="1"/>
  <c r="F239" i="5" a="1"/>
  <c r="F239" i="5" s="1"/>
  <c r="F240" i="5" a="1"/>
  <c r="F240" i="5" s="1"/>
  <c r="F241" i="5" a="1"/>
  <c r="F241" i="5" s="1"/>
  <c r="F242" i="5" a="1"/>
  <c r="F242" i="5" s="1"/>
  <c r="F243" i="5" a="1"/>
  <c r="F243" i="5" s="1"/>
  <c r="F244" i="5" a="1"/>
  <c r="F244" i="5" s="1"/>
  <c r="F245" i="5" a="1"/>
  <c r="F245" i="5" s="1"/>
  <c r="F246" i="5" a="1"/>
  <c r="F246" i="5" s="1"/>
  <c r="F247" i="5" a="1"/>
  <c r="F247" i="5" s="1"/>
  <c r="F248" i="5" a="1"/>
  <c r="F248" i="5" s="1"/>
  <c r="F249" i="5" a="1"/>
  <c r="F249" i="5" s="1"/>
  <c r="F250" i="5" a="1"/>
  <c r="F250" i="5" s="1"/>
  <c r="F251" i="5" a="1"/>
  <c r="F251" i="5" s="1"/>
  <c r="F252" i="5" a="1"/>
  <c r="F252" i="5" s="1"/>
  <c r="F253" i="5" a="1"/>
  <c r="F253" i="5" s="1"/>
  <c r="F254" i="5" a="1"/>
  <c r="F254" i="5" s="1"/>
  <c r="F255" i="5" a="1"/>
  <c r="F255" i="5" s="1"/>
  <c r="F256" i="5" a="1"/>
  <c r="F256" i="5" s="1"/>
  <c r="F257" i="5" a="1"/>
  <c r="F257" i="5" s="1"/>
  <c r="F258" i="5" a="1"/>
  <c r="F258" i="5" s="1"/>
  <c r="F259" i="5" a="1"/>
  <c r="F259" i="5" s="1"/>
  <c r="F260" i="5" a="1"/>
  <c r="F260" i="5" s="1"/>
  <c r="F261" i="5" a="1"/>
  <c r="F261" i="5" s="1"/>
  <c r="F262" i="5" a="1"/>
  <c r="F262" i="5" s="1"/>
  <c r="F263" i="5" a="1"/>
  <c r="F263" i="5" s="1"/>
  <c r="F264" i="5" a="1"/>
  <c r="F264" i="5" s="1"/>
  <c r="F265" i="5" a="1"/>
  <c r="F265" i="5" s="1"/>
  <c r="F266" i="5" a="1"/>
  <c r="F266" i="5" s="1"/>
  <c r="F267" i="5" a="1"/>
  <c r="F267" i="5" s="1"/>
  <c r="F268" i="5" a="1"/>
  <c r="F268" i="5" s="1"/>
  <c r="F269" i="5" a="1"/>
  <c r="F269" i="5" s="1"/>
  <c r="F270" i="5" a="1"/>
  <c r="F270" i="5" s="1"/>
  <c r="F271" i="5" a="1"/>
  <c r="F271" i="5" s="1"/>
  <c r="F272" i="5" a="1"/>
  <c r="F272" i="5" s="1"/>
  <c r="F273" i="5" a="1"/>
  <c r="F273" i="5" s="1"/>
  <c r="F274" i="5" a="1"/>
  <c r="F274" i="5" s="1"/>
  <c r="F275" i="5" a="1"/>
  <c r="F275" i="5" s="1"/>
  <c r="F276" i="5" a="1"/>
  <c r="F276" i="5" s="1"/>
  <c r="F277" i="5" a="1"/>
  <c r="F277" i="5" s="1"/>
  <c r="F278" i="5" a="1"/>
  <c r="F278" i="5" s="1"/>
  <c r="F279" i="5" a="1"/>
  <c r="F279" i="5" s="1"/>
  <c r="F280" i="5" a="1"/>
  <c r="F280" i="5" s="1"/>
  <c r="F281" i="5" a="1"/>
  <c r="F281" i="5" s="1"/>
  <c r="F282" i="5" a="1"/>
  <c r="F282" i="5" s="1"/>
  <c r="F283" i="5" a="1"/>
  <c r="F283" i="5" s="1"/>
  <c r="F284" i="5" a="1"/>
  <c r="F284" i="5" s="1"/>
  <c r="F285" i="5" a="1"/>
  <c r="F285" i="5" s="1"/>
  <c r="F286" i="5" a="1"/>
  <c r="F286" i="5" s="1"/>
  <c r="F287" i="5" a="1"/>
  <c r="F287" i="5" s="1"/>
  <c r="F288" i="5" a="1"/>
  <c r="F288" i="5" s="1"/>
  <c r="F289" i="5" a="1"/>
  <c r="F289" i="5" s="1"/>
  <c r="F290" i="5" a="1"/>
  <c r="F290" i="5" s="1"/>
  <c r="F291" i="5" a="1"/>
  <c r="F291" i="5" s="1"/>
  <c r="F292" i="5" a="1"/>
  <c r="F292" i="5" s="1"/>
  <c r="F293" i="5" a="1"/>
  <c r="F293" i="5" s="1"/>
  <c r="F294" i="5" a="1"/>
  <c r="F294" i="5" s="1"/>
  <c r="F295" i="5" a="1"/>
  <c r="F295" i="5" s="1"/>
  <c r="F296" i="5" a="1"/>
  <c r="F296" i="5" s="1"/>
  <c r="F297" i="5" a="1"/>
  <c r="F297" i="5" s="1"/>
  <c r="F298" i="5" a="1"/>
  <c r="F298" i="5" s="1"/>
  <c r="F299" i="5" a="1"/>
  <c r="F299" i="5" s="1"/>
  <c r="F300" i="5" a="1"/>
  <c r="F300" i="5" s="1"/>
  <c r="A216" i="2" a="1"/>
  <c r="A216" i="2" s="1"/>
  <c r="A227" i="2" a="1"/>
  <c r="A227" i="2" s="1"/>
  <c r="A226" i="2" a="1"/>
  <c r="A226" i="2" s="1"/>
  <c r="A221" i="2" a="1"/>
  <c r="A221" i="2" s="1"/>
  <c r="A222" i="2" a="1"/>
  <c r="A222" i="2" s="1"/>
  <c r="A224" i="2" a="1"/>
  <c r="A224" i="2" s="1"/>
  <c r="A218" i="2" a="1"/>
  <c r="A218" i="2" s="1"/>
  <c r="A223" i="2" a="1"/>
  <c r="A223" i="2" s="1"/>
  <c r="A214" i="2" a="1"/>
  <c r="A214" i="2" s="1"/>
  <c r="A228" i="2" a="1"/>
  <c r="A228" i="2" s="1"/>
  <c r="A217" i="2" a="1"/>
  <c r="A217" i="2" s="1"/>
  <c r="A219" i="2" a="1"/>
  <c r="A219" i="2" s="1"/>
  <c r="A220" i="2" a="1"/>
  <c r="A220" i="2" s="1"/>
  <c r="A211" i="2" a="1"/>
  <c r="A211" i="2" s="1"/>
  <c r="A225" i="2" a="1"/>
  <c r="A225" i="2" s="1"/>
  <c r="A213" i="2" a="1"/>
  <c r="A213" i="2" s="1"/>
  <c r="A215" i="2" a="1"/>
  <c r="A215" i="2" s="1"/>
  <c r="A212" i="2" a="1"/>
  <c r="A212" i="2" s="1"/>
  <c r="A241" i="2" a="1"/>
  <c r="A241" i="2" s="1"/>
  <c r="A245" i="2" a="1"/>
  <c r="A245" i="2" s="1"/>
  <c r="A244" i="2" a="1"/>
  <c r="A244" i="2" s="1"/>
  <c r="A235" i="2" a="1"/>
  <c r="A235" i="2" s="1"/>
  <c r="A234" i="2" a="1"/>
  <c r="A234" i="2" s="1"/>
  <c r="A246" i="2" a="1"/>
  <c r="A246" i="2" s="1"/>
  <c r="A238" i="2" a="1"/>
  <c r="A238" i="2" s="1"/>
  <c r="A237" i="2" a="1"/>
  <c r="A237" i="2" s="1"/>
  <c r="A240" i="2" a="1"/>
  <c r="A240" i="2" s="1"/>
  <c r="A239" i="2" a="1"/>
  <c r="A239" i="2" s="1"/>
  <c r="A232" i="2" a="1"/>
  <c r="A232" i="2" s="1"/>
  <c r="A243" i="2" a="1"/>
  <c r="A243" i="2" s="1"/>
  <c r="A242" i="2" a="1"/>
  <c r="A242" i="2" s="1"/>
  <c r="A233" i="2" a="1"/>
  <c r="A233" i="2" s="1"/>
  <c r="A236" i="2" a="1"/>
  <c r="A236" i="2" s="1"/>
  <c r="A231" i="2" a="1"/>
  <c r="A231" i="2" s="1"/>
  <c r="A230" i="2" a="1"/>
  <c r="A230" i="2" s="1"/>
  <c r="A229" i="2" a="1"/>
  <c r="A229" i="2" s="1"/>
  <c r="A252" i="2" a="1"/>
  <c r="A252" i="2" s="1"/>
  <c r="A263" i="2" a="1"/>
  <c r="A263" i="2" s="1"/>
  <c r="A262" i="2" a="1"/>
  <c r="A262" i="2" s="1"/>
  <c r="A257" i="2" a="1"/>
  <c r="A257" i="2" s="1"/>
  <c r="A258" i="2" a="1"/>
  <c r="A258" i="2" s="1"/>
  <c r="A260" i="2" a="1"/>
  <c r="A260" i="2" s="1"/>
  <c r="A254" i="2" a="1"/>
  <c r="A254" i="2" s="1"/>
  <c r="A259" i="2" a="1"/>
  <c r="A259" i="2" s="1"/>
  <c r="A250" i="2" a="1"/>
  <c r="A250" i="2" s="1"/>
  <c r="A264" i="2" a="1"/>
  <c r="A264" i="2" s="1"/>
  <c r="A253" i="2" a="1"/>
  <c r="A253" i="2" s="1"/>
  <c r="A255" i="2" a="1"/>
  <c r="A255" i="2" s="1"/>
  <c r="A256" i="2" a="1"/>
  <c r="A256" i="2" s="1"/>
  <c r="A247" i="2" a="1"/>
  <c r="A247" i="2" s="1"/>
  <c r="A261" i="2" a="1"/>
  <c r="A261" i="2" s="1"/>
  <c r="A249" i="2" a="1"/>
  <c r="A249" i="2" s="1"/>
  <c r="A251" i="2" a="1"/>
  <c r="A251" i="2" s="1"/>
  <c r="A248" i="2" a="1"/>
  <c r="A248" i="2" s="1"/>
  <c r="A270" i="2" a="1"/>
  <c r="A270" i="2" s="1"/>
  <c r="A281" i="2" a="1"/>
  <c r="A281" i="2" s="1"/>
  <c r="A280" i="2" a="1"/>
  <c r="A280" i="2" s="1"/>
  <c r="A275" i="2" a="1"/>
  <c r="A275" i="2" s="1"/>
  <c r="A276" i="2" a="1"/>
  <c r="A276" i="2" s="1"/>
  <c r="A278" i="2" a="1"/>
  <c r="A278" i="2" s="1"/>
  <c r="A272" i="2" a="1"/>
  <c r="A272" i="2" s="1"/>
  <c r="A277" i="2" a="1"/>
  <c r="A277" i="2" s="1"/>
  <c r="A268" i="2" a="1"/>
  <c r="A268" i="2" s="1"/>
  <c r="A282" i="2" a="1"/>
  <c r="A282" i="2" s="1"/>
  <c r="A271" i="2" a="1"/>
  <c r="A271" i="2" s="1"/>
  <c r="A273" i="2" a="1"/>
  <c r="A273" i="2" s="1"/>
  <c r="A274" i="2" a="1"/>
  <c r="A274" i="2" s="1"/>
  <c r="A265" i="2" a="1"/>
  <c r="A265" i="2" s="1"/>
  <c r="A279" i="2" a="1"/>
  <c r="A279" i="2" s="1"/>
  <c r="A267" i="2" a="1"/>
  <c r="A267" i="2" s="1"/>
  <c r="A269" i="2" a="1"/>
  <c r="A269" i="2" s="1"/>
  <c r="A266" i="2" a="1"/>
  <c r="A266" i="2" s="1"/>
  <c r="A288" i="2" a="1"/>
  <c r="A288" i="2" s="1"/>
  <c r="A299" i="2" a="1"/>
  <c r="A299" i="2" s="1"/>
  <c r="A298" i="2" a="1"/>
  <c r="A298" i="2" s="1"/>
  <c r="A293" i="2" a="1"/>
  <c r="A293" i="2" s="1"/>
  <c r="A294" i="2" a="1"/>
  <c r="A294" i="2" s="1"/>
  <c r="A296" i="2" a="1"/>
  <c r="A296" i="2" s="1"/>
  <c r="A290" i="2" a="1"/>
  <c r="A290" i="2" s="1"/>
  <c r="A295" i="2" a="1"/>
  <c r="A295" i="2" s="1"/>
  <c r="A286" i="2" a="1"/>
  <c r="A286" i="2" s="1"/>
  <c r="A300" i="2" a="1"/>
  <c r="A300" i="2" s="1"/>
  <c r="A289" i="2" a="1"/>
  <c r="A289" i="2" s="1"/>
  <c r="A291" i="2" a="1"/>
  <c r="A291" i="2" s="1"/>
  <c r="A292" i="2" a="1"/>
  <c r="A292" i="2" s="1"/>
  <c r="A283" i="2" a="1"/>
  <c r="A283" i="2" s="1"/>
  <c r="A297" i="2" a="1"/>
  <c r="A297" i="2" s="1"/>
  <c r="A285" i="2" a="1"/>
  <c r="A285" i="2" s="1"/>
  <c r="A287" i="2" a="1"/>
  <c r="A287" i="2" s="1"/>
  <c r="A284" i="2" a="1"/>
  <c r="A284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51" i="2" a="1"/>
  <c r="A51" i="2" s="1"/>
  <c r="A52" i="2" a="1"/>
  <c r="A52" i="2" s="1"/>
  <c r="A53" i="2" a="1"/>
  <c r="A53" i="2" s="1"/>
  <c r="A54" i="2" a="1"/>
  <c r="A54" i="2" s="1"/>
  <c r="A55" i="2" a="1"/>
  <c r="A55" i="2" s="1"/>
  <c r="A56" i="2" a="1"/>
  <c r="A56" i="2" s="1"/>
  <c r="A57" i="2" a="1"/>
  <c r="A57" i="2" s="1"/>
  <c r="A58" i="2" a="1"/>
  <c r="A58" i="2" s="1"/>
  <c r="A59" i="2" a="1"/>
  <c r="A59" i="2" s="1"/>
  <c r="A60" i="2" a="1"/>
  <c r="A60" i="2" s="1"/>
  <c r="A61" i="2" a="1"/>
  <c r="A61" i="2" s="1"/>
  <c r="A62" i="2" a="1"/>
  <c r="A62" i="2" s="1"/>
  <c r="A63" i="2" a="1"/>
  <c r="A63" i="2" s="1"/>
  <c r="A64" i="2" a="1"/>
  <c r="A64" i="2" s="1"/>
  <c r="A65" i="2" a="1"/>
  <c r="A65" i="2" s="1"/>
  <c r="A66" i="2" a="1"/>
  <c r="A66" i="2" s="1"/>
  <c r="A67" i="2" a="1"/>
  <c r="A67" i="2" s="1"/>
  <c r="A68" i="2" a="1"/>
  <c r="A68" i="2" s="1"/>
  <c r="A69" i="2" a="1"/>
  <c r="A69" i="2" s="1"/>
  <c r="A70" i="2" a="1"/>
  <c r="A70" i="2" s="1"/>
  <c r="A71" i="2" a="1"/>
  <c r="A71" i="2" s="1"/>
  <c r="A72" i="2" a="1"/>
  <c r="A72" i="2" s="1"/>
  <c r="A73" i="2" a="1"/>
  <c r="A73" i="2" s="1"/>
  <c r="A74" i="2" a="1"/>
  <c r="A74" i="2" s="1"/>
  <c r="A75" i="2" a="1"/>
  <c r="A75" i="2" s="1"/>
  <c r="A76" i="2" a="1"/>
  <c r="A76" i="2" s="1"/>
  <c r="A77" i="2" a="1"/>
  <c r="A77" i="2" s="1"/>
  <c r="A78" i="2" a="1"/>
  <c r="A78" i="2" s="1"/>
  <c r="A79" i="2" a="1"/>
  <c r="A79" i="2" s="1"/>
  <c r="A80" i="2" a="1"/>
  <c r="A80" i="2" s="1"/>
  <c r="A81" i="2" a="1"/>
  <c r="A81" i="2" s="1"/>
  <c r="A82" i="2" a="1"/>
  <c r="A82" i="2" s="1"/>
  <c r="A83" i="2" a="1"/>
  <c r="A83" i="2" s="1"/>
  <c r="A84" i="2" a="1"/>
  <c r="A84" i="2" s="1"/>
  <c r="A85" i="2" a="1"/>
  <c r="A85" i="2" s="1"/>
  <c r="A86" i="2" a="1"/>
  <c r="A86" i="2" s="1"/>
  <c r="A87" i="2" a="1"/>
  <c r="A87" i="2" s="1"/>
  <c r="A88" i="2" a="1"/>
  <c r="A88" i="2" s="1"/>
  <c r="A89" i="2" a="1"/>
  <c r="A89" i="2" s="1"/>
  <c r="A90" i="2" a="1"/>
  <c r="A90" i="2" s="1"/>
  <c r="A91" i="2" a="1"/>
  <c r="A91" i="2" s="1"/>
  <c r="A92" i="2" a="1"/>
  <c r="A92" i="2" s="1"/>
  <c r="A93" i="2" a="1"/>
  <c r="A93" i="2" s="1"/>
  <c r="A94" i="2" a="1"/>
  <c r="A94" i="2" s="1"/>
  <c r="A95" i="2" a="1"/>
  <c r="A95" i="2" s="1"/>
  <c r="A96" i="2" a="1"/>
  <c r="A96" i="2" s="1"/>
  <c r="A97" i="2" a="1"/>
  <c r="A97" i="2" s="1"/>
  <c r="A98" i="2" a="1"/>
  <c r="A98" i="2" s="1"/>
  <c r="A99" i="2" a="1"/>
  <c r="A99" i="2" s="1"/>
  <c r="A100" i="2" a="1"/>
  <c r="A100" i="2" s="1"/>
  <c r="A101" i="2" a="1"/>
  <c r="A101" i="2" s="1"/>
  <c r="A102" i="2" a="1"/>
  <c r="A102" i="2" s="1"/>
  <c r="A103" i="2" a="1"/>
  <c r="A103" i="2" s="1"/>
  <c r="A104" i="2" a="1"/>
  <c r="A104" i="2" s="1"/>
  <c r="A105" i="2" a="1"/>
  <c r="A105" i="2" s="1"/>
  <c r="A106" i="2" a="1"/>
  <c r="A106" i="2" s="1"/>
  <c r="A107" i="2" a="1"/>
  <c r="A107" i="2" s="1"/>
  <c r="A108" i="2" a="1"/>
  <c r="A108" i="2" s="1"/>
  <c r="A109" i="2" a="1"/>
  <c r="A109" i="2" s="1"/>
  <c r="A110" i="2" a="1"/>
  <c r="A110" i="2" s="1"/>
  <c r="A111" i="2" a="1"/>
  <c r="A111" i="2" s="1"/>
  <c r="A112" i="2" a="1"/>
  <c r="A112" i="2" s="1"/>
  <c r="A113" i="2" a="1"/>
  <c r="A113" i="2" s="1"/>
  <c r="A114" i="2" a="1"/>
  <c r="A114" i="2" s="1"/>
  <c r="A115" i="2" a="1"/>
  <c r="A115" i="2" s="1"/>
  <c r="A116" i="2" a="1"/>
  <c r="A116" i="2" s="1"/>
  <c r="A117" i="2" a="1"/>
  <c r="A117" i="2" s="1"/>
  <c r="A118" i="2" a="1"/>
  <c r="A118" i="2" s="1"/>
  <c r="A119" i="2" a="1"/>
  <c r="A119" i="2" s="1"/>
  <c r="A120" i="2" a="1"/>
  <c r="A120" i="2" s="1"/>
  <c r="A121" i="2" a="1"/>
  <c r="A121" i="2" s="1"/>
  <c r="A122" i="2" a="1"/>
  <c r="A122" i="2" s="1"/>
  <c r="A123" i="2" a="1"/>
  <c r="A123" i="2" s="1"/>
  <c r="A124" i="2" a="1"/>
  <c r="A124" i="2" s="1"/>
  <c r="A125" i="2" a="1"/>
  <c r="A125" i="2" s="1"/>
  <c r="A126" i="2" a="1"/>
  <c r="A126" i="2" s="1"/>
  <c r="A127" i="2" a="1"/>
  <c r="A127" i="2" s="1"/>
  <c r="A128" i="2" a="1"/>
  <c r="A128" i="2" s="1"/>
  <c r="A129" i="2" a="1"/>
  <c r="A129" i="2" s="1"/>
  <c r="A130" i="2" a="1"/>
  <c r="A130" i="2" s="1"/>
  <c r="A131" i="2" a="1"/>
  <c r="A131" i="2" s="1"/>
  <c r="A132" i="2" a="1"/>
  <c r="A132" i="2" s="1"/>
  <c r="A133" i="2" a="1"/>
  <c r="A133" i="2" s="1"/>
  <c r="A134" i="2" a="1"/>
  <c r="A134" i="2" s="1"/>
  <c r="A135" i="2" a="1"/>
  <c r="A135" i="2" s="1"/>
  <c r="A136" i="2" a="1"/>
  <c r="A136" i="2" s="1"/>
  <c r="A137" i="2" a="1"/>
  <c r="A137" i="2" s="1"/>
  <c r="A138" i="2" a="1"/>
  <c r="A138" i="2" s="1"/>
  <c r="A139" i="2" a="1"/>
  <c r="A139" i="2" s="1"/>
  <c r="A140" i="2" a="1"/>
  <c r="A140" i="2" s="1"/>
  <c r="A141" i="2" a="1"/>
  <c r="A141" i="2" s="1"/>
  <c r="A142" i="2" a="1"/>
  <c r="A142" i="2" s="1"/>
  <c r="A143" i="2" a="1"/>
  <c r="A143" i="2" s="1"/>
  <c r="A144" i="2" a="1"/>
  <c r="A144" i="2" s="1"/>
  <c r="A145" i="2" a="1"/>
  <c r="A145" i="2" s="1"/>
  <c r="A146" i="2" a="1"/>
  <c r="A146" i="2" s="1"/>
  <c r="A147" i="2" a="1"/>
  <c r="A147" i="2" s="1"/>
  <c r="A148" i="2" a="1"/>
  <c r="A148" i="2" s="1"/>
  <c r="A149" i="2" a="1"/>
  <c r="A149" i="2" s="1"/>
  <c r="A150" i="2" a="1"/>
  <c r="A150" i="2" s="1"/>
  <c r="A151" i="2" a="1"/>
  <c r="A151" i="2" s="1"/>
  <c r="A152" i="2" a="1"/>
  <c r="A152" i="2" s="1"/>
  <c r="A153" i="2" a="1"/>
  <c r="A153" i="2" s="1"/>
  <c r="A154" i="2" a="1"/>
  <c r="A154" i="2" s="1"/>
  <c r="A155" i="2" a="1"/>
  <c r="A155" i="2" s="1"/>
  <c r="A156" i="2" a="1"/>
  <c r="A156" i="2" s="1"/>
  <c r="A157" i="2" a="1"/>
  <c r="A157" i="2" s="1"/>
  <c r="A158" i="2" a="1"/>
  <c r="A158" i="2" s="1"/>
  <c r="A159" i="2" a="1"/>
  <c r="A159" i="2" s="1"/>
  <c r="A160" i="2" a="1"/>
  <c r="A160" i="2" s="1"/>
  <c r="A161" i="2" a="1"/>
  <c r="A161" i="2" s="1"/>
  <c r="A162" i="2" a="1"/>
  <c r="A162" i="2" s="1"/>
  <c r="A163" i="2" a="1"/>
  <c r="A163" i="2" s="1"/>
  <c r="A164" i="2" a="1"/>
  <c r="A164" i="2" s="1"/>
  <c r="A165" i="2" a="1"/>
  <c r="A165" i="2" s="1"/>
  <c r="A166" i="2" a="1"/>
  <c r="A166" i="2" s="1"/>
  <c r="A167" i="2" a="1"/>
  <c r="A167" i="2" s="1"/>
  <c r="A168" i="2" a="1"/>
  <c r="A168" i="2" s="1"/>
  <c r="A169" i="2" a="1"/>
  <c r="A169" i="2" s="1"/>
  <c r="A170" i="2" a="1"/>
  <c r="A170" i="2" s="1"/>
  <c r="A171" i="2" a="1"/>
  <c r="A171" i="2" s="1"/>
  <c r="A172" i="2" a="1"/>
  <c r="A172" i="2" s="1"/>
  <c r="A173" i="2" a="1"/>
  <c r="A173" i="2" s="1"/>
  <c r="A174" i="2" a="1"/>
  <c r="A174" i="2" s="1"/>
  <c r="A175" i="2" a="1"/>
  <c r="A175" i="2" s="1"/>
  <c r="A176" i="2" a="1"/>
  <c r="A176" i="2" s="1"/>
  <c r="A177" i="2" a="1"/>
  <c r="A177" i="2" s="1"/>
  <c r="A178" i="2" a="1"/>
  <c r="A178" i="2" s="1"/>
  <c r="A179" i="2" a="1"/>
  <c r="A179" i="2" s="1"/>
  <c r="A180" i="2" a="1"/>
  <c r="A180" i="2" s="1"/>
  <c r="A181" i="2" a="1"/>
  <c r="A181" i="2" s="1"/>
  <c r="A182" i="2" a="1"/>
  <c r="A182" i="2" s="1"/>
  <c r="A183" i="2" a="1"/>
  <c r="A183" i="2" s="1"/>
  <c r="A184" i="2" a="1"/>
  <c r="A184" i="2" s="1"/>
  <c r="A185" i="2" a="1"/>
  <c r="A185" i="2" s="1"/>
  <c r="A186" i="2" a="1"/>
  <c r="A186" i="2" s="1"/>
  <c r="A187" i="2" a="1"/>
  <c r="A187" i="2" s="1"/>
  <c r="A188" i="2" a="1"/>
  <c r="A188" i="2" s="1"/>
  <c r="A189" i="2" a="1"/>
  <c r="A189" i="2" s="1"/>
  <c r="A190" i="2" a="1"/>
  <c r="A190" i="2" s="1"/>
  <c r="A191" i="2" a="1"/>
  <c r="A191" i="2" s="1"/>
  <c r="A192" i="2" a="1"/>
  <c r="A192" i="2" s="1"/>
  <c r="A193" i="2" a="1"/>
  <c r="A193" i="2" s="1"/>
  <c r="A194" i="2" a="1"/>
  <c r="A194" i="2" s="1"/>
  <c r="A195" i="2" a="1"/>
  <c r="A195" i="2" s="1"/>
  <c r="A196" i="2" a="1"/>
  <c r="A196" i="2" s="1"/>
  <c r="A197" i="2" a="1"/>
  <c r="A197" i="2" s="1"/>
  <c r="A198" i="2" a="1"/>
  <c r="A198" i="2" s="1"/>
  <c r="A199" i="2" a="1"/>
  <c r="A199" i="2" s="1"/>
  <c r="A200" i="2" a="1"/>
  <c r="A200" i="2" s="1"/>
  <c r="A201" i="2" a="1"/>
  <c r="A201" i="2" s="1"/>
  <c r="A202" i="2" a="1"/>
  <c r="A202" i="2" s="1"/>
  <c r="A203" i="2" a="1"/>
  <c r="A203" i="2" s="1"/>
  <c r="A204" i="2" a="1"/>
  <c r="A204" i="2" s="1"/>
  <c r="A205" i="2" a="1"/>
  <c r="A205" i="2" s="1"/>
  <c r="A206" i="2" a="1"/>
  <c r="A206" i="2" s="1"/>
  <c r="A207" i="2" a="1"/>
  <c r="A207" i="2" s="1"/>
  <c r="A208" i="2" a="1"/>
  <c r="A208" i="2" s="1"/>
  <c r="A209" i="2" a="1"/>
  <c r="A209" i="2" s="1"/>
  <c r="A210" i="2" a="1"/>
  <c r="A210" i="2" s="1"/>
  <c r="G300" i="2" a="1"/>
  <c r="G300" i="2" s="1"/>
  <c r="G299" i="2" a="1"/>
  <c r="G299" i="2" s="1"/>
  <c r="G2" i="2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E300" i="2" a="1"/>
  <c r="E300" i="2" s="1"/>
  <c r="E299" i="2" a="1"/>
  <c r="E299" i="2" s="1"/>
  <c r="E2" i="2" a="1"/>
  <c r="E2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C289" i="2" a="1"/>
  <c r="C289" i="2" s="1"/>
  <c r="C294" i="2" a="1"/>
  <c r="C294" i="2" s="1"/>
  <c r="C291" i="2" a="1"/>
  <c r="C291" i="2" s="1"/>
  <c r="C292" i="2" a="1"/>
  <c r="C292" i="2" s="1"/>
  <c r="C293" i="2" a="1"/>
  <c r="C293" i="2" s="1"/>
  <c r="C290" i="2" a="1"/>
  <c r="C290" i="2" s="1"/>
  <c r="C295" i="2" a="1"/>
  <c r="C295" i="2" s="1"/>
  <c r="C300" i="2" a="1"/>
  <c r="C300" i="2" s="1"/>
  <c r="C297" i="2" a="1"/>
  <c r="C297" i="2" s="1"/>
  <c r="C298" i="2" a="1"/>
  <c r="C298" i="2" s="1"/>
  <c r="C299" i="2" a="1"/>
  <c r="C299" i="2" s="1"/>
  <c r="C296" i="2" a="1"/>
  <c r="C296" i="2" s="1"/>
  <c r="C2" i="2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65" i="1"/>
  <c r="T68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S68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S55" i="1" s="1"/>
  <c r="R56" i="1"/>
  <c r="T56" i="1" s="1"/>
  <c r="R57" i="1"/>
  <c r="S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S63" i="1" s="1"/>
  <c r="R64" i="1"/>
  <c r="T64" i="1" s="1"/>
  <c r="R65" i="1"/>
  <c r="S65" i="1" s="1"/>
  <c r="R66" i="1"/>
  <c r="S66" i="1" s="1"/>
  <c r="R67" i="1"/>
  <c r="S67" i="1" s="1"/>
  <c r="R68" i="1"/>
  <c r="R69" i="1"/>
  <c r="T69" i="1" s="1"/>
  <c r="R70" i="1"/>
  <c r="S70" i="1" s="1"/>
  <c r="R71" i="1"/>
  <c r="T71" i="1" s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G7" i="5" a="1"/>
  <c r="F9" i="5" a="1"/>
  <c r="G8" i="5" a="1"/>
  <c r="I6" i="5" a="1"/>
  <c r="H2" i="5" a="1"/>
  <c r="H11" i="5" a="1"/>
  <c r="H5" i="5" a="1"/>
  <c r="F5" i="5" a="1"/>
  <c r="I2" i="5" a="1"/>
  <c r="H3" i="5" a="1"/>
  <c r="F11" i="5" a="1"/>
  <c r="G10" i="5" a="1"/>
  <c r="G9" i="5" a="1"/>
  <c r="I8" i="5" a="1"/>
  <c r="G5" i="5" a="1"/>
  <c r="I7" i="5" a="1"/>
  <c r="F3" i="5" a="1"/>
  <c r="G2" i="5" a="1"/>
  <c r="H10" i="5" a="1"/>
  <c r="H8" i="5" a="1"/>
  <c r="H4" i="5" a="1"/>
  <c r="F10" i="5" a="1"/>
  <c r="F6" i="5" a="1"/>
  <c r="I9" i="5" a="1"/>
  <c r="G11" i="5" a="1"/>
  <c r="H6" i="5" a="1"/>
  <c r="I5" i="5" a="1"/>
  <c r="I4" i="5" a="1"/>
  <c r="F4" i="5" a="1"/>
  <c r="I3" i="5" a="1"/>
  <c r="H9" i="5" a="1"/>
  <c r="H7" i="5" a="1"/>
  <c r="F7" i="5" a="1"/>
  <c r="I10" i="5" a="1"/>
  <c r="I11" i="5" a="1"/>
  <c r="G4" i="5" a="1"/>
  <c r="F2" i="5" a="1"/>
  <c r="F8" i="5" a="1"/>
  <c r="G3" i="5" a="1"/>
  <c r="G6" i="5" a="1"/>
  <c r="D7" i="5" a="1"/>
  <c r="B7" i="5" a="1"/>
  <c r="C7" i="5" a="1"/>
  <c r="D4" i="5" a="1"/>
  <c r="C4" i="5" a="1"/>
  <c r="B6" i="5" a="1"/>
  <c r="D3" i="5" a="1"/>
  <c r="C2" i="5" a="1"/>
  <c r="B4" i="5" a="1"/>
  <c r="B2" i="5" a="1"/>
  <c r="B3" i="5" a="1"/>
  <c r="C3" i="5" a="1"/>
  <c r="D6" i="5" a="1"/>
  <c r="D2" i="5" a="1"/>
  <c r="C6" i="5" a="1"/>
  <c r="C7" i="5" l="1"/>
  <c r="B7" i="5"/>
  <c r="D7" i="5"/>
  <c r="S59" i="1"/>
  <c r="S62" i="1"/>
  <c r="S58" i="1"/>
  <c r="S71" i="1"/>
  <c r="S60" i="1"/>
  <c r="S61" i="1"/>
  <c r="T66" i="1"/>
  <c r="T70" i="1"/>
  <c r="S69" i="1"/>
  <c r="T67" i="1"/>
  <c r="S64" i="1"/>
  <c r="T63" i="1"/>
  <c r="T57" i="1"/>
  <c r="D6" i="5"/>
  <c r="B6" i="5"/>
  <c r="C6" i="5"/>
  <c r="T55" i="1"/>
  <c r="D4" i="5"/>
  <c r="D3" i="5"/>
  <c r="D2" i="5"/>
  <c r="C4" i="5"/>
  <c r="C3" i="5"/>
  <c r="C2" i="5"/>
  <c r="B4" i="5"/>
  <c r="B3" i="5"/>
  <c r="B2" i="5"/>
  <c r="G11" i="5"/>
  <c r="H11" i="5"/>
  <c r="I11" i="5"/>
  <c r="I7" i="5"/>
  <c r="I10" i="5"/>
  <c r="I6" i="5"/>
  <c r="I9" i="5"/>
  <c r="I5" i="5"/>
  <c r="I8" i="5"/>
  <c r="I4" i="5"/>
  <c r="I3" i="5"/>
  <c r="I2" i="5"/>
  <c r="H6" i="5"/>
  <c r="H8" i="5"/>
  <c r="H5" i="5"/>
  <c r="H10" i="5"/>
  <c r="H7" i="5"/>
  <c r="H9" i="5"/>
  <c r="H4" i="5"/>
  <c r="H3" i="5"/>
  <c r="H2" i="5"/>
  <c r="G8" i="5"/>
  <c r="G10" i="5"/>
  <c r="G5" i="5"/>
  <c r="G7" i="5"/>
  <c r="G4" i="5"/>
  <c r="G9" i="5"/>
  <c r="G6" i="5"/>
  <c r="G3" i="5"/>
  <c r="G2" i="5"/>
  <c r="F9" i="5"/>
  <c r="F11" i="5"/>
  <c r="F6" i="5"/>
  <c r="F8" i="5"/>
  <c r="F5" i="5"/>
  <c r="F10" i="5"/>
  <c r="F7" i="5"/>
  <c r="F4" i="5"/>
  <c r="F3" i="5"/>
  <c r="F2" i="5"/>
  <c r="M38" i="1"/>
  <c r="M37" i="1"/>
  <c r="M36" i="1"/>
  <c r="M35" i="1"/>
  <c r="N54" i="1" l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L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N37" i="1"/>
  <c r="N36" i="1"/>
  <c r="L36" i="1"/>
  <c r="N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 l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M2" i="1"/>
  <c r="N3" i="1"/>
  <c r="N2" i="1"/>
  <c r="M3" i="1"/>
</calcChain>
</file>

<file path=xl/sharedStrings.xml><?xml version="1.0" encoding="utf-8"?>
<sst xmlns="http://schemas.openxmlformats.org/spreadsheetml/2006/main" count="460" uniqueCount="93">
  <si>
    <t>DKP003VRAC</t>
  </si>
  <si>
    <t>LOT</t>
  </si>
  <si>
    <t>DKH8096</t>
  </si>
  <si>
    <t>MP ANALYSEE</t>
  </si>
  <si>
    <t>VITAMINE A</t>
  </si>
  <si>
    <t>DOSE JOURNALIERE en g</t>
  </si>
  <si>
    <t>RESULTAT SUR PROD</t>
  </si>
  <si>
    <t>RESULTAT SUR ETIQ</t>
  </si>
  <si>
    <t>USINE</t>
  </si>
  <si>
    <t>GIDA</t>
  </si>
  <si>
    <t>SURCHARGE</t>
  </si>
  <si>
    <t>QTE DECLAREE g/100g</t>
  </si>
  <si>
    <t>QTE PESEE g/100g</t>
  </si>
  <si>
    <t>QTE DOSEE LABO g/100g</t>
  </si>
  <si>
    <t>MP464V</t>
  </si>
  <si>
    <t>VITAMINE E</t>
  </si>
  <si>
    <t>MP463V</t>
  </si>
  <si>
    <t>ECART DATE</t>
  </si>
  <si>
    <t>TOTAL VITAMINES</t>
  </si>
  <si>
    <t>TOTAL MINERAUX</t>
  </si>
  <si>
    <t>CODE ARTICLE MP</t>
  </si>
  <si>
    <t>CODE ARTICLE VRAC</t>
  </si>
  <si>
    <t>QTE DECLAREE en g</t>
  </si>
  <si>
    <t>MP465V</t>
  </si>
  <si>
    <t>VITAMINE D3</t>
  </si>
  <si>
    <t>MP051V</t>
  </si>
  <si>
    <t>VITAMINE B5</t>
  </si>
  <si>
    <t>MP052V</t>
  </si>
  <si>
    <t>VITAMINE B6</t>
  </si>
  <si>
    <t>MP054V</t>
  </si>
  <si>
    <t>VITAMINE B9</t>
  </si>
  <si>
    <t>MP164</t>
  </si>
  <si>
    <t>VITAMINE B12</t>
  </si>
  <si>
    <t>MP053V</t>
  </si>
  <si>
    <t>VITAMINE B8</t>
  </si>
  <si>
    <t>MP1122</t>
  </si>
  <si>
    <t>IODE</t>
  </si>
  <si>
    <t>MP493</t>
  </si>
  <si>
    <t>ZINC</t>
  </si>
  <si>
    <t>LABO</t>
  </si>
  <si>
    <t>AQUANAL</t>
  </si>
  <si>
    <t>DATE ANALYSE</t>
  </si>
  <si>
    <t>DATE PROD</t>
  </si>
  <si>
    <t>FMV7158</t>
  </si>
  <si>
    <t>MP048V</t>
  </si>
  <si>
    <t>VITAMINE B1</t>
  </si>
  <si>
    <t>MP049V</t>
  </si>
  <si>
    <t>VITAMINE B2</t>
  </si>
  <si>
    <t>MP050</t>
  </si>
  <si>
    <t>VITAMINE B3</t>
  </si>
  <si>
    <t>URG001ESSAI.A3</t>
  </si>
  <si>
    <t>MP557</t>
  </si>
  <si>
    <t>DKT7296</t>
  </si>
  <si>
    <t>AGROBIO</t>
  </si>
  <si>
    <t>BETA CAROTENE</t>
  </si>
  <si>
    <t>VITAMINE C</t>
  </si>
  <si>
    <t>DKT8071</t>
  </si>
  <si>
    <t>DKP004VRAC</t>
  </si>
  <si>
    <t>DSK7298</t>
  </si>
  <si>
    <t>MP477</t>
  </si>
  <si>
    <t>FER</t>
  </si>
  <si>
    <t>DKP005VRAC</t>
  </si>
  <si>
    <t>DKN7321</t>
  </si>
  <si>
    <t>MP093</t>
  </si>
  <si>
    <t>SELENIUM</t>
  </si>
  <si>
    <t>DKP006VRAC</t>
  </si>
  <si>
    <t>DKP001VRAC</t>
  </si>
  <si>
    <t>LUHDERS</t>
  </si>
  <si>
    <t>MP511V</t>
  </si>
  <si>
    <t>MP980</t>
  </si>
  <si>
    <t>CHROME</t>
  </si>
  <si>
    <t>MP358V</t>
  </si>
  <si>
    <t>MP565</t>
  </si>
  <si>
    <t>MP377</t>
  </si>
  <si>
    <t>MP DISPOS</t>
  </si>
  <si>
    <t>LOTS DISPOS</t>
  </si>
  <si>
    <t>LABOS DISPOS</t>
  </si>
  <si>
    <t>USINES DISPOS</t>
  </si>
  <si>
    <t>EXPLOITATION DES ANALYSES</t>
  </si>
  <si>
    <t>LABORATOIRE :</t>
  </si>
  <si>
    <t>USINE :</t>
  </si>
  <si>
    <t>MP</t>
  </si>
  <si>
    <t>LOT 1800546</t>
  </si>
  <si>
    <t>VITAMINE/MINERAL :</t>
  </si>
  <si>
    <t>DKP001VRAC#F274</t>
  </si>
  <si>
    <t>DKM9156</t>
  </si>
  <si>
    <t>MERIEUX</t>
  </si>
  <si>
    <t>MP491</t>
  </si>
  <si>
    <t>VITAMINE K1</t>
  </si>
  <si>
    <t>Par défaut, toutes les analyses sont prises en compte. Si vous voulez limiter les données à un certain labo/usine, faites votre choix dans les cases ci-dessous (ne marche pas pour l'instant) :</t>
  </si>
  <si>
    <t>Faites votre choix d'analyse :</t>
  </si>
  <si>
    <t>Exemple d'histogramme lisible, avec seulement 4 éléments</t>
  </si>
  <si>
    <t>Exemple d'histogramme avec 30 éléments qui devient illisible à cause des cases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</si>
</sst>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3" fillId="4" borderId="5" xfId="0" applyFont="1" applyFill="1" applyBorder="1"/>
    <xf numFmtId="0" fontId="0" fillId="0" borderId="6" xfId="0" applyFont="1" applyBorder="1"/>
    <xf numFmtId="0" fontId="5" fillId="0" borderId="6" xfId="0" applyFont="1" applyFill="1" applyBorder="1"/>
    <xf numFmtId="0" fontId="0" fillId="0" borderId="0" xfId="0" applyFill="1"/>
    <xf numFmtId="164" fontId="0" fillId="0" borderId="0" xfId="1" applyNumberFormat="1" applyFont="1"/>
    <xf numFmtId="0" fontId="0" fillId="0" borderId="1" xfId="0" applyFont="1" applyFill="1" applyBorder="1"/>
    <xf numFmtId="0" fontId="0" fillId="0" borderId="0" xfId="0" applyFill="1" applyAlignment="1"/>
    <xf numFmtId="0" fontId="0" fillId="0" borderId="7" xfId="0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COURBES!$E$12</c:f>
          <c:strCache>
            <c:ptCount val="1"/>
            <c:pt idx="0">
              <c:v>VITAMINE 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'CALCULS COURBES'!$B$1</c:f>
              <c:strCache>
                <c:ptCount val="1"/>
                <c:pt idx="0">
                  <c:v>RESULTAT SUR PROD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'CALCULS COURBES'!$A$2:$A$5</c:f>
              <c:strCache>
                <c:ptCount val="4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</c:strCache>
            </c:strRef>
          </c:cat>
          <c:val>
            <c:numRef>
              <c:f>'CALCULS COURBES'!$B$2:$B$5</c:f>
              <c:numCache>
                <c:formatCode>0.0%</c:formatCode>
                <c:ptCount val="4"/>
                <c:pt idx="0">
                  <c:v>-0.18636596617119427</c:v>
                </c:pt>
                <c:pt idx="1">
                  <c:v>8.6958614051973027E-2</c:v>
                </c:pt>
                <c:pt idx="2">
                  <c:v>-0.34028846153846154</c:v>
                </c:pt>
                <c:pt idx="3">
                  <c:v>3.4999999999999871E-2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E-4496-B93E-898F2CF74136}"/>
            </c:ext>
          </c:extLst>
        </c:ser>
        <c:ser>
          <c:idx val="1"/>
          <c:order val="1"/>
          <c:tx>
            <c:strRef>
              <c:f>'CALCULS COURBES'!$C$1</c:f>
              <c:strCache>
                <c:ptCount val="1"/>
                <c:pt idx="0">
                  <c:v>SURCHARGE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'CALCULS COURBES'!$A$2:$A$5</c:f>
              <c:strCache>
                <c:ptCount val="4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</c:strCache>
            </c:strRef>
          </c:cat>
          <c:val>
            <c:numRef>
              <c:f>'CALCULS COURBES'!$C$2:$C$5</c:f>
              <c:numCache>
                <c:formatCode>0.0%</c:formatCode>
                <c:ptCount val="4"/>
                <c:pt idx="0">
                  <c:v>0.30066666666666669</c:v>
                </c:pt>
                <c:pt idx="1">
                  <c:v>0.19484999999999997</c:v>
                </c:pt>
                <c:pt idx="2">
                  <c:v>0.30000000000000021</c:v>
                </c:pt>
                <c:pt idx="3">
                  <c:v>-0.67532467532467533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E-4496-B93E-898F2CF74136}"/>
            </c:ext>
          </c:extLst>
        </c:ser>
        <c:ser>
          <c:idx val="2"/>
          <c:order val="2"/>
          <c:tx>
            <c:strRef>
              <c:f>'CALCULS COURBES'!$D$1</c:f>
              <c:strCache>
                <c:ptCount val="1"/>
                <c:pt idx="0">
                  <c:v>RESULTAT SUR ETIQ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'CALCULS COURBES'!$A$2:$A$5</c:f>
              <c:strCache>
                <c:ptCount val="4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</c:strCache>
            </c:strRef>
          </c:cat>
          <c:val>
            <c:numRef>
              <c:f>'CALCULS COURBES'!$D$2:$D$5</c:f>
              <c:numCache>
                <c:formatCode>0.0%</c:formatCode>
                <c:ptCount val="4"/>
                <c:pt idx="0">
                  <c:v>5.8266666666666654E-2</c:v>
                </c:pt>
                <c:pt idx="1">
                  <c:v>0.29875249999999998</c:v>
                </c:pt>
                <c:pt idx="2">
                  <c:v>-0.14237499999999984</c:v>
                </c:pt>
                <c:pt idx="3">
                  <c:v>-0.66396103896103897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E-4496-B93E-898F2CF7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5115304"/>
        <c:axId val="565115960"/>
      </c:barChart>
      <c:catAx>
        <c:axId val="56511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15960"/>
        <c:crosses val="autoZero"/>
        <c:auto val="1"/>
        <c:lblAlgn val="ctr"/>
        <c:lblOffset val="100"/>
        <c:noMultiLvlLbl val="0"/>
      </c:catAx>
      <c:valAx>
        <c:axId val="56511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1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 illisible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'CALCULS COURBES'!$B$1</c:f>
              <c:strCache>
                <c:ptCount val="1"/>
                <c:pt idx="0">
                  <c:v>RESULTAT SUR PROD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'CALCULS COURBES'!$A$2:$A$30</c:f>
              <c:strCache>
                <c:ptCount val="5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  <c:pt idx="4">
                  <c:v>DKM9156</c:v>
                </c:pt>
              </c:strCache>
            </c:strRef>
          </c:cat>
          <c:val>
            <c:numRef>
              <c:f>'CALCULS COURBES'!$B$2:$B$30</c:f>
              <c:numCache>
                <c:formatCode>0.0%</c:formatCode>
                <c:ptCount val="29"/>
                <c:pt idx="0">
                  <c:v>-0.18636596617119427</c:v>
                </c:pt>
                <c:pt idx="1">
                  <c:v>8.6958614051973027E-2</c:v>
                </c:pt>
                <c:pt idx="2">
                  <c:v>-0.34028846153846154</c:v>
                </c:pt>
                <c:pt idx="3">
                  <c:v>3.4999999999999871E-2</c:v>
                </c:pt>
                <c:pt idx="4">
                  <c:v>-0.60844529750479848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C-4F1B-ACBD-0B1CFA047B98}"/>
            </c:ext>
          </c:extLst>
        </c:ser>
        <c:ser>
          <c:idx val="1"/>
          <c:order val="1"/>
          <c:tx>
            <c:strRef>
              <c:f>'CALCULS COURBES'!$C$1</c:f>
              <c:strCache>
                <c:ptCount val="1"/>
                <c:pt idx="0">
                  <c:v>SURCHARGE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'CALCULS COURBES'!$A$2:$A$30</c:f>
              <c:strCache>
                <c:ptCount val="5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  <c:pt idx="4">
                  <c:v>DKM9156</c:v>
                </c:pt>
              </c:strCache>
            </c:strRef>
          </c:cat>
          <c:val>
            <c:numRef>
              <c:f>'CALCULS COURBES'!$C$2:$C$30</c:f>
              <c:numCache>
                <c:formatCode>0.0%</c:formatCode>
                <c:ptCount val="29"/>
                <c:pt idx="0">
                  <c:v>0.30066666666666669</c:v>
                </c:pt>
                <c:pt idx="1">
                  <c:v>0.19484999999999997</c:v>
                </c:pt>
                <c:pt idx="2">
                  <c:v>0.30000000000000021</c:v>
                </c:pt>
                <c:pt idx="3">
                  <c:v>-0.67532467532467533</c:v>
                </c:pt>
                <c:pt idx="4">
                  <c:v>0.30250000000000032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C-4F1B-ACBD-0B1CFA047B98}"/>
            </c:ext>
          </c:extLst>
        </c:ser>
        <c:ser>
          <c:idx val="2"/>
          <c:order val="2"/>
          <c:tx>
            <c:strRef>
              <c:f>'CALCULS COURBES'!$D$1</c:f>
              <c:strCache>
                <c:ptCount val="1"/>
                <c:pt idx="0">
                  <c:v>RESULTAT SUR ETIQ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'CALCULS COURBES'!$A$2:$A$30</c:f>
              <c:strCache>
                <c:ptCount val="5"/>
                <c:pt idx="0">
                  <c:v>DKH8096</c:v>
                </c:pt>
                <c:pt idx="1">
                  <c:v>FMV7158</c:v>
                </c:pt>
                <c:pt idx="2">
                  <c:v>DSK7298</c:v>
                </c:pt>
                <c:pt idx="3">
                  <c:v>LOT 1800546</c:v>
                </c:pt>
                <c:pt idx="4">
                  <c:v>DKM9156</c:v>
                </c:pt>
              </c:strCache>
            </c:strRef>
          </c:cat>
          <c:val>
            <c:numRef>
              <c:f>'CALCULS COURBES'!$D$2:$D$30</c:f>
              <c:numCache>
                <c:formatCode>0.0%</c:formatCode>
                <c:ptCount val="29"/>
                <c:pt idx="0">
                  <c:v>5.8266666666666654E-2</c:v>
                </c:pt>
                <c:pt idx="1">
                  <c:v>0.29875249999999998</c:v>
                </c:pt>
                <c:pt idx="2">
                  <c:v>-0.14237499999999984</c:v>
                </c:pt>
                <c:pt idx="3">
                  <c:v>-0.66396103896103897</c:v>
                </c:pt>
                <c:pt idx="4">
                  <c:v>-0.48999999999999988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C-4F1B-ACBD-0B1CFA04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258728"/>
        <c:axId val="602260696"/>
      </c:barChart>
      <c:catAx>
        <c:axId val="60225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2260696"/>
        <c:crosses val="autoZero"/>
        <c:auto val="1"/>
        <c:lblAlgn val="ctr"/>
        <c:lblOffset val="100"/>
        <c:noMultiLvlLbl val="0"/>
      </c:catAx>
      <c:valAx>
        <c:axId val="60226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225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</xdr:colOff>
      <xdr:row>12</xdr:row>
      <xdr:rowOff>180974</xdr:rowOff>
    </xdr:from>
    <xdr:to>
      <xdr:col>8</xdr:col>
      <xdr:colOff>742949</xdr:colOff>
      <xdr:row>30</xdr:row>
      <xdr:rowOff>147637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458BB43-0B8E-49DA-97E3-3953CE9F8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42863</xdr:colOff>
      <xdr:row>13</xdr:row>
      <xdr:rowOff>9525</xdr:rowOff>
    </xdr:from>
    <xdr:to>
      <xdr:col>16</xdr:col>
      <xdr:colOff>457200</xdr:colOff>
      <xdr:row>30</xdr:row>
      <xdr:rowOff>152400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A6B3546-67CA-4789-817E-6775CEB98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7475AE-E9CC-4B18-ABDE-3092BAB24A66}" name="Tableau9" displayName="Tableau9" ref="A1:D300" totalsRowShown="0">
  <autoFilter ref="A1:D300" xr:uid="{6D8E4FFB-FCCF-4F7E-81C2-446873420319}"/>
  <tableColumns count="4">
    <tableColumn id="1" xr3:uid="{18B00800-4F67-42AC-84A2-636C3D7B8300}" name="LOT" dataDxfId="34">
      <calculatedColumnFormula array="1">IF(ROWS($1:1)&lt;=COUNTIF(Tableau1[MP ANALYSEE],COURBES!$E$12),INDEX(Tableau1[LOT],SMALL(IF(Tableau1[MP ANALYSEE]=COURBES!$E$12,ROW(INDIRECT("1:"&amp;ROWS(Tableau1[MP ANALYSEE])))),ROWS($1:1))),"")</calculatedColumnFormula>
    </tableColumn>
    <tableColumn id="2" xr3:uid="{9ED8B3B7-3B09-4F13-8D71-6B229AE41067}" name="RESULTAT SUR PROD" dataDxfId="33" dataCellStyle="Pourcentage">
      <calculatedColumnFormula array="1">IF(ROWS($1:1)&lt;=COUNTIF(Tableau1[MP ANALYSEE],COURBES!$E$12),INDEX(Tableau2[RESULTAT SUR PROD],SMALL(IF(Tableau1[MP ANALYSEE]=COURBES!$E$12,ROW(INDIRECT("1:"&amp;ROWS(Tableau1[MP ANALYSEE])))),ROWS($1:1))),"")</calculatedColumnFormula>
    </tableColumn>
    <tableColumn id="3" xr3:uid="{2D592E88-3542-4C20-8DE4-1C9E11212BF1}" name="SURCHARGE" dataDxfId="32" dataCellStyle="Pourcentage">
      <calculatedColumnFormula array="1">IF(ROWS($1:1)&lt;=COUNTIF(Tableau1[MP ANALYSEE],COURBES!$E$12),INDEX(Tableau2[SURCHARGE],SMALL(IF(Tableau1[MP ANALYSEE]=COURBES!$E$12,ROW(INDIRECT("1:"&amp;ROWS(Tableau1[MP ANALYSEE])))),ROWS($1:1))),"")</calculatedColumnFormula>
    </tableColumn>
    <tableColumn id="4" xr3:uid="{DFB98E29-09DA-4551-9AA2-D3DB10AD50A7}" name="RESULTAT SUR ETIQ" dataDxfId="31" dataCellStyle="Pourcentage">
      <calculatedColumnFormula array="1">IF(ROWS($1:1)&lt;=COUNTIF(Tableau1[MP ANALYSEE],COURBES!$E$12),INDEX(Tableau2[RESULTAT SUR ETIQ],SMALL(IF(Tableau1[MP ANALYSEE]=COURBES!$E$12,ROW(INDIRECT("1:"&amp;ROWS(Tableau1[MP ANALYSEE])))),ROWS($1:1))),"")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C3CB49-999B-48F8-95F9-2C5BDCE82C55}" name="Tableau10" displayName="Tableau10" ref="F1:I300" totalsRowShown="0">
  <autoFilter ref="F1:I300" xr:uid="{733E63E1-F1DF-49EC-BC5A-6398C645A1F0}"/>
  <tableColumns count="4">
    <tableColumn id="1" xr3:uid="{092BC4DB-08F1-46C0-91C3-46997F88FED9}" name="MP" dataDxfId="30">
      <calculatedColumnFormula array="1">IF(ROWS($1:1)&lt;=COUNTIF(Tableau1[LOT],COURBES!$K$12),INDEX(Tableau1[MP ANALYSEE],SMALL(IF(Tableau1[LOT]=COURBES!$K$12,ROW(INDIRECT("1:"&amp;ROWS(Tableau1[LOT])))),ROWS($1:1))),"")</calculatedColumnFormula>
    </tableColumn>
    <tableColumn id="2" xr3:uid="{41623468-016D-4372-812B-0F6E0B99CA71}" name="RESULTAT SUR PROD" dataDxfId="29" dataCellStyle="Pourcentage">
      <calculatedColumnFormula array="1">IF(ROWS($1:1)&lt;=COUNTIF(Tableau1[LOT],COURBES!$K$12),INDEX(Tableau2[RESULTAT SUR PROD],SMALL(IF(Tableau1[LOT]=COURBES!$K$12,ROW(INDIRECT("1:"&amp;ROWS(Tableau1[LOT])))),ROWS($1:1))),"")</calculatedColumnFormula>
    </tableColumn>
    <tableColumn id="3" xr3:uid="{9CBBE655-FEBE-4A0E-9CD9-11EC82A50E24}" name="SURCHARGE" dataDxfId="28" dataCellStyle="Pourcentage">
      <calculatedColumnFormula array="1">IF(ROWS($1:1)&lt;=COUNTIF(Tableau1[LOT],COURBES!$K$12),INDEX(Tableau2[SURCHARGE],SMALL(IF(Tableau1[LOT]=COURBES!$K$12,ROW(INDIRECT("1:"&amp;ROWS(Tableau1[LOT])))),ROWS($1:1))),"")</calculatedColumnFormula>
    </tableColumn>
    <tableColumn id="4" xr3:uid="{D66BD376-32D4-46AF-B3CB-F3F87643C340}" name="RESULTAT SUR ETIQ" dataDxfId="27" dataCellStyle="Pourcentage">
      <calculatedColumnFormula array="1">IF(ROWS($1:1)&lt;=COUNTIF(Tableau1[LOT],COURBES!$K$12),INDEX(Tableau2[RESULTAT SUR ETIQ],SMALL(IF(Tableau1[LOT]=COURBES!$K$12,ROW(INDIRECT("1:"&amp;ROWS(Tableau1[LOT])))),ROWS($1:1))),"")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E4EE6-EE12-442F-A0AD-A3E917C65C4B}" name="Tableau1" displayName="Tableau1" ref="A1:N300" totalsRowShown="0" headerRowDxfId="26" dataDxfId="25">
  <autoFilter ref="A1:N300" xr:uid="{8662D68B-52CC-4FAC-9B80-5AEEF39414FD}"/>
  <tableColumns count="14">
    <tableColumn id="1" xr3:uid="{3A81A708-36A2-431C-ABFA-DA6913A082CF}" name="CODE ARTICLE VRAC" dataDxfId="24"/>
    <tableColumn id="2" xr3:uid="{6569AEA9-D323-4C47-8EE3-14D1847B924C}" name="LOT" dataDxfId="23"/>
    <tableColumn id="15" xr3:uid="{58C0E31E-D5A9-4BB7-B6ED-D5B72FE257C5}" name="LABO" dataDxfId="22"/>
    <tableColumn id="3" xr3:uid="{0F87852A-84BB-4A3C-A87C-F015BDF2166B}" name="USINE" dataDxfId="21"/>
    <tableColumn id="4" xr3:uid="{D7E3085F-8E45-4238-B8C0-BEF7C4C74CB6}" name="DATE PROD" dataDxfId="20"/>
    <tableColumn id="5" xr3:uid="{EF575C62-999A-4A35-8EBE-47D2D5A2CD34}" name="DATE ANALYSE" dataDxfId="19"/>
    <tableColumn id="6" xr3:uid="{6133E35A-F0AD-4F8D-AC5B-955BFDDA9705}" name="TOTAL VITAMINES" dataDxfId="18"/>
    <tableColumn id="7" xr3:uid="{69DCE2B7-9B77-4854-8B02-9EBF49480C78}" name="TOTAL MINERAUX" dataDxfId="17"/>
    <tableColumn id="8" xr3:uid="{8B5A4D60-AC3D-4E94-BB57-805CA7CF7C99}" name="DOSE JOURNALIERE en g" dataDxfId="16"/>
    <tableColumn id="9" xr3:uid="{383A4859-64DB-4DC5-AF6F-3436CCD47374}" name="CODE ARTICLE MP" dataDxfId="15"/>
    <tableColumn id="10" xr3:uid="{389F4A15-3124-4B0F-9B92-C5C05D4A7469}" name="MP ANALYSEE" dataDxfId="14"/>
    <tableColumn id="11" xr3:uid="{09F71918-1DAD-4EBC-ACAE-106456B954F6}" name="QTE PESEE g/100g" dataDxfId="13"/>
    <tableColumn id="12" xr3:uid="{12386694-A08E-43A3-B516-43B21C7F9354}" name="QTE DOSEE LABO g/100g" dataDxfId="12"/>
    <tableColumn id="13" xr3:uid="{0584A292-F7D6-4E0C-AD55-4B8BC42D34E0}" name="QTE DECLAREE en g" dataDxfId="1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BFCEE7-6E4B-41CC-8CBA-B0F68F04BB5D}" name="Tableau2" displayName="Tableau2" ref="P1:T300" totalsRowShown="0" headerRowDxfId="10" dataDxfId="9" dataCellStyle="Pourcentage">
  <autoFilter ref="P1:T300" xr:uid="{57A9CF26-00BE-4B29-BB1C-12BE36960D3A}"/>
  <tableColumns count="5">
    <tableColumn id="1" xr3:uid="{CD3B7026-73F9-47E2-9C01-F582AB7377F2}" name="ECART DATE" dataDxfId="8">
      <calculatedColumnFormula>IF(DATEDIF(E2,F2,"md") = 0,"",DATEDIF(E2,F2,"md"))</calculatedColumnFormula>
    </tableColumn>
    <tableColumn id="2" xr3:uid="{83124BD1-9EFF-4948-8336-34973A6B5BC9}" name="RESULTAT SUR PROD" dataDxfId="7" dataCellStyle="Pourcentage">
      <calculatedColumnFormula>IF(ISERROR((M2-L2)/L2),"",(M2-L2)/L2)</calculatedColumnFormula>
    </tableColumn>
    <tableColumn id="3" xr3:uid="{44D2691F-8C1E-45E9-88B1-C8FAE739D12F}" name="QTE DECLAREE g/100g" dataDxfId="6" dataCellStyle="Pourcentage">
      <calculatedColumnFormula>IF(ISERROR(N2*100/I2),"",N2*100/I2)</calculatedColumnFormula>
    </tableColumn>
    <tableColumn id="4" xr3:uid="{7A303698-A0C6-47EA-B026-157BD06A9853}" name="SURCHARGE" dataDxfId="5" dataCellStyle="Pourcentage">
      <calculatedColumnFormula>IF(ISERROR((L2-R2)/R2),"",(L2-R2)/R2)</calculatedColumnFormula>
    </tableColumn>
    <tableColumn id="5" xr3:uid="{A506143A-B0A3-4217-A8D1-903E9CF03312}" name="RESULTAT SUR ETIQ" dataDxfId="4" dataCellStyle="Pourcentage">
      <calculatedColumnFormula>IF(ISERROR((M2-R2)/R2),"",(M2-R2)/R2)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27C88-FBCC-48E7-B6E9-119815FBE261}" name="Tableau3" displayName="Tableau3" ref="A1:A300" totalsRowShown="0">
  <autoFilter ref="A1:A300" xr:uid="{132FE8DC-BEBF-46ED-B402-BEF4EF6A9FB1}"/>
  <sortState ref="A2:A300">
    <sortCondition ref="A1:A300"/>
  </sortState>
  <tableColumns count="1">
    <tableColumn id="1" xr3:uid="{F2C39D0B-EBF3-4C3C-8BC6-C4DE87D64E11}" name="MP DISPOS" dataDxfId="3">
      <calculatedColumnFormula array="1">IF(ISERROR(INDEX(Tableau1[MP ANALYSEE],SMALL(IF(FREQUENCY(IF(Tableau1[MP ANALYSEE]&lt;&gt;"",MATCH(Tableau1[MP ANALYSEE],Tableau1[MP ANALYSEE],0)), ROW(Tableau1[MP ANALYSEE])-ROW($B$2)+1),ROW(Tableau1[MP ANALYSEE])-ROW($B$2)+1),ROWS(I$2:I2)))),"",INDEX(Tableau1[MP ANALYSEE],SMALL(IF(FREQUENCY(IF(Tableau1[MP ANALYSEE]&lt;&gt;"",MATCH(Tableau1[MP ANALYSEE],Tableau1[MP ANALYSEE],0)), ROW(Tableau1[MP ANALYSEE])-ROW($B$2)+1),ROW(Tableau1[MP ANALYSEE])-ROW($B$2)+1),ROWS(I$2:I2))))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264C66-5E0D-4D6E-A924-A771E084272C}" name="Tableau4" displayName="Tableau4" ref="C1:C300" totalsRowShown="0">
  <autoFilter ref="C1:C300" xr:uid="{6C56156B-AB7D-4A27-8B7A-BA83AD1499A0}"/>
  <sortState ref="C2:C300">
    <sortCondition ref="C1:C300"/>
  </sortState>
  <tableColumns count="1">
    <tableColumn id="1" xr3:uid="{DC37A74F-FF49-41E7-B3D9-958B5740AB99}" name="LOTS DISPOS" dataDxfId="2">
      <calculatedColumnFormula array="1">IF(ISERROR(INDEX(Tableau1[LOT],SMALL(IF(FREQUENCY(IF(Tableau1[LOT]&lt;&gt;"",MATCH(Tableau1[LOT],Tableau1[LOT],0)), ROW(Tableau1[LOT])-ROW($B$2)+1),ROW(Tableau1[LOT])-ROW($B$2)+1),ROWS(I$2:I2)))),"",INDEX(Tableau1[LOT],SMALL(IF(FREQUENCY(IF(Tableau1[LOT]&lt;&gt;"",MATCH(Tableau1[LOT],Tableau1[LOT],0)), ROW(Tableau1[LOT])-ROW($B$2)+1),ROW(Tableau1[LOT])-ROW($B$2)+1),ROWS(I$2:I2))))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377E40-DF89-4405-83EE-AAC475B10DFF}" name="Tableau6" displayName="Tableau6" ref="E1:E300" totalsRowShown="0">
  <autoFilter ref="E1:E300" xr:uid="{1DEADF9C-EB6E-4852-B936-7115201B0377}"/>
  <sortState ref="E2:E300">
    <sortCondition ref="E1:E300"/>
  </sortState>
  <tableColumns count="1">
    <tableColumn id="1" xr3:uid="{E39E818B-7B8C-44E2-B5BC-A3AB909BC79D}" name="LABOS DISPOS" dataDxfId="1">
      <calculatedColumnFormula array="1">IF(ISERROR(INDEX(Tableau1[LABO],SMALL(IF(FREQUENCY(IF(Tableau1[LABO]&lt;&gt;"",MATCH(Tableau1[LABO],Tableau1[LABO],0)), ROW(Tableau1[LABO])-ROW($B$2)+1),ROW(Tableau1[LABO])-ROW($B$2)+1),ROWS(I$2:I2)))),"",INDEX(Tableau1[LABO],SMALL(IF(FREQUENCY(IF(Tableau1[LABO]&lt;&gt;"",MATCH(Tableau1[LABO],Tableau1[LABO],0)), ROW(Tableau1[LABO])-ROW($B$2)+1),ROW(Tableau1[LABO])-ROW($B$2)+1),ROWS(I$2:I2))))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1C2BE2-F02F-4CB8-93EB-0078DE228DB9}" name="Tableau7" displayName="Tableau7" ref="G1:G300" totalsRowShown="0">
  <autoFilter ref="G1:G300" xr:uid="{BB3C39C0-08D3-4CC0-B367-73F4AD193C7F}"/>
  <sortState ref="G2:G300">
    <sortCondition ref="G1:G300"/>
  </sortState>
  <tableColumns count="1">
    <tableColumn id="1" xr3:uid="{6BD4D867-AA14-4CD8-AEE6-6A30DD20C69E}" name="USINES DISPOS" dataDxfId="0">
      <calculatedColumnFormula array="1">IF(ISERROR(INDEX(Tableau1[USINE],SMALL(IF(FREQUENCY(IF(Tableau1[USINE]&lt;&gt;"",MATCH(Tableau1[USINE],Tableau1[USINE],0)), ROW(Tableau1[USINE])-ROW($B$2)+1),ROW(Tableau1[USINE])-ROW($B$2)+1),ROWS(I$2:I2)))),"",INDEX(Tableau1[USINE],SMALL(IF(FREQUENCY(IF(Tableau1[USINE]&lt;&gt;"",MATCH(Tableau1[USINE],Tableau1[USINE],0)), ROW(Tableau1[USINE])-ROW($B$2)+1),ROW(Tableau1[USINE])-ROW($B$2)+1),ROWS(I$2:I2))))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A44C-A9E6-4D4B-92BC-FD822E10A55D}">
  <dimension ref="B1:Q39"/>
  <sheetViews>
    <sheetView tabSelected="1" workbookViewId="0"/>
  </sheetViews>
  <sheetFormatPr baseColWidth="10" defaultRowHeight="14.25" x14ac:dyDescent="0.45"/>
  <cols>
    <col min="1" max="1" width="3.3984375" customWidth="1"/>
    <col min="5" max="5" width="21.19921875" customWidth="1"/>
    <col min="11" max="11" width="21.46484375" customWidth="1"/>
  </cols>
  <sheetData>
    <row r="1" spans="2:17" ht="14.65" thickBot="1" x14ac:dyDescent="0.5"/>
    <row r="2" spans="2:17" ht="40.15" customHeight="1" thickBot="1" x14ac:dyDescent="0.5">
      <c r="B2" s="18" t="s">
        <v>78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7"/>
    </row>
    <row r="3" spans="2:17" ht="14.65" thickBot="1" x14ac:dyDescent="0.5"/>
    <row r="4" spans="2:17" ht="25.05" customHeight="1" thickBot="1" x14ac:dyDescent="0.5">
      <c r="B4" s="21" t="s">
        <v>89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7"/>
    </row>
    <row r="5" spans="2:17" ht="14.65" thickBot="1" x14ac:dyDescent="0.5"/>
    <row r="6" spans="2:17" x14ac:dyDescent="0.45">
      <c r="C6" s="14"/>
      <c r="D6" s="15"/>
      <c r="E6" s="8" t="s">
        <v>79</v>
      </c>
      <c r="I6" s="11"/>
      <c r="J6" s="11"/>
      <c r="K6" s="8" t="s">
        <v>80</v>
      </c>
    </row>
    <row r="7" spans="2:17" ht="14.65" thickBot="1" x14ac:dyDescent="0.5">
      <c r="C7" s="11"/>
      <c r="D7" s="11"/>
      <c r="E7" s="9"/>
      <c r="I7" s="11"/>
      <c r="J7" s="11"/>
      <c r="K7" s="9"/>
    </row>
    <row r="8" spans="2:17" ht="14.65" thickBot="1" x14ac:dyDescent="0.5"/>
    <row r="9" spans="2:17" ht="25.05" customHeight="1" thickBot="1" x14ac:dyDescent="0.5">
      <c r="B9" s="21" t="s">
        <v>90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2:17" ht="14.65" thickBot="1" x14ac:dyDescent="0.5">
      <c r="J10" s="16"/>
      <c r="K10" s="16"/>
      <c r="L10" s="16"/>
    </row>
    <row r="11" spans="2:17" x14ac:dyDescent="0.45">
      <c r="E11" s="8" t="s">
        <v>83</v>
      </c>
      <c r="J11" s="16"/>
      <c r="K11" s="17"/>
      <c r="L11" s="16"/>
    </row>
    <row r="12" spans="2:17" ht="14.65" thickBot="1" x14ac:dyDescent="0.5">
      <c r="E12" s="10" t="s">
        <v>4</v>
      </c>
      <c r="J12" s="16"/>
      <c r="K12" s="16"/>
      <c r="L12" s="16"/>
    </row>
    <row r="13" spans="2:17" x14ac:dyDescent="0.45">
      <c r="J13" s="16"/>
      <c r="K13" s="16"/>
      <c r="L13" s="16"/>
    </row>
    <row r="17" spans="3:16" x14ac:dyDescent="0.45">
      <c r="E17" s="11"/>
      <c r="F17" s="11"/>
      <c r="G17" s="11"/>
      <c r="H17" s="11"/>
      <c r="I17" s="11"/>
      <c r="J17" s="11"/>
      <c r="K17" s="11"/>
    </row>
    <row r="18" spans="3:16" x14ac:dyDescent="0.45">
      <c r="E18" s="11"/>
      <c r="F18" s="11"/>
      <c r="G18" s="11"/>
      <c r="H18" s="11"/>
      <c r="I18" s="11"/>
      <c r="J18" s="11"/>
      <c r="K18" s="11"/>
    </row>
    <row r="19" spans="3:16" x14ac:dyDescent="0.45">
      <c r="E19" s="11"/>
      <c r="F19" s="11"/>
      <c r="G19" s="11"/>
      <c r="H19" s="11"/>
      <c r="I19" s="11"/>
      <c r="J19" s="11"/>
      <c r="K19" s="11"/>
    </row>
    <row r="20" spans="3:16" x14ac:dyDescent="0.45">
      <c r="E20" s="11"/>
      <c r="F20" s="11"/>
      <c r="G20" s="11"/>
      <c r="H20" s="11"/>
      <c r="I20" s="11"/>
      <c r="J20" s="11"/>
      <c r="K20" s="11"/>
    </row>
    <row r="21" spans="3:16" x14ac:dyDescent="0.45">
      <c r="E21" s="11"/>
      <c r="F21" s="11"/>
      <c r="G21" s="11"/>
      <c r="H21" s="11"/>
      <c r="I21" s="11"/>
      <c r="J21" s="11"/>
      <c r="K21" s="11"/>
    </row>
    <row r="22" spans="3:16" x14ac:dyDescent="0.45">
      <c r="E22" s="11"/>
      <c r="F22" s="11"/>
      <c r="G22" s="11"/>
      <c r="H22" s="11"/>
      <c r="I22" s="11"/>
      <c r="J22" s="11"/>
      <c r="K22" s="11"/>
    </row>
    <row r="23" spans="3:16" x14ac:dyDescent="0.45">
      <c r="E23" s="11"/>
      <c r="F23" s="11"/>
      <c r="G23" s="11"/>
      <c r="H23" s="11"/>
      <c r="I23" s="11"/>
      <c r="J23" s="11"/>
      <c r="K23" s="11"/>
    </row>
    <row r="24" spans="3:16" x14ac:dyDescent="0.45">
      <c r="E24" s="11"/>
      <c r="F24" s="11"/>
      <c r="G24" s="11"/>
      <c r="H24" s="11"/>
      <c r="I24" s="11"/>
      <c r="J24" s="11"/>
      <c r="K24" s="11"/>
    </row>
    <row r="25" spans="3:16" x14ac:dyDescent="0.45">
      <c r="E25" s="11"/>
      <c r="F25" s="11"/>
      <c r="G25" s="11"/>
      <c r="H25" s="11"/>
      <c r="I25" s="11"/>
      <c r="J25" s="11"/>
      <c r="K25" s="11"/>
    </row>
    <row r="26" spans="3:16" x14ac:dyDescent="0.45">
      <c r="E26" s="11"/>
      <c r="F26" s="11"/>
      <c r="G26" s="11"/>
      <c r="H26" s="11"/>
      <c r="I26" s="11"/>
      <c r="J26" s="11"/>
      <c r="K26" s="11"/>
    </row>
    <row r="27" spans="3:16" x14ac:dyDescent="0.45">
      <c r="E27" s="11"/>
      <c r="F27" s="11"/>
      <c r="G27" s="11"/>
      <c r="H27" s="11"/>
      <c r="I27" s="11"/>
      <c r="J27" s="11"/>
      <c r="K27" s="11"/>
    </row>
    <row r="28" spans="3:16" x14ac:dyDescent="0.45">
      <c r="E28" s="11"/>
      <c r="F28" s="11"/>
      <c r="G28" s="11"/>
      <c r="H28" s="11"/>
      <c r="I28" s="11"/>
      <c r="J28" s="11"/>
      <c r="K28" s="11"/>
    </row>
    <row r="29" spans="3:16" x14ac:dyDescent="0.45">
      <c r="E29" s="11"/>
      <c r="F29" s="11"/>
      <c r="G29" s="11"/>
      <c r="H29" s="11"/>
      <c r="I29" s="11"/>
      <c r="J29" s="11"/>
      <c r="K29" s="11"/>
    </row>
    <row r="30" spans="3:16" x14ac:dyDescent="0.45">
      <c r="E30" s="11"/>
      <c r="F30" s="11"/>
      <c r="G30" s="11"/>
      <c r="H30" s="11"/>
      <c r="I30" s="11"/>
      <c r="J30" s="11"/>
      <c r="K30" s="11"/>
    </row>
    <row r="31" spans="3:16" x14ac:dyDescent="0.45">
      <c r="E31" s="11"/>
      <c r="F31" s="11"/>
      <c r="G31" s="11"/>
      <c r="H31" s="11"/>
      <c r="I31" s="11"/>
      <c r="J31" s="11"/>
      <c r="K31" s="11"/>
    </row>
    <row r="32" spans="3:16" x14ac:dyDescent="0.45">
      <c r="C32" s="24" t="s">
        <v>91</v>
      </c>
      <c r="D32" s="24"/>
      <c r="E32" s="24"/>
      <c r="F32" s="24"/>
      <c r="G32" s="24"/>
      <c r="H32" s="24"/>
      <c r="I32" s="11"/>
      <c r="J32" s="11"/>
      <c r="K32" s="24" t="s">
        <v>92</v>
      </c>
      <c r="L32" s="24"/>
      <c r="M32" s="24"/>
      <c r="N32" s="24"/>
      <c r="O32" s="24"/>
      <c r="P32" s="24"/>
    </row>
    <row r="33" spans="5:11" x14ac:dyDescent="0.45">
      <c r="E33" s="11"/>
      <c r="F33" s="11"/>
      <c r="G33" s="11"/>
      <c r="H33" s="11"/>
      <c r="I33" s="11"/>
      <c r="J33" s="11"/>
      <c r="K33" s="11"/>
    </row>
    <row r="34" spans="5:11" x14ac:dyDescent="0.45">
      <c r="E34" s="11"/>
      <c r="F34" s="11"/>
      <c r="G34" s="11"/>
      <c r="H34" s="11"/>
      <c r="I34" s="11"/>
      <c r="J34" s="11"/>
      <c r="K34" s="11"/>
    </row>
    <row r="35" spans="5:11" x14ac:dyDescent="0.45">
      <c r="E35" s="11"/>
      <c r="F35" s="11"/>
      <c r="G35" s="11"/>
      <c r="H35" s="11"/>
      <c r="I35" s="11"/>
      <c r="J35" s="11"/>
      <c r="K35" s="11"/>
    </row>
    <row r="36" spans="5:11" x14ac:dyDescent="0.45">
      <c r="E36" s="11"/>
      <c r="F36" s="11"/>
      <c r="G36" s="11"/>
      <c r="H36" s="11"/>
      <c r="I36" s="11"/>
      <c r="J36" s="11"/>
      <c r="K36" s="11"/>
    </row>
    <row r="37" spans="5:11" x14ac:dyDescent="0.45">
      <c r="E37" s="11"/>
      <c r="F37" s="11"/>
      <c r="G37" s="11"/>
      <c r="H37" s="11"/>
      <c r="I37" s="11"/>
      <c r="J37" s="11"/>
      <c r="K37" s="11"/>
    </row>
    <row r="38" spans="5:11" x14ac:dyDescent="0.45">
      <c r="E38" s="11"/>
      <c r="F38" s="11"/>
      <c r="G38" s="11"/>
      <c r="H38" s="11"/>
      <c r="I38" s="11"/>
      <c r="J38" s="11"/>
      <c r="K38" s="11"/>
    </row>
    <row r="39" spans="5:11" x14ac:dyDescent="0.45">
      <c r="E39" s="11"/>
      <c r="F39" s="11"/>
      <c r="G39" s="11"/>
      <c r="H39" s="11"/>
      <c r="I39" s="11"/>
      <c r="J39" s="11"/>
      <c r="K39" s="11"/>
    </row>
  </sheetData>
  <mergeCells count="5">
    <mergeCell ref="B2:P2"/>
    <mergeCell ref="B4:P4"/>
    <mergeCell ref="B9:P9"/>
    <mergeCell ref="C32:H32"/>
    <mergeCell ref="K32:P32"/>
  </mergeCells>
  <dataValidations count="3">
    <dataValidation type="list" allowBlank="1" showInputMessage="1" showErrorMessage="1" sqref="E7" xr:uid="{FF884B2D-EE71-4EF7-81FC-F62458391227}">
      <formula1>LABOS</formula1>
    </dataValidation>
    <dataValidation type="list" allowBlank="1" showInputMessage="1" showErrorMessage="1" sqref="K7" xr:uid="{64B0AF01-3E1B-49E2-B641-C15C6CC68835}">
      <formula1>USINES</formula1>
    </dataValidation>
    <dataValidation type="list" allowBlank="1" showInputMessage="1" showErrorMessage="1" sqref="E12" xr:uid="{65889895-C56A-4D9F-B8AC-56EB1096DE48}">
      <formula1>MP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ABB4-4D88-4AAA-BCEC-7E24874FA033}">
  <dimension ref="A1:I300"/>
  <sheetViews>
    <sheetView zoomScaleNormal="100" workbookViewId="0">
      <selection activeCell="C27" sqref="C27"/>
    </sheetView>
  </sheetViews>
  <sheetFormatPr baseColWidth="10" defaultRowHeight="14.25" x14ac:dyDescent="0.45"/>
  <cols>
    <col min="1" max="1" width="21.3984375" customWidth="1"/>
    <col min="2" max="2" width="21.33203125" customWidth="1"/>
    <col min="3" max="4" width="21.3984375" customWidth="1"/>
    <col min="5" max="5" width="4" customWidth="1"/>
    <col min="6" max="6" width="21.33203125" customWidth="1"/>
    <col min="7" max="7" width="22.1328125" customWidth="1"/>
    <col min="8" max="8" width="21.1328125" customWidth="1"/>
    <col min="9" max="9" width="21.53125" customWidth="1"/>
  </cols>
  <sheetData>
    <row r="1" spans="1:9" x14ac:dyDescent="0.45">
      <c r="A1" t="s">
        <v>1</v>
      </c>
      <c r="B1" t="s">
        <v>6</v>
      </c>
      <c r="C1" t="s">
        <v>10</v>
      </c>
      <c r="D1" t="s">
        <v>7</v>
      </c>
      <c r="F1" s="11" t="s">
        <v>81</v>
      </c>
      <c r="G1" t="s">
        <v>6</v>
      </c>
      <c r="H1" t="s">
        <v>10</v>
      </c>
      <c r="I1" t="s">
        <v>7</v>
      </c>
    </row>
    <row r="2" spans="1:9" x14ac:dyDescent="0.45">
      <c r="A2" t="str">
        <f t="array" aca="1" ref="A2" ca="1">IF(ROWS($1:1)&lt;=COUNTIF(Tableau1[MP ANALYSEE],COURBES!$E$12),INDEX(Tableau1[LOT],SMALL(IF(Tableau1[MP ANALYSEE]=COURBES!$E$12,ROW(INDIRECT("1:"&amp;ROWS(Tableau1[MP ANALYSEE])))),ROWS($1:1))),"")</f>
        <v>DKH8096</v>
      </c>
      <c r="B2" s="12">
        <f t="array" aca="1" ref="B2" ca="1">IF(ROWS($1:1)&lt;=COUNTIF(Tableau1[MP ANALYSEE],COURBES!$E$12),INDEX(Tableau2[RESULTAT SUR PROD],SMALL(IF(Tableau1[MP ANALYSEE]=COURBES!$E$12,ROW(INDIRECT("1:"&amp;ROWS(Tableau1[MP ANALYSEE])))),ROWS($1:1))),"")</f>
        <v>-0.18636596617119427</v>
      </c>
      <c r="C2" s="12">
        <f t="array" aca="1" ref="C2" ca="1">IF(ROWS($1:1)&lt;=COUNTIF(Tableau1[MP ANALYSEE],COURBES!$E$12),INDEX(Tableau2[SURCHARGE],SMALL(IF(Tableau1[MP ANALYSEE]=COURBES!$E$12,ROW(INDIRECT("1:"&amp;ROWS(Tableau1[MP ANALYSEE])))),ROWS($1:1))),"")</f>
        <v>0.30066666666666669</v>
      </c>
      <c r="D2" s="12">
        <f t="array" aca="1" ref="D2" ca="1">IF(ROWS($1:1)&lt;=COUNTIF(Tableau1[MP ANALYSEE],COURBES!$E$12),INDEX(Tableau2[RESULTAT SUR ETIQ],SMALL(IF(Tableau1[MP ANALYSEE]=COURBES!$E$12,ROW(INDIRECT("1:"&amp;ROWS(Tableau1[MP ANALYSEE])))),ROWS($1:1))),"")</f>
        <v>5.8266666666666654E-2</v>
      </c>
      <c r="F2" s="13" t="str">
        <f t="array" aca="1" ref="F2" ca="1">IF(ROWS($1:1)&lt;=COUNTIF(Tableau1[LOT],COURBES!$K$12),INDEX(Tableau1[MP ANALYSEE],SMALL(IF(Tableau1[LOT]=COURBES!$K$12,ROW(INDIRECT("1:"&amp;ROWS(Tableau1[LOT])))),ROWS($1:1))),"")</f>
        <v/>
      </c>
      <c r="G2" s="12" t="str">
        <f t="array" aca="1" ref="G2" ca="1">IF(ROWS($1:1)&lt;=COUNTIF(Tableau1[LOT],COURBES!$K$12),INDEX(Tableau2[RESULTAT SUR PROD],SMALL(IF(Tableau1[LOT]=COURBES!$K$12,ROW(INDIRECT("1:"&amp;ROWS(Tableau1[LOT])))),ROWS($1:1))),"")</f>
        <v/>
      </c>
      <c r="H2" s="12" t="str">
        <f t="array" aca="1" ref="H2" ca="1">IF(ROWS($1:1)&lt;=COUNTIF(Tableau1[LOT],COURBES!$K$12),INDEX(Tableau2[SURCHARGE],SMALL(IF(Tableau1[LOT]=COURBES!$K$12,ROW(INDIRECT("1:"&amp;ROWS(Tableau1[LOT])))),ROWS($1:1))),"")</f>
        <v/>
      </c>
      <c r="I2" s="12" t="str">
        <f t="array" aca="1" ref="I2" ca="1">IF(ROWS($1:1)&lt;=COUNTIF(Tableau1[LOT],COURBES!$K$12),INDEX(Tableau2[RESULTAT SUR ETIQ],SMALL(IF(Tableau1[LOT]=COURBES!$K$12,ROW(INDIRECT("1:"&amp;ROWS(Tableau1[LOT])))),ROWS($1:1))),"")</f>
        <v/>
      </c>
    </row>
    <row r="3" spans="1:9" x14ac:dyDescent="0.45">
      <c r="A3" t="str">
        <f t="array" aca="1" ref="A3" ca="1">IF(ROWS($1:2)&lt;=COUNTIF(Tableau1[MP ANALYSEE],COURBES!$E$12),INDEX(Tableau1[LOT],SMALL(IF(Tableau1[MP ANALYSEE]=COURBES!$E$12,ROW(INDIRECT("1:"&amp;ROWS(Tableau1[MP ANALYSEE])))),ROWS($1:2))),"")</f>
        <v>FMV7158</v>
      </c>
      <c r="B3" s="12">
        <f t="array" aca="1" ref="B3" ca="1">IF(ROWS($1:2)&lt;=COUNTIF(Tableau1[MP ANALYSEE],COURBES!$E$12),INDEX(Tableau2[RESULTAT SUR PROD],SMALL(IF(Tableau1[MP ANALYSEE]=COURBES!$E$12,ROW(INDIRECT("1:"&amp;ROWS(Tableau1[MP ANALYSEE])))),ROWS($1:2))),"")</f>
        <v>8.6958614051973027E-2</v>
      </c>
      <c r="C3" s="12">
        <f t="array" aca="1" ref="C3" ca="1">IF(ROWS($1:2)&lt;=COUNTIF(Tableau1[MP ANALYSEE],COURBES!$E$12),INDEX(Tableau2[SURCHARGE],SMALL(IF(Tableau1[MP ANALYSEE]=COURBES!$E$12,ROW(INDIRECT("1:"&amp;ROWS(Tableau1[MP ANALYSEE])))),ROWS($1:2))),"")</f>
        <v>0.19484999999999997</v>
      </c>
      <c r="D3" s="12">
        <f t="array" aca="1" ref="D3" ca="1">IF(ROWS($1:2)&lt;=COUNTIF(Tableau1[MP ANALYSEE],COURBES!$E$12),INDEX(Tableau2[RESULTAT SUR ETIQ],SMALL(IF(Tableau1[MP ANALYSEE]=COURBES!$E$12,ROW(INDIRECT("1:"&amp;ROWS(Tableau1[MP ANALYSEE])))),ROWS($1:2))),"")</f>
        <v>0.29875249999999998</v>
      </c>
      <c r="F3" s="13" t="str">
        <f t="array" aca="1" ref="F3" ca="1">IF(ROWS($1:2)&lt;=COUNTIF(Tableau1[LOT],COURBES!$K$12),INDEX(Tableau1[MP ANALYSEE],SMALL(IF(Tableau1[LOT]=COURBES!$K$12,ROW(INDIRECT("1:"&amp;ROWS(Tableau1[LOT])))),ROWS($1:2))),"")</f>
        <v/>
      </c>
      <c r="G3" s="12" t="str">
        <f t="array" aca="1" ref="G3" ca="1">IF(ROWS($1:2)&lt;=COUNTIF(Tableau1[LOT],COURBES!$K$12),INDEX(Tableau2[RESULTAT SUR PROD],SMALL(IF(Tableau1[LOT]=COURBES!$K$12,ROW(INDIRECT("1:"&amp;ROWS(Tableau1[LOT])))),ROWS($1:2))),"")</f>
        <v/>
      </c>
      <c r="H3" s="12" t="str">
        <f t="array" aca="1" ref="H3" ca="1">IF(ROWS($1:2)&lt;=COUNTIF(Tableau1[LOT],COURBES!$K$12),INDEX(Tableau2[SURCHARGE],SMALL(IF(Tableau1[LOT]=COURBES!$K$12,ROW(INDIRECT("1:"&amp;ROWS(Tableau1[LOT])))),ROWS($1:2))),"")</f>
        <v/>
      </c>
      <c r="I3" s="12" t="str">
        <f t="array" aca="1" ref="I3" ca="1">IF(ROWS($1:2)&lt;=COUNTIF(Tableau1[LOT],COURBES!$K$12),INDEX(Tableau2[RESULTAT SUR ETIQ],SMALL(IF(Tableau1[LOT]=COURBES!$K$12,ROW(INDIRECT("1:"&amp;ROWS(Tableau1[LOT])))),ROWS($1:2))),"")</f>
        <v/>
      </c>
    </row>
    <row r="4" spans="1:9" x14ac:dyDescent="0.45">
      <c r="A4" t="str">
        <f t="array" aca="1" ref="A4" ca="1">IF(ROWS($1:3)&lt;=COUNTIF(Tableau1[MP ANALYSEE],COURBES!$E$12),INDEX(Tableau1[LOT],SMALL(IF(Tableau1[MP ANALYSEE]=COURBES!$E$12,ROW(INDIRECT("1:"&amp;ROWS(Tableau1[MP ANALYSEE])))),ROWS($1:3))),"")</f>
        <v>DSK7298</v>
      </c>
      <c r="B4" s="12">
        <f t="array" aca="1" ref="B4" ca="1">IF(ROWS($1:3)&lt;=COUNTIF(Tableau1[MP ANALYSEE],COURBES!$E$12),INDEX(Tableau2[RESULTAT SUR PROD],SMALL(IF(Tableau1[MP ANALYSEE]=COURBES!$E$12,ROW(INDIRECT("1:"&amp;ROWS(Tableau1[MP ANALYSEE])))),ROWS($1:3))),"")</f>
        <v>-0.34028846153846154</v>
      </c>
      <c r="C4" s="12">
        <f t="array" aca="1" ref="C4" ca="1">IF(ROWS($1:3)&lt;=COUNTIF(Tableau1[MP ANALYSEE],COURBES!$E$12),INDEX(Tableau2[SURCHARGE],SMALL(IF(Tableau1[MP ANALYSEE]=COURBES!$E$12,ROW(INDIRECT("1:"&amp;ROWS(Tableau1[MP ANALYSEE])))),ROWS($1:3))),"")</f>
        <v>0.30000000000000021</v>
      </c>
      <c r="D4" s="12">
        <f t="array" aca="1" ref="D4" ca="1">IF(ROWS($1:3)&lt;=COUNTIF(Tableau1[MP ANALYSEE],COURBES!$E$12),INDEX(Tableau2[RESULTAT SUR ETIQ],SMALL(IF(Tableau1[MP ANALYSEE]=COURBES!$E$12,ROW(INDIRECT("1:"&amp;ROWS(Tableau1[MP ANALYSEE])))),ROWS($1:3))),"")</f>
        <v>-0.14237499999999984</v>
      </c>
      <c r="F4" s="13" t="str">
        <f t="array" aca="1" ref="F4" ca="1">IF(ROWS($1:3)&lt;=COUNTIF(Tableau1[LOT],COURBES!$K$12),INDEX(Tableau1[MP ANALYSEE],SMALL(IF(Tableau1[LOT]=COURBES!$K$12,ROW(INDIRECT("1:"&amp;ROWS(Tableau1[LOT])))),ROWS($1:3))),"")</f>
        <v/>
      </c>
      <c r="G4" s="12" t="str">
        <f t="array" aca="1" ref="G4" ca="1">IF(ROWS($1:3)&lt;=COUNTIF(Tableau1[LOT],COURBES!$K$12),INDEX(Tableau2[RESULTAT SUR PROD],SMALL(IF(Tableau1[LOT]=COURBES!$K$12,ROW(INDIRECT("1:"&amp;ROWS(Tableau1[LOT])))),ROWS($1:3))),"")</f>
        <v/>
      </c>
      <c r="H4" s="12" t="str">
        <f t="array" aca="1" ref="H4" ca="1">IF(ROWS($1:3)&lt;=COUNTIF(Tableau1[LOT],COURBES!$K$12),INDEX(Tableau2[SURCHARGE],SMALL(IF(Tableau1[LOT]=COURBES!$K$12,ROW(INDIRECT("1:"&amp;ROWS(Tableau1[LOT])))),ROWS($1:3))),"")</f>
        <v/>
      </c>
      <c r="I4" s="12" t="str">
        <f t="array" aca="1" ref="I4" ca="1">IF(ROWS($1:3)&lt;=COUNTIF(Tableau1[LOT],COURBES!$K$12),INDEX(Tableau2[RESULTAT SUR ETIQ],SMALL(IF(Tableau1[LOT]=COURBES!$K$12,ROW(INDIRECT("1:"&amp;ROWS(Tableau1[LOT])))),ROWS($1:3))),"")</f>
        <v/>
      </c>
    </row>
    <row r="5" spans="1:9" x14ac:dyDescent="0.45">
      <c r="A5" t="str">
        <f t="array" aca="1" ref="A5" ca="1">IF(ROWS($1:4)&lt;=COUNTIF(Tableau1[MP ANALYSEE],COURBES!$E$12),INDEX(Tableau1[LOT],SMALL(IF(Tableau1[MP ANALYSEE]=COURBES!$E$12,ROW(INDIRECT("1:"&amp;ROWS(Tableau1[MP ANALYSEE])))),ROWS($1:4))),"")</f>
        <v>LOT 1800546</v>
      </c>
      <c r="B5" s="12">
        <f t="array" aca="1" ref="B5" ca="1">IF(ROWS($1:4)&lt;=COUNTIF(Tableau1[MP ANALYSEE],COURBES!$E$12),INDEX(Tableau2[RESULTAT SUR PROD],SMALL(IF(Tableau1[MP ANALYSEE]=COURBES!$E$12,ROW(INDIRECT("1:"&amp;ROWS(Tableau1[MP ANALYSEE])))),ROWS($1:4))),"")</f>
        <v>3.4999999999999871E-2</v>
      </c>
      <c r="C5" s="12">
        <f t="array" aca="1" ref="C5" ca="1">IF(ROWS($1:4)&lt;=COUNTIF(Tableau1[MP ANALYSEE],COURBES!$E$12),INDEX(Tableau2[SURCHARGE],SMALL(IF(Tableau1[MP ANALYSEE]=COURBES!$E$12,ROW(INDIRECT("1:"&amp;ROWS(Tableau1[MP ANALYSEE])))),ROWS($1:4))),"")</f>
        <v>-0.67532467532467533</v>
      </c>
      <c r="D5" s="12">
        <f t="array" aca="1" ref="D5" ca="1">IF(ROWS($1:4)&lt;=COUNTIF(Tableau1[MP ANALYSEE],COURBES!$E$12),INDEX(Tableau2[RESULTAT SUR ETIQ],SMALL(IF(Tableau1[MP ANALYSEE]=COURBES!$E$12,ROW(INDIRECT("1:"&amp;ROWS(Tableau1[MP ANALYSEE])))),ROWS($1:4))),"")</f>
        <v>-0.66396103896103897</v>
      </c>
      <c r="F5" s="13" t="str">
        <f t="array" aca="1" ref="F5" ca="1">IF(ROWS($1:4)&lt;=COUNTIF(Tableau1[LOT],COURBES!$K$12),INDEX(Tableau1[MP ANALYSEE],SMALL(IF(Tableau1[LOT]=COURBES!$K$12,ROW(INDIRECT("1:"&amp;ROWS(Tableau1[LOT])))),ROWS($1:4))),"")</f>
        <v/>
      </c>
      <c r="G5" s="12" t="str">
        <f t="array" aca="1" ref="G5" ca="1">IF(ROWS($1:4)&lt;=COUNTIF(Tableau1[LOT],COURBES!$K$12),INDEX(Tableau2[RESULTAT SUR PROD],SMALL(IF(Tableau1[LOT]=COURBES!$K$12,ROW(INDIRECT("1:"&amp;ROWS(Tableau1[LOT])))),ROWS($1:4))),"")</f>
        <v/>
      </c>
      <c r="H5" s="12" t="str">
        <f t="array" aca="1" ref="H5" ca="1">IF(ROWS($1:4)&lt;=COUNTIF(Tableau1[LOT],COURBES!$K$12),INDEX(Tableau2[SURCHARGE],SMALL(IF(Tableau1[LOT]=COURBES!$K$12,ROW(INDIRECT("1:"&amp;ROWS(Tableau1[LOT])))),ROWS($1:4))),"")</f>
        <v/>
      </c>
      <c r="I5" s="12" t="str">
        <f t="array" aca="1" ref="I5" ca="1">IF(ROWS($1:4)&lt;=COUNTIF(Tableau1[LOT],COURBES!$K$12),INDEX(Tableau2[RESULTAT SUR ETIQ],SMALL(IF(Tableau1[LOT]=COURBES!$K$12,ROW(INDIRECT("1:"&amp;ROWS(Tableau1[LOT])))),ROWS($1:4))),"")</f>
        <v/>
      </c>
    </row>
    <row r="6" spans="1:9" x14ac:dyDescent="0.45">
      <c r="A6" t="str">
        <f t="array" aca="1" ref="A6" ca="1">IF(ROWS($1:5)&lt;=COUNTIF(Tableau1[MP ANALYSEE],COURBES!$E$12),INDEX(Tableau1[LOT],SMALL(IF(Tableau1[MP ANALYSEE]=COURBES!$E$12,ROW(INDIRECT("1:"&amp;ROWS(Tableau1[MP ANALYSEE])))),ROWS($1:5))),"")</f>
        <v>DKM9156</v>
      </c>
      <c r="B6" s="12">
        <f t="array" aca="1" ref="B6" ca="1">IF(ROWS($1:5)&lt;=COUNTIF(Tableau1[MP ANALYSEE],COURBES!$E$12),INDEX(Tableau2[RESULTAT SUR PROD],SMALL(IF(Tableau1[MP ANALYSEE]=COURBES!$E$12,ROW(INDIRECT("1:"&amp;ROWS(Tableau1[MP ANALYSEE])))),ROWS($1:5))),"")</f>
        <v>-0.60844529750479848</v>
      </c>
      <c r="C6" s="12">
        <f t="array" aca="1" ref="C6" ca="1">IF(ROWS($1:5)&lt;=COUNTIF(Tableau1[MP ANALYSEE],COURBES!$E$12),INDEX(Tableau2[SURCHARGE],SMALL(IF(Tableau1[MP ANALYSEE]=COURBES!$E$12,ROW(INDIRECT("1:"&amp;ROWS(Tableau1[MP ANALYSEE])))),ROWS($1:5))),"")</f>
        <v>0.30250000000000032</v>
      </c>
      <c r="D6" s="12">
        <f t="array" aca="1" ref="D6" ca="1">IF(ROWS($1:5)&lt;=COUNTIF(Tableau1[MP ANALYSEE],COURBES!$E$12),INDEX(Tableau2[RESULTAT SUR ETIQ],SMALL(IF(Tableau1[MP ANALYSEE]=COURBES!$E$12,ROW(INDIRECT("1:"&amp;ROWS(Tableau1[MP ANALYSEE])))),ROWS($1:5))),"")</f>
        <v>-0.48999999999999988</v>
      </c>
      <c r="F6" s="13" t="str">
        <f t="array" aca="1" ref="F6" ca="1">IF(ROWS($1:5)&lt;=COUNTIF(Tableau1[LOT],COURBES!$K$12),INDEX(Tableau1[MP ANALYSEE],SMALL(IF(Tableau1[LOT]=COURBES!$K$12,ROW(INDIRECT("1:"&amp;ROWS(Tableau1[LOT])))),ROWS($1:5))),"")</f>
        <v/>
      </c>
      <c r="G6" s="12" t="str">
        <f t="array" aca="1" ref="G6" ca="1">IF(ROWS($1:5)&lt;=COUNTIF(Tableau1[LOT],COURBES!$K$12),INDEX(Tableau2[RESULTAT SUR PROD],SMALL(IF(Tableau1[LOT]=COURBES!$K$12,ROW(INDIRECT("1:"&amp;ROWS(Tableau1[LOT])))),ROWS($1:5))),"")</f>
        <v/>
      </c>
      <c r="H6" s="12" t="str">
        <f t="array" aca="1" ref="H6" ca="1">IF(ROWS($1:5)&lt;=COUNTIF(Tableau1[LOT],COURBES!$K$12),INDEX(Tableau2[SURCHARGE],SMALL(IF(Tableau1[LOT]=COURBES!$K$12,ROW(INDIRECT("1:"&amp;ROWS(Tableau1[LOT])))),ROWS($1:5))),"")</f>
        <v/>
      </c>
      <c r="I6" s="12" t="str">
        <f t="array" aca="1" ref="I6" ca="1">IF(ROWS($1:5)&lt;=COUNTIF(Tableau1[LOT],COURBES!$K$12),INDEX(Tableau2[RESULTAT SUR ETIQ],SMALL(IF(Tableau1[LOT]=COURBES!$K$12,ROW(INDIRECT("1:"&amp;ROWS(Tableau1[LOT])))),ROWS($1:5))),"")</f>
        <v/>
      </c>
    </row>
    <row r="7" spans="1:9" x14ac:dyDescent="0.45">
      <c r="A7" t="str">
        <f t="array" aca="1" ref="A7" ca="1">IF(ROWS($1:6)&lt;=COUNTIF(Tableau1[MP ANALYSEE],COURBES!$E$12),INDEX(Tableau1[LOT],SMALL(IF(Tableau1[MP ANALYSEE]=COURBES!$E$12,ROW(INDIRECT("1:"&amp;ROWS(Tableau1[MP ANALYSEE])))),ROWS($1:6))),"")</f>
        <v/>
      </c>
      <c r="B7" s="12" t="str">
        <f t="array" aca="1" ref="B7" ca="1">IF(ROWS($1:6)&lt;=COUNTIF(Tableau1[MP ANALYSEE],COURBES!$E$12),INDEX(Tableau2[RESULTAT SUR PROD],SMALL(IF(Tableau1[MP ANALYSEE]=COURBES!$E$12,ROW(INDIRECT("1:"&amp;ROWS(Tableau1[MP ANALYSEE])))),ROWS($1:6))),"")</f>
        <v/>
      </c>
      <c r="C7" s="12" t="str">
        <f t="array" aca="1" ref="C7" ca="1">IF(ROWS($1:6)&lt;=COUNTIF(Tableau1[MP ANALYSEE],COURBES!$E$12),INDEX(Tableau2[SURCHARGE],SMALL(IF(Tableau1[MP ANALYSEE]=COURBES!$E$12,ROW(INDIRECT("1:"&amp;ROWS(Tableau1[MP ANALYSEE])))),ROWS($1:6))),"")</f>
        <v/>
      </c>
      <c r="D7" s="12" t="str">
        <f t="array" aca="1" ref="D7" ca="1">IF(ROWS($1:6)&lt;=COUNTIF(Tableau1[MP ANALYSEE],COURBES!$E$12),INDEX(Tableau2[RESULTAT SUR ETIQ],SMALL(IF(Tableau1[MP ANALYSEE]=COURBES!$E$12,ROW(INDIRECT("1:"&amp;ROWS(Tableau1[MP ANALYSEE])))),ROWS($1:6))),"")</f>
        <v/>
      </c>
      <c r="F7" s="13" t="str">
        <f t="array" aca="1" ref="F7" ca="1">IF(ROWS($1:6)&lt;=COUNTIF(Tableau1[LOT],COURBES!$K$12),INDEX(Tableau1[MP ANALYSEE],SMALL(IF(Tableau1[LOT]=COURBES!$K$12,ROW(INDIRECT("1:"&amp;ROWS(Tableau1[LOT])))),ROWS($1:6))),"")</f>
        <v/>
      </c>
      <c r="G7" s="12" t="str">
        <f t="array" aca="1" ref="G7" ca="1">IF(ROWS($1:6)&lt;=COUNTIF(Tableau1[LOT],COURBES!$K$12),INDEX(Tableau2[RESULTAT SUR PROD],SMALL(IF(Tableau1[LOT]=COURBES!$K$12,ROW(INDIRECT("1:"&amp;ROWS(Tableau1[LOT])))),ROWS($1:6))),"")</f>
        <v/>
      </c>
      <c r="H7" s="12" t="str">
        <f t="array" aca="1" ref="H7" ca="1">IF(ROWS($1:6)&lt;=COUNTIF(Tableau1[LOT],COURBES!$K$12),INDEX(Tableau2[SURCHARGE],SMALL(IF(Tableau1[LOT]=COURBES!$K$12,ROW(INDIRECT("1:"&amp;ROWS(Tableau1[LOT])))),ROWS($1:6))),"")</f>
        <v/>
      </c>
      <c r="I7" s="12" t="str">
        <f t="array" aca="1" ref="I7" ca="1">IF(ROWS($1:6)&lt;=COUNTIF(Tableau1[LOT],COURBES!$K$12),INDEX(Tableau2[RESULTAT SUR ETIQ],SMALL(IF(Tableau1[LOT]=COURBES!$K$12,ROW(INDIRECT("1:"&amp;ROWS(Tableau1[LOT])))),ROWS($1:6))),"")</f>
        <v/>
      </c>
    </row>
    <row r="8" spans="1:9" x14ac:dyDescent="0.45">
      <c r="A8" t="str">
        <f t="array" aca="1" ref="A8" ca="1">IF(ROWS($1:7)&lt;=COUNTIF(Tableau1[MP ANALYSEE],COURBES!$E$12),INDEX(Tableau1[LOT],SMALL(IF(Tableau1[MP ANALYSEE]=COURBES!$E$12,ROW(INDIRECT("1:"&amp;ROWS(Tableau1[MP ANALYSEE])))),ROWS($1:7))),"")</f>
        <v/>
      </c>
      <c r="B8" s="12" t="str">
        <f t="array" aca="1" ref="B8" ca="1">IF(ROWS($1:7)&lt;=COUNTIF(Tableau1[MP ANALYSEE],COURBES!$E$12),INDEX(Tableau2[RESULTAT SUR PROD],SMALL(IF(Tableau1[MP ANALYSEE]=COURBES!$E$12,ROW(INDIRECT("1:"&amp;ROWS(Tableau1[MP ANALYSEE])))),ROWS($1:7))),"")</f>
        <v/>
      </c>
      <c r="C8" s="12" t="str">
        <f t="array" aca="1" ref="C8" ca="1">IF(ROWS($1:7)&lt;=COUNTIF(Tableau1[MP ANALYSEE],COURBES!$E$12),INDEX(Tableau2[SURCHARGE],SMALL(IF(Tableau1[MP ANALYSEE]=COURBES!$E$12,ROW(INDIRECT("1:"&amp;ROWS(Tableau1[MP ANALYSEE])))),ROWS($1:7))),"")</f>
        <v/>
      </c>
      <c r="D8" s="12" t="str">
        <f t="array" aca="1" ref="D8" ca="1">IF(ROWS($1:7)&lt;=COUNTIF(Tableau1[MP ANALYSEE],COURBES!$E$12),INDEX(Tableau2[RESULTAT SUR ETIQ],SMALL(IF(Tableau1[MP ANALYSEE]=COURBES!$E$12,ROW(INDIRECT("1:"&amp;ROWS(Tableau1[MP ANALYSEE])))),ROWS($1:7))),"")</f>
        <v/>
      </c>
      <c r="F8" s="13" t="str">
        <f t="array" aca="1" ref="F8" ca="1">IF(ROWS($1:7)&lt;=COUNTIF(Tableau1[LOT],COURBES!$K$12),INDEX(Tableau1[MP ANALYSEE],SMALL(IF(Tableau1[LOT]=COURBES!$K$12,ROW(INDIRECT("1:"&amp;ROWS(Tableau1[LOT])))),ROWS($1:7))),"")</f>
        <v/>
      </c>
      <c r="G8" s="12" t="str">
        <f t="array" aca="1" ref="G8" ca="1">IF(ROWS($1:7)&lt;=COUNTIF(Tableau1[LOT],COURBES!$K$12),INDEX(Tableau2[RESULTAT SUR PROD],SMALL(IF(Tableau1[LOT]=COURBES!$K$12,ROW(INDIRECT("1:"&amp;ROWS(Tableau1[LOT])))),ROWS($1:7))),"")</f>
        <v/>
      </c>
      <c r="H8" s="12" t="str">
        <f t="array" aca="1" ref="H8" ca="1">IF(ROWS($1:7)&lt;=COUNTIF(Tableau1[LOT],COURBES!$K$12),INDEX(Tableau2[SURCHARGE],SMALL(IF(Tableau1[LOT]=COURBES!$K$12,ROW(INDIRECT("1:"&amp;ROWS(Tableau1[LOT])))),ROWS($1:7))),"")</f>
        <v/>
      </c>
      <c r="I8" s="12" t="str">
        <f t="array" aca="1" ref="I8" ca="1">IF(ROWS($1:7)&lt;=COUNTIF(Tableau1[LOT],COURBES!$K$12),INDEX(Tableau2[RESULTAT SUR ETIQ],SMALL(IF(Tableau1[LOT]=COURBES!$K$12,ROW(INDIRECT("1:"&amp;ROWS(Tableau1[LOT])))),ROWS($1:7))),"")</f>
        <v/>
      </c>
    </row>
    <row r="9" spans="1:9" x14ac:dyDescent="0.45">
      <c r="A9" t="str">
        <f t="array" aca="1" ref="A9" ca="1">IF(ROWS($1:8)&lt;=COUNTIF(Tableau1[MP ANALYSEE],COURBES!$E$12),INDEX(Tableau1[LOT],SMALL(IF(Tableau1[MP ANALYSEE]=COURBES!$E$12,ROW(INDIRECT("1:"&amp;ROWS(Tableau1[MP ANALYSEE])))),ROWS($1:8))),"")</f>
        <v/>
      </c>
      <c r="B9" s="12" t="str">
        <f t="array" aca="1" ref="B9" ca="1">IF(ROWS($1:8)&lt;=COUNTIF(Tableau1[MP ANALYSEE],COURBES!$E$12),INDEX(Tableau2[RESULTAT SUR PROD],SMALL(IF(Tableau1[MP ANALYSEE]=COURBES!$E$12,ROW(INDIRECT("1:"&amp;ROWS(Tableau1[MP ANALYSEE])))),ROWS($1:8))),"")</f>
        <v/>
      </c>
      <c r="C9" s="12" t="str">
        <f t="array" aca="1" ref="C9" ca="1">IF(ROWS($1:8)&lt;=COUNTIF(Tableau1[MP ANALYSEE],COURBES!$E$12),INDEX(Tableau2[SURCHARGE],SMALL(IF(Tableau1[MP ANALYSEE]=COURBES!$E$12,ROW(INDIRECT("1:"&amp;ROWS(Tableau1[MP ANALYSEE])))),ROWS($1:8))),"")</f>
        <v/>
      </c>
      <c r="D9" s="12" t="str">
        <f t="array" aca="1" ref="D9" ca="1">IF(ROWS($1:8)&lt;=COUNTIF(Tableau1[MP ANALYSEE],COURBES!$E$12),INDEX(Tableau2[RESULTAT SUR ETIQ],SMALL(IF(Tableau1[MP ANALYSEE]=COURBES!$E$12,ROW(INDIRECT("1:"&amp;ROWS(Tableau1[MP ANALYSEE])))),ROWS($1:8))),"")</f>
        <v/>
      </c>
      <c r="F9" s="13" t="str">
        <f t="array" aca="1" ref="F9" ca="1">IF(ROWS($1:8)&lt;=COUNTIF(Tableau1[LOT],COURBES!$K$12),INDEX(Tableau1[MP ANALYSEE],SMALL(IF(Tableau1[LOT]=COURBES!$K$12,ROW(INDIRECT("1:"&amp;ROWS(Tableau1[LOT])))),ROWS($1:8))),"")</f>
        <v/>
      </c>
      <c r="G9" s="12" t="str">
        <f t="array" aca="1" ref="G9" ca="1">IF(ROWS($1:8)&lt;=COUNTIF(Tableau1[LOT],COURBES!$K$12),INDEX(Tableau2[RESULTAT SUR PROD],SMALL(IF(Tableau1[LOT]=COURBES!$K$12,ROW(INDIRECT("1:"&amp;ROWS(Tableau1[LOT])))),ROWS($1:8))),"")</f>
        <v/>
      </c>
      <c r="H9" s="12" t="str">
        <f t="array" aca="1" ref="H9" ca="1">IF(ROWS($1:8)&lt;=COUNTIF(Tableau1[LOT],COURBES!$K$12),INDEX(Tableau2[SURCHARGE],SMALL(IF(Tableau1[LOT]=COURBES!$K$12,ROW(INDIRECT("1:"&amp;ROWS(Tableau1[LOT])))),ROWS($1:8))),"")</f>
        <v/>
      </c>
      <c r="I9" s="12" t="str">
        <f t="array" aca="1" ref="I9" ca="1">IF(ROWS($1:8)&lt;=COUNTIF(Tableau1[LOT],COURBES!$K$12),INDEX(Tableau2[RESULTAT SUR ETIQ],SMALL(IF(Tableau1[LOT]=COURBES!$K$12,ROW(INDIRECT("1:"&amp;ROWS(Tableau1[LOT])))),ROWS($1:8))),"")</f>
        <v/>
      </c>
    </row>
    <row r="10" spans="1:9" x14ac:dyDescent="0.45">
      <c r="A10" t="str">
        <f t="array" aca="1" ref="A10" ca="1">IF(ROWS($1:9)&lt;=COUNTIF(Tableau1[MP ANALYSEE],COURBES!$E$12),INDEX(Tableau1[LOT],SMALL(IF(Tableau1[MP ANALYSEE]=COURBES!$E$12,ROW(INDIRECT("1:"&amp;ROWS(Tableau1[MP ANALYSEE])))),ROWS($1:9))),"")</f>
        <v/>
      </c>
      <c r="B10" s="12" t="str">
        <f t="array" aca="1" ref="B10" ca="1">IF(ROWS($1:9)&lt;=COUNTIF(Tableau1[MP ANALYSEE],COURBES!$E$12),INDEX(Tableau2[RESULTAT SUR PROD],SMALL(IF(Tableau1[MP ANALYSEE]=COURBES!$E$12,ROW(INDIRECT("1:"&amp;ROWS(Tableau1[MP ANALYSEE])))),ROWS($1:9))),"")</f>
        <v/>
      </c>
      <c r="C10" s="12" t="str">
        <f t="array" aca="1" ref="C10" ca="1">IF(ROWS($1:9)&lt;=COUNTIF(Tableau1[MP ANALYSEE],COURBES!$E$12),INDEX(Tableau2[SURCHARGE],SMALL(IF(Tableau1[MP ANALYSEE]=COURBES!$E$12,ROW(INDIRECT("1:"&amp;ROWS(Tableau1[MP ANALYSEE])))),ROWS($1:9))),"")</f>
        <v/>
      </c>
      <c r="D10" s="12" t="str">
        <f t="array" aca="1" ref="D10" ca="1">IF(ROWS($1:9)&lt;=COUNTIF(Tableau1[MP ANALYSEE],COURBES!$E$12),INDEX(Tableau2[RESULTAT SUR ETIQ],SMALL(IF(Tableau1[MP ANALYSEE]=COURBES!$E$12,ROW(INDIRECT("1:"&amp;ROWS(Tableau1[MP ANALYSEE])))),ROWS($1:9))),"")</f>
        <v/>
      </c>
      <c r="F10" s="13" t="str">
        <f t="array" aca="1" ref="F10" ca="1">IF(ROWS($1:9)&lt;=COUNTIF(Tableau1[LOT],COURBES!$K$12),INDEX(Tableau1[MP ANALYSEE],SMALL(IF(Tableau1[LOT]=COURBES!$K$12,ROW(INDIRECT("1:"&amp;ROWS(Tableau1[LOT])))),ROWS($1:9))),"")</f>
        <v/>
      </c>
      <c r="G10" s="12" t="str">
        <f t="array" aca="1" ref="G10" ca="1">IF(ROWS($1:9)&lt;=COUNTIF(Tableau1[LOT],COURBES!$K$12),INDEX(Tableau2[RESULTAT SUR PROD],SMALL(IF(Tableau1[LOT]=COURBES!$K$12,ROW(INDIRECT("1:"&amp;ROWS(Tableau1[LOT])))),ROWS($1:9))),"")</f>
        <v/>
      </c>
      <c r="H10" s="12" t="str">
        <f t="array" aca="1" ref="H10" ca="1">IF(ROWS($1:9)&lt;=COUNTIF(Tableau1[LOT],COURBES!$K$12),INDEX(Tableau2[SURCHARGE],SMALL(IF(Tableau1[LOT]=COURBES!$K$12,ROW(INDIRECT("1:"&amp;ROWS(Tableau1[LOT])))),ROWS($1:9))),"")</f>
        <v/>
      </c>
      <c r="I10" s="12" t="str">
        <f t="array" aca="1" ref="I10" ca="1">IF(ROWS($1:9)&lt;=COUNTIF(Tableau1[LOT],COURBES!$K$12),INDEX(Tableau2[RESULTAT SUR ETIQ],SMALL(IF(Tableau1[LOT]=COURBES!$K$12,ROW(INDIRECT("1:"&amp;ROWS(Tableau1[LOT])))),ROWS($1:9))),"")</f>
        <v/>
      </c>
    </row>
    <row r="11" spans="1:9" x14ac:dyDescent="0.45">
      <c r="A11" t="str">
        <f t="array" aca="1" ref="A11" ca="1">IF(ROWS($1:10)&lt;=COUNTIF(Tableau1[MP ANALYSEE],COURBES!$E$12),INDEX(Tableau1[LOT],SMALL(IF(Tableau1[MP ANALYSEE]=COURBES!$E$12,ROW(INDIRECT("1:"&amp;ROWS(Tableau1[MP ANALYSEE])))),ROWS($1:10))),"")</f>
        <v/>
      </c>
      <c r="B11" s="12" t="str">
        <f t="array" aca="1" ref="B11" ca="1">IF(ROWS($1:10)&lt;=COUNTIF(Tableau1[MP ANALYSEE],COURBES!$E$12),INDEX(Tableau2[RESULTAT SUR PROD],SMALL(IF(Tableau1[MP ANALYSEE]=COURBES!$E$12,ROW(INDIRECT("1:"&amp;ROWS(Tableau1[MP ANALYSEE])))),ROWS($1:10))),"")</f>
        <v/>
      </c>
      <c r="C11" s="12" t="str">
        <f t="array" aca="1" ref="C11" ca="1">IF(ROWS($1:10)&lt;=COUNTIF(Tableau1[MP ANALYSEE],COURBES!$E$12),INDEX(Tableau2[SURCHARGE],SMALL(IF(Tableau1[MP ANALYSEE]=COURBES!$E$12,ROW(INDIRECT("1:"&amp;ROWS(Tableau1[MP ANALYSEE])))),ROWS($1:10))),"")</f>
        <v/>
      </c>
      <c r="D11" s="12" t="str">
        <f t="array" aca="1" ref="D11" ca="1">IF(ROWS($1:10)&lt;=COUNTIF(Tableau1[MP ANALYSEE],COURBES!$E$12),INDEX(Tableau2[RESULTAT SUR ETIQ],SMALL(IF(Tableau1[MP ANALYSEE]=COURBES!$E$12,ROW(INDIRECT("1:"&amp;ROWS(Tableau1[MP ANALYSEE])))),ROWS($1:10))),"")</f>
        <v/>
      </c>
      <c r="F11" s="13" t="str">
        <f t="array" aca="1" ref="F11" ca="1">IF(ROWS($1:10)&lt;=COUNTIF(Tableau1[LOT],COURBES!$K$12),INDEX(Tableau1[MP ANALYSEE],SMALL(IF(Tableau1[LOT]=COURBES!$K$12,ROW(INDIRECT("1:"&amp;ROWS(Tableau1[LOT])))),ROWS($1:10))),"")</f>
        <v/>
      </c>
      <c r="G11" s="12" t="str">
        <f t="array" aca="1" ref="G11" ca="1">IF(ROWS($1:10)&lt;=COUNTIF(Tableau1[LOT],COURBES!$K$12),INDEX(Tableau2[RESULTAT SUR PROD],SMALL(IF(Tableau1[LOT]=COURBES!$K$12,ROW(INDIRECT("1:"&amp;ROWS(Tableau1[LOT])))),ROWS($1:10))),"")</f>
        <v/>
      </c>
      <c r="H11" s="12" t="str">
        <f t="array" aca="1" ref="H11" ca="1">IF(ROWS($1:10)&lt;=COUNTIF(Tableau1[LOT],COURBES!$K$12),INDEX(Tableau2[SURCHARGE],SMALL(IF(Tableau1[LOT]=COURBES!$K$12,ROW(INDIRECT("1:"&amp;ROWS(Tableau1[LOT])))),ROWS($1:10))),"")</f>
        <v/>
      </c>
      <c r="I11" s="12" t="str">
        <f t="array" aca="1" ref="I11" ca="1">IF(ROWS($1:10)&lt;=COUNTIF(Tableau1[LOT],COURBES!$K$12),INDEX(Tableau2[RESULTAT SUR ETIQ],SMALL(IF(Tableau1[LOT]=COURBES!$K$12,ROW(INDIRECT("1:"&amp;ROWS(Tableau1[LOT])))),ROWS($1:10))),"")</f>
        <v/>
      </c>
    </row>
    <row r="12" spans="1:9" x14ac:dyDescent="0.45">
      <c r="A12" t="str">
        <f t="array" aca="1" ref="A12" ca="1">IF(ROWS($1:11)&lt;=COUNTIF(Tableau1[MP ANALYSEE],COURBES!$E$12),INDEX(Tableau1[LOT],SMALL(IF(Tableau1[MP ANALYSEE]=COURBES!$E$12,ROW(INDIRECT("1:"&amp;ROWS(Tableau1[MP ANALYSEE])))),ROWS($1:11))),"")</f>
        <v/>
      </c>
      <c r="B12" s="12" t="str">
        <f t="array" aca="1" ref="B12" ca="1">IF(ROWS($1:11)&lt;=COUNTIF(Tableau1[MP ANALYSEE],COURBES!$E$12),INDEX(Tableau2[RESULTAT SUR PROD],SMALL(IF(Tableau1[MP ANALYSEE]=COURBES!$E$12,ROW(INDIRECT("1:"&amp;ROWS(Tableau1[MP ANALYSEE])))),ROWS($1:11))),"")</f>
        <v/>
      </c>
      <c r="C12" s="12" t="str">
        <f t="array" aca="1" ref="C12" ca="1">IF(ROWS($1:11)&lt;=COUNTIF(Tableau1[MP ANALYSEE],COURBES!$E$12),INDEX(Tableau2[SURCHARGE],SMALL(IF(Tableau1[MP ANALYSEE]=COURBES!$E$12,ROW(INDIRECT("1:"&amp;ROWS(Tableau1[MP ANALYSEE])))),ROWS($1:11))),"")</f>
        <v/>
      </c>
      <c r="D12" s="12" t="str">
        <f t="array" aca="1" ref="D12" ca="1">IF(ROWS($1:11)&lt;=COUNTIF(Tableau1[MP ANALYSEE],COURBES!$E$12),INDEX(Tableau2[RESULTAT SUR ETIQ],SMALL(IF(Tableau1[MP ANALYSEE]=COURBES!$E$12,ROW(INDIRECT("1:"&amp;ROWS(Tableau1[MP ANALYSEE])))),ROWS($1:11))),"")</f>
        <v/>
      </c>
      <c r="F12" s="13" t="str">
        <f t="array" aca="1" ref="F12" ca="1">IF(ROWS($1:11)&lt;=COUNTIF(Tableau1[LOT],COURBES!$K$12),INDEX(Tableau1[MP ANALYSEE],SMALL(IF(Tableau1[LOT]=COURBES!$K$12,ROW(INDIRECT("1:"&amp;ROWS(Tableau1[LOT])))),ROWS($1:11))),"")</f>
        <v/>
      </c>
      <c r="G12" s="12" t="str">
        <f t="array" aca="1" ref="G12" ca="1">IF(ROWS($1:11)&lt;=COUNTIF(Tableau1[LOT],COURBES!$K$12),INDEX(Tableau2[RESULTAT SUR PROD],SMALL(IF(Tableau1[LOT]=COURBES!$K$12,ROW(INDIRECT("1:"&amp;ROWS(Tableau1[LOT])))),ROWS($1:11))),"")</f>
        <v/>
      </c>
      <c r="H12" s="12" t="str">
        <f t="array" aca="1" ref="H12" ca="1">IF(ROWS($1:11)&lt;=COUNTIF(Tableau1[LOT],COURBES!$K$12),INDEX(Tableau2[SURCHARGE],SMALL(IF(Tableau1[LOT]=COURBES!$K$12,ROW(INDIRECT("1:"&amp;ROWS(Tableau1[LOT])))),ROWS($1:11))),"")</f>
        <v/>
      </c>
      <c r="I12" s="12" t="str">
        <f t="array" aca="1" ref="I12" ca="1">IF(ROWS($1:11)&lt;=COUNTIF(Tableau1[LOT],COURBES!$K$12),INDEX(Tableau2[RESULTAT SUR ETIQ],SMALL(IF(Tableau1[LOT]=COURBES!$K$12,ROW(INDIRECT("1:"&amp;ROWS(Tableau1[LOT])))),ROWS($1:11))),"")</f>
        <v/>
      </c>
    </row>
    <row r="13" spans="1:9" x14ac:dyDescent="0.45">
      <c r="A13" t="str">
        <f t="array" aca="1" ref="A13" ca="1">IF(ROWS($1:12)&lt;=COUNTIF(Tableau1[MP ANALYSEE],COURBES!$E$12),INDEX(Tableau1[LOT],SMALL(IF(Tableau1[MP ANALYSEE]=COURBES!$E$12,ROW(INDIRECT("1:"&amp;ROWS(Tableau1[MP ANALYSEE])))),ROWS($1:12))),"")</f>
        <v/>
      </c>
      <c r="B13" s="12" t="str">
        <f t="array" aca="1" ref="B13" ca="1">IF(ROWS($1:12)&lt;=COUNTIF(Tableau1[MP ANALYSEE],COURBES!$E$12),INDEX(Tableau2[RESULTAT SUR PROD],SMALL(IF(Tableau1[MP ANALYSEE]=COURBES!$E$12,ROW(INDIRECT("1:"&amp;ROWS(Tableau1[MP ANALYSEE])))),ROWS($1:12))),"")</f>
        <v/>
      </c>
      <c r="C13" s="12" t="str">
        <f t="array" aca="1" ref="C13" ca="1">IF(ROWS($1:12)&lt;=COUNTIF(Tableau1[MP ANALYSEE],COURBES!$E$12),INDEX(Tableau2[SURCHARGE],SMALL(IF(Tableau1[MP ANALYSEE]=COURBES!$E$12,ROW(INDIRECT("1:"&amp;ROWS(Tableau1[MP ANALYSEE])))),ROWS($1:12))),"")</f>
        <v/>
      </c>
      <c r="D13" s="12" t="str">
        <f t="array" aca="1" ref="D13" ca="1">IF(ROWS($1:12)&lt;=COUNTIF(Tableau1[MP ANALYSEE],COURBES!$E$12),INDEX(Tableau2[RESULTAT SUR ETIQ],SMALL(IF(Tableau1[MP ANALYSEE]=COURBES!$E$12,ROW(INDIRECT("1:"&amp;ROWS(Tableau1[MP ANALYSEE])))),ROWS($1:12))),"")</f>
        <v/>
      </c>
      <c r="F13" s="13" t="str">
        <f t="array" aca="1" ref="F13" ca="1">IF(ROWS($1:12)&lt;=COUNTIF(Tableau1[LOT],COURBES!$K$12),INDEX(Tableau1[MP ANALYSEE],SMALL(IF(Tableau1[LOT]=COURBES!$K$12,ROW(INDIRECT("1:"&amp;ROWS(Tableau1[LOT])))),ROWS($1:12))),"")</f>
        <v/>
      </c>
      <c r="G13" s="12" t="str">
        <f t="array" aca="1" ref="G13" ca="1">IF(ROWS($1:12)&lt;=COUNTIF(Tableau1[LOT],COURBES!$K$12),INDEX(Tableau2[RESULTAT SUR PROD],SMALL(IF(Tableau1[LOT]=COURBES!$K$12,ROW(INDIRECT("1:"&amp;ROWS(Tableau1[LOT])))),ROWS($1:12))),"")</f>
        <v/>
      </c>
      <c r="H13" s="12" t="str">
        <f t="array" aca="1" ref="H13" ca="1">IF(ROWS($1:12)&lt;=COUNTIF(Tableau1[LOT],COURBES!$K$12),INDEX(Tableau2[SURCHARGE],SMALL(IF(Tableau1[LOT]=COURBES!$K$12,ROW(INDIRECT("1:"&amp;ROWS(Tableau1[LOT])))),ROWS($1:12))),"")</f>
        <v/>
      </c>
      <c r="I13" s="12" t="str">
        <f t="array" aca="1" ref="I13" ca="1">IF(ROWS($1:12)&lt;=COUNTIF(Tableau1[LOT],COURBES!$K$12),INDEX(Tableau2[RESULTAT SUR ETIQ],SMALL(IF(Tableau1[LOT]=COURBES!$K$12,ROW(INDIRECT("1:"&amp;ROWS(Tableau1[LOT])))),ROWS($1:12))),"")</f>
        <v/>
      </c>
    </row>
    <row r="14" spans="1:9" x14ac:dyDescent="0.45">
      <c r="A14" t="str">
        <f t="array" aca="1" ref="A14" ca="1">IF(ROWS($1:13)&lt;=COUNTIF(Tableau1[MP ANALYSEE],COURBES!$E$12),INDEX(Tableau1[LOT],SMALL(IF(Tableau1[MP ANALYSEE]=COURBES!$E$12,ROW(INDIRECT("1:"&amp;ROWS(Tableau1[MP ANALYSEE])))),ROWS($1:13))),"")</f>
        <v/>
      </c>
      <c r="B14" s="12" t="str">
        <f t="array" aca="1" ref="B14" ca="1">IF(ROWS($1:13)&lt;=COUNTIF(Tableau1[MP ANALYSEE],COURBES!$E$12),INDEX(Tableau2[RESULTAT SUR PROD],SMALL(IF(Tableau1[MP ANALYSEE]=COURBES!$E$12,ROW(INDIRECT("1:"&amp;ROWS(Tableau1[MP ANALYSEE])))),ROWS($1:13))),"")</f>
        <v/>
      </c>
      <c r="C14" s="12" t="str">
        <f t="array" aca="1" ref="C14" ca="1">IF(ROWS($1:13)&lt;=COUNTIF(Tableau1[MP ANALYSEE],COURBES!$E$12),INDEX(Tableau2[SURCHARGE],SMALL(IF(Tableau1[MP ANALYSEE]=COURBES!$E$12,ROW(INDIRECT("1:"&amp;ROWS(Tableau1[MP ANALYSEE])))),ROWS($1:13))),"")</f>
        <v/>
      </c>
      <c r="D14" s="12" t="str">
        <f t="array" aca="1" ref="D14" ca="1">IF(ROWS($1:13)&lt;=COUNTIF(Tableau1[MP ANALYSEE],COURBES!$E$12),INDEX(Tableau2[RESULTAT SUR ETIQ],SMALL(IF(Tableau1[MP ANALYSEE]=COURBES!$E$12,ROW(INDIRECT("1:"&amp;ROWS(Tableau1[MP ANALYSEE])))),ROWS($1:13))),"")</f>
        <v/>
      </c>
      <c r="F14" s="13" t="str">
        <f t="array" aca="1" ref="F14" ca="1">IF(ROWS($1:13)&lt;=COUNTIF(Tableau1[LOT],COURBES!$K$12),INDEX(Tableau1[MP ANALYSEE],SMALL(IF(Tableau1[LOT]=COURBES!$K$12,ROW(INDIRECT("1:"&amp;ROWS(Tableau1[LOT])))),ROWS($1:13))),"")</f>
        <v/>
      </c>
      <c r="G14" s="12" t="str">
        <f t="array" aca="1" ref="G14" ca="1">IF(ROWS($1:13)&lt;=COUNTIF(Tableau1[LOT],COURBES!$K$12),INDEX(Tableau2[RESULTAT SUR PROD],SMALL(IF(Tableau1[LOT]=COURBES!$K$12,ROW(INDIRECT("1:"&amp;ROWS(Tableau1[LOT])))),ROWS($1:13))),"")</f>
        <v/>
      </c>
      <c r="H14" s="12" t="str">
        <f t="array" aca="1" ref="H14" ca="1">IF(ROWS($1:13)&lt;=COUNTIF(Tableau1[LOT],COURBES!$K$12),INDEX(Tableau2[SURCHARGE],SMALL(IF(Tableau1[LOT]=COURBES!$K$12,ROW(INDIRECT("1:"&amp;ROWS(Tableau1[LOT])))),ROWS($1:13))),"")</f>
        <v/>
      </c>
      <c r="I14" s="12" t="str">
        <f t="array" aca="1" ref="I14" ca="1">IF(ROWS($1:13)&lt;=COUNTIF(Tableau1[LOT],COURBES!$K$12),INDEX(Tableau2[RESULTAT SUR ETIQ],SMALL(IF(Tableau1[LOT]=COURBES!$K$12,ROW(INDIRECT("1:"&amp;ROWS(Tableau1[LOT])))),ROWS($1:13))),"")</f>
        <v/>
      </c>
    </row>
    <row r="15" spans="1:9" x14ac:dyDescent="0.45">
      <c r="A15" t="str">
        <f t="array" aca="1" ref="A15" ca="1">IF(ROWS($1:14)&lt;=COUNTIF(Tableau1[MP ANALYSEE],COURBES!$E$12),INDEX(Tableau1[LOT],SMALL(IF(Tableau1[MP ANALYSEE]=COURBES!$E$12,ROW(INDIRECT("1:"&amp;ROWS(Tableau1[MP ANALYSEE])))),ROWS($1:14))),"")</f>
        <v/>
      </c>
      <c r="B15" s="12" t="str">
        <f t="array" aca="1" ref="B15" ca="1">IF(ROWS($1:14)&lt;=COUNTIF(Tableau1[MP ANALYSEE],COURBES!$E$12),INDEX(Tableau2[RESULTAT SUR PROD],SMALL(IF(Tableau1[MP ANALYSEE]=COURBES!$E$12,ROW(INDIRECT("1:"&amp;ROWS(Tableau1[MP ANALYSEE])))),ROWS($1:14))),"")</f>
        <v/>
      </c>
      <c r="C15" s="12" t="str">
        <f t="array" aca="1" ref="C15" ca="1">IF(ROWS($1:14)&lt;=COUNTIF(Tableau1[MP ANALYSEE],COURBES!$E$12),INDEX(Tableau2[SURCHARGE],SMALL(IF(Tableau1[MP ANALYSEE]=COURBES!$E$12,ROW(INDIRECT("1:"&amp;ROWS(Tableau1[MP ANALYSEE])))),ROWS($1:14))),"")</f>
        <v/>
      </c>
      <c r="D15" s="12" t="str">
        <f t="array" aca="1" ref="D15" ca="1">IF(ROWS($1:14)&lt;=COUNTIF(Tableau1[MP ANALYSEE],COURBES!$E$12),INDEX(Tableau2[RESULTAT SUR ETIQ],SMALL(IF(Tableau1[MP ANALYSEE]=COURBES!$E$12,ROW(INDIRECT("1:"&amp;ROWS(Tableau1[MP ANALYSEE])))),ROWS($1:14))),"")</f>
        <v/>
      </c>
      <c r="F15" s="13" t="str">
        <f t="array" aca="1" ref="F15" ca="1">IF(ROWS($1:14)&lt;=COUNTIF(Tableau1[LOT],COURBES!$K$12),INDEX(Tableau1[MP ANALYSEE],SMALL(IF(Tableau1[LOT]=COURBES!$K$12,ROW(INDIRECT("1:"&amp;ROWS(Tableau1[LOT])))),ROWS($1:14))),"")</f>
        <v/>
      </c>
      <c r="G15" s="12" t="str">
        <f t="array" aca="1" ref="G15" ca="1">IF(ROWS($1:14)&lt;=COUNTIF(Tableau1[LOT],COURBES!$K$12),INDEX(Tableau2[RESULTAT SUR PROD],SMALL(IF(Tableau1[LOT]=COURBES!$K$12,ROW(INDIRECT("1:"&amp;ROWS(Tableau1[LOT])))),ROWS($1:14))),"")</f>
        <v/>
      </c>
      <c r="H15" s="12" t="str">
        <f t="array" aca="1" ref="H15" ca="1">IF(ROWS($1:14)&lt;=COUNTIF(Tableau1[LOT],COURBES!$K$12),INDEX(Tableau2[SURCHARGE],SMALL(IF(Tableau1[LOT]=COURBES!$K$12,ROW(INDIRECT("1:"&amp;ROWS(Tableau1[LOT])))),ROWS($1:14))),"")</f>
        <v/>
      </c>
      <c r="I15" s="12" t="str">
        <f t="array" aca="1" ref="I15" ca="1">IF(ROWS($1:14)&lt;=COUNTIF(Tableau1[LOT],COURBES!$K$12),INDEX(Tableau2[RESULTAT SUR ETIQ],SMALL(IF(Tableau1[LOT]=COURBES!$K$12,ROW(INDIRECT("1:"&amp;ROWS(Tableau1[LOT])))),ROWS($1:14))),"")</f>
        <v/>
      </c>
    </row>
    <row r="16" spans="1:9" x14ac:dyDescent="0.45">
      <c r="A16" t="str">
        <f t="array" aca="1" ref="A16" ca="1">IF(ROWS($1:15)&lt;=COUNTIF(Tableau1[MP ANALYSEE],COURBES!$E$12),INDEX(Tableau1[LOT],SMALL(IF(Tableau1[MP ANALYSEE]=COURBES!$E$12,ROW(INDIRECT("1:"&amp;ROWS(Tableau1[MP ANALYSEE])))),ROWS($1:15))),"")</f>
        <v/>
      </c>
      <c r="B16" s="12" t="str">
        <f t="array" aca="1" ref="B16" ca="1">IF(ROWS($1:15)&lt;=COUNTIF(Tableau1[MP ANALYSEE],COURBES!$E$12),INDEX(Tableau2[RESULTAT SUR PROD],SMALL(IF(Tableau1[MP ANALYSEE]=COURBES!$E$12,ROW(INDIRECT("1:"&amp;ROWS(Tableau1[MP ANALYSEE])))),ROWS($1:15))),"")</f>
        <v/>
      </c>
      <c r="C16" s="12" t="str">
        <f t="array" aca="1" ref="C16" ca="1">IF(ROWS($1:15)&lt;=COUNTIF(Tableau1[MP ANALYSEE],COURBES!$E$12),INDEX(Tableau2[SURCHARGE],SMALL(IF(Tableau1[MP ANALYSEE]=COURBES!$E$12,ROW(INDIRECT("1:"&amp;ROWS(Tableau1[MP ANALYSEE])))),ROWS($1:15))),"")</f>
        <v/>
      </c>
      <c r="D16" s="12" t="str">
        <f t="array" aca="1" ref="D16" ca="1">IF(ROWS($1:15)&lt;=COUNTIF(Tableau1[MP ANALYSEE],COURBES!$E$12),INDEX(Tableau2[RESULTAT SUR ETIQ],SMALL(IF(Tableau1[MP ANALYSEE]=COURBES!$E$12,ROW(INDIRECT("1:"&amp;ROWS(Tableau1[MP ANALYSEE])))),ROWS($1:15))),"")</f>
        <v/>
      </c>
      <c r="F16" s="13" t="str">
        <f t="array" aca="1" ref="F16" ca="1">IF(ROWS($1:15)&lt;=COUNTIF(Tableau1[LOT],COURBES!$K$12),INDEX(Tableau1[MP ANALYSEE],SMALL(IF(Tableau1[LOT]=COURBES!$K$12,ROW(INDIRECT("1:"&amp;ROWS(Tableau1[LOT])))),ROWS($1:15))),"")</f>
        <v/>
      </c>
      <c r="G16" s="12" t="str">
        <f t="array" aca="1" ref="G16" ca="1">IF(ROWS($1:15)&lt;=COUNTIF(Tableau1[LOT],COURBES!$K$12),INDEX(Tableau2[RESULTAT SUR PROD],SMALL(IF(Tableau1[LOT]=COURBES!$K$12,ROW(INDIRECT("1:"&amp;ROWS(Tableau1[LOT])))),ROWS($1:15))),"")</f>
        <v/>
      </c>
      <c r="H16" s="12" t="str">
        <f t="array" aca="1" ref="H16" ca="1">IF(ROWS($1:15)&lt;=COUNTIF(Tableau1[LOT],COURBES!$K$12),INDEX(Tableau2[SURCHARGE],SMALL(IF(Tableau1[LOT]=COURBES!$K$12,ROW(INDIRECT("1:"&amp;ROWS(Tableau1[LOT])))),ROWS($1:15))),"")</f>
        <v/>
      </c>
      <c r="I16" s="12" t="str">
        <f t="array" aca="1" ref="I16" ca="1">IF(ROWS($1:15)&lt;=COUNTIF(Tableau1[LOT],COURBES!$K$12),INDEX(Tableau2[RESULTAT SUR ETIQ],SMALL(IF(Tableau1[LOT]=COURBES!$K$12,ROW(INDIRECT("1:"&amp;ROWS(Tableau1[LOT])))),ROWS($1:15))),"")</f>
        <v/>
      </c>
    </row>
    <row r="17" spans="1:9" x14ac:dyDescent="0.45">
      <c r="A17" t="str">
        <f t="array" aca="1" ref="A17" ca="1">IF(ROWS($1:16)&lt;=COUNTIF(Tableau1[MP ANALYSEE],COURBES!$E$12),INDEX(Tableau1[LOT],SMALL(IF(Tableau1[MP ANALYSEE]=COURBES!$E$12,ROW(INDIRECT("1:"&amp;ROWS(Tableau1[MP ANALYSEE])))),ROWS($1:16))),"")</f>
        <v/>
      </c>
      <c r="B17" s="12" t="str">
        <f t="array" aca="1" ref="B17" ca="1">IF(ROWS($1:16)&lt;=COUNTIF(Tableau1[MP ANALYSEE],COURBES!$E$12),INDEX(Tableau2[RESULTAT SUR PROD],SMALL(IF(Tableau1[MP ANALYSEE]=COURBES!$E$12,ROW(INDIRECT("1:"&amp;ROWS(Tableau1[MP ANALYSEE])))),ROWS($1:16))),"")</f>
        <v/>
      </c>
      <c r="C17" s="12" t="str">
        <f t="array" aca="1" ref="C17" ca="1">IF(ROWS($1:16)&lt;=COUNTIF(Tableau1[MP ANALYSEE],COURBES!$E$12),INDEX(Tableau2[SURCHARGE],SMALL(IF(Tableau1[MP ANALYSEE]=COURBES!$E$12,ROW(INDIRECT("1:"&amp;ROWS(Tableau1[MP ANALYSEE])))),ROWS($1:16))),"")</f>
        <v/>
      </c>
      <c r="D17" s="12" t="str">
        <f t="array" aca="1" ref="D17" ca="1">IF(ROWS($1:16)&lt;=COUNTIF(Tableau1[MP ANALYSEE],COURBES!$E$12),INDEX(Tableau2[RESULTAT SUR ETIQ],SMALL(IF(Tableau1[MP ANALYSEE]=COURBES!$E$12,ROW(INDIRECT("1:"&amp;ROWS(Tableau1[MP ANALYSEE])))),ROWS($1:16))),"")</f>
        <v/>
      </c>
      <c r="F17" s="13" t="str">
        <f t="array" aca="1" ref="F17" ca="1">IF(ROWS($1:16)&lt;=COUNTIF(Tableau1[LOT],COURBES!$K$12),INDEX(Tableau1[MP ANALYSEE],SMALL(IF(Tableau1[LOT]=COURBES!$K$12,ROW(INDIRECT("1:"&amp;ROWS(Tableau1[LOT])))),ROWS($1:16))),"")</f>
        <v/>
      </c>
      <c r="G17" s="12" t="str">
        <f t="array" aca="1" ref="G17" ca="1">IF(ROWS($1:16)&lt;=COUNTIF(Tableau1[LOT],COURBES!$K$12),INDEX(Tableau2[RESULTAT SUR PROD],SMALL(IF(Tableau1[LOT]=COURBES!$K$12,ROW(INDIRECT("1:"&amp;ROWS(Tableau1[LOT])))),ROWS($1:16))),"")</f>
        <v/>
      </c>
      <c r="H17" s="12" t="str">
        <f t="array" aca="1" ref="H17" ca="1">IF(ROWS($1:16)&lt;=COUNTIF(Tableau1[LOT],COURBES!$K$12),INDEX(Tableau2[SURCHARGE],SMALL(IF(Tableau1[LOT]=COURBES!$K$12,ROW(INDIRECT("1:"&amp;ROWS(Tableau1[LOT])))),ROWS($1:16))),"")</f>
        <v/>
      </c>
      <c r="I17" s="12" t="str">
        <f t="array" aca="1" ref="I17" ca="1">IF(ROWS($1:16)&lt;=COUNTIF(Tableau1[LOT],COURBES!$K$12),INDEX(Tableau2[RESULTAT SUR ETIQ],SMALL(IF(Tableau1[LOT]=COURBES!$K$12,ROW(INDIRECT("1:"&amp;ROWS(Tableau1[LOT])))),ROWS($1:16))),"")</f>
        <v/>
      </c>
    </row>
    <row r="18" spans="1:9" x14ac:dyDescent="0.45">
      <c r="A18" t="str">
        <f t="array" aca="1" ref="A18" ca="1">IF(ROWS($1:17)&lt;=COUNTIF(Tableau1[MP ANALYSEE],COURBES!$E$12),INDEX(Tableau1[LOT],SMALL(IF(Tableau1[MP ANALYSEE]=COURBES!$E$12,ROW(INDIRECT("1:"&amp;ROWS(Tableau1[MP ANALYSEE])))),ROWS($1:17))),"")</f>
        <v/>
      </c>
      <c r="B18" s="12" t="str">
        <f t="array" aca="1" ref="B18" ca="1">IF(ROWS($1:17)&lt;=COUNTIF(Tableau1[MP ANALYSEE],COURBES!$E$12),INDEX(Tableau2[RESULTAT SUR PROD],SMALL(IF(Tableau1[MP ANALYSEE]=COURBES!$E$12,ROW(INDIRECT("1:"&amp;ROWS(Tableau1[MP ANALYSEE])))),ROWS($1:17))),"")</f>
        <v/>
      </c>
      <c r="C18" s="12" t="str">
        <f t="array" aca="1" ref="C18" ca="1">IF(ROWS($1:17)&lt;=COUNTIF(Tableau1[MP ANALYSEE],COURBES!$E$12),INDEX(Tableau2[SURCHARGE],SMALL(IF(Tableau1[MP ANALYSEE]=COURBES!$E$12,ROW(INDIRECT("1:"&amp;ROWS(Tableau1[MP ANALYSEE])))),ROWS($1:17))),"")</f>
        <v/>
      </c>
      <c r="D18" s="12" t="str">
        <f t="array" aca="1" ref="D18" ca="1">IF(ROWS($1:17)&lt;=COUNTIF(Tableau1[MP ANALYSEE],COURBES!$E$12),INDEX(Tableau2[RESULTAT SUR ETIQ],SMALL(IF(Tableau1[MP ANALYSEE]=COURBES!$E$12,ROW(INDIRECT("1:"&amp;ROWS(Tableau1[MP ANALYSEE])))),ROWS($1:17))),"")</f>
        <v/>
      </c>
      <c r="F18" s="13" t="str">
        <f t="array" aca="1" ref="F18" ca="1">IF(ROWS($1:17)&lt;=COUNTIF(Tableau1[LOT],COURBES!$K$12),INDEX(Tableau1[MP ANALYSEE],SMALL(IF(Tableau1[LOT]=COURBES!$K$12,ROW(INDIRECT("1:"&amp;ROWS(Tableau1[LOT])))),ROWS($1:17))),"")</f>
        <v/>
      </c>
      <c r="G18" s="12" t="str">
        <f t="array" aca="1" ref="G18" ca="1">IF(ROWS($1:17)&lt;=COUNTIF(Tableau1[LOT],COURBES!$K$12),INDEX(Tableau2[RESULTAT SUR PROD],SMALL(IF(Tableau1[LOT]=COURBES!$K$12,ROW(INDIRECT("1:"&amp;ROWS(Tableau1[LOT])))),ROWS($1:17))),"")</f>
        <v/>
      </c>
      <c r="H18" s="12" t="str">
        <f t="array" aca="1" ref="H18" ca="1">IF(ROWS($1:17)&lt;=COUNTIF(Tableau1[LOT],COURBES!$K$12),INDEX(Tableau2[SURCHARGE],SMALL(IF(Tableau1[LOT]=COURBES!$K$12,ROW(INDIRECT("1:"&amp;ROWS(Tableau1[LOT])))),ROWS($1:17))),"")</f>
        <v/>
      </c>
      <c r="I18" s="12" t="str">
        <f t="array" aca="1" ref="I18" ca="1">IF(ROWS($1:17)&lt;=COUNTIF(Tableau1[LOT],COURBES!$K$12),INDEX(Tableau2[RESULTAT SUR ETIQ],SMALL(IF(Tableau1[LOT]=COURBES!$K$12,ROW(INDIRECT("1:"&amp;ROWS(Tableau1[LOT])))),ROWS($1:17))),"")</f>
        <v/>
      </c>
    </row>
    <row r="19" spans="1:9" x14ac:dyDescent="0.45">
      <c r="A19" t="str">
        <f t="array" aca="1" ref="A19" ca="1">IF(ROWS($1:18)&lt;=COUNTIF(Tableau1[MP ANALYSEE],COURBES!$E$12),INDEX(Tableau1[LOT],SMALL(IF(Tableau1[MP ANALYSEE]=COURBES!$E$12,ROW(INDIRECT("1:"&amp;ROWS(Tableau1[MP ANALYSEE])))),ROWS($1:18))),"")</f>
        <v/>
      </c>
      <c r="B19" s="12" t="str">
        <f t="array" aca="1" ref="B19" ca="1">IF(ROWS($1:18)&lt;=COUNTIF(Tableau1[MP ANALYSEE],COURBES!$E$12),INDEX(Tableau2[RESULTAT SUR PROD],SMALL(IF(Tableau1[MP ANALYSEE]=COURBES!$E$12,ROW(INDIRECT("1:"&amp;ROWS(Tableau1[MP ANALYSEE])))),ROWS($1:18))),"")</f>
        <v/>
      </c>
      <c r="C19" s="12" t="str">
        <f t="array" aca="1" ref="C19" ca="1">IF(ROWS($1:18)&lt;=COUNTIF(Tableau1[MP ANALYSEE],COURBES!$E$12),INDEX(Tableau2[SURCHARGE],SMALL(IF(Tableau1[MP ANALYSEE]=COURBES!$E$12,ROW(INDIRECT("1:"&amp;ROWS(Tableau1[MP ANALYSEE])))),ROWS($1:18))),"")</f>
        <v/>
      </c>
      <c r="D19" s="12" t="str">
        <f t="array" aca="1" ref="D19" ca="1">IF(ROWS($1:18)&lt;=COUNTIF(Tableau1[MP ANALYSEE],COURBES!$E$12),INDEX(Tableau2[RESULTAT SUR ETIQ],SMALL(IF(Tableau1[MP ANALYSEE]=COURBES!$E$12,ROW(INDIRECT("1:"&amp;ROWS(Tableau1[MP ANALYSEE])))),ROWS($1:18))),"")</f>
        <v/>
      </c>
      <c r="F19" s="13" t="str">
        <f t="array" aca="1" ref="F19" ca="1">IF(ROWS($1:18)&lt;=COUNTIF(Tableau1[LOT],COURBES!$K$12),INDEX(Tableau1[MP ANALYSEE],SMALL(IF(Tableau1[LOT]=COURBES!$K$12,ROW(INDIRECT("1:"&amp;ROWS(Tableau1[LOT])))),ROWS($1:18))),"")</f>
        <v/>
      </c>
      <c r="G19" s="12" t="str">
        <f t="array" aca="1" ref="G19" ca="1">IF(ROWS($1:18)&lt;=COUNTIF(Tableau1[LOT],COURBES!$K$12),INDEX(Tableau2[RESULTAT SUR PROD],SMALL(IF(Tableau1[LOT]=COURBES!$K$12,ROW(INDIRECT("1:"&amp;ROWS(Tableau1[LOT])))),ROWS($1:18))),"")</f>
        <v/>
      </c>
      <c r="H19" s="12" t="str">
        <f t="array" aca="1" ref="H19" ca="1">IF(ROWS($1:18)&lt;=COUNTIF(Tableau1[LOT],COURBES!$K$12),INDEX(Tableau2[SURCHARGE],SMALL(IF(Tableau1[LOT]=COURBES!$K$12,ROW(INDIRECT("1:"&amp;ROWS(Tableau1[LOT])))),ROWS($1:18))),"")</f>
        <v/>
      </c>
      <c r="I19" s="12" t="str">
        <f t="array" aca="1" ref="I19" ca="1">IF(ROWS($1:18)&lt;=COUNTIF(Tableau1[LOT],COURBES!$K$12),INDEX(Tableau2[RESULTAT SUR ETIQ],SMALL(IF(Tableau1[LOT]=COURBES!$K$12,ROW(INDIRECT("1:"&amp;ROWS(Tableau1[LOT])))),ROWS($1:18))),"")</f>
        <v/>
      </c>
    </row>
    <row r="20" spans="1:9" x14ac:dyDescent="0.45">
      <c r="A20" t="str">
        <f t="array" aca="1" ref="A20" ca="1">IF(ROWS($1:19)&lt;=COUNTIF(Tableau1[MP ANALYSEE],COURBES!$E$12),INDEX(Tableau1[LOT],SMALL(IF(Tableau1[MP ANALYSEE]=COURBES!$E$12,ROW(INDIRECT("1:"&amp;ROWS(Tableau1[MP ANALYSEE])))),ROWS($1:19))),"")</f>
        <v/>
      </c>
      <c r="B20" s="12" t="str">
        <f t="array" aca="1" ref="B20" ca="1">IF(ROWS($1:19)&lt;=COUNTIF(Tableau1[MP ANALYSEE],COURBES!$E$12),INDEX(Tableau2[RESULTAT SUR PROD],SMALL(IF(Tableau1[MP ANALYSEE]=COURBES!$E$12,ROW(INDIRECT("1:"&amp;ROWS(Tableau1[MP ANALYSEE])))),ROWS($1:19))),"")</f>
        <v/>
      </c>
      <c r="C20" s="12" t="str">
        <f t="array" aca="1" ref="C20" ca="1">IF(ROWS($1:19)&lt;=COUNTIF(Tableau1[MP ANALYSEE],COURBES!$E$12),INDEX(Tableau2[SURCHARGE],SMALL(IF(Tableau1[MP ANALYSEE]=COURBES!$E$12,ROW(INDIRECT("1:"&amp;ROWS(Tableau1[MP ANALYSEE])))),ROWS($1:19))),"")</f>
        <v/>
      </c>
      <c r="D20" s="12" t="str">
        <f t="array" aca="1" ref="D20" ca="1">IF(ROWS($1:19)&lt;=COUNTIF(Tableau1[MP ANALYSEE],COURBES!$E$12),INDEX(Tableau2[RESULTAT SUR ETIQ],SMALL(IF(Tableau1[MP ANALYSEE]=COURBES!$E$12,ROW(INDIRECT("1:"&amp;ROWS(Tableau1[MP ANALYSEE])))),ROWS($1:19))),"")</f>
        <v/>
      </c>
      <c r="F20" s="13" t="str">
        <f t="array" aca="1" ref="F20" ca="1">IF(ROWS($1:19)&lt;=COUNTIF(Tableau1[LOT],COURBES!$K$12),INDEX(Tableau1[MP ANALYSEE],SMALL(IF(Tableau1[LOT]=COURBES!$K$12,ROW(INDIRECT("1:"&amp;ROWS(Tableau1[LOT])))),ROWS($1:19))),"")</f>
        <v/>
      </c>
      <c r="G20" s="12" t="str">
        <f t="array" aca="1" ref="G20" ca="1">IF(ROWS($1:19)&lt;=COUNTIF(Tableau1[LOT],COURBES!$K$12),INDEX(Tableau2[RESULTAT SUR PROD],SMALL(IF(Tableau1[LOT]=COURBES!$K$12,ROW(INDIRECT("1:"&amp;ROWS(Tableau1[LOT])))),ROWS($1:19))),"")</f>
        <v/>
      </c>
      <c r="H20" s="12" t="str">
        <f t="array" aca="1" ref="H20" ca="1">IF(ROWS($1:19)&lt;=COUNTIF(Tableau1[LOT],COURBES!$K$12),INDEX(Tableau2[SURCHARGE],SMALL(IF(Tableau1[LOT]=COURBES!$K$12,ROW(INDIRECT("1:"&amp;ROWS(Tableau1[LOT])))),ROWS($1:19))),"")</f>
        <v/>
      </c>
      <c r="I20" s="12" t="str">
        <f t="array" aca="1" ref="I20" ca="1">IF(ROWS($1:19)&lt;=COUNTIF(Tableau1[LOT],COURBES!$K$12),INDEX(Tableau2[RESULTAT SUR ETIQ],SMALL(IF(Tableau1[LOT]=COURBES!$K$12,ROW(INDIRECT("1:"&amp;ROWS(Tableau1[LOT])))),ROWS($1:19))),"")</f>
        <v/>
      </c>
    </row>
    <row r="21" spans="1:9" x14ac:dyDescent="0.45">
      <c r="A21" t="str">
        <f t="array" aca="1" ref="A21" ca="1">IF(ROWS($1:20)&lt;=COUNTIF(Tableau1[MP ANALYSEE],COURBES!$E$12),INDEX(Tableau1[LOT],SMALL(IF(Tableau1[MP ANALYSEE]=COURBES!$E$12,ROW(INDIRECT("1:"&amp;ROWS(Tableau1[MP ANALYSEE])))),ROWS($1:20))),"")</f>
        <v/>
      </c>
      <c r="B21" s="12" t="str">
        <f t="array" aca="1" ref="B21" ca="1">IF(ROWS($1:20)&lt;=COUNTIF(Tableau1[MP ANALYSEE],COURBES!$E$12),INDEX(Tableau2[RESULTAT SUR PROD],SMALL(IF(Tableau1[MP ANALYSEE]=COURBES!$E$12,ROW(INDIRECT("1:"&amp;ROWS(Tableau1[MP ANALYSEE])))),ROWS($1:20))),"")</f>
        <v/>
      </c>
      <c r="C21" s="12" t="str">
        <f t="array" aca="1" ref="C21" ca="1">IF(ROWS($1:20)&lt;=COUNTIF(Tableau1[MP ANALYSEE],COURBES!$E$12),INDEX(Tableau2[SURCHARGE],SMALL(IF(Tableau1[MP ANALYSEE]=COURBES!$E$12,ROW(INDIRECT("1:"&amp;ROWS(Tableau1[MP ANALYSEE])))),ROWS($1:20))),"")</f>
        <v/>
      </c>
      <c r="D21" s="12" t="str">
        <f t="array" aca="1" ref="D21" ca="1">IF(ROWS($1:20)&lt;=COUNTIF(Tableau1[MP ANALYSEE],COURBES!$E$12),INDEX(Tableau2[RESULTAT SUR ETIQ],SMALL(IF(Tableau1[MP ANALYSEE]=COURBES!$E$12,ROW(INDIRECT("1:"&amp;ROWS(Tableau1[MP ANALYSEE])))),ROWS($1:20))),"")</f>
        <v/>
      </c>
      <c r="F21" s="13" t="str">
        <f t="array" aca="1" ref="F21" ca="1">IF(ROWS($1:20)&lt;=COUNTIF(Tableau1[LOT],COURBES!$K$12),INDEX(Tableau1[MP ANALYSEE],SMALL(IF(Tableau1[LOT]=COURBES!$K$12,ROW(INDIRECT("1:"&amp;ROWS(Tableau1[LOT])))),ROWS($1:20))),"")</f>
        <v/>
      </c>
      <c r="G21" s="12" t="str">
        <f t="array" aca="1" ref="G21" ca="1">IF(ROWS($1:20)&lt;=COUNTIF(Tableau1[LOT],COURBES!$K$12),INDEX(Tableau2[RESULTAT SUR PROD],SMALL(IF(Tableau1[LOT]=COURBES!$K$12,ROW(INDIRECT("1:"&amp;ROWS(Tableau1[LOT])))),ROWS($1:20))),"")</f>
        <v/>
      </c>
      <c r="H21" s="12" t="str">
        <f t="array" aca="1" ref="H21" ca="1">IF(ROWS($1:20)&lt;=COUNTIF(Tableau1[LOT],COURBES!$K$12),INDEX(Tableau2[SURCHARGE],SMALL(IF(Tableau1[LOT]=COURBES!$K$12,ROW(INDIRECT("1:"&amp;ROWS(Tableau1[LOT])))),ROWS($1:20))),"")</f>
        <v/>
      </c>
      <c r="I21" s="12" t="str">
        <f t="array" aca="1" ref="I21" ca="1">IF(ROWS($1:20)&lt;=COUNTIF(Tableau1[LOT],COURBES!$K$12),INDEX(Tableau2[RESULTAT SUR ETIQ],SMALL(IF(Tableau1[LOT]=COURBES!$K$12,ROW(INDIRECT("1:"&amp;ROWS(Tableau1[LOT])))),ROWS($1:20))),"")</f>
        <v/>
      </c>
    </row>
    <row r="22" spans="1:9" x14ac:dyDescent="0.45">
      <c r="A22" t="str">
        <f t="array" aca="1" ref="A22" ca="1">IF(ROWS($1:21)&lt;=COUNTIF(Tableau1[MP ANALYSEE],COURBES!$E$12),INDEX(Tableau1[LOT],SMALL(IF(Tableau1[MP ANALYSEE]=COURBES!$E$12,ROW(INDIRECT("1:"&amp;ROWS(Tableau1[MP ANALYSEE])))),ROWS($1:21))),"")</f>
        <v/>
      </c>
      <c r="B22" s="12" t="str">
        <f t="array" aca="1" ref="B22" ca="1">IF(ROWS($1:21)&lt;=COUNTIF(Tableau1[MP ANALYSEE],COURBES!$E$12),INDEX(Tableau2[RESULTAT SUR PROD],SMALL(IF(Tableau1[MP ANALYSEE]=COURBES!$E$12,ROW(INDIRECT("1:"&amp;ROWS(Tableau1[MP ANALYSEE])))),ROWS($1:21))),"")</f>
        <v/>
      </c>
      <c r="C22" s="12" t="str">
        <f t="array" aca="1" ref="C22" ca="1">IF(ROWS($1:21)&lt;=COUNTIF(Tableau1[MP ANALYSEE],COURBES!$E$12),INDEX(Tableau2[SURCHARGE],SMALL(IF(Tableau1[MP ANALYSEE]=COURBES!$E$12,ROW(INDIRECT("1:"&amp;ROWS(Tableau1[MP ANALYSEE])))),ROWS($1:21))),"")</f>
        <v/>
      </c>
      <c r="D22" s="12" t="str">
        <f t="array" aca="1" ref="D22" ca="1">IF(ROWS($1:21)&lt;=COUNTIF(Tableau1[MP ANALYSEE],COURBES!$E$12),INDEX(Tableau2[RESULTAT SUR ETIQ],SMALL(IF(Tableau1[MP ANALYSEE]=COURBES!$E$12,ROW(INDIRECT("1:"&amp;ROWS(Tableau1[MP ANALYSEE])))),ROWS($1:21))),"")</f>
        <v/>
      </c>
      <c r="F22" s="13" t="str">
        <f t="array" aca="1" ref="F22" ca="1">IF(ROWS($1:21)&lt;=COUNTIF(Tableau1[LOT],COURBES!$K$12),INDEX(Tableau1[MP ANALYSEE],SMALL(IF(Tableau1[LOT]=COURBES!$K$12,ROW(INDIRECT("1:"&amp;ROWS(Tableau1[LOT])))),ROWS($1:21))),"")</f>
        <v/>
      </c>
      <c r="G22" s="12" t="str">
        <f t="array" aca="1" ref="G22" ca="1">IF(ROWS($1:21)&lt;=COUNTIF(Tableau1[LOT],COURBES!$K$12),INDEX(Tableau2[RESULTAT SUR PROD],SMALL(IF(Tableau1[LOT]=COURBES!$K$12,ROW(INDIRECT("1:"&amp;ROWS(Tableau1[LOT])))),ROWS($1:21))),"")</f>
        <v/>
      </c>
      <c r="H22" s="12" t="str">
        <f t="array" aca="1" ref="H22" ca="1">IF(ROWS($1:21)&lt;=COUNTIF(Tableau1[LOT],COURBES!$K$12),INDEX(Tableau2[SURCHARGE],SMALL(IF(Tableau1[LOT]=COURBES!$K$12,ROW(INDIRECT("1:"&amp;ROWS(Tableau1[LOT])))),ROWS($1:21))),"")</f>
        <v/>
      </c>
      <c r="I22" s="12" t="str">
        <f t="array" aca="1" ref="I22" ca="1">IF(ROWS($1:21)&lt;=COUNTIF(Tableau1[LOT],COURBES!$K$12),INDEX(Tableau2[RESULTAT SUR ETIQ],SMALL(IF(Tableau1[LOT]=COURBES!$K$12,ROW(INDIRECT("1:"&amp;ROWS(Tableau1[LOT])))),ROWS($1:21))),"")</f>
        <v/>
      </c>
    </row>
    <row r="23" spans="1:9" x14ac:dyDescent="0.45">
      <c r="A23" t="str">
        <f t="array" aca="1" ref="A23" ca="1">IF(ROWS($1:22)&lt;=COUNTIF(Tableau1[MP ANALYSEE],COURBES!$E$12),INDEX(Tableau1[LOT],SMALL(IF(Tableau1[MP ANALYSEE]=COURBES!$E$12,ROW(INDIRECT("1:"&amp;ROWS(Tableau1[MP ANALYSEE])))),ROWS($1:22))),"")</f>
        <v/>
      </c>
      <c r="B23" s="12" t="str">
        <f t="array" aca="1" ref="B23" ca="1">IF(ROWS($1:22)&lt;=COUNTIF(Tableau1[MP ANALYSEE],COURBES!$E$12),INDEX(Tableau2[RESULTAT SUR PROD],SMALL(IF(Tableau1[MP ANALYSEE]=COURBES!$E$12,ROW(INDIRECT("1:"&amp;ROWS(Tableau1[MP ANALYSEE])))),ROWS($1:22))),"")</f>
        <v/>
      </c>
      <c r="C23" s="12" t="str">
        <f t="array" aca="1" ref="C23" ca="1">IF(ROWS($1:22)&lt;=COUNTIF(Tableau1[MP ANALYSEE],COURBES!$E$12),INDEX(Tableau2[SURCHARGE],SMALL(IF(Tableau1[MP ANALYSEE]=COURBES!$E$12,ROW(INDIRECT("1:"&amp;ROWS(Tableau1[MP ANALYSEE])))),ROWS($1:22))),"")</f>
        <v/>
      </c>
      <c r="D23" s="12" t="str">
        <f t="array" aca="1" ref="D23" ca="1">IF(ROWS($1:22)&lt;=COUNTIF(Tableau1[MP ANALYSEE],COURBES!$E$12),INDEX(Tableau2[RESULTAT SUR ETIQ],SMALL(IF(Tableau1[MP ANALYSEE]=COURBES!$E$12,ROW(INDIRECT("1:"&amp;ROWS(Tableau1[MP ANALYSEE])))),ROWS($1:22))),"")</f>
        <v/>
      </c>
      <c r="F23" s="13" t="str">
        <f t="array" aca="1" ref="F23" ca="1">IF(ROWS($1:22)&lt;=COUNTIF(Tableau1[LOT],COURBES!$K$12),INDEX(Tableau1[MP ANALYSEE],SMALL(IF(Tableau1[LOT]=COURBES!$K$12,ROW(INDIRECT("1:"&amp;ROWS(Tableau1[LOT])))),ROWS($1:22))),"")</f>
        <v/>
      </c>
      <c r="G23" s="12" t="str">
        <f t="array" aca="1" ref="G23" ca="1">IF(ROWS($1:22)&lt;=COUNTIF(Tableau1[LOT],COURBES!$K$12),INDEX(Tableau2[RESULTAT SUR PROD],SMALL(IF(Tableau1[LOT]=COURBES!$K$12,ROW(INDIRECT("1:"&amp;ROWS(Tableau1[LOT])))),ROWS($1:22))),"")</f>
        <v/>
      </c>
      <c r="H23" s="12" t="str">
        <f t="array" aca="1" ref="H23" ca="1">IF(ROWS($1:22)&lt;=COUNTIF(Tableau1[LOT],COURBES!$K$12),INDEX(Tableau2[SURCHARGE],SMALL(IF(Tableau1[LOT]=COURBES!$K$12,ROW(INDIRECT("1:"&amp;ROWS(Tableau1[LOT])))),ROWS($1:22))),"")</f>
        <v/>
      </c>
      <c r="I23" s="12" t="str">
        <f t="array" aca="1" ref="I23" ca="1">IF(ROWS($1:22)&lt;=COUNTIF(Tableau1[LOT],COURBES!$K$12),INDEX(Tableau2[RESULTAT SUR ETIQ],SMALL(IF(Tableau1[LOT]=COURBES!$K$12,ROW(INDIRECT("1:"&amp;ROWS(Tableau1[LOT])))),ROWS($1:22))),"")</f>
        <v/>
      </c>
    </row>
    <row r="24" spans="1:9" x14ac:dyDescent="0.45">
      <c r="A24" t="str">
        <f t="array" aca="1" ref="A24" ca="1">IF(ROWS($1:23)&lt;=COUNTIF(Tableau1[MP ANALYSEE],COURBES!$E$12),INDEX(Tableau1[LOT],SMALL(IF(Tableau1[MP ANALYSEE]=COURBES!$E$12,ROW(INDIRECT("1:"&amp;ROWS(Tableau1[MP ANALYSEE])))),ROWS($1:23))),"")</f>
        <v/>
      </c>
      <c r="B24" s="12" t="str">
        <f t="array" aca="1" ref="B24" ca="1">IF(ROWS($1:23)&lt;=COUNTIF(Tableau1[MP ANALYSEE],COURBES!$E$12),INDEX(Tableau2[RESULTAT SUR PROD],SMALL(IF(Tableau1[MP ANALYSEE]=COURBES!$E$12,ROW(INDIRECT("1:"&amp;ROWS(Tableau1[MP ANALYSEE])))),ROWS($1:23))),"")</f>
        <v/>
      </c>
      <c r="C24" s="12" t="str">
        <f t="array" aca="1" ref="C24" ca="1">IF(ROWS($1:23)&lt;=COUNTIF(Tableau1[MP ANALYSEE],COURBES!$E$12),INDEX(Tableau2[SURCHARGE],SMALL(IF(Tableau1[MP ANALYSEE]=COURBES!$E$12,ROW(INDIRECT("1:"&amp;ROWS(Tableau1[MP ANALYSEE])))),ROWS($1:23))),"")</f>
        <v/>
      </c>
      <c r="D24" s="12" t="str">
        <f t="array" aca="1" ref="D24" ca="1">IF(ROWS($1:23)&lt;=COUNTIF(Tableau1[MP ANALYSEE],COURBES!$E$12),INDEX(Tableau2[RESULTAT SUR ETIQ],SMALL(IF(Tableau1[MP ANALYSEE]=COURBES!$E$12,ROW(INDIRECT("1:"&amp;ROWS(Tableau1[MP ANALYSEE])))),ROWS($1:23))),"")</f>
        <v/>
      </c>
      <c r="F24" s="13" t="str">
        <f t="array" aca="1" ref="F24" ca="1">IF(ROWS($1:23)&lt;=COUNTIF(Tableau1[LOT],COURBES!$K$12),INDEX(Tableau1[MP ANALYSEE],SMALL(IF(Tableau1[LOT]=COURBES!$K$12,ROW(INDIRECT("1:"&amp;ROWS(Tableau1[LOT])))),ROWS($1:23))),"")</f>
        <v/>
      </c>
      <c r="G24" s="12" t="str">
        <f t="array" aca="1" ref="G24" ca="1">IF(ROWS($1:23)&lt;=COUNTIF(Tableau1[LOT],COURBES!$K$12),INDEX(Tableau2[RESULTAT SUR PROD],SMALL(IF(Tableau1[LOT]=COURBES!$K$12,ROW(INDIRECT("1:"&amp;ROWS(Tableau1[LOT])))),ROWS($1:23))),"")</f>
        <v/>
      </c>
      <c r="H24" s="12" t="str">
        <f t="array" aca="1" ref="H24" ca="1">IF(ROWS($1:23)&lt;=COUNTIF(Tableau1[LOT],COURBES!$K$12),INDEX(Tableau2[SURCHARGE],SMALL(IF(Tableau1[LOT]=COURBES!$K$12,ROW(INDIRECT("1:"&amp;ROWS(Tableau1[LOT])))),ROWS($1:23))),"")</f>
        <v/>
      </c>
      <c r="I24" s="12" t="str">
        <f t="array" aca="1" ref="I24" ca="1">IF(ROWS($1:23)&lt;=COUNTIF(Tableau1[LOT],COURBES!$K$12),INDEX(Tableau2[RESULTAT SUR ETIQ],SMALL(IF(Tableau1[LOT]=COURBES!$K$12,ROW(INDIRECT("1:"&amp;ROWS(Tableau1[LOT])))),ROWS($1:23))),"")</f>
        <v/>
      </c>
    </row>
    <row r="25" spans="1:9" x14ac:dyDescent="0.45">
      <c r="A25" t="str">
        <f t="array" aca="1" ref="A25" ca="1">IF(ROWS($1:24)&lt;=COUNTIF(Tableau1[MP ANALYSEE],COURBES!$E$12),INDEX(Tableau1[LOT],SMALL(IF(Tableau1[MP ANALYSEE]=COURBES!$E$12,ROW(INDIRECT("1:"&amp;ROWS(Tableau1[MP ANALYSEE])))),ROWS($1:24))),"")</f>
        <v/>
      </c>
      <c r="B25" s="12" t="str">
        <f t="array" aca="1" ref="B25" ca="1">IF(ROWS($1:24)&lt;=COUNTIF(Tableau1[MP ANALYSEE],COURBES!$E$12),INDEX(Tableau2[RESULTAT SUR PROD],SMALL(IF(Tableau1[MP ANALYSEE]=COURBES!$E$12,ROW(INDIRECT("1:"&amp;ROWS(Tableau1[MP ANALYSEE])))),ROWS($1:24))),"")</f>
        <v/>
      </c>
      <c r="C25" s="12" t="str">
        <f t="array" aca="1" ref="C25" ca="1">IF(ROWS($1:24)&lt;=COUNTIF(Tableau1[MP ANALYSEE],COURBES!$E$12),INDEX(Tableau2[SURCHARGE],SMALL(IF(Tableau1[MP ANALYSEE]=COURBES!$E$12,ROW(INDIRECT("1:"&amp;ROWS(Tableau1[MP ANALYSEE])))),ROWS($1:24))),"")</f>
        <v/>
      </c>
      <c r="D25" s="12" t="str">
        <f t="array" aca="1" ref="D25" ca="1">IF(ROWS($1:24)&lt;=COUNTIF(Tableau1[MP ANALYSEE],COURBES!$E$12),INDEX(Tableau2[RESULTAT SUR ETIQ],SMALL(IF(Tableau1[MP ANALYSEE]=COURBES!$E$12,ROW(INDIRECT("1:"&amp;ROWS(Tableau1[MP ANALYSEE])))),ROWS($1:24))),"")</f>
        <v/>
      </c>
      <c r="F25" s="13" t="str">
        <f t="array" aca="1" ref="F25" ca="1">IF(ROWS($1:24)&lt;=COUNTIF(Tableau1[LOT],COURBES!$K$12),INDEX(Tableau1[MP ANALYSEE],SMALL(IF(Tableau1[LOT]=COURBES!$K$12,ROW(INDIRECT("1:"&amp;ROWS(Tableau1[LOT])))),ROWS($1:24))),"")</f>
        <v/>
      </c>
      <c r="G25" s="12" t="str">
        <f t="array" aca="1" ref="G25" ca="1">IF(ROWS($1:24)&lt;=COUNTIF(Tableau1[LOT],COURBES!$K$12),INDEX(Tableau2[RESULTAT SUR PROD],SMALL(IF(Tableau1[LOT]=COURBES!$K$12,ROW(INDIRECT("1:"&amp;ROWS(Tableau1[LOT])))),ROWS($1:24))),"")</f>
        <v/>
      </c>
      <c r="H25" s="12" t="str">
        <f t="array" aca="1" ref="H25" ca="1">IF(ROWS($1:24)&lt;=COUNTIF(Tableau1[LOT],COURBES!$K$12),INDEX(Tableau2[SURCHARGE],SMALL(IF(Tableau1[LOT]=COURBES!$K$12,ROW(INDIRECT("1:"&amp;ROWS(Tableau1[LOT])))),ROWS($1:24))),"")</f>
        <v/>
      </c>
      <c r="I25" s="12" t="str">
        <f t="array" aca="1" ref="I25" ca="1">IF(ROWS($1:24)&lt;=COUNTIF(Tableau1[LOT],COURBES!$K$12),INDEX(Tableau2[RESULTAT SUR ETIQ],SMALL(IF(Tableau1[LOT]=COURBES!$K$12,ROW(INDIRECT("1:"&amp;ROWS(Tableau1[LOT])))),ROWS($1:24))),"")</f>
        <v/>
      </c>
    </row>
    <row r="26" spans="1:9" x14ac:dyDescent="0.45">
      <c r="A26" t="str">
        <f t="array" aca="1" ref="A26" ca="1">IF(ROWS($1:25)&lt;=COUNTIF(Tableau1[MP ANALYSEE],COURBES!$E$12),INDEX(Tableau1[LOT],SMALL(IF(Tableau1[MP ANALYSEE]=COURBES!$E$12,ROW(INDIRECT("1:"&amp;ROWS(Tableau1[MP ANALYSEE])))),ROWS($1:25))),"")</f>
        <v/>
      </c>
      <c r="B26" s="12" t="str">
        <f t="array" aca="1" ref="B26" ca="1">IF(ROWS($1:25)&lt;=COUNTIF(Tableau1[MP ANALYSEE],COURBES!$E$12),INDEX(Tableau2[RESULTAT SUR PROD],SMALL(IF(Tableau1[MP ANALYSEE]=COURBES!$E$12,ROW(INDIRECT("1:"&amp;ROWS(Tableau1[MP ANALYSEE])))),ROWS($1:25))),"")</f>
        <v/>
      </c>
      <c r="C26" s="12" t="str">
        <f t="array" aca="1" ref="C26" ca="1">IF(ROWS($1:25)&lt;=COUNTIF(Tableau1[MP ANALYSEE],COURBES!$E$12),INDEX(Tableau2[SURCHARGE],SMALL(IF(Tableau1[MP ANALYSEE]=COURBES!$E$12,ROW(INDIRECT("1:"&amp;ROWS(Tableau1[MP ANALYSEE])))),ROWS($1:25))),"")</f>
        <v/>
      </c>
      <c r="D26" s="12" t="str">
        <f t="array" aca="1" ref="D26" ca="1">IF(ROWS($1:25)&lt;=COUNTIF(Tableau1[MP ANALYSEE],COURBES!$E$12),INDEX(Tableau2[RESULTAT SUR ETIQ],SMALL(IF(Tableau1[MP ANALYSEE]=COURBES!$E$12,ROW(INDIRECT("1:"&amp;ROWS(Tableau1[MP ANALYSEE])))),ROWS($1:25))),"")</f>
        <v/>
      </c>
      <c r="F26" s="13" t="str">
        <f t="array" aca="1" ref="F26" ca="1">IF(ROWS($1:25)&lt;=COUNTIF(Tableau1[LOT],COURBES!$K$12),INDEX(Tableau1[MP ANALYSEE],SMALL(IF(Tableau1[LOT]=COURBES!$K$12,ROW(INDIRECT("1:"&amp;ROWS(Tableau1[LOT])))),ROWS($1:25))),"")</f>
        <v/>
      </c>
      <c r="G26" s="12" t="str">
        <f t="array" aca="1" ref="G26" ca="1">IF(ROWS($1:25)&lt;=COUNTIF(Tableau1[LOT],COURBES!$K$12),INDEX(Tableau2[RESULTAT SUR PROD],SMALL(IF(Tableau1[LOT]=COURBES!$K$12,ROW(INDIRECT("1:"&amp;ROWS(Tableau1[LOT])))),ROWS($1:25))),"")</f>
        <v/>
      </c>
      <c r="H26" s="12" t="str">
        <f t="array" aca="1" ref="H26" ca="1">IF(ROWS($1:25)&lt;=COUNTIF(Tableau1[LOT],COURBES!$K$12),INDEX(Tableau2[SURCHARGE],SMALL(IF(Tableau1[LOT]=COURBES!$K$12,ROW(INDIRECT("1:"&amp;ROWS(Tableau1[LOT])))),ROWS($1:25))),"")</f>
        <v/>
      </c>
      <c r="I26" s="12" t="str">
        <f t="array" aca="1" ref="I26" ca="1">IF(ROWS($1:25)&lt;=COUNTIF(Tableau1[LOT],COURBES!$K$12),INDEX(Tableau2[RESULTAT SUR ETIQ],SMALL(IF(Tableau1[LOT]=COURBES!$K$12,ROW(INDIRECT("1:"&amp;ROWS(Tableau1[LOT])))),ROWS($1:25))),"")</f>
        <v/>
      </c>
    </row>
    <row r="27" spans="1:9" x14ac:dyDescent="0.45">
      <c r="A27" t="str">
        <f t="array" aca="1" ref="A27" ca="1">IF(ROWS($1:26)&lt;=COUNTIF(Tableau1[MP ANALYSEE],COURBES!$E$12),INDEX(Tableau1[LOT],SMALL(IF(Tableau1[MP ANALYSEE]=COURBES!$E$12,ROW(INDIRECT("1:"&amp;ROWS(Tableau1[MP ANALYSEE])))),ROWS($1:26))),"")</f>
        <v/>
      </c>
      <c r="B27" s="12" t="str">
        <f t="array" aca="1" ref="B27" ca="1">IF(ROWS($1:26)&lt;=COUNTIF(Tableau1[MP ANALYSEE],COURBES!$E$12),INDEX(Tableau2[RESULTAT SUR PROD],SMALL(IF(Tableau1[MP ANALYSEE]=COURBES!$E$12,ROW(INDIRECT("1:"&amp;ROWS(Tableau1[MP ANALYSEE])))),ROWS($1:26))),"")</f>
        <v/>
      </c>
      <c r="C27" s="12" t="str">
        <f t="array" aca="1" ref="C27" ca="1">IF(ROWS($1:26)&lt;=COUNTIF(Tableau1[MP ANALYSEE],COURBES!$E$12),INDEX(Tableau2[SURCHARGE],SMALL(IF(Tableau1[MP ANALYSEE]=COURBES!$E$12,ROW(INDIRECT("1:"&amp;ROWS(Tableau1[MP ANALYSEE])))),ROWS($1:26))),"")</f>
        <v/>
      </c>
      <c r="D27" s="12" t="str">
        <f t="array" aca="1" ref="D27" ca="1">IF(ROWS($1:26)&lt;=COUNTIF(Tableau1[MP ANALYSEE],COURBES!$E$12),INDEX(Tableau2[RESULTAT SUR ETIQ],SMALL(IF(Tableau1[MP ANALYSEE]=COURBES!$E$12,ROW(INDIRECT("1:"&amp;ROWS(Tableau1[MP ANALYSEE])))),ROWS($1:26))),"")</f>
        <v/>
      </c>
      <c r="F27" s="13" t="str">
        <f t="array" aca="1" ref="F27" ca="1">IF(ROWS($1:26)&lt;=COUNTIF(Tableau1[LOT],COURBES!$K$12),INDEX(Tableau1[MP ANALYSEE],SMALL(IF(Tableau1[LOT]=COURBES!$K$12,ROW(INDIRECT("1:"&amp;ROWS(Tableau1[LOT])))),ROWS($1:26))),"")</f>
        <v/>
      </c>
      <c r="G27" s="12" t="str">
        <f t="array" aca="1" ref="G27" ca="1">IF(ROWS($1:26)&lt;=COUNTIF(Tableau1[LOT],COURBES!$K$12),INDEX(Tableau2[RESULTAT SUR PROD],SMALL(IF(Tableau1[LOT]=COURBES!$K$12,ROW(INDIRECT("1:"&amp;ROWS(Tableau1[LOT])))),ROWS($1:26))),"")</f>
        <v/>
      </c>
      <c r="H27" s="12" t="str">
        <f t="array" aca="1" ref="H27" ca="1">IF(ROWS($1:26)&lt;=COUNTIF(Tableau1[LOT],COURBES!$K$12),INDEX(Tableau2[SURCHARGE],SMALL(IF(Tableau1[LOT]=COURBES!$K$12,ROW(INDIRECT("1:"&amp;ROWS(Tableau1[LOT])))),ROWS($1:26))),"")</f>
        <v/>
      </c>
      <c r="I27" s="12" t="str">
        <f t="array" aca="1" ref="I27" ca="1">IF(ROWS($1:26)&lt;=COUNTIF(Tableau1[LOT],COURBES!$K$12),INDEX(Tableau2[RESULTAT SUR ETIQ],SMALL(IF(Tableau1[LOT]=COURBES!$K$12,ROW(INDIRECT("1:"&amp;ROWS(Tableau1[LOT])))),ROWS($1:26))),"")</f>
        <v/>
      </c>
    </row>
    <row r="28" spans="1:9" x14ac:dyDescent="0.45">
      <c r="A28" t="str">
        <f t="array" aca="1" ref="A28" ca="1">IF(ROWS($1:27)&lt;=COUNTIF(Tableau1[MP ANALYSEE],COURBES!$E$12),INDEX(Tableau1[LOT],SMALL(IF(Tableau1[MP ANALYSEE]=COURBES!$E$12,ROW(INDIRECT("1:"&amp;ROWS(Tableau1[MP ANALYSEE])))),ROWS($1:27))),"")</f>
        <v/>
      </c>
      <c r="B28" s="12" t="str">
        <f t="array" aca="1" ref="B28" ca="1">IF(ROWS($1:27)&lt;=COUNTIF(Tableau1[MP ANALYSEE],COURBES!$E$12),INDEX(Tableau2[RESULTAT SUR PROD],SMALL(IF(Tableau1[MP ANALYSEE]=COURBES!$E$12,ROW(INDIRECT("1:"&amp;ROWS(Tableau1[MP ANALYSEE])))),ROWS($1:27))),"")</f>
        <v/>
      </c>
      <c r="C28" s="12" t="str">
        <f t="array" aca="1" ref="C28" ca="1">IF(ROWS($1:27)&lt;=COUNTIF(Tableau1[MP ANALYSEE],COURBES!$E$12),INDEX(Tableau2[SURCHARGE],SMALL(IF(Tableau1[MP ANALYSEE]=COURBES!$E$12,ROW(INDIRECT("1:"&amp;ROWS(Tableau1[MP ANALYSEE])))),ROWS($1:27))),"")</f>
        <v/>
      </c>
      <c r="D28" s="12" t="str">
        <f t="array" aca="1" ref="D28" ca="1">IF(ROWS($1:27)&lt;=COUNTIF(Tableau1[MP ANALYSEE],COURBES!$E$12),INDEX(Tableau2[RESULTAT SUR ETIQ],SMALL(IF(Tableau1[MP ANALYSEE]=COURBES!$E$12,ROW(INDIRECT("1:"&amp;ROWS(Tableau1[MP ANALYSEE])))),ROWS($1:27))),"")</f>
        <v/>
      </c>
      <c r="F28" s="13" t="str">
        <f t="array" aca="1" ref="F28" ca="1">IF(ROWS($1:27)&lt;=COUNTIF(Tableau1[LOT],COURBES!$K$12),INDEX(Tableau1[MP ANALYSEE],SMALL(IF(Tableau1[LOT]=COURBES!$K$12,ROW(INDIRECT("1:"&amp;ROWS(Tableau1[LOT])))),ROWS($1:27))),"")</f>
        <v/>
      </c>
      <c r="G28" s="12" t="str">
        <f t="array" aca="1" ref="G28" ca="1">IF(ROWS($1:27)&lt;=COUNTIF(Tableau1[LOT],COURBES!$K$12),INDEX(Tableau2[RESULTAT SUR PROD],SMALL(IF(Tableau1[LOT]=COURBES!$K$12,ROW(INDIRECT("1:"&amp;ROWS(Tableau1[LOT])))),ROWS($1:27))),"")</f>
        <v/>
      </c>
      <c r="H28" s="12" t="str">
        <f t="array" aca="1" ref="H28" ca="1">IF(ROWS($1:27)&lt;=COUNTIF(Tableau1[LOT],COURBES!$K$12),INDEX(Tableau2[SURCHARGE],SMALL(IF(Tableau1[LOT]=COURBES!$K$12,ROW(INDIRECT("1:"&amp;ROWS(Tableau1[LOT])))),ROWS($1:27))),"")</f>
        <v/>
      </c>
      <c r="I28" s="12" t="str">
        <f t="array" aca="1" ref="I28" ca="1">IF(ROWS($1:27)&lt;=COUNTIF(Tableau1[LOT],COURBES!$K$12),INDEX(Tableau2[RESULTAT SUR ETIQ],SMALL(IF(Tableau1[LOT]=COURBES!$K$12,ROW(INDIRECT("1:"&amp;ROWS(Tableau1[LOT])))),ROWS($1:27))),"")</f>
        <v/>
      </c>
    </row>
    <row r="29" spans="1:9" x14ac:dyDescent="0.45">
      <c r="A29" t="str">
        <f t="array" aca="1" ref="A29" ca="1">IF(ROWS($1:28)&lt;=COUNTIF(Tableau1[MP ANALYSEE],COURBES!$E$12),INDEX(Tableau1[LOT],SMALL(IF(Tableau1[MP ANALYSEE]=COURBES!$E$12,ROW(INDIRECT("1:"&amp;ROWS(Tableau1[MP ANALYSEE])))),ROWS($1:28))),"")</f>
        <v/>
      </c>
      <c r="B29" s="12" t="str">
        <f t="array" aca="1" ref="B29" ca="1">IF(ROWS($1:28)&lt;=COUNTIF(Tableau1[MP ANALYSEE],COURBES!$E$12),INDEX(Tableau2[RESULTAT SUR PROD],SMALL(IF(Tableau1[MP ANALYSEE]=COURBES!$E$12,ROW(INDIRECT("1:"&amp;ROWS(Tableau1[MP ANALYSEE])))),ROWS($1:28))),"")</f>
        <v/>
      </c>
      <c r="C29" s="12" t="str">
        <f t="array" aca="1" ref="C29" ca="1">IF(ROWS($1:28)&lt;=COUNTIF(Tableau1[MP ANALYSEE],COURBES!$E$12),INDEX(Tableau2[SURCHARGE],SMALL(IF(Tableau1[MP ANALYSEE]=COURBES!$E$12,ROW(INDIRECT("1:"&amp;ROWS(Tableau1[MP ANALYSEE])))),ROWS($1:28))),"")</f>
        <v/>
      </c>
      <c r="D29" s="12" t="str">
        <f t="array" aca="1" ref="D29" ca="1">IF(ROWS($1:28)&lt;=COUNTIF(Tableau1[MP ANALYSEE],COURBES!$E$12),INDEX(Tableau2[RESULTAT SUR ETIQ],SMALL(IF(Tableau1[MP ANALYSEE]=COURBES!$E$12,ROW(INDIRECT("1:"&amp;ROWS(Tableau1[MP ANALYSEE])))),ROWS($1:28))),"")</f>
        <v/>
      </c>
      <c r="F29" s="13" t="str">
        <f t="array" aca="1" ref="F29" ca="1">IF(ROWS($1:28)&lt;=COUNTIF(Tableau1[LOT],COURBES!$K$12),INDEX(Tableau1[MP ANALYSEE],SMALL(IF(Tableau1[LOT]=COURBES!$K$12,ROW(INDIRECT("1:"&amp;ROWS(Tableau1[LOT])))),ROWS($1:28))),"")</f>
        <v/>
      </c>
      <c r="G29" s="12" t="str">
        <f t="array" aca="1" ref="G29" ca="1">IF(ROWS($1:28)&lt;=COUNTIF(Tableau1[LOT],COURBES!$K$12),INDEX(Tableau2[RESULTAT SUR PROD],SMALL(IF(Tableau1[LOT]=COURBES!$K$12,ROW(INDIRECT("1:"&amp;ROWS(Tableau1[LOT])))),ROWS($1:28))),"")</f>
        <v/>
      </c>
      <c r="H29" s="12" t="str">
        <f t="array" aca="1" ref="H29" ca="1">IF(ROWS($1:28)&lt;=COUNTIF(Tableau1[LOT],COURBES!$K$12),INDEX(Tableau2[SURCHARGE],SMALL(IF(Tableau1[LOT]=COURBES!$K$12,ROW(INDIRECT("1:"&amp;ROWS(Tableau1[LOT])))),ROWS($1:28))),"")</f>
        <v/>
      </c>
      <c r="I29" s="12" t="str">
        <f t="array" aca="1" ref="I29" ca="1">IF(ROWS($1:28)&lt;=COUNTIF(Tableau1[LOT],COURBES!$K$12),INDEX(Tableau2[RESULTAT SUR ETIQ],SMALL(IF(Tableau1[LOT]=COURBES!$K$12,ROW(INDIRECT("1:"&amp;ROWS(Tableau1[LOT])))),ROWS($1:28))),"")</f>
        <v/>
      </c>
    </row>
    <row r="30" spans="1:9" x14ac:dyDescent="0.45">
      <c r="A30" t="str">
        <f t="array" aca="1" ref="A30" ca="1">IF(ROWS($1:29)&lt;=COUNTIF(Tableau1[MP ANALYSEE],COURBES!$E$12),INDEX(Tableau1[LOT],SMALL(IF(Tableau1[MP ANALYSEE]=COURBES!$E$12,ROW(INDIRECT("1:"&amp;ROWS(Tableau1[MP ANALYSEE])))),ROWS($1:29))),"")</f>
        <v/>
      </c>
      <c r="B30" s="12" t="str">
        <f t="array" aca="1" ref="B30" ca="1">IF(ROWS($1:29)&lt;=COUNTIF(Tableau1[MP ANALYSEE],COURBES!$E$12),INDEX(Tableau2[RESULTAT SUR PROD],SMALL(IF(Tableau1[MP ANALYSEE]=COURBES!$E$12,ROW(INDIRECT("1:"&amp;ROWS(Tableau1[MP ANALYSEE])))),ROWS($1:29))),"")</f>
        <v/>
      </c>
      <c r="C30" s="12" t="str">
        <f t="array" aca="1" ref="C30" ca="1">IF(ROWS($1:29)&lt;=COUNTIF(Tableau1[MP ANALYSEE],COURBES!$E$12),INDEX(Tableau2[SURCHARGE],SMALL(IF(Tableau1[MP ANALYSEE]=COURBES!$E$12,ROW(INDIRECT("1:"&amp;ROWS(Tableau1[MP ANALYSEE])))),ROWS($1:29))),"")</f>
        <v/>
      </c>
      <c r="D30" s="12" t="str">
        <f t="array" aca="1" ref="D30" ca="1">IF(ROWS($1:29)&lt;=COUNTIF(Tableau1[MP ANALYSEE],COURBES!$E$12),INDEX(Tableau2[RESULTAT SUR ETIQ],SMALL(IF(Tableau1[MP ANALYSEE]=COURBES!$E$12,ROW(INDIRECT("1:"&amp;ROWS(Tableau1[MP ANALYSEE])))),ROWS($1:29))),"")</f>
        <v/>
      </c>
      <c r="F30" s="13" t="str">
        <f t="array" aca="1" ref="F30" ca="1">IF(ROWS($1:29)&lt;=COUNTIF(Tableau1[LOT],COURBES!$K$12),INDEX(Tableau1[MP ANALYSEE],SMALL(IF(Tableau1[LOT]=COURBES!$K$12,ROW(INDIRECT("1:"&amp;ROWS(Tableau1[LOT])))),ROWS($1:29))),"")</f>
        <v/>
      </c>
      <c r="G30" s="12" t="str">
        <f t="array" aca="1" ref="G30" ca="1">IF(ROWS($1:29)&lt;=COUNTIF(Tableau1[LOT],COURBES!$K$12),INDEX(Tableau2[RESULTAT SUR PROD],SMALL(IF(Tableau1[LOT]=COURBES!$K$12,ROW(INDIRECT("1:"&amp;ROWS(Tableau1[LOT])))),ROWS($1:29))),"")</f>
        <v/>
      </c>
      <c r="H30" s="12" t="str">
        <f t="array" aca="1" ref="H30" ca="1">IF(ROWS($1:29)&lt;=COUNTIF(Tableau1[LOT],COURBES!$K$12),INDEX(Tableau2[SURCHARGE],SMALL(IF(Tableau1[LOT]=COURBES!$K$12,ROW(INDIRECT("1:"&amp;ROWS(Tableau1[LOT])))),ROWS($1:29))),"")</f>
        <v/>
      </c>
      <c r="I30" s="12" t="str">
        <f t="array" aca="1" ref="I30" ca="1">IF(ROWS($1:29)&lt;=COUNTIF(Tableau1[LOT],COURBES!$K$12),INDEX(Tableau2[RESULTAT SUR ETIQ],SMALL(IF(Tableau1[LOT]=COURBES!$K$12,ROW(INDIRECT("1:"&amp;ROWS(Tableau1[LOT])))),ROWS($1:29))),"")</f>
        <v/>
      </c>
    </row>
    <row r="31" spans="1:9" x14ac:dyDescent="0.45">
      <c r="A31" t="str">
        <f t="array" aca="1" ref="A31" ca="1">IF(ROWS($1:30)&lt;=COUNTIF(Tableau1[MP ANALYSEE],COURBES!$E$12),INDEX(Tableau1[LOT],SMALL(IF(Tableau1[MP ANALYSEE]=COURBES!$E$12,ROW(INDIRECT("1:"&amp;ROWS(Tableau1[MP ANALYSEE])))),ROWS($1:30))),"")</f>
        <v/>
      </c>
      <c r="B31" s="12" t="str">
        <f t="array" aca="1" ref="B31" ca="1">IF(ROWS($1:30)&lt;=COUNTIF(Tableau1[MP ANALYSEE],COURBES!$E$12),INDEX(Tableau2[RESULTAT SUR PROD],SMALL(IF(Tableau1[MP ANALYSEE]=COURBES!$E$12,ROW(INDIRECT("1:"&amp;ROWS(Tableau1[MP ANALYSEE])))),ROWS($1:30))),"")</f>
        <v/>
      </c>
      <c r="C31" s="12" t="str">
        <f t="array" aca="1" ref="C31" ca="1">IF(ROWS($1:30)&lt;=COUNTIF(Tableau1[MP ANALYSEE],COURBES!$E$12),INDEX(Tableau2[SURCHARGE],SMALL(IF(Tableau1[MP ANALYSEE]=COURBES!$E$12,ROW(INDIRECT("1:"&amp;ROWS(Tableau1[MP ANALYSEE])))),ROWS($1:30))),"")</f>
        <v/>
      </c>
      <c r="D31" s="12" t="str">
        <f t="array" aca="1" ref="D31" ca="1">IF(ROWS($1:30)&lt;=COUNTIF(Tableau1[MP ANALYSEE],COURBES!$E$12),INDEX(Tableau2[RESULTAT SUR ETIQ],SMALL(IF(Tableau1[MP ANALYSEE]=COURBES!$E$12,ROW(INDIRECT("1:"&amp;ROWS(Tableau1[MP ANALYSEE])))),ROWS($1:30))),"")</f>
        <v/>
      </c>
      <c r="F31" s="13" t="str">
        <f t="array" aca="1" ref="F31" ca="1">IF(ROWS($1:30)&lt;=COUNTIF(Tableau1[LOT],COURBES!$K$12),INDEX(Tableau1[MP ANALYSEE],SMALL(IF(Tableau1[LOT]=COURBES!$K$12,ROW(INDIRECT("1:"&amp;ROWS(Tableau1[LOT])))),ROWS($1:30))),"")</f>
        <v/>
      </c>
      <c r="G31" s="12" t="str">
        <f t="array" aca="1" ref="G31" ca="1">IF(ROWS($1:30)&lt;=COUNTIF(Tableau1[LOT],COURBES!$K$12),INDEX(Tableau2[RESULTAT SUR PROD],SMALL(IF(Tableau1[LOT]=COURBES!$K$12,ROW(INDIRECT("1:"&amp;ROWS(Tableau1[LOT])))),ROWS($1:30))),"")</f>
        <v/>
      </c>
      <c r="H31" s="12" t="str">
        <f t="array" aca="1" ref="H31" ca="1">IF(ROWS($1:30)&lt;=COUNTIF(Tableau1[LOT],COURBES!$K$12),INDEX(Tableau2[SURCHARGE],SMALL(IF(Tableau1[LOT]=COURBES!$K$12,ROW(INDIRECT("1:"&amp;ROWS(Tableau1[LOT])))),ROWS($1:30))),"")</f>
        <v/>
      </c>
      <c r="I31" s="12" t="str">
        <f t="array" aca="1" ref="I31" ca="1">IF(ROWS($1:30)&lt;=COUNTIF(Tableau1[LOT],COURBES!$K$12),INDEX(Tableau2[RESULTAT SUR ETIQ],SMALL(IF(Tableau1[LOT]=COURBES!$K$12,ROW(INDIRECT("1:"&amp;ROWS(Tableau1[LOT])))),ROWS($1:30))),"")</f>
        <v/>
      </c>
    </row>
    <row r="32" spans="1:9" x14ac:dyDescent="0.45">
      <c r="A32" t="str">
        <f t="array" aca="1" ref="A32" ca="1">IF(ROWS($1:31)&lt;=COUNTIF(Tableau1[MP ANALYSEE],COURBES!$E$12),INDEX(Tableau1[LOT],SMALL(IF(Tableau1[MP ANALYSEE]=COURBES!$E$12,ROW(INDIRECT("1:"&amp;ROWS(Tableau1[MP ANALYSEE])))),ROWS($1:31))),"")</f>
        <v/>
      </c>
      <c r="B32" s="12" t="str">
        <f t="array" aca="1" ref="B32" ca="1">IF(ROWS($1:31)&lt;=COUNTIF(Tableau1[MP ANALYSEE],COURBES!$E$12),INDEX(Tableau2[RESULTAT SUR PROD],SMALL(IF(Tableau1[MP ANALYSEE]=COURBES!$E$12,ROW(INDIRECT("1:"&amp;ROWS(Tableau1[MP ANALYSEE])))),ROWS($1:31))),"")</f>
        <v/>
      </c>
      <c r="C32" s="12" t="str">
        <f t="array" aca="1" ref="C32" ca="1">IF(ROWS($1:31)&lt;=COUNTIF(Tableau1[MP ANALYSEE],COURBES!$E$12),INDEX(Tableau2[SURCHARGE],SMALL(IF(Tableau1[MP ANALYSEE]=COURBES!$E$12,ROW(INDIRECT("1:"&amp;ROWS(Tableau1[MP ANALYSEE])))),ROWS($1:31))),"")</f>
        <v/>
      </c>
      <c r="D32" s="12" t="str">
        <f t="array" aca="1" ref="D32" ca="1">IF(ROWS($1:31)&lt;=COUNTIF(Tableau1[MP ANALYSEE],COURBES!$E$12),INDEX(Tableau2[RESULTAT SUR ETIQ],SMALL(IF(Tableau1[MP ANALYSEE]=COURBES!$E$12,ROW(INDIRECT("1:"&amp;ROWS(Tableau1[MP ANALYSEE])))),ROWS($1:31))),"")</f>
        <v/>
      </c>
      <c r="F32" s="13" t="str">
        <f t="array" aca="1" ref="F32" ca="1">IF(ROWS($1:31)&lt;=COUNTIF(Tableau1[LOT],COURBES!$K$12),INDEX(Tableau1[MP ANALYSEE],SMALL(IF(Tableau1[LOT]=COURBES!$K$12,ROW(INDIRECT("1:"&amp;ROWS(Tableau1[LOT])))),ROWS($1:31))),"")</f>
        <v/>
      </c>
      <c r="G32" s="12" t="str">
        <f t="array" aca="1" ref="G32" ca="1">IF(ROWS($1:31)&lt;=COUNTIF(Tableau1[LOT],COURBES!$K$12),INDEX(Tableau2[RESULTAT SUR PROD],SMALL(IF(Tableau1[LOT]=COURBES!$K$12,ROW(INDIRECT("1:"&amp;ROWS(Tableau1[LOT])))),ROWS($1:31))),"")</f>
        <v/>
      </c>
      <c r="H32" s="12" t="str">
        <f t="array" aca="1" ref="H32" ca="1">IF(ROWS($1:31)&lt;=COUNTIF(Tableau1[LOT],COURBES!$K$12),INDEX(Tableau2[SURCHARGE],SMALL(IF(Tableau1[LOT]=COURBES!$K$12,ROW(INDIRECT("1:"&amp;ROWS(Tableau1[LOT])))),ROWS($1:31))),"")</f>
        <v/>
      </c>
      <c r="I32" s="12" t="str">
        <f t="array" aca="1" ref="I32" ca="1">IF(ROWS($1:31)&lt;=COUNTIF(Tableau1[LOT],COURBES!$K$12),INDEX(Tableau2[RESULTAT SUR ETIQ],SMALL(IF(Tableau1[LOT]=COURBES!$K$12,ROW(INDIRECT("1:"&amp;ROWS(Tableau1[LOT])))),ROWS($1:31))),"")</f>
        <v/>
      </c>
    </row>
    <row r="33" spans="1:9" x14ac:dyDescent="0.45">
      <c r="A33" t="str">
        <f t="array" aca="1" ref="A33" ca="1">IF(ROWS($1:32)&lt;=COUNTIF(Tableau1[MP ANALYSEE],COURBES!$E$12),INDEX(Tableau1[LOT],SMALL(IF(Tableau1[MP ANALYSEE]=COURBES!$E$12,ROW(INDIRECT("1:"&amp;ROWS(Tableau1[MP ANALYSEE])))),ROWS($1:32))),"")</f>
        <v/>
      </c>
      <c r="B33" s="12" t="str">
        <f t="array" aca="1" ref="B33" ca="1">IF(ROWS($1:32)&lt;=COUNTIF(Tableau1[MP ANALYSEE],COURBES!$E$12),INDEX(Tableau2[RESULTAT SUR PROD],SMALL(IF(Tableau1[MP ANALYSEE]=COURBES!$E$12,ROW(INDIRECT("1:"&amp;ROWS(Tableau1[MP ANALYSEE])))),ROWS($1:32))),"")</f>
        <v/>
      </c>
      <c r="C33" s="12" t="str">
        <f t="array" aca="1" ref="C33" ca="1">IF(ROWS($1:32)&lt;=COUNTIF(Tableau1[MP ANALYSEE],COURBES!$E$12),INDEX(Tableau2[SURCHARGE],SMALL(IF(Tableau1[MP ANALYSEE]=COURBES!$E$12,ROW(INDIRECT("1:"&amp;ROWS(Tableau1[MP ANALYSEE])))),ROWS($1:32))),"")</f>
        <v/>
      </c>
      <c r="D33" s="12" t="str">
        <f t="array" aca="1" ref="D33" ca="1">IF(ROWS($1:32)&lt;=COUNTIF(Tableau1[MP ANALYSEE],COURBES!$E$12),INDEX(Tableau2[RESULTAT SUR ETIQ],SMALL(IF(Tableau1[MP ANALYSEE]=COURBES!$E$12,ROW(INDIRECT("1:"&amp;ROWS(Tableau1[MP ANALYSEE])))),ROWS($1:32))),"")</f>
        <v/>
      </c>
      <c r="F33" s="13" t="str">
        <f t="array" aca="1" ref="F33" ca="1">IF(ROWS($1:32)&lt;=COUNTIF(Tableau1[LOT],COURBES!$K$12),INDEX(Tableau1[MP ANALYSEE],SMALL(IF(Tableau1[LOT]=COURBES!$K$12,ROW(INDIRECT("1:"&amp;ROWS(Tableau1[LOT])))),ROWS($1:32))),"")</f>
        <v/>
      </c>
      <c r="G33" s="12" t="str">
        <f t="array" aca="1" ref="G33" ca="1">IF(ROWS($1:32)&lt;=COUNTIF(Tableau1[LOT],COURBES!$K$12),INDEX(Tableau2[RESULTAT SUR PROD],SMALL(IF(Tableau1[LOT]=COURBES!$K$12,ROW(INDIRECT("1:"&amp;ROWS(Tableau1[LOT])))),ROWS($1:32))),"")</f>
        <v/>
      </c>
      <c r="H33" s="12" t="str">
        <f t="array" aca="1" ref="H33" ca="1">IF(ROWS($1:32)&lt;=COUNTIF(Tableau1[LOT],COURBES!$K$12),INDEX(Tableau2[SURCHARGE],SMALL(IF(Tableau1[LOT]=COURBES!$K$12,ROW(INDIRECT("1:"&amp;ROWS(Tableau1[LOT])))),ROWS($1:32))),"")</f>
        <v/>
      </c>
      <c r="I33" s="12" t="str">
        <f t="array" aca="1" ref="I33" ca="1">IF(ROWS($1:32)&lt;=COUNTIF(Tableau1[LOT],COURBES!$K$12),INDEX(Tableau2[RESULTAT SUR ETIQ],SMALL(IF(Tableau1[LOT]=COURBES!$K$12,ROW(INDIRECT("1:"&amp;ROWS(Tableau1[LOT])))),ROWS($1:32))),"")</f>
        <v/>
      </c>
    </row>
    <row r="34" spans="1:9" x14ac:dyDescent="0.45">
      <c r="A34" t="str">
        <f t="array" aca="1" ref="A34" ca="1">IF(ROWS($1:33)&lt;=COUNTIF(Tableau1[MP ANALYSEE],COURBES!$E$12),INDEX(Tableau1[LOT],SMALL(IF(Tableau1[MP ANALYSEE]=COURBES!$E$12,ROW(INDIRECT("1:"&amp;ROWS(Tableau1[MP ANALYSEE])))),ROWS($1:33))),"")</f>
        <v/>
      </c>
      <c r="B34" s="12" t="str">
        <f t="array" aca="1" ref="B34" ca="1">IF(ROWS($1:33)&lt;=COUNTIF(Tableau1[MP ANALYSEE],COURBES!$E$12),INDEX(Tableau2[RESULTAT SUR PROD],SMALL(IF(Tableau1[MP ANALYSEE]=COURBES!$E$12,ROW(INDIRECT("1:"&amp;ROWS(Tableau1[MP ANALYSEE])))),ROWS($1:33))),"")</f>
        <v/>
      </c>
      <c r="C34" s="12" t="str">
        <f t="array" aca="1" ref="C34" ca="1">IF(ROWS($1:33)&lt;=COUNTIF(Tableau1[MP ANALYSEE],COURBES!$E$12),INDEX(Tableau2[SURCHARGE],SMALL(IF(Tableau1[MP ANALYSEE]=COURBES!$E$12,ROW(INDIRECT("1:"&amp;ROWS(Tableau1[MP ANALYSEE])))),ROWS($1:33))),"")</f>
        <v/>
      </c>
      <c r="D34" s="12" t="str">
        <f t="array" aca="1" ref="D34" ca="1">IF(ROWS($1:33)&lt;=COUNTIF(Tableau1[MP ANALYSEE],COURBES!$E$12),INDEX(Tableau2[RESULTAT SUR ETIQ],SMALL(IF(Tableau1[MP ANALYSEE]=COURBES!$E$12,ROW(INDIRECT("1:"&amp;ROWS(Tableau1[MP ANALYSEE])))),ROWS($1:33))),"")</f>
        <v/>
      </c>
      <c r="F34" s="13" t="str">
        <f t="array" aca="1" ref="F34" ca="1">IF(ROWS($1:33)&lt;=COUNTIF(Tableau1[LOT],COURBES!$K$12),INDEX(Tableau1[MP ANALYSEE],SMALL(IF(Tableau1[LOT]=COURBES!$K$12,ROW(INDIRECT("1:"&amp;ROWS(Tableau1[LOT])))),ROWS($1:33))),"")</f>
        <v/>
      </c>
      <c r="G34" s="12" t="str">
        <f t="array" aca="1" ref="G34" ca="1">IF(ROWS($1:33)&lt;=COUNTIF(Tableau1[LOT],COURBES!$K$12),INDEX(Tableau2[RESULTAT SUR PROD],SMALL(IF(Tableau1[LOT]=COURBES!$K$12,ROW(INDIRECT("1:"&amp;ROWS(Tableau1[LOT])))),ROWS($1:33))),"")</f>
        <v/>
      </c>
      <c r="H34" s="12" t="str">
        <f t="array" aca="1" ref="H34" ca="1">IF(ROWS($1:33)&lt;=COUNTIF(Tableau1[LOT],COURBES!$K$12),INDEX(Tableau2[SURCHARGE],SMALL(IF(Tableau1[LOT]=COURBES!$K$12,ROW(INDIRECT("1:"&amp;ROWS(Tableau1[LOT])))),ROWS($1:33))),"")</f>
        <v/>
      </c>
      <c r="I34" s="12" t="str">
        <f t="array" aca="1" ref="I34" ca="1">IF(ROWS($1:33)&lt;=COUNTIF(Tableau1[LOT],COURBES!$K$12),INDEX(Tableau2[RESULTAT SUR ETIQ],SMALL(IF(Tableau1[LOT]=COURBES!$K$12,ROW(INDIRECT("1:"&amp;ROWS(Tableau1[LOT])))),ROWS($1:33))),"")</f>
        <v/>
      </c>
    </row>
    <row r="35" spans="1:9" x14ac:dyDescent="0.45">
      <c r="A35" t="str">
        <f t="array" aca="1" ref="A35" ca="1">IF(ROWS($1:34)&lt;=COUNTIF(Tableau1[MP ANALYSEE],COURBES!$E$12),INDEX(Tableau1[LOT],SMALL(IF(Tableau1[MP ANALYSEE]=COURBES!$E$12,ROW(INDIRECT("1:"&amp;ROWS(Tableau1[MP ANALYSEE])))),ROWS($1:34))),"")</f>
        <v/>
      </c>
      <c r="B35" s="12" t="str">
        <f t="array" aca="1" ref="B35" ca="1">IF(ROWS($1:34)&lt;=COUNTIF(Tableau1[MP ANALYSEE],COURBES!$E$12),INDEX(Tableau2[RESULTAT SUR PROD],SMALL(IF(Tableau1[MP ANALYSEE]=COURBES!$E$12,ROW(INDIRECT("1:"&amp;ROWS(Tableau1[MP ANALYSEE])))),ROWS($1:34))),"")</f>
        <v/>
      </c>
      <c r="C35" s="12" t="str">
        <f t="array" aca="1" ref="C35" ca="1">IF(ROWS($1:34)&lt;=COUNTIF(Tableau1[MP ANALYSEE],COURBES!$E$12),INDEX(Tableau2[SURCHARGE],SMALL(IF(Tableau1[MP ANALYSEE]=COURBES!$E$12,ROW(INDIRECT("1:"&amp;ROWS(Tableau1[MP ANALYSEE])))),ROWS($1:34))),"")</f>
        <v/>
      </c>
      <c r="D35" s="12" t="str">
        <f t="array" aca="1" ref="D35" ca="1">IF(ROWS($1:34)&lt;=COUNTIF(Tableau1[MP ANALYSEE],COURBES!$E$12),INDEX(Tableau2[RESULTAT SUR ETIQ],SMALL(IF(Tableau1[MP ANALYSEE]=COURBES!$E$12,ROW(INDIRECT("1:"&amp;ROWS(Tableau1[MP ANALYSEE])))),ROWS($1:34))),"")</f>
        <v/>
      </c>
      <c r="F35" s="13" t="str">
        <f t="array" aca="1" ref="F35" ca="1">IF(ROWS($1:34)&lt;=COUNTIF(Tableau1[LOT],COURBES!$K$12),INDEX(Tableau1[MP ANALYSEE],SMALL(IF(Tableau1[LOT]=COURBES!$K$12,ROW(INDIRECT("1:"&amp;ROWS(Tableau1[LOT])))),ROWS($1:34))),"")</f>
        <v/>
      </c>
      <c r="G35" s="12" t="str">
        <f t="array" aca="1" ref="G35" ca="1">IF(ROWS($1:34)&lt;=COUNTIF(Tableau1[LOT],COURBES!$K$12),INDEX(Tableau2[RESULTAT SUR PROD],SMALL(IF(Tableau1[LOT]=COURBES!$K$12,ROW(INDIRECT("1:"&amp;ROWS(Tableau1[LOT])))),ROWS($1:34))),"")</f>
        <v/>
      </c>
      <c r="H35" s="12" t="str">
        <f t="array" aca="1" ref="H35" ca="1">IF(ROWS($1:34)&lt;=COUNTIF(Tableau1[LOT],COURBES!$K$12),INDEX(Tableau2[SURCHARGE],SMALL(IF(Tableau1[LOT]=COURBES!$K$12,ROW(INDIRECT("1:"&amp;ROWS(Tableau1[LOT])))),ROWS($1:34))),"")</f>
        <v/>
      </c>
      <c r="I35" s="12" t="str">
        <f t="array" aca="1" ref="I35" ca="1">IF(ROWS($1:34)&lt;=COUNTIF(Tableau1[LOT],COURBES!$K$12),INDEX(Tableau2[RESULTAT SUR ETIQ],SMALL(IF(Tableau1[LOT]=COURBES!$K$12,ROW(INDIRECT("1:"&amp;ROWS(Tableau1[LOT])))),ROWS($1:34))),"")</f>
        <v/>
      </c>
    </row>
    <row r="36" spans="1:9" x14ac:dyDescent="0.45">
      <c r="A36" t="str">
        <f t="array" aca="1" ref="A36" ca="1">IF(ROWS($1:35)&lt;=COUNTIF(Tableau1[MP ANALYSEE],COURBES!$E$12),INDEX(Tableau1[LOT],SMALL(IF(Tableau1[MP ANALYSEE]=COURBES!$E$12,ROW(INDIRECT("1:"&amp;ROWS(Tableau1[MP ANALYSEE])))),ROWS($1:35))),"")</f>
        <v/>
      </c>
      <c r="B36" s="12" t="str">
        <f t="array" aca="1" ref="B36" ca="1">IF(ROWS($1:35)&lt;=COUNTIF(Tableau1[MP ANALYSEE],COURBES!$E$12),INDEX(Tableau2[RESULTAT SUR PROD],SMALL(IF(Tableau1[MP ANALYSEE]=COURBES!$E$12,ROW(INDIRECT("1:"&amp;ROWS(Tableau1[MP ANALYSEE])))),ROWS($1:35))),"")</f>
        <v/>
      </c>
      <c r="C36" s="12" t="str">
        <f t="array" aca="1" ref="C36" ca="1">IF(ROWS($1:35)&lt;=COUNTIF(Tableau1[MP ANALYSEE],COURBES!$E$12),INDEX(Tableau2[SURCHARGE],SMALL(IF(Tableau1[MP ANALYSEE]=COURBES!$E$12,ROW(INDIRECT("1:"&amp;ROWS(Tableau1[MP ANALYSEE])))),ROWS($1:35))),"")</f>
        <v/>
      </c>
      <c r="D36" s="12" t="str">
        <f t="array" aca="1" ref="D36" ca="1">IF(ROWS($1:35)&lt;=COUNTIF(Tableau1[MP ANALYSEE],COURBES!$E$12),INDEX(Tableau2[RESULTAT SUR ETIQ],SMALL(IF(Tableau1[MP ANALYSEE]=COURBES!$E$12,ROW(INDIRECT("1:"&amp;ROWS(Tableau1[MP ANALYSEE])))),ROWS($1:35))),"")</f>
        <v/>
      </c>
      <c r="F36" s="13" t="str">
        <f t="array" aca="1" ref="F36" ca="1">IF(ROWS($1:35)&lt;=COUNTIF(Tableau1[LOT],COURBES!$K$12),INDEX(Tableau1[MP ANALYSEE],SMALL(IF(Tableau1[LOT]=COURBES!$K$12,ROW(INDIRECT("1:"&amp;ROWS(Tableau1[LOT])))),ROWS($1:35))),"")</f>
        <v/>
      </c>
      <c r="G36" s="12" t="str">
        <f t="array" aca="1" ref="G36" ca="1">IF(ROWS($1:35)&lt;=COUNTIF(Tableau1[LOT],COURBES!$K$12),INDEX(Tableau2[RESULTAT SUR PROD],SMALL(IF(Tableau1[LOT]=COURBES!$K$12,ROW(INDIRECT("1:"&amp;ROWS(Tableau1[LOT])))),ROWS($1:35))),"")</f>
        <v/>
      </c>
      <c r="H36" s="12" t="str">
        <f t="array" aca="1" ref="H36" ca="1">IF(ROWS($1:35)&lt;=COUNTIF(Tableau1[LOT],COURBES!$K$12),INDEX(Tableau2[SURCHARGE],SMALL(IF(Tableau1[LOT]=COURBES!$K$12,ROW(INDIRECT("1:"&amp;ROWS(Tableau1[LOT])))),ROWS($1:35))),"")</f>
        <v/>
      </c>
      <c r="I36" s="12" t="str">
        <f t="array" aca="1" ref="I36" ca="1">IF(ROWS($1:35)&lt;=COUNTIF(Tableau1[LOT],COURBES!$K$12),INDEX(Tableau2[RESULTAT SUR ETIQ],SMALL(IF(Tableau1[LOT]=COURBES!$K$12,ROW(INDIRECT("1:"&amp;ROWS(Tableau1[LOT])))),ROWS($1:35))),"")</f>
        <v/>
      </c>
    </row>
    <row r="37" spans="1:9" x14ac:dyDescent="0.45">
      <c r="A37" t="str">
        <f t="array" aca="1" ref="A37" ca="1">IF(ROWS($1:36)&lt;=COUNTIF(Tableau1[MP ANALYSEE],COURBES!$E$12),INDEX(Tableau1[LOT],SMALL(IF(Tableau1[MP ANALYSEE]=COURBES!$E$12,ROW(INDIRECT("1:"&amp;ROWS(Tableau1[MP ANALYSEE])))),ROWS($1:36))),"")</f>
        <v/>
      </c>
      <c r="B37" s="12" t="str">
        <f t="array" aca="1" ref="B37" ca="1">IF(ROWS($1:36)&lt;=COUNTIF(Tableau1[MP ANALYSEE],COURBES!$E$12),INDEX(Tableau2[RESULTAT SUR PROD],SMALL(IF(Tableau1[MP ANALYSEE]=COURBES!$E$12,ROW(INDIRECT("1:"&amp;ROWS(Tableau1[MP ANALYSEE])))),ROWS($1:36))),"")</f>
        <v/>
      </c>
      <c r="C37" s="12" t="str">
        <f t="array" aca="1" ref="C37" ca="1">IF(ROWS($1:36)&lt;=COUNTIF(Tableau1[MP ANALYSEE],COURBES!$E$12),INDEX(Tableau2[SURCHARGE],SMALL(IF(Tableau1[MP ANALYSEE]=COURBES!$E$12,ROW(INDIRECT("1:"&amp;ROWS(Tableau1[MP ANALYSEE])))),ROWS($1:36))),"")</f>
        <v/>
      </c>
      <c r="D37" s="12" t="str">
        <f t="array" aca="1" ref="D37" ca="1">IF(ROWS($1:36)&lt;=COUNTIF(Tableau1[MP ANALYSEE],COURBES!$E$12),INDEX(Tableau2[RESULTAT SUR ETIQ],SMALL(IF(Tableau1[MP ANALYSEE]=COURBES!$E$12,ROW(INDIRECT("1:"&amp;ROWS(Tableau1[MP ANALYSEE])))),ROWS($1:36))),"")</f>
        <v/>
      </c>
      <c r="F37" s="13" t="str">
        <f t="array" aca="1" ref="F37" ca="1">IF(ROWS($1:36)&lt;=COUNTIF(Tableau1[LOT],COURBES!$K$12),INDEX(Tableau1[MP ANALYSEE],SMALL(IF(Tableau1[LOT]=COURBES!$K$12,ROW(INDIRECT("1:"&amp;ROWS(Tableau1[LOT])))),ROWS($1:36))),"")</f>
        <v/>
      </c>
      <c r="G37" s="12" t="str">
        <f t="array" aca="1" ref="G37" ca="1">IF(ROWS($1:36)&lt;=COUNTIF(Tableau1[LOT],COURBES!$K$12),INDEX(Tableau2[RESULTAT SUR PROD],SMALL(IF(Tableau1[LOT]=COURBES!$K$12,ROW(INDIRECT("1:"&amp;ROWS(Tableau1[LOT])))),ROWS($1:36))),"")</f>
        <v/>
      </c>
      <c r="H37" s="12" t="str">
        <f t="array" aca="1" ref="H37" ca="1">IF(ROWS($1:36)&lt;=COUNTIF(Tableau1[LOT],COURBES!$K$12),INDEX(Tableau2[SURCHARGE],SMALL(IF(Tableau1[LOT]=COURBES!$K$12,ROW(INDIRECT("1:"&amp;ROWS(Tableau1[LOT])))),ROWS($1:36))),"")</f>
        <v/>
      </c>
      <c r="I37" s="12" t="str">
        <f t="array" aca="1" ref="I37" ca="1">IF(ROWS($1:36)&lt;=COUNTIF(Tableau1[LOT],COURBES!$K$12),INDEX(Tableau2[RESULTAT SUR ETIQ],SMALL(IF(Tableau1[LOT]=COURBES!$K$12,ROW(INDIRECT("1:"&amp;ROWS(Tableau1[LOT])))),ROWS($1:36))),"")</f>
        <v/>
      </c>
    </row>
    <row r="38" spans="1:9" x14ac:dyDescent="0.45">
      <c r="A38" t="str">
        <f t="array" aca="1" ref="A38" ca="1">IF(ROWS($1:37)&lt;=COUNTIF(Tableau1[MP ANALYSEE],COURBES!$E$12),INDEX(Tableau1[LOT],SMALL(IF(Tableau1[MP ANALYSEE]=COURBES!$E$12,ROW(INDIRECT("1:"&amp;ROWS(Tableau1[MP ANALYSEE])))),ROWS($1:37))),"")</f>
        <v/>
      </c>
      <c r="B38" s="12" t="str">
        <f t="array" aca="1" ref="B38" ca="1">IF(ROWS($1:37)&lt;=COUNTIF(Tableau1[MP ANALYSEE],COURBES!$E$12),INDEX(Tableau2[RESULTAT SUR PROD],SMALL(IF(Tableau1[MP ANALYSEE]=COURBES!$E$12,ROW(INDIRECT("1:"&amp;ROWS(Tableau1[MP ANALYSEE])))),ROWS($1:37))),"")</f>
        <v/>
      </c>
      <c r="C38" s="12" t="str">
        <f t="array" aca="1" ref="C38" ca="1">IF(ROWS($1:37)&lt;=COUNTIF(Tableau1[MP ANALYSEE],COURBES!$E$12),INDEX(Tableau2[SURCHARGE],SMALL(IF(Tableau1[MP ANALYSEE]=COURBES!$E$12,ROW(INDIRECT("1:"&amp;ROWS(Tableau1[MP ANALYSEE])))),ROWS($1:37))),"")</f>
        <v/>
      </c>
      <c r="D38" s="12" t="str">
        <f t="array" aca="1" ref="D38" ca="1">IF(ROWS($1:37)&lt;=COUNTIF(Tableau1[MP ANALYSEE],COURBES!$E$12),INDEX(Tableau2[RESULTAT SUR ETIQ],SMALL(IF(Tableau1[MP ANALYSEE]=COURBES!$E$12,ROW(INDIRECT("1:"&amp;ROWS(Tableau1[MP ANALYSEE])))),ROWS($1:37))),"")</f>
        <v/>
      </c>
      <c r="F38" s="13" t="str">
        <f t="array" aca="1" ref="F38" ca="1">IF(ROWS($1:37)&lt;=COUNTIF(Tableau1[LOT],COURBES!$K$12),INDEX(Tableau1[MP ANALYSEE],SMALL(IF(Tableau1[LOT]=COURBES!$K$12,ROW(INDIRECT("1:"&amp;ROWS(Tableau1[LOT])))),ROWS($1:37))),"")</f>
        <v/>
      </c>
      <c r="G38" s="12" t="str">
        <f t="array" aca="1" ref="G38" ca="1">IF(ROWS($1:37)&lt;=COUNTIF(Tableau1[LOT],COURBES!$K$12),INDEX(Tableau2[RESULTAT SUR PROD],SMALL(IF(Tableau1[LOT]=COURBES!$K$12,ROW(INDIRECT("1:"&amp;ROWS(Tableau1[LOT])))),ROWS($1:37))),"")</f>
        <v/>
      </c>
      <c r="H38" s="12" t="str">
        <f t="array" aca="1" ref="H38" ca="1">IF(ROWS($1:37)&lt;=COUNTIF(Tableau1[LOT],COURBES!$K$12),INDEX(Tableau2[SURCHARGE],SMALL(IF(Tableau1[LOT]=COURBES!$K$12,ROW(INDIRECT("1:"&amp;ROWS(Tableau1[LOT])))),ROWS($1:37))),"")</f>
        <v/>
      </c>
      <c r="I38" s="12" t="str">
        <f t="array" aca="1" ref="I38" ca="1">IF(ROWS($1:37)&lt;=COUNTIF(Tableau1[LOT],COURBES!$K$12),INDEX(Tableau2[RESULTAT SUR ETIQ],SMALL(IF(Tableau1[LOT]=COURBES!$K$12,ROW(INDIRECT("1:"&amp;ROWS(Tableau1[LOT])))),ROWS($1:37))),"")</f>
        <v/>
      </c>
    </row>
    <row r="39" spans="1:9" x14ac:dyDescent="0.45">
      <c r="A39" t="str">
        <f t="array" aca="1" ref="A39" ca="1">IF(ROWS($1:38)&lt;=COUNTIF(Tableau1[MP ANALYSEE],COURBES!$E$12),INDEX(Tableau1[LOT],SMALL(IF(Tableau1[MP ANALYSEE]=COURBES!$E$12,ROW(INDIRECT("1:"&amp;ROWS(Tableau1[MP ANALYSEE])))),ROWS($1:38))),"")</f>
        <v/>
      </c>
      <c r="B39" s="12" t="str">
        <f t="array" aca="1" ref="B39" ca="1">IF(ROWS($1:38)&lt;=COUNTIF(Tableau1[MP ANALYSEE],COURBES!$E$12),INDEX(Tableau2[RESULTAT SUR PROD],SMALL(IF(Tableau1[MP ANALYSEE]=COURBES!$E$12,ROW(INDIRECT("1:"&amp;ROWS(Tableau1[MP ANALYSEE])))),ROWS($1:38))),"")</f>
        <v/>
      </c>
      <c r="C39" s="12" t="str">
        <f t="array" aca="1" ref="C39" ca="1">IF(ROWS($1:38)&lt;=COUNTIF(Tableau1[MP ANALYSEE],COURBES!$E$12),INDEX(Tableau2[SURCHARGE],SMALL(IF(Tableau1[MP ANALYSEE]=COURBES!$E$12,ROW(INDIRECT("1:"&amp;ROWS(Tableau1[MP ANALYSEE])))),ROWS($1:38))),"")</f>
        <v/>
      </c>
      <c r="D39" s="12" t="str">
        <f t="array" aca="1" ref="D39" ca="1">IF(ROWS($1:38)&lt;=COUNTIF(Tableau1[MP ANALYSEE],COURBES!$E$12),INDEX(Tableau2[RESULTAT SUR ETIQ],SMALL(IF(Tableau1[MP ANALYSEE]=COURBES!$E$12,ROW(INDIRECT("1:"&amp;ROWS(Tableau1[MP ANALYSEE])))),ROWS($1:38))),"")</f>
        <v/>
      </c>
      <c r="F39" s="13" t="str">
        <f t="array" aca="1" ref="F39" ca="1">IF(ROWS($1:38)&lt;=COUNTIF(Tableau1[LOT],COURBES!$K$12),INDEX(Tableau1[MP ANALYSEE],SMALL(IF(Tableau1[LOT]=COURBES!$K$12,ROW(INDIRECT("1:"&amp;ROWS(Tableau1[LOT])))),ROWS($1:38))),"")</f>
        <v/>
      </c>
      <c r="G39" s="12" t="str">
        <f t="array" aca="1" ref="G39" ca="1">IF(ROWS($1:38)&lt;=COUNTIF(Tableau1[LOT],COURBES!$K$12),INDEX(Tableau2[RESULTAT SUR PROD],SMALL(IF(Tableau1[LOT]=COURBES!$K$12,ROW(INDIRECT("1:"&amp;ROWS(Tableau1[LOT])))),ROWS($1:38))),"")</f>
        <v/>
      </c>
      <c r="H39" s="12" t="str">
        <f t="array" aca="1" ref="H39" ca="1">IF(ROWS($1:38)&lt;=COUNTIF(Tableau1[LOT],COURBES!$K$12),INDEX(Tableau2[SURCHARGE],SMALL(IF(Tableau1[LOT]=COURBES!$K$12,ROW(INDIRECT("1:"&amp;ROWS(Tableau1[LOT])))),ROWS($1:38))),"")</f>
        <v/>
      </c>
      <c r="I39" s="12" t="str">
        <f t="array" aca="1" ref="I39" ca="1">IF(ROWS($1:38)&lt;=COUNTIF(Tableau1[LOT],COURBES!$K$12),INDEX(Tableau2[RESULTAT SUR ETIQ],SMALL(IF(Tableau1[LOT]=COURBES!$K$12,ROW(INDIRECT("1:"&amp;ROWS(Tableau1[LOT])))),ROWS($1:38))),"")</f>
        <v/>
      </c>
    </row>
    <row r="40" spans="1:9" x14ac:dyDescent="0.45">
      <c r="A40" t="str">
        <f t="array" aca="1" ref="A40" ca="1">IF(ROWS($1:39)&lt;=COUNTIF(Tableau1[MP ANALYSEE],COURBES!$E$12),INDEX(Tableau1[LOT],SMALL(IF(Tableau1[MP ANALYSEE]=COURBES!$E$12,ROW(INDIRECT("1:"&amp;ROWS(Tableau1[MP ANALYSEE])))),ROWS($1:39))),"")</f>
        <v/>
      </c>
      <c r="B40" s="12" t="str">
        <f t="array" aca="1" ref="B40" ca="1">IF(ROWS($1:39)&lt;=COUNTIF(Tableau1[MP ANALYSEE],COURBES!$E$12),INDEX(Tableau2[RESULTAT SUR PROD],SMALL(IF(Tableau1[MP ANALYSEE]=COURBES!$E$12,ROW(INDIRECT("1:"&amp;ROWS(Tableau1[MP ANALYSEE])))),ROWS($1:39))),"")</f>
        <v/>
      </c>
      <c r="C40" s="12" t="str">
        <f t="array" aca="1" ref="C40" ca="1">IF(ROWS($1:39)&lt;=COUNTIF(Tableau1[MP ANALYSEE],COURBES!$E$12),INDEX(Tableau2[SURCHARGE],SMALL(IF(Tableau1[MP ANALYSEE]=COURBES!$E$12,ROW(INDIRECT("1:"&amp;ROWS(Tableau1[MP ANALYSEE])))),ROWS($1:39))),"")</f>
        <v/>
      </c>
      <c r="D40" s="12" t="str">
        <f t="array" aca="1" ref="D40" ca="1">IF(ROWS($1:39)&lt;=COUNTIF(Tableau1[MP ANALYSEE],COURBES!$E$12),INDEX(Tableau2[RESULTAT SUR ETIQ],SMALL(IF(Tableau1[MP ANALYSEE]=COURBES!$E$12,ROW(INDIRECT("1:"&amp;ROWS(Tableau1[MP ANALYSEE])))),ROWS($1:39))),"")</f>
        <v/>
      </c>
      <c r="F40" s="13" t="str">
        <f t="array" aca="1" ref="F40" ca="1">IF(ROWS($1:39)&lt;=COUNTIF(Tableau1[LOT],COURBES!$K$12),INDEX(Tableau1[MP ANALYSEE],SMALL(IF(Tableau1[LOT]=COURBES!$K$12,ROW(INDIRECT("1:"&amp;ROWS(Tableau1[LOT])))),ROWS($1:39))),"")</f>
        <v/>
      </c>
      <c r="G40" s="12" t="str">
        <f t="array" aca="1" ref="G40" ca="1">IF(ROWS($1:39)&lt;=COUNTIF(Tableau1[LOT],COURBES!$K$12),INDEX(Tableau2[RESULTAT SUR PROD],SMALL(IF(Tableau1[LOT]=COURBES!$K$12,ROW(INDIRECT("1:"&amp;ROWS(Tableau1[LOT])))),ROWS($1:39))),"")</f>
        <v/>
      </c>
      <c r="H40" s="12" t="str">
        <f t="array" aca="1" ref="H40" ca="1">IF(ROWS($1:39)&lt;=COUNTIF(Tableau1[LOT],COURBES!$K$12),INDEX(Tableau2[SURCHARGE],SMALL(IF(Tableau1[LOT]=COURBES!$K$12,ROW(INDIRECT("1:"&amp;ROWS(Tableau1[LOT])))),ROWS($1:39))),"")</f>
        <v/>
      </c>
      <c r="I40" s="12" t="str">
        <f t="array" aca="1" ref="I40" ca="1">IF(ROWS($1:39)&lt;=COUNTIF(Tableau1[LOT],COURBES!$K$12),INDEX(Tableau2[RESULTAT SUR ETIQ],SMALL(IF(Tableau1[LOT]=COURBES!$K$12,ROW(INDIRECT("1:"&amp;ROWS(Tableau1[LOT])))),ROWS($1:39))),"")</f>
        <v/>
      </c>
    </row>
    <row r="41" spans="1:9" x14ac:dyDescent="0.45">
      <c r="A41" t="str">
        <f t="array" aca="1" ref="A41" ca="1">IF(ROWS($1:40)&lt;=COUNTIF(Tableau1[MP ANALYSEE],COURBES!$E$12),INDEX(Tableau1[LOT],SMALL(IF(Tableau1[MP ANALYSEE]=COURBES!$E$12,ROW(INDIRECT("1:"&amp;ROWS(Tableau1[MP ANALYSEE])))),ROWS($1:40))),"")</f>
        <v/>
      </c>
      <c r="B41" s="12" t="str">
        <f t="array" aca="1" ref="B41" ca="1">IF(ROWS($1:40)&lt;=COUNTIF(Tableau1[MP ANALYSEE],COURBES!$E$12),INDEX(Tableau2[RESULTAT SUR PROD],SMALL(IF(Tableau1[MP ANALYSEE]=COURBES!$E$12,ROW(INDIRECT("1:"&amp;ROWS(Tableau1[MP ANALYSEE])))),ROWS($1:40))),"")</f>
        <v/>
      </c>
      <c r="C41" s="12" t="str">
        <f t="array" aca="1" ref="C41" ca="1">IF(ROWS($1:40)&lt;=COUNTIF(Tableau1[MP ANALYSEE],COURBES!$E$12),INDEX(Tableau2[SURCHARGE],SMALL(IF(Tableau1[MP ANALYSEE]=COURBES!$E$12,ROW(INDIRECT("1:"&amp;ROWS(Tableau1[MP ANALYSEE])))),ROWS($1:40))),"")</f>
        <v/>
      </c>
      <c r="D41" s="12" t="str">
        <f t="array" aca="1" ref="D41" ca="1">IF(ROWS($1:40)&lt;=COUNTIF(Tableau1[MP ANALYSEE],COURBES!$E$12),INDEX(Tableau2[RESULTAT SUR ETIQ],SMALL(IF(Tableau1[MP ANALYSEE]=COURBES!$E$12,ROW(INDIRECT("1:"&amp;ROWS(Tableau1[MP ANALYSEE])))),ROWS($1:40))),"")</f>
        <v/>
      </c>
      <c r="F41" s="13" t="str">
        <f t="array" aca="1" ref="F41" ca="1">IF(ROWS($1:40)&lt;=COUNTIF(Tableau1[LOT],COURBES!$K$12),INDEX(Tableau1[MP ANALYSEE],SMALL(IF(Tableau1[LOT]=COURBES!$K$12,ROW(INDIRECT("1:"&amp;ROWS(Tableau1[LOT])))),ROWS($1:40))),"")</f>
        <v/>
      </c>
      <c r="G41" s="12" t="str">
        <f t="array" aca="1" ref="G41" ca="1">IF(ROWS($1:40)&lt;=COUNTIF(Tableau1[LOT],COURBES!$K$12),INDEX(Tableau2[RESULTAT SUR PROD],SMALL(IF(Tableau1[LOT]=COURBES!$K$12,ROW(INDIRECT("1:"&amp;ROWS(Tableau1[LOT])))),ROWS($1:40))),"")</f>
        <v/>
      </c>
      <c r="H41" s="12" t="str">
        <f t="array" aca="1" ref="H41" ca="1">IF(ROWS($1:40)&lt;=COUNTIF(Tableau1[LOT],COURBES!$K$12),INDEX(Tableau2[SURCHARGE],SMALL(IF(Tableau1[LOT]=COURBES!$K$12,ROW(INDIRECT("1:"&amp;ROWS(Tableau1[LOT])))),ROWS($1:40))),"")</f>
        <v/>
      </c>
      <c r="I41" s="12" t="str">
        <f t="array" aca="1" ref="I41" ca="1">IF(ROWS($1:40)&lt;=COUNTIF(Tableau1[LOT],COURBES!$K$12),INDEX(Tableau2[RESULTAT SUR ETIQ],SMALL(IF(Tableau1[LOT]=COURBES!$K$12,ROW(INDIRECT("1:"&amp;ROWS(Tableau1[LOT])))),ROWS($1:40))),"")</f>
        <v/>
      </c>
    </row>
    <row r="42" spans="1:9" x14ac:dyDescent="0.45">
      <c r="A42" t="str">
        <f t="array" aca="1" ref="A42" ca="1">IF(ROWS($1:41)&lt;=COUNTIF(Tableau1[MP ANALYSEE],COURBES!$E$12),INDEX(Tableau1[LOT],SMALL(IF(Tableau1[MP ANALYSEE]=COURBES!$E$12,ROW(INDIRECT("1:"&amp;ROWS(Tableau1[MP ANALYSEE])))),ROWS($1:41))),"")</f>
        <v/>
      </c>
      <c r="B42" s="12" t="str">
        <f t="array" aca="1" ref="B42" ca="1">IF(ROWS($1:41)&lt;=COUNTIF(Tableau1[MP ANALYSEE],COURBES!$E$12),INDEX(Tableau2[RESULTAT SUR PROD],SMALL(IF(Tableau1[MP ANALYSEE]=COURBES!$E$12,ROW(INDIRECT("1:"&amp;ROWS(Tableau1[MP ANALYSEE])))),ROWS($1:41))),"")</f>
        <v/>
      </c>
      <c r="C42" s="12" t="str">
        <f t="array" aca="1" ref="C42" ca="1">IF(ROWS($1:41)&lt;=COUNTIF(Tableau1[MP ANALYSEE],COURBES!$E$12),INDEX(Tableau2[SURCHARGE],SMALL(IF(Tableau1[MP ANALYSEE]=COURBES!$E$12,ROW(INDIRECT("1:"&amp;ROWS(Tableau1[MP ANALYSEE])))),ROWS($1:41))),"")</f>
        <v/>
      </c>
      <c r="D42" s="12" t="str">
        <f t="array" aca="1" ref="D42" ca="1">IF(ROWS($1:41)&lt;=COUNTIF(Tableau1[MP ANALYSEE],COURBES!$E$12),INDEX(Tableau2[RESULTAT SUR ETIQ],SMALL(IF(Tableau1[MP ANALYSEE]=COURBES!$E$12,ROW(INDIRECT("1:"&amp;ROWS(Tableau1[MP ANALYSEE])))),ROWS($1:41))),"")</f>
        <v/>
      </c>
      <c r="F42" s="13" t="str">
        <f t="array" aca="1" ref="F42" ca="1">IF(ROWS($1:41)&lt;=COUNTIF(Tableau1[LOT],COURBES!$K$12),INDEX(Tableau1[MP ANALYSEE],SMALL(IF(Tableau1[LOT]=COURBES!$K$12,ROW(INDIRECT("1:"&amp;ROWS(Tableau1[LOT])))),ROWS($1:41))),"")</f>
        <v/>
      </c>
      <c r="G42" s="12" t="str">
        <f t="array" aca="1" ref="G42" ca="1">IF(ROWS($1:41)&lt;=COUNTIF(Tableau1[LOT],COURBES!$K$12),INDEX(Tableau2[RESULTAT SUR PROD],SMALL(IF(Tableau1[LOT]=COURBES!$K$12,ROW(INDIRECT("1:"&amp;ROWS(Tableau1[LOT])))),ROWS($1:41))),"")</f>
        <v/>
      </c>
      <c r="H42" s="12" t="str">
        <f t="array" aca="1" ref="H42" ca="1">IF(ROWS($1:41)&lt;=COUNTIF(Tableau1[LOT],COURBES!$K$12),INDEX(Tableau2[SURCHARGE],SMALL(IF(Tableau1[LOT]=COURBES!$K$12,ROW(INDIRECT("1:"&amp;ROWS(Tableau1[LOT])))),ROWS($1:41))),"")</f>
        <v/>
      </c>
      <c r="I42" s="12" t="str">
        <f t="array" aca="1" ref="I42" ca="1">IF(ROWS($1:41)&lt;=COUNTIF(Tableau1[LOT],COURBES!$K$12),INDEX(Tableau2[RESULTAT SUR ETIQ],SMALL(IF(Tableau1[LOT]=COURBES!$K$12,ROW(INDIRECT("1:"&amp;ROWS(Tableau1[LOT])))),ROWS($1:41))),"")</f>
        <v/>
      </c>
    </row>
    <row r="43" spans="1:9" x14ac:dyDescent="0.45">
      <c r="A43" t="str">
        <f t="array" aca="1" ref="A43" ca="1">IF(ROWS($1:42)&lt;=COUNTIF(Tableau1[MP ANALYSEE],COURBES!$E$12),INDEX(Tableau1[LOT],SMALL(IF(Tableau1[MP ANALYSEE]=COURBES!$E$12,ROW(INDIRECT("1:"&amp;ROWS(Tableau1[MP ANALYSEE])))),ROWS($1:42))),"")</f>
        <v/>
      </c>
      <c r="B43" s="12" t="str">
        <f t="array" aca="1" ref="B43" ca="1">IF(ROWS($1:42)&lt;=COUNTIF(Tableau1[MP ANALYSEE],COURBES!$E$12),INDEX(Tableau2[RESULTAT SUR PROD],SMALL(IF(Tableau1[MP ANALYSEE]=COURBES!$E$12,ROW(INDIRECT("1:"&amp;ROWS(Tableau1[MP ANALYSEE])))),ROWS($1:42))),"")</f>
        <v/>
      </c>
      <c r="C43" s="12" t="str">
        <f t="array" aca="1" ref="C43" ca="1">IF(ROWS($1:42)&lt;=COUNTIF(Tableau1[MP ANALYSEE],COURBES!$E$12),INDEX(Tableau2[SURCHARGE],SMALL(IF(Tableau1[MP ANALYSEE]=COURBES!$E$12,ROW(INDIRECT("1:"&amp;ROWS(Tableau1[MP ANALYSEE])))),ROWS($1:42))),"")</f>
        <v/>
      </c>
      <c r="D43" s="12" t="str">
        <f t="array" aca="1" ref="D43" ca="1">IF(ROWS($1:42)&lt;=COUNTIF(Tableau1[MP ANALYSEE],COURBES!$E$12),INDEX(Tableau2[RESULTAT SUR ETIQ],SMALL(IF(Tableau1[MP ANALYSEE]=COURBES!$E$12,ROW(INDIRECT("1:"&amp;ROWS(Tableau1[MP ANALYSEE])))),ROWS($1:42))),"")</f>
        <v/>
      </c>
      <c r="F43" s="13" t="str">
        <f t="array" aca="1" ref="F43" ca="1">IF(ROWS($1:42)&lt;=COUNTIF(Tableau1[LOT],COURBES!$K$12),INDEX(Tableau1[MP ANALYSEE],SMALL(IF(Tableau1[LOT]=COURBES!$K$12,ROW(INDIRECT("1:"&amp;ROWS(Tableau1[LOT])))),ROWS($1:42))),"")</f>
        <v/>
      </c>
      <c r="G43" s="12" t="str">
        <f t="array" aca="1" ref="G43" ca="1">IF(ROWS($1:42)&lt;=COUNTIF(Tableau1[LOT],COURBES!$K$12),INDEX(Tableau2[RESULTAT SUR PROD],SMALL(IF(Tableau1[LOT]=COURBES!$K$12,ROW(INDIRECT("1:"&amp;ROWS(Tableau1[LOT])))),ROWS($1:42))),"")</f>
        <v/>
      </c>
      <c r="H43" s="12" t="str">
        <f t="array" aca="1" ref="H43" ca="1">IF(ROWS($1:42)&lt;=COUNTIF(Tableau1[LOT],COURBES!$K$12),INDEX(Tableau2[SURCHARGE],SMALL(IF(Tableau1[LOT]=COURBES!$K$12,ROW(INDIRECT("1:"&amp;ROWS(Tableau1[LOT])))),ROWS($1:42))),"")</f>
        <v/>
      </c>
      <c r="I43" s="12" t="str">
        <f t="array" aca="1" ref="I43" ca="1">IF(ROWS($1:42)&lt;=COUNTIF(Tableau1[LOT],COURBES!$K$12),INDEX(Tableau2[RESULTAT SUR ETIQ],SMALL(IF(Tableau1[LOT]=COURBES!$K$12,ROW(INDIRECT("1:"&amp;ROWS(Tableau1[LOT])))),ROWS($1:42))),"")</f>
        <v/>
      </c>
    </row>
    <row r="44" spans="1:9" x14ac:dyDescent="0.45">
      <c r="A44" t="str">
        <f t="array" aca="1" ref="A44" ca="1">IF(ROWS($1:43)&lt;=COUNTIF(Tableau1[MP ANALYSEE],COURBES!$E$12),INDEX(Tableau1[LOT],SMALL(IF(Tableau1[MP ANALYSEE]=COURBES!$E$12,ROW(INDIRECT("1:"&amp;ROWS(Tableau1[MP ANALYSEE])))),ROWS($1:43))),"")</f>
        <v/>
      </c>
      <c r="B44" s="12" t="str">
        <f t="array" aca="1" ref="B44" ca="1">IF(ROWS($1:43)&lt;=COUNTIF(Tableau1[MP ANALYSEE],COURBES!$E$12),INDEX(Tableau2[RESULTAT SUR PROD],SMALL(IF(Tableau1[MP ANALYSEE]=COURBES!$E$12,ROW(INDIRECT("1:"&amp;ROWS(Tableau1[MP ANALYSEE])))),ROWS($1:43))),"")</f>
        <v/>
      </c>
      <c r="C44" s="12" t="str">
        <f t="array" aca="1" ref="C44" ca="1">IF(ROWS($1:43)&lt;=COUNTIF(Tableau1[MP ANALYSEE],COURBES!$E$12),INDEX(Tableau2[SURCHARGE],SMALL(IF(Tableau1[MP ANALYSEE]=COURBES!$E$12,ROW(INDIRECT("1:"&amp;ROWS(Tableau1[MP ANALYSEE])))),ROWS($1:43))),"")</f>
        <v/>
      </c>
      <c r="D44" s="12" t="str">
        <f t="array" aca="1" ref="D44" ca="1">IF(ROWS($1:43)&lt;=COUNTIF(Tableau1[MP ANALYSEE],COURBES!$E$12),INDEX(Tableau2[RESULTAT SUR ETIQ],SMALL(IF(Tableau1[MP ANALYSEE]=COURBES!$E$12,ROW(INDIRECT("1:"&amp;ROWS(Tableau1[MP ANALYSEE])))),ROWS($1:43))),"")</f>
        <v/>
      </c>
      <c r="F44" s="13" t="str">
        <f t="array" aca="1" ref="F44" ca="1">IF(ROWS($1:43)&lt;=COUNTIF(Tableau1[LOT],COURBES!$K$12),INDEX(Tableau1[MP ANALYSEE],SMALL(IF(Tableau1[LOT]=COURBES!$K$12,ROW(INDIRECT("1:"&amp;ROWS(Tableau1[LOT])))),ROWS($1:43))),"")</f>
        <v/>
      </c>
      <c r="G44" s="12" t="str">
        <f t="array" aca="1" ref="G44" ca="1">IF(ROWS($1:43)&lt;=COUNTIF(Tableau1[LOT],COURBES!$K$12),INDEX(Tableau2[RESULTAT SUR PROD],SMALL(IF(Tableau1[LOT]=COURBES!$K$12,ROW(INDIRECT("1:"&amp;ROWS(Tableau1[LOT])))),ROWS($1:43))),"")</f>
        <v/>
      </c>
      <c r="H44" s="12" t="str">
        <f t="array" aca="1" ref="H44" ca="1">IF(ROWS($1:43)&lt;=COUNTIF(Tableau1[LOT],COURBES!$K$12),INDEX(Tableau2[SURCHARGE],SMALL(IF(Tableau1[LOT]=COURBES!$K$12,ROW(INDIRECT("1:"&amp;ROWS(Tableau1[LOT])))),ROWS($1:43))),"")</f>
        <v/>
      </c>
      <c r="I44" s="12" t="str">
        <f t="array" aca="1" ref="I44" ca="1">IF(ROWS($1:43)&lt;=COUNTIF(Tableau1[LOT],COURBES!$K$12),INDEX(Tableau2[RESULTAT SUR ETIQ],SMALL(IF(Tableau1[LOT]=COURBES!$K$12,ROW(INDIRECT("1:"&amp;ROWS(Tableau1[LOT])))),ROWS($1:43))),"")</f>
        <v/>
      </c>
    </row>
    <row r="45" spans="1:9" x14ac:dyDescent="0.45">
      <c r="A45" t="str">
        <f t="array" aca="1" ref="A45" ca="1">IF(ROWS($1:44)&lt;=COUNTIF(Tableau1[MP ANALYSEE],COURBES!$E$12),INDEX(Tableau1[LOT],SMALL(IF(Tableau1[MP ANALYSEE]=COURBES!$E$12,ROW(INDIRECT("1:"&amp;ROWS(Tableau1[MP ANALYSEE])))),ROWS($1:44))),"")</f>
        <v/>
      </c>
      <c r="B45" s="12" t="str">
        <f t="array" aca="1" ref="B45" ca="1">IF(ROWS($1:44)&lt;=COUNTIF(Tableau1[MP ANALYSEE],COURBES!$E$12),INDEX(Tableau2[RESULTAT SUR PROD],SMALL(IF(Tableau1[MP ANALYSEE]=COURBES!$E$12,ROW(INDIRECT("1:"&amp;ROWS(Tableau1[MP ANALYSEE])))),ROWS($1:44))),"")</f>
        <v/>
      </c>
      <c r="C45" s="12" t="str">
        <f t="array" aca="1" ref="C45" ca="1">IF(ROWS($1:44)&lt;=COUNTIF(Tableau1[MP ANALYSEE],COURBES!$E$12),INDEX(Tableau2[SURCHARGE],SMALL(IF(Tableau1[MP ANALYSEE]=COURBES!$E$12,ROW(INDIRECT("1:"&amp;ROWS(Tableau1[MP ANALYSEE])))),ROWS($1:44))),"")</f>
        <v/>
      </c>
      <c r="D45" s="12" t="str">
        <f t="array" aca="1" ref="D45" ca="1">IF(ROWS($1:44)&lt;=COUNTIF(Tableau1[MP ANALYSEE],COURBES!$E$12),INDEX(Tableau2[RESULTAT SUR ETIQ],SMALL(IF(Tableau1[MP ANALYSEE]=COURBES!$E$12,ROW(INDIRECT("1:"&amp;ROWS(Tableau1[MP ANALYSEE])))),ROWS($1:44))),"")</f>
        <v/>
      </c>
      <c r="F45" s="13" t="str">
        <f t="array" aca="1" ref="F45" ca="1">IF(ROWS($1:44)&lt;=COUNTIF(Tableau1[LOT],COURBES!$K$12),INDEX(Tableau1[MP ANALYSEE],SMALL(IF(Tableau1[LOT]=COURBES!$K$12,ROW(INDIRECT("1:"&amp;ROWS(Tableau1[LOT])))),ROWS($1:44))),"")</f>
        <v/>
      </c>
      <c r="G45" s="12" t="str">
        <f t="array" aca="1" ref="G45" ca="1">IF(ROWS($1:44)&lt;=COUNTIF(Tableau1[LOT],COURBES!$K$12),INDEX(Tableau2[RESULTAT SUR PROD],SMALL(IF(Tableau1[LOT]=COURBES!$K$12,ROW(INDIRECT("1:"&amp;ROWS(Tableau1[LOT])))),ROWS($1:44))),"")</f>
        <v/>
      </c>
      <c r="H45" s="12" t="str">
        <f t="array" aca="1" ref="H45" ca="1">IF(ROWS($1:44)&lt;=COUNTIF(Tableau1[LOT],COURBES!$K$12),INDEX(Tableau2[SURCHARGE],SMALL(IF(Tableau1[LOT]=COURBES!$K$12,ROW(INDIRECT("1:"&amp;ROWS(Tableau1[LOT])))),ROWS($1:44))),"")</f>
        <v/>
      </c>
      <c r="I45" s="12" t="str">
        <f t="array" aca="1" ref="I45" ca="1">IF(ROWS($1:44)&lt;=COUNTIF(Tableau1[LOT],COURBES!$K$12),INDEX(Tableau2[RESULTAT SUR ETIQ],SMALL(IF(Tableau1[LOT]=COURBES!$K$12,ROW(INDIRECT("1:"&amp;ROWS(Tableau1[LOT])))),ROWS($1:44))),"")</f>
        <v/>
      </c>
    </row>
    <row r="46" spans="1:9" x14ac:dyDescent="0.45">
      <c r="A46" t="str">
        <f t="array" aca="1" ref="A46" ca="1">IF(ROWS($1:45)&lt;=COUNTIF(Tableau1[MP ANALYSEE],COURBES!$E$12),INDEX(Tableau1[LOT],SMALL(IF(Tableau1[MP ANALYSEE]=COURBES!$E$12,ROW(INDIRECT("1:"&amp;ROWS(Tableau1[MP ANALYSEE])))),ROWS($1:45))),"")</f>
        <v/>
      </c>
      <c r="B46" s="12" t="str">
        <f t="array" aca="1" ref="B46" ca="1">IF(ROWS($1:45)&lt;=COUNTIF(Tableau1[MP ANALYSEE],COURBES!$E$12),INDEX(Tableau2[RESULTAT SUR PROD],SMALL(IF(Tableau1[MP ANALYSEE]=COURBES!$E$12,ROW(INDIRECT("1:"&amp;ROWS(Tableau1[MP ANALYSEE])))),ROWS($1:45))),"")</f>
        <v/>
      </c>
      <c r="C46" s="12" t="str">
        <f t="array" aca="1" ref="C46" ca="1">IF(ROWS($1:45)&lt;=COUNTIF(Tableau1[MP ANALYSEE],COURBES!$E$12),INDEX(Tableau2[SURCHARGE],SMALL(IF(Tableau1[MP ANALYSEE]=COURBES!$E$12,ROW(INDIRECT("1:"&amp;ROWS(Tableau1[MP ANALYSEE])))),ROWS($1:45))),"")</f>
        <v/>
      </c>
      <c r="D46" s="12" t="str">
        <f t="array" aca="1" ref="D46" ca="1">IF(ROWS($1:45)&lt;=COUNTIF(Tableau1[MP ANALYSEE],COURBES!$E$12),INDEX(Tableau2[RESULTAT SUR ETIQ],SMALL(IF(Tableau1[MP ANALYSEE]=COURBES!$E$12,ROW(INDIRECT("1:"&amp;ROWS(Tableau1[MP ANALYSEE])))),ROWS($1:45))),"")</f>
        <v/>
      </c>
      <c r="F46" s="13" t="str">
        <f t="array" aca="1" ref="F46" ca="1">IF(ROWS($1:45)&lt;=COUNTIF(Tableau1[LOT],COURBES!$K$12),INDEX(Tableau1[MP ANALYSEE],SMALL(IF(Tableau1[LOT]=COURBES!$K$12,ROW(INDIRECT("1:"&amp;ROWS(Tableau1[LOT])))),ROWS($1:45))),"")</f>
        <v/>
      </c>
      <c r="G46" s="12" t="str">
        <f t="array" aca="1" ref="G46" ca="1">IF(ROWS($1:45)&lt;=COUNTIF(Tableau1[LOT],COURBES!$K$12),INDEX(Tableau2[RESULTAT SUR PROD],SMALL(IF(Tableau1[LOT]=COURBES!$K$12,ROW(INDIRECT("1:"&amp;ROWS(Tableau1[LOT])))),ROWS($1:45))),"")</f>
        <v/>
      </c>
      <c r="H46" s="12" t="str">
        <f t="array" aca="1" ref="H46" ca="1">IF(ROWS($1:45)&lt;=COUNTIF(Tableau1[LOT],COURBES!$K$12),INDEX(Tableau2[SURCHARGE],SMALL(IF(Tableau1[LOT]=COURBES!$K$12,ROW(INDIRECT("1:"&amp;ROWS(Tableau1[LOT])))),ROWS($1:45))),"")</f>
        <v/>
      </c>
      <c r="I46" s="12" t="str">
        <f t="array" aca="1" ref="I46" ca="1">IF(ROWS($1:45)&lt;=COUNTIF(Tableau1[LOT],COURBES!$K$12),INDEX(Tableau2[RESULTAT SUR ETIQ],SMALL(IF(Tableau1[LOT]=COURBES!$K$12,ROW(INDIRECT("1:"&amp;ROWS(Tableau1[LOT])))),ROWS($1:45))),"")</f>
        <v/>
      </c>
    </row>
    <row r="47" spans="1:9" x14ac:dyDescent="0.45">
      <c r="A47" t="str">
        <f t="array" aca="1" ref="A47" ca="1">IF(ROWS($1:46)&lt;=COUNTIF(Tableau1[MP ANALYSEE],COURBES!$E$12),INDEX(Tableau1[LOT],SMALL(IF(Tableau1[MP ANALYSEE]=COURBES!$E$12,ROW(INDIRECT("1:"&amp;ROWS(Tableau1[MP ANALYSEE])))),ROWS($1:46))),"")</f>
        <v/>
      </c>
      <c r="B47" s="12" t="str">
        <f t="array" aca="1" ref="B47" ca="1">IF(ROWS($1:46)&lt;=COUNTIF(Tableau1[MP ANALYSEE],COURBES!$E$12),INDEX(Tableau2[RESULTAT SUR PROD],SMALL(IF(Tableau1[MP ANALYSEE]=COURBES!$E$12,ROW(INDIRECT("1:"&amp;ROWS(Tableau1[MP ANALYSEE])))),ROWS($1:46))),"")</f>
        <v/>
      </c>
      <c r="C47" s="12" t="str">
        <f t="array" aca="1" ref="C47" ca="1">IF(ROWS($1:46)&lt;=COUNTIF(Tableau1[MP ANALYSEE],COURBES!$E$12),INDEX(Tableau2[SURCHARGE],SMALL(IF(Tableau1[MP ANALYSEE]=COURBES!$E$12,ROW(INDIRECT("1:"&amp;ROWS(Tableau1[MP ANALYSEE])))),ROWS($1:46))),"")</f>
        <v/>
      </c>
      <c r="D47" s="12" t="str">
        <f t="array" aca="1" ref="D47" ca="1">IF(ROWS($1:46)&lt;=COUNTIF(Tableau1[MP ANALYSEE],COURBES!$E$12),INDEX(Tableau2[RESULTAT SUR ETIQ],SMALL(IF(Tableau1[MP ANALYSEE]=COURBES!$E$12,ROW(INDIRECT("1:"&amp;ROWS(Tableau1[MP ANALYSEE])))),ROWS($1:46))),"")</f>
        <v/>
      </c>
      <c r="F47" s="13" t="str">
        <f t="array" aca="1" ref="F47" ca="1">IF(ROWS($1:46)&lt;=COUNTIF(Tableau1[LOT],COURBES!$K$12),INDEX(Tableau1[MP ANALYSEE],SMALL(IF(Tableau1[LOT]=COURBES!$K$12,ROW(INDIRECT("1:"&amp;ROWS(Tableau1[LOT])))),ROWS($1:46))),"")</f>
        <v/>
      </c>
      <c r="G47" s="12" t="str">
        <f t="array" aca="1" ref="G47" ca="1">IF(ROWS($1:46)&lt;=COUNTIF(Tableau1[LOT],COURBES!$K$12),INDEX(Tableau2[RESULTAT SUR PROD],SMALL(IF(Tableau1[LOT]=COURBES!$K$12,ROW(INDIRECT("1:"&amp;ROWS(Tableau1[LOT])))),ROWS($1:46))),"")</f>
        <v/>
      </c>
      <c r="H47" s="12" t="str">
        <f t="array" aca="1" ref="H47" ca="1">IF(ROWS($1:46)&lt;=COUNTIF(Tableau1[LOT],COURBES!$K$12),INDEX(Tableau2[SURCHARGE],SMALL(IF(Tableau1[LOT]=COURBES!$K$12,ROW(INDIRECT("1:"&amp;ROWS(Tableau1[LOT])))),ROWS($1:46))),"")</f>
        <v/>
      </c>
      <c r="I47" s="12" t="str">
        <f t="array" aca="1" ref="I47" ca="1">IF(ROWS($1:46)&lt;=COUNTIF(Tableau1[LOT],COURBES!$K$12),INDEX(Tableau2[RESULTAT SUR ETIQ],SMALL(IF(Tableau1[LOT]=COURBES!$K$12,ROW(INDIRECT("1:"&amp;ROWS(Tableau1[LOT])))),ROWS($1:46))),"")</f>
        <v/>
      </c>
    </row>
    <row r="48" spans="1:9" x14ac:dyDescent="0.45">
      <c r="A48" t="str">
        <f t="array" aca="1" ref="A48" ca="1">IF(ROWS($1:47)&lt;=COUNTIF(Tableau1[MP ANALYSEE],COURBES!$E$12),INDEX(Tableau1[LOT],SMALL(IF(Tableau1[MP ANALYSEE]=COURBES!$E$12,ROW(INDIRECT("1:"&amp;ROWS(Tableau1[MP ANALYSEE])))),ROWS($1:47))),"")</f>
        <v/>
      </c>
      <c r="B48" s="12" t="str">
        <f t="array" aca="1" ref="B48" ca="1">IF(ROWS($1:47)&lt;=COUNTIF(Tableau1[MP ANALYSEE],COURBES!$E$12),INDEX(Tableau2[RESULTAT SUR PROD],SMALL(IF(Tableau1[MP ANALYSEE]=COURBES!$E$12,ROW(INDIRECT("1:"&amp;ROWS(Tableau1[MP ANALYSEE])))),ROWS($1:47))),"")</f>
        <v/>
      </c>
      <c r="C48" s="12" t="str">
        <f t="array" aca="1" ref="C48" ca="1">IF(ROWS($1:47)&lt;=COUNTIF(Tableau1[MP ANALYSEE],COURBES!$E$12),INDEX(Tableau2[SURCHARGE],SMALL(IF(Tableau1[MP ANALYSEE]=COURBES!$E$12,ROW(INDIRECT("1:"&amp;ROWS(Tableau1[MP ANALYSEE])))),ROWS($1:47))),"")</f>
        <v/>
      </c>
      <c r="D48" s="12" t="str">
        <f t="array" aca="1" ref="D48" ca="1">IF(ROWS($1:47)&lt;=COUNTIF(Tableau1[MP ANALYSEE],COURBES!$E$12),INDEX(Tableau2[RESULTAT SUR ETIQ],SMALL(IF(Tableau1[MP ANALYSEE]=COURBES!$E$12,ROW(INDIRECT("1:"&amp;ROWS(Tableau1[MP ANALYSEE])))),ROWS($1:47))),"")</f>
        <v/>
      </c>
      <c r="F48" s="13" t="str">
        <f t="array" aca="1" ref="F48" ca="1">IF(ROWS($1:47)&lt;=COUNTIF(Tableau1[LOT],COURBES!$K$12),INDEX(Tableau1[MP ANALYSEE],SMALL(IF(Tableau1[LOT]=COURBES!$K$12,ROW(INDIRECT("1:"&amp;ROWS(Tableau1[LOT])))),ROWS($1:47))),"")</f>
        <v/>
      </c>
      <c r="G48" s="12" t="str">
        <f t="array" aca="1" ref="G48" ca="1">IF(ROWS($1:47)&lt;=COUNTIF(Tableau1[LOT],COURBES!$K$12),INDEX(Tableau2[RESULTAT SUR PROD],SMALL(IF(Tableau1[LOT]=COURBES!$K$12,ROW(INDIRECT("1:"&amp;ROWS(Tableau1[LOT])))),ROWS($1:47))),"")</f>
        <v/>
      </c>
      <c r="H48" s="12" t="str">
        <f t="array" aca="1" ref="H48" ca="1">IF(ROWS($1:47)&lt;=COUNTIF(Tableau1[LOT],COURBES!$K$12),INDEX(Tableau2[SURCHARGE],SMALL(IF(Tableau1[LOT]=COURBES!$K$12,ROW(INDIRECT("1:"&amp;ROWS(Tableau1[LOT])))),ROWS($1:47))),"")</f>
        <v/>
      </c>
      <c r="I48" s="12" t="str">
        <f t="array" aca="1" ref="I48" ca="1">IF(ROWS($1:47)&lt;=COUNTIF(Tableau1[LOT],COURBES!$K$12),INDEX(Tableau2[RESULTAT SUR ETIQ],SMALL(IF(Tableau1[LOT]=COURBES!$K$12,ROW(INDIRECT("1:"&amp;ROWS(Tableau1[LOT])))),ROWS($1:47))),"")</f>
        <v/>
      </c>
    </row>
    <row r="49" spans="1:9" x14ac:dyDescent="0.45">
      <c r="A49" t="str">
        <f t="array" aca="1" ref="A49" ca="1">IF(ROWS($1:48)&lt;=COUNTIF(Tableau1[MP ANALYSEE],COURBES!$E$12),INDEX(Tableau1[LOT],SMALL(IF(Tableau1[MP ANALYSEE]=COURBES!$E$12,ROW(INDIRECT("1:"&amp;ROWS(Tableau1[MP ANALYSEE])))),ROWS($1:48))),"")</f>
        <v/>
      </c>
      <c r="B49" s="12" t="str">
        <f t="array" aca="1" ref="B49" ca="1">IF(ROWS($1:48)&lt;=COUNTIF(Tableau1[MP ANALYSEE],COURBES!$E$12),INDEX(Tableau2[RESULTAT SUR PROD],SMALL(IF(Tableau1[MP ANALYSEE]=COURBES!$E$12,ROW(INDIRECT("1:"&amp;ROWS(Tableau1[MP ANALYSEE])))),ROWS($1:48))),"")</f>
        <v/>
      </c>
      <c r="C49" s="12" t="str">
        <f t="array" aca="1" ref="C49" ca="1">IF(ROWS($1:48)&lt;=COUNTIF(Tableau1[MP ANALYSEE],COURBES!$E$12),INDEX(Tableau2[SURCHARGE],SMALL(IF(Tableau1[MP ANALYSEE]=COURBES!$E$12,ROW(INDIRECT("1:"&amp;ROWS(Tableau1[MP ANALYSEE])))),ROWS($1:48))),"")</f>
        <v/>
      </c>
      <c r="D49" s="12" t="str">
        <f t="array" aca="1" ref="D49" ca="1">IF(ROWS($1:48)&lt;=COUNTIF(Tableau1[MP ANALYSEE],COURBES!$E$12),INDEX(Tableau2[RESULTAT SUR ETIQ],SMALL(IF(Tableau1[MP ANALYSEE]=COURBES!$E$12,ROW(INDIRECT("1:"&amp;ROWS(Tableau1[MP ANALYSEE])))),ROWS($1:48))),"")</f>
        <v/>
      </c>
      <c r="F49" s="13" t="str">
        <f t="array" aca="1" ref="F49" ca="1">IF(ROWS($1:48)&lt;=COUNTIF(Tableau1[LOT],COURBES!$K$12),INDEX(Tableau1[MP ANALYSEE],SMALL(IF(Tableau1[LOT]=COURBES!$K$12,ROW(INDIRECT("1:"&amp;ROWS(Tableau1[LOT])))),ROWS($1:48))),"")</f>
        <v/>
      </c>
      <c r="G49" s="12" t="str">
        <f t="array" aca="1" ref="G49" ca="1">IF(ROWS($1:48)&lt;=COUNTIF(Tableau1[LOT],COURBES!$K$12),INDEX(Tableau2[RESULTAT SUR PROD],SMALL(IF(Tableau1[LOT]=COURBES!$K$12,ROW(INDIRECT("1:"&amp;ROWS(Tableau1[LOT])))),ROWS($1:48))),"")</f>
        <v/>
      </c>
      <c r="H49" s="12" t="str">
        <f t="array" aca="1" ref="H49" ca="1">IF(ROWS($1:48)&lt;=COUNTIF(Tableau1[LOT],COURBES!$K$12),INDEX(Tableau2[SURCHARGE],SMALL(IF(Tableau1[LOT]=COURBES!$K$12,ROW(INDIRECT("1:"&amp;ROWS(Tableau1[LOT])))),ROWS($1:48))),"")</f>
        <v/>
      </c>
      <c r="I49" s="12" t="str">
        <f t="array" aca="1" ref="I49" ca="1">IF(ROWS($1:48)&lt;=COUNTIF(Tableau1[LOT],COURBES!$K$12),INDEX(Tableau2[RESULTAT SUR ETIQ],SMALL(IF(Tableau1[LOT]=COURBES!$K$12,ROW(INDIRECT("1:"&amp;ROWS(Tableau1[LOT])))),ROWS($1:48))),"")</f>
        <v/>
      </c>
    </row>
    <row r="50" spans="1:9" x14ac:dyDescent="0.45">
      <c r="A50" t="str">
        <f t="array" aca="1" ref="A50" ca="1">IF(ROWS($1:49)&lt;=COUNTIF(Tableau1[MP ANALYSEE],COURBES!$E$12),INDEX(Tableau1[LOT],SMALL(IF(Tableau1[MP ANALYSEE]=COURBES!$E$12,ROW(INDIRECT("1:"&amp;ROWS(Tableau1[MP ANALYSEE])))),ROWS($1:49))),"")</f>
        <v/>
      </c>
      <c r="B50" s="12" t="str">
        <f t="array" aca="1" ref="B50" ca="1">IF(ROWS($1:49)&lt;=COUNTIF(Tableau1[MP ANALYSEE],COURBES!$E$12),INDEX(Tableau2[RESULTAT SUR PROD],SMALL(IF(Tableau1[MP ANALYSEE]=COURBES!$E$12,ROW(INDIRECT("1:"&amp;ROWS(Tableau1[MP ANALYSEE])))),ROWS($1:49))),"")</f>
        <v/>
      </c>
      <c r="C50" s="12" t="str">
        <f t="array" aca="1" ref="C50" ca="1">IF(ROWS($1:49)&lt;=COUNTIF(Tableau1[MP ANALYSEE],COURBES!$E$12),INDEX(Tableau2[SURCHARGE],SMALL(IF(Tableau1[MP ANALYSEE]=COURBES!$E$12,ROW(INDIRECT("1:"&amp;ROWS(Tableau1[MP ANALYSEE])))),ROWS($1:49))),"")</f>
        <v/>
      </c>
      <c r="D50" s="12" t="str">
        <f t="array" aca="1" ref="D50" ca="1">IF(ROWS($1:49)&lt;=COUNTIF(Tableau1[MP ANALYSEE],COURBES!$E$12),INDEX(Tableau2[RESULTAT SUR ETIQ],SMALL(IF(Tableau1[MP ANALYSEE]=COURBES!$E$12,ROW(INDIRECT("1:"&amp;ROWS(Tableau1[MP ANALYSEE])))),ROWS($1:49))),"")</f>
        <v/>
      </c>
      <c r="F50" s="13" t="str">
        <f t="array" aca="1" ref="F50" ca="1">IF(ROWS($1:49)&lt;=COUNTIF(Tableau1[LOT],COURBES!$K$12),INDEX(Tableau1[MP ANALYSEE],SMALL(IF(Tableau1[LOT]=COURBES!$K$12,ROW(INDIRECT("1:"&amp;ROWS(Tableau1[LOT])))),ROWS($1:49))),"")</f>
        <v/>
      </c>
      <c r="G50" s="12" t="str">
        <f t="array" aca="1" ref="G50" ca="1">IF(ROWS($1:49)&lt;=COUNTIF(Tableau1[LOT],COURBES!$K$12),INDEX(Tableau2[RESULTAT SUR PROD],SMALL(IF(Tableau1[LOT]=COURBES!$K$12,ROW(INDIRECT("1:"&amp;ROWS(Tableau1[LOT])))),ROWS($1:49))),"")</f>
        <v/>
      </c>
      <c r="H50" s="12" t="str">
        <f t="array" aca="1" ref="H50" ca="1">IF(ROWS($1:49)&lt;=COUNTIF(Tableau1[LOT],COURBES!$K$12),INDEX(Tableau2[SURCHARGE],SMALL(IF(Tableau1[LOT]=COURBES!$K$12,ROW(INDIRECT("1:"&amp;ROWS(Tableau1[LOT])))),ROWS($1:49))),"")</f>
        <v/>
      </c>
      <c r="I50" s="12" t="str">
        <f t="array" aca="1" ref="I50" ca="1">IF(ROWS($1:49)&lt;=COUNTIF(Tableau1[LOT],COURBES!$K$12),INDEX(Tableau2[RESULTAT SUR ETIQ],SMALL(IF(Tableau1[LOT]=COURBES!$K$12,ROW(INDIRECT("1:"&amp;ROWS(Tableau1[LOT])))),ROWS($1:49))),"")</f>
        <v/>
      </c>
    </row>
    <row r="51" spans="1:9" x14ac:dyDescent="0.45">
      <c r="A51" t="str">
        <f t="array" aca="1" ref="A51" ca="1">IF(ROWS($1:50)&lt;=COUNTIF(Tableau1[MP ANALYSEE],COURBES!$E$12),INDEX(Tableau1[LOT],SMALL(IF(Tableau1[MP ANALYSEE]=COURBES!$E$12,ROW(INDIRECT("1:"&amp;ROWS(Tableau1[MP ANALYSEE])))),ROWS($1:50))),"")</f>
        <v/>
      </c>
      <c r="B51" s="12" t="str">
        <f t="array" aca="1" ref="B51" ca="1">IF(ROWS($1:50)&lt;=COUNTIF(Tableau1[MP ANALYSEE],COURBES!$E$12),INDEX(Tableau2[RESULTAT SUR PROD],SMALL(IF(Tableau1[MP ANALYSEE]=COURBES!$E$12,ROW(INDIRECT("1:"&amp;ROWS(Tableau1[MP ANALYSEE])))),ROWS($1:50))),"")</f>
        <v/>
      </c>
      <c r="C51" s="12" t="str">
        <f t="array" aca="1" ref="C51" ca="1">IF(ROWS($1:50)&lt;=COUNTIF(Tableau1[MP ANALYSEE],COURBES!$E$12),INDEX(Tableau2[SURCHARGE],SMALL(IF(Tableau1[MP ANALYSEE]=COURBES!$E$12,ROW(INDIRECT("1:"&amp;ROWS(Tableau1[MP ANALYSEE])))),ROWS($1:50))),"")</f>
        <v/>
      </c>
      <c r="D51" s="12" t="str">
        <f t="array" aca="1" ref="D51" ca="1">IF(ROWS($1:50)&lt;=COUNTIF(Tableau1[MP ANALYSEE],COURBES!$E$12),INDEX(Tableau2[RESULTAT SUR ETIQ],SMALL(IF(Tableau1[MP ANALYSEE]=COURBES!$E$12,ROW(INDIRECT("1:"&amp;ROWS(Tableau1[MP ANALYSEE])))),ROWS($1:50))),"")</f>
        <v/>
      </c>
      <c r="F51" s="13" t="str">
        <f t="array" aca="1" ref="F51" ca="1">IF(ROWS($1:50)&lt;=COUNTIF(Tableau1[LOT],COURBES!$K$12),INDEX(Tableau1[MP ANALYSEE],SMALL(IF(Tableau1[LOT]=COURBES!$K$12,ROW(INDIRECT("1:"&amp;ROWS(Tableau1[LOT])))),ROWS($1:50))),"")</f>
        <v/>
      </c>
      <c r="G51" s="12" t="str">
        <f t="array" aca="1" ref="G51" ca="1">IF(ROWS($1:50)&lt;=COUNTIF(Tableau1[LOT],COURBES!$K$12),INDEX(Tableau2[RESULTAT SUR PROD],SMALL(IF(Tableau1[LOT]=COURBES!$K$12,ROW(INDIRECT("1:"&amp;ROWS(Tableau1[LOT])))),ROWS($1:50))),"")</f>
        <v/>
      </c>
      <c r="H51" s="12" t="str">
        <f t="array" aca="1" ref="H51" ca="1">IF(ROWS($1:50)&lt;=COUNTIF(Tableau1[LOT],COURBES!$K$12),INDEX(Tableau2[SURCHARGE],SMALL(IF(Tableau1[LOT]=COURBES!$K$12,ROW(INDIRECT("1:"&amp;ROWS(Tableau1[LOT])))),ROWS($1:50))),"")</f>
        <v/>
      </c>
      <c r="I51" s="12" t="str">
        <f t="array" aca="1" ref="I51" ca="1">IF(ROWS($1:50)&lt;=COUNTIF(Tableau1[LOT],COURBES!$K$12),INDEX(Tableau2[RESULTAT SUR ETIQ],SMALL(IF(Tableau1[LOT]=COURBES!$K$12,ROW(INDIRECT("1:"&amp;ROWS(Tableau1[LOT])))),ROWS($1:50))),"")</f>
        <v/>
      </c>
    </row>
    <row r="52" spans="1:9" x14ac:dyDescent="0.45">
      <c r="A52" t="str">
        <f t="array" aca="1" ref="A52" ca="1">IF(ROWS($1:51)&lt;=COUNTIF(Tableau1[MP ANALYSEE],COURBES!$E$12),INDEX(Tableau1[LOT],SMALL(IF(Tableau1[MP ANALYSEE]=COURBES!$E$12,ROW(INDIRECT("1:"&amp;ROWS(Tableau1[MP ANALYSEE])))),ROWS($1:51))),"")</f>
        <v/>
      </c>
      <c r="B52" s="12" t="str">
        <f t="array" aca="1" ref="B52" ca="1">IF(ROWS($1:51)&lt;=COUNTIF(Tableau1[MP ANALYSEE],COURBES!$E$12),INDEX(Tableau2[RESULTAT SUR PROD],SMALL(IF(Tableau1[MP ANALYSEE]=COURBES!$E$12,ROW(INDIRECT("1:"&amp;ROWS(Tableau1[MP ANALYSEE])))),ROWS($1:51))),"")</f>
        <v/>
      </c>
      <c r="C52" s="12" t="str">
        <f t="array" aca="1" ref="C52" ca="1">IF(ROWS($1:51)&lt;=COUNTIF(Tableau1[MP ANALYSEE],COURBES!$E$12),INDEX(Tableau2[SURCHARGE],SMALL(IF(Tableau1[MP ANALYSEE]=COURBES!$E$12,ROW(INDIRECT("1:"&amp;ROWS(Tableau1[MP ANALYSEE])))),ROWS($1:51))),"")</f>
        <v/>
      </c>
      <c r="D52" s="12" t="str">
        <f t="array" aca="1" ref="D52" ca="1">IF(ROWS($1:51)&lt;=COUNTIF(Tableau1[MP ANALYSEE],COURBES!$E$12),INDEX(Tableau2[RESULTAT SUR ETIQ],SMALL(IF(Tableau1[MP ANALYSEE]=COURBES!$E$12,ROW(INDIRECT("1:"&amp;ROWS(Tableau1[MP ANALYSEE])))),ROWS($1:51))),"")</f>
        <v/>
      </c>
      <c r="F52" s="13" t="str">
        <f t="array" aca="1" ref="F52" ca="1">IF(ROWS($1:51)&lt;=COUNTIF(Tableau1[LOT],COURBES!$K$12),INDEX(Tableau1[MP ANALYSEE],SMALL(IF(Tableau1[LOT]=COURBES!$K$12,ROW(INDIRECT("1:"&amp;ROWS(Tableau1[LOT])))),ROWS($1:51))),"")</f>
        <v/>
      </c>
      <c r="G52" s="12" t="str">
        <f t="array" aca="1" ref="G52" ca="1">IF(ROWS($1:51)&lt;=COUNTIF(Tableau1[LOT],COURBES!$K$12),INDEX(Tableau2[RESULTAT SUR PROD],SMALL(IF(Tableau1[LOT]=COURBES!$K$12,ROW(INDIRECT("1:"&amp;ROWS(Tableau1[LOT])))),ROWS($1:51))),"")</f>
        <v/>
      </c>
      <c r="H52" s="12" t="str">
        <f t="array" aca="1" ref="H52" ca="1">IF(ROWS($1:51)&lt;=COUNTIF(Tableau1[LOT],COURBES!$K$12),INDEX(Tableau2[SURCHARGE],SMALL(IF(Tableau1[LOT]=COURBES!$K$12,ROW(INDIRECT("1:"&amp;ROWS(Tableau1[LOT])))),ROWS($1:51))),"")</f>
        <v/>
      </c>
      <c r="I52" s="12" t="str">
        <f t="array" aca="1" ref="I52" ca="1">IF(ROWS($1:51)&lt;=COUNTIF(Tableau1[LOT],COURBES!$K$12),INDEX(Tableau2[RESULTAT SUR ETIQ],SMALL(IF(Tableau1[LOT]=COURBES!$K$12,ROW(INDIRECT("1:"&amp;ROWS(Tableau1[LOT])))),ROWS($1:51))),"")</f>
        <v/>
      </c>
    </row>
    <row r="53" spans="1:9" x14ac:dyDescent="0.45">
      <c r="A53" t="str">
        <f t="array" aca="1" ref="A53" ca="1">IF(ROWS($1:52)&lt;=COUNTIF(Tableau1[MP ANALYSEE],COURBES!$E$12),INDEX(Tableau1[LOT],SMALL(IF(Tableau1[MP ANALYSEE]=COURBES!$E$12,ROW(INDIRECT("1:"&amp;ROWS(Tableau1[MP ANALYSEE])))),ROWS($1:52))),"")</f>
        <v/>
      </c>
      <c r="B53" s="12" t="str">
        <f t="array" aca="1" ref="B53" ca="1">IF(ROWS($1:52)&lt;=COUNTIF(Tableau1[MP ANALYSEE],COURBES!$E$12),INDEX(Tableau2[RESULTAT SUR PROD],SMALL(IF(Tableau1[MP ANALYSEE]=COURBES!$E$12,ROW(INDIRECT("1:"&amp;ROWS(Tableau1[MP ANALYSEE])))),ROWS($1:52))),"")</f>
        <v/>
      </c>
      <c r="C53" s="12" t="str">
        <f t="array" aca="1" ref="C53" ca="1">IF(ROWS($1:52)&lt;=COUNTIF(Tableau1[MP ANALYSEE],COURBES!$E$12),INDEX(Tableau2[SURCHARGE],SMALL(IF(Tableau1[MP ANALYSEE]=COURBES!$E$12,ROW(INDIRECT("1:"&amp;ROWS(Tableau1[MP ANALYSEE])))),ROWS($1:52))),"")</f>
        <v/>
      </c>
      <c r="D53" s="12" t="str">
        <f t="array" aca="1" ref="D53" ca="1">IF(ROWS($1:52)&lt;=COUNTIF(Tableau1[MP ANALYSEE],COURBES!$E$12),INDEX(Tableau2[RESULTAT SUR ETIQ],SMALL(IF(Tableau1[MP ANALYSEE]=COURBES!$E$12,ROW(INDIRECT("1:"&amp;ROWS(Tableau1[MP ANALYSEE])))),ROWS($1:52))),"")</f>
        <v/>
      </c>
      <c r="F53" s="13" t="str">
        <f t="array" aca="1" ref="F53" ca="1">IF(ROWS($1:52)&lt;=COUNTIF(Tableau1[LOT],COURBES!$K$12),INDEX(Tableau1[MP ANALYSEE],SMALL(IF(Tableau1[LOT]=COURBES!$K$12,ROW(INDIRECT("1:"&amp;ROWS(Tableau1[LOT])))),ROWS($1:52))),"")</f>
        <v/>
      </c>
      <c r="G53" s="12" t="str">
        <f t="array" aca="1" ref="G53" ca="1">IF(ROWS($1:52)&lt;=COUNTIF(Tableau1[LOT],COURBES!$K$12),INDEX(Tableau2[RESULTAT SUR PROD],SMALL(IF(Tableau1[LOT]=COURBES!$K$12,ROW(INDIRECT("1:"&amp;ROWS(Tableau1[LOT])))),ROWS($1:52))),"")</f>
        <v/>
      </c>
      <c r="H53" s="12" t="str">
        <f t="array" aca="1" ref="H53" ca="1">IF(ROWS($1:52)&lt;=COUNTIF(Tableau1[LOT],COURBES!$K$12),INDEX(Tableau2[SURCHARGE],SMALL(IF(Tableau1[LOT]=COURBES!$K$12,ROW(INDIRECT("1:"&amp;ROWS(Tableau1[LOT])))),ROWS($1:52))),"")</f>
        <v/>
      </c>
      <c r="I53" s="12" t="str">
        <f t="array" aca="1" ref="I53" ca="1">IF(ROWS($1:52)&lt;=COUNTIF(Tableau1[LOT],COURBES!$K$12),INDEX(Tableau2[RESULTAT SUR ETIQ],SMALL(IF(Tableau1[LOT]=COURBES!$K$12,ROW(INDIRECT("1:"&amp;ROWS(Tableau1[LOT])))),ROWS($1:52))),"")</f>
        <v/>
      </c>
    </row>
    <row r="54" spans="1:9" x14ac:dyDescent="0.45">
      <c r="A54" t="str">
        <f t="array" aca="1" ref="A54" ca="1">IF(ROWS($1:53)&lt;=COUNTIF(Tableau1[MP ANALYSEE],COURBES!$E$12),INDEX(Tableau1[LOT],SMALL(IF(Tableau1[MP ANALYSEE]=COURBES!$E$12,ROW(INDIRECT("1:"&amp;ROWS(Tableau1[MP ANALYSEE])))),ROWS($1:53))),"")</f>
        <v/>
      </c>
      <c r="B54" s="12" t="str">
        <f t="array" aca="1" ref="B54" ca="1">IF(ROWS($1:53)&lt;=COUNTIF(Tableau1[MP ANALYSEE],COURBES!$E$12),INDEX(Tableau2[RESULTAT SUR PROD],SMALL(IF(Tableau1[MP ANALYSEE]=COURBES!$E$12,ROW(INDIRECT("1:"&amp;ROWS(Tableau1[MP ANALYSEE])))),ROWS($1:53))),"")</f>
        <v/>
      </c>
      <c r="C54" s="12" t="str">
        <f t="array" aca="1" ref="C54" ca="1">IF(ROWS($1:53)&lt;=COUNTIF(Tableau1[MP ANALYSEE],COURBES!$E$12),INDEX(Tableau2[SURCHARGE],SMALL(IF(Tableau1[MP ANALYSEE]=COURBES!$E$12,ROW(INDIRECT("1:"&amp;ROWS(Tableau1[MP ANALYSEE])))),ROWS($1:53))),"")</f>
        <v/>
      </c>
      <c r="D54" s="12" t="str">
        <f t="array" aca="1" ref="D54" ca="1">IF(ROWS($1:53)&lt;=COUNTIF(Tableau1[MP ANALYSEE],COURBES!$E$12),INDEX(Tableau2[RESULTAT SUR ETIQ],SMALL(IF(Tableau1[MP ANALYSEE]=COURBES!$E$12,ROW(INDIRECT("1:"&amp;ROWS(Tableau1[MP ANALYSEE])))),ROWS($1:53))),"")</f>
        <v/>
      </c>
      <c r="F54" s="13" t="str">
        <f t="array" aca="1" ref="F54" ca="1">IF(ROWS($1:53)&lt;=COUNTIF(Tableau1[LOT],COURBES!$K$12),INDEX(Tableau1[MP ANALYSEE],SMALL(IF(Tableau1[LOT]=COURBES!$K$12,ROW(INDIRECT("1:"&amp;ROWS(Tableau1[LOT])))),ROWS($1:53))),"")</f>
        <v/>
      </c>
      <c r="G54" s="12" t="str">
        <f t="array" aca="1" ref="G54" ca="1">IF(ROWS($1:53)&lt;=COUNTIF(Tableau1[LOT],COURBES!$K$12),INDEX(Tableau2[RESULTAT SUR PROD],SMALL(IF(Tableau1[LOT]=COURBES!$K$12,ROW(INDIRECT("1:"&amp;ROWS(Tableau1[LOT])))),ROWS($1:53))),"")</f>
        <v/>
      </c>
      <c r="H54" s="12" t="str">
        <f t="array" aca="1" ref="H54" ca="1">IF(ROWS($1:53)&lt;=COUNTIF(Tableau1[LOT],COURBES!$K$12),INDEX(Tableau2[SURCHARGE],SMALL(IF(Tableau1[LOT]=COURBES!$K$12,ROW(INDIRECT("1:"&amp;ROWS(Tableau1[LOT])))),ROWS($1:53))),"")</f>
        <v/>
      </c>
      <c r="I54" s="12" t="str">
        <f t="array" aca="1" ref="I54" ca="1">IF(ROWS($1:53)&lt;=COUNTIF(Tableau1[LOT],COURBES!$K$12),INDEX(Tableau2[RESULTAT SUR ETIQ],SMALL(IF(Tableau1[LOT]=COURBES!$K$12,ROW(INDIRECT("1:"&amp;ROWS(Tableau1[LOT])))),ROWS($1:53))),"")</f>
        <v/>
      </c>
    </row>
    <row r="55" spans="1:9" x14ac:dyDescent="0.45">
      <c r="A55" t="str">
        <f t="array" aca="1" ref="A55" ca="1">IF(ROWS($1:54)&lt;=COUNTIF(Tableau1[MP ANALYSEE],COURBES!$E$12),INDEX(Tableau1[LOT],SMALL(IF(Tableau1[MP ANALYSEE]=COURBES!$E$12,ROW(INDIRECT("1:"&amp;ROWS(Tableau1[MP ANALYSEE])))),ROWS($1:54))),"")</f>
        <v/>
      </c>
      <c r="B55" s="12" t="str">
        <f t="array" aca="1" ref="B55" ca="1">IF(ROWS($1:54)&lt;=COUNTIF(Tableau1[MP ANALYSEE],COURBES!$E$12),INDEX(Tableau2[RESULTAT SUR PROD],SMALL(IF(Tableau1[MP ANALYSEE]=COURBES!$E$12,ROW(INDIRECT("1:"&amp;ROWS(Tableau1[MP ANALYSEE])))),ROWS($1:54))),"")</f>
        <v/>
      </c>
      <c r="C55" s="12" t="str">
        <f t="array" aca="1" ref="C55" ca="1">IF(ROWS($1:54)&lt;=COUNTIF(Tableau1[MP ANALYSEE],COURBES!$E$12),INDEX(Tableau2[SURCHARGE],SMALL(IF(Tableau1[MP ANALYSEE]=COURBES!$E$12,ROW(INDIRECT("1:"&amp;ROWS(Tableau1[MP ANALYSEE])))),ROWS($1:54))),"")</f>
        <v/>
      </c>
      <c r="D55" s="12" t="str">
        <f t="array" aca="1" ref="D55" ca="1">IF(ROWS($1:54)&lt;=COUNTIF(Tableau1[MP ANALYSEE],COURBES!$E$12),INDEX(Tableau2[RESULTAT SUR ETIQ],SMALL(IF(Tableau1[MP ANALYSEE]=COURBES!$E$12,ROW(INDIRECT("1:"&amp;ROWS(Tableau1[MP ANALYSEE])))),ROWS($1:54))),"")</f>
        <v/>
      </c>
      <c r="F55" s="13" t="str">
        <f t="array" aca="1" ref="F55" ca="1">IF(ROWS($1:54)&lt;=COUNTIF(Tableau1[LOT],COURBES!$K$12),INDEX(Tableau1[MP ANALYSEE],SMALL(IF(Tableau1[LOT]=COURBES!$K$12,ROW(INDIRECT("1:"&amp;ROWS(Tableau1[LOT])))),ROWS($1:54))),"")</f>
        <v/>
      </c>
      <c r="G55" s="12" t="str">
        <f t="array" aca="1" ref="G55" ca="1">IF(ROWS($1:54)&lt;=COUNTIF(Tableau1[LOT],COURBES!$K$12),INDEX(Tableau2[RESULTAT SUR PROD],SMALL(IF(Tableau1[LOT]=COURBES!$K$12,ROW(INDIRECT("1:"&amp;ROWS(Tableau1[LOT])))),ROWS($1:54))),"")</f>
        <v/>
      </c>
      <c r="H55" s="12" t="str">
        <f t="array" aca="1" ref="H55" ca="1">IF(ROWS($1:54)&lt;=COUNTIF(Tableau1[LOT],COURBES!$K$12),INDEX(Tableau2[SURCHARGE],SMALL(IF(Tableau1[LOT]=COURBES!$K$12,ROW(INDIRECT("1:"&amp;ROWS(Tableau1[LOT])))),ROWS($1:54))),"")</f>
        <v/>
      </c>
      <c r="I55" s="12" t="str">
        <f t="array" aca="1" ref="I55" ca="1">IF(ROWS($1:54)&lt;=COUNTIF(Tableau1[LOT],COURBES!$K$12),INDEX(Tableau2[RESULTAT SUR ETIQ],SMALL(IF(Tableau1[LOT]=COURBES!$K$12,ROW(INDIRECT("1:"&amp;ROWS(Tableau1[LOT])))),ROWS($1:54))),"")</f>
        <v/>
      </c>
    </row>
    <row r="56" spans="1:9" x14ac:dyDescent="0.45">
      <c r="A56" t="str">
        <f t="array" aca="1" ref="A56" ca="1">IF(ROWS($1:55)&lt;=COUNTIF(Tableau1[MP ANALYSEE],COURBES!$E$12),INDEX(Tableau1[LOT],SMALL(IF(Tableau1[MP ANALYSEE]=COURBES!$E$12,ROW(INDIRECT("1:"&amp;ROWS(Tableau1[MP ANALYSEE])))),ROWS($1:55))),"")</f>
        <v/>
      </c>
      <c r="B56" s="12" t="str">
        <f t="array" aca="1" ref="B56" ca="1">IF(ROWS($1:55)&lt;=COUNTIF(Tableau1[MP ANALYSEE],COURBES!$E$12),INDEX(Tableau2[RESULTAT SUR PROD],SMALL(IF(Tableau1[MP ANALYSEE]=COURBES!$E$12,ROW(INDIRECT("1:"&amp;ROWS(Tableau1[MP ANALYSEE])))),ROWS($1:55))),"")</f>
        <v/>
      </c>
      <c r="C56" s="12" t="str">
        <f t="array" aca="1" ref="C56" ca="1">IF(ROWS($1:55)&lt;=COUNTIF(Tableau1[MP ANALYSEE],COURBES!$E$12),INDEX(Tableau2[SURCHARGE],SMALL(IF(Tableau1[MP ANALYSEE]=COURBES!$E$12,ROW(INDIRECT("1:"&amp;ROWS(Tableau1[MP ANALYSEE])))),ROWS($1:55))),"")</f>
        <v/>
      </c>
      <c r="D56" s="12" t="str">
        <f t="array" aca="1" ref="D56" ca="1">IF(ROWS($1:55)&lt;=COUNTIF(Tableau1[MP ANALYSEE],COURBES!$E$12),INDEX(Tableau2[RESULTAT SUR ETIQ],SMALL(IF(Tableau1[MP ANALYSEE]=COURBES!$E$12,ROW(INDIRECT("1:"&amp;ROWS(Tableau1[MP ANALYSEE])))),ROWS($1:55))),"")</f>
        <v/>
      </c>
      <c r="F56" s="13" t="str">
        <f t="array" aca="1" ref="F56" ca="1">IF(ROWS($1:55)&lt;=COUNTIF(Tableau1[LOT],COURBES!$K$12),INDEX(Tableau1[MP ANALYSEE],SMALL(IF(Tableau1[LOT]=COURBES!$K$12,ROW(INDIRECT("1:"&amp;ROWS(Tableau1[LOT])))),ROWS($1:55))),"")</f>
        <v/>
      </c>
      <c r="G56" s="12" t="str">
        <f t="array" aca="1" ref="G56" ca="1">IF(ROWS($1:55)&lt;=COUNTIF(Tableau1[LOT],COURBES!$K$12),INDEX(Tableau2[RESULTAT SUR PROD],SMALL(IF(Tableau1[LOT]=COURBES!$K$12,ROW(INDIRECT("1:"&amp;ROWS(Tableau1[LOT])))),ROWS($1:55))),"")</f>
        <v/>
      </c>
      <c r="H56" s="12" t="str">
        <f t="array" aca="1" ref="H56" ca="1">IF(ROWS($1:55)&lt;=COUNTIF(Tableau1[LOT],COURBES!$K$12),INDEX(Tableau2[SURCHARGE],SMALL(IF(Tableau1[LOT]=COURBES!$K$12,ROW(INDIRECT("1:"&amp;ROWS(Tableau1[LOT])))),ROWS($1:55))),"")</f>
        <v/>
      </c>
      <c r="I56" s="12" t="str">
        <f t="array" aca="1" ref="I56" ca="1">IF(ROWS($1:55)&lt;=COUNTIF(Tableau1[LOT],COURBES!$K$12),INDEX(Tableau2[RESULTAT SUR ETIQ],SMALL(IF(Tableau1[LOT]=COURBES!$K$12,ROW(INDIRECT("1:"&amp;ROWS(Tableau1[LOT])))),ROWS($1:55))),"")</f>
        <v/>
      </c>
    </row>
    <row r="57" spans="1:9" x14ac:dyDescent="0.45">
      <c r="A57" t="str">
        <f t="array" aca="1" ref="A57" ca="1">IF(ROWS($1:56)&lt;=COUNTIF(Tableau1[MP ANALYSEE],COURBES!$E$12),INDEX(Tableau1[LOT],SMALL(IF(Tableau1[MP ANALYSEE]=COURBES!$E$12,ROW(INDIRECT("1:"&amp;ROWS(Tableau1[MP ANALYSEE])))),ROWS($1:56))),"")</f>
        <v/>
      </c>
      <c r="B57" s="12" t="str">
        <f t="array" aca="1" ref="B57" ca="1">IF(ROWS($1:56)&lt;=COUNTIF(Tableau1[MP ANALYSEE],COURBES!$E$12),INDEX(Tableau2[RESULTAT SUR PROD],SMALL(IF(Tableau1[MP ANALYSEE]=COURBES!$E$12,ROW(INDIRECT("1:"&amp;ROWS(Tableau1[MP ANALYSEE])))),ROWS($1:56))),"")</f>
        <v/>
      </c>
      <c r="C57" s="12" t="str">
        <f t="array" aca="1" ref="C57" ca="1">IF(ROWS($1:56)&lt;=COUNTIF(Tableau1[MP ANALYSEE],COURBES!$E$12),INDEX(Tableau2[SURCHARGE],SMALL(IF(Tableau1[MP ANALYSEE]=COURBES!$E$12,ROW(INDIRECT("1:"&amp;ROWS(Tableau1[MP ANALYSEE])))),ROWS($1:56))),"")</f>
        <v/>
      </c>
      <c r="D57" s="12" t="str">
        <f t="array" aca="1" ref="D57" ca="1">IF(ROWS($1:56)&lt;=COUNTIF(Tableau1[MP ANALYSEE],COURBES!$E$12),INDEX(Tableau2[RESULTAT SUR ETIQ],SMALL(IF(Tableau1[MP ANALYSEE]=COURBES!$E$12,ROW(INDIRECT("1:"&amp;ROWS(Tableau1[MP ANALYSEE])))),ROWS($1:56))),"")</f>
        <v/>
      </c>
      <c r="F57" s="13" t="str">
        <f t="array" aca="1" ref="F57" ca="1">IF(ROWS($1:56)&lt;=COUNTIF(Tableau1[LOT],COURBES!$K$12),INDEX(Tableau1[MP ANALYSEE],SMALL(IF(Tableau1[LOT]=COURBES!$K$12,ROW(INDIRECT("1:"&amp;ROWS(Tableau1[LOT])))),ROWS($1:56))),"")</f>
        <v/>
      </c>
      <c r="G57" s="12" t="str">
        <f t="array" aca="1" ref="G57" ca="1">IF(ROWS($1:56)&lt;=COUNTIF(Tableau1[LOT],COURBES!$K$12),INDEX(Tableau2[RESULTAT SUR PROD],SMALL(IF(Tableau1[LOT]=COURBES!$K$12,ROW(INDIRECT("1:"&amp;ROWS(Tableau1[LOT])))),ROWS($1:56))),"")</f>
        <v/>
      </c>
      <c r="H57" s="12" t="str">
        <f t="array" aca="1" ref="H57" ca="1">IF(ROWS($1:56)&lt;=COUNTIF(Tableau1[LOT],COURBES!$K$12),INDEX(Tableau2[SURCHARGE],SMALL(IF(Tableau1[LOT]=COURBES!$K$12,ROW(INDIRECT("1:"&amp;ROWS(Tableau1[LOT])))),ROWS($1:56))),"")</f>
        <v/>
      </c>
      <c r="I57" s="12" t="str">
        <f t="array" aca="1" ref="I57" ca="1">IF(ROWS($1:56)&lt;=COUNTIF(Tableau1[LOT],COURBES!$K$12),INDEX(Tableau2[RESULTAT SUR ETIQ],SMALL(IF(Tableau1[LOT]=COURBES!$K$12,ROW(INDIRECT("1:"&amp;ROWS(Tableau1[LOT])))),ROWS($1:56))),"")</f>
        <v/>
      </c>
    </row>
    <row r="58" spans="1:9" x14ac:dyDescent="0.45">
      <c r="A58" t="str">
        <f t="array" aca="1" ref="A58" ca="1">IF(ROWS($1:57)&lt;=COUNTIF(Tableau1[MP ANALYSEE],COURBES!$E$12),INDEX(Tableau1[LOT],SMALL(IF(Tableau1[MP ANALYSEE]=COURBES!$E$12,ROW(INDIRECT("1:"&amp;ROWS(Tableau1[MP ANALYSEE])))),ROWS($1:57))),"")</f>
        <v/>
      </c>
      <c r="B58" s="12" t="str">
        <f t="array" aca="1" ref="B58" ca="1">IF(ROWS($1:57)&lt;=COUNTIF(Tableau1[MP ANALYSEE],COURBES!$E$12),INDEX(Tableau2[RESULTAT SUR PROD],SMALL(IF(Tableau1[MP ANALYSEE]=COURBES!$E$12,ROW(INDIRECT("1:"&amp;ROWS(Tableau1[MP ANALYSEE])))),ROWS($1:57))),"")</f>
        <v/>
      </c>
      <c r="C58" s="12" t="str">
        <f t="array" aca="1" ref="C58" ca="1">IF(ROWS($1:57)&lt;=COUNTIF(Tableau1[MP ANALYSEE],COURBES!$E$12),INDEX(Tableau2[SURCHARGE],SMALL(IF(Tableau1[MP ANALYSEE]=COURBES!$E$12,ROW(INDIRECT("1:"&amp;ROWS(Tableau1[MP ANALYSEE])))),ROWS($1:57))),"")</f>
        <v/>
      </c>
      <c r="D58" s="12" t="str">
        <f t="array" aca="1" ref="D58" ca="1">IF(ROWS($1:57)&lt;=COUNTIF(Tableau1[MP ANALYSEE],COURBES!$E$12),INDEX(Tableau2[RESULTAT SUR ETIQ],SMALL(IF(Tableau1[MP ANALYSEE]=COURBES!$E$12,ROW(INDIRECT("1:"&amp;ROWS(Tableau1[MP ANALYSEE])))),ROWS($1:57))),"")</f>
        <v/>
      </c>
      <c r="F58" s="13" t="str">
        <f t="array" aca="1" ref="F58" ca="1">IF(ROWS($1:57)&lt;=COUNTIF(Tableau1[LOT],COURBES!$K$12),INDEX(Tableau1[MP ANALYSEE],SMALL(IF(Tableau1[LOT]=COURBES!$K$12,ROW(INDIRECT("1:"&amp;ROWS(Tableau1[LOT])))),ROWS($1:57))),"")</f>
        <v/>
      </c>
      <c r="G58" s="12" t="str">
        <f t="array" aca="1" ref="G58" ca="1">IF(ROWS($1:57)&lt;=COUNTIF(Tableau1[LOT],COURBES!$K$12),INDEX(Tableau2[RESULTAT SUR PROD],SMALL(IF(Tableau1[LOT]=COURBES!$K$12,ROW(INDIRECT("1:"&amp;ROWS(Tableau1[LOT])))),ROWS($1:57))),"")</f>
        <v/>
      </c>
      <c r="H58" s="12" t="str">
        <f t="array" aca="1" ref="H58" ca="1">IF(ROWS($1:57)&lt;=COUNTIF(Tableau1[LOT],COURBES!$K$12),INDEX(Tableau2[SURCHARGE],SMALL(IF(Tableau1[LOT]=COURBES!$K$12,ROW(INDIRECT("1:"&amp;ROWS(Tableau1[LOT])))),ROWS($1:57))),"")</f>
        <v/>
      </c>
      <c r="I58" s="12" t="str">
        <f t="array" aca="1" ref="I58" ca="1">IF(ROWS($1:57)&lt;=COUNTIF(Tableau1[LOT],COURBES!$K$12),INDEX(Tableau2[RESULTAT SUR ETIQ],SMALL(IF(Tableau1[LOT]=COURBES!$K$12,ROW(INDIRECT("1:"&amp;ROWS(Tableau1[LOT])))),ROWS($1:57))),"")</f>
        <v/>
      </c>
    </row>
    <row r="59" spans="1:9" x14ac:dyDescent="0.45">
      <c r="A59" t="str">
        <f t="array" aca="1" ref="A59" ca="1">IF(ROWS($1:58)&lt;=COUNTIF(Tableau1[MP ANALYSEE],COURBES!$E$12),INDEX(Tableau1[LOT],SMALL(IF(Tableau1[MP ANALYSEE]=COURBES!$E$12,ROW(INDIRECT("1:"&amp;ROWS(Tableau1[MP ANALYSEE])))),ROWS($1:58))),"")</f>
        <v/>
      </c>
      <c r="B59" s="12" t="str">
        <f t="array" aca="1" ref="B59" ca="1">IF(ROWS($1:58)&lt;=COUNTIF(Tableau1[MP ANALYSEE],COURBES!$E$12),INDEX(Tableau2[RESULTAT SUR PROD],SMALL(IF(Tableau1[MP ANALYSEE]=COURBES!$E$12,ROW(INDIRECT("1:"&amp;ROWS(Tableau1[MP ANALYSEE])))),ROWS($1:58))),"")</f>
        <v/>
      </c>
      <c r="C59" s="12" t="str">
        <f t="array" aca="1" ref="C59" ca="1">IF(ROWS($1:58)&lt;=COUNTIF(Tableau1[MP ANALYSEE],COURBES!$E$12),INDEX(Tableau2[SURCHARGE],SMALL(IF(Tableau1[MP ANALYSEE]=COURBES!$E$12,ROW(INDIRECT("1:"&amp;ROWS(Tableau1[MP ANALYSEE])))),ROWS($1:58))),"")</f>
        <v/>
      </c>
      <c r="D59" s="12" t="str">
        <f t="array" aca="1" ref="D59" ca="1">IF(ROWS($1:58)&lt;=COUNTIF(Tableau1[MP ANALYSEE],COURBES!$E$12),INDEX(Tableau2[RESULTAT SUR ETIQ],SMALL(IF(Tableau1[MP ANALYSEE]=COURBES!$E$12,ROW(INDIRECT("1:"&amp;ROWS(Tableau1[MP ANALYSEE])))),ROWS($1:58))),"")</f>
        <v/>
      </c>
      <c r="F59" s="13" t="str">
        <f t="array" aca="1" ref="F59" ca="1">IF(ROWS($1:58)&lt;=COUNTIF(Tableau1[LOT],COURBES!$K$12),INDEX(Tableau1[MP ANALYSEE],SMALL(IF(Tableau1[LOT]=COURBES!$K$12,ROW(INDIRECT("1:"&amp;ROWS(Tableau1[LOT])))),ROWS($1:58))),"")</f>
        <v/>
      </c>
      <c r="G59" s="12" t="str">
        <f t="array" aca="1" ref="G59" ca="1">IF(ROWS($1:58)&lt;=COUNTIF(Tableau1[LOT],COURBES!$K$12),INDEX(Tableau2[RESULTAT SUR PROD],SMALL(IF(Tableau1[LOT]=COURBES!$K$12,ROW(INDIRECT("1:"&amp;ROWS(Tableau1[LOT])))),ROWS($1:58))),"")</f>
        <v/>
      </c>
      <c r="H59" s="12" t="str">
        <f t="array" aca="1" ref="H59" ca="1">IF(ROWS($1:58)&lt;=COUNTIF(Tableau1[LOT],COURBES!$K$12),INDEX(Tableau2[SURCHARGE],SMALL(IF(Tableau1[LOT]=COURBES!$K$12,ROW(INDIRECT("1:"&amp;ROWS(Tableau1[LOT])))),ROWS($1:58))),"")</f>
        <v/>
      </c>
      <c r="I59" s="12" t="str">
        <f t="array" aca="1" ref="I59" ca="1">IF(ROWS($1:58)&lt;=COUNTIF(Tableau1[LOT],COURBES!$K$12),INDEX(Tableau2[RESULTAT SUR ETIQ],SMALL(IF(Tableau1[LOT]=COURBES!$K$12,ROW(INDIRECT("1:"&amp;ROWS(Tableau1[LOT])))),ROWS($1:58))),"")</f>
        <v/>
      </c>
    </row>
    <row r="60" spans="1:9" x14ac:dyDescent="0.45">
      <c r="A60" t="str">
        <f t="array" aca="1" ref="A60" ca="1">IF(ROWS($1:59)&lt;=COUNTIF(Tableau1[MP ANALYSEE],COURBES!$E$12),INDEX(Tableau1[LOT],SMALL(IF(Tableau1[MP ANALYSEE]=COURBES!$E$12,ROW(INDIRECT("1:"&amp;ROWS(Tableau1[MP ANALYSEE])))),ROWS($1:59))),"")</f>
        <v/>
      </c>
      <c r="B60" s="12" t="str">
        <f t="array" aca="1" ref="B60" ca="1">IF(ROWS($1:59)&lt;=COUNTIF(Tableau1[MP ANALYSEE],COURBES!$E$12),INDEX(Tableau2[RESULTAT SUR PROD],SMALL(IF(Tableau1[MP ANALYSEE]=COURBES!$E$12,ROW(INDIRECT("1:"&amp;ROWS(Tableau1[MP ANALYSEE])))),ROWS($1:59))),"")</f>
        <v/>
      </c>
      <c r="C60" s="12" t="str">
        <f t="array" aca="1" ref="C60" ca="1">IF(ROWS($1:59)&lt;=COUNTIF(Tableau1[MP ANALYSEE],COURBES!$E$12),INDEX(Tableau2[SURCHARGE],SMALL(IF(Tableau1[MP ANALYSEE]=COURBES!$E$12,ROW(INDIRECT("1:"&amp;ROWS(Tableau1[MP ANALYSEE])))),ROWS($1:59))),"")</f>
        <v/>
      </c>
      <c r="D60" s="12" t="str">
        <f t="array" aca="1" ref="D60" ca="1">IF(ROWS($1:59)&lt;=COUNTIF(Tableau1[MP ANALYSEE],COURBES!$E$12),INDEX(Tableau2[RESULTAT SUR ETIQ],SMALL(IF(Tableau1[MP ANALYSEE]=COURBES!$E$12,ROW(INDIRECT("1:"&amp;ROWS(Tableau1[MP ANALYSEE])))),ROWS($1:59))),"")</f>
        <v/>
      </c>
      <c r="F60" s="13" t="str">
        <f t="array" aca="1" ref="F60" ca="1">IF(ROWS($1:59)&lt;=COUNTIF(Tableau1[LOT],COURBES!$K$12),INDEX(Tableau1[MP ANALYSEE],SMALL(IF(Tableau1[LOT]=COURBES!$K$12,ROW(INDIRECT("1:"&amp;ROWS(Tableau1[LOT])))),ROWS($1:59))),"")</f>
        <v/>
      </c>
      <c r="G60" s="12" t="str">
        <f t="array" aca="1" ref="G60" ca="1">IF(ROWS($1:59)&lt;=COUNTIF(Tableau1[LOT],COURBES!$K$12),INDEX(Tableau2[RESULTAT SUR PROD],SMALL(IF(Tableau1[LOT]=COURBES!$K$12,ROW(INDIRECT("1:"&amp;ROWS(Tableau1[LOT])))),ROWS($1:59))),"")</f>
        <v/>
      </c>
      <c r="H60" s="12" t="str">
        <f t="array" aca="1" ref="H60" ca="1">IF(ROWS($1:59)&lt;=COUNTIF(Tableau1[LOT],COURBES!$K$12),INDEX(Tableau2[SURCHARGE],SMALL(IF(Tableau1[LOT]=COURBES!$K$12,ROW(INDIRECT("1:"&amp;ROWS(Tableau1[LOT])))),ROWS($1:59))),"")</f>
        <v/>
      </c>
      <c r="I60" s="12" t="str">
        <f t="array" aca="1" ref="I60" ca="1">IF(ROWS($1:59)&lt;=COUNTIF(Tableau1[LOT],COURBES!$K$12),INDEX(Tableau2[RESULTAT SUR ETIQ],SMALL(IF(Tableau1[LOT]=COURBES!$K$12,ROW(INDIRECT("1:"&amp;ROWS(Tableau1[LOT])))),ROWS($1:59))),"")</f>
        <v/>
      </c>
    </row>
    <row r="61" spans="1:9" x14ac:dyDescent="0.45">
      <c r="A61" t="str">
        <f t="array" aca="1" ref="A61" ca="1">IF(ROWS($1:60)&lt;=COUNTIF(Tableau1[MP ANALYSEE],COURBES!$E$12),INDEX(Tableau1[LOT],SMALL(IF(Tableau1[MP ANALYSEE]=COURBES!$E$12,ROW(INDIRECT("1:"&amp;ROWS(Tableau1[MP ANALYSEE])))),ROWS($1:60))),"")</f>
        <v/>
      </c>
      <c r="B61" s="12" t="str">
        <f t="array" aca="1" ref="B61" ca="1">IF(ROWS($1:60)&lt;=COUNTIF(Tableau1[MP ANALYSEE],COURBES!$E$12),INDEX(Tableau2[RESULTAT SUR PROD],SMALL(IF(Tableau1[MP ANALYSEE]=COURBES!$E$12,ROW(INDIRECT("1:"&amp;ROWS(Tableau1[MP ANALYSEE])))),ROWS($1:60))),"")</f>
        <v/>
      </c>
      <c r="C61" s="12" t="str">
        <f t="array" aca="1" ref="C61" ca="1">IF(ROWS($1:60)&lt;=COUNTIF(Tableau1[MP ANALYSEE],COURBES!$E$12),INDEX(Tableau2[SURCHARGE],SMALL(IF(Tableau1[MP ANALYSEE]=COURBES!$E$12,ROW(INDIRECT("1:"&amp;ROWS(Tableau1[MP ANALYSEE])))),ROWS($1:60))),"")</f>
        <v/>
      </c>
      <c r="D61" s="12" t="str">
        <f t="array" aca="1" ref="D61" ca="1">IF(ROWS($1:60)&lt;=COUNTIF(Tableau1[MP ANALYSEE],COURBES!$E$12),INDEX(Tableau2[RESULTAT SUR ETIQ],SMALL(IF(Tableau1[MP ANALYSEE]=COURBES!$E$12,ROW(INDIRECT("1:"&amp;ROWS(Tableau1[MP ANALYSEE])))),ROWS($1:60))),"")</f>
        <v/>
      </c>
      <c r="F61" s="13" t="str">
        <f t="array" aca="1" ref="F61" ca="1">IF(ROWS($1:60)&lt;=COUNTIF(Tableau1[LOT],COURBES!$K$12),INDEX(Tableau1[MP ANALYSEE],SMALL(IF(Tableau1[LOT]=COURBES!$K$12,ROW(INDIRECT("1:"&amp;ROWS(Tableau1[LOT])))),ROWS($1:60))),"")</f>
        <v/>
      </c>
      <c r="G61" s="12" t="str">
        <f t="array" aca="1" ref="G61" ca="1">IF(ROWS($1:60)&lt;=COUNTIF(Tableau1[LOT],COURBES!$K$12),INDEX(Tableau2[RESULTAT SUR PROD],SMALL(IF(Tableau1[LOT]=COURBES!$K$12,ROW(INDIRECT("1:"&amp;ROWS(Tableau1[LOT])))),ROWS($1:60))),"")</f>
        <v/>
      </c>
      <c r="H61" s="12" t="str">
        <f t="array" aca="1" ref="H61" ca="1">IF(ROWS($1:60)&lt;=COUNTIF(Tableau1[LOT],COURBES!$K$12),INDEX(Tableau2[SURCHARGE],SMALL(IF(Tableau1[LOT]=COURBES!$K$12,ROW(INDIRECT("1:"&amp;ROWS(Tableau1[LOT])))),ROWS($1:60))),"")</f>
        <v/>
      </c>
      <c r="I61" s="12" t="str">
        <f t="array" aca="1" ref="I61" ca="1">IF(ROWS($1:60)&lt;=COUNTIF(Tableau1[LOT],COURBES!$K$12),INDEX(Tableau2[RESULTAT SUR ETIQ],SMALL(IF(Tableau1[LOT]=COURBES!$K$12,ROW(INDIRECT("1:"&amp;ROWS(Tableau1[LOT])))),ROWS($1:60))),"")</f>
        <v/>
      </c>
    </row>
    <row r="62" spans="1:9" x14ac:dyDescent="0.45">
      <c r="A62" t="str">
        <f t="array" aca="1" ref="A62" ca="1">IF(ROWS($1:61)&lt;=COUNTIF(Tableau1[MP ANALYSEE],COURBES!$E$12),INDEX(Tableau1[LOT],SMALL(IF(Tableau1[MP ANALYSEE]=COURBES!$E$12,ROW(INDIRECT("1:"&amp;ROWS(Tableau1[MP ANALYSEE])))),ROWS($1:61))),"")</f>
        <v/>
      </c>
      <c r="B62" s="12" t="str">
        <f t="array" aca="1" ref="B62" ca="1">IF(ROWS($1:61)&lt;=COUNTIF(Tableau1[MP ANALYSEE],COURBES!$E$12),INDEX(Tableau2[RESULTAT SUR PROD],SMALL(IF(Tableau1[MP ANALYSEE]=COURBES!$E$12,ROW(INDIRECT("1:"&amp;ROWS(Tableau1[MP ANALYSEE])))),ROWS($1:61))),"")</f>
        <v/>
      </c>
      <c r="C62" s="12" t="str">
        <f t="array" aca="1" ref="C62" ca="1">IF(ROWS($1:61)&lt;=COUNTIF(Tableau1[MP ANALYSEE],COURBES!$E$12),INDEX(Tableau2[SURCHARGE],SMALL(IF(Tableau1[MP ANALYSEE]=COURBES!$E$12,ROW(INDIRECT("1:"&amp;ROWS(Tableau1[MP ANALYSEE])))),ROWS($1:61))),"")</f>
        <v/>
      </c>
      <c r="D62" s="12" t="str">
        <f t="array" aca="1" ref="D62" ca="1">IF(ROWS($1:61)&lt;=COUNTIF(Tableau1[MP ANALYSEE],COURBES!$E$12),INDEX(Tableau2[RESULTAT SUR ETIQ],SMALL(IF(Tableau1[MP ANALYSEE]=COURBES!$E$12,ROW(INDIRECT("1:"&amp;ROWS(Tableau1[MP ANALYSEE])))),ROWS($1:61))),"")</f>
        <v/>
      </c>
      <c r="F62" s="13" t="str">
        <f t="array" aca="1" ref="F62" ca="1">IF(ROWS($1:61)&lt;=COUNTIF(Tableau1[LOT],COURBES!$K$12),INDEX(Tableau1[MP ANALYSEE],SMALL(IF(Tableau1[LOT]=COURBES!$K$12,ROW(INDIRECT("1:"&amp;ROWS(Tableau1[LOT])))),ROWS($1:61))),"")</f>
        <v/>
      </c>
      <c r="G62" s="12" t="str">
        <f t="array" aca="1" ref="G62" ca="1">IF(ROWS($1:61)&lt;=COUNTIF(Tableau1[LOT],COURBES!$K$12),INDEX(Tableau2[RESULTAT SUR PROD],SMALL(IF(Tableau1[LOT]=COURBES!$K$12,ROW(INDIRECT("1:"&amp;ROWS(Tableau1[LOT])))),ROWS($1:61))),"")</f>
        <v/>
      </c>
      <c r="H62" s="12" t="str">
        <f t="array" aca="1" ref="H62" ca="1">IF(ROWS($1:61)&lt;=COUNTIF(Tableau1[LOT],COURBES!$K$12),INDEX(Tableau2[SURCHARGE],SMALL(IF(Tableau1[LOT]=COURBES!$K$12,ROW(INDIRECT("1:"&amp;ROWS(Tableau1[LOT])))),ROWS($1:61))),"")</f>
        <v/>
      </c>
      <c r="I62" s="12" t="str">
        <f t="array" aca="1" ref="I62" ca="1">IF(ROWS($1:61)&lt;=COUNTIF(Tableau1[LOT],COURBES!$K$12),INDEX(Tableau2[RESULTAT SUR ETIQ],SMALL(IF(Tableau1[LOT]=COURBES!$K$12,ROW(INDIRECT("1:"&amp;ROWS(Tableau1[LOT])))),ROWS($1:61))),"")</f>
        <v/>
      </c>
    </row>
    <row r="63" spans="1:9" x14ac:dyDescent="0.45">
      <c r="A63" t="str">
        <f t="array" aca="1" ref="A63" ca="1">IF(ROWS($1:62)&lt;=COUNTIF(Tableau1[MP ANALYSEE],COURBES!$E$12),INDEX(Tableau1[LOT],SMALL(IF(Tableau1[MP ANALYSEE]=COURBES!$E$12,ROW(INDIRECT("1:"&amp;ROWS(Tableau1[MP ANALYSEE])))),ROWS($1:62))),"")</f>
        <v/>
      </c>
      <c r="B63" s="12" t="str">
        <f t="array" aca="1" ref="B63" ca="1">IF(ROWS($1:62)&lt;=COUNTIF(Tableau1[MP ANALYSEE],COURBES!$E$12),INDEX(Tableau2[RESULTAT SUR PROD],SMALL(IF(Tableau1[MP ANALYSEE]=COURBES!$E$12,ROW(INDIRECT("1:"&amp;ROWS(Tableau1[MP ANALYSEE])))),ROWS($1:62))),"")</f>
        <v/>
      </c>
      <c r="C63" s="12" t="str">
        <f t="array" aca="1" ref="C63" ca="1">IF(ROWS($1:62)&lt;=COUNTIF(Tableau1[MP ANALYSEE],COURBES!$E$12),INDEX(Tableau2[SURCHARGE],SMALL(IF(Tableau1[MP ANALYSEE]=COURBES!$E$12,ROW(INDIRECT("1:"&amp;ROWS(Tableau1[MP ANALYSEE])))),ROWS($1:62))),"")</f>
        <v/>
      </c>
      <c r="D63" s="12" t="str">
        <f t="array" aca="1" ref="D63" ca="1">IF(ROWS($1:62)&lt;=COUNTIF(Tableau1[MP ANALYSEE],COURBES!$E$12),INDEX(Tableau2[RESULTAT SUR ETIQ],SMALL(IF(Tableau1[MP ANALYSEE]=COURBES!$E$12,ROW(INDIRECT("1:"&amp;ROWS(Tableau1[MP ANALYSEE])))),ROWS($1:62))),"")</f>
        <v/>
      </c>
      <c r="F63" s="13" t="str">
        <f t="array" aca="1" ref="F63" ca="1">IF(ROWS($1:62)&lt;=COUNTIF(Tableau1[LOT],COURBES!$K$12),INDEX(Tableau1[MP ANALYSEE],SMALL(IF(Tableau1[LOT]=COURBES!$K$12,ROW(INDIRECT("1:"&amp;ROWS(Tableau1[LOT])))),ROWS($1:62))),"")</f>
        <v/>
      </c>
      <c r="G63" s="12" t="str">
        <f t="array" aca="1" ref="G63" ca="1">IF(ROWS($1:62)&lt;=COUNTIF(Tableau1[LOT],COURBES!$K$12),INDEX(Tableau2[RESULTAT SUR PROD],SMALL(IF(Tableau1[LOT]=COURBES!$K$12,ROW(INDIRECT("1:"&amp;ROWS(Tableau1[LOT])))),ROWS($1:62))),"")</f>
        <v/>
      </c>
      <c r="H63" s="12" t="str">
        <f t="array" aca="1" ref="H63" ca="1">IF(ROWS($1:62)&lt;=COUNTIF(Tableau1[LOT],COURBES!$K$12),INDEX(Tableau2[SURCHARGE],SMALL(IF(Tableau1[LOT]=COURBES!$K$12,ROW(INDIRECT("1:"&amp;ROWS(Tableau1[LOT])))),ROWS($1:62))),"")</f>
        <v/>
      </c>
      <c r="I63" s="12" t="str">
        <f t="array" aca="1" ref="I63" ca="1">IF(ROWS($1:62)&lt;=COUNTIF(Tableau1[LOT],COURBES!$K$12),INDEX(Tableau2[RESULTAT SUR ETIQ],SMALL(IF(Tableau1[LOT]=COURBES!$K$12,ROW(INDIRECT("1:"&amp;ROWS(Tableau1[LOT])))),ROWS($1:62))),"")</f>
        <v/>
      </c>
    </row>
    <row r="64" spans="1:9" x14ac:dyDescent="0.45">
      <c r="A64" t="str">
        <f t="array" aca="1" ref="A64" ca="1">IF(ROWS($1:63)&lt;=COUNTIF(Tableau1[MP ANALYSEE],COURBES!$E$12),INDEX(Tableau1[LOT],SMALL(IF(Tableau1[MP ANALYSEE]=COURBES!$E$12,ROW(INDIRECT("1:"&amp;ROWS(Tableau1[MP ANALYSEE])))),ROWS($1:63))),"")</f>
        <v/>
      </c>
      <c r="B64" s="12" t="str">
        <f t="array" aca="1" ref="B64" ca="1">IF(ROWS($1:63)&lt;=COUNTIF(Tableau1[MP ANALYSEE],COURBES!$E$12),INDEX(Tableau2[RESULTAT SUR PROD],SMALL(IF(Tableau1[MP ANALYSEE]=COURBES!$E$12,ROW(INDIRECT("1:"&amp;ROWS(Tableau1[MP ANALYSEE])))),ROWS($1:63))),"")</f>
        <v/>
      </c>
      <c r="C64" s="12" t="str">
        <f t="array" aca="1" ref="C64" ca="1">IF(ROWS($1:63)&lt;=COUNTIF(Tableau1[MP ANALYSEE],COURBES!$E$12),INDEX(Tableau2[SURCHARGE],SMALL(IF(Tableau1[MP ANALYSEE]=COURBES!$E$12,ROW(INDIRECT("1:"&amp;ROWS(Tableau1[MP ANALYSEE])))),ROWS($1:63))),"")</f>
        <v/>
      </c>
      <c r="D64" s="12" t="str">
        <f t="array" aca="1" ref="D64" ca="1">IF(ROWS($1:63)&lt;=COUNTIF(Tableau1[MP ANALYSEE],COURBES!$E$12),INDEX(Tableau2[RESULTAT SUR ETIQ],SMALL(IF(Tableau1[MP ANALYSEE]=COURBES!$E$12,ROW(INDIRECT("1:"&amp;ROWS(Tableau1[MP ANALYSEE])))),ROWS($1:63))),"")</f>
        <v/>
      </c>
      <c r="F64" s="13" t="str">
        <f t="array" aca="1" ref="F64" ca="1">IF(ROWS($1:63)&lt;=COUNTIF(Tableau1[LOT],COURBES!$K$12),INDEX(Tableau1[MP ANALYSEE],SMALL(IF(Tableau1[LOT]=COURBES!$K$12,ROW(INDIRECT("1:"&amp;ROWS(Tableau1[LOT])))),ROWS($1:63))),"")</f>
        <v/>
      </c>
      <c r="G64" s="12" t="str">
        <f t="array" aca="1" ref="G64" ca="1">IF(ROWS($1:63)&lt;=COUNTIF(Tableau1[LOT],COURBES!$K$12),INDEX(Tableau2[RESULTAT SUR PROD],SMALL(IF(Tableau1[LOT]=COURBES!$K$12,ROW(INDIRECT("1:"&amp;ROWS(Tableau1[LOT])))),ROWS($1:63))),"")</f>
        <v/>
      </c>
      <c r="H64" s="12" t="str">
        <f t="array" aca="1" ref="H64" ca="1">IF(ROWS($1:63)&lt;=COUNTIF(Tableau1[LOT],COURBES!$K$12),INDEX(Tableau2[SURCHARGE],SMALL(IF(Tableau1[LOT]=COURBES!$K$12,ROW(INDIRECT("1:"&amp;ROWS(Tableau1[LOT])))),ROWS($1:63))),"")</f>
        <v/>
      </c>
      <c r="I64" s="12" t="str">
        <f t="array" aca="1" ref="I64" ca="1">IF(ROWS($1:63)&lt;=COUNTIF(Tableau1[LOT],COURBES!$K$12),INDEX(Tableau2[RESULTAT SUR ETIQ],SMALL(IF(Tableau1[LOT]=COURBES!$K$12,ROW(INDIRECT("1:"&amp;ROWS(Tableau1[LOT])))),ROWS($1:63))),"")</f>
        <v/>
      </c>
    </row>
    <row r="65" spans="1:9" x14ac:dyDescent="0.45">
      <c r="A65" t="str">
        <f t="array" aca="1" ref="A65" ca="1">IF(ROWS($1:64)&lt;=COUNTIF(Tableau1[MP ANALYSEE],COURBES!$E$12),INDEX(Tableau1[LOT],SMALL(IF(Tableau1[MP ANALYSEE]=COURBES!$E$12,ROW(INDIRECT("1:"&amp;ROWS(Tableau1[MP ANALYSEE])))),ROWS($1:64))),"")</f>
        <v/>
      </c>
      <c r="B65" s="12" t="str">
        <f t="array" aca="1" ref="B65" ca="1">IF(ROWS($1:64)&lt;=COUNTIF(Tableau1[MP ANALYSEE],COURBES!$E$12),INDEX(Tableau2[RESULTAT SUR PROD],SMALL(IF(Tableau1[MP ANALYSEE]=COURBES!$E$12,ROW(INDIRECT("1:"&amp;ROWS(Tableau1[MP ANALYSEE])))),ROWS($1:64))),"")</f>
        <v/>
      </c>
      <c r="C65" s="12" t="str">
        <f t="array" aca="1" ref="C65" ca="1">IF(ROWS($1:64)&lt;=COUNTIF(Tableau1[MP ANALYSEE],COURBES!$E$12),INDEX(Tableau2[SURCHARGE],SMALL(IF(Tableau1[MP ANALYSEE]=COURBES!$E$12,ROW(INDIRECT("1:"&amp;ROWS(Tableau1[MP ANALYSEE])))),ROWS($1:64))),"")</f>
        <v/>
      </c>
      <c r="D65" s="12" t="str">
        <f t="array" aca="1" ref="D65" ca="1">IF(ROWS($1:64)&lt;=COUNTIF(Tableau1[MP ANALYSEE],COURBES!$E$12),INDEX(Tableau2[RESULTAT SUR ETIQ],SMALL(IF(Tableau1[MP ANALYSEE]=COURBES!$E$12,ROW(INDIRECT("1:"&amp;ROWS(Tableau1[MP ANALYSEE])))),ROWS($1:64))),"")</f>
        <v/>
      </c>
      <c r="F65" s="13" t="str">
        <f t="array" aca="1" ref="F65" ca="1">IF(ROWS($1:64)&lt;=COUNTIF(Tableau1[LOT],COURBES!$K$12),INDEX(Tableau1[MP ANALYSEE],SMALL(IF(Tableau1[LOT]=COURBES!$K$12,ROW(INDIRECT("1:"&amp;ROWS(Tableau1[LOT])))),ROWS($1:64))),"")</f>
        <v/>
      </c>
      <c r="G65" s="12" t="str">
        <f t="array" aca="1" ref="G65" ca="1">IF(ROWS($1:64)&lt;=COUNTIF(Tableau1[LOT],COURBES!$K$12),INDEX(Tableau2[RESULTAT SUR PROD],SMALL(IF(Tableau1[LOT]=COURBES!$K$12,ROW(INDIRECT("1:"&amp;ROWS(Tableau1[LOT])))),ROWS($1:64))),"")</f>
        <v/>
      </c>
      <c r="H65" s="12" t="str">
        <f t="array" aca="1" ref="H65" ca="1">IF(ROWS($1:64)&lt;=COUNTIF(Tableau1[LOT],COURBES!$K$12),INDEX(Tableau2[SURCHARGE],SMALL(IF(Tableau1[LOT]=COURBES!$K$12,ROW(INDIRECT("1:"&amp;ROWS(Tableau1[LOT])))),ROWS($1:64))),"")</f>
        <v/>
      </c>
      <c r="I65" s="12" t="str">
        <f t="array" aca="1" ref="I65" ca="1">IF(ROWS($1:64)&lt;=COUNTIF(Tableau1[LOT],COURBES!$K$12),INDEX(Tableau2[RESULTAT SUR ETIQ],SMALL(IF(Tableau1[LOT]=COURBES!$K$12,ROW(INDIRECT("1:"&amp;ROWS(Tableau1[LOT])))),ROWS($1:64))),"")</f>
        <v/>
      </c>
    </row>
    <row r="66" spans="1:9" x14ac:dyDescent="0.45">
      <c r="A66" t="str">
        <f t="array" aca="1" ref="A66" ca="1">IF(ROWS($1:65)&lt;=COUNTIF(Tableau1[MP ANALYSEE],COURBES!$E$12),INDEX(Tableau1[LOT],SMALL(IF(Tableau1[MP ANALYSEE]=COURBES!$E$12,ROW(INDIRECT("1:"&amp;ROWS(Tableau1[MP ANALYSEE])))),ROWS($1:65))),"")</f>
        <v/>
      </c>
      <c r="B66" s="12" t="str">
        <f t="array" aca="1" ref="B66" ca="1">IF(ROWS($1:65)&lt;=COUNTIF(Tableau1[MP ANALYSEE],COURBES!$E$12),INDEX(Tableau2[RESULTAT SUR PROD],SMALL(IF(Tableau1[MP ANALYSEE]=COURBES!$E$12,ROW(INDIRECT("1:"&amp;ROWS(Tableau1[MP ANALYSEE])))),ROWS($1:65))),"")</f>
        <v/>
      </c>
      <c r="C66" s="12" t="str">
        <f t="array" aca="1" ref="C66" ca="1">IF(ROWS($1:65)&lt;=COUNTIF(Tableau1[MP ANALYSEE],COURBES!$E$12),INDEX(Tableau2[SURCHARGE],SMALL(IF(Tableau1[MP ANALYSEE]=COURBES!$E$12,ROW(INDIRECT("1:"&amp;ROWS(Tableau1[MP ANALYSEE])))),ROWS($1:65))),"")</f>
        <v/>
      </c>
      <c r="D66" s="12" t="str">
        <f t="array" aca="1" ref="D66" ca="1">IF(ROWS($1:65)&lt;=COUNTIF(Tableau1[MP ANALYSEE],COURBES!$E$12),INDEX(Tableau2[RESULTAT SUR ETIQ],SMALL(IF(Tableau1[MP ANALYSEE]=COURBES!$E$12,ROW(INDIRECT("1:"&amp;ROWS(Tableau1[MP ANALYSEE])))),ROWS($1:65))),"")</f>
        <v/>
      </c>
      <c r="F66" s="13" t="str">
        <f t="array" aca="1" ref="F66" ca="1">IF(ROWS($1:65)&lt;=COUNTIF(Tableau1[LOT],COURBES!$K$12),INDEX(Tableau1[MP ANALYSEE],SMALL(IF(Tableau1[LOT]=COURBES!$K$12,ROW(INDIRECT("1:"&amp;ROWS(Tableau1[LOT])))),ROWS($1:65))),"")</f>
        <v/>
      </c>
      <c r="G66" s="12" t="str">
        <f t="array" aca="1" ref="G66" ca="1">IF(ROWS($1:65)&lt;=COUNTIF(Tableau1[LOT],COURBES!$K$12),INDEX(Tableau2[RESULTAT SUR PROD],SMALL(IF(Tableau1[LOT]=COURBES!$K$12,ROW(INDIRECT("1:"&amp;ROWS(Tableau1[LOT])))),ROWS($1:65))),"")</f>
        <v/>
      </c>
      <c r="H66" s="12" t="str">
        <f t="array" aca="1" ref="H66" ca="1">IF(ROWS($1:65)&lt;=COUNTIF(Tableau1[LOT],COURBES!$K$12),INDEX(Tableau2[SURCHARGE],SMALL(IF(Tableau1[LOT]=COURBES!$K$12,ROW(INDIRECT("1:"&amp;ROWS(Tableau1[LOT])))),ROWS($1:65))),"")</f>
        <v/>
      </c>
      <c r="I66" s="12" t="str">
        <f t="array" aca="1" ref="I66" ca="1">IF(ROWS($1:65)&lt;=COUNTIF(Tableau1[LOT],COURBES!$K$12),INDEX(Tableau2[RESULTAT SUR ETIQ],SMALL(IF(Tableau1[LOT]=COURBES!$K$12,ROW(INDIRECT("1:"&amp;ROWS(Tableau1[LOT])))),ROWS($1:65))),"")</f>
        <v/>
      </c>
    </row>
    <row r="67" spans="1:9" x14ac:dyDescent="0.45">
      <c r="A67" t="str">
        <f t="array" aca="1" ref="A67" ca="1">IF(ROWS($1:66)&lt;=COUNTIF(Tableau1[MP ANALYSEE],COURBES!$E$12),INDEX(Tableau1[LOT],SMALL(IF(Tableau1[MP ANALYSEE]=COURBES!$E$12,ROW(INDIRECT("1:"&amp;ROWS(Tableau1[MP ANALYSEE])))),ROWS($1:66))),"")</f>
        <v/>
      </c>
      <c r="B67" s="12" t="str">
        <f t="array" aca="1" ref="B67" ca="1">IF(ROWS($1:66)&lt;=COUNTIF(Tableau1[MP ANALYSEE],COURBES!$E$12),INDEX(Tableau2[RESULTAT SUR PROD],SMALL(IF(Tableau1[MP ANALYSEE]=COURBES!$E$12,ROW(INDIRECT("1:"&amp;ROWS(Tableau1[MP ANALYSEE])))),ROWS($1:66))),"")</f>
        <v/>
      </c>
      <c r="C67" s="12" t="str">
        <f t="array" aca="1" ref="C67" ca="1">IF(ROWS($1:66)&lt;=COUNTIF(Tableau1[MP ANALYSEE],COURBES!$E$12),INDEX(Tableau2[SURCHARGE],SMALL(IF(Tableau1[MP ANALYSEE]=COURBES!$E$12,ROW(INDIRECT("1:"&amp;ROWS(Tableau1[MP ANALYSEE])))),ROWS($1:66))),"")</f>
        <v/>
      </c>
      <c r="D67" s="12" t="str">
        <f t="array" aca="1" ref="D67" ca="1">IF(ROWS($1:66)&lt;=COUNTIF(Tableau1[MP ANALYSEE],COURBES!$E$12),INDEX(Tableau2[RESULTAT SUR ETIQ],SMALL(IF(Tableau1[MP ANALYSEE]=COURBES!$E$12,ROW(INDIRECT("1:"&amp;ROWS(Tableau1[MP ANALYSEE])))),ROWS($1:66))),"")</f>
        <v/>
      </c>
      <c r="F67" s="13" t="str">
        <f t="array" aca="1" ref="F67" ca="1">IF(ROWS($1:66)&lt;=COUNTIF(Tableau1[LOT],COURBES!$K$12),INDEX(Tableau1[MP ANALYSEE],SMALL(IF(Tableau1[LOT]=COURBES!$K$12,ROW(INDIRECT("1:"&amp;ROWS(Tableau1[LOT])))),ROWS($1:66))),"")</f>
        <v/>
      </c>
      <c r="G67" s="12" t="str">
        <f t="array" aca="1" ref="G67" ca="1">IF(ROWS($1:66)&lt;=COUNTIF(Tableau1[LOT],COURBES!$K$12),INDEX(Tableau2[RESULTAT SUR PROD],SMALL(IF(Tableau1[LOT]=COURBES!$K$12,ROW(INDIRECT("1:"&amp;ROWS(Tableau1[LOT])))),ROWS($1:66))),"")</f>
        <v/>
      </c>
      <c r="H67" s="12" t="str">
        <f t="array" aca="1" ref="H67" ca="1">IF(ROWS($1:66)&lt;=COUNTIF(Tableau1[LOT],COURBES!$K$12),INDEX(Tableau2[SURCHARGE],SMALL(IF(Tableau1[LOT]=COURBES!$K$12,ROW(INDIRECT("1:"&amp;ROWS(Tableau1[LOT])))),ROWS($1:66))),"")</f>
        <v/>
      </c>
      <c r="I67" s="12" t="str">
        <f t="array" aca="1" ref="I67" ca="1">IF(ROWS($1:66)&lt;=COUNTIF(Tableau1[LOT],COURBES!$K$12),INDEX(Tableau2[RESULTAT SUR ETIQ],SMALL(IF(Tableau1[LOT]=COURBES!$K$12,ROW(INDIRECT("1:"&amp;ROWS(Tableau1[LOT])))),ROWS($1:66))),"")</f>
        <v/>
      </c>
    </row>
    <row r="68" spans="1:9" x14ac:dyDescent="0.45">
      <c r="A68" t="str">
        <f t="array" aca="1" ref="A68" ca="1">IF(ROWS($1:67)&lt;=COUNTIF(Tableau1[MP ANALYSEE],COURBES!$E$12),INDEX(Tableau1[LOT],SMALL(IF(Tableau1[MP ANALYSEE]=COURBES!$E$12,ROW(INDIRECT("1:"&amp;ROWS(Tableau1[MP ANALYSEE])))),ROWS($1:67))),"")</f>
        <v/>
      </c>
      <c r="B68" s="12" t="str">
        <f t="array" aca="1" ref="B68" ca="1">IF(ROWS($1:67)&lt;=COUNTIF(Tableau1[MP ANALYSEE],COURBES!$E$12),INDEX(Tableau2[RESULTAT SUR PROD],SMALL(IF(Tableau1[MP ANALYSEE]=COURBES!$E$12,ROW(INDIRECT("1:"&amp;ROWS(Tableau1[MP ANALYSEE])))),ROWS($1:67))),"")</f>
        <v/>
      </c>
      <c r="C68" s="12" t="str">
        <f t="array" aca="1" ref="C68" ca="1">IF(ROWS($1:67)&lt;=COUNTIF(Tableau1[MP ANALYSEE],COURBES!$E$12),INDEX(Tableau2[SURCHARGE],SMALL(IF(Tableau1[MP ANALYSEE]=COURBES!$E$12,ROW(INDIRECT("1:"&amp;ROWS(Tableau1[MP ANALYSEE])))),ROWS($1:67))),"")</f>
        <v/>
      </c>
      <c r="D68" s="12" t="str">
        <f t="array" aca="1" ref="D68" ca="1">IF(ROWS($1:67)&lt;=COUNTIF(Tableau1[MP ANALYSEE],COURBES!$E$12),INDEX(Tableau2[RESULTAT SUR ETIQ],SMALL(IF(Tableau1[MP ANALYSEE]=COURBES!$E$12,ROW(INDIRECT("1:"&amp;ROWS(Tableau1[MP ANALYSEE])))),ROWS($1:67))),"")</f>
        <v/>
      </c>
      <c r="F68" s="13" t="str">
        <f t="array" aca="1" ref="F68" ca="1">IF(ROWS($1:67)&lt;=COUNTIF(Tableau1[LOT],COURBES!$K$12),INDEX(Tableau1[MP ANALYSEE],SMALL(IF(Tableau1[LOT]=COURBES!$K$12,ROW(INDIRECT("1:"&amp;ROWS(Tableau1[LOT])))),ROWS($1:67))),"")</f>
        <v/>
      </c>
      <c r="G68" s="12" t="str">
        <f t="array" aca="1" ref="G68" ca="1">IF(ROWS($1:67)&lt;=COUNTIF(Tableau1[LOT],COURBES!$K$12),INDEX(Tableau2[RESULTAT SUR PROD],SMALL(IF(Tableau1[LOT]=COURBES!$K$12,ROW(INDIRECT("1:"&amp;ROWS(Tableau1[LOT])))),ROWS($1:67))),"")</f>
        <v/>
      </c>
      <c r="H68" s="12" t="str">
        <f t="array" aca="1" ref="H68" ca="1">IF(ROWS($1:67)&lt;=COUNTIF(Tableau1[LOT],COURBES!$K$12),INDEX(Tableau2[SURCHARGE],SMALL(IF(Tableau1[LOT]=COURBES!$K$12,ROW(INDIRECT("1:"&amp;ROWS(Tableau1[LOT])))),ROWS($1:67))),"")</f>
        <v/>
      </c>
      <c r="I68" s="12" t="str">
        <f t="array" aca="1" ref="I68" ca="1">IF(ROWS($1:67)&lt;=COUNTIF(Tableau1[LOT],COURBES!$K$12),INDEX(Tableau2[RESULTAT SUR ETIQ],SMALL(IF(Tableau1[LOT]=COURBES!$K$12,ROW(INDIRECT("1:"&amp;ROWS(Tableau1[LOT])))),ROWS($1:67))),"")</f>
        <v/>
      </c>
    </row>
    <row r="69" spans="1:9" x14ac:dyDescent="0.45">
      <c r="A69" t="str">
        <f t="array" aca="1" ref="A69" ca="1">IF(ROWS($1:68)&lt;=COUNTIF(Tableau1[MP ANALYSEE],COURBES!$E$12),INDEX(Tableau1[LOT],SMALL(IF(Tableau1[MP ANALYSEE]=COURBES!$E$12,ROW(INDIRECT("1:"&amp;ROWS(Tableau1[MP ANALYSEE])))),ROWS($1:68))),"")</f>
        <v/>
      </c>
      <c r="B69" s="12" t="str">
        <f t="array" aca="1" ref="B69" ca="1">IF(ROWS($1:68)&lt;=COUNTIF(Tableau1[MP ANALYSEE],COURBES!$E$12),INDEX(Tableau2[RESULTAT SUR PROD],SMALL(IF(Tableau1[MP ANALYSEE]=COURBES!$E$12,ROW(INDIRECT("1:"&amp;ROWS(Tableau1[MP ANALYSEE])))),ROWS($1:68))),"")</f>
        <v/>
      </c>
      <c r="C69" s="12" t="str">
        <f t="array" aca="1" ref="C69" ca="1">IF(ROWS($1:68)&lt;=COUNTIF(Tableau1[MP ANALYSEE],COURBES!$E$12),INDEX(Tableau2[SURCHARGE],SMALL(IF(Tableau1[MP ANALYSEE]=COURBES!$E$12,ROW(INDIRECT("1:"&amp;ROWS(Tableau1[MP ANALYSEE])))),ROWS($1:68))),"")</f>
        <v/>
      </c>
      <c r="D69" s="12" t="str">
        <f t="array" aca="1" ref="D69" ca="1">IF(ROWS($1:68)&lt;=COUNTIF(Tableau1[MP ANALYSEE],COURBES!$E$12),INDEX(Tableau2[RESULTAT SUR ETIQ],SMALL(IF(Tableau1[MP ANALYSEE]=COURBES!$E$12,ROW(INDIRECT("1:"&amp;ROWS(Tableau1[MP ANALYSEE])))),ROWS($1:68))),"")</f>
        <v/>
      </c>
      <c r="F69" s="13" t="str">
        <f t="array" aca="1" ref="F69" ca="1">IF(ROWS($1:68)&lt;=COUNTIF(Tableau1[LOT],COURBES!$K$12),INDEX(Tableau1[MP ANALYSEE],SMALL(IF(Tableau1[LOT]=COURBES!$K$12,ROW(INDIRECT("1:"&amp;ROWS(Tableau1[LOT])))),ROWS($1:68))),"")</f>
        <v/>
      </c>
      <c r="G69" s="12" t="str">
        <f t="array" aca="1" ref="G69" ca="1">IF(ROWS($1:68)&lt;=COUNTIF(Tableau1[LOT],COURBES!$K$12),INDEX(Tableau2[RESULTAT SUR PROD],SMALL(IF(Tableau1[LOT]=COURBES!$K$12,ROW(INDIRECT("1:"&amp;ROWS(Tableau1[LOT])))),ROWS($1:68))),"")</f>
        <v/>
      </c>
      <c r="H69" s="12" t="str">
        <f t="array" aca="1" ref="H69" ca="1">IF(ROWS($1:68)&lt;=COUNTIF(Tableau1[LOT],COURBES!$K$12),INDEX(Tableau2[SURCHARGE],SMALL(IF(Tableau1[LOT]=COURBES!$K$12,ROW(INDIRECT("1:"&amp;ROWS(Tableau1[LOT])))),ROWS($1:68))),"")</f>
        <v/>
      </c>
      <c r="I69" s="12" t="str">
        <f t="array" aca="1" ref="I69" ca="1">IF(ROWS($1:68)&lt;=COUNTIF(Tableau1[LOT],COURBES!$K$12),INDEX(Tableau2[RESULTAT SUR ETIQ],SMALL(IF(Tableau1[LOT]=COURBES!$K$12,ROW(INDIRECT("1:"&amp;ROWS(Tableau1[LOT])))),ROWS($1:68))),"")</f>
        <v/>
      </c>
    </row>
    <row r="70" spans="1:9" x14ac:dyDescent="0.45">
      <c r="A70" t="str">
        <f t="array" aca="1" ref="A70" ca="1">IF(ROWS($1:69)&lt;=COUNTIF(Tableau1[MP ANALYSEE],COURBES!$E$12),INDEX(Tableau1[LOT],SMALL(IF(Tableau1[MP ANALYSEE]=COURBES!$E$12,ROW(INDIRECT("1:"&amp;ROWS(Tableau1[MP ANALYSEE])))),ROWS($1:69))),"")</f>
        <v/>
      </c>
      <c r="B70" s="12" t="str">
        <f t="array" aca="1" ref="B70" ca="1">IF(ROWS($1:69)&lt;=COUNTIF(Tableau1[MP ANALYSEE],COURBES!$E$12),INDEX(Tableau2[RESULTAT SUR PROD],SMALL(IF(Tableau1[MP ANALYSEE]=COURBES!$E$12,ROW(INDIRECT("1:"&amp;ROWS(Tableau1[MP ANALYSEE])))),ROWS($1:69))),"")</f>
        <v/>
      </c>
      <c r="C70" s="12" t="str">
        <f t="array" aca="1" ref="C70" ca="1">IF(ROWS($1:69)&lt;=COUNTIF(Tableau1[MP ANALYSEE],COURBES!$E$12),INDEX(Tableau2[SURCHARGE],SMALL(IF(Tableau1[MP ANALYSEE]=COURBES!$E$12,ROW(INDIRECT("1:"&amp;ROWS(Tableau1[MP ANALYSEE])))),ROWS($1:69))),"")</f>
        <v/>
      </c>
      <c r="D70" s="12" t="str">
        <f t="array" aca="1" ref="D70" ca="1">IF(ROWS($1:69)&lt;=COUNTIF(Tableau1[MP ANALYSEE],COURBES!$E$12),INDEX(Tableau2[RESULTAT SUR ETIQ],SMALL(IF(Tableau1[MP ANALYSEE]=COURBES!$E$12,ROW(INDIRECT("1:"&amp;ROWS(Tableau1[MP ANALYSEE])))),ROWS($1:69))),"")</f>
        <v/>
      </c>
      <c r="F70" s="13" t="str">
        <f t="array" aca="1" ref="F70" ca="1">IF(ROWS($1:69)&lt;=COUNTIF(Tableau1[LOT],COURBES!$K$12),INDEX(Tableau1[MP ANALYSEE],SMALL(IF(Tableau1[LOT]=COURBES!$K$12,ROW(INDIRECT("1:"&amp;ROWS(Tableau1[LOT])))),ROWS($1:69))),"")</f>
        <v/>
      </c>
      <c r="G70" s="12" t="str">
        <f t="array" aca="1" ref="G70" ca="1">IF(ROWS($1:69)&lt;=COUNTIF(Tableau1[LOT],COURBES!$K$12),INDEX(Tableau2[RESULTAT SUR PROD],SMALL(IF(Tableau1[LOT]=COURBES!$K$12,ROW(INDIRECT("1:"&amp;ROWS(Tableau1[LOT])))),ROWS($1:69))),"")</f>
        <v/>
      </c>
      <c r="H70" s="12" t="str">
        <f t="array" aca="1" ref="H70" ca="1">IF(ROWS($1:69)&lt;=COUNTIF(Tableau1[LOT],COURBES!$K$12),INDEX(Tableau2[SURCHARGE],SMALL(IF(Tableau1[LOT]=COURBES!$K$12,ROW(INDIRECT("1:"&amp;ROWS(Tableau1[LOT])))),ROWS($1:69))),"")</f>
        <v/>
      </c>
      <c r="I70" s="12" t="str">
        <f t="array" aca="1" ref="I70" ca="1">IF(ROWS($1:69)&lt;=COUNTIF(Tableau1[LOT],COURBES!$K$12),INDEX(Tableau2[RESULTAT SUR ETIQ],SMALL(IF(Tableau1[LOT]=COURBES!$K$12,ROW(INDIRECT("1:"&amp;ROWS(Tableau1[LOT])))),ROWS($1:69))),"")</f>
        <v/>
      </c>
    </row>
    <row r="71" spans="1:9" x14ac:dyDescent="0.45">
      <c r="A71" t="str">
        <f t="array" aca="1" ref="A71" ca="1">IF(ROWS($1:70)&lt;=COUNTIF(Tableau1[MP ANALYSEE],COURBES!$E$12),INDEX(Tableau1[LOT],SMALL(IF(Tableau1[MP ANALYSEE]=COURBES!$E$12,ROW(INDIRECT("1:"&amp;ROWS(Tableau1[MP ANALYSEE])))),ROWS($1:70))),"")</f>
        <v/>
      </c>
      <c r="B71" s="12" t="str">
        <f t="array" aca="1" ref="B71" ca="1">IF(ROWS($1:70)&lt;=COUNTIF(Tableau1[MP ANALYSEE],COURBES!$E$12),INDEX(Tableau2[RESULTAT SUR PROD],SMALL(IF(Tableau1[MP ANALYSEE]=COURBES!$E$12,ROW(INDIRECT("1:"&amp;ROWS(Tableau1[MP ANALYSEE])))),ROWS($1:70))),"")</f>
        <v/>
      </c>
      <c r="C71" s="12" t="str">
        <f t="array" aca="1" ref="C71" ca="1">IF(ROWS($1:70)&lt;=COUNTIF(Tableau1[MP ANALYSEE],COURBES!$E$12),INDEX(Tableau2[SURCHARGE],SMALL(IF(Tableau1[MP ANALYSEE]=COURBES!$E$12,ROW(INDIRECT("1:"&amp;ROWS(Tableau1[MP ANALYSEE])))),ROWS($1:70))),"")</f>
        <v/>
      </c>
      <c r="D71" s="12" t="str">
        <f t="array" aca="1" ref="D71" ca="1">IF(ROWS($1:70)&lt;=COUNTIF(Tableau1[MP ANALYSEE],COURBES!$E$12),INDEX(Tableau2[RESULTAT SUR ETIQ],SMALL(IF(Tableau1[MP ANALYSEE]=COURBES!$E$12,ROW(INDIRECT("1:"&amp;ROWS(Tableau1[MP ANALYSEE])))),ROWS($1:70))),"")</f>
        <v/>
      </c>
      <c r="F71" s="13" t="str">
        <f t="array" aca="1" ref="F71" ca="1">IF(ROWS($1:70)&lt;=COUNTIF(Tableau1[LOT],COURBES!$K$12),INDEX(Tableau1[MP ANALYSEE],SMALL(IF(Tableau1[LOT]=COURBES!$K$12,ROW(INDIRECT("1:"&amp;ROWS(Tableau1[LOT])))),ROWS($1:70))),"")</f>
        <v/>
      </c>
      <c r="G71" s="12" t="str">
        <f t="array" aca="1" ref="G71" ca="1">IF(ROWS($1:70)&lt;=COUNTIF(Tableau1[LOT],COURBES!$K$12),INDEX(Tableau2[RESULTAT SUR PROD],SMALL(IF(Tableau1[LOT]=COURBES!$K$12,ROW(INDIRECT("1:"&amp;ROWS(Tableau1[LOT])))),ROWS($1:70))),"")</f>
        <v/>
      </c>
      <c r="H71" s="12" t="str">
        <f t="array" aca="1" ref="H71" ca="1">IF(ROWS($1:70)&lt;=COUNTIF(Tableau1[LOT],COURBES!$K$12),INDEX(Tableau2[SURCHARGE],SMALL(IF(Tableau1[LOT]=COURBES!$K$12,ROW(INDIRECT("1:"&amp;ROWS(Tableau1[LOT])))),ROWS($1:70))),"")</f>
        <v/>
      </c>
      <c r="I71" s="12" t="str">
        <f t="array" aca="1" ref="I71" ca="1">IF(ROWS($1:70)&lt;=COUNTIF(Tableau1[LOT],COURBES!$K$12),INDEX(Tableau2[RESULTAT SUR ETIQ],SMALL(IF(Tableau1[LOT]=COURBES!$K$12,ROW(INDIRECT("1:"&amp;ROWS(Tableau1[LOT])))),ROWS($1:70))),"")</f>
        <v/>
      </c>
    </row>
    <row r="72" spans="1:9" x14ac:dyDescent="0.45">
      <c r="A72" t="str">
        <f t="array" aca="1" ref="A72" ca="1">IF(ROWS($1:71)&lt;=COUNTIF(Tableau1[MP ANALYSEE],COURBES!$E$12),INDEX(Tableau1[LOT],SMALL(IF(Tableau1[MP ANALYSEE]=COURBES!$E$12,ROW(INDIRECT("1:"&amp;ROWS(Tableau1[MP ANALYSEE])))),ROWS($1:71))),"")</f>
        <v/>
      </c>
      <c r="B72" s="12" t="str">
        <f t="array" aca="1" ref="B72" ca="1">IF(ROWS($1:71)&lt;=COUNTIF(Tableau1[MP ANALYSEE],COURBES!$E$12),INDEX(Tableau2[RESULTAT SUR PROD],SMALL(IF(Tableau1[MP ANALYSEE]=COURBES!$E$12,ROW(INDIRECT("1:"&amp;ROWS(Tableau1[MP ANALYSEE])))),ROWS($1:71))),"")</f>
        <v/>
      </c>
      <c r="C72" s="12" t="str">
        <f t="array" aca="1" ref="C72" ca="1">IF(ROWS($1:71)&lt;=COUNTIF(Tableau1[MP ANALYSEE],COURBES!$E$12),INDEX(Tableau2[SURCHARGE],SMALL(IF(Tableau1[MP ANALYSEE]=COURBES!$E$12,ROW(INDIRECT("1:"&amp;ROWS(Tableau1[MP ANALYSEE])))),ROWS($1:71))),"")</f>
        <v/>
      </c>
      <c r="D72" s="12" t="str">
        <f t="array" aca="1" ref="D72" ca="1">IF(ROWS($1:71)&lt;=COUNTIF(Tableau1[MP ANALYSEE],COURBES!$E$12),INDEX(Tableau2[RESULTAT SUR ETIQ],SMALL(IF(Tableau1[MP ANALYSEE]=COURBES!$E$12,ROW(INDIRECT("1:"&amp;ROWS(Tableau1[MP ANALYSEE])))),ROWS($1:71))),"")</f>
        <v/>
      </c>
      <c r="F72" s="13" t="str">
        <f t="array" aca="1" ref="F72" ca="1">IF(ROWS($1:71)&lt;=COUNTIF(Tableau1[LOT],COURBES!$K$12),INDEX(Tableau1[MP ANALYSEE],SMALL(IF(Tableau1[LOT]=COURBES!$K$12,ROW(INDIRECT("1:"&amp;ROWS(Tableau1[LOT])))),ROWS($1:71))),"")</f>
        <v/>
      </c>
      <c r="G72" s="12" t="str">
        <f t="array" aca="1" ref="G72" ca="1">IF(ROWS($1:71)&lt;=COUNTIF(Tableau1[LOT],COURBES!$K$12),INDEX(Tableau2[RESULTAT SUR PROD],SMALL(IF(Tableau1[LOT]=COURBES!$K$12,ROW(INDIRECT("1:"&amp;ROWS(Tableau1[LOT])))),ROWS($1:71))),"")</f>
        <v/>
      </c>
      <c r="H72" s="12" t="str">
        <f t="array" aca="1" ref="H72" ca="1">IF(ROWS($1:71)&lt;=COUNTIF(Tableau1[LOT],COURBES!$K$12),INDEX(Tableau2[SURCHARGE],SMALL(IF(Tableau1[LOT]=COURBES!$K$12,ROW(INDIRECT("1:"&amp;ROWS(Tableau1[LOT])))),ROWS($1:71))),"")</f>
        <v/>
      </c>
      <c r="I72" s="12" t="str">
        <f t="array" aca="1" ref="I72" ca="1">IF(ROWS($1:71)&lt;=COUNTIF(Tableau1[LOT],COURBES!$K$12),INDEX(Tableau2[RESULTAT SUR ETIQ],SMALL(IF(Tableau1[LOT]=COURBES!$K$12,ROW(INDIRECT("1:"&amp;ROWS(Tableau1[LOT])))),ROWS($1:71))),"")</f>
        <v/>
      </c>
    </row>
    <row r="73" spans="1:9" x14ac:dyDescent="0.45">
      <c r="A73" t="str">
        <f t="array" aca="1" ref="A73" ca="1">IF(ROWS($1:72)&lt;=COUNTIF(Tableau1[MP ANALYSEE],COURBES!$E$12),INDEX(Tableau1[LOT],SMALL(IF(Tableau1[MP ANALYSEE]=COURBES!$E$12,ROW(INDIRECT("1:"&amp;ROWS(Tableau1[MP ANALYSEE])))),ROWS($1:72))),"")</f>
        <v/>
      </c>
      <c r="B73" s="12" t="str">
        <f t="array" aca="1" ref="B73" ca="1">IF(ROWS($1:72)&lt;=COUNTIF(Tableau1[MP ANALYSEE],COURBES!$E$12),INDEX(Tableau2[RESULTAT SUR PROD],SMALL(IF(Tableau1[MP ANALYSEE]=COURBES!$E$12,ROW(INDIRECT("1:"&amp;ROWS(Tableau1[MP ANALYSEE])))),ROWS($1:72))),"")</f>
        <v/>
      </c>
      <c r="C73" s="12" t="str">
        <f t="array" aca="1" ref="C73" ca="1">IF(ROWS($1:72)&lt;=COUNTIF(Tableau1[MP ANALYSEE],COURBES!$E$12),INDEX(Tableau2[SURCHARGE],SMALL(IF(Tableau1[MP ANALYSEE]=COURBES!$E$12,ROW(INDIRECT("1:"&amp;ROWS(Tableau1[MP ANALYSEE])))),ROWS($1:72))),"")</f>
        <v/>
      </c>
      <c r="D73" s="12" t="str">
        <f t="array" aca="1" ref="D73" ca="1">IF(ROWS($1:72)&lt;=COUNTIF(Tableau1[MP ANALYSEE],COURBES!$E$12),INDEX(Tableau2[RESULTAT SUR ETIQ],SMALL(IF(Tableau1[MP ANALYSEE]=COURBES!$E$12,ROW(INDIRECT("1:"&amp;ROWS(Tableau1[MP ANALYSEE])))),ROWS($1:72))),"")</f>
        <v/>
      </c>
      <c r="F73" s="13" t="str">
        <f t="array" aca="1" ref="F73" ca="1">IF(ROWS($1:72)&lt;=COUNTIF(Tableau1[LOT],COURBES!$K$12),INDEX(Tableau1[MP ANALYSEE],SMALL(IF(Tableau1[LOT]=COURBES!$K$12,ROW(INDIRECT("1:"&amp;ROWS(Tableau1[LOT])))),ROWS($1:72))),"")</f>
        <v/>
      </c>
      <c r="G73" s="12" t="str">
        <f t="array" aca="1" ref="G73" ca="1">IF(ROWS($1:72)&lt;=COUNTIF(Tableau1[LOT],COURBES!$K$12),INDEX(Tableau2[RESULTAT SUR PROD],SMALL(IF(Tableau1[LOT]=COURBES!$K$12,ROW(INDIRECT("1:"&amp;ROWS(Tableau1[LOT])))),ROWS($1:72))),"")</f>
        <v/>
      </c>
      <c r="H73" s="12" t="str">
        <f t="array" aca="1" ref="H73" ca="1">IF(ROWS($1:72)&lt;=COUNTIF(Tableau1[LOT],COURBES!$K$12),INDEX(Tableau2[SURCHARGE],SMALL(IF(Tableau1[LOT]=COURBES!$K$12,ROW(INDIRECT("1:"&amp;ROWS(Tableau1[LOT])))),ROWS($1:72))),"")</f>
        <v/>
      </c>
      <c r="I73" s="12" t="str">
        <f t="array" aca="1" ref="I73" ca="1">IF(ROWS($1:72)&lt;=COUNTIF(Tableau1[LOT],COURBES!$K$12),INDEX(Tableau2[RESULTAT SUR ETIQ],SMALL(IF(Tableau1[LOT]=COURBES!$K$12,ROW(INDIRECT("1:"&amp;ROWS(Tableau1[LOT])))),ROWS($1:72))),"")</f>
        <v/>
      </c>
    </row>
    <row r="74" spans="1:9" x14ac:dyDescent="0.45">
      <c r="A74" t="str">
        <f t="array" aca="1" ref="A74" ca="1">IF(ROWS($1:73)&lt;=COUNTIF(Tableau1[MP ANALYSEE],COURBES!$E$12),INDEX(Tableau1[LOT],SMALL(IF(Tableau1[MP ANALYSEE]=COURBES!$E$12,ROW(INDIRECT("1:"&amp;ROWS(Tableau1[MP ANALYSEE])))),ROWS($1:73))),"")</f>
        <v/>
      </c>
      <c r="B74" s="12" t="str">
        <f t="array" aca="1" ref="B74" ca="1">IF(ROWS($1:73)&lt;=COUNTIF(Tableau1[MP ANALYSEE],COURBES!$E$12),INDEX(Tableau2[RESULTAT SUR PROD],SMALL(IF(Tableau1[MP ANALYSEE]=COURBES!$E$12,ROW(INDIRECT("1:"&amp;ROWS(Tableau1[MP ANALYSEE])))),ROWS($1:73))),"")</f>
        <v/>
      </c>
      <c r="C74" s="12" t="str">
        <f t="array" aca="1" ref="C74" ca="1">IF(ROWS($1:73)&lt;=COUNTIF(Tableau1[MP ANALYSEE],COURBES!$E$12),INDEX(Tableau2[SURCHARGE],SMALL(IF(Tableau1[MP ANALYSEE]=COURBES!$E$12,ROW(INDIRECT("1:"&amp;ROWS(Tableau1[MP ANALYSEE])))),ROWS($1:73))),"")</f>
        <v/>
      </c>
      <c r="D74" s="12" t="str">
        <f t="array" aca="1" ref="D74" ca="1">IF(ROWS($1:73)&lt;=COUNTIF(Tableau1[MP ANALYSEE],COURBES!$E$12),INDEX(Tableau2[RESULTAT SUR ETIQ],SMALL(IF(Tableau1[MP ANALYSEE]=COURBES!$E$12,ROW(INDIRECT("1:"&amp;ROWS(Tableau1[MP ANALYSEE])))),ROWS($1:73))),"")</f>
        <v/>
      </c>
      <c r="F74" s="13" t="str">
        <f t="array" aca="1" ref="F74" ca="1">IF(ROWS($1:73)&lt;=COUNTIF(Tableau1[LOT],COURBES!$K$12),INDEX(Tableau1[MP ANALYSEE],SMALL(IF(Tableau1[LOT]=COURBES!$K$12,ROW(INDIRECT("1:"&amp;ROWS(Tableau1[LOT])))),ROWS($1:73))),"")</f>
        <v/>
      </c>
      <c r="G74" s="12" t="str">
        <f t="array" aca="1" ref="G74" ca="1">IF(ROWS($1:73)&lt;=COUNTIF(Tableau1[LOT],COURBES!$K$12),INDEX(Tableau2[RESULTAT SUR PROD],SMALL(IF(Tableau1[LOT]=COURBES!$K$12,ROW(INDIRECT("1:"&amp;ROWS(Tableau1[LOT])))),ROWS($1:73))),"")</f>
        <v/>
      </c>
      <c r="H74" s="12" t="str">
        <f t="array" aca="1" ref="H74" ca="1">IF(ROWS($1:73)&lt;=COUNTIF(Tableau1[LOT],COURBES!$K$12),INDEX(Tableau2[SURCHARGE],SMALL(IF(Tableau1[LOT]=COURBES!$K$12,ROW(INDIRECT("1:"&amp;ROWS(Tableau1[LOT])))),ROWS($1:73))),"")</f>
        <v/>
      </c>
      <c r="I74" s="12" t="str">
        <f t="array" aca="1" ref="I74" ca="1">IF(ROWS($1:73)&lt;=COUNTIF(Tableau1[LOT],COURBES!$K$12),INDEX(Tableau2[RESULTAT SUR ETIQ],SMALL(IF(Tableau1[LOT]=COURBES!$K$12,ROW(INDIRECT("1:"&amp;ROWS(Tableau1[LOT])))),ROWS($1:73))),"")</f>
        <v/>
      </c>
    </row>
    <row r="75" spans="1:9" x14ac:dyDescent="0.45">
      <c r="A75" t="str">
        <f t="array" aca="1" ref="A75" ca="1">IF(ROWS($1:74)&lt;=COUNTIF(Tableau1[MP ANALYSEE],COURBES!$E$12),INDEX(Tableau1[LOT],SMALL(IF(Tableau1[MP ANALYSEE]=COURBES!$E$12,ROW(INDIRECT("1:"&amp;ROWS(Tableau1[MP ANALYSEE])))),ROWS($1:74))),"")</f>
        <v/>
      </c>
      <c r="B75" s="12" t="str">
        <f t="array" aca="1" ref="B75" ca="1">IF(ROWS($1:74)&lt;=COUNTIF(Tableau1[MP ANALYSEE],COURBES!$E$12),INDEX(Tableau2[RESULTAT SUR PROD],SMALL(IF(Tableau1[MP ANALYSEE]=COURBES!$E$12,ROW(INDIRECT("1:"&amp;ROWS(Tableau1[MP ANALYSEE])))),ROWS($1:74))),"")</f>
        <v/>
      </c>
      <c r="C75" s="12" t="str">
        <f t="array" aca="1" ref="C75" ca="1">IF(ROWS($1:74)&lt;=COUNTIF(Tableau1[MP ANALYSEE],COURBES!$E$12),INDEX(Tableau2[SURCHARGE],SMALL(IF(Tableau1[MP ANALYSEE]=COURBES!$E$12,ROW(INDIRECT("1:"&amp;ROWS(Tableau1[MP ANALYSEE])))),ROWS($1:74))),"")</f>
        <v/>
      </c>
      <c r="D75" s="12" t="str">
        <f t="array" aca="1" ref="D75" ca="1">IF(ROWS($1:74)&lt;=COUNTIF(Tableau1[MP ANALYSEE],COURBES!$E$12),INDEX(Tableau2[RESULTAT SUR ETIQ],SMALL(IF(Tableau1[MP ANALYSEE]=COURBES!$E$12,ROW(INDIRECT("1:"&amp;ROWS(Tableau1[MP ANALYSEE])))),ROWS($1:74))),"")</f>
        <v/>
      </c>
      <c r="F75" s="13" t="str">
        <f t="array" aca="1" ref="F75" ca="1">IF(ROWS($1:74)&lt;=COUNTIF(Tableau1[LOT],COURBES!$K$12),INDEX(Tableau1[MP ANALYSEE],SMALL(IF(Tableau1[LOT]=COURBES!$K$12,ROW(INDIRECT("1:"&amp;ROWS(Tableau1[LOT])))),ROWS($1:74))),"")</f>
        <v/>
      </c>
      <c r="G75" s="12" t="str">
        <f t="array" aca="1" ref="G75" ca="1">IF(ROWS($1:74)&lt;=COUNTIF(Tableau1[LOT],COURBES!$K$12),INDEX(Tableau2[RESULTAT SUR PROD],SMALL(IF(Tableau1[LOT]=COURBES!$K$12,ROW(INDIRECT("1:"&amp;ROWS(Tableau1[LOT])))),ROWS($1:74))),"")</f>
        <v/>
      </c>
      <c r="H75" s="12" t="str">
        <f t="array" aca="1" ref="H75" ca="1">IF(ROWS($1:74)&lt;=COUNTIF(Tableau1[LOT],COURBES!$K$12),INDEX(Tableau2[SURCHARGE],SMALL(IF(Tableau1[LOT]=COURBES!$K$12,ROW(INDIRECT("1:"&amp;ROWS(Tableau1[LOT])))),ROWS($1:74))),"")</f>
        <v/>
      </c>
      <c r="I75" s="12" t="str">
        <f t="array" aca="1" ref="I75" ca="1">IF(ROWS($1:74)&lt;=COUNTIF(Tableau1[LOT],COURBES!$K$12),INDEX(Tableau2[RESULTAT SUR ETIQ],SMALL(IF(Tableau1[LOT]=COURBES!$K$12,ROW(INDIRECT("1:"&amp;ROWS(Tableau1[LOT])))),ROWS($1:74))),"")</f>
        <v/>
      </c>
    </row>
    <row r="76" spans="1:9" x14ac:dyDescent="0.45">
      <c r="A76" t="str">
        <f t="array" aca="1" ref="A76" ca="1">IF(ROWS($1:75)&lt;=COUNTIF(Tableau1[MP ANALYSEE],COURBES!$E$12),INDEX(Tableau1[LOT],SMALL(IF(Tableau1[MP ANALYSEE]=COURBES!$E$12,ROW(INDIRECT("1:"&amp;ROWS(Tableau1[MP ANALYSEE])))),ROWS($1:75))),"")</f>
        <v/>
      </c>
      <c r="B76" s="12" t="str">
        <f t="array" aca="1" ref="B76" ca="1">IF(ROWS($1:75)&lt;=COUNTIF(Tableau1[MP ANALYSEE],COURBES!$E$12),INDEX(Tableau2[RESULTAT SUR PROD],SMALL(IF(Tableau1[MP ANALYSEE]=COURBES!$E$12,ROW(INDIRECT("1:"&amp;ROWS(Tableau1[MP ANALYSEE])))),ROWS($1:75))),"")</f>
        <v/>
      </c>
      <c r="C76" s="12" t="str">
        <f t="array" aca="1" ref="C76" ca="1">IF(ROWS($1:75)&lt;=COUNTIF(Tableau1[MP ANALYSEE],COURBES!$E$12),INDEX(Tableau2[SURCHARGE],SMALL(IF(Tableau1[MP ANALYSEE]=COURBES!$E$12,ROW(INDIRECT("1:"&amp;ROWS(Tableau1[MP ANALYSEE])))),ROWS($1:75))),"")</f>
        <v/>
      </c>
      <c r="D76" s="12" t="str">
        <f t="array" aca="1" ref="D76" ca="1">IF(ROWS($1:75)&lt;=COUNTIF(Tableau1[MP ANALYSEE],COURBES!$E$12),INDEX(Tableau2[RESULTAT SUR ETIQ],SMALL(IF(Tableau1[MP ANALYSEE]=COURBES!$E$12,ROW(INDIRECT("1:"&amp;ROWS(Tableau1[MP ANALYSEE])))),ROWS($1:75))),"")</f>
        <v/>
      </c>
      <c r="F76" s="13" t="str">
        <f t="array" aca="1" ref="F76" ca="1">IF(ROWS($1:75)&lt;=COUNTIF(Tableau1[LOT],COURBES!$K$12),INDEX(Tableau1[MP ANALYSEE],SMALL(IF(Tableau1[LOT]=COURBES!$K$12,ROW(INDIRECT("1:"&amp;ROWS(Tableau1[LOT])))),ROWS($1:75))),"")</f>
        <v/>
      </c>
      <c r="G76" s="12" t="str">
        <f t="array" aca="1" ref="G76" ca="1">IF(ROWS($1:75)&lt;=COUNTIF(Tableau1[LOT],COURBES!$K$12),INDEX(Tableau2[RESULTAT SUR PROD],SMALL(IF(Tableau1[LOT]=COURBES!$K$12,ROW(INDIRECT("1:"&amp;ROWS(Tableau1[LOT])))),ROWS($1:75))),"")</f>
        <v/>
      </c>
      <c r="H76" s="12" t="str">
        <f t="array" aca="1" ref="H76" ca="1">IF(ROWS($1:75)&lt;=COUNTIF(Tableau1[LOT],COURBES!$K$12),INDEX(Tableau2[SURCHARGE],SMALL(IF(Tableau1[LOT]=COURBES!$K$12,ROW(INDIRECT("1:"&amp;ROWS(Tableau1[LOT])))),ROWS($1:75))),"")</f>
        <v/>
      </c>
      <c r="I76" s="12" t="str">
        <f t="array" aca="1" ref="I76" ca="1">IF(ROWS($1:75)&lt;=COUNTIF(Tableau1[LOT],COURBES!$K$12),INDEX(Tableau2[RESULTAT SUR ETIQ],SMALL(IF(Tableau1[LOT]=COURBES!$K$12,ROW(INDIRECT("1:"&amp;ROWS(Tableau1[LOT])))),ROWS($1:75))),"")</f>
        <v/>
      </c>
    </row>
    <row r="77" spans="1:9" x14ac:dyDescent="0.45">
      <c r="A77" t="str">
        <f t="array" aca="1" ref="A77" ca="1">IF(ROWS($1:76)&lt;=COUNTIF(Tableau1[MP ANALYSEE],COURBES!$E$12),INDEX(Tableau1[LOT],SMALL(IF(Tableau1[MP ANALYSEE]=COURBES!$E$12,ROW(INDIRECT("1:"&amp;ROWS(Tableau1[MP ANALYSEE])))),ROWS($1:76))),"")</f>
        <v/>
      </c>
      <c r="B77" s="12" t="str">
        <f t="array" aca="1" ref="B77" ca="1">IF(ROWS($1:76)&lt;=COUNTIF(Tableau1[MP ANALYSEE],COURBES!$E$12),INDEX(Tableau2[RESULTAT SUR PROD],SMALL(IF(Tableau1[MP ANALYSEE]=COURBES!$E$12,ROW(INDIRECT("1:"&amp;ROWS(Tableau1[MP ANALYSEE])))),ROWS($1:76))),"")</f>
        <v/>
      </c>
      <c r="C77" s="12" t="str">
        <f t="array" aca="1" ref="C77" ca="1">IF(ROWS($1:76)&lt;=COUNTIF(Tableau1[MP ANALYSEE],COURBES!$E$12),INDEX(Tableau2[SURCHARGE],SMALL(IF(Tableau1[MP ANALYSEE]=COURBES!$E$12,ROW(INDIRECT("1:"&amp;ROWS(Tableau1[MP ANALYSEE])))),ROWS($1:76))),"")</f>
        <v/>
      </c>
      <c r="D77" s="12" t="str">
        <f t="array" aca="1" ref="D77" ca="1">IF(ROWS($1:76)&lt;=COUNTIF(Tableau1[MP ANALYSEE],COURBES!$E$12),INDEX(Tableau2[RESULTAT SUR ETIQ],SMALL(IF(Tableau1[MP ANALYSEE]=COURBES!$E$12,ROW(INDIRECT("1:"&amp;ROWS(Tableau1[MP ANALYSEE])))),ROWS($1:76))),"")</f>
        <v/>
      </c>
      <c r="F77" s="13" t="str">
        <f t="array" aca="1" ref="F77" ca="1">IF(ROWS($1:76)&lt;=COUNTIF(Tableau1[LOT],COURBES!$K$12),INDEX(Tableau1[MP ANALYSEE],SMALL(IF(Tableau1[LOT]=COURBES!$K$12,ROW(INDIRECT("1:"&amp;ROWS(Tableau1[LOT])))),ROWS($1:76))),"")</f>
        <v/>
      </c>
      <c r="G77" s="12" t="str">
        <f t="array" aca="1" ref="G77" ca="1">IF(ROWS($1:76)&lt;=COUNTIF(Tableau1[LOT],COURBES!$K$12),INDEX(Tableau2[RESULTAT SUR PROD],SMALL(IF(Tableau1[LOT]=COURBES!$K$12,ROW(INDIRECT("1:"&amp;ROWS(Tableau1[LOT])))),ROWS($1:76))),"")</f>
        <v/>
      </c>
      <c r="H77" s="12" t="str">
        <f t="array" aca="1" ref="H77" ca="1">IF(ROWS($1:76)&lt;=COUNTIF(Tableau1[LOT],COURBES!$K$12),INDEX(Tableau2[SURCHARGE],SMALL(IF(Tableau1[LOT]=COURBES!$K$12,ROW(INDIRECT("1:"&amp;ROWS(Tableau1[LOT])))),ROWS($1:76))),"")</f>
        <v/>
      </c>
      <c r="I77" s="12" t="str">
        <f t="array" aca="1" ref="I77" ca="1">IF(ROWS($1:76)&lt;=COUNTIF(Tableau1[LOT],COURBES!$K$12),INDEX(Tableau2[RESULTAT SUR ETIQ],SMALL(IF(Tableau1[LOT]=COURBES!$K$12,ROW(INDIRECT("1:"&amp;ROWS(Tableau1[LOT])))),ROWS($1:76))),"")</f>
        <v/>
      </c>
    </row>
    <row r="78" spans="1:9" x14ac:dyDescent="0.45">
      <c r="A78" t="str">
        <f t="array" aca="1" ref="A78" ca="1">IF(ROWS($1:77)&lt;=COUNTIF(Tableau1[MP ANALYSEE],COURBES!$E$12),INDEX(Tableau1[LOT],SMALL(IF(Tableau1[MP ANALYSEE]=COURBES!$E$12,ROW(INDIRECT("1:"&amp;ROWS(Tableau1[MP ANALYSEE])))),ROWS($1:77))),"")</f>
        <v/>
      </c>
      <c r="B78" s="12" t="str">
        <f t="array" aca="1" ref="B78" ca="1">IF(ROWS($1:77)&lt;=COUNTIF(Tableau1[MP ANALYSEE],COURBES!$E$12),INDEX(Tableau2[RESULTAT SUR PROD],SMALL(IF(Tableau1[MP ANALYSEE]=COURBES!$E$12,ROW(INDIRECT("1:"&amp;ROWS(Tableau1[MP ANALYSEE])))),ROWS($1:77))),"")</f>
        <v/>
      </c>
      <c r="C78" s="12" t="str">
        <f t="array" aca="1" ref="C78" ca="1">IF(ROWS($1:77)&lt;=COUNTIF(Tableau1[MP ANALYSEE],COURBES!$E$12),INDEX(Tableau2[SURCHARGE],SMALL(IF(Tableau1[MP ANALYSEE]=COURBES!$E$12,ROW(INDIRECT("1:"&amp;ROWS(Tableau1[MP ANALYSEE])))),ROWS($1:77))),"")</f>
        <v/>
      </c>
      <c r="D78" s="12" t="str">
        <f t="array" aca="1" ref="D78" ca="1">IF(ROWS($1:77)&lt;=COUNTIF(Tableau1[MP ANALYSEE],COURBES!$E$12),INDEX(Tableau2[RESULTAT SUR ETIQ],SMALL(IF(Tableau1[MP ANALYSEE]=COURBES!$E$12,ROW(INDIRECT("1:"&amp;ROWS(Tableau1[MP ANALYSEE])))),ROWS($1:77))),"")</f>
        <v/>
      </c>
      <c r="F78" s="13" t="str">
        <f t="array" aca="1" ref="F78" ca="1">IF(ROWS($1:77)&lt;=COUNTIF(Tableau1[LOT],COURBES!$K$12),INDEX(Tableau1[MP ANALYSEE],SMALL(IF(Tableau1[LOT]=COURBES!$K$12,ROW(INDIRECT("1:"&amp;ROWS(Tableau1[LOT])))),ROWS($1:77))),"")</f>
        <v/>
      </c>
      <c r="G78" s="12" t="str">
        <f t="array" aca="1" ref="G78" ca="1">IF(ROWS($1:77)&lt;=COUNTIF(Tableau1[LOT],COURBES!$K$12),INDEX(Tableau2[RESULTAT SUR PROD],SMALL(IF(Tableau1[LOT]=COURBES!$K$12,ROW(INDIRECT("1:"&amp;ROWS(Tableau1[LOT])))),ROWS($1:77))),"")</f>
        <v/>
      </c>
      <c r="H78" s="12" t="str">
        <f t="array" aca="1" ref="H78" ca="1">IF(ROWS($1:77)&lt;=COUNTIF(Tableau1[LOT],COURBES!$K$12),INDEX(Tableau2[SURCHARGE],SMALL(IF(Tableau1[LOT]=COURBES!$K$12,ROW(INDIRECT("1:"&amp;ROWS(Tableau1[LOT])))),ROWS($1:77))),"")</f>
        <v/>
      </c>
      <c r="I78" s="12" t="str">
        <f t="array" aca="1" ref="I78" ca="1">IF(ROWS($1:77)&lt;=COUNTIF(Tableau1[LOT],COURBES!$K$12),INDEX(Tableau2[RESULTAT SUR ETIQ],SMALL(IF(Tableau1[LOT]=COURBES!$K$12,ROW(INDIRECT("1:"&amp;ROWS(Tableau1[LOT])))),ROWS($1:77))),"")</f>
        <v/>
      </c>
    </row>
    <row r="79" spans="1:9" x14ac:dyDescent="0.45">
      <c r="A79" t="str">
        <f t="array" aca="1" ref="A79" ca="1">IF(ROWS($1:78)&lt;=COUNTIF(Tableau1[MP ANALYSEE],COURBES!$E$12),INDEX(Tableau1[LOT],SMALL(IF(Tableau1[MP ANALYSEE]=COURBES!$E$12,ROW(INDIRECT("1:"&amp;ROWS(Tableau1[MP ANALYSEE])))),ROWS($1:78))),"")</f>
        <v/>
      </c>
      <c r="B79" s="12" t="str">
        <f t="array" aca="1" ref="B79" ca="1">IF(ROWS($1:78)&lt;=COUNTIF(Tableau1[MP ANALYSEE],COURBES!$E$12),INDEX(Tableau2[RESULTAT SUR PROD],SMALL(IF(Tableau1[MP ANALYSEE]=COURBES!$E$12,ROW(INDIRECT("1:"&amp;ROWS(Tableau1[MP ANALYSEE])))),ROWS($1:78))),"")</f>
        <v/>
      </c>
      <c r="C79" s="12" t="str">
        <f t="array" aca="1" ref="C79" ca="1">IF(ROWS($1:78)&lt;=COUNTIF(Tableau1[MP ANALYSEE],COURBES!$E$12),INDEX(Tableau2[SURCHARGE],SMALL(IF(Tableau1[MP ANALYSEE]=COURBES!$E$12,ROW(INDIRECT("1:"&amp;ROWS(Tableau1[MP ANALYSEE])))),ROWS($1:78))),"")</f>
        <v/>
      </c>
      <c r="D79" s="12" t="str">
        <f t="array" aca="1" ref="D79" ca="1">IF(ROWS($1:78)&lt;=COUNTIF(Tableau1[MP ANALYSEE],COURBES!$E$12),INDEX(Tableau2[RESULTAT SUR ETIQ],SMALL(IF(Tableau1[MP ANALYSEE]=COURBES!$E$12,ROW(INDIRECT("1:"&amp;ROWS(Tableau1[MP ANALYSEE])))),ROWS($1:78))),"")</f>
        <v/>
      </c>
      <c r="F79" s="13" t="str">
        <f t="array" aca="1" ref="F79" ca="1">IF(ROWS($1:78)&lt;=COUNTIF(Tableau1[LOT],COURBES!$K$12),INDEX(Tableau1[MP ANALYSEE],SMALL(IF(Tableau1[LOT]=COURBES!$K$12,ROW(INDIRECT("1:"&amp;ROWS(Tableau1[LOT])))),ROWS($1:78))),"")</f>
        <v/>
      </c>
      <c r="G79" s="12" t="str">
        <f t="array" aca="1" ref="G79" ca="1">IF(ROWS($1:78)&lt;=COUNTIF(Tableau1[LOT],COURBES!$K$12),INDEX(Tableau2[RESULTAT SUR PROD],SMALL(IF(Tableau1[LOT]=COURBES!$K$12,ROW(INDIRECT("1:"&amp;ROWS(Tableau1[LOT])))),ROWS($1:78))),"")</f>
        <v/>
      </c>
      <c r="H79" s="12" t="str">
        <f t="array" aca="1" ref="H79" ca="1">IF(ROWS($1:78)&lt;=COUNTIF(Tableau1[LOT],COURBES!$K$12),INDEX(Tableau2[SURCHARGE],SMALL(IF(Tableau1[LOT]=COURBES!$K$12,ROW(INDIRECT("1:"&amp;ROWS(Tableau1[LOT])))),ROWS($1:78))),"")</f>
        <v/>
      </c>
      <c r="I79" s="12" t="str">
        <f t="array" aca="1" ref="I79" ca="1">IF(ROWS($1:78)&lt;=COUNTIF(Tableau1[LOT],COURBES!$K$12),INDEX(Tableau2[RESULTAT SUR ETIQ],SMALL(IF(Tableau1[LOT]=COURBES!$K$12,ROW(INDIRECT("1:"&amp;ROWS(Tableau1[LOT])))),ROWS($1:78))),"")</f>
        <v/>
      </c>
    </row>
    <row r="80" spans="1:9" x14ac:dyDescent="0.45">
      <c r="A80" t="str">
        <f t="array" aca="1" ref="A80" ca="1">IF(ROWS($1:79)&lt;=COUNTIF(Tableau1[MP ANALYSEE],COURBES!$E$12),INDEX(Tableau1[LOT],SMALL(IF(Tableau1[MP ANALYSEE]=COURBES!$E$12,ROW(INDIRECT("1:"&amp;ROWS(Tableau1[MP ANALYSEE])))),ROWS($1:79))),"")</f>
        <v/>
      </c>
      <c r="B80" s="12" t="str">
        <f t="array" aca="1" ref="B80" ca="1">IF(ROWS($1:79)&lt;=COUNTIF(Tableau1[MP ANALYSEE],COURBES!$E$12),INDEX(Tableau2[RESULTAT SUR PROD],SMALL(IF(Tableau1[MP ANALYSEE]=COURBES!$E$12,ROW(INDIRECT("1:"&amp;ROWS(Tableau1[MP ANALYSEE])))),ROWS($1:79))),"")</f>
        <v/>
      </c>
      <c r="C80" s="12" t="str">
        <f t="array" aca="1" ref="C80" ca="1">IF(ROWS($1:79)&lt;=COUNTIF(Tableau1[MP ANALYSEE],COURBES!$E$12),INDEX(Tableau2[SURCHARGE],SMALL(IF(Tableau1[MP ANALYSEE]=COURBES!$E$12,ROW(INDIRECT("1:"&amp;ROWS(Tableau1[MP ANALYSEE])))),ROWS($1:79))),"")</f>
        <v/>
      </c>
      <c r="D80" s="12" t="str">
        <f t="array" aca="1" ref="D80" ca="1">IF(ROWS($1:79)&lt;=COUNTIF(Tableau1[MP ANALYSEE],COURBES!$E$12),INDEX(Tableau2[RESULTAT SUR ETIQ],SMALL(IF(Tableau1[MP ANALYSEE]=COURBES!$E$12,ROW(INDIRECT("1:"&amp;ROWS(Tableau1[MP ANALYSEE])))),ROWS($1:79))),"")</f>
        <v/>
      </c>
      <c r="F80" s="13" t="str">
        <f t="array" aca="1" ref="F80" ca="1">IF(ROWS($1:79)&lt;=COUNTIF(Tableau1[LOT],COURBES!$K$12),INDEX(Tableau1[MP ANALYSEE],SMALL(IF(Tableau1[LOT]=COURBES!$K$12,ROW(INDIRECT("1:"&amp;ROWS(Tableau1[LOT])))),ROWS($1:79))),"")</f>
        <v/>
      </c>
      <c r="G80" s="12" t="str">
        <f t="array" aca="1" ref="G80" ca="1">IF(ROWS($1:79)&lt;=COUNTIF(Tableau1[LOT],COURBES!$K$12),INDEX(Tableau2[RESULTAT SUR PROD],SMALL(IF(Tableau1[LOT]=COURBES!$K$12,ROW(INDIRECT("1:"&amp;ROWS(Tableau1[LOT])))),ROWS($1:79))),"")</f>
        <v/>
      </c>
      <c r="H80" s="12" t="str">
        <f t="array" aca="1" ref="H80" ca="1">IF(ROWS($1:79)&lt;=COUNTIF(Tableau1[LOT],COURBES!$K$12),INDEX(Tableau2[SURCHARGE],SMALL(IF(Tableau1[LOT]=COURBES!$K$12,ROW(INDIRECT("1:"&amp;ROWS(Tableau1[LOT])))),ROWS($1:79))),"")</f>
        <v/>
      </c>
      <c r="I80" s="12" t="str">
        <f t="array" aca="1" ref="I80" ca="1">IF(ROWS($1:79)&lt;=COUNTIF(Tableau1[LOT],COURBES!$K$12),INDEX(Tableau2[RESULTAT SUR ETIQ],SMALL(IF(Tableau1[LOT]=COURBES!$K$12,ROW(INDIRECT("1:"&amp;ROWS(Tableau1[LOT])))),ROWS($1:79))),"")</f>
        <v/>
      </c>
    </row>
    <row r="81" spans="1:9" x14ac:dyDescent="0.45">
      <c r="A81" t="str">
        <f t="array" aca="1" ref="A81" ca="1">IF(ROWS($1:80)&lt;=COUNTIF(Tableau1[MP ANALYSEE],COURBES!$E$12),INDEX(Tableau1[LOT],SMALL(IF(Tableau1[MP ANALYSEE]=COURBES!$E$12,ROW(INDIRECT("1:"&amp;ROWS(Tableau1[MP ANALYSEE])))),ROWS($1:80))),"")</f>
        <v/>
      </c>
      <c r="B81" s="12" t="str">
        <f t="array" aca="1" ref="B81" ca="1">IF(ROWS($1:80)&lt;=COUNTIF(Tableau1[MP ANALYSEE],COURBES!$E$12),INDEX(Tableau2[RESULTAT SUR PROD],SMALL(IF(Tableau1[MP ANALYSEE]=COURBES!$E$12,ROW(INDIRECT("1:"&amp;ROWS(Tableau1[MP ANALYSEE])))),ROWS($1:80))),"")</f>
        <v/>
      </c>
      <c r="C81" s="12" t="str">
        <f t="array" aca="1" ref="C81" ca="1">IF(ROWS($1:80)&lt;=COUNTIF(Tableau1[MP ANALYSEE],COURBES!$E$12),INDEX(Tableau2[SURCHARGE],SMALL(IF(Tableau1[MP ANALYSEE]=COURBES!$E$12,ROW(INDIRECT("1:"&amp;ROWS(Tableau1[MP ANALYSEE])))),ROWS($1:80))),"")</f>
        <v/>
      </c>
      <c r="D81" s="12" t="str">
        <f t="array" aca="1" ref="D81" ca="1">IF(ROWS($1:80)&lt;=COUNTIF(Tableau1[MP ANALYSEE],COURBES!$E$12),INDEX(Tableau2[RESULTAT SUR ETIQ],SMALL(IF(Tableau1[MP ANALYSEE]=COURBES!$E$12,ROW(INDIRECT("1:"&amp;ROWS(Tableau1[MP ANALYSEE])))),ROWS($1:80))),"")</f>
        <v/>
      </c>
      <c r="F81" s="13" t="str">
        <f t="array" aca="1" ref="F81" ca="1">IF(ROWS($1:80)&lt;=COUNTIF(Tableau1[LOT],COURBES!$K$12),INDEX(Tableau1[MP ANALYSEE],SMALL(IF(Tableau1[LOT]=COURBES!$K$12,ROW(INDIRECT("1:"&amp;ROWS(Tableau1[LOT])))),ROWS($1:80))),"")</f>
        <v/>
      </c>
      <c r="G81" s="12" t="str">
        <f t="array" aca="1" ref="G81" ca="1">IF(ROWS($1:80)&lt;=COUNTIF(Tableau1[LOT],COURBES!$K$12),INDEX(Tableau2[RESULTAT SUR PROD],SMALL(IF(Tableau1[LOT]=COURBES!$K$12,ROW(INDIRECT("1:"&amp;ROWS(Tableau1[LOT])))),ROWS($1:80))),"")</f>
        <v/>
      </c>
      <c r="H81" s="12" t="str">
        <f t="array" aca="1" ref="H81" ca="1">IF(ROWS($1:80)&lt;=COUNTIF(Tableau1[LOT],COURBES!$K$12),INDEX(Tableau2[SURCHARGE],SMALL(IF(Tableau1[LOT]=COURBES!$K$12,ROW(INDIRECT("1:"&amp;ROWS(Tableau1[LOT])))),ROWS($1:80))),"")</f>
        <v/>
      </c>
      <c r="I81" s="12" t="str">
        <f t="array" aca="1" ref="I81" ca="1">IF(ROWS($1:80)&lt;=COUNTIF(Tableau1[LOT],COURBES!$K$12),INDEX(Tableau2[RESULTAT SUR ETIQ],SMALL(IF(Tableau1[LOT]=COURBES!$K$12,ROW(INDIRECT("1:"&amp;ROWS(Tableau1[LOT])))),ROWS($1:80))),"")</f>
        <v/>
      </c>
    </row>
    <row r="82" spans="1:9" x14ac:dyDescent="0.45">
      <c r="A82" t="str">
        <f t="array" aca="1" ref="A82" ca="1">IF(ROWS($1:81)&lt;=COUNTIF(Tableau1[MP ANALYSEE],COURBES!$E$12),INDEX(Tableau1[LOT],SMALL(IF(Tableau1[MP ANALYSEE]=COURBES!$E$12,ROW(INDIRECT("1:"&amp;ROWS(Tableau1[MP ANALYSEE])))),ROWS($1:81))),"")</f>
        <v/>
      </c>
      <c r="B82" s="12" t="str">
        <f t="array" aca="1" ref="B82" ca="1">IF(ROWS($1:81)&lt;=COUNTIF(Tableau1[MP ANALYSEE],COURBES!$E$12),INDEX(Tableau2[RESULTAT SUR PROD],SMALL(IF(Tableau1[MP ANALYSEE]=COURBES!$E$12,ROW(INDIRECT("1:"&amp;ROWS(Tableau1[MP ANALYSEE])))),ROWS($1:81))),"")</f>
        <v/>
      </c>
      <c r="C82" s="12" t="str">
        <f t="array" aca="1" ref="C82" ca="1">IF(ROWS($1:81)&lt;=COUNTIF(Tableau1[MP ANALYSEE],COURBES!$E$12),INDEX(Tableau2[SURCHARGE],SMALL(IF(Tableau1[MP ANALYSEE]=COURBES!$E$12,ROW(INDIRECT("1:"&amp;ROWS(Tableau1[MP ANALYSEE])))),ROWS($1:81))),"")</f>
        <v/>
      </c>
      <c r="D82" s="12" t="str">
        <f t="array" aca="1" ref="D82" ca="1">IF(ROWS($1:81)&lt;=COUNTIF(Tableau1[MP ANALYSEE],COURBES!$E$12),INDEX(Tableau2[RESULTAT SUR ETIQ],SMALL(IF(Tableau1[MP ANALYSEE]=COURBES!$E$12,ROW(INDIRECT("1:"&amp;ROWS(Tableau1[MP ANALYSEE])))),ROWS($1:81))),"")</f>
        <v/>
      </c>
      <c r="F82" s="13" t="str">
        <f t="array" aca="1" ref="F82" ca="1">IF(ROWS($1:81)&lt;=COUNTIF(Tableau1[LOT],COURBES!$K$12),INDEX(Tableau1[MP ANALYSEE],SMALL(IF(Tableau1[LOT]=COURBES!$K$12,ROW(INDIRECT("1:"&amp;ROWS(Tableau1[LOT])))),ROWS($1:81))),"")</f>
        <v/>
      </c>
      <c r="G82" s="12" t="str">
        <f t="array" aca="1" ref="G82" ca="1">IF(ROWS($1:81)&lt;=COUNTIF(Tableau1[LOT],COURBES!$K$12),INDEX(Tableau2[RESULTAT SUR PROD],SMALL(IF(Tableau1[LOT]=COURBES!$K$12,ROW(INDIRECT("1:"&amp;ROWS(Tableau1[LOT])))),ROWS($1:81))),"")</f>
        <v/>
      </c>
      <c r="H82" s="12" t="str">
        <f t="array" aca="1" ref="H82" ca="1">IF(ROWS($1:81)&lt;=COUNTIF(Tableau1[LOT],COURBES!$K$12),INDEX(Tableau2[SURCHARGE],SMALL(IF(Tableau1[LOT]=COURBES!$K$12,ROW(INDIRECT("1:"&amp;ROWS(Tableau1[LOT])))),ROWS($1:81))),"")</f>
        <v/>
      </c>
      <c r="I82" s="12" t="str">
        <f t="array" aca="1" ref="I82" ca="1">IF(ROWS($1:81)&lt;=COUNTIF(Tableau1[LOT],COURBES!$K$12),INDEX(Tableau2[RESULTAT SUR ETIQ],SMALL(IF(Tableau1[LOT]=COURBES!$K$12,ROW(INDIRECT("1:"&amp;ROWS(Tableau1[LOT])))),ROWS($1:81))),"")</f>
        <v/>
      </c>
    </row>
    <row r="83" spans="1:9" x14ac:dyDescent="0.45">
      <c r="A83" t="str">
        <f t="array" aca="1" ref="A83" ca="1">IF(ROWS($1:82)&lt;=COUNTIF(Tableau1[MP ANALYSEE],COURBES!$E$12),INDEX(Tableau1[LOT],SMALL(IF(Tableau1[MP ANALYSEE]=COURBES!$E$12,ROW(INDIRECT("1:"&amp;ROWS(Tableau1[MP ANALYSEE])))),ROWS($1:82))),"")</f>
        <v/>
      </c>
      <c r="B83" s="12" t="str">
        <f t="array" aca="1" ref="B83" ca="1">IF(ROWS($1:82)&lt;=COUNTIF(Tableau1[MP ANALYSEE],COURBES!$E$12),INDEX(Tableau2[RESULTAT SUR PROD],SMALL(IF(Tableau1[MP ANALYSEE]=COURBES!$E$12,ROW(INDIRECT("1:"&amp;ROWS(Tableau1[MP ANALYSEE])))),ROWS($1:82))),"")</f>
        <v/>
      </c>
      <c r="C83" s="12" t="str">
        <f t="array" aca="1" ref="C83" ca="1">IF(ROWS($1:82)&lt;=COUNTIF(Tableau1[MP ANALYSEE],COURBES!$E$12),INDEX(Tableau2[SURCHARGE],SMALL(IF(Tableau1[MP ANALYSEE]=COURBES!$E$12,ROW(INDIRECT("1:"&amp;ROWS(Tableau1[MP ANALYSEE])))),ROWS($1:82))),"")</f>
        <v/>
      </c>
      <c r="D83" s="12" t="str">
        <f t="array" aca="1" ref="D83" ca="1">IF(ROWS($1:82)&lt;=COUNTIF(Tableau1[MP ANALYSEE],COURBES!$E$12),INDEX(Tableau2[RESULTAT SUR ETIQ],SMALL(IF(Tableau1[MP ANALYSEE]=COURBES!$E$12,ROW(INDIRECT("1:"&amp;ROWS(Tableau1[MP ANALYSEE])))),ROWS($1:82))),"")</f>
        <v/>
      </c>
      <c r="F83" s="13" t="str">
        <f t="array" aca="1" ref="F83" ca="1">IF(ROWS($1:82)&lt;=COUNTIF(Tableau1[LOT],COURBES!$K$12),INDEX(Tableau1[MP ANALYSEE],SMALL(IF(Tableau1[LOT]=COURBES!$K$12,ROW(INDIRECT("1:"&amp;ROWS(Tableau1[LOT])))),ROWS($1:82))),"")</f>
        <v/>
      </c>
      <c r="G83" s="12" t="str">
        <f t="array" aca="1" ref="G83" ca="1">IF(ROWS($1:82)&lt;=COUNTIF(Tableau1[LOT],COURBES!$K$12),INDEX(Tableau2[RESULTAT SUR PROD],SMALL(IF(Tableau1[LOT]=COURBES!$K$12,ROW(INDIRECT("1:"&amp;ROWS(Tableau1[LOT])))),ROWS($1:82))),"")</f>
        <v/>
      </c>
      <c r="H83" s="12" t="str">
        <f t="array" aca="1" ref="H83" ca="1">IF(ROWS($1:82)&lt;=COUNTIF(Tableau1[LOT],COURBES!$K$12),INDEX(Tableau2[SURCHARGE],SMALL(IF(Tableau1[LOT]=COURBES!$K$12,ROW(INDIRECT("1:"&amp;ROWS(Tableau1[LOT])))),ROWS($1:82))),"")</f>
        <v/>
      </c>
      <c r="I83" s="12" t="str">
        <f t="array" aca="1" ref="I83" ca="1">IF(ROWS($1:82)&lt;=COUNTIF(Tableau1[LOT],COURBES!$K$12),INDEX(Tableau2[RESULTAT SUR ETIQ],SMALL(IF(Tableau1[LOT]=COURBES!$K$12,ROW(INDIRECT("1:"&amp;ROWS(Tableau1[LOT])))),ROWS($1:82))),"")</f>
        <v/>
      </c>
    </row>
    <row r="84" spans="1:9" x14ac:dyDescent="0.45">
      <c r="A84" t="str">
        <f t="array" aca="1" ref="A84" ca="1">IF(ROWS($1:83)&lt;=COUNTIF(Tableau1[MP ANALYSEE],COURBES!$E$12),INDEX(Tableau1[LOT],SMALL(IF(Tableau1[MP ANALYSEE]=COURBES!$E$12,ROW(INDIRECT("1:"&amp;ROWS(Tableau1[MP ANALYSEE])))),ROWS($1:83))),"")</f>
        <v/>
      </c>
      <c r="B84" s="12" t="str">
        <f t="array" aca="1" ref="B84" ca="1">IF(ROWS($1:83)&lt;=COUNTIF(Tableau1[MP ANALYSEE],COURBES!$E$12),INDEX(Tableau2[RESULTAT SUR PROD],SMALL(IF(Tableau1[MP ANALYSEE]=COURBES!$E$12,ROW(INDIRECT("1:"&amp;ROWS(Tableau1[MP ANALYSEE])))),ROWS($1:83))),"")</f>
        <v/>
      </c>
      <c r="C84" s="12" t="str">
        <f t="array" aca="1" ref="C84" ca="1">IF(ROWS($1:83)&lt;=COUNTIF(Tableau1[MP ANALYSEE],COURBES!$E$12),INDEX(Tableau2[SURCHARGE],SMALL(IF(Tableau1[MP ANALYSEE]=COURBES!$E$12,ROW(INDIRECT("1:"&amp;ROWS(Tableau1[MP ANALYSEE])))),ROWS($1:83))),"")</f>
        <v/>
      </c>
      <c r="D84" s="12" t="str">
        <f t="array" aca="1" ref="D84" ca="1">IF(ROWS($1:83)&lt;=COUNTIF(Tableau1[MP ANALYSEE],COURBES!$E$12),INDEX(Tableau2[RESULTAT SUR ETIQ],SMALL(IF(Tableau1[MP ANALYSEE]=COURBES!$E$12,ROW(INDIRECT("1:"&amp;ROWS(Tableau1[MP ANALYSEE])))),ROWS($1:83))),"")</f>
        <v/>
      </c>
      <c r="F84" s="13" t="str">
        <f t="array" aca="1" ref="F84" ca="1">IF(ROWS($1:83)&lt;=COUNTIF(Tableau1[LOT],COURBES!$K$12),INDEX(Tableau1[MP ANALYSEE],SMALL(IF(Tableau1[LOT]=COURBES!$K$12,ROW(INDIRECT("1:"&amp;ROWS(Tableau1[LOT])))),ROWS($1:83))),"")</f>
        <v/>
      </c>
      <c r="G84" s="12" t="str">
        <f t="array" aca="1" ref="G84" ca="1">IF(ROWS($1:83)&lt;=COUNTIF(Tableau1[LOT],COURBES!$K$12),INDEX(Tableau2[RESULTAT SUR PROD],SMALL(IF(Tableau1[LOT]=COURBES!$K$12,ROW(INDIRECT("1:"&amp;ROWS(Tableau1[LOT])))),ROWS($1:83))),"")</f>
        <v/>
      </c>
      <c r="H84" s="12" t="str">
        <f t="array" aca="1" ref="H84" ca="1">IF(ROWS($1:83)&lt;=COUNTIF(Tableau1[LOT],COURBES!$K$12),INDEX(Tableau2[SURCHARGE],SMALL(IF(Tableau1[LOT]=COURBES!$K$12,ROW(INDIRECT("1:"&amp;ROWS(Tableau1[LOT])))),ROWS($1:83))),"")</f>
        <v/>
      </c>
      <c r="I84" s="12" t="str">
        <f t="array" aca="1" ref="I84" ca="1">IF(ROWS($1:83)&lt;=COUNTIF(Tableau1[LOT],COURBES!$K$12),INDEX(Tableau2[RESULTAT SUR ETIQ],SMALL(IF(Tableau1[LOT]=COURBES!$K$12,ROW(INDIRECT("1:"&amp;ROWS(Tableau1[LOT])))),ROWS($1:83))),"")</f>
        <v/>
      </c>
    </row>
    <row r="85" spans="1:9" x14ac:dyDescent="0.45">
      <c r="A85" t="str">
        <f t="array" aca="1" ref="A85" ca="1">IF(ROWS($1:84)&lt;=COUNTIF(Tableau1[MP ANALYSEE],COURBES!$E$12),INDEX(Tableau1[LOT],SMALL(IF(Tableau1[MP ANALYSEE]=COURBES!$E$12,ROW(INDIRECT("1:"&amp;ROWS(Tableau1[MP ANALYSEE])))),ROWS($1:84))),"")</f>
        <v/>
      </c>
      <c r="B85" s="12" t="str">
        <f t="array" aca="1" ref="B85" ca="1">IF(ROWS($1:84)&lt;=COUNTIF(Tableau1[MP ANALYSEE],COURBES!$E$12),INDEX(Tableau2[RESULTAT SUR PROD],SMALL(IF(Tableau1[MP ANALYSEE]=COURBES!$E$12,ROW(INDIRECT("1:"&amp;ROWS(Tableau1[MP ANALYSEE])))),ROWS($1:84))),"")</f>
        <v/>
      </c>
      <c r="C85" s="12" t="str">
        <f t="array" aca="1" ref="C85" ca="1">IF(ROWS($1:84)&lt;=COUNTIF(Tableau1[MP ANALYSEE],COURBES!$E$12),INDEX(Tableau2[SURCHARGE],SMALL(IF(Tableau1[MP ANALYSEE]=COURBES!$E$12,ROW(INDIRECT("1:"&amp;ROWS(Tableau1[MP ANALYSEE])))),ROWS($1:84))),"")</f>
        <v/>
      </c>
      <c r="D85" s="12" t="str">
        <f t="array" aca="1" ref="D85" ca="1">IF(ROWS($1:84)&lt;=COUNTIF(Tableau1[MP ANALYSEE],COURBES!$E$12),INDEX(Tableau2[RESULTAT SUR ETIQ],SMALL(IF(Tableau1[MP ANALYSEE]=COURBES!$E$12,ROW(INDIRECT("1:"&amp;ROWS(Tableau1[MP ANALYSEE])))),ROWS($1:84))),"")</f>
        <v/>
      </c>
      <c r="F85" s="13" t="str">
        <f t="array" aca="1" ref="F85" ca="1">IF(ROWS($1:84)&lt;=COUNTIF(Tableau1[LOT],COURBES!$K$12),INDEX(Tableau1[MP ANALYSEE],SMALL(IF(Tableau1[LOT]=COURBES!$K$12,ROW(INDIRECT("1:"&amp;ROWS(Tableau1[LOT])))),ROWS($1:84))),"")</f>
        <v/>
      </c>
      <c r="G85" s="12" t="str">
        <f t="array" aca="1" ref="G85" ca="1">IF(ROWS($1:84)&lt;=COUNTIF(Tableau1[LOT],COURBES!$K$12),INDEX(Tableau2[RESULTAT SUR PROD],SMALL(IF(Tableau1[LOT]=COURBES!$K$12,ROW(INDIRECT("1:"&amp;ROWS(Tableau1[LOT])))),ROWS($1:84))),"")</f>
        <v/>
      </c>
      <c r="H85" s="12" t="str">
        <f t="array" aca="1" ref="H85" ca="1">IF(ROWS($1:84)&lt;=COUNTIF(Tableau1[LOT],COURBES!$K$12),INDEX(Tableau2[SURCHARGE],SMALL(IF(Tableau1[LOT]=COURBES!$K$12,ROW(INDIRECT("1:"&amp;ROWS(Tableau1[LOT])))),ROWS($1:84))),"")</f>
        <v/>
      </c>
      <c r="I85" s="12" t="str">
        <f t="array" aca="1" ref="I85" ca="1">IF(ROWS($1:84)&lt;=COUNTIF(Tableau1[LOT],COURBES!$K$12),INDEX(Tableau2[RESULTAT SUR ETIQ],SMALL(IF(Tableau1[LOT]=COURBES!$K$12,ROW(INDIRECT("1:"&amp;ROWS(Tableau1[LOT])))),ROWS($1:84))),"")</f>
        <v/>
      </c>
    </row>
    <row r="86" spans="1:9" x14ac:dyDescent="0.45">
      <c r="A86" t="str">
        <f t="array" aca="1" ref="A86" ca="1">IF(ROWS($1:85)&lt;=COUNTIF(Tableau1[MP ANALYSEE],COURBES!$E$12),INDEX(Tableau1[LOT],SMALL(IF(Tableau1[MP ANALYSEE]=COURBES!$E$12,ROW(INDIRECT("1:"&amp;ROWS(Tableau1[MP ANALYSEE])))),ROWS($1:85))),"")</f>
        <v/>
      </c>
      <c r="B86" s="12" t="str">
        <f t="array" aca="1" ref="B86" ca="1">IF(ROWS($1:85)&lt;=COUNTIF(Tableau1[MP ANALYSEE],COURBES!$E$12),INDEX(Tableau2[RESULTAT SUR PROD],SMALL(IF(Tableau1[MP ANALYSEE]=COURBES!$E$12,ROW(INDIRECT("1:"&amp;ROWS(Tableau1[MP ANALYSEE])))),ROWS($1:85))),"")</f>
        <v/>
      </c>
      <c r="C86" s="12" t="str">
        <f t="array" aca="1" ref="C86" ca="1">IF(ROWS($1:85)&lt;=COUNTIF(Tableau1[MP ANALYSEE],COURBES!$E$12),INDEX(Tableau2[SURCHARGE],SMALL(IF(Tableau1[MP ANALYSEE]=COURBES!$E$12,ROW(INDIRECT("1:"&amp;ROWS(Tableau1[MP ANALYSEE])))),ROWS($1:85))),"")</f>
        <v/>
      </c>
      <c r="D86" s="12" t="str">
        <f t="array" aca="1" ref="D86" ca="1">IF(ROWS($1:85)&lt;=COUNTIF(Tableau1[MP ANALYSEE],COURBES!$E$12),INDEX(Tableau2[RESULTAT SUR ETIQ],SMALL(IF(Tableau1[MP ANALYSEE]=COURBES!$E$12,ROW(INDIRECT("1:"&amp;ROWS(Tableau1[MP ANALYSEE])))),ROWS($1:85))),"")</f>
        <v/>
      </c>
      <c r="F86" s="13" t="str">
        <f t="array" aca="1" ref="F86" ca="1">IF(ROWS($1:85)&lt;=COUNTIF(Tableau1[LOT],COURBES!$K$12),INDEX(Tableau1[MP ANALYSEE],SMALL(IF(Tableau1[LOT]=COURBES!$K$12,ROW(INDIRECT("1:"&amp;ROWS(Tableau1[LOT])))),ROWS($1:85))),"")</f>
        <v/>
      </c>
      <c r="G86" s="12" t="str">
        <f t="array" aca="1" ref="G86" ca="1">IF(ROWS($1:85)&lt;=COUNTIF(Tableau1[LOT],COURBES!$K$12),INDEX(Tableau2[RESULTAT SUR PROD],SMALL(IF(Tableau1[LOT]=COURBES!$K$12,ROW(INDIRECT("1:"&amp;ROWS(Tableau1[LOT])))),ROWS($1:85))),"")</f>
        <v/>
      </c>
      <c r="H86" s="12" t="str">
        <f t="array" aca="1" ref="H86" ca="1">IF(ROWS($1:85)&lt;=COUNTIF(Tableau1[LOT],COURBES!$K$12),INDEX(Tableau2[SURCHARGE],SMALL(IF(Tableau1[LOT]=COURBES!$K$12,ROW(INDIRECT("1:"&amp;ROWS(Tableau1[LOT])))),ROWS($1:85))),"")</f>
        <v/>
      </c>
      <c r="I86" s="12" t="str">
        <f t="array" aca="1" ref="I86" ca="1">IF(ROWS($1:85)&lt;=COUNTIF(Tableau1[LOT],COURBES!$K$12),INDEX(Tableau2[RESULTAT SUR ETIQ],SMALL(IF(Tableau1[LOT]=COURBES!$K$12,ROW(INDIRECT("1:"&amp;ROWS(Tableau1[LOT])))),ROWS($1:85))),"")</f>
        <v/>
      </c>
    </row>
    <row r="87" spans="1:9" x14ac:dyDescent="0.45">
      <c r="A87" t="str">
        <f t="array" aca="1" ref="A87" ca="1">IF(ROWS($1:86)&lt;=COUNTIF(Tableau1[MP ANALYSEE],COURBES!$E$12),INDEX(Tableau1[LOT],SMALL(IF(Tableau1[MP ANALYSEE]=COURBES!$E$12,ROW(INDIRECT("1:"&amp;ROWS(Tableau1[MP ANALYSEE])))),ROWS($1:86))),"")</f>
        <v/>
      </c>
      <c r="B87" s="12" t="str">
        <f t="array" aca="1" ref="B87" ca="1">IF(ROWS($1:86)&lt;=COUNTIF(Tableau1[MP ANALYSEE],COURBES!$E$12),INDEX(Tableau2[RESULTAT SUR PROD],SMALL(IF(Tableau1[MP ANALYSEE]=COURBES!$E$12,ROW(INDIRECT("1:"&amp;ROWS(Tableau1[MP ANALYSEE])))),ROWS($1:86))),"")</f>
        <v/>
      </c>
      <c r="C87" s="12" t="str">
        <f t="array" aca="1" ref="C87" ca="1">IF(ROWS($1:86)&lt;=COUNTIF(Tableau1[MP ANALYSEE],COURBES!$E$12),INDEX(Tableau2[SURCHARGE],SMALL(IF(Tableau1[MP ANALYSEE]=COURBES!$E$12,ROW(INDIRECT("1:"&amp;ROWS(Tableau1[MP ANALYSEE])))),ROWS($1:86))),"")</f>
        <v/>
      </c>
      <c r="D87" s="12" t="str">
        <f t="array" aca="1" ref="D87" ca="1">IF(ROWS($1:86)&lt;=COUNTIF(Tableau1[MP ANALYSEE],COURBES!$E$12),INDEX(Tableau2[RESULTAT SUR ETIQ],SMALL(IF(Tableau1[MP ANALYSEE]=COURBES!$E$12,ROW(INDIRECT("1:"&amp;ROWS(Tableau1[MP ANALYSEE])))),ROWS($1:86))),"")</f>
        <v/>
      </c>
      <c r="F87" s="13" t="str">
        <f t="array" aca="1" ref="F87" ca="1">IF(ROWS($1:86)&lt;=COUNTIF(Tableau1[LOT],COURBES!$K$12),INDEX(Tableau1[MP ANALYSEE],SMALL(IF(Tableau1[LOT]=COURBES!$K$12,ROW(INDIRECT("1:"&amp;ROWS(Tableau1[LOT])))),ROWS($1:86))),"")</f>
        <v/>
      </c>
      <c r="G87" s="12" t="str">
        <f t="array" aca="1" ref="G87" ca="1">IF(ROWS($1:86)&lt;=COUNTIF(Tableau1[LOT],COURBES!$K$12),INDEX(Tableau2[RESULTAT SUR PROD],SMALL(IF(Tableau1[LOT]=COURBES!$K$12,ROW(INDIRECT("1:"&amp;ROWS(Tableau1[LOT])))),ROWS($1:86))),"")</f>
        <v/>
      </c>
      <c r="H87" s="12" t="str">
        <f t="array" aca="1" ref="H87" ca="1">IF(ROWS($1:86)&lt;=COUNTIF(Tableau1[LOT],COURBES!$K$12),INDEX(Tableau2[SURCHARGE],SMALL(IF(Tableau1[LOT]=COURBES!$K$12,ROW(INDIRECT("1:"&amp;ROWS(Tableau1[LOT])))),ROWS($1:86))),"")</f>
        <v/>
      </c>
      <c r="I87" s="12" t="str">
        <f t="array" aca="1" ref="I87" ca="1">IF(ROWS($1:86)&lt;=COUNTIF(Tableau1[LOT],COURBES!$K$12),INDEX(Tableau2[RESULTAT SUR ETIQ],SMALL(IF(Tableau1[LOT]=COURBES!$K$12,ROW(INDIRECT("1:"&amp;ROWS(Tableau1[LOT])))),ROWS($1:86))),"")</f>
        <v/>
      </c>
    </row>
    <row r="88" spans="1:9" x14ac:dyDescent="0.45">
      <c r="A88" t="str">
        <f t="array" aca="1" ref="A88" ca="1">IF(ROWS($1:87)&lt;=COUNTIF(Tableau1[MP ANALYSEE],COURBES!$E$12),INDEX(Tableau1[LOT],SMALL(IF(Tableau1[MP ANALYSEE]=COURBES!$E$12,ROW(INDIRECT("1:"&amp;ROWS(Tableau1[MP ANALYSEE])))),ROWS($1:87))),"")</f>
        <v/>
      </c>
      <c r="B88" s="12" t="str">
        <f t="array" aca="1" ref="B88" ca="1">IF(ROWS($1:87)&lt;=COUNTIF(Tableau1[MP ANALYSEE],COURBES!$E$12),INDEX(Tableau2[RESULTAT SUR PROD],SMALL(IF(Tableau1[MP ANALYSEE]=COURBES!$E$12,ROW(INDIRECT("1:"&amp;ROWS(Tableau1[MP ANALYSEE])))),ROWS($1:87))),"")</f>
        <v/>
      </c>
      <c r="C88" s="12" t="str">
        <f t="array" aca="1" ref="C88" ca="1">IF(ROWS($1:87)&lt;=COUNTIF(Tableau1[MP ANALYSEE],COURBES!$E$12),INDEX(Tableau2[SURCHARGE],SMALL(IF(Tableau1[MP ANALYSEE]=COURBES!$E$12,ROW(INDIRECT("1:"&amp;ROWS(Tableau1[MP ANALYSEE])))),ROWS($1:87))),"")</f>
        <v/>
      </c>
      <c r="D88" s="12" t="str">
        <f t="array" aca="1" ref="D88" ca="1">IF(ROWS($1:87)&lt;=COUNTIF(Tableau1[MP ANALYSEE],COURBES!$E$12),INDEX(Tableau2[RESULTAT SUR ETIQ],SMALL(IF(Tableau1[MP ANALYSEE]=COURBES!$E$12,ROW(INDIRECT("1:"&amp;ROWS(Tableau1[MP ANALYSEE])))),ROWS($1:87))),"")</f>
        <v/>
      </c>
      <c r="F88" s="13" t="str">
        <f t="array" aca="1" ref="F88" ca="1">IF(ROWS($1:87)&lt;=COUNTIF(Tableau1[LOT],COURBES!$K$12),INDEX(Tableau1[MP ANALYSEE],SMALL(IF(Tableau1[LOT]=COURBES!$K$12,ROW(INDIRECT("1:"&amp;ROWS(Tableau1[LOT])))),ROWS($1:87))),"")</f>
        <v/>
      </c>
      <c r="G88" s="12" t="str">
        <f t="array" aca="1" ref="G88" ca="1">IF(ROWS($1:87)&lt;=COUNTIF(Tableau1[LOT],COURBES!$K$12),INDEX(Tableau2[RESULTAT SUR PROD],SMALL(IF(Tableau1[LOT]=COURBES!$K$12,ROW(INDIRECT("1:"&amp;ROWS(Tableau1[LOT])))),ROWS($1:87))),"")</f>
        <v/>
      </c>
      <c r="H88" s="12" t="str">
        <f t="array" aca="1" ref="H88" ca="1">IF(ROWS($1:87)&lt;=COUNTIF(Tableau1[LOT],COURBES!$K$12),INDEX(Tableau2[SURCHARGE],SMALL(IF(Tableau1[LOT]=COURBES!$K$12,ROW(INDIRECT("1:"&amp;ROWS(Tableau1[LOT])))),ROWS($1:87))),"")</f>
        <v/>
      </c>
      <c r="I88" s="12" t="str">
        <f t="array" aca="1" ref="I88" ca="1">IF(ROWS($1:87)&lt;=COUNTIF(Tableau1[LOT],COURBES!$K$12),INDEX(Tableau2[RESULTAT SUR ETIQ],SMALL(IF(Tableau1[LOT]=COURBES!$K$12,ROW(INDIRECT("1:"&amp;ROWS(Tableau1[LOT])))),ROWS($1:87))),"")</f>
        <v/>
      </c>
    </row>
    <row r="89" spans="1:9" x14ac:dyDescent="0.45">
      <c r="A89" t="str">
        <f t="array" aca="1" ref="A89" ca="1">IF(ROWS($1:88)&lt;=COUNTIF(Tableau1[MP ANALYSEE],COURBES!$E$12),INDEX(Tableau1[LOT],SMALL(IF(Tableau1[MP ANALYSEE]=COURBES!$E$12,ROW(INDIRECT("1:"&amp;ROWS(Tableau1[MP ANALYSEE])))),ROWS($1:88))),"")</f>
        <v/>
      </c>
      <c r="B89" s="12" t="str">
        <f t="array" aca="1" ref="B89" ca="1">IF(ROWS($1:88)&lt;=COUNTIF(Tableau1[MP ANALYSEE],COURBES!$E$12),INDEX(Tableau2[RESULTAT SUR PROD],SMALL(IF(Tableau1[MP ANALYSEE]=COURBES!$E$12,ROW(INDIRECT("1:"&amp;ROWS(Tableau1[MP ANALYSEE])))),ROWS($1:88))),"")</f>
        <v/>
      </c>
      <c r="C89" s="12" t="str">
        <f t="array" aca="1" ref="C89" ca="1">IF(ROWS($1:88)&lt;=COUNTIF(Tableau1[MP ANALYSEE],COURBES!$E$12),INDEX(Tableau2[SURCHARGE],SMALL(IF(Tableau1[MP ANALYSEE]=COURBES!$E$12,ROW(INDIRECT("1:"&amp;ROWS(Tableau1[MP ANALYSEE])))),ROWS($1:88))),"")</f>
        <v/>
      </c>
      <c r="D89" s="12" t="str">
        <f t="array" aca="1" ref="D89" ca="1">IF(ROWS($1:88)&lt;=COUNTIF(Tableau1[MP ANALYSEE],COURBES!$E$12),INDEX(Tableau2[RESULTAT SUR ETIQ],SMALL(IF(Tableau1[MP ANALYSEE]=COURBES!$E$12,ROW(INDIRECT("1:"&amp;ROWS(Tableau1[MP ANALYSEE])))),ROWS($1:88))),"")</f>
        <v/>
      </c>
      <c r="F89" s="13" t="str">
        <f t="array" aca="1" ref="F89" ca="1">IF(ROWS($1:88)&lt;=COUNTIF(Tableau1[LOT],COURBES!$K$12),INDEX(Tableau1[MP ANALYSEE],SMALL(IF(Tableau1[LOT]=COURBES!$K$12,ROW(INDIRECT("1:"&amp;ROWS(Tableau1[LOT])))),ROWS($1:88))),"")</f>
        <v/>
      </c>
      <c r="G89" s="12" t="str">
        <f t="array" aca="1" ref="G89" ca="1">IF(ROWS($1:88)&lt;=COUNTIF(Tableau1[LOT],COURBES!$K$12),INDEX(Tableau2[RESULTAT SUR PROD],SMALL(IF(Tableau1[LOT]=COURBES!$K$12,ROW(INDIRECT("1:"&amp;ROWS(Tableau1[LOT])))),ROWS($1:88))),"")</f>
        <v/>
      </c>
      <c r="H89" s="12" t="str">
        <f t="array" aca="1" ref="H89" ca="1">IF(ROWS($1:88)&lt;=COUNTIF(Tableau1[LOT],COURBES!$K$12),INDEX(Tableau2[SURCHARGE],SMALL(IF(Tableau1[LOT]=COURBES!$K$12,ROW(INDIRECT("1:"&amp;ROWS(Tableau1[LOT])))),ROWS($1:88))),"")</f>
        <v/>
      </c>
      <c r="I89" s="12" t="str">
        <f t="array" aca="1" ref="I89" ca="1">IF(ROWS($1:88)&lt;=COUNTIF(Tableau1[LOT],COURBES!$K$12),INDEX(Tableau2[RESULTAT SUR ETIQ],SMALL(IF(Tableau1[LOT]=COURBES!$K$12,ROW(INDIRECT("1:"&amp;ROWS(Tableau1[LOT])))),ROWS($1:88))),"")</f>
        <v/>
      </c>
    </row>
    <row r="90" spans="1:9" x14ac:dyDescent="0.45">
      <c r="A90" t="str">
        <f t="array" aca="1" ref="A90" ca="1">IF(ROWS($1:89)&lt;=COUNTIF(Tableau1[MP ANALYSEE],COURBES!$E$12),INDEX(Tableau1[LOT],SMALL(IF(Tableau1[MP ANALYSEE]=COURBES!$E$12,ROW(INDIRECT("1:"&amp;ROWS(Tableau1[MP ANALYSEE])))),ROWS($1:89))),"")</f>
        <v/>
      </c>
      <c r="B90" s="12" t="str">
        <f t="array" aca="1" ref="B90" ca="1">IF(ROWS($1:89)&lt;=COUNTIF(Tableau1[MP ANALYSEE],COURBES!$E$12),INDEX(Tableau2[RESULTAT SUR PROD],SMALL(IF(Tableau1[MP ANALYSEE]=COURBES!$E$12,ROW(INDIRECT("1:"&amp;ROWS(Tableau1[MP ANALYSEE])))),ROWS($1:89))),"")</f>
        <v/>
      </c>
      <c r="C90" s="12" t="str">
        <f t="array" aca="1" ref="C90" ca="1">IF(ROWS($1:89)&lt;=COUNTIF(Tableau1[MP ANALYSEE],COURBES!$E$12),INDEX(Tableau2[SURCHARGE],SMALL(IF(Tableau1[MP ANALYSEE]=COURBES!$E$12,ROW(INDIRECT("1:"&amp;ROWS(Tableau1[MP ANALYSEE])))),ROWS($1:89))),"")</f>
        <v/>
      </c>
      <c r="D90" s="12" t="str">
        <f t="array" aca="1" ref="D90" ca="1">IF(ROWS($1:89)&lt;=COUNTIF(Tableau1[MP ANALYSEE],COURBES!$E$12),INDEX(Tableau2[RESULTAT SUR ETIQ],SMALL(IF(Tableau1[MP ANALYSEE]=COURBES!$E$12,ROW(INDIRECT("1:"&amp;ROWS(Tableau1[MP ANALYSEE])))),ROWS($1:89))),"")</f>
        <v/>
      </c>
      <c r="F90" s="13" t="str">
        <f t="array" aca="1" ref="F90" ca="1">IF(ROWS($1:89)&lt;=COUNTIF(Tableau1[LOT],COURBES!$K$12),INDEX(Tableau1[MP ANALYSEE],SMALL(IF(Tableau1[LOT]=COURBES!$K$12,ROW(INDIRECT("1:"&amp;ROWS(Tableau1[LOT])))),ROWS($1:89))),"")</f>
        <v/>
      </c>
      <c r="G90" s="12" t="str">
        <f t="array" aca="1" ref="G90" ca="1">IF(ROWS($1:89)&lt;=COUNTIF(Tableau1[LOT],COURBES!$K$12),INDEX(Tableau2[RESULTAT SUR PROD],SMALL(IF(Tableau1[LOT]=COURBES!$K$12,ROW(INDIRECT("1:"&amp;ROWS(Tableau1[LOT])))),ROWS($1:89))),"")</f>
        <v/>
      </c>
      <c r="H90" s="12" t="str">
        <f t="array" aca="1" ref="H90" ca="1">IF(ROWS($1:89)&lt;=COUNTIF(Tableau1[LOT],COURBES!$K$12),INDEX(Tableau2[SURCHARGE],SMALL(IF(Tableau1[LOT]=COURBES!$K$12,ROW(INDIRECT("1:"&amp;ROWS(Tableau1[LOT])))),ROWS($1:89))),"")</f>
        <v/>
      </c>
      <c r="I90" s="12" t="str">
        <f t="array" aca="1" ref="I90" ca="1">IF(ROWS($1:89)&lt;=COUNTIF(Tableau1[LOT],COURBES!$K$12),INDEX(Tableau2[RESULTAT SUR ETIQ],SMALL(IF(Tableau1[LOT]=COURBES!$K$12,ROW(INDIRECT("1:"&amp;ROWS(Tableau1[LOT])))),ROWS($1:89))),"")</f>
        <v/>
      </c>
    </row>
    <row r="91" spans="1:9" x14ac:dyDescent="0.45">
      <c r="A91" t="str">
        <f t="array" aca="1" ref="A91" ca="1">IF(ROWS($1:90)&lt;=COUNTIF(Tableau1[MP ANALYSEE],COURBES!$E$12),INDEX(Tableau1[LOT],SMALL(IF(Tableau1[MP ANALYSEE]=COURBES!$E$12,ROW(INDIRECT("1:"&amp;ROWS(Tableau1[MP ANALYSEE])))),ROWS($1:90))),"")</f>
        <v/>
      </c>
      <c r="B91" s="12" t="str">
        <f t="array" aca="1" ref="B91" ca="1">IF(ROWS($1:90)&lt;=COUNTIF(Tableau1[MP ANALYSEE],COURBES!$E$12),INDEX(Tableau2[RESULTAT SUR PROD],SMALL(IF(Tableau1[MP ANALYSEE]=COURBES!$E$12,ROW(INDIRECT("1:"&amp;ROWS(Tableau1[MP ANALYSEE])))),ROWS($1:90))),"")</f>
        <v/>
      </c>
      <c r="C91" s="12" t="str">
        <f t="array" aca="1" ref="C91" ca="1">IF(ROWS($1:90)&lt;=COUNTIF(Tableau1[MP ANALYSEE],COURBES!$E$12),INDEX(Tableau2[SURCHARGE],SMALL(IF(Tableau1[MP ANALYSEE]=COURBES!$E$12,ROW(INDIRECT("1:"&amp;ROWS(Tableau1[MP ANALYSEE])))),ROWS($1:90))),"")</f>
        <v/>
      </c>
      <c r="D91" s="12" t="str">
        <f t="array" aca="1" ref="D91" ca="1">IF(ROWS($1:90)&lt;=COUNTIF(Tableau1[MP ANALYSEE],COURBES!$E$12),INDEX(Tableau2[RESULTAT SUR ETIQ],SMALL(IF(Tableau1[MP ANALYSEE]=COURBES!$E$12,ROW(INDIRECT("1:"&amp;ROWS(Tableau1[MP ANALYSEE])))),ROWS($1:90))),"")</f>
        <v/>
      </c>
      <c r="F91" s="13" t="str">
        <f t="array" aca="1" ref="F91" ca="1">IF(ROWS($1:90)&lt;=COUNTIF(Tableau1[LOT],COURBES!$K$12),INDEX(Tableau1[MP ANALYSEE],SMALL(IF(Tableau1[LOT]=COURBES!$K$12,ROW(INDIRECT("1:"&amp;ROWS(Tableau1[LOT])))),ROWS($1:90))),"")</f>
        <v/>
      </c>
      <c r="G91" s="12" t="str">
        <f t="array" aca="1" ref="G91" ca="1">IF(ROWS($1:90)&lt;=COUNTIF(Tableau1[LOT],COURBES!$K$12),INDEX(Tableau2[RESULTAT SUR PROD],SMALL(IF(Tableau1[LOT]=COURBES!$K$12,ROW(INDIRECT("1:"&amp;ROWS(Tableau1[LOT])))),ROWS($1:90))),"")</f>
        <v/>
      </c>
      <c r="H91" s="12" t="str">
        <f t="array" aca="1" ref="H91" ca="1">IF(ROWS($1:90)&lt;=COUNTIF(Tableau1[LOT],COURBES!$K$12),INDEX(Tableau2[SURCHARGE],SMALL(IF(Tableau1[LOT]=COURBES!$K$12,ROW(INDIRECT("1:"&amp;ROWS(Tableau1[LOT])))),ROWS($1:90))),"")</f>
        <v/>
      </c>
      <c r="I91" s="12" t="str">
        <f t="array" aca="1" ref="I91" ca="1">IF(ROWS($1:90)&lt;=COUNTIF(Tableau1[LOT],COURBES!$K$12),INDEX(Tableau2[RESULTAT SUR ETIQ],SMALL(IF(Tableau1[LOT]=COURBES!$K$12,ROW(INDIRECT("1:"&amp;ROWS(Tableau1[LOT])))),ROWS($1:90))),"")</f>
        <v/>
      </c>
    </row>
    <row r="92" spans="1:9" x14ac:dyDescent="0.45">
      <c r="A92" t="str">
        <f t="array" aca="1" ref="A92" ca="1">IF(ROWS($1:91)&lt;=COUNTIF(Tableau1[MP ANALYSEE],COURBES!$E$12),INDEX(Tableau1[LOT],SMALL(IF(Tableau1[MP ANALYSEE]=COURBES!$E$12,ROW(INDIRECT("1:"&amp;ROWS(Tableau1[MP ANALYSEE])))),ROWS($1:91))),"")</f>
        <v/>
      </c>
      <c r="B92" s="12" t="str">
        <f t="array" aca="1" ref="B92" ca="1">IF(ROWS($1:91)&lt;=COUNTIF(Tableau1[MP ANALYSEE],COURBES!$E$12),INDEX(Tableau2[RESULTAT SUR PROD],SMALL(IF(Tableau1[MP ANALYSEE]=COURBES!$E$12,ROW(INDIRECT("1:"&amp;ROWS(Tableau1[MP ANALYSEE])))),ROWS($1:91))),"")</f>
        <v/>
      </c>
      <c r="C92" s="12" t="str">
        <f t="array" aca="1" ref="C92" ca="1">IF(ROWS($1:91)&lt;=COUNTIF(Tableau1[MP ANALYSEE],COURBES!$E$12),INDEX(Tableau2[SURCHARGE],SMALL(IF(Tableau1[MP ANALYSEE]=COURBES!$E$12,ROW(INDIRECT("1:"&amp;ROWS(Tableau1[MP ANALYSEE])))),ROWS($1:91))),"")</f>
        <v/>
      </c>
      <c r="D92" s="12" t="str">
        <f t="array" aca="1" ref="D92" ca="1">IF(ROWS($1:91)&lt;=COUNTIF(Tableau1[MP ANALYSEE],COURBES!$E$12),INDEX(Tableau2[RESULTAT SUR ETIQ],SMALL(IF(Tableau1[MP ANALYSEE]=COURBES!$E$12,ROW(INDIRECT("1:"&amp;ROWS(Tableau1[MP ANALYSEE])))),ROWS($1:91))),"")</f>
        <v/>
      </c>
      <c r="F92" s="13" t="str">
        <f t="array" aca="1" ref="F92" ca="1">IF(ROWS($1:91)&lt;=COUNTIF(Tableau1[LOT],COURBES!$K$12),INDEX(Tableau1[MP ANALYSEE],SMALL(IF(Tableau1[LOT]=COURBES!$K$12,ROW(INDIRECT("1:"&amp;ROWS(Tableau1[LOT])))),ROWS($1:91))),"")</f>
        <v/>
      </c>
      <c r="G92" s="12" t="str">
        <f t="array" aca="1" ref="G92" ca="1">IF(ROWS($1:91)&lt;=COUNTIF(Tableau1[LOT],COURBES!$K$12),INDEX(Tableau2[RESULTAT SUR PROD],SMALL(IF(Tableau1[LOT]=COURBES!$K$12,ROW(INDIRECT("1:"&amp;ROWS(Tableau1[LOT])))),ROWS($1:91))),"")</f>
        <v/>
      </c>
      <c r="H92" s="12" t="str">
        <f t="array" aca="1" ref="H92" ca="1">IF(ROWS($1:91)&lt;=COUNTIF(Tableau1[LOT],COURBES!$K$12),INDEX(Tableau2[SURCHARGE],SMALL(IF(Tableau1[LOT]=COURBES!$K$12,ROW(INDIRECT("1:"&amp;ROWS(Tableau1[LOT])))),ROWS($1:91))),"")</f>
        <v/>
      </c>
      <c r="I92" s="12" t="str">
        <f t="array" aca="1" ref="I92" ca="1">IF(ROWS($1:91)&lt;=COUNTIF(Tableau1[LOT],COURBES!$K$12),INDEX(Tableau2[RESULTAT SUR ETIQ],SMALL(IF(Tableau1[LOT]=COURBES!$K$12,ROW(INDIRECT("1:"&amp;ROWS(Tableau1[LOT])))),ROWS($1:91))),"")</f>
        <v/>
      </c>
    </row>
    <row r="93" spans="1:9" x14ac:dyDescent="0.45">
      <c r="A93" t="str">
        <f t="array" aca="1" ref="A93" ca="1">IF(ROWS($1:92)&lt;=COUNTIF(Tableau1[MP ANALYSEE],COURBES!$E$12),INDEX(Tableau1[LOT],SMALL(IF(Tableau1[MP ANALYSEE]=COURBES!$E$12,ROW(INDIRECT("1:"&amp;ROWS(Tableau1[MP ANALYSEE])))),ROWS($1:92))),"")</f>
        <v/>
      </c>
      <c r="B93" s="12" t="str">
        <f t="array" aca="1" ref="B93" ca="1">IF(ROWS($1:92)&lt;=COUNTIF(Tableau1[MP ANALYSEE],COURBES!$E$12),INDEX(Tableau2[RESULTAT SUR PROD],SMALL(IF(Tableau1[MP ANALYSEE]=COURBES!$E$12,ROW(INDIRECT("1:"&amp;ROWS(Tableau1[MP ANALYSEE])))),ROWS($1:92))),"")</f>
        <v/>
      </c>
      <c r="C93" s="12" t="str">
        <f t="array" aca="1" ref="C93" ca="1">IF(ROWS($1:92)&lt;=COUNTIF(Tableau1[MP ANALYSEE],COURBES!$E$12),INDEX(Tableau2[SURCHARGE],SMALL(IF(Tableau1[MP ANALYSEE]=COURBES!$E$12,ROW(INDIRECT("1:"&amp;ROWS(Tableau1[MP ANALYSEE])))),ROWS($1:92))),"")</f>
        <v/>
      </c>
      <c r="D93" s="12" t="str">
        <f t="array" aca="1" ref="D93" ca="1">IF(ROWS($1:92)&lt;=COUNTIF(Tableau1[MP ANALYSEE],COURBES!$E$12),INDEX(Tableau2[RESULTAT SUR ETIQ],SMALL(IF(Tableau1[MP ANALYSEE]=COURBES!$E$12,ROW(INDIRECT("1:"&amp;ROWS(Tableau1[MP ANALYSEE])))),ROWS($1:92))),"")</f>
        <v/>
      </c>
      <c r="F93" s="13" t="str">
        <f t="array" aca="1" ref="F93" ca="1">IF(ROWS($1:92)&lt;=COUNTIF(Tableau1[LOT],COURBES!$K$12),INDEX(Tableau1[MP ANALYSEE],SMALL(IF(Tableau1[LOT]=COURBES!$K$12,ROW(INDIRECT("1:"&amp;ROWS(Tableau1[LOT])))),ROWS($1:92))),"")</f>
        <v/>
      </c>
      <c r="G93" s="12" t="str">
        <f t="array" aca="1" ref="G93" ca="1">IF(ROWS($1:92)&lt;=COUNTIF(Tableau1[LOT],COURBES!$K$12),INDEX(Tableau2[RESULTAT SUR PROD],SMALL(IF(Tableau1[LOT]=COURBES!$K$12,ROW(INDIRECT("1:"&amp;ROWS(Tableau1[LOT])))),ROWS($1:92))),"")</f>
        <v/>
      </c>
      <c r="H93" s="12" t="str">
        <f t="array" aca="1" ref="H93" ca="1">IF(ROWS($1:92)&lt;=COUNTIF(Tableau1[LOT],COURBES!$K$12),INDEX(Tableau2[SURCHARGE],SMALL(IF(Tableau1[LOT]=COURBES!$K$12,ROW(INDIRECT("1:"&amp;ROWS(Tableau1[LOT])))),ROWS($1:92))),"")</f>
        <v/>
      </c>
      <c r="I93" s="12" t="str">
        <f t="array" aca="1" ref="I93" ca="1">IF(ROWS($1:92)&lt;=COUNTIF(Tableau1[LOT],COURBES!$K$12),INDEX(Tableau2[RESULTAT SUR ETIQ],SMALL(IF(Tableau1[LOT]=COURBES!$K$12,ROW(INDIRECT("1:"&amp;ROWS(Tableau1[LOT])))),ROWS($1:92))),"")</f>
        <v/>
      </c>
    </row>
    <row r="94" spans="1:9" x14ac:dyDescent="0.45">
      <c r="A94" t="str">
        <f t="array" aca="1" ref="A94" ca="1">IF(ROWS($1:93)&lt;=COUNTIF(Tableau1[MP ANALYSEE],COURBES!$E$12),INDEX(Tableau1[LOT],SMALL(IF(Tableau1[MP ANALYSEE]=COURBES!$E$12,ROW(INDIRECT("1:"&amp;ROWS(Tableau1[MP ANALYSEE])))),ROWS($1:93))),"")</f>
        <v/>
      </c>
      <c r="B94" s="12" t="str">
        <f t="array" aca="1" ref="B94" ca="1">IF(ROWS($1:93)&lt;=COUNTIF(Tableau1[MP ANALYSEE],COURBES!$E$12),INDEX(Tableau2[RESULTAT SUR PROD],SMALL(IF(Tableau1[MP ANALYSEE]=COURBES!$E$12,ROW(INDIRECT("1:"&amp;ROWS(Tableau1[MP ANALYSEE])))),ROWS($1:93))),"")</f>
        <v/>
      </c>
      <c r="C94" s="12" t="str">
        <f t="array" aca="1" ref="C94" ca="1">IF(ROWS($1:93)&lt;=COUNTIF(Tableau1[MP ANALYSEE],COURBES!$E$12),INDEX(Tableau2[SURCHARGE],SMALL(IF(Tableau1[MP ANALYSEE]=COURBES!$E$12,ROW(INDIRECT("1:"&amp;ROWS(Tableau1[MP ANALYSEE])))),ROWS($1:93))),"")</f>
        <v/>
      </c>
      <c r="D94" s="12" t="str">
        <f t="array" aca="1" ref="D94" ca="1">IF(ROWS($1:93)&lt;=COUNTIF(Tableau1[MP ANALYSEE],COURBES!$E$12),INDEX(Tableau2[RESULTAT SUR ETIQ],SMALL(IF(Tableau1[MP ANALYSEE]=COURBES!$E$12,ROW(INDIRECT("1:"&amp;ROWS(Tableau1[MP ANALYSEE])))),ROWS($1:93))),"")</f>
        <v/>
      </c>
      <c r="F94" s="13" t="str">
        <f t="array" aca="1" ref="F94" ca="1">IF(ROWS($1:93)&lt;=COUNTIF(Tableau1[LOT],COURBES!$K$12),INDEX(Tableau1[MP ANALYSEE],SMALL(IF(Tableau1[LOT]=COURBES!$K$12,ROW(INDIRECT("1:"&amp;ROWS(Tableau1[LOT])))),ROWS($1:93))),"")</f>
        <v/>
      </c>
      <c r="G94" s="12" t="str">
        <f t="array" aca="1" ref="G94" ca="1">IF(ROWS($1:93)&lt;=COUNTIF(Tableau1[LOT],COURBES!$K$12),INDEX(Tableau2[RESULTAT SUR PROD],SMALL(IF(Tableau1[LOT]=COURBES!$K$12,ROW(INDIRECT("1:"&amp;ROWS(Tableau1[LOT])))),ROWS($1:93))),"")</f>
        <v/>
      </c>
      <c r="H94" s="12" t="str">
        <f t="array" aca="1" ref="H94" ca="1">IF(ROWS($1:93)&lt;=COUNTIF(Tableau1[LOT],COURBES!$K$12),INDEX(Tableau2[SURCHARGE],SMALL(IF(Tableau1[LOT]=COURBES!$K$12,ROW(INDIRECT("1:"&amp;ROWS(Tableau1[LOT])))),ROWS($1:93))),"")</f>
        <v/>
      </c>
      <c r="I94" s="12" t="str">
        <f t="array" aca="1" ref="I94" ca="1">IF(ROWS($1:93)&lt;=COUNTIF(Tableau1[LOT],COURBES!$K$12),INDEX(Tableau2[RESULTAT SUR ETIQ],SMALL(IF(Tableau1[LOT]=COURBES!$K$12,ROW(INDIRECT("1:"&amp;ROWS(Tableau1[LOT])))),ROWS($1:93))),"")</f>
        <v/>
      </c>
    </row>
    <row r="95" spans="1:9" x14ac:dyDescent="0.45">
      <c r="A95" t="str">
        <f t="array" aca="1" ref="A95" ca="1">IF(ROWS($1:94)&lt;=COUNTIF(Tableau1[MP ANALYSEE],COURBES!$E$12),INDEX(Tableau1[LOT],SMALL(IF(Tableau1[MP ANALYSEE]=COURBES!$E$12,ROW(INDIRECT("1:"&amp;ROWS(Tableau1[MP ANALYSEE])))),ROWS($1:94))),"")</f>
        <v/>
      </c>
      <c r="B95" s="12" t="str">
        <f t="array" aca="1" ref="B95" ca="1">IF(ROWS($1:94)&lt;=COUNTIF(Tableau1[MP ANALYSEE],COURBES!$E$12),INDEX(Tableau2[RESULTAT SUR PROD],SMALL(IF(Tableau1[MP ANALYSEE]=COURBES!$E$12,ROW(INDIRECT("1:"&amp;ROWS(Tableau1[MP ANALYSEE])))),ROWS($1:94))),"")</f>
        <v/>
      </c>
      <c r="C95" s="12" t="str">
        <f t="array" aca="1" ref="C95" ca="1">IF(ROWS($1:94)&lt;=COUNTIF(Tableau1[MP ANALYSEE],COURBES!$E$12),INDEX(Tableau2[SURCHARGE],SMALL(IF(Tableau1[MP ANALYSEE]=COURBES!$E$12,ROW(INDIRECT("1:"&amp;ROWS(Tableau1[MP ANALYSEE])))),ROWS($1:94))),"")</f>
        <v/>
      </c>
      <c r="D95" s="12" t="str">
        <f t="array" aca="1" ref="D95" ca="1">IF(ROWS($1:94)&lt;=COUNTIF(Tableau1[MP ANALYSEE],COURBES!$E$12),INDEX(Tableau2[RESULTAT SUR ETIQ],SMALL(IF(Tableau1[MP ANALYSEE]=COURBES!$E$12,ROW(INDIRECT("1:"&amp;ROWS(Tableau1[MP ANALYSEE])))),ROWS($1:94))),"")</f>
        <v/>
      </c>
      <c r="F95" s="13" t="str">
        <f t="array" aca="1" ref="F95" ca="1">IF(ROWS($1:94)&lt;=COUNTIF(Tableau1[LOT],COURBES!$K$12),INDEX(Tableau1[MP ANALYSEE],SMALL(IF(Tableau1[LOT]=COURBES!$K$12,ROW(INDIRECT("1:"&amp;ROWS(Tableau1[LOT])))),ROWS($1:94))),"")</f>
        <v/>
      </c>
      <c r="G95" s="12" t="str">
        <f t="array" aca="1" ref="G95" ca="1">IF(ROWS($1:94)&lt;=COUNTIF(Tableau1[LOT],COURBES!$K$12),INDEX(Tableau2[RESULTAT SUR PROD],SMALL(IF(Tableau1[LOT]=COURBES!$K$12,ROW(INDIRECT("1:"&amp;ROWS(Tableau1[LOT])))),ROWS($1:94))),"")</f>
        <v/>
      </c>
      <c r="H95" s="12" t="str">
        <f t="array" aca="1" ref="H95" ca="1">IF(ROWS($1:94)&lt;=COUNTIF(Tableau1[LOT],COURBES!$K$12),INDEX(Tableau2[SURCHARGE],SMALL(IF(Tableau1[LOT]=COURBES!$K$12,ROW(INDIRECT("1:"&amp;ROWS(Tableau1[LOT])))),ROWS($1:94))),"")</f>
        <v/>
      </c>
      <c r="I95" s="12" t="str">
        <f t="array" aca="1" ref="I95" ca="1">IF(ROWS($1:94)&lt;=COUNTIF(Tableau1[LOT],COURBES!$K$12),INDEX(Tableau2[RESULTAT SUR ETIQ],SMALL(IF(Tableau1[LOT]=COURBES!$K$12,ROW(INDIRECT("1:"&amp;ROWS(Tableau1[LOT])))),ROWS($1:94))),"")</f>
        <v/>
      </c>
    </row>
    <row r="96" spans="1:9" x14ac:dyDescent="0.45">
      <c r="A96" t="str">
        <f t="array" aca="1" ref="A96" ca="1">IF(ROWS($1:95)&lt;=COUNTIF(Tableau1[MP ANALYSEE],COURBES!$E$12),INDEX(Tableau1[LOT],SMALL(IF(Tableau1[MP ANALYSEE]=COURBES!$E$12,ROW(INDIRECT("1:"&amp;ROWS(Tableau1[MP ANALYSEE])))),ROWS($1:95))),"")</f>
        <v/>
      </c>
      <c r="B96" s="12" t="str">
        <f t="array" aca="1" ref="B96" ca="1">IF(ROWS($1:95)&lt;=COUNTIF(Tableau1[MP ANALYSEE],COURBES!$E$12),INDEX(Tableau2[RESULTAT SUR PROD],SMALL(IF(Tableau1[MP ANALYSEE]=COURBES!$E$12,ROW(INDIRECT("1:"&amp;ROWS(Tableau1[MP ANALYSEE])))),ROWS($1:95))),"")</f>
        <v/>
      </c>
      <c r="C96" s="12" t="str">
        <f t="array" aca="1" ref="C96" ca="1">IF(ROWS($1:95)&lt;=COUNTIF(Tableau1[MP ANALYSEE],COURBES!$E$12),INDEX(Tableau2[SURCHARGE],SMALL(IF(Tableau1[MP ANALYSEE]=COURBES!$E$12,ROW(INDIRECT("1:"&amp;ROWS(Tableau1[MP ANALYSEE])))),ROWS($1:95))),"")</f>
        <v/>
      </c>
      <c r="D96" s="12" t="str">
        <f t="array" aca="1" ref="D96" ca="1">IF(ROWS($1:95)&lt;=COUNTIF(Tableau1[MP ANALYSEE],COURBES!$E$12),INDEX(Tableau2[RESULTAT SUR ETIQ],SMALL(IF(Tableau1[MP ANALYSEE]=COURBES!$E$12,ROW(INDIRECT("1:"&amp;ROWS(Tableau1[MP ANALYSEE])))),ROWS($1:95))),"")</f>
        <v/>
      </c>
      <c r="F96" s="13" t="str">
        <f t="array" aca="1" ref="F96" ca="1">IF(ROWS($1:95)&lt;=COUNTIF(Tableau1[LOT],COURBES!$K$12),INDEX(Tableau1[MP ANALYSEE],SMALL(IF(Tableau1[LOT]=COURBES!$K$12,ROW(INDIRECT("1:"&amp;ROWS(Tableau1[LOT])))),ROWS($1:95))),"")</f>
        <v/>
      </c>
      <c r="G96" s="12" t="str">
        <f t="array" aca="1" ref="G96" ca="1">IF(ROWS($1:95)&lt;=COUNTIF(Tableau1[LOT],COURBES!$K$12),INDEX(Tableau2[RESULTAT SUR PROD],SMALL(IF(Tableau1[LOT]=COURBES!$K$12,ROW(INDIRECT("1:"&amp;ROWS(Tableau1[LOT])))),ROWS($1:95))),"")</f>
        <v/>
      </c>
      <c r="H96" s="12" t="str">
        <f t="array" aca="1" ref="H96" ca="1">IF(ROWS($1:95)&lt;=COUNTIF(Tableau1[LOT],COURBES!$K$12),INDEX(Tableau2[SURCHARGE],SMALL(IF(Tableau1[LOT]=COURBES!$K$12,ROW(INDIRECT("1:"&amp;ROWS(Tableau1[LOT])))),ROWS($1:95))),"")</f>
        <v/>
      </c>
      <c r="I96" s="12" t="str">
        <f t="array" aca="1" ref="I96" ca="1">IF(ROWS($1:95)&lt;=COUNTIF(Tableau1[LOT],COURBES!$K$12),INDEX(Tableau2[RESULTAT SUR ETIQ],SMALL(IF(Tableau1[LOT]=COURBES!$K$12,ROW(INDIRECT("1:"&amp;ROWS(Tableau1[LOT])))),ROWS($1:95))),"")</f>
        <v/>
      </c>
    </row>
    <row r="97" spans="1:9" x14ac:dyDescent="0.45">
      <c r="A97" t="str">
        <f t="array" aca="1" ref="A97" ca="1">IF(ROWS($1:96)&lt;=COUNTIF(Tableau1[MP ANALYSEE],COURBES!$E$12),INDEX(Tableau1[LOT],SMALL(IF(Tableau1[MP ANALYSEE]=COURBES!$E$12,ROW(INDIRECT("1:"&amp;ROWS(Tableau1[MP ANALYSEE])))),ROWS($1:96))),"")</f>
        <v/>
      </c>
      <c r="B97" s="12" t="str">
        <f t="array" aca="1" ref="B97" ca="1">IF(ROWS($1:96)&lt;=COUNTIF(Tableau1[MP ANALYSEE],COURBES!$E$12),INDEX(Tableau2[RESULTAT SUR PROD],SMALL(IF(Tableau1[MP ANALYSEE]=COURBES!$E$12,ROW(INDIRECT("1:"&amp;ROWS(Tableau1[MP ANALYSEE])))),ROWS($1:96))),"")</f>
        <v/>
      </c>
      <c r="C97" s="12" t="str">
        <f t="array" aca="1" ref="C97" ca="1">IF(ROWS($1:96)&lt;=COUNTIF(Tableau1[MP ANALYSEE],COURBES!$E$12),INDEX(Tableau2[SURCHARGE],SMALL(IF(Tableau1[MP ANALYSEE]=COURBES!$E$12,ROW(INDIRECT("1:"&amp;ROWS(Tableau1[MP ANALYSEE])))),ROWS($1:96))),"")</f>
        <v/>
      </c>
      <c r="D97" s="12" t="str">
        <f t="array" aca="1" ref="D97" ca="1">IF(ROWS($1:96)&lt;=COUNTIF(Tableau1[MP ANALYSEE],COURBES!$E$12),INDEX(Tableau2[RESULTAT SUR ETIQ],SMALL(IF(Tableau1[MP ANALYSEE]=COURBES!$E$12,ROW(INDIRECT("1:"&amp;ROWS(Tableau1[MP ANALYSEE])))),ROWS($1:96))),"")</f>
        <v/>
      </c>
      <c r="F97" s="13" t="str">
        <f t="array" aca="1" ref="F97" ca="1">IF(ROWS($1:96)&lt;=COUNTIF(Tableau1[LOT],COURBES!$K$12),INDEX(Tableau1[MP ANALYSEE],SMALL(IF(Tableau1[LOT]=COURBES!$K$12,ROW(INDIRECT("1:"&amp;ROWS(Tableau1[LOT])))),ROWS($1:96))),"")</f>
        <v/>
      </c>
      <c r="G97" s="12" t="str">
        <f t="array" aca="1" ref="G97" ca="1">IF(ROWS($1:96)&lt;=COUNTIF(Tableau1[LOT],COURBES!$K$12),INDEX(Tableau2[RESULTAT SUR PROD],SMALL(IF(Tableau1[LOT]=COURBES!$K$12,ROW(INDIRECT("1:"&amp;ROWS(Tableau1[LOT])))),ROWS($1:96))),"")</f>
        <v/>
      </c>
      <c r="H97" s="12" t="str">
        <f t="array" aca="1" ref="H97" ca="1">IF(ROWS($1:96)&lt;=COUNTIF(Tableau1[LOT],COURBES!$K$12),INDEX(Tableau2[SURCHARGE],SMALL(IF(Tableau1[LOT]=COURBES!$K$12,ROW(INDIRECT("1:"&amp;ROWS(Tableau1[LOT])))),ROWS($1:96))),"")</f>
        <v/>
      </c>
      <c r="I97" s="12" t="str">
        <f t="array" aca="1" ref="I97" ca="1">IF(ROWS($1:96)&lt;=COUNTIF(Tableau1[LOT],COURBES!$K$12),INDEX(Tableau2[RESULTAT SUR ETIQ],SMALL(IF(Tableau1[LOT]=COURBES!$K$12,ROW(INDIRECT("1:"&amp;ROWS(Tableau1[LOT])))),ROWS($1:96))),"")</f>
        <v/>
      </c>
    </row>
    <row r="98" spans="1:9" x14ac:dyDescent="0.45">
      <c r="A98" t="str">
        <f t="array" aca="1" ref="A98" ca="1">IF(ROWS($1:97)&lt;=COUNTIF(Tableau1[MP ANALYSEE],COURBES!$E$12),INDEX(Tableau1[LOT],SMALL(IF(Tableau1[MP ANALYSEE]=COURBES!$E$12,ROW(INDIRECT("1:"&amp;ROWS(Tableau1[MP ANALYSEE])))),ROWS($1:97))),"")</f>
        <v/>
      </c>
      <c r="B98" s="12" t="str">
        <f t="array" aca="1" ref="B98" ca="1">IF(ROWS($1:97)&lt;=COUNTIF(Tableau1[MP ANALYSEE],COURBES!$E$12),INDEX(Tableau2[RESULTAT SUR PROD],SMALL(IF(Tableau1[MP ANALYSEE]=COURBES!$E$12,ROW(INDIRECT("1:"&amp;ROWS(Tableau1[MP ANALYSEE])))),ROWS($1:97))),"")</f>
        <v/>
      </c>
      <c r="C98" s="12" t="str">
        <f t="array" aca="1" ref="C98" ca="1">IF(ROWS($1:97)&lt;=COUNTIF(Tableau1[MP ANALYSEE],COURBES!$E$12),INDEX(Tableau2[SURCHARGE],SMALL(IF(Tableau1[MP ANALYSEE]=COURBES!$E$12,ROW(INDIRECT("1:"&amp;ROWS(Tableau1[MP ANALYSEE])))),ROWS($1:97))),"")</f>
        <v/>
      </c>
      <c r="D98" s="12" t="str">
        <f t="array" aca="1" ref="D98" ca="1">IF(ROWS($1:97)&lt;=COUNTIF(Tableau1[MP ANALYSEE],COURBES!$E$12),INDEX(Tableau2[RESULTAT SUR ETIQ],SMALL(IF(Tableau1[MP ANALYSEE]=COURBES!$E$12,ROW(INDIRECT("1:"&amp;ROWS(Tableau1[MP ANALYSEE])))),ROWS($1:97))),"")</f>
        <v/>
      </c>
      <c r="F98" s="13" t="str">
        <f t="array" aca="1" ref="F98" ca="1">IF(ROWS($1:97)&lt;=COUNTIF(Tableau1[LOT],COURBES!$K$12),INDEX(Tableau1[MP ANALYSEE],SMALL(IF(Tableau1[LOT]=COURBES!$K$12,ROW(INDIRECT("1:"&amp;ROWS(Tableau1[LOT])))),ROWS($1:97))),"")</f>
        <v/>
      </c>
      <c r="G98" s="12" t="str">
        <f t="array" aca="1" ref="G98" ca="1">IF(ROWS($1:97)&lt;=COUNTIF(Tableau1[LOT],COURBES!$K$12),INDEX(Tableau2[RESULTAT SUR PROD],SMALL(IF(Tableau1[LOT]=COURBES!$K$12,ROW(INDIRECT("1:"&amp;ROWS(Tableau1[LOT])))),ROWS($1:97))),"")</f>
        <v/>
      </c>
      <c r="H98" s="12" t="str">
        <f t="array" aca="1" ref="H98" ca="1">IF(ROWS($1:97)&lt;=COUNTIF(Tableau1[LOT],COURBES!$K$12),INDEX(Tableau2[SURCHARGE],SMALL(IF(Tableau1[LOT]=COURBES!$K$12,ROW(INDIRECT("1:"&amp;ROWS(Tableau1[LOT])))),ROWS($1:97))),"")</f>
        <v/>
      </c>
      <c r="I98" s="12" t="str">
        <f t="array" aca="1" ref="I98" ca="1">IF(ROWS($1:97)&lt;=COUNTIF(Tableau1[LOT],COURBES!$K$12),INDEX(Tableau2[RESULTAT SUR ETIQ],SMALL(IF(Tableau1[LOT]=COURBES!$K$12,ROW(INDIRECT("1:"&amp;ROWS(Tableau1[LOT])))),ROWS($1:97))),"")</f>
        <v/>
      </c>
    </row>
    <row r="99" spans="1:9" x14ac:dyDescent="0.45">
      <c r="A99" t="str">
        <f t="array" aca="1" ref="A99" ca="1">IF(ROWS($1:98)&lt;=COUNTIF(Tableau1[MP ANALYSEE],COURBES!$E$12),INDEX(Tableau1[LOT],SMALL(IF(Tableau1[MP ANALYSEE]=COURBES!$E$12,ROW(INDIRECT("1:"&amp;ROWS(Tableau1[MP ANALYSEE])))),ROWS($1:98))),"")</f>
        <v/>
      </c>
      <c r="B99" s="12" t="str">
        <f t="array" aca="1" ref="B99" ca="1">IF(ROWS($1:98)&lt;=COUNTIF(Tableau1[MP ANALYSEE],COURBES!$E$12),INDEX(Tableau2[RESULTAT SUR PROD],SMALL(IF(Tableau1[MP ANALYSEE]=COURBES!$E$12,ROW(INDIRECT("1:"&amp;ROWS(Tableau1[MP ANALYSEE])))),ROWS($1:98))),"")</f>
        <v/>
      </c>
      <c r="C99" s="12" t="str">
        <f t="array" aca="1" ref="C99" ca="1">IF(ROWS($1:98)&lt;=COUNTIF(Tableau1[MP ANALYSEE],COURBES!$E$12),INDEX(Tableau2[SURCHARGE],SMALL(IF(Tableau1[MP ANALYSEE]=COURBES!$E$12,ROW(INDIRECT("1:"&amp;ROWS(Tableau1[MP ANALYSEE])))),ROWS($1:98))),"")</f>
        <v/>
      </c>
      <c r="D99" s="12" t="str">
        <f t="array" aca="1" ref="D99" ca="1">IF(ROWS($1:98)&lt;=COUNTIF(Tableau1[MP ANALYSEE],COURBES!$E$12),INDEX(Tableau2[RESULTAT SUR ETIQ],SMALL(IF(Tableau1[MP ANALYSEE]=COURBES!$E$12,ROW(INDIRECT("1:"&amp;ROWS(Tableau1[MP ANALYSEE])))),ROWS($1:98))),"")</f>
        <v/>
      </c>
      <c r="F99" s="13" t="str">
        <f t="array" aca="1" ref="F99" ca="1">IF(ROWS($1:98)&lt;=COUNTIF(Tableau1[LOT],COURBES!$K$12),INDEX(Tableau1[MP ANALYSEE],SMALL(IF(Tableau1[LOT]=COURBES!$K$12,ROW(INDIRECT("1:"&amp;ROWS(Tableau1[LOT])))),ROWS($1:98))),"")</f>
        <v/>
      </c>
      <c r="G99" s="12" t="str">
        <f t="array" aca="1" ref="G99" ca="1">IF(ROWS($1:98)&lt;=COUNTIF(Tableau1[LOT],COURBES!$K$12),INDEX(Tableau2[RESULTAT SUR PROD],SMALL(IF(Tableau1[LOT]=COURBES!$K$12,ROW(INDIRECT("1:"&amp;ROWS(Tableau1[LOT])))),ROWS($1:98))),"")</f>
        <v/>
      </c>
      <c r="H99" s="12" t="str">
        <f t="array" aca="1" ref="H99" ca="1">IF(ROWS($1:98)&lt;=COUNTIF(Tableau1[LOT],COURBES!$K$12),INDEX(Tableau2[SURCHARGE],SMALL(IF(Tableau1[LOT]=COURBES!$K$12,ROW(INDIRECT("1:"&amp;ROWS(Tableau1[LOT])))),ROWS($1:98))),"")</f>
        <v/>
      </c>
      <c r="I99" s="12" t="str">
        <f t="array" aca="1" ref="I99" ca="1">IF(ROWS($1:98)&lt;=COUNTIF(Tableau1[LOT],COURBES!$K$12),INDEX(Tableau2[RESULTAT SUR ETIQ],SMALL(IF(Tableau1[LOT]=COURBES!$K$12,ROW(INDIRECT("1:"&amp;ROWS(Tableau1[LOT])))),ROWS($1:98))),"")</f>
        <v/>
      </c>
    </row>
    <row r="100" spans="1:9" x14ac:dyDescent="0.45">
      <c r="A100" t="str">
        <f t="array" aca="1" ref="A100" ca="1">IF(ROWS($1:99)&lt;=COUNTIF(Tableau1[MP ANALYSEE],COURBES!$E$12),INDEX(Tableau1[LOT],SMALL(IF(Tableau1[MP ANALYSEE]=COURBES!$E$12,ROW(INDIRECT("1:"&amp;ROWS(Tableau1[MP ANALYSEE])))),ROWS($1:99))),"")</f>
        <v/>
      </c>
      <c r="B100" s="12" t="str">
        <f t="array" aca="1" ref="B100" ca="1">IF(ROWS($1:99)&lt;=COUNTIF(Tableau1[MP ANALYSEE],COURBES!$E$12),INDEX(Tableau2[RESULTAT SUR PROD],SMALL(IF(Tableau1[MP ANALYSEE]=COURBES!$E$12,ROW(INDIRECT("1:"&amp;ROWS(Tableau1[MP ANALYSEE])))),ROWS($1:99))),"")</f>
        <v/>
      </c>
      <c r="C100" s="12" t="str">
        <f t="array" aca="1" ref="C100" ca="1">IF(ROWS($1:99)&lt;=COUNTIF(Tableau1[MP ANALYSEE],COURBES!$E$12),INDEX(Tableau2[SURCHARGE],SMALL(IF(Tableau1[MP ANALYSEE]=COURBES!$E$12,ROW(INDIRECT("1:"&amp;ROWS(Tableau1[MP ANALYSEE])))),ROWS($1:99))),"")</f>
        <v/>
      </c>
      <c r="D100" s="12" t="str">
        <f t="array" aca="1" ref="D100" ca="1">IF(ROWS($1:99)&lt;=COUNTIF(Tableau1[MP ANALYSEE],COURBES!$E$12),INDEX(Tableau2[RESULTAT SUR ETIQ],SMALL(IF(Tableau1[MP ANALYSEE]=COURBES!$E$12,ROW(INDIRECT("1:"&amp;ROWS(Tableau1[MP ANALYSEE])))),ROWS($1:99))),"")</f>
        <v/>
      </c>
      <c r="F100" s="13" t="str">
        <f t="array" aca="1" ref="F100" ca="1">IF(ROWS($1:99)&lt;=COUNTIF(Tableau1[LOT],COURBES!$K$12),INDEX(Tableau1[MP ANALYSEE],SMALL(IF(Tableau1[LOT]=COURBES!$K$12,ROW(INDIRECT("1:"&amp;ROWS(Tableau1[LOT])))),ROWS($1:99))),"")</f>
        <v/>
      </c>
      <c r="G100" s="12" t="str">
        <f t="array" aca="1" ref="G100" ca="1">IF(ROWS($1:99)&lt;=COUNTIF(Tableau1[LOT],COURBES!$K$12),INDEX(Tableau2[RESULTAT SUR PROD],SMALL(IF(Tableau1[LOT]=COURBES!$K$12,ROW(INDIRECT("1:"&amp;ROWS(Tableau1[LOT])))),ROWS($1:99))),"")</f>
        <v/>
      </c>
      <c r="H100" s="12" t="str">
        <f t="array" aca="1" ref="H100" ca="1">IF(ROWS($1:99)&lt;=COUNTIF(Tableau1[LOT],COURBES!$K$12),INDEX(Tableau2[SURCHARGE],SMALL(IF(Tableau1[LOT]=COURBES!$K$12,ROW(INDIRECT("1:"&amp;ROWS(Tableau1[LOT])))),ROWS($1:99))),"")</f>
        <v/>
      </c>
      <c r="I100" s="12" t="str">
        <f t="array" aca="1" ref="I100" ca="1">IF(ROWS($1:99)&lt;=COUNTIF(Tableau1[LOT],COURBES!$K$12),INDEX(Tableau2[RESULTAT SUR ETIQ],SMALL(IF(Tableau1[LOT]=COURBES!$K$12,ROW(INDIRECT("1:"&amp;ROWS(Tableau1[LOT])))),ROWS($1:99))),"")</f>
        <v/>
      </c>
    </row>
    <row r="101" spans="1:9" x14ac:dyDescent="0.45">
      <c r="A101" t="str">
        <f t="array" aca="1" ref="A101" ca="1">IF(ROWS($1:100)&lt;=COUNTIF(Tableau1[MP ANALYSEE],COURBES!$E$12),INDEX(Tableau1[LOT],SMALL(IF(Tableau1[MP ANALYSEE]=COURBES!$E$12,ROW(INDIRECT("1:"&amp;ROWS(Tableau1[MP ANALYSEE])))),ROWS($1:100))),"")</f>
        <v/>
      </c>
      <c r="B101" s="12" t="str">
        <f t="array" aca="1" ref="B101" ca="1">IF(ROWS($1:100)&lt;=COUNTIF(Tableau1[MP ANALYSEE],COURBES!$E$12),INDEX(Tableau2[RESULTAT SUR PROD],SMALL(IF(Tableau1[MP ANALYSEE]=COURBES!$E$12,ROW(INDIRECT("1:"&amp;ROWS(Tableau1[MP ANALYSEE])))),ROWS($1:100))),"")</f>
        <v/>
      </c>
      <c r="C101" s="12" t="str">
        <f t="array" aca="1" ref="C101" ca="1">IF(ROWS($1:100)&lt;=COUNTIF(Tableau1[MP ANALYSEE],COURBES!$E$12),INDEX(Tableau2[SURCHARGE],SMALL(IF(Tableau1[MP ANALYSEE]=COURBES!$E$12,ROW(INDIRECT("1:"&amp;ROWS(Tableau1[MP ANALYSEE])))),ROWS($1:100))),"")</f>
        <v/>
      </c>
      <c r="D101" s="12" t="str">
        <f t="array" aca="1" ref="D101" ca="1">IF(ROWS($1:100)&lt;=COUNTIF(Tableau1[MP ANALYSEE],COURBES!$E$12),INDEX(Tableau2[RESULTAT SUR ETIQ],SMALL(IF(Tableau1[MP ANALYSEE]=COURBES!$E$12,ROW(INDIRECT("1:"&amp;ROWS(Tableau1[MP ANALYSEE])))),ROWS($1:100))),"")</f>
        <v/>
      </c>
      <c r="F101" s="13" t="str">
        <f t="array" aca="1" ref="F101" ca="1">IF(ROWS($1:100)&lt;=COUNTIF(Tableau1[LOT],COURBES!$K$12),INDEX(Tableau1[MP ANALYSEE],SMALL(IF(Tableau1[LOT]=COURBES!$K$12,ROW(INDIRECT("1:"&amp;ROWS(Tableau1[LOT])))),ROWS($1:100))),"")</f>
        <v/>
      </c>
      <c r="G101" s="12" t="str">
        <f t="array" aca="1" ref="G101" ca="1">IF(ROWS($1:100)&lt;=COUNTIF(Tableau1[LOT],COURBES!$K$12),INDEX(Tableau2[RESULTAT SUR PROD],SMALL(IF(Tableau1[LOT]=COURBES!$K$12,ROW(INDIRECT("1:"&amp;ROWS(Tableau1[LOT])))),ROWS($1:100))),"")</f>
        <v/>
      </c>
      <c r="H101" s="12" t="str">
        <f t="array" aca="1" ref="H101" ca="1">IF(ROWS($1:100)&lt;=COUNTIF(Tableau1[LOT],COURBES!$K$12),INDEX(Tableau2[SURCHARGE],SMALL(IF(Tableau1[LOT]=COURBES!$K$12,ROW(INDIRECT("1:"&amp;ROWS(Tableau1[LOT])))),ROWS($1:100))),"")</f>
        <v/>
      </c>
      <c r="I101" s="12" t="str">
        <f t="array" aca="1" ref="I101" ca="1">IF(ROWS($1:100)&lt;=COUNTIF(Tableau1[LOT],COURBES!$K$12),INDEX(Tableau2[RESULTAT SUR ETIQ],SMALL(IF(Tableau1[LOT]=COURBES!$K$12,ROW(INDIRECT("1:"&amp;ROWS(Tableau1[LOT])))),ROWS($1:100))),"")</f>
        <v/>
      </c>
    </row>
    <row r="102" spans="1:9" x14ac:dyDescent="0.45">
      <c r="A102" t="str">
        <f t="array" aca="1" ref="A102" ca="1">IF(ROWS($1:101)&lt;=COUNTIF(Tableau1[MP ANALYSEE],COURBES!$E$12),INDEX(Tableau1[LOT],SMALL(IF(Tableau1[MP ANALYSEE]=COURBES!$E$12,ROW(INDIRECT("1:"&amp;ROWS(Tableau1[MP ANALYSEE])))),ROWS($1:101))),"")</f>
        <v/>
      </c>
      <c r="B102" s="12" t="str">
        <f t="array" aca="1" ref="B102" ca="1">IF(ROWS($1:101)&lt;=COUNTIF(Tableau1[MP ANALYSEE],COURBES!$E$12),INDEX(Tableau2[RESULTAT SUR PROD],SMALL(IF(Tableau1[MP ANALYSEE]=COURBES!$E$12,ROW(INDIRECT("1:"&amp;ROWS(Tableau1[MP ANALYSEE])))),ROWS($1:101))),"")</f>
        <v/>
      </c>
      <c r="C102" s="12" t="str">
        <f t="array" aca="1" ref="C102" ca="1">IF(ROWS($1:101)&lt;=COUNTIF(Tableau1[MP ANALYSEE],COURBES!$E$12),INDEX(Tableau2[SURCHARGE],SMALL(IF(Tableau1[MP ANALYSEE]=COURBES!$E$12,ROW(INDIRECT("1:"&amp;ROWS(Tableau1[MP ANALYSEE])))),ROWS($1:101))),"")</f>
        <v/>
      </c>
      <c r="D102" s="12" t="str">
        <f t="array" aca="1" ref="D102" ca="1">IF(ROWS($1:101)&lt;=COUNTIF(Tableau1[MP ANALYSEE],COURBES!$E$12),INDEX(Tableau2[RESULTAT SUR ETIQ],SMALL(IF(Tableau1[MP ANALYSEE]=COURBES!$E$12,ROW(INDIRECT("1:"&amp;ROWS(Tableau1[MP ANALYSEE])))),ROWS($1:101))),"")</f>
        <v/>
      </c>
      <c r="F102" s="13" t="str">
        <f t="array" aca="1" ref="F102" ca="1">IF(ROWS($1:101)&lt;=COUNTIF(Tableau1[LOT],COURBES!$K$12),INDEX(Tableau1[MP ANALYSEE],SMALL(IF(Tableau1[LOT]=COURBES!$K$12,ROW(INDIRECT("1:"&amp;ROWS(Tableau1[LOT])))),ROWS($1:101))),"")</f>
        <v/>
      </c>
      <c r="G102" s="12" t="str">
        <f t="array" aca="1" ref="G102" ca="1">IF(ROWS($1:101)&lt;=COUNTIF(Tableau1[LOT],COURBES!$K$12),INDEX(Tableau2[RESULTAT SUR PROD],SMALL(IF(Tableau1[LOT]=COURBES!$K$12,ROW(INDIRECT("1:"&amp;ROWS(Tableau1[LOT])))),ROWS($1:101))),"")</f>
        <v/>
      </c>
      <c r="H102" s="12" t="str">
        <f t="array" aca="1" ref="H102" ca="1">IF(ROWS($1:101)&lt;=COUNTIF(Tableau1[LOT],COURBES!$K$12),INDEX(Tableau2[SURCHARGE],SMALL(IF(Tableau1[LOT]=COURBES!$K$12,ROW(INDIRECT("1:"&amp;ROWS(Tableau1[LOT])))),ROWS($1:101))),"")</f>
        <v/>
      </c>
      <c r="I102" s="12" t="str">
        <f t="array" aca="1" ref="I102" ca="1">IF(ROWS($1:101)&lt;=COUNTIF(Tableau1[LOT],COURBES!$K$12),INDEX(Tableau2[RESULTAT SUR ETIQ],SMALL(IF(Tableau1[LOT]=COURBES!$K$12,ROW(INDIRECT("1:"&amp;ROWS(Tableau1[LOT])))),ROWS($1:101))),"")</f>
        <v/>
      </c>
    </row>
    <row r="103" spans="1:9" x14ac:dyDescent="0.45">
      <c r="A103" t="str">
        <f t="array" aca="1" ref="A103" ca="1">IF(ROWS($1:102)&lt;=COUNTIF(Tableau1[MP ANALYSEE],COURBES!$E$12),INDEX(Tableau1[LOT],SMALL(IF(Tableau1[MP ANALYSEE]=COURBES!$E$12,ROW(INDIRECT("1:"&amp;ROWS(Tableau1[MP ANALYSEE])))),ROWS($1:102))),"")</f>
        <v/>
      </c>
      <c r="B103" s="12" t="str">
        <f t="array" aca="1" ref="B103" ca="1">IF(ROWS($1:102)&lt;=COUNTIF(Tableau1[MP ANALYSEE],COURBES!$E$12),INDEX(Tableau2[RESULTAT SUR PROD],SMALL(IF(Tableau1[MP ANALYSEE]=COURBES!$E$12,ROW(INDIRECT("1:"&amp;ROWS(Tableau1[MP ANALYSEE])))),ROWS($1:102))),"")</f>
        <v/>
      </c>
      <c r="C103" s="12" t="str">
        <f t="array" aca="1" ref="C103" ca="1">IF(ROWS($1:102)&lt;=COUNTIF(Tableau1[MP ANALYSEE],COURBES!$E$12),INDEX(Tableau2[SURCHARGE],SMALL(IF(Tableau1[MP ANALYSEE]=COURBES!$E$12,ROW(INDIRECT("1:"&amp;ROWS(Tableau1[MP ANALYSEE])))),ROWS($1:102))),"")</f>
        <v/>
      </c>
      <c r="D103" s="12" t="str">
        <f t="array" aca="1" ref="D103" ca="1">IF(ROWS($1:102)&lt;=COUNTIF(Tableau1[MP ANALYSEE],COURBES!$E$12),INDEX(Tableau2[RESULTAT SUR ETIQ],SMALL(IF(Tableau1[MP ANALYSEE]=COURBES!$E$12,ROW(INDIRECT("1:"&amp;ROWS(Tableau1[MP ANALYSEE])))),ROWS($1:102))),"")</f>
        <v/>
      </c>
      <c r="F103" s="13" t="str">
        <f t="array" aca="1" ref="F103" ca="1">IF(ROWS($1:102)&lt;=COUNTIF(Tableau1[LOT],COURBES!$K$12),INDEX(Tableau1[MP ANALYSEE],SMALL(IF(Tableau1[LOT]=COURBES!$K$12,ROW(INDIRECT("1:"&amp;ROWS(Tableau1[LOT])))),ROWS($1:102))),"")</f>
        <v/>
      </c>
      <c r="G103" s="12" t="str">
        <f t="array" aca="1" ref="G103" ca="1">IF(ROWS($1:102)&lt;=COUNTIF(Tableau1[LOT],COURBES!$K$12),INDEX(Tableau2[RESULTAT SUR PROD],SMALL(IF(Tableau1[LOT]=COURBES!$K$12,ROW(INDIRECT("1:"&amp;ROWS(Tableau1[LOT])))),ROWS($1:102))),"")</f>
        <v/>
      </c>
      <c r="H103" s="12" t="str">
        <f t="array" aca="1" ref="H103" ca="1">IF(ROWS($1:102)&lt;=COUNTIF(Tableau1[LOT],COURBES!$K$12),INDEX(Tableau2[SURCHARGE],SMALL(IF(Tableau1[LOT]=COURBES!$K$12,ROW(INDIRECT("1:"&amp;ROWS(Tableau1[LOT])))),ROWS($1:102))),"")</f>
        <v/>
      </c>
      <c r="I103" s="12" t="str">
        <f t="array" aca="1" ref="I103" ca="1">IF(ROWS($1:102)&lt;=COUNTIF(Tableau1[LOT],COURBES!$K$12),INDEX(Tableau2[RESULTAT SUR ETIQ],SMALL(IF(Tableau1[LOT]=COURBES!$K$12,ROW(INDIRECT("1:"&amp;ROWS(Tableau1[LOT])))),ROWS($1:102))),"")</f>
        <v/>
      </c>
    </row>
    <row r="104" spans="1:9" x14ac:dyDescent="0.45">
      <c r="A104" t="str">
        <f t="array" aca="1" ref="A104" ca="1">IF(ROWS($1:103)&lt;=COUNTIF(Tableau1[MP ANALYSEE],COURBES!$E$12),INDEX(Tableau1[LOT],SMALL(IF(Tableau1[MP ANALYSEE]=COURBES!$E$12,ROW(INDIRECT("1:"&amp;ROWS(Tableau1[MP ANALYSEE])))),ROWS($1:103))),"")</f>
        <v/>
      </c>
      <c r="B104" s="12" t="str">
        <f t="array" aca="1" ref="B104" ca="1">IF(ROWS($1:103)&lt;=COUNTIF(Tableau1[MP ANALYSEE],COURBES!$E$12),INDEX(Tableau2[RESULTAT SUR PROD],SMALL(IF(Tableau1[MP ANALYSEE]=COURBES!$E$12,ROW(INDIRECT("1:"&amp;ROWS(Tableau1[MP ANALYSEE])))),ROWS($1:103))),"")</f>
        <v/>
      </c>
      <c r="C104" s="12" t="str">
        <f t="array" aca="1" ref="C104" ca="1">IF(ROWS($1:103)&lt;=COUNTIF(Tableau1[MP ANALYSEE],COURBES!$E$12),INDEX(Tableau2[SURCHARGE],SMALL(IF(Tableau1[MP ANALYSEE]=COURBES!$E$12,ROW(INDIRECT("1:"&amp;ROWS(Tableau1[MP ANALYSEE])))),ROWS($1:103))),"")</f>
        <v/>
      </c>
      <c r="D104" s="12" t="str">
        <f t="array" aca="1" ref="D104" ca="1">IF(ROWS($1:103)&lt;=COUNTIF(Tableau1[MP ANALYSEE],COURBES!$E$12),INDEX(Tableau2[RESULTAT SUR ETIQ],SMALL(IF(Tableau1[MP ANALYSEE]=COURBES!$E$12,ROW(INDIRECT("1:"&amp;ROWS(Tableau1[MP ANALYSEE])))),ROWS($1:103))),"")</f>
        <v/>
      </c>
      <c r="F104" s="13" t="str">
        <f t="array" aca="1" ref="F104" ca="1">IF(ROWS($1:103)&lt;=COUNTIF(Tableau1[LOT],COURBES!$K$12),INDEX(Tableau1[MP ANALYSEE],SMALL(IF(Tableau1[LOT]=COURBES!$K$12,ROW(INDIRECT("1:"&amp;ROWS(Tableau1[LOT])))),ROWS($1:103))),"")</f>
        <v/>
      </c>
      <c r="G104" s="12" t="str">
        <f t="array" aca="1" ref="G104" ca="1">IF(ROWS($1:103)&lt;=COUNTIF(Tableau1[LOT],COURBES!$K$12),INDEX(Tableau2[RESULTAT SUR PROD],SMALL(IF(Tableau1[LOT]=COURBES!$K$12,ROW(INDIRECT("1:"&amp;ROWS(Tableau1[LOT])))),ROWS($1:103))),"")</f>
        <v/>
      </c>
      <c r="H104" s="12" t="str">
        <f t="array" aca="1" ref="H104" ca="1">IF(ROWS($1:103)&lt;=COUNTIF(Tableau1[LOT],COURBES!$K$12),INDEX(Tableau2[SURCHARGE],SMALL(IF(Tableau1[LOT]=COURBES!$K$12,ROW(INDIRECT("1:"&amp;ROWS(Tableau1[LOT])))),ROWS($1:103))),"")</f>
        <v/>
      </c>
      <c r="I104" s="12" t="str">
        <f t="array" aca="1" ref="I104" ca="1">IF(ROWS($1:103)&lt;=COUNTIF(Tableau1[LOT],COURBES!$K$12),INDEX(Tableau2[RESULTAT SUR ETIQ],SMALL(IF(Tableau1[LOT]=COURBES!$K$12,ROW(INDIRECT("1:"&amp;ROWS(Tableau1[LOT])))),ROWS($1:103))),"")</f>
        <v/>
      </c>
    </row>
    <row r="105" spans="1:9" x14ac:dyDescent="0.45">
      <c r="A105" t="str">
        <f t="array" aca="1" ref="A105" ca="1">IF(ROWS($1:104)&lt;=COUNTIF(Tableau1[MP ANALYSEE],COURBES!$E$12),INDEX(Tableau1[LOT],SMALL(IF(Tableau1[MP ANALYSEE]=COURBES!$E$12,ROW(INDIRECT("1:"&amp;ROWS(Tableau1[MP ANALYSEE])))),ROWS($1:104))),"")</f>
        <v/>
      </c>
      <c r="B105" s="12" t="str">
        <f t="array" aca="1" ref="B105" ca="1">IF(ROWS($1:104)&lt;=COUNTIF(Tableau1[MP ANALYSEE],COURBES!$E$12),INDEX(Tableau2[RESULTAT SUR PROD],SMALL(IF(Tableau1[MP ANALYSEE]=COURBES!$E$12,ROW(INDIRECT("1:"&amp;ROWS(Tableau1[MP ANALYSEE])))),ROWS($1:104))),"")</f>
        <v/>
      </c>
      <c r="C105" s="12" t="str">
        <f t="array" aca="1" ref="C105" ca="1">IF(ROWS($1:104)&lt;=COUNTIF(Tableau1[MP ANALYSEE],COURBES!$E$12),INDEX(Tableau2[SURCHARGE],SMALL(IF(Tableau1[MP ANALYSEE]=COURBES!$E$12,ROW(INDIRECT("1:"&amp;ROWS(Tableau1[MP ANALYSEE])))),ROWS($1:104))),"")</f>
        <v/>
      </c>
      <c r="D105" s="12" t="str">
        <f t="array" aca="1" ref="D105" ca="1">IF(ROWS($1:104)&lt;=COUNTIF(Tableau1[MP ANALYSEE],COURBES!$E$12),INDEX(Tableau2[RESULTAT SUR ETIQ],SMALL(IF(Tableau1[MP ANALYSEE]=COURBES!$E$12,ROW(INDIRECT("1:"&amp;ROWS(Tableau1[MP ANALYSEE])))),ROWS($1:104))),"")</f>
        <v/>
      </c>
      <c r="F105" s="13" t="str">
        <f t="array" aca="1" ref="F105" ca="1">IF(ROWS($1:104)&lt;=COUNTIF(Tableau1[LOT],COURBES!$K$12),INDEX(Tableau1[MP ANALYSEE],SMALL(IF(Tableau1[LOT]=COURBES!$K$12,ROW(INDIRECT("1:"&amp;ROWS(Tableau1[LOT])))),ROWS($1:104))),"")</f>
        <v/>
      </c>
      <c r="G105" s="12" t="str">
        <f t="array" aca="1" ref="G105" ca="1">IF(ROWS($1:104)&lt;=COUNTIF(Tableau1[LOT],COURBES!$K$12),INDEX(Tableau2[RESULTAT SUR PROD],SMALL(IF(Tableau1[LOT]=COURBES!$K$12,ROW(INDIRECT("1:"&amp;ROWS(Tableau1[LOT])))),ROWS($1:104))),"")</f>
        <v/>
      </c>
      <c r="H105" s="12" t="str">
        <f t="array" aca="1" ref="H105" ca="1">IF(ROWS($1:104)&lt;=COUNTIF(Tableau1[LOT],COURBES!$K$12),INDEX(Tableau2[SURCHARGE],SMALL(IF(Tableau1[LOT]=COURBES!$K$12,ROW(INDIRECT("1:"&amp;ROWS(Tableau1[LOT])))),ROWS($1:104))),"")</f>
        <v/>
      </c>
      <c r="I105" s="12" t="str">
        <f t="array" aca="1" ref="I105" ca="1">IF(ROWS($1:104)&lt;=COUNTIF(Tableau1[LOT],COURBES!$K$12),INDEX(Tableau2[RESULTAT SUR ETIQ],SMALL(IF(Tableau1[LOT]=COURBES!$K$12,ROW(INDIRECT("1:"&amp;ROWS(Tableau1[LOT])))),ROWS($1:104))),"")</f>
        <v/>
      </c>
    </row>
    <row r="106" spans="1:9" x14ac:dyDescent="0.45">
      <c r="A106" t="str">
        <f t="array" aca="1" ref="A106" ca="1">IF(ROWS($1:105)&lt;=COUNTIF(Tableau1[MP ANALYSEE],COURBES!$E$12),INDEX(Tableau1[LOT],SMALL(IF(Tableau1[MP ANALYSEE]=COURBES!$E$12,ROW(INDIRECT("1:"&amp;ROWS(Tableau1[MP ANALYSEE])))),ROWS($1:105))),"")</f>
        <v/>
      </c>
      <c r="B106" s="12" t="str">
        <f t="array" aca="1" ref="B106" ca="1">IF(ROWS($1:105)&lt;=COUNTIF(Tableau1[MP ANALYSEE],COURBES!$E$12),INDEX(Tableau2[RESULTAT SUR PROD],SMALL(IF(Tableau1[MP ANALYSEE]=COURBES!$E$12,ROW(INDIRECT("1:"&amp;ROWS(Tableau1[MP ANALYSEE])))),ROWS($1:105))),"")</f>
        <v/>
      </c>
      <c r="C106" s="12" t="str">
        <f t="array" aca="1" ref="C106" ca="1">IF(ROWS($1:105)&lt;=COUNTIF(Tableau1[MP ANALYSEE],COURBES!$E$12),INDEX(Tableau2[SURCHARGE],SMALL(IF(Tableau1[MP ANALYSEE]=COURBES!$E$12,ROW(INDIRECT("1:"&amp;ROWS(Tableau1[MP ANALYSEE])))),ROWS($1:105))),"")</f>
        <v/>
      </c>
      <c r="D106" s="12" t="str">
        <f t="array" aca="1" ref="D106" ca="1">IF(ROWS($1:105)&lt;=COUNTIF(Tableau1[MP ANALYSEE],COURBES!$E$12),INDEX(Tableau2[RESULTAT SUR ETIQ],SMALL(IF(Tableau1[MP ANALYSEE]=COURBES!$E$12,ROW(INDIRECT("1:"&amp;ROWS(Tableau1[MP ANALYSEE])))),ROWS($1:105))),"")</f>
        <v/>
      </c>
      <c r="F106" s="13" t="str">
        <f t="array" aca="1" ref="F106" ca="1">IF(ROWS($1:105)&lt;=COUNTIF(Tableau1[LOT],COURBES!$K$12),INDEX(Tableau1[MP ANALYSEE],SMALL(IF(Tableau1[LOT]=COURBES!$K$12,ROW(INDIRECT("1:"&amp;ROWS(Tableau1[LOT])))),ROWS($1:105))),"")</f>
        <v/>
      </c>
      <c r="G106" s="12" t="str">
        <f t="array" aca="1" ref="G106" ca="1">IF(ROWS($1:105)&lt;=COUNTIF(Tableau1[LOT],COURBES!$K$12),INDEX(Tableau2[RESULTAT SUR PROD],SMALL(IF(Tableau1[LOT]=COURBES!$K$12,ROW(INDIRECT("1:"&amp;ROWS(Tableau1[LOT])))),ROWS($1:105))),"")</f>
        <v/>
      </c>
      <c r="H106" s="12" t="str">
        <f t="array" aca="1" ref="H106" ca="1">IF(ROWS($1:105)&lt;=COUNTIF(Tableau1[LOT],COURBES!$K$12),INDEX(Tableau2[SURCHARGE],SMALL(IF(Tableau1[LOT]=COURBES!$K$12,ROW(INDIRECT("1:"&amp;ROWS(Tableau1[LOT])))),ROWS($1:105))),"")</f>
        <v/>
      </c>
      <c r="I106" s="12" t="str">
        <f t="array" aca="1" ref="I106" ca="1">IF(ROWS($1:105)&lt;=COUNTIF(Tableau1[LOT],COURBES!$K$12),INDEX(Tableau2[RESULTAT SUR ETIQ],SMALL(IF(Tableau1[LOT]=COURBES!$K$12,ROW(INDIRECT("1:"&amp;ROWS(Tableau1[LOT])))),ROWS($1:105))),"")</f>
        <v/>
      </c>
    </row>
    <row r="107" spans="1:9" x14ac:dyDescent="0.45">
      <c r="A107" t="str">
        <f t="array" aca="1" ref="A107" ca="1">IF(ROWS($1:106)&lt;=COUNTIF(Tableau1[MP ANALYSEE],COURBES!$E$12),INDEX(Tableau1[LOT],SMALL(IF(Tableau1[MP ANALYSEE]=COURBES!$E$12,ROW(INDIRECT("1:"&amp;ROWS(Tableau1[MP ANALYSEE])))),ROWS($1:106))),"")</f>
        <v/>
      </c>
      <c r="B107" s="12" t="str">
        <f t="array" aca="1" ref="B107" ca="1">IF(ROWS($1:106)&lt;=COUNTIF(Tableau1[MP ANALYSEE],COURBES!$E$12),INDEX(Tableau2[RESULTAT SUR PROD],SMALL(IF(Tableau1[MP ANALYSEE]=COURBES!$E$12,ROW(INDIRECT("1:"&amp;ROWS(Tableau1[MP ANALYSEE])))),ROWS($1:106))),"")</f>
        <v/>
      </c>
      <c r="C107" s="12" t="str">
        <f t="array" aca="1" ref="C107" ca="1">IF(ROWS($1:106)&lt;=COUNTIF(Tableau1[MP ANALYSEE],COURBES!$E$12),INDEX(Tableau2[SURCHARGE],SMALL(IF(Tableau1[MP ANALYSEE]=COURBES!$E$12,ROW(INDIRECT("1:"&amp;ROWS(Tableau1[MP ANALYSEE])))),ROWS($1:106))),"")</f>
        <v/>
      </c>
      <c r="D107" s="12" t="str">
        <f t="array" aca="1" ref="D107" ca="1">IF(ROWS($1:106)&lt;=COUNTIF(Tableau1[MP ANALYSEE],COURBES!$E$12),INDEX(Tableau2[RESULTAT SUR ETIQ],SMALL(IF(Tableau1[MP ANALYSEE]=COURBES!$E$12,ROW(INDIRECT("1:"&amp;ROWS(Tableau1[MP ANALYSEE])))),ROWS($1:106))),"")</f>
        <v/>
      </c>
      <c r="F107" s="13" t="str">
        <f t="array" aca="1" ref="F107" ca="1">IF(ROWS($1:106)&lt;=COUNTIF(Tableau1[LOT],COURBES!$K$12),INDEX(Tableau1[MP ANALYSEE],SMALL(IF(Tableau1[LOT]=COURBES!$K$12,ROW(INDIRECT("1:"&amp;ROWS(Tableau1[LOT])))),ROWS($1:106))),"")</f>
        <v/>
      </c>
      <c r="G107" s="12" t="str">
        <f t="array" aca="1" ref="G107" ca="1">IF(ROWS($1:106)&lt;=COUNTIF(Tableau1[LOT],COURBES!$K$12),INDEX(Tableau2[RESULTAT SUR PROD],SMALL(IF(Tableau1[LOT]=COURBES!$K$12,ROW(INDIRECT("1:"&amp;ROWS(Tableau1[LOT])))),ROWS($1:106))),"")</f>
        <v/>
      </c>
      <c r="H107" s="12" t="str">
        <f t="array" aca="1" ref="H107" ca="1">IF(ROWS($1:106)&lt;=COUNTIF(Tableau1[LOT],COURBES!$K$12),INDEX(Tableau2[SURCHARGE],SMALL(IF(Tableau1[LOT]=COURBES!$K$12,ROW(INDIRECT("1:"&amp;ROWS(Tableau1[LOT])))),ROWS($1:106))),"")</f>
        <v/>
      </c>
      <c r="I107" s="12" t="str">
        <f t="array" aca="1" ref="I107" ca="1">IF(ROWS($1:106)&lt;=COUNTIF(Tableau1[LOT],COURBES!$K$12),INDEX(Tableau2[RESULTAT SUR ETIQ],SMALL(IF(Tableau1[LOT]=COURBES!$K$12,ROW(INDIRECT("1:"&amp;ROWS(Tableau1[LOT])))),ROWS($1:106))),"")</f>
        <v/>
      </c>
    </row>
    <row r="108" spans="1:9" x14ac:dyDescent="0.45">
      <c r="A108" t="str">
        <f t="array" aca="1" ref="A108" ca="1">IF(ROWS($1:107)&lt;=COUNTIF(Tableau1[MP ANALYSEE],COURBES!$E$12),INDEX(Tableau1[LOT],SMALL(IF(Tableau1[MP ANALYSEE]=COURBES!$E$12,ROW(INDIRECT("1:"&amp;ROWS(Tableau1[MP ANALYSEE])))),ROWS($1:107))),"")</f>
        <v/>
      </c>
      <c r="B108" s="12" t="str">
        <f t="array" aca="1" ref="B108" ca="1">IF(ROWS($1:107)&lt;=COUNTIF(Tableau1[MP ANALYSEE],COURBES!$E$12),INDEX(Tableau2[RESULTAT SUR PROD],SMALL(IF(Tableau1[MP ANALYSEE]=COURBES!$E$12,ROW(INDIRECT("1:"&amp;ROWS(Tableau1[MP ANALYSEE])))),ROWS($1:107))),"")</f>
        <v/>
      </c>
      <c r="C108" s="12" t="str">
        <f t="array" aca="1" ref="C108" ca="1">IF(ROWS($1:107)&lt;=COUNTIF(Tableau1[MP ANALYSEE],COURBES!$E$12),INDEX(Tableau2[SURCHARGE],SMALL(IF(Tableau1[MP ANALYSEE]=COURBES!$E$12,ROW(INDIRECT("1:"&amp;ROWS(Tableau1[MP ANALYSEE])))),ROWS($1:107))),"")</f>
        <v/>
      </c>
      <c r="D108" s="12" t="str">
        <f t="array" aca="1" ref="D108" ca="1">IF(ROWS($1:107)&lt;=COUNTIF(Tableau1[MP ANALYSEE],COURBES!$E$12),INDEX(Tableau2[RESULTAT SUR ETIQ],SMALL(IF(Tableau1[MP ANALYSEE]=COURBES!$E$12,ROW(INDIRECT("1:"&amp;ROWS(Tableau1[MP ANALYSEE])))),ROWS($1:107))),"")</f>
        <v/>
      </c>
      <c r="F108" s="13" t="str">
        <f t="array" aca="1" ref="F108" ca="1">IF(ROWS($1:107)&lt;=COUNTIF(Tableau1[LOT],COURBES!$K$12),INDEX(Tableau1[MP ANALYSEE],SMALL(IF(Tableau1[LOT]=COURBES!$K$12,ROW(INDIRECT("1:"&amp;ROWS(Tableau1[LOT])))),ROWS($1:107))),"")</f>
        <v/>
      </c>
      <c r="G108" s="12" t="str">
        <f t="array" aca="1" ref="G108" ca="1">IF(ROWS($1:107)&lt;=COUNTIF(Tableau1[LOT],COURBES!$K$12),INDEX(Tableau2[RESULTAT SUR PROD],SMALL(IF(Tableau1[LOT]=COURBES!$K$12,ROW(INDIRECT("1:"&amp;ROWS(Tableau1[LOT])))),ROWS($1:107))),"")</f>
        <v/>
      </c>
      <c r="H108" s="12" t="str">
        <f t="array" aca="1" ref="H108" ca="1">IF(ROWS($1:107)&lt;=COUNTIF(Tableau1[LOT],COURBES!$K$12),INDEX(Tableau2[SURCHARGE],SMALL(IF(Tableau1[LOT]=COURBES!$K$12,ROW(INDIRECT("1:"&amp;ROWS(Tableau1[LOT])))),ROWS($1:107))),"")</f>
        <v/>
      </c>
      <c r="I108" s="12" t="str">
        <f t="array" aca="1" ref="I108" ca="1">IF(ROWS($1:107)&lt;=COUNTIF(Tableau1[LOT],COURBES!$K$12),INDEX(Tableau2[RESULTAT SUR ETIQ],SMALL(IF(Tableau1[LOT]=COURBES!$K$12,ROW(INDIRECT("1:"&amp;ROWS(Tableau1[LOT])))),ROWS($1:107))),"")</f>
        <v/>
      </c>
    </row>
    <row r="109" spans="1:9" x14ac:dyDescent="0.45">
      <c r="A109" t="str">
        <f t="array" aca="1" ref="A109" ca="1">IF(ROWS($1:108)&lt;=COUNTIF(Tableau1[MP ANALYSEE],COURBES!$E$12),INDEX(Tableau1[LOT],SMALL(IF(Tableau1[MP ANALYSEE]=COURBES!$E$12,ROW(INDIRECT("1:"&amp;ROWS(Tableau1[MP ANALYSEE])))),ROWS($1:108))),"")</f>
        <v/>
      </c>
      <c r="B109" s="12" t="str">
        <f t="array" aca="1" ref="B109" ca="1">IF(ROWS($1:108)&lt;=COUNTIF(Tableau1[MP ANALYSEE],COURBES!$E$12),INDEX(Tableau2[RESULTAT SUR PROD],SMALL(IF(Tableau1[MP ANALYSEE]=COURBES!$E$12,ROW(INDIRECT("1:"&amp;ROWS(Tableau1[MP ANALYSEE])))),ROWS($1:108))),"")</f>
        <v/>
      </c>
      <c r="C109" s="12" t="str">
        <f t="array" aca="1" ref="C109" ca="1">IF(ROWS($1:108)&lt;=COUNTIF(Tableau1[MP ANALYSEE],COURBES!$E$12),INDEX(Tableau2[SURCHARGE],SMALL(IF(Tableau1[MP ANALYSEE]=COURBES!$E$12,ROW(INDIRECT("1:"&amp;ROWS(Tableau1[MP ANALYSEE])))),ROWS($1:108))),"")</f>
        <v/>
      </c>
      <c r="D109" s="12" t="str">
        <f t="array" aca="1" ref="D109" ca="1">IF(ROWS($1:108)&lt;=COUNTIF(Tableau1[MP ANALYSEE],COURBES!$E$12),INDEX(Tableau2[RESULTAT SUR ETIQ],SMALL(IF(Tableau1[MP ANALYSEE]=COURBES!$E$12,ROW(INDIRECT("1:"&amp;ROWS(Tableau1[MP ANALYSEE])))),ROWS($1:108))),"")</f>
        <v/>
      </c>
      <c r="F109" s="13" t="str">
        <f t="array" aca="1" ref="F109" ca="1">IF(ROWS($1:108)&lt;=COUNTIF(Tableau1[LOT],COURBES!$K$12),INDEX(Tableau1[MP ANALYSEE],SMALL(IF(Tableau1[LOT]=COURBES!$K$12,ROW(INDIRECT("1:"&amp;ROWS(Tableau1[LOT])))),ROWS($1:108))),"")</f>
        <v/>
      </c>
      <c r="G109" s="12" t="str">
        <f t="array" aca="1" ref="G109" ca="1">IF(ROWS($1:108)&lt;=COUNTIF(Tableau1[LOT],COURBES!$K$12),INDEX(Tableau2[RESULTAT SUR PROD],SMALL(IF(Tableau1[LOT]=COURBES!$K$12,ROW(INDIRECT("1:"&amp;ROWS(Tableau1[LOT])))),ROWS($1:108))),"")</f>
        <v/>
      </c>
      <c r="H109" s="12" t="str">
        <f t="array" aca="1" ref="H109" ca="1">IF(ROWS($1:108)&lt;=COUNTIF(Tableau1[LOT],COURBES!$K$12),INDEX(Tableau2[SURCHARGE],SMALL(IF(Tableau1[LOT]=COURBES!$K$12,ROW(INDIRECT("1:"&amp;ROWS(Tableau1[LOT])))),ROWS($1:108))),"")</f>
        <v/>
      </c>
      <c r="I109" s="12" t="str">
        <f t="array" aca="1" ref="I109" ca="1">IF(ROWS($1:108)&lt;=COUNTIF(Tableau1[LOT],COURBES!$K$12),INDEX(Tableau2[RESULTAT SUR ETIQ],SMALL(IF(Tableau1[LOT]=COURBES!$K$12,ROW(INDIRECT("1:"&amp;ROWS(Tableau1[LOT])))),ROWS($1:108))),"")</f>
        <v/>
      </c>
    </row>
    <row r="110" spans="1:9" x14ac:dyDescent="0.45">
      <c r="A110" t="str">
        <f t="array" aca="1" ref="A110" ca="1">IF(ROWS($1:109)&lt;=COUNTIF(Tableau1[MP ANALYSEE],COURBES!$E$12),INDEX(Tableau1[LOT],SMALL(IF(Tableau1[MP ANALYSEE]=COURBES!$E$12,ROW(INDIRECT("1:"&amp;ROWS(Tableau1[MP ANALYSEE])))),ROWS($1:109))),"")</f>
        <v/>
      </c>
      <c r="B110" s="12" t="str">
        <f t="array" aca="1" ref="B110" ca="1">IF(ROWS($1:109)&lt;=COUNTIF(Tableau1[MP ANALYSEE],COURBES!$E$12),INDEX(Tableau2[RESULTAT SUR PROD],SMALL(IF(Tableau1[MP ANALYSEE]=COURBES!$E$12,ROW(INDIRECT("1:"&amp;ROWS(Tableau1[MP ANALYSEE])))),ROWS($1:109))),"")</f>
        <v/>
      </c>
      <c r="C110" s="12" t="str">
        <f t="array" aca="1" ref="C110" ca="1">IF(ROWS($1:109)&lt;=COUNTIF(Tableau1[MP ANALYSEE],COURBES!$E$12),INDEX(Tableau2[SURCHARGE],SMALL(IF(Tableau1[MP ANALYSEE]=COURBES!$E$12,ROW(INDIRECT("1:"&amp;ROWS(Tableau1[MP ANALYSEE])))),ROWS($1:109))),"")</f>
        <v/>
      </c>
      <c r="D110" s="12" t="str">
        <f t="array" aca="1" ref="D110" ca="1">IF(ROWS($1:109)&lt;=COUNTIF(Tableau1[MP ANALYSEE],COURBES!$E$12),INDEX(Tableau2[RESULTAT SUR ETIQ],SMALL(IF(Tableau1[MP ANALYSEE]=COURBES!$E$12,ROW(INDIRECT("1:"&amp;ROWS(Tableau1[MP ANALYSEE])))),ROWS($1:109))),"")</f>
        <v/>
      </c>
      <c r="F110" s="13" t="str">
        <f t="array" aca="1" ref="F110" ca="1">IF(ROWS($1:109)&lt;=COUNTIF(Tableau1[LOT],COURBES!$K$12),INDEX(Tableau1[MP ANALYSEE],SMALL(IF(Tableau1[LOT]=COURBES!$K$12,ROW(INDIRECT("1:"&amp;ROWS(Tableau1[LOT])))),ROWS($1:109))),"")</f>
        <v/>
      </c>
      <c r="G110" s="12" t="str">
        <f t="array" aca="1" ref="G110" ca="1">IF(ROWS($1:109)&lt;=COUNTIF(Tableau1[LOT],COURBES!$K$12),INDEX(Tableau2[RESULTAT SUR PROD],SMALL(IF(Tableau1[LOT]=COURBES!$K$12,ROW(INDIRECT("1:"&amp;ROWS(Tableau1[LOT])))),ROWS($1:109))),"")</f>
        <v/>
      </c>
      <c r="H110" s="12" t="str">
        <f t="array" aca="1" ref="H110" ca="1">IF(ROWS($1:109)&lt;=COUNTIF(Tableau1[LOT],COURBES!$K$12),INDEX(Tableau2[SURCHARGE],SMALL(IF(Tableau1[LOT]=COURBES!$K$12,ROW(INDIRECT("1:"&amp;ROWS(Tableau1[LOT])))),ROWS($1:109))),"")</f>
        <v/>
      </c>
      <c r="I110" s="12" t="str">
        <f t="array" aca="1" ref="I110" ca="1">IF(ROWS($1:109)&lt;=COUNTIF(Tableau1[LOT],COURBES!$K$12),INDEX(Tableau2[RESULTAT SUR ETIQ],SMALL(IF(Tableau1[LOT]=COURBES!$K$12,ROW(INDIRECT("1:"&amp;ROWS(Tableau1[LOT])))),ROWS($1:109))),"")</f>
        <v/>
      </c>
    </row>
    <row r="111" spans="1:9" x14ac:dyDescent="0.45">
      <c r="A111" t="str">
        <f t="array" aca="1" ref="A111" ca="1">IF(ROWS($1:110)&lt;=COUNTIF(Tableau1[MP ANALYSEE],COURBES!$E$12),INDEX(Tableau1[LOT],SMALL(IF(Tableau1[MP ANALYSEE]=COURBES!$E$12,ROW(INDIRECT("1:"&amp;ROWS(Tableau1[MP ANALYSEE])))),ROWS($1:110))),"")</f>
        <v/>
      </c>
      <c r="B111" s="12" t="str">
        <f t="array" aca="1" ref="B111" ca="1">IF(ROWS($1:110)&lt;=COUNTIF(Tableau1[MP ANALYSEE],COURBES!$E$12),INDEX(Tableau2[RESULTAT SUR PROD],SMALL(IF(Tableau1[MP ANALYSEE]=COURBES!$E$12,ROW(INDIRECT("1:"&amp;ROWS(Tableau1[MP ANALYSEE])))),ROWS($1:110))),"")</f>
        <v/>
      </c>
      <c r="C111" s="12" t="str">
        <f t="array" aca="1" ref="C111" ca="1">IF(ROWS($1:110)&lt;=COUNTIF(Tableau1[MP ANALYSEE],COURBES!$E$12),INDEX(Tableau2[SURCHARGE],SMALL(IF(Tableau1[MP ANALYSEE]=COURBES!$E$12,ROW(INDIRECT("1:"&amp;ROWS(Tableau1[MP ANALYSEE])))),ROWS($1:110))),"")</f>
        <v/>
      </c>
      <c r="D111" s="12" t="str">
        <f t="array" aca="1" ref="D111" ca="1">IF(ROWS($1:110)&lt;=COUNTIF(Tableau1[MP ANALYSEE],COURBES!$E$12),INDEX(Tableau2[RESULTAT SUR ETIQ],SMALL(IF(Tableau1[MP ANALYSEE]=COURBES!$E$12,ROW(INDIRECT("1:"&amp;ROWS(Tableau1[MP ANALYSEE])))),ROWS($1:110))),"")</f>
        <v/>
      </c>
      <c r="F111" s="13" t="str">
        <f t="array" aca="1" ref="F111" ca="1">IF(ROWS($1:110)&lt;=COUNTIF(Tableau1[LOT],COURBES!$K$12),INDEX(Tableau1[MP ANALYSEE],SMALL(IF(Tableau1[LOT]=COURBES!$K$12,ROW(INDIRECT("1:"&amp;ROWS(Tableau1[LOT])))),ROWS($1:110))),"")</f>
        <v/>
      </c>
      <c r="G111" s="12" t="str">
        <f t="array" aca="1" ref="G111" ca="1">IF(ROWS($1:110)&lt;=COUNTIF(Tableau1[LOT],COURBES!$K$12),INDEX(Tableau2[RESULTAT SUR PROD],SMALL(IF(Tableau1[LOT]=COURBES!$K$12,ROW(INDIRECT("1:"&amp;ROWS(Tableau1[LOT])))),ROWS($1:110))),"")</f>
        <v/>
      </c>
      <c r="H111" s="12" t="str">
        <f t="array" aca="1" ref="H111" ca="1">IF(ROWS($1:110)&lt;=COUNTIF(Tableau1[LOT],COURBES!$K$12),INDEX(Tableau2[SURCHARGE],SMALL(IF(Tableau1[LOT]=COURBES!$K$12,ROW(INDIRECT("1:"&amp;ROWS(Tableau1[LOT])))),ROWS($1:110))),"")</f>
        <v/>
      </c>
      <c r="I111" s="12" t="str">
        <f t="array" aca="1" ref="I111" ca="1">IF(ROWS($1:110)&lt;=COUNTIF(Tableau1[LOT],COURBES!$K$12),INDEX(Tableau2[RESULTAT SUR ETIQ],SMALL(IF(Tableau1[LOT]=COURBES!$K$12,ROW(INDIRECT("1:"&amp;ROWS(Tableau1[LOT])))),ROWS($1:110))),"")</f>
        <v/>
      </c>
    </row>
    <row r="112" spans="1:9" x14ac:dyDescent="0.45">
      <c r="A112" t="str">
        <f t="array" aca="1" ref="A112" ca="1">IF(ROWS($1:111)&lt;=COUNTIF(Tableau1[MP ANALYSEE],COURBES!$E$12),INDEX(Tableau1[LOT],SMALL(IF(Tableau1[MP ANALYSEE]=COURBES!$E$12,ROW(INDIRECT("1:"&amp;ROWS(Tableau1[MP ANALYSEE])))),ROWS($1:111))),"")</f>
        <v/>
      </c>
      <c r="B112" s="12" t="str">
        <f t="array" aca="1" ref="B112" ca="1">IF(ROWS($1:111)&lt;=COUNTIF(Tableau1[MP ANALYSEE],COURBES!$E$12),INDEX(Tableau2[RESULTAT SUR PROD],SMALL(IF(Tableau1[MP ANALYSEE]=COURBES!$E$12,ROW(INDIRECT("1:"&amp;ROWS(Tableau1[MP ANALYSEE])))),ROWS($1:111))),"")</f>
        <v/>
      </c>
      <c r="C112" s="12" t="str">
        <f t="array" aca="1" ref="C112" ca="1">IF(ROWS($1:111)&lt;=COUNTIF(Tableau1[MP ANALYSEE],COURBES!$E$12),INDEX(Tableau2[SURCHARGE],SMALL(IF(Tableau1[MP ANALYSEE]=COURBES!$E$12,ROW(INDIRECT("1:"&amp;ROWS(Tableau1[MP ANALYSEE])))),ROWS($1:111))),"")</f>
        <v/>
      </c>
      <c r="D112" s="12" t="str">
        <f t="array" aca="1" ref="D112" ca="1">IF(ROWS($1:111)&lt;=COUNTIF(Tableau1[MP ANALYSEE],COURBES!$E$12),INDEX(Tableau2[RESULTAT SUR ETIQ],SMALL(IF(Tableau1[MP ANALYSEE]=COURBES!$E$12,ROW(INDIRECT("1:"&amp;ROWS(Tableau1[MP ANALYSEE])))),ROWS($1:111))),"")</f>
        <v/>
      </c>
      <c r="F112" s="13" t="str">
        <f t="array" aca="1" ref="F112" ca="1">IF(ROWS($1:111)&lt;=COUNTIF(Tableau1[LOT],COURBES!$K$12),INDEX(Tableau1[MP ANALYSEE],SMALL(IF(Tableau1[LOT]=COURBES!$K$12,ROW(INDIRECT("1:"&amp;ROWS(Tableau1[LOT])))),ROWS($1:111))),"")</f>
        <v/>
      </c>
      <c r="G112" s="12" t="str">
        <f t="array" aca="1" ref="G112" ca="1">IF(ROWS($1:111)&lt;=COUNTIF(Tableau1[LOT],COURBES!$K$12),INDEX(Tableau2[RESULTAT SUR PROD],SMALL(IF(Tableau1[LOT]=COURBES!$K$12,ROW(INDIRECT("1:"&amp;ROWS(Tableau1[LOT])))),ROWS($1:111))),"")</f>
        <v/>
      </c>
      <c r="H112" s="12" t="str">
        <f t="array" aca="1" ref="H112" ca="1">IF(ROWS($1:111)&lt;=COUNTIF(Tableau1[LOT],COURBES!$K$12),INDEX(Tableau2[SURCHARGE],SMALL(IF(Tableau1[LOT]=COURBES!$K$12,ROW(INDIRECT("1:"&amp;ROWS(Tableau1[LOT])))),ROWS($1:111))),"")</f>
        <v/>
      </c>
      <c r="I112" s="12" t="str">
        <f t="array" aca="1" ref="I112" ca="1">IF(ROWS($1:111)&lt;=COUNTIF(Tableau1[LOT],COURBES!$K$12),INDEX(Tableau2[RESULTAT SUR ETIQ],SMALL(IF(Tableau1[LOT]=COURBES!$K$12,ROW(INDIRECT("1:"&amp;ROWS(Tableau1[LOT])))),ROWS($1:111))),"")</f>
        <v/>
      </c>
    </row>
    <row r="113" spans="1:9" x14ac:dyDescent="0.45">
      <c r="A113" t="str">
        <f t="array" aca="1" ref="A113" ca="1">IF(ROWS($1:112)&lt;=COUNTIF(Tableau1[MP ANALYSEE],COURBES!$E$12),INDEX(Tableau1[LOT],SMALL(IF(Tableau1[MP ANALYSEE]=COURBES!$E$12,ROW(INDIRECT("1:"&amp;ROWS(Tableau1[MP ANALYSEE])))),ROWS($1:112))),"")</f>
        <v/>
      </c>
      <c r="B113" s="12" t="str">
        <f t="array" aca="1" ref="B113" ca="1">IF(ROWS($1:112)&lt;=COUNTIF(Tableau1[MP ANALYSEE],COURBES!$E$12),INDEX(Tableau2[RESULTAT SUR PROD],SMALL(IF(Tableau1[MP ANALYSEE]=COURBES!$E$12,ROW(INDIRECT("1:"&amp;ROWS(Tableau1[MP ANALYSEE])))),ROWS($1:112))),"")</f>
        <v/>
      </c>
      <c r="C113" s="12" t="str">
        <f t="array" aca="1" ref="C113" ca="1">IF(ROWS($1:112)&lt;=COUNTIF(Tableau1[MP ANALYSEE],COURBES!$E$12),INDEX(Tableau2[SURCHARGE],SMALL(IF(Tableau1[MP ANALYSEE]=COURBES!$E$12,ROW(INDIRECT("1:"&amp;ROWS(Tableau1[MP ANALYSEE])))),ROWS($1:112))),"")</f>
        <v/>
      </c>
      <c r="D113" s="12" t="str">
        <f t="array" aca="1" ref="D113" ca="1">IF(ROWS($1:112)&lt;=COUNTIF(Tableau1[MP ANALYSEE],COURBES!$E$12),INDEX(Tableau2[RESULTAT SUR ETIQ],SMALL(IF(Tableau1[MP ANALYSEE]=COURBES!$E$12,ROW(INDIRECT("1:"&amp;ROWS(Tableau1[MP ANALYSEE])))),ROWS($1:112))),"")</f>
        <v/>
      </c>
      <c r="F113" s="13" t="str">
        <f t="array" aca="1" ref="F113" ca="1">IF(ROWS($1:112)&lt;=COUNTIF(Tableau1[LOT],COURBES!$K$12),INDEX(Tableau1[MP ANALYSEE],SMALL(IF(Tableau1[LOT]=COURBES!$K$12,ROW(INDIRECT("1:"&amp;ROWS(Tableau1[LOT])))),ROWS($1:112))),"")</f>
        <v/>
      </c>
      <c r="G113" s="12" t="str">
        <f t="array" aca="1" ref="G113" ca="1">IF(ROWS($1:112)&lt;=COUNTIF(Tableau1[LOT],COURBES!$K$12),INDEX(Tableau2[RESULTAT SUR PROD],SMALL(IF(Tableau1[LOT]=COURBES!$K$12,ROW(INDIRECT("1:"&amp;ROWS(Tableau1[LOT])))),ROWS($1:112))),"")</f>
        <v/>
      </c>
      <c r="H113" s="12" t="str">
        <f t="array" aca="1" ref="H113" ca="1">IF(ROWS($1:112)&lt;=COUNTIF(Tableau1[LOT],COURBES!$K$12),INDEX(Tableau2[SURCHARGE],SMALL(IF(Tableau1[LOT]=COURBES!$K$12,ROW(INDIRECT("1:"&amp;ROWS(Tableau1[LOT])))),ROWS($1:112))),"")</f>
        <v/>
      </c>
      <c r="I113" s="12" t="str">
        <f t="array" aca="1" ref="I113" ca="1">IF(ROWS($1:112)&lt;=COUNTIF(Tableau1[LOT],COURBES!$K$12),INDEX(Tableau2[RESULTAT SUR ETIQ],SMALL(IF(Tableau1[LOT]=COURBES!$K$12,ROW(INDIRECT("1:"&amp;ROWS(Tableau1[LOT])))),ROWS($1:112))),"")</f>
        <v/>
      </c>
    </row>
    <row r="114" spans="1:9" x14ac:dyDescent="0.45">
      <c r="A114" t="str">
        <f t="array" aca="1" ref="A114" ca="1">IF(ROWS($1:113)&lt;=COUNTIF(Tableau1[MP ANALYSEE],COURBES!$E$12),INDEX(Tableau1[LOT],SMALL(IF(Tableau1[MP ANALYSEE]=COURBES!$E$12,ROW(INDIRECT("1:"&amp;ROWS(Tableau1[MP ANALYSEE])))),ROWS($1:113))),"")</f>
        <v/>
      </c>
      <c r="B114" s="12" t="str">
        <f t="array" aca="1" ref="B114" ca="1">IF(ROWS($1:113)&lt;=COUNTIF(Tableau1[MP ANALYSEE],COURBES!$E$12),INDEX(Tableau2[RESULTAT SUR PROD],SMALL(IF(Tableau1[MP ANALYSEE]=COURBES!$E$12,ROW(INDIRECT("1:"&amp;ROWS(Tableau1[MP ANALYSEE])))),ROWS($1:113))),"")</f>
        <v/>
      </c>
      <c r="C114" s="12" t="str">
        <f t="array" aca="1" ref="C114" ca="1">IF(ROWS($1:113)&lt;=COUNTIF(Tableau1[MP ANALYSEE],COURBES!$E$12),INDEX(Tableau2[SURCHARGE],SMALL(IF(Tableau1[MP ANALYSEE]=COURBES!$E$12,ROW(INDIRECT("1:"&amp;ROWS(Tableau1[MP ANALYSEE])))),ROWS($1:113))),"")</f>
        <v/>
      </c>
      <c r="D114" s="12" t="str">
        <f t="array" aca="1" ref="D114" ca="1">IF(ROWS($1:113)&lt;=COUNTIF(Tableau1[MP ANALYSEE],COURBES!$E$12),INDEX(Tableau2[RESULTAT SUR ETIQ],SMALL(IF(Tableau1[MP ANALYSEE]=COURBES!$E$12,ROW(INDIRECT("1:"&amp;ROWS(Tableau1[MP ANALYSEE])))),ROWS($1:113))),"")</f>
        <v/>
      </c>
      <c r="F114" s="13" t="str">
        <f t="array" aca="1" ref="F114" ca="1">IF(ROWS($1:113)&lt;=COUNTIF(Tableau1[LOT],COURBES!$K$12),INDEX(Tableau1[MP ANALYSEE],SMALL(IF(Tableau1[LOT]=COURBES!$K$12,ROW(INDIRECT("1:"&amp;ROWS(Tableau1[LOT])))),ROWS($1:113))),"")</f>
        <v/>
      </c>
      <c r="G114" s="12" t="str">
        <f t="array" aca="1" ref="G114" ca="1">IF(ROWS($1:113)&lt;=COUNTIF(Tableau1[LOT],COURBES!$K$12),INDEX(Tableau2[RESULTAT SUR PROD],SMALL(IF(Tableau1[LOT]=COURBES!$K$12,ROW(INDIRECT("1:"&amp;ROWS(Tableau1[LOT])))),ROWS($1:113))),"")</f>
        <v/>
      </c>
      <c r="H114" s="12" t="str">
        <f t="array" aca="1" ref="H114" ca="1">IF(ROWS($1:113)&lt;=COUNTIF(Tableau1[LOT],COURBES!$K$12),INDEX(Tableau2[SURCHARGE],SMALL(IF(Tableau1[LOT]=COURBES!$K$12,ROW(INDIRECT("1:"&amp;ROWS(Tableau1[LOT])))),ROWS($1:113))),"")</f>
        <v/>
      </c>
      <c r="I114" s="12" t="str">
        <f t="array" aca="1" ref="I114" ca="1">IF(ROWS($1:113)&lt;=COUNTIF(Tableau1[LOT],COURBES!$K$12),INDEX(Tableau2[RESULTAT SUR ETIQ],SMALL(IF(Tableau1[LOT]=COURBES!$K$12,ROW(INDIRECT("1:"&amp;ROWS(Tableau1[LOT])))),ROWS($1:113))),"")</f>
        <v/>
      </c>
    </row>
    <row r="115" spans="1:9" x14ac:dyDescent="0.45">
      <c r="A115" t="str">
        <f t="array" aca="1" ref="A115" ca="1">IF(ROWS($1:114)&lt;=COUNTIF(Tableau1[MP ANALYSEE],COURBES!$E$12),INDEX(Tableau1[LOT],SMALL(IF(Tableau1[MP ANALYSEE]=COURBES!$E$12,ROW(INDIRECT("1:"&amp;ROWS(Tableau1[MP ANALYSEE])))),ROWS($1:114))),"")</f>
        <v/>
      </c>
      <c r="B115" s="12" t="str">
        <f t="array" aca="1" ref="B115" ca="1">IF(ROWS($1:114)&lt;=COUNTIF(Tableau1[MP ANALYSEE],COURBES!$E$12),INDEX(Tableau2[RESULTAT SUR PROD],SMALL(IF(Tableau1[MP ANALYSEE]=COURBES!$E$12,ROW(INDIRECT("1:"&amp;ROWS(Tableau1[MP ANALYSEE])))),ROWS($1:114))),"")</f>
        <v/>
      </c>
      <c r="C115" s="12" t="str">
        <f t="array" aca="1" ref="C115" ca="1">IF(ROWS($1:114)&lt;=COUNTIF(Tableau1[MP ANALYSEE],COURBES!$E$12),INDEX(Tableau2[SURCHARGE],SMALL(IF(Tableau1[MP ANALYSEE]=COURBES!$E$12,ROW(INDIRECT("1:"&amp;ROWS(Tableau1[MP ANALYSEE])))),ROWS($1:114))),"")</f>
        <v/>
      </c>
      <c r="D115" s="12" t="str">
        <f t="array" aca="1" ref="D115" ca="1">IF(ROWS($1:114)&lt;=COUNTIF(Tableau1[MP ANALYSEE],COURBES!$E$12),INDEX(Tableau2[RESULTAT SUR ETIQ],SMALL(IF(Tableau1[MP ANALYSEE]=COURBES!$E$12,ROW(INDIRECT("1:"&amp;ROWS(Tableau1[MP ANALYSEE])))),ROWS($1:114))),"")</f>
        <v/>
      </c>
      <c r="F115" s="13" t="str">
        <f t="array" aca="1" ref="F115" ca="1">IF(ROWS($1:114)&lt;=COUNTIF(Tableau1[LOT],COURBES!$K$12),INDEX(Tableau1[MP ANALYSEE],SMALL(IF(Tableau1[LOT]=COURBES!$K$12,ROW(INDIRECT("1:"&amp;ROWS(Tableau1[LOT])))),ROWS($1:114))),"")</f>
        <v/>
      </c>
      <c r="G115" s="12" t="str">
        <f t="array" aca="1" ref="G115" ca="1">IF(ROWS($1:114)&lt;=COUNTIF(Tableau1[LOT],COURBES!$K$12),INDEX(Tableau2[RESULTAT SUR PROD],SMALL(IF(Tableau1[LOT]=COURBES!$K$12,ROW(INDIRECT("1:"&amp;ROWS(Tableau1[LOT])))),ROWS($1:114))),"")</f>
        <v/>
      </c>
      <c r="H115" s="12" t="str">
        <f t="array" aca="1" ref="H115" ca="1">IF(ROWS($1:114)&lt;=COUNTIF(Tableau1[LOT],COURBES!$K$12),INDEX(Tableau2[SURCHARGE],SMALL(IF(Tableau1[LOT]=COURBES!$K$12,ROW(INDIRECT("1:"&amp;ROWS(Tableau1[LOT])))),ROWS($1:114))),"")</f>
        <v/>
      </c>
      <c r="I115" s="12" t="str">
        <f t="array" aca="1" ref="I115" ca="1">IF(ROWS($1:114)&lt;=COUNTIF(Tableau1[LOT],COURBES!$K$12),INDEX(Tableau2[RESULTAT SUR ETIQ],SMALL(IF(Tableau1[LOT]=COURBES!$K$12,ROW(INDIRECT("1:"&amp;ROWS(Tableau1[LOT])))),ROWS($1:114))),"")</f>
        <v/>
      </c>
    </row>
    <row r="116" spans="1:9" x14ac:dyDescent="0.45">
      <c r="A116" t="str">
        <f t="array" aca="1" ref="A116" ca="1">IF(ROWS($1:115)&lt;=COUNTIF(Tableau1[MP ANALYSEE],COURBES!$E$12),INDEX(Tableau1[LOT],SMALL(IF(Tableau1[MP ANALYSEE]=COURBES!$E$12,ROW(INDIRECT("1:"&amp;ROWS(Tableau1[MP ANALYSEE])))),ROWS($1:115))),"")</f>
        <v/>
      </c>
      <c r="B116" s="12" t="str">
        <f t="array" aca="1" ref="B116" ca="1">IF(ROWS($1:115)&lt;=COUNTIF(Tableau1[MP ANALYSEE],COURBES!$E$12),INDEX(Tableau2[RESULTAT SUR PROD],SMALL(IF(Tableau1[MP ANALYSEE]=COURBES!$E$12,ROW(INDIRECT("1:"&amp;ROWS(Tableau1[MP ANALYSEE])))),ROWS($1:115))),"")</f>
        <v/>
      </c>
      <c r="C116" s="12" t="str">
        <f t="array" aca="1" ref="C116" ca="1">IF(ROWS($1:115)&lt;=COUNTIF(Tableau1[MP ANALYSEE],COURBES!$E$12),INDEX(Tableau2[SURCHARGE],SMALL(IF(Tableau1[MP ANALYSEE]=COURBES!$E$12,ROW(INDIRECT("1:"&amp;ROWS(Tableau1[MP ANALYSEE])))),ROWS($1:115))),"")</f>
        <v/>
      </c>
      <c r="D116" s="12" t="str">
        <f t="array" aca="1" ref="D116" ca="1">IF(ROWS($1:115)&lt;=COUNTIF(Tableau1[MP ANALYSEE],COURBES!$E$12),INDEX(Tableau2[RESULTAT SUR ETIQ],SMALL(IF(Tableau1[MP ANALYSEE]=COURBES!$E$12,ROW(INDIRECT("1:"&amp;ROWS(Tableau1[MP ANALYSEE])))),ROWS($1:115))),"")</f>
        <v/>
      </c>
      <c r="F116" s="13" t="str">
        <f t="array" aca="1" ref="F116" ca="1">IF(ROWS($1:115)&lt;=COUNTIF(Tableau1[LOT],COURBES!$K$12),INDEX(Tableau1[MP ANALYSEE],SMALL(IF(Tableau1[LOT]=COURBES!$K$12,ROW(INDIRECT("1:"&amp;ROWS(Tableau1[LOT])))),ROWS($1:115))),"")</f>
        <v/>
      </c>
      <c r="G116" s="12" t="str">
        <f t="array" aca="1" ref="G116" ca="1">IF(ROWS($1:115)&lt;=COUNTIF(Tableau1[LOT],COURBES!$K$12),INDEX(Tableau2[RESULTAT SUR PROD],SMALL(IF(Tableau1[LOT]=COURBES!$K$12,ROW(INDIRECT("1:"&amp;ROWS(Tableau1[LOT])))),ROWS($1:115))),"")</f>
        <v/>
      </c>
      <c r="H116" s="12" t="str">
        <f t="array" aca="1" ref="H116" ca="1">IF(ROWS($1:115)&lt;=COUNTIF(Tableau1[LOT],COURBES!$K$12),INDEX(Tableau2[SURCHARGE],SMALL(IF(Tableau1[LOT]=COURBES!$K$12,ROW(INDIRECT("1:"&amp;ROWS(Tableau1[LOT])))),ROWS($1:115))),"")</f>
        <v/>
      </c>
      <c r="I116" s="12" t="str">
        <f t="array" aca="1" ref="I116" ca="1">IF(ROWS($1:115)&lt;=COUNTIF(Tableau1[LOT],COURBES!$K$12),INDEX(Tableau2[RESULTAT SUR ETIQ],SMALL(IF(Tableau1[LOT]=COURBES!$K$12,ROW(INDIRECT("1:"&amp;ROWS(Tableau1[LOT])))),ROWS($1:115))),"")</f>
        <v/>
      </c>
    </row>
    <row r="117" spans="1:9" x14ac:dyDescent="0.45">
      <c r="A117" t="str">
        <f t="array" aca="1" ref="A117" ca="1">IF(ROWS($1:116)&lt;=COUNTIF(Tableau1[MP ANALYSEE],COURBES!$E$12),INDEX(Tableau1[LOT],SMALL(IF(Tableau1[MP ANALYSEE]=COURBES!$E$12,ROW(INDIRECT("1:"&amp;ROWS(Tableau1[MP ANALYSEE])))),ROWS($1:116))),"")</f>
        <v/>
      </c>
      <c r="B117" s="12" t="str">
        <f t="array" aca="1" ref="B117" ca="1">IF(ROWS($1:116)&lt;=COUNTIF(Tableau1[MP ANALYSEE],COURBES!$E$12),INDEX(Tableau2[RESULTAT SUR PROD],SMALL(IF(Tableau1[MP ANALYSEE]=COURBES!$E$12,ROW(INDIRECT("1:"&amp;ROWS(Tableau1[MP ANALYSEE])))),ROWS($1:116))),"")</f>
        <v/>
      </c>
      <c r="C117" s="12" t="str">
        <f t="array" aca="1" ref="C117" ca="1">IF(ROWS($1:116)&lt;=COUNTIF(Tableau1[MP ANALYSEE],COURBES!$E$12),INDEX(Tableau2[SURCHARGE],SMALL(IF(Tableau1[MP ANALYSEE]=COURBES!$E$12,ROW(INDIRECT("1:"&amp;ROWS(Tableau1[MP ANALYSEE])))),ROWS($1:116))),"")</f>
        <v/>
      </c>
      <c r="D117" s="12" t="str">
        <f t="array" aca="1" ref="D117" ca="1">IF(ROWS($1:116)&lt;=COUNTIF(Tableau1[MP ANALYSEE],COURBES!$E$12),INDEX(Tableau2[RESULTAT SUR ETIQ],SMALL(IF(Tableau1[MP ANALYSEE]=COURBES!$E$12,ROW(INDIRECT("1:"&amp;ROWS(Tableau1[MP ANALYSEE])))),ROWS($1:116))),"")</f>
        <v/>
      </c>
      <c r="F117" s="13" t="str">
        <f t="array" aca="1" ref="F117" ca="1">IF(ROWS($1:116)&lt;=COUNTIF(Tableau1[LOT],COURBES!$K$12),INDEX(Tableau1[MP ANALYSEE],SMALL(IF(Tableau1[LOT]=COURBES!$K$12,ROW(INDIRECT("1:"&amp;ROWS(Tableau1[LOT])))),ROWS($1:116))),"")</f>
        <v/>
      </c>
      <c r="G117" s="12" t="str">
        <f t="array" aca="1" ref="G117" ca="1">IF(ROWS($1:116)&lt;=COUNTIF(Tableau1[LOT],COURBES!$K$12),INDEX(Tableau2[RESULTAT SUR PROD],SMALL(IF(Tableau1[LOT]=COURBES!$K$12,ROW(INDIRECT("1:"&amp;ROWS(Tableau1[LOT])))),ROWS($1:116))),"")</f>
        <v/>
      </c>
      <c r="H117" s="12" t="str">
        <f t="array" aca="1" ref="H117" ca="1">IF(ROWS($1:116)&lt;=COUNTIF(Tableau1[LOT],COURBES!$K$12),INDEX(Tableau2[SURCHARGE],SMALL(IF(Tableau1[LOT]=COURBES!$K$12,ROW(INDIRECT("1:"&amp;ROWS(Tableau1[LOT])))),ROWS($1:116))),"")</f>
        <v/>
      </c>
      <c r="I117" s="12" t="str">
        <f t="array" aca="1" ref="I117" ca="1">IF(ROWS($1:116)&lt;=COUNTIF(Tableau1[LOT],COURBES!$K$12),INDEX(Tableau2[RESULTAT SUR ETIQ],SMALL(IF(Tableau1[LOT]=COURBES!$K$12,ROW(INDIRECT("1:"&amp;ROWS(Tableau1[LOT])))),ROWS($1:116))),"")</f>
        <v/>
      </c>
    </row>
    <row r="118" spans="1:9" x14ac:dyDescent="0.45">
      <c r="A118" t="str">
        <f t="array" aca="1" ref="A118" ca="1">IF(ROWS($1:117)&lt;=COUNTIF(Tableau1[MP ANALYSEE],COURBES!$E$12),INDEX(Tableau1[LOT],SMALL(IF(Tableau1[MP ANALYSEE]=COURBES!$E$12,ROW(INDIRECT("1:"&amp;ROWS(Tableau1[MP ANALYSEE])))),ROWS($1:117))),"")</f>
        <v/>
      </c>
      <c r="B118" s="12" t="str">
        <f t="array" aca="1" ref="B118" ca="1">IF(ROWS($1:117)&lt;=COUNTIF(Tableau1[MP ANALYSEE],COURBES!$E$12),INDEX(Tableau2[RESULTAT SUR PROD],SMALL(IF(Tableau1[MP ANALYSEE]=COURBES!$E$12,ROW(INDIRECT("1:"&amp;ROWS(Tableau1[MP ANALYSEE])))),ROWS($1:117))),"")</f>
        <v/>
      </c>
      <c r="C118" s="12" t="str">
        <f t="array" aca="1" ref="C118" ca="1">IF(ROWS($1:117)&lt;=COUNTIF(Tableau1[MP ANALYSEE],COURBES!$E$12),INDEX(Tableau2[SURCHARGE],SMALL(IF(Tableau1[MP ANALYSEE]=COURBES!$E$12,ROW(INDIRECT("1:"&amp;ROWS(Tableau1[MP ANALYSEE])))),ROWS($1:117))),"")</f>
        <v/>
      </c>
      <c r="D118" s="12" t="str">
        <f t="array" aca="1" ref="D118" ca="1">IF(ROWS($1:117)&lt;=COUNTIF(Tableau1[MP ANALYSEE],COURBES!$E$12),INDEX(Tableau2[RESULTAT SUR ETIQ],SMALL(IF(Tableau1[MP ANALYSEE]=COURBES!$E$12,ROW(INDIRECT("1:"&amp;ROWS(Tableau1[MP ANALYSEE])))),ROWS($1:117))),"")</f>
        <v/>
      </c>
      <c r="F118" s="13" t="str">
        <f t="array" aca="1" ref="F118" ca="1">IF(ROWS($1:117)&lt;=COUNTIF(Tableau1[LOT],COURBES!$K$12),INDEX(Tableau1[MP ANALYSEE],SMALL(IF(Tableau1[LOT]=COURBES!$K$12,ROW(INDIRECT("1:"&amp;ROWS(Tableau1[LOT])))),ROWS($1:117))),"")</f>
        <v/>
      </c>
      <c r="G118" s="12" t="str">
        <f t="array" aca="1" ref="G118" ca="1">IF(ROWS($1:117)&lt;=COUNTIF(Tableau1[LOT],COURBES!$K$12),INDEX(Tableau2[RESULTAT SUR PROD],SMALL(IF(Tableau1[LOT]=COURBES!$K$12,ROW(INDIRECT("1:"&amp;ROWS(Tableau1[LOT])))),ROWS($1:117))),"")</f>
        <v/>
      </c>
      <c r="H118" s="12" t="str">
        <f t="array" aca="1" ref="H118" ca="1">IF(ROWS($1:117)&lt;=COUNTIF(Tableau1[LOT],COURBES!$K$12),INDEX(Tableau2[SURCHARGE],SMALL(IF(Tableau1[LOT]=COURBES!$K$12,ROW(INDIRECT("1:"&amp;ROWS(Tableau1[LOT])))),ROWS($1:117))),"")</f>
        <v/>
      </c>
      <c r="I118" s="12" t="str">
        <f t="array" aca="1" ref="I118" ca="1">IF(ROWS($1:117)&lt;=COUNTIF(Tableau1[LOT],COURBES!$K$12),INDEX(Tableau2[RESULTAT SUR ETIQ],SMALL(IF(Tableau1[LOT]=COURBES!$K$12,ROW(INDIRECT("1:"&amp;ROWS(Tableau1[LOT])))),ROWS($1:117))),"")</f>
        <v/>
      </c>
    </row>
    <row r="119" spans="1:9" x14ac:dyDescent="0.45">
      <c r="A119" t="str">
        <f t="array" aca="1" ref="A119" ca="1">IF(ROWS($1:118)&lt;=COUNTIF(Tableau1[MP ANALYSEE],COURBES!$E$12),INDEX(Tableau1[LOT],SMALL(IF(Tableau1[MP ANALYSEE]=COURBES!$E$12,ROW(INDIRECT("1:"&amp;ROWS(Tableau1[MP ANALYSEE])))),ROWS($1:118))),"")</f>
        <v/>
      </c>
      <c r="B119" s="12" t="str">
        <f t="array" aca="1" ref="B119" ca="1">IF(ROWS($1:118)&lt;=COUNTIF(Tableau1[MP ANALYSEE],COURBES!$E$12),INDEX(Tableau2[RESULTAT SUR PROD],SMALL(IF(Tableau1[MP ANALYSEE]=COURBES!$E$12,ROW(INDIRECT("1:"&amp;ROWS(Tableau1[MP ANALYSEE])))),ROWS($1:118))),"")</f>
        <v/>
      </c>
      <c r="C119" s="12" t="str">
        <f t="array" aca="1" ref="C119" ca="1">IF(ROWS($1:118)&lt;=COUNTIF(Tableau1[MP ANALYSEE],COURBES!$E$12),INDEX(Tableau2[SURCHARGE],SMALL(IF(Tableau1[MP ANALYSEE]=COURBES!$E$12,ROW(INDIRECT("1:"&amp;ROWS(Tableau1[MP ANALYSEE])))),ROWS($1:118))),"")</f>
        <v/>
      </c>
      <c r="D119" s="12" t="str">
        <f t="array" aca="1" ref="D119" ca="1">IF(ROWS($1:118)&lt;=COUNTIF(Tableau1[MP ANALYSEE],COURBES!$E$12),INDEX(Tableau2[RESULTAT SUR ETIQ],SMALL(IF(Tableau1[MP ANALYSEE]=COURBES!$E$12,ROW(INDIRECT("1:"&amp;ROWS(Tableau1[MP ANALYSEE])))),ROWS($1:118))),"")</f>
        <v/>
      </c>
      <c r="F119" s="13" t="str">
        <f t="array" aca="1" ref="F119" ca="1">IF(ROWS($1:118)&lt;=COUNTIF(Tableau1[LOT],COURBES!$K$12),INDEX(Tableau1[MP ANALYSEE],SMALL(IF(Tableau1[LOT]=COURBES!$K$12,ROW(INDIRECT("1:"&amp;ROWS(Tableau1[LOT])))),ROWS($1:118))),"")</f>
        <v/>
      </c>
      <c r="G119" s="12" t="str">
        <f t="array" aca="1" ref="G119" ca="1">IF(ROWS($1:118)&lt;=COUNTIF(Tableau1[LOT],COURBES!$K$12),INDEX(Tableau2[RESULTAT SUR PROD],SMALL(IF(Tableau1[LOT]=COURBES!$K$12,ROW(INDIRECT("1:"&amp;ROWS(Tableau1[LOT])))),ROWS($1:118))),"")</f>
        <v/>
      </c>
      <c r="H119" s="12" t="str">
        <f t="array" aca="1" ref="H119" ca="1">IF(ROWS($1:118)&lt;=COUNTIF(Tableau1[LOT],COURBES!$K$12),INDEX(Tableau2[SURCHARGE],SMALL(IF(Tableau1[LOT]=COURBES!$K$12,ROW(INDIRECT("1:"&amp;ROWS(Tableau1[LOT])))),ROWS($1:118))),"")</f>
        <v/>
      </c>
      <c r="I119" s="12" t="str">
        <f t="array" aca="1" ref="I119" ca="1">IF(ROWS($1:118)&lt;=COUNTIF(Tableau1[LOT],COURBES!$K$12),INDEX(Tableau2[RESULTAT SUR ETIQ],SMALL(IF(Tableau1[LOT]=COURBES!$K$12,ROW(INDIRECT("1:"&amp;ROWS(Tableau1[LOT])))),ROWS($1:118))),"")</f>
        <v/>
      </c>
    </row>
    <row r="120" spans="1:9" x14ac:dyDescent="0.45">
      <c r="A120" t="str">
        <f t="array" aca="1" ref="A120" ca="1">IF(ROWS($1:119)&lt;=COUNTIF(Tableau1[MP ANALYSEE],COURBES!$E$12),INDEX(Tableau1[LOT],SMALL(IF(Tableau1[MP ANALYSEE]=COURBES!$E$12,ROW(INDIRECT("1:"&amp;ROWS(Tableau1[MP ANALYSEE])))),ROWS($1:119))),"")</f>
        <v/>
      </c>
      <c r="B120" s="12" t="str">
        <f t="array" aca="1" ref="B120" ca="1">IF(ROWS($1:119)&lt;=COUNTIF(Tableau1[MP ANALYSEE],COURBES!$E$12),INDEX(Tableau2[RESULTAT SUR PROD],SMALL(IF(Tableau1[MP ANALYSEE]=COURBES!$E$12,ROW(INDIRECT("1:"&amp;ROWS(Tableau1[MP ANALYSEE])))),ROWS($1:119))),"")</f>
        <v/>
      </c>
      <c r="C120" s="12" t="str">
        <f t="array" aca="1" ref="C120" ca="1">IF(ROWS($1:119)&lt;=COUNTIF(Tableau1[MP ANALYSEE],COURBES!$E$12),INDEX(Tableau2[SURCHARGE],SMALL(IF(Tableau1[MP ANALYSEE]=COURBES!$E$12,ROW(INDIRECT("1:"&amp;ROWS(Tableau1[MP ANALYSEE])))),ROWS($1:119))),"")</f>
        <v/>
      </c>
      <c r="D120" s="12" t="str">
        <f t="array" aca="1" ref="D120" ca="1">IF(ROWS($1:119)&lt;=COUNTIF(Tableau1[MP ANALYSEE],COURBES!$E$12),INDEX(Tableau2[RESULTAT SUR ETIQ],SMALL(IF(Tableau1[MP ANALYSEE]=COURBES!$E$12,ROW(INDIRECT("1:"&amp;ROWS(Tableau1[MP ANALYSEE])))),ROWS($1:119))),"")</f>
        <v/>
      </c>
      <c r="F120" s="13" t="str">
        <f t="array" aca="1" ref="F120" ca="1">IF(ROWS($1:119)&lt;=COUNTIF(Tableau1[LOT],COURBES!$K$12),INDEX(Tableau1[MP ANALYSEE],SMALL(IF(Tableau1[LOT]=COURBES!$K$12,ROW(INDIRECT("1:"&amp;ROWS(Tableau1[LOT])))),ROWS($1:119))),"")</f>
        <v/>
      </c>
      <c r="G120" s="12" t="str">
        <f t="array" aca="1" ref="G120" ca="1">IF(ROWS($1:119)&lt;=COUNTIF(Tableau1[LOT],COURBES!$K$12),INDEX(Tableau2[RESULTAT SUR PROD],SMALL(IF(Tableau1[LOT]=COURBES!$K$12,ROW(INDIRECT("1:"&amp;ROWS(Tableau1[LOT])))),ROWS($1:119))),"")</f>
        <v/>
      </c>
      <c r="H120" s="12" t="str">
        <f t="array" aca="1" ref="H120" ca="1">IF(ROWS($1:119)&lt;=COUNTIF(Tableau1[LOT],COURBES!$K$12),INDEX(Tableau2[SURCHARGE],SMALL(IF(Tableau1[LOT]=COURBES!$K$12,ROW(INDIRECT("1:"&amp;ROWS(Tableau1[LOT])))),ROWS($1:119))),"")</f>
        <v/>
      </c>
      <c r="I120" s="12" t="str">
        <f t="array" aca="1" ref="I120" ca="1">IF(ROWS($1:119)&lt;=COUNTIF(Tableau1[LOT],COURBES!$K$12),INDEX(Tableau2[RESULTAT SUR ETIQ],SMALL(IF(Tableau1[LOT]=COURBES!$K$12,ROW(INDIRECT("1:"&amp;ROWS(Tableau1[LOT])))),ROWS($1:119))),"")</f>
        <v/>
      </c>
    </row>
    <row r="121" spans="1:9" x14ac:dyDescent="0.45">
      <c r="A121" t="str">
        <f t="array" aca="1" ref="A121" ca="1">IF(ROWS($1:120)&lt;=COUNTIF(Tableau1[MP ANALYSEE],COURBES!$E$12),INDEX(Tableau1[LOT],SMALL(IF(Tableau1[MP ANALYSEE]=COURBES!$E$12,ROW(INDIRECT("1:"&amp;ROWS(Tableau1[MP ANALYSEE])))),ROWS($1:120))),"")</f>
        <v/>
      </c>
      <c r="B121" s="12" t="str">
        <f t="array" aca="1" ref="B121" ca="1">IF(ROWS($1:120)&lt;=COUNTIF(Tableau1[MP ANALYSEE],COURBES!$E$12),INDEX(Tableau2[RESULTAT SUR PROD],SMALL(IF(Tableau1[MP ANALYSEE]=COURBES!$E$12,ROW(INDIRECT("1:"&amp;ROWS(Tableau1[MP ANALYSEE])))),ROWS($1:120))),"")</f>
        <v/>
      </c>
      <c r="C121" s="12" t="str">
        <f t="array" aca="1" ref="C121" ca="1">IF(ROWS($1:120)&lt;=COUNTIF(Tableau1[MP ANALYSEE],COURBES!$E$12),INDEX(Tableau2[SURCHARGE],SMALL(IF(Tableau1[MP ANALYSEE]=COURBES!$E$12,ROW(INDIRECT("1:"&amp;ROWS(Tableau1[MP ANALYSEE])))),ROWS($1:120))),"")</f>
        <v/>
      </c>
      <c r="D121" s="12" t="str">
        <f t="array" aca="1" ref="D121" ca="1">IF(ROWS($1:120)&lt;=COUNTIF(Tableau1[MP ANALYSEE],COURBES!$E$12),INDEX(Tableau2[RESULTAT SUR ETIQ],SMALL(IF(Tableau1[MP ANALYSEE]=COURBES!$E$12,ROW(INDIRECT("1:"&amp;ROWS(Tableau1[MP ANALYSEE])))),ROWS($1:120))),"")</f>
        <v/>
      </c>
      <c r="F121" s="13" t="str">
        <f t="array" aca="1" ref="F121" ca="1">IF(ROWS($1:120)&lt;=COUNTIF(Tableau1[LOT],COURBES!$K$12),INDEX(Tableau1[MP ANALYSEE],SMALL(IF(Tableau1[LOT]=COURBES!$K$12,ROW(INDIRECT("1:"&amp;ROWS(Tableau1[LOT])))),ROWS($1:120))),"")</f>
        <v/>
      </c>
      <c r="G121" s="12" t="str">
        <f t="array" aca="1" ref="G121" ca="1">IF(ROWS($1:120)&lt;=COUNTIF(Tableau1[LOT],COURBES!$K$12),INDEX(Tableau2[RESULTAT SUR PROD],SMALL(IF(Tableau1[LOT]=COURBES!$K$12,ROW(INDIRECT("1:"&amp;ROWS(Tableau1[LOT])))),ROWS($1:120))),"")</f>
        <v/>
      </c>
      <c r="H121" s="12" t="str">
        <f t="array" aca="1" ref="H121" ca="1">IF(ROWS($1:120)&lt;=COUNTIF(Tableau1[LOT],COURBES!$K$12),INDEX(Tableau2[SURCHARGE],SMALL(IF(Tableau1[LOT]=COURBES!$K$12,ROW(INDIRECT("1:"&amp;ROWS(Tableau1[LOT])))),ROWS($1:120))),"")</f>
        <v/>
      </c>
      <c r="I121" s="12" t="str">
        <f t="array" aca="1" ref="I121" ca="1">IF(ROWS($1:120)&lt;=COUNTIF(Tableau1[LOT],COURBES!$K$12),INDEX(Tableau2[RESULTAT SUR ETIQ],SMALL(IF(Tableau1[LOT]=COURBES!$K$12,ROW(INDIRECT("1:"&amp;ROWS(Tableau1[LOT])))),ROWS($1:120))),"")</f>
        <v/>
      </c>
    </row>
    <row r="122" spans="1:9" x14ac:dyDescent="0.45">
      <c r="A122" t="str">
        <f t="array" aca="1" ref="A122" ca="1">IF(ROWS($1:121)&lt;=COUNTIF(Tableau1[MP ANALYSEE],COURBES!$E$12),INDEX(Tableau1[LOT],SMALL(IF(Tableau1[MP ANALYSEE]=COURBES!$E$12,ROW(INDIRECT("1:"&amp;ROWS(Tableau1[MP ANALYSEE])))),ROWS($1:121))),"")</f>
        <v/>
      </c>
      <c r="B122" s="12" t="str">
        <f t="array" aca="1" ref="B122" ca="1">IF(ROWS($1:121)&lt;=COUNTIF(Tableau1[MP ANALYSEE],COURBES!$E$12),INDEX(Tableau2[RESULTAT SUR PROD],SMALL(IF(Tableau1[MP ANALYSEE]=COURBES!$E$12,ROW(INDIRECT("1:"&amp;ROWS(Tableau1[MP ANALYSEE])))),ROWS($1:121))),"")</f>
        <v/>
      </c>
      <c r="C122" s="12" t="str">
        <f t="array" aca="1" ref="C122" ca="1">IF(ROWS($1:121)&lt;=COUNTIF(Tableau1[MP ANALYSEE],COURBES!$E$12),INDEX(Tableau2[SURCHARGE],SMALL(IF(Tableau1[MP ANALYSEE]=COURBES!$E$12,ROW(INDIRECT("1:"&amp;ROWS(Tableau1[MP ANALYSEE])))),ROWS($1:121))),"")</f>
        <v/>
      </c>
      <c r="D122" s="12" t="str">
        <f t="array" aca="1" ref="D122" ca="1">IF(ROWS($1:121)&lt;=COUNTIF(Tableau1[MP ANALYSEE],COURBES!$E$12),INDEX(Tableau2[RESULTAT SUR ETIQ],SMALL(IF(Tableau1[MP ANALYSEE]=COURBES!$E$12,ROW(INDIRECT("1:"&amp;ROWS(Tableau1[MP ANALYSEE])))),ROWS($1:121))),"")</f>
        <v/>
      </c>
      <c r="F122" s="13" t="str">
        <f t="array" aca="1" ref="F122" ca="1">IF(ROWS($1:121)&lt;=COUNTIF(Tableau1[LOT],COURBES!$K$12),INDEX(Tableau1[MP ANALYSEE],SMALL(IF(Tableau1[LOT]=COURBES!$K$12,ROW(INDIRECT("1:"&amp;ROWS(Tableau1[LOT])))),ROWS($1:121))),"")</f>
        <v/>
      </c>
      <c r="G122" s="12" t="str">
        <f t="array" aca="1" ref="G122" ca="1">IF(ROWS($1:121)&lt;=COUNTIF(Tableau1[LOT],COURBES!$K$12),INDEX(Tableau2[RESULTAT SUR PROD],SMALL(IF(Tableau1[LOT]=COURBES!$K$12,ROW(INDIRECT("1:"&amp;ROWS(Tableau1[LOT])))),ROWS($1:121))),"")</f>
        <v/>
      </c>
      <c r="H122" s="12" t="str">
        <f t="array" aca="1" ref="H122" ca="1">IF(ROWS($1:121)&lt;=COUNTIF(Tableau1[LOT],COURBES!$K$12),INDEX(Tableau2[SURCHARGE],SMALL(IF(Tableau1[LOT]=COURBES!$K$12,ROW(INDIRECT("1:"&amp;ROWS(Tableau1[LOT])))),ROWS($1:121))),"")</f>
        <v/>
      </c>
      <c r="I122" s="12" t="str">
        <f t="array" aca="1" ref="I122" ca="1">IF(ROWS($1:121)&lt;=COUNTIF(Tableau1[LOT],COURBES!$K$12),INDEX(Tableau2[RESULTAT SUR ETIQ],SMALL(IF(Tableau1[LOT]=COURBES!$K$12,ROW(INDIRECT("1:"&amp;ROWS(Tableau1[LOT])))),ROWS($1:121))),"")</f>
        <v/>
      </c>
    </row>
    <row r="123" spans="1:9" x14ac:dyDescent="0.45">
      <c r="A123" t="str">
        <f t="array" aca="1" ref="A123" ca="1">IF(ROWS($1:122)&lt;=COUNTIF(Tableau1[MP ANALYSEE],COURBES!$E$12),INDEX(Tableau1[LOT],SMALL(IF(Tableau1[MP ANALYSEE]=COURBES!$E$12,ROW(INDIRECT("1:"&amp;ROWS(Tableau1[MP ANALYSEE])))),ROWS($1:122))),"")</f>
        <v/>
      </c>
      <c r="B123" s="12" t="str">
        <f t="array" aca="1" ref="B123" ca="1">IF(ROWS($1:122)&lt;=COUNTIF(Tableau1[MP ANALYSEE],COURBES!$E$12),INDEX(Tableau2[RESULTAT SUR PROD],SMALL(IF(Tableau1[MP ANALYSEE]=COURBES!$E$12,ROW(INDIRECT("1:"&amp;ROWS(Tableau1[MP ANALYSEE])))),ROWS($1:122))),"")</f>
        <v/>
      </c>
      <c r="C123" s="12" t="str">
        <f t="array" aca="1" ref="C123" ca="1">IF(ROWS($1:122)&lt;=COUNTIF(Tableau1[MP ANALYSEE],COURBES!$E$12),INDEX(Tableau2[SURCHARGE],SMALL(IF(Tableau1[MP ANALYSEE]=COURBES!$E$12,ROW(INDIRECT("1:"&amp;ROWS(Tableau1[MP ANALYSEE])))),ROWS($1:122))),"")</f>
        <v/>
      </c>
      <c r="D123" s="12" t="str">
        <f t="array" aca="1" ref="D123" ca="1">IF(ROWS($1:122)&lt;=COUNTIF(Tableau1[MP ANALYSEE],COURBES!$E$12),INDEX(Tableau2[RESULTAT SUR ETIQ],SMALL(IF(Tableau1[MP ANALYSEE]=COURBES!$E$12,ROW(INDIRECT("1:"&amp;ROWS(Tableau1[MP ANALYSEE])))),ROWS($1:122))),"")</f>
        <v/>
      </c>
      <c r="F123" s="13" t="str">
        <f t="array" aca="1" ref="F123" ca="1">IF(ROWS($1:122)&lt;=COUNTIF(Tableau1[LOT],COURBES!$K$12),INDEX(Tableau1[MP ANALYSEE],SMALL(IF(Tableau1[LOT]=COURBES!$K$12,ROW(INDIRECT("1:"&amp;ROWS(Tableau1[LOT])))),ROWS($1:122))),"")</f>
        <v/>
      </c>
      <c r="G123" s="12" t="str">
        <f t="array" aca="1" ref="G123" ca="1">IF(ROWS($1:122)&lt;=COUNTIF(Tableau1[LOT],COURBES!$K$12),INDEX(Tableau2[RESULTAT SUR PROD],SMALL(IF(Tableau1[LOT]=COURBES!$K$12,ROW(INDIRECT("1:"&amp;ROWS(Tableau1[LOT])))),ROWS($1:122))),"")</f>
        <v/>
      </c>
      <c r="H123" s="12" t="str">
        <f t="array" aca="1" ref="H123" ca="1">IF(ROWS($1:122)&lt;=COUNTIF(Tableau1[LOT],COURBES!$K$12),INDEX(Tableau2[SURCHARGE],SMALL(IF(Tableau1[LOT]=COURBES!$K$12,ROW(INDIRECT("1:"&amp;ROWS(Tableau1[LOT])))),ROWS($1:122))),"")</f>
        <v/>
      </c>
      <c r="I123" s="12" t="str">
        <f t="array" aca="1" ref="I123" ca="1">IF(ROWS($1:122)&lt;=COUNTIF(Tableau1[LOT],COURBES!$K$12),INDEX(Tableau2[RESULTAT SUR ETIQ],SMALL(IF(Tableau1[LOT]=COURBES!$K$12,ROW(INDIRECT("1:"&amp;ROWS(Tableau1[LOT])))),ROWS($1:122))),"")</f>
        <v/>
      </c>
    </row>
    <row r="124" spans="1:9" x14ac:dyDescent="0.45">
      <c r="A124" t="str">
        <f t="array" aca="1" ref="A124" ca="1">IF(ROWS($1:123)&lt;=COUNTIF(Tableau1[MP ANALYSEE],COURBES!$E$12),INDEX(Tableau1[LOT],SMALL(IF(Tableau1[MP ANALYSEE]=COURBES!$E$12,ROW(INDIRECT("1:"&amp;ROWS(Tableau1[MP ANALYSEE])))),ROWS($1:123))),"")</f>
        <v/>
      </c>
      <c r="B124" s="12" t="str">
        <f t="array" aca="1" ref="B124" ca="1">IF(ROWS($1:123)&lt;=COUNTIF(Tableau1[MP ANALYSEE],COURBES!$E$12),INDEX(Tableau2[RESULTAT SUR PROD],SMALL(IF(Tableau1[MP ANALYSEE]=COURBES!$E$12,ROW(INDIRECT("1:"&amp;ROWS(Tableau1[MP ANALYSEE])))),ROWS($1:123))),"")</f>
        <v/>
      </c>
      <c r="C124" s="12" t="str">
        <f t="array" aca="1" ref="C124" ca="1">IF(ROWS($1:123)&lt;=COUNTIF(Tableau1[MP ANALYSEE],COURBES!$E$12),INDEX(Tableau2[SURCHARGE],SMALL(IF(Tableau1[MP ANALYSEE]=COURBES!$E$12,ROW(INDIRECT("1:"&amp;ROWS(Tableau1[MP ANALYSEE])))),ROWS($1:123))),"")</f>
        <v/>
      </c>
      <c r="D124" s="12" t="str">
        <f t="array" aca="1" ref="D124" ca="1">IF(ROWS($1:123)&lt;=COUNTIF(Tableau1[MP ANALYSEE],COURBES!$E$12),INDEX(Tableau2[RESULTAT SUR ETIQ],SMALL(IF(Tableau1[MP ANALYSEE]=COURBES!$E$12,ROW(INDIRECT("1:"&amp;ROWS(Tableau1[MP ANALYSEE])))),ROWS($1:123))),"")</f>
        <v/>
      </c>
      <c r="F124" s="13" t="str">
        <f t="array" aca="1" ref="F124" ca="1">IF(ROWS($1:123)&lt;=COUNTIF(Tableau1[LOT],COURBES!$K$12),INDEX(Tableau1[MP ANALYSEE],SMALL(IF(Tableau1[LOT]=COURBES!$K$12,ROW(INDIRECT("1:"&amp;ROWS(Tableau1[LOT])))),ROWS($1:123))),"")</f>
        <v/>
      </c>
      <c r="G124" s="12" t="str">
        <f t="array" aca="1" ref="G124" ca="1">IF(ROWS($1:123)&lt;=COUNTIF(Tableau1[LOT],COURBES!$K$12),INDEX(Tableau2[RESULTAT SUR PROD],SMALL(IF(Tableau1[LOT]=COURBES!$K$12,ROW(INDIRECT("1:"&amp;ROWS(Tableau1[LOT])))),ROWS($1:123))),"")</f>
        <v/>
      </c>
      <c r="H124" s="12" t="str">
        <f t="array" aca="1" ref="H124" ca="1">IF(ROWS($1:123)&lt;=COUNTIF(Tableau1[LOT],COURBES!$K$12),INDEX(Tableau2[SURCHARGE],SMALL(IF(Tableau1[LOT]=COURBES!$K$12,ROW(INDIRECT("1:"&amp;ROWS(Tableau1[LOT])))),ROWS($1:123))),"")</f>
        <v/>
      </c>
      <c r="I124" s="12" t="str">
        <f t="array" aca="1" ref="I124" ca="1">IF(ROWS($1:123)&lt;=COUNTIF(Tableau1[LOT],COURBES!$K$12),INDEX(Tableau2[RESULTAT SUR ETIQ],SMALL(IF(Tableau1[LOT]=COURBES!$K$12,ROW(INDIRECT("1:"&amp;ROWS(Tableau1[LOT])))),ROWS($1:123))),"")</f>
        <v/>
      </c>
    </row>
    <row r="125" spans="1:9" x14ac:dyDescent="0.45">
      <c r="A125" t="str">
        <f t="array" aca="1" ref="A125" ca="1">IF(ROWS($1:124)&lt;=COUNTIF(Tableau1[MP ANALYSEE],COURBES!$E$12),INDEX(Tableau1[LOT],SMALL(IF(Tableau1[MP ANALYSEE]=COURBES!$E$12,ROW(INDIRECT("1:"&amp;ROWS(Tableau1[MP ANALYSEE])))),ROWS($1:124))),"")</f>
        <v/>
      </c>
      <c r="B125" s="12" t="str">
        <f t="array" aca="1" ref="B125" ca="1">IF(ROWS($1:124)&lt;=COUNTIF(Tableau1[MP ANALYSEE],COURBES!$E$12),INDEX(Tableau2[RESULTAT SUR PROD],SMALL(IF(Tableau1[MP ANALYSEE]=COURBES!$E$12,ROW(INDIRECT("1:"&amp;ROWS(Tableau1[MP ANALYSEE])))),ROWS($1:124))),"")</f>
        <v/>
      </c>
      <c r="C125" s="12" t="str">
        <f t="array" aca="1" ref="C125" ca="1">IF(ROWS($1:124)&lt;=COUNTIF(Tableau1[MP ANALYSEE],COURBES!$E$12),INDEX(Tableau2[SURCHARGE],SMALL(IF(Tableau1[MP ANALYSEE]=COURBES!$E$12,ROW(INDIRECT("1:"&amp;ROWS(Tableau1[MP ANALYSEE])))),ROWS($1:124))),"")</f>
        <v/>
      </c>
      <c r="D125" s="12" t="str">
        <f t="array" aca="1" ref="D125" ca="1">IF(ROWS($1:124)&lt;=COUNTIF(Tableau1[MP ANALYSEE],COURBES!$E$12),INDEX(Tableau2[RESULTAT SUR ETIQ],SMALL(IF(Tableau1[MP ANALYSEE]=COURBES!$E$12,ROW(INDIRECT("1:"&amp;ROWS(Tableau1[MP ANALYSEE])))),ROWS($1:124))),"")</f>
        <v/>
      </c>
      <c r="F125" s="13" t="str">
        <f t="array" aca="1" ref="F125" ca="1">IF(ROWS($1:124)&lt;=COUNTIF(Tableau1[LOT],COURBES!$K$12),INDEX(Tableau1[MP ANALYSEE],SMALL(IF(Tableau1[LOT]=COURBES!$K$12,ROW(INDIRECT("1:"&amp;ROWS(Tableau1[LOT])))),ROWS($1:124))),"")</f>
        <v/>
      </c>
      <c r="G125" s="12" t="str">
        <f t="array" aca="1" ref="G125" ca="1">IF(ROWS($1:124)&lt;=COUNTIF(Tableau1[LOT],COURBES!$K$12),INDEX(Tableau2[RESULTAT SUR PROD],SMALL(IF(Tableau1[LOT]=COURBES!$K$12,ROW(INDIRECT("1:"&amp;ROWS(Tableau1[LOT])))),ROWS($1:124))),"")</f>
        <v/>
      </c>
      <c r="H125" s="12" t="str">
        <f t="array" aca="1" ref="H125" ca="1">IF(ROWS($1:124)&lt;=COUNTIF(Tableau1[LOT],COURBES!$K$12),INDEX(Tableau2[SURCHARGE],SMALL(IF(Tableau1[LOT]=COURBES!$K$12,ROW(INDIRECT("1:"&amp;ROWS(Tableau1[LOT])))),ROWS($1:124))),"")</f>
        <v/>
      </c>
      <c r="I125" s="12" t="str">
        <f t="array" aca="1" ref="I125" ca="1">IF(ROWS($1:124)&lt;=COUNTIF(Tableau1[LOT],COURBES!$K$12),INDEX(Tableau2[RESULTAT SUR ETIQ],SMALL(IF(Tableau1[LOT]=COURBES!$K$12,ROW(INDIRECT("1:"&amp;ROWS(Tableau1[LOT])))),ROWS($1:124))),"")</f>
        <v/>
      </c>
    </row>
    <row r="126" spans="1:9" x14ac:dyDescent="0.45">
      <c r="A126" t="str">
        <f t="array" aca="1" ref="A126" ca="1">IF(ROWS($1:125)&lt;=COUNTIF(Tableau1[MP ANALYSEE],COURBES!$E$12),INDEX(Tableau1[LOT],SMALL(IF(Tableau1[MP ANALYSEE]=COURBES!$E$12,ROW(INDIRECT("1:"&amp;ROWS(Tableau1[MP ANALYSEE])))),ROWS($1:125))),"")</f>
        <v/>
      </c>
      <c r="B126" s="12" t="str">
        <f t="array" aca="1" ref="B126" ca="1">IF(ROWS($1:125)&lt;=COUNTIF(Tableau1[MP ANALYSEE],COURBES!$E$12),INDEX(Tableau2[RESULTAT SUR PROD],SMALL(IF(Tableau1[MP ANALYSEE]=COURBES!$E$12,ROW(INDIRECT("1:"&amp;ROWS(Tableau1[MP ANALYSEE])))),ROWS($1:125))),"")</f>
        <v/>
      </c>
      <c r="C126" s="12" t="str">
        <f t="array" aca="1" ref="C126" ca="1">IF(ROWS($1:125)&lt;=COUNTIF(Tableau1[MP ANALYSEE],COURBES!$E$12),INDEX(Tableau2[SURCHARGE],SMALL(IF(Tableau1[MP ANALYSEE]=COURBES!$E$12,ROW(INDIRECT("1:"&amp;ROWS(Tableau1[MP ANALYSEE])))),ROWS($1:125))),"")</f>
        <v/>
      </c>
      <c r="D126" s="12" t="str">
        <f t="array" aca="1" ref="D126" ca="1">IF(ROWS($1:125)&lt;=COUNTIF(Tableau1[MP ANALYSEE],COURBES!$E$12),INDEX(Tableau2[RESULTAT SUR ETIQ],SMALL(IF(Tableau1[MP ANALYSEE]=COURBES!$E$12,ROW(INDIRECT("1:"&amp;ROWS(Tableau1[MP ANALYSEE])))),ROWS($1:125))),"")</f>
        <v/>
      </c>
      <c r="F126" s="13" t="str">
        <f t="array" aca="1" ref="F126" ca="1">IF(ROWS($1:125)&lt;=COUNTIF(Tableau1[LOT],COURBES!$K$12),INDEX(Tableau1[MP ANALYSEE],SMALL(IF(Tableau1[LOT]=COURBES!$K$12,ROW(INDIRECT("1:"&amp;ROWS(Tableau1[LOT])))),ROWS($1:125))),"")</f>
        <v/>
      </c>
      <c r="G126" s="12" t="str">
        <f t="array" aca="1" ref="G126" ca="1">IF(ROWS($1:125)&lt;=COUNTIF(Tableau1[LOT],COURBES!$K$12),INDEX(Tableau2[RESULTAT SUR PROD],SMALL(IF(Tableau1[LOT]=COURBES!$K$12,ROW(INDIRECT("1:"&amp;ROWS(Tableau1[LOT])))),ROWS($1:125))),"")</f>
        <v/>
      </c>
      <c r="H126" s="12" t="str">
        <f t="array" aca="1" ref="H126" ca="1">IF(ROWS($1:125)&lt;=COUNTIF(Tableau1[LOT],COURBES!$K$12),INDEX(Tableau2[SURCHARGE],SMALL(IF(Tableau1[LOT]=COURBES!$K$12,ROW(INDIRECT("1:"&amp;ROWS(Tableau1[LOT])))),ROWS($1:125))),"")</f>
        <v/>
      </c>
      <c r="I126" s="12" t="str">
        <f t="array" aca="1" ref="I126" ca="1">IF(ROWS($1:125)&lt;=COUNTIF(Tableau1[LOT],COURBES!$K$12),INDEX(Tableau2[RESULTAT SUR ETIQ],SMALL(IF(Tableau1[LOT]=COURBES!$K$12,ROW(INDIRECT("1:"&amp;ROWS(Tableau1[LOT])))),ROWS($1:125))),"")</f>
        <v/>
      </c>
    </row>
    <row r="127" spans="1:9" x14ac:dyDescent="0.45">
      <c r="A127" t="str">
        <f t="array" aca="1" ref="A127" ca="1">IF(ROWS($1:126)&lt;=COUNTIF(Tableau1[MP ANALYSEE],COURBES!$E$12),INDEX(Tableau1[LOT],SMALL(IF(Tableau1[MP ANALYSEE]=COURBES!$E$12,ROW(INDIRECT("1:"&amp;ROWS(Tableau1[MP ANALYSEE])))),ROWS($1:126))),"")</f>
        <v/>
      </c>
      <c r="B127" s="12" t="str">
        <f t="array" aca="1" ref="B127" ca="1">IF(ROWS($1:126)&lt;=COUNTIF(Tableau1[MP ANALYSEE],COURBES!$E$12),INDEX(Tableau2[RESULTAT SUR PROD],SMALL(IF(Tableau1[MP ANALYSEE]=COURBES!$E$12,ROW(INDIRECT("1:"&amp;ROWS(Tableau1[MP ANALYSEE])))),ROWS($1:126))),"")</f>
        <v/>
      </c>
      <c r="C127" s="12" t="str">
        <f t="array" aca="1" ref="C127" ca="1">IF(ROWS($1:126)&lt;=COUNTIF(Tableau1[MP ANALYSEE],COURBES!$E$12),INDEX(Tableau2[SURCHARGE],SMALL(IF(Tableau1[MP ANALYSEE]=COURBES!$E$12,ROW(INDIRECT("1:"&amp;ROWS(Tableau1[MP ANALYSEE])))),ROWS($1:126))),"")</f>
        <v/>
      </c>
      <c r="D127" s="12" t="str">
        <f t="array" aca="1" ref="D127" ca="1">IF(ROWS($1:126)&lt;=COUNTIF(Tableau1[MP ANALYSEE],COURBES!$E$12),INDEX(Tableau2[RESULTAT SUR ETIQ],SMALL(IF(Tableau1[MP ANALYSEE]=COURBES!$E$12,ROW(INDIRECT("1:"&amp;ROWS(Tableau1[MP ANALYSEE])))),ROWS($1:126))),"")</f>
        <v/>
      </c>
      <c r="F127" s="13" t="str">
        <f t="array" aca="1" ref="F127" ca="1">IF(ROWS($1:126)&lt;=COUNTIF(Tableau1[LOT],COURBES!$K$12),INDEX(Tableau1[MP ANALYSEE],SMALL(IF(Tableau1[LOT]=COURBES!$K$12,ROW(INDIRECT("1:"&amp;ROWS(Tableau1[LOT])))),ROWS($1:126))),"")</f>
        <v/>
      </c>
      <c r="G127" s="12" t="str">
        <f t="array" aca="1" ref="G127" ca="1">IF(ROWS($1:126)&lt;=COUNTIF(Tableau1[LOT],COURBES!$K$12),INDEX(Tableau2[RESULTAT SUR PROD],SMALL(IF(Tableau1[LOT]=COURBES!$K$12,ROW(INDIRECT("1:"&amp;ROWS(Tableau1[LOT])))),ROWS($1:126))),"")</f>
        <v/>
      </c>
      <c r="H127" s="12" t="str">
        <f t="array" aca="1" ref="H127" ca="1">IF(ROWS($1:126)&lt;=COUNTIF(Tableau1[LOT],COURBES!$K$12),INDEX(Tableau2[SURCHARGE],SMALL(IF(Tableau1[LOT]=COURBES!$K$12,ROW(INDIRECT("1:"&amp;ROWS(Tableau1[LOT])))),ROWS($1:126))),"")</f>
        <v/>
      </c>
      <c r="I127" s="12" t="str">
        <f t="array" aca="1" ref="I127" ca="1">IF(ROWS($1:126)&lt;=COUNTIF(Tableau1[LOT],COURBES!$K$12),INDEX(Tableau2[RESULTAT SUR ETIQ],SMALL(IF(Tableau1[LOT]=COURBES!$K$12,ROW(INDIRECT("1:"&amp;ROWS(Tableau1[LOT])))),ROWS($1:126))),"")</f>
        <v/>
      </c>
    </row>
    <row r="128" spans="1:9" x14ac:dyDescent="0.45">
      <c r="A128" t="str">
        <f t="array" aca="1" ref="A128" ca="1">IF(ROWS($1:127)&lt;=COUNTIF(Tableau1[MP ANALYSEE],COURBES!$E$12),INDEX(Tableau1[LOT],SMALL(IF(Tableau1[MP ANALYSEE]=COURBES!$E$12,ROW(INDIRECT("1:"&amp;ROWS(Tableau1[MP ANALYSEE])))),ROWS($1:127))),"")</f>
        <v/>
      </c>
      <c r="B128" s="12" t="str">
        <f t="array" aca="1" ref="B128" ca="1">IF(ROWS($1:127)&lt;=COUNTIF(Tableau1[MP ANALYSEE],COURBES!$E$12),INDEX(Tableau2[RESULTAT SUR PROD],SMALL(IF(Tableau1[MP ANALYSEE]=COURBES!$E$12,ROW(INDIRECT("1:"&amp;ROWS(Tableau1[MP ANALYSEE])))),ROWS($1:127))),"")</f>
        <v/>
      </c>
      <c r="C128" s="12" t="str">
        <f t="array" aca="1" ref="C128" ca="1">IF(ROWS($1:127)&lt;=COUNTIF(Tableau1[MP ANALYSEE],COURBES!$E$12),INDEX(Tableau2[SURCHARGE],SMALL(IF(Tableau1[MP ANALYSEE]=COURBES!$E$12,ROW(INDIRECT("1:"&amp;ROWS(Tableau1[MP ANALYSEE])))),ROWS($1:127))),"")</f>
        <v/>
      </c>
      <c r="D128" s="12" t="str">
        <f t="array" aca="1" ref="D128" ca="1">IF(ROWS($1:127)&lt;=COUNTIF(Tableau1[MP ANALYSEE],COURBES!$E$12),INDEX(Tableau2[RESULTAT SUR ETIQ],SMALL(IF(Tableau1[MP ANALYSEE]=COURBES!$E$12,ROW(INDIRECT("1:"&amp;ROWS(Tableau1[MP ANALYSEE])))),ROWS($1:127))),"")</f>
        <v/>
      </c>
      <c r="F128" s="13" t="str">
        <f t="array" aca="1" ref="F128" ca="1">IF(ROWS($1:127)&lt;=COUNTIF(Tableau1[LOT],COURBES!$K$12),INDEX(Tableau1[MP ANALYSEE],SMALL(IF(Tableau1[LOT]=COURBES!$K$12,ROW(INDIRECT("1:"&amp;ROWS(Tableau1[LOT])))),ROWS($1:127))),"")</f>
        <v/>
      </c>
      <c r="G128" s="12" t="str">
        <f t="array" aca="1" ref="G128" ca="1">IF(ROWS($1:127)&lt;=COUNTIF(Tableau1[LOT],COURBES!$K$12),INDEX(Tableau2[RESULTAT SUR PROD],SMALL(IF(Tableau1[LOT]=COURBES!$K$12,ROW(INDIRECT("1:"&amp;ROWS(Tableau1[LOT])))),ROWS($1:127))),"")</f>
        <v/>
      </c>
      <c r="H128" s="12" t="str">
        <f t="array" aca="1" ref="H128" ca="1">IF(ROWS($1:127)&lt;=COUNTIF(Tableau1[LOT],COURBES!$K$12),INDEX(Tableau2[SURCHARGE],SMALL(IF(Tableau1[LOT]=COURBES!$K$12,ROW(INDIRECT("1:"&amp;ROWS(Tableau1[LOT])))),ROWS($1:127))),"")</f>
        <v/>
      </c>
      <c r="I128" s="12" t="str">
        <f t="array" aca="1" ref="I128" ca="1">IF(ROWS($1:127)&lt;=COUNTIF(Tableau1[LOT],COURBES!$K$12),INDEX(Tableau2[RESULTAT SUR ETIQ],SMALL(IF(Tableau1[LOT]=COURBES!$K$12,ROW(INDIRECT("1:"&amp;ROWS(Tableau1[LOT])))),ROWS($1:127))),"")</f>
        <v/>
      </c>
    </row>
    <row r="129" spans="1:9" x14ac:dyDescent="0.45">
      <c r="A129" t="str">
        <f t="array" aca="1" ref="A129" ca="1">IF(ROWS($1:128)&lt;=COUNTIF(Tableau1[MP ANALYSEE],COURBES!$E$12),INDEX(Tableau1[LOT],SMALL(IF(Tableau1[MP ANALYSEE]=COURBES!$E$12,ROW(INDIRECT("1:"&amp;ROWS(Tableau1[MP ANALYSEE])))),ROWS($1:128))),"")</f>
        <v/>
      </c>
      <c r="B129" s="12" t="str">
        <f t="array" aca="1" ref="B129" ca="1">IF(ROWS($1:128)&lt;=COUNTIF(Tableau1[MP ANALYSEE],COURBES!$E$12),INDEX(Tableau2[RESULTAT SUR PROD],SMALL(IF(Tableau1[MP ANALYSEE]=COURBES!$E$12,ROW(INDIRECT("1:"&amp;ROWS(Tableau1[MP ANALYSEE])))),ROWS($1:128))),"")</f>
        <v/>
      </c>
      <c r="C129" s="12" t="str">
        <f t="array" aca="1" ref="C129" ca="1">IF(ROWS($1:128)&lt;=COUNTIF(Tableau1[MP ANALYSEE],COURBES!$E$12),INDEX(Tableau2[SURCHARGE],SMALL(IF(Tableau1[MP ANALYSEE]=COURBES!$E$12,ROW(INDIRECT("1:"&amp;ROWS(Tableau1[MP ANALYSEE])))),ROWS($1:128))),"")</f>
        <v/>
      </c>
      <c r="D129" s="12" t="str">
        <f t="array" aca="1" ref="D129" ca="1">IF(ROWS($1:128)&lt;=COUNTIF(Tableau1[MP ANALYSEE],COURBES!$E$12),INDEX(Tableau2[RESULTAT SUR ETIQ],SMALL(IF(Tableau1[MP ANALYSEE]=COURBES!$E$12,ROW(INDIRECT("1:"&amp;ROWS(Tableau1[MP ANALYSEE])))),ROWS($1:128))),"")</f>
        <v/>
      </c>
      <c r="F129" s="13" t="str">
        <f t="array" aca="1" ref="F129" ca="1">IF(ROWS($1:128)&lt;=COUNTIF(Tableau1[LOT],COURBES!$K$12),INDEX(Tableau1[MP ANALYSEE],SMALL(IF(Tableau1[LOT]=COURBES!$K$12,ROW(INDIRECT("1:"&amp;ROWS(Tableau1[LOT])))),ROWS($1:128))),"")</f>
        <v/>
      </c>
      <c r="G129" s="12" t="str">
        <f t="array" aca="1" ref="G129" ca="1">IF(ROWS($1:128)&lt;=COUNTIF(Tableau1[LOT],COURBES!$K$12),INDEX(Tableau2[RESULTAT SUR PROD],SMALL(IF(Tableau1[LOT]=COURBES!$K$12,ROW(INDIRECT("1:"&amp;ROWS(Tableau1[LOT])))),ROWS($1:128))),"")</f>
        <v/>
      </c>
      <c r="H129" s="12" t="str">
        <f t="array" aca="1" ref="H129" ca="1">IF(ROWS($1:128)&lt;=COUNTIF(Tableau1[LOT],COURBES!$K$12),INDEX(Tableau2[SURCHARGE],SMALL(IF(Tableau1[LOT]=COURBES!$K$12,ROW(INDIRECT("1:"&amp;ROWS(Tableau1[LOT])))),ROWS($1:128))),"")</f>
        <v/>
      </c>
      <c r="I129" s="12" t="str">
        <f t="array" aca="1" ref="I129" ca="1">IF(ROWS($1:128)&lt;=COUNTIF(Tableau1[LOT],COURBES!$K$12),INDEX(Tableau2[RESULTAT SUR ETIQ],SMALL(IF(Tableau1[LOT]=COURBES!$K$12,ROW(INDIRECT("1:"&amp;ROWS(Tableau1[LOT])))),ROWS($1:128))),"")</f>
        <v/>
      </c>
    </row>
    <row r="130" spans="1:9" x14ac:dyDescent="0.45">
      <c r="A130" t="str">
        <f t="array" aca="1" ref="A130" ca="1">IF(ROWS($1:129)&lt;=COUNTIF(Tableau1[MP ANALYSEE],COURBES!$E$12),INDEX(Tableau1[LOT],SMALL(IF(Tableau1[MP ANALYSEE]=COURBES!$E$12,ROW(INDIRECT("1:"&amp;ROWS(Tableau1[MP ANALYSEE])))),ROWS($1:129))),"")</f>
        <v/>
      </c>
      <c r="B130" s="12" t="str">
        <f t="array" aca="1" ref="B130" ca="1">IF(ROWS($1:129)&lt;=COUNTIF(Tableau1[MP ANALYSEE],COURBES!$E$12),INDEX(Tableau2[RESULTAT SUR PROD],SMALL(IF(Tableau1[MP ANALYSEE]=COURBES!$E$12,ROW(INDIRECT("1:"&amp;ROWS(Tableau1[MP ANALYSEE])))),ROWS($1:129))),"")</f>
        <v/>
      </c>
      <c r="C130" s="12" t="str">
        <f t="array" aca="1" ref="C130" ca="1">IF(ROWS($1:129)&lt;=COUNTIF(Tableau1[MP ANALYSEE],COURBES!$E$12),INDEX(Tableau2[SURCHARGE],SMALL(IF(Tableau1[MP ANALYSEE]=COURBES!$E$12,ROW(INDIRECT("1:"&amp;ROWS(Tableau1[MP ANALYSEE])))),ROWS($1:129))),"")</f>
        <v/>
      </c>
      <c r="D130" s="12" t="str">
        <f t="array" aca="1" ref="D130" ca="1">IF(ROWS($1:129)&lt;=COUNTIF(Tableau1[MP ANALYSEE],COURBES!$E$12),INDEX(Tableau2[RESULTAT SUR ETIQ],SMALL(IF(Tableau1[MP ANALYSEE]=COURBES!$E$12,ROW(INDIRECT("1:"&amp;ROWS(Tableau1[MP ANALYSEE])))),ROWS($1:129))),"")</f>
        <v/>
      </c>
      <c r="F130" s="13" t="str">
        <f t="array" aca="1" ref="F130" ca="1">IF(ROWS($1:129)&lt;=COUNTIF(Tableau1[LOT],COURBES!$K$12),INDEX(Tableau1[MP ANALYSEE],SMALL(IF(Tableau1[LOT]=COURBES!$K$12,ROW(INDIRECT("1:"&amp;ROWS(Tableau1[LOT])))),ROWS($1:129))),"")</f>
        <v/>
      </c>
      <c r="G130" s="12" t="str">
        <f t="array" aca="1" ref="G130" ca="1">IF(ROWS($1:129)&lt;=COUNTIF(Tableau1[LOT],COURBES!$K$12),INDEX(Tableau2[RESULTAT SUR PROD],SMALL(IF(Tableau1[LOT]=COURBES!$K$12,ROW(INDIRECT("1:"&amp;ROWS(Tableau1[LOT])))),ROWS($1:129))),"")</f>
        <v/>
      </c>
      <c r="H130" s="12" t="str">
        <f t="array" aca="1" ref="H130" ca="1">IF(ROWS($1:129)&lt;=COUNTIF(Tableau1[LOT],COURBES!$K$12),INDEX(Tableau2[SURCHARGE],SMALL(IF(Tableau1[LOT]=COURBES!$K$12,ROW(INDIRECT("1:"&amp;ROWS(Tableau1[LOT])))),ROWS($1:129))),"")</f>
        <v/>
      </c>
      <c r="I130" s="12" t="str">
        <f t="array" aca="1" ref="I130" ca="1">IF(ROWS($1:129)&lt;=COUNTIF(Tableau1[LOT],COURBES!$K$12),INDEX(Tableau2[RESULTAT SUR ETIQ],SMALL(IF(Tableau1[LOT]=COURBES!$K$12,ROW(INDIRECT("1:"&amp;ROWS(Tableau1[LOT])))),ROWS($1:129))),"")</f>
        <v/>
      </c>
    </row>
    <row r="131" spans="1:9" x14ac:dyDescent="0.45">
      <c r="A131" t="str">
        <f t="array" aca="1" ref="A131" ca="1">IF(ROWS($1:130)&lt;=COUNTIF(Tableau1[MP ANALYSEE],COURBES!$E$12),INDEX(Tableau1[LOT],SMALL(IF(Tableau1[MP ANALYSEE]=COURBES!$E$12,ROW(INDIRECT("1:"&amp;ROWS(Tableau1[MP ANALYSEE])))),ROWS($1:130))),"")</f>
        <v/>
      </c>
      <c r="B131" s="12" t="str">
        <f t="array" aca="1" ref="B131" ca="1">IF(ROWS($1:130)&lt;=COUNTIF(Tableau1[MP ANALYSEE],COURBES!$E$12),INDEX(Tableau2[RESULTAT SUR PROD],SMALL(IF(Tableau1[MP ANALYSEE]=COURBES!$E$12,ROW(INDIRECT("1:"&amp;ROWS(Tableau1[MP ANALYSEE])))),ROWS($1:130))),"")</f>
        <v/>
      </c>
      <c r="C131" s="12" t="str">
        <f t="array" aca="1" ref="C131" ca="1">IF(ROWS($1:130)&lt;=COUNTIF(Tableau1[MP ANALYSEE],COURBES!$E$12),INDEX(Tableau2[SURCHARGE],SMALL(IF(Tableau1[MP ANALYSEE]=COURBES!$E$12,ROW(INDIRECT("1:"&amp;ROWS(Tableau1[MP ANALYSEE])))),ROWS($1:130))),"")</f>
        <v/>
      </c>
      <c r="D131" s="12" t="str">
        <f t="array" aca="1" ref="D131" ca="1">IF(ROWS($1:130)&lt;=COUNTIF(Tableau1[MP ANALYSEE],COURBES!$E$12),INDEX(Tableau2[RESULTAT SUR ETIQ],SMALL(IF(Tableau1[MP ANALYSEE]=COURBES!$E$12,ROW(INDIRECT("1:"&amp;ROWS(Tableau1[MP ANALYSEE])))),ROWS($1:130))),"")</f>
        <v/>
      </c>
      <c r="F131" s="13" t="str">
        <f t="array" aca="1" ref="F131" ca="1">IF(ROWS($1:130)&lt;=COUNTIF(Tableau1[LOT],COURBES!$K$12),INDEX(Tableau1[MP ANALYSEE],SMALL(IF(Tableau1[LOT]=COURBES!$K$12,ROW(INDIRECT("1:"&amp;ROWS(Tableau1[LOT])))),ROWS($1:130))),"")</f>
        <v/>
      </c>
      <c r="G131" s="12" t="str">
        <f t="array" aca="1" ref="G131" ca="1">IF(ROWS($1:130)&lt;=COUNTIF(Tableau1[LOT],COURBES!$K$12),INDEX(Tableau2[RESULTAT SUR PROD],SMALL(IF(Tableau1[LOT]=COURBES!$K$12,ROW(INDIRECT("1:"&amp;ROWS(Tableau1[LOT])))),ROWS($1:130))),"")</f>
        <v/>
      </c>
      <c r="H131" s="12" t="str">
        <f t="array" aca="1" ref="H131" ca="1">IF(ROWS($1:130)&lt;=COUNTIF(Tableau1[LOT],COURBES!$K$12),INDEX(Tableau2[SURCHARGE],SMALL(IF(Tableau1[LOT]=COURBES!$K$12,ROW(INDIRECT("1:"&amp;ROWS(Tableau1[LOT])))),ROWS($1:130))),"")</f>
        <v/>
      </c>
      <c r="I131" s="12" t="str">
        <f t="array" aca="1" ref="I131" ca="1">IF(ROWS($1:130)&lt;=COUNTIF(Tableau1[LOT],COURBES!$K$12),INDEX(Tableau2[RESULTAT SUR ETIQ],SMALL(IF(Tableau1[LOT]=COURBES!$K$12,ROW(INDIRECT("1:"&amp;ROWS(Tableau1[LOT])))),ROWS($1:130))),"")</f>
        <v/>
      </c>
    </row>
    <row r="132" spans="1:9" x14ac:dyDescent="0.45">
      <c r="A132" t="str">
        <f t="array" aca="1" ref="A132" ca="1">IF(ROWS($1:131)&lt;=COUNTIF(Tableau1[MP ANALYSEE],COURBES!$E$12),INDEX(Tableau1[LOT],SMALL(IF(Tableau1[MP ANALYSEE]=COURBES!$E$12,ROW(INDIRECT("1:"&amp;ROWS(Tableau1[MP ANALYSEE])))),ROWS($1:131))),"")</f>
        <v/>
      </c>
      <c r="B132" s="12" t="str">
        <f t="array" aca="1" ref="B132" ca="1">IF(ROWS($1:131)&lt;=COUNTIF(Tableau1[MP ANALYSEE],COURBES!$E$12),INDEX(Tableau2[RESULTAT SUR PROD],SMALL(IF(Tableau1[MP ANALYSEE]=COURBES!$E$12,ROW(INDIRECT("1:"&amp;ROWS(Tableau1[MP ANALYSEE])))),ROWS($1:131))),"")</f>
        <v/>
      </c>
      <c r="C132" s="12" t="str">
        <f t="array" aca="1" ref="C132" ca="1">IF(ROWS($1:131)&lt;=COUNTIF(Tableau1[MP ANALYSEE],COURBES!$E$12),INDEX(Tableau2[SURCHARGE],SMALL(IF(Tableau1[MP ANALYSEE]=COURBES!$E$12,ROW(INDIRECT("1:"&amp;ROWS(Tableau1[MP ANALYSEE])))),ROWS($1:131))),"")</f>
        <v/>
      </c>
      <c r="D132" s="12" t="str">
        <f t="array" aca="1" ref="D132" ca="1">IF(ROWS($1:131)&lt;=COUNTIF(Tableau1[MP ANALYSEE],COURBES!$E$12),INDEX(Tableau2[RESULTAT SUR ETIQ],SMALL(IF(Tableau1[MP ANALYSEE]=COURBES!$E$12,ROW(INDIRECT("1:"&amp;ROWS(Tableau1[MP ANALYSEE])))),ROWS($1:131))),"")</f>
        <v/>
      </c>
      <c r="F132" s="13" t="str">
        <f t="array" aca="1" ref="F132" ca="1">IF(ROWS($1:131)&lt;=COUNTIF(Tableau1[LOT],COURBES!$K$12),INDEX(Tableau1[MP ANALYSEE],SMALL(IF(Tableau1[LOT]=COURBES!$K$12,ROW(INDIRECT("1:"&amp;ROWS(Tableau1[LOT])))),ROWS($1:131))),"")</f>
        <v/>
      </c>
      <c r="G132" s="12" t="str">
        <f t="array" aca="1" ref="G132" ca="1">IF(ROWS($1:131)&lt;=COUNTIF(Tableau1[LOT],COURBES!$K$12),INDEX(Tableau2[RESULTAT SUR PROD],SMALL(IF(Tableau1[LOT]=COURBES!$K$12,ROW(INDIRECT("1:"&amp;ROWS(Tableau1[LOT])))),ROWS($1:131))),"")</f>
        <v/>
      </c>
      <c r="H132" s="12" t="str">
        <f t="array" aca="1" ref="H132" ca="1">IF(ROWS($1:131)&lt;=COUNTIF(Tableau1[LOT],COURBES!$K$12),INDEX(Tableau2[SURCHARGE],SMALL(IF(Tableau1[LOT]=COURBES!$K$12,ROW(INDIRECT("1:"&amp;ROWS(Tableau1[LOT])))),ROWS($1:131))),"")</f>
        <v/>
      </c>
      <c r="I132" s="12" t="str">
        <f t="array" aca="1" ref="I132" ca="1">IF(ROWS($1:131)&lt;=COUNTIF(Tableau1[LOT],COURBES!$K$12),INDEX(Tableau2[RESULTAT SUR ETIQ],SMALL(IF(Tableau1[LOT]=COURBES!$K$12,ROW(INDIRECT("1:"&amp;ROWS(Tableau1[LOT])))),ROWS($1:131))),"")</f>
        <v/>
      </c>
    </row>
    <row r="133" spans="1:9" x14ac:dyDescent="0.45">
      <c r="A133" t="str">
        <f t="array" aca="1" ref="A133" ca="1">IF(ROWS($1:132)&lt;=COUNTIF(Tableau1[MP ANALYSEE],COURBES!$E$12),INDEX(Tableau1[LOT],SMALL(IF(Tableau1[MP ANALYSEE]=COURBES!$E$12,ROW(INDIRECT("1:"&amp;ROWS(Tableau1[MP ANALYSEE])))),ROWS($1:132))),"")</f>
        <v/>
      </c>
      <c r="B133" s="12" t="str">
        <f t="array" aca="1" ref="B133" ca="1">IF(ROWS($1:132)&lt;=COUNTIF(Tableau1[MP ANALYSEE],COURBES!$E$12),INDEX(Tableau2[RESULTAT SUR PROD],SMALL(IF(Tableau1[MP ANALYSEE]=COURBES!$E$12,ROW(INDIRECT("1:"&amp;ROWS(Tableau1[MP ANALYSEE])))),ROWS($1:132))),"")</f>
        <v/>
      </c>
      <c r="C133" s="12" t="str">
        <f t="array" aca="1" ref="C133" ca="1">IF(ROWS($1:132)&lt;=COUNTIF(Tableau1[MP ANALYSEE],COURBES!$E$12),INDEX(Tableau2[SURCHARGE],SMALL(IF(Tableau1[MP ANALYSEE]=COURBES!$E$12,ROW(INDIRECT("1:"&amp;ROWS(Tableau1[MP ANALYSEE])))),ROWS($1:132))),"")</f>
        <v/>
      </c>
      <c r="D133" s="12" t="str">
        <f t="array" aca="1" ref="D133" ca="1">IF(ROWS($1:132)&lt;=COUNTIF(Tableau1[MP ANALYSEE],COURBES!$E$12),INDEX(Tableau2[RESULTAT SUR ETIQ],SMALL(IF(Tableau1[MP ANALYSEE]=COURBES!$E$12,ROW(INDIRECT("1:"&amp;ROWS(Tableau1[MP ANALYSEE])))),ROWS($1:132))),"")</f>
        <v/>
      </c>
      <c r="F133" s="13" t="str">
        <f t="array" aca="1" ref="F133" ca="1">IF(ROWS($1:132)&lt;=COUNTIF(Tableau1[LOT],COURBES!$K$12),INDEX(Tableau1[MP ANALYSEE],SMALL(IF(Tableau1[LOT]=COURBES!$K$12,ROW(INDIRECT("1:"&amp;ROWS(Tableau1[LOT])))),ROWS($1:132))),"")</f>
        <v/>
      </c>
      <c r="G133" s="12" t="str">
        <f t="array" aca="1" ref="G133" ca="1">IF(ROWS($1:132)&lt;=COUNTIF(Tableau1[LOT],COURBES!$K$12),INDEX(Tableau2[RESULTAT SUR PROD],SMALL(IF(Tableau1[LOT]=COURBES!$K$12,ROW(INDIRECT("1:"&amp;ROWS(Tableau1[LOT])))),ROWS($1:132))),"")</f>
        <v/>
      </c>
      <c r="H133" s="12" t="str">
        <f t="array" aca="1" ref="H133" ca="1">IF(ROWS($1:132)&lt;=COUNTIF(Tableau1[LOT],COURBES!$K$12),INDEX(Tableau2[SURCHARGE],SMALL(IF(Tableau1[LOT]=COURBES!$K$12,ROW(INDIRECT("1:"&amp;ROWS(Tableau1[LOT])))),ROWS($1:132))),"")</f>
        <v/>
      </c>
      <c r="I133" s="12" t="str">
        <f t="array" aca="1" ref="I133" ca="1">IF(ROWS($1:132)&lt;=COUNTIF(Tableau1[LOT],COURBES!$K$12),INDEX(Tableau2[RESULTAT SUR ETIQ],SMALL(IF(Tableau1[LOT]=COURBES!$K$12,ROW(INDIRECT("1:"&amp;ROWS(Tableau1[LOT])))),ROWS($1:132))),"")</f>
        <v/>
      </c>
    </row>
    <row r="134" spans="1:9" x14ac:dyDescent="0.45">
      <c r="A134" t="str">
        <f t="array" aca="1" ref="A134" ca="1">IF(ROWS($1:133)&lt;=COUNTIF(Tableau1[MP ANALYSEE],COURBES!$E$12),INDEX(Tableau1[LOT],SMALL(IF(Tableau1[MP ANALYSEE]=COURBES!$E$12,ROW(INDIRECT("1:"&amp;ROWS(Tableau1[MP ANALYSEE])))),ROWS($1:133))),"")</f>
        <v/>
      </c>
      <c r="B134" s="12" t="str">
        <f t="array" aca="1" ref="B134" ca="1">IF(ROWS($1:133)&lt;=COUNTIF(Tableau1[MP ANALYSEE],COURBES!$E$12),INDEX(Tableau2[RESULTAT SUR PROD],SMALL(IF(Tableau1[MP ANALYSEE]=COURBES!$E$12,ROW(INDIRECT("1:"&amp;ROWS(Tableau1[MP ANALYSEE])))),ROWS($1:133))),"")</f>
        <v/>
      </c>
      <c r="C134" s="12" t="str">
        <f t="array" aca="1" ref="C134" ca="1">IF(ROWS($1:133)&lt;=COUNTIF(Tableau1[MP ANALYSEE],COURBES!$E$12),INDEX(Tableau2[SURCHARGE],SMALL(IF(Tableau1[MP ANALYSEE]=COURBES!$E$12,ROW(INDIRECT("1:"&amp;ROWS(Tableau1[MP ANALYSEE])))),ROWS($1:133))),"")</f>
        <v/>
      </c>
      <c r="D134" s="12" t="str">
        <f t="array" aca="1" ref="D134" ca="1">IF(ROWS($1:133)&lt;=COUNTIF(Tableau1[MP ANALYSEE],COURBES!$E$12),INDEX(Tableau2[RESULTAT SUR ETIQ],SMALL(IF(Tableau1[MP ANALYSEE]=COURBES!$E$12,ROW(INDIRECT("1:"&amp;ROWS(Tableau1[MP ANALYSEE])))),ROWS($1:133))),"")</f>
        <v/>
      </c>
      <c r="F134" s="13" t="str">
        <f t="array" aca="1" ref="F134" ca="1">IF(ROWS($1:133)&lt;=COUNTIF(Tableau1[LOT],COURBES!$K$12),INDEX(Tableau1[MP ANALYSEE],SMALL(IF(Tableau1[LOT]=COURBES!$K$12,ROW(INDIRECT("1:"&amp;ROWS(Tableau1[LOT])))),ROWS($1:133))),"")</f>
        <v/>
      </c>
      <c r="G134" s="12" t="str">
        <f t="array" aca="1" ref="G134" ca="1">IF(ROWS($1:133)&lt;=COUNTIF(Tableau1[LOT],COURBES!$K$12),INDEX(Tableau2[RESULTAT SUR PROD],SMALL(IF(Tableau1[LOT]=COURBES!$K$12,ROW(INDIRECT("1:"&amp;ROWS(Tableau1[LOT])))),ROWS($1:133))),"")</f>
        <v/>
      </c>
      <c r="H134" s="12" t="str">
        <f t="array" aca="1" ref="H134" ca="1">IF(ROWS($1:133)&lt;=COUNTIF(Tableau1[LOT],COURBES!$K$12),INDEX(Tableau2[SURCHARGE],SMALL(IF(Tableau1[LOT]=COURBES!$K$12,ROW(INDIRECT("1:"&amp;ROWS(Tableau1[LOT])))),ROWS($1:133))),"")</f>
        <v/>
      </c>
      <c r="I134" s="12" t="str">
        <f t="array" aca="1" ref="I134" ca="1">IF(ROWS($1:133)&lt;=COUNTIF(Tableau1[LOT],COURBES!$K$12),INDEX(Tableau2[RESULTAT SUR ETIQ],SMALL(IF(Tableau1[LOT]=COURBES!$K$12,ROW(INDIRECT("1:"&amp;ROWS(Tableau1[LOT])))),ROWS($1:133))),"")</f>
        <v/>
      </c>
    </row>
    <row r="135" spans="1:9" x14ac:dyDescent="0.45">
      <c r="A135" t="str">
        <f t="array" aca="1" ref="A135" ca="1">IF(ROWS($1:134)&lt;=COUNTIF(Tableau1[MP ANALYSEE],COURBES!$E$12),INDEX(Tableau1[LOT],SMALL(IF(Tableau1[MP ANALYSEE]=COURBES!$E$12,ROW(INDIRECT("1:"&amp;ROWS(Tableau1[MP ANALYSEE])))),ROWS($1:134))),"")</f>
        <v/>
      </c>
      <c r="B135" s="12" t="str">
        <f t="array" aca="1" ref="B135" ca="1">IF(ROWS($1:134)&lt;=COUNTIF(Tableau1[MP ANALYSEE],COURBES!$E$12),INDEX(Tableau2[RESULTAT SUR PROD],SMALL(IF(Tableau1[MP ANALYSEE]=COURBES!$E$12,ROW(INDIRECT("1:"&amp;ROWS(Tableau1[MP ANALYSEE])))),ROWS($1:134))),"")</f>
        <v/>
      </c>
      <c r="C135" s="12" t="str">
        <f t="array" aca="1" ref="C135" ca="1">IF(ROWS($1:134)&lt;=COUNTIF(Tableau1[MP ANALYSEE],COURBES!$E$12),INDEX(Tableau2[SURCHARGE],SMALL(IF(Tableau1[MP ANALYSEE]=COURBES!$E$12,ROW(INDIRECT("1:"&amp;ROWS(Tableau1[MP ANALYSEE])))),ROWS($1:134))),"")</f>
        <v/>
      </c>
      <c r="D135" s="12" t="str">
        <f t="array" aca="1" ref="D135" ca="1">IF(ROWS($1:134)&lt;=COUNTIF(Tableau1[MP ANALYSEE],COURBES!$E$12),INDEX(Tableau2[RESULTAT SUR ETIQ],SMALL(IF(Tableau1[MP ANALYSEE]=COURBES!$E$12,ROW(INDIRECT("1:"&amp;ROWS(Tableau1[MP ANALYSEE])))),ROWS($1:134))),"")</f>
        <v/>
      </c>
      <c r="F135" s="13" t="str">
        <f t="array" aca="1" ref="F135" ca="1">IF(ROWS($1:134)&lt;=COUNTIF(Tableau1[LOT],COURBES!$K$12),INDEX(Tableau1[MP ANALYSEE],SMALL(IF(Tableau1[LOT]=COURBES!$K$12,ROW(INDIRECT("1:"&amp;ROWS(Tableau1[LOT])))),ROWS($1:134))),"")</f>
        <v/>
      </c>
      <c r="G135" s="12" t="str">
        <f t="array" aca="1" ref="G135" ca="1">IF(ROWS($1:134)&lt;=COUNTIF(Tableau1[LOT],COURBES!$K$12),INDEX(Tableau2[RESULTAT SUR PROD],SMALL(IF(Tableau1[LOT]=COURBES!$K$12,ROW(INDIRECT("1:"&amp;ROWS(Tableau1[LOT])))),ROWS($1:134))),"")</f>
        <v/>
      </c>
      <c r="H135" s="12" t="str">
        <f t="array" aca="1" ref="H135" ca="1">IF(ROWS($1:134)&lt;=COUNTIF(Tableau1[LOT],COURBES!$K$12),INDEX(Tableau2[SURCHARGE],SMALL(IF(Tableau1[LOT]=COURBES!$K$12,ROW(INDIRECT("1:"&amp;ROWS(Tableau1[LOT])))),ROWS($1:134))),"")</f>
        <v/>
      </c>
      <c r="I135" s="12" t="str">
        <f t="array" aca="1" ref="I135" ca="1">IF(ROWS($1:134)&lt;=COUNTIF(Tableau1[LOT],COURBES!$K$12),INDEX(Tableau2[RESULTAT SUR ETIQ],SMALL(IF(Tableau1[LOT]=COURBES!$K$12,ROW(INDIRECT("1:"&amp;ROWS(Tableau1[LOT])))),ROWS($1:134))),"")</f>
        <v/>
      </c>
    </row>
    <row r="136" spans="1:9" x14ac:dyDescent="0.45">
      <c r="A136" t="str">
        <f t="array" aca="1" ref="A136" ca="1">IF(ROWS($1:135)&lt;=COUNTIF(Tableau1[MP ANALYSEE],COURBES!$E$12),INDEX(Tableau1[LOT],SMALL(IF(Tableau1[MP ANALYSEE]=COURBES!$E$12,ROW(INDIRECT("1:"&amp;ROWS(Tableau1[MP ANALYSEE])))),ROWS($1:135))),"")</f>
        <v/>
      </c>
      <c r="B136" s="12" t="str">
        <f t="array" aca="1" ref="B136" ca="1">IF(ROWS($1:135)&lt;=COUNTIF(Tableau1[MP ANALYSEE],COURBES!$E$12),INDEX(Tableau2[RESULTAT SUR PROD],SMALL(IF(Tableau1[MP ANALYSEE]=COURBES!$E$12,ROW(INDIRECT("1:"&amp;ROWS(Tableau1[MP ANALYSEE])))),ROWS($1:135))),"")</f>
        <v/>
      </c>
      <c r="C136" s="12" t="str">
        <f t="array" aca="1" ref="C136" ca="1">IF(ROWS($1:135)&lt;=COUNTIF(Tableau1[MP ANALYSEE],COURBES!$E$12),INDEX(Tableau2[SURCHARGE],SMALL(IF(Tableau1[MP ANALYSEE]=COURBES!$E$12,ROW(INDIRECT("1:"&amp;ROWS(Tableau1[MP ANALYSEE])))),ROWS($1:135))),"")</f>
        <v/>
      </c>
      <c r="D136" s="12" t="str">
        <f t="array" aca="1" ref="D136" ca="1">IF(ROWS($1:135)&lt;=COUNTIF(Tableau1[MP ANALYSEE],COURBES!$E$12),INDEX(Tableau2[RESULTAT SUR ETIQ],SMALL(IF(Tableau1[MP ANALYSEE]=COURBES!$E$12,ROW(INDIRECT("1:"&amp;ROWS(Tableau1[MP ANALYSEE])))),ROWS($1:135))),"")</f>
        <v/>
      </c>
      <c r="F136" s="13" t="str">
        <f t="array" aca="1" ref="F136" ca="1">IF(ROWS($1:135)&lt;=COUNTIF(Tableau1[LOT],COURBES!$K$12),INDEX(Tableau1[MP ANALYSEE],SMALL(IF(Tableau1[LOT]=COURBES!$K$12,ROW(INDIRECT("1:"&amp;ROWS(Tableau1[LOT])))),ROWS($1:135))),"")</f>
        <v/>
      </c>
      <c r="G136" s="12" t="str">
        <f t="array" aca="1" ref="G136" ca="1">IF(ROWS($1:135)&lt;=COUNTIF(Tableau1[LOT],COURBES!$K$12),INDEX(Tableau2[RESULTAT SUR PROD],SMALL(IF(Tableau1[LOT]=COURBES!$K$12,ROW(INDIRECT("1:"&amp;ROWS(Tableau1[LOT])))),ROWS($1:135))),"")</f>
        <v/>
      </c>
      <c r="H136" s="12" t="str">
        <f t="array" aca="1" ref="H136" ca="1">IF(ROWS($1:135)&lt;=COUNTIF(Tableau1[LOT],COURBES!$K$12),INDEX(Tableau2[SURCHARGE],SMALL(IF(Tableau1[LOT]=COURBES!$K$12,ROW(INDIRECT("1:"&amp;ROWS(Tableau1[LOT])))),ROWS($1:135))),"")</f>
        <v/>
      </c>
      <c r="I136" s="12" t="str">
        <f t="array" aca="1" ref="I136" ca="1">IF(ROWS($1:135)&lt;=COUNTIF(Tableau1[LOT],COURBES!$K$12),INDEX(Tableau2[RESULTAT SUR ETIQ],SMALL(IF(Tableau1[LOT]=COURBES!$K$12,ROW(INDIRECT("1:"&amp;ROWS(Tableau1[LOT])))),ROWS($1:135))),"")</f>
        <v/>
      </c>
    </row>
    <row r="137" spans="1:9" x14ac:dyDescent="0.45">
      <c r="A137" t="str">
        <f t="array" aca="1" ref="A137" ca="1">IF(ROWS($1:136)&lt;=COUNTIF(Tableau1[MP ANALYSEE],COURBES!$E$12),INDEX(Tableau1[LOT],SMALL(IF(Tableau1[MP ANALYSEE]=COURBES!$E$12,ROW(INDIRECT("1:"&amp;ROWS(Tableau1[MP ANALYSEE])))),ROWS($1:136))),"")</f>
        <v/>
      </c>
      <c r="B137" s="12" t="str">
        <f t="array" aca="1" ref="B137" ca="1">IF(ROWS($1:136)&lt;=COUNTIF(Tableau1[MP ANALYSEE],COURBES!$E$12),INDEX(Tableau2[RESULTAT SUR PROD],SMALL(IF(Tableau1[MP ANALYSEE]=COURBES!$E$12,ROW(INDIRECT("1:"&amp;ROWS(Tableau1[MP ANALYSEE])))),ROWS($1:136))),"")</f>
        <v/>
      </c>
      <c r="C137" s="12" t="str">
        <f t="array" aca="1" ref="C137" ca="1">IF(ROWS($1:136)&lt;=COUNTIF(Tableau1[MP ANALYSEE],COURBES!$E$12),INDEX(Tableau2[SURCHARGE],SMALL(IF(Tableau1[MP ANALYSEE]=COURBES!$E$12,ROW(INDIRECT("1:"&amp;ROWS(Tableau1[MP ANALYSEE])))),ROWS($1:136))),"")</f>
        <v/>
      </c>
      <c r="D137" s="12" t="str">
        <f t="array" aca="1" ref="D137" ca="1">IF(ROWS($1:136)&lt;=COUNTIF(Tableau1[MP ANALYSEE],COURBES!$E$12),INDEX(Tableau2[RESULTAT SUR ETIQ],SMALL(IF(Tableau1[MP ANALYSEE]=COURBES!$E$12,ROW(INDIRECT("1:"&amp;ROWS(Tableau1[MP ANALYSEE])))),ROWS($1:136))),"")</f>
        <v/>
      </c>
      <c r="F137" s="13" t="str">
        <f t="array" aca="1" ref="F137" ca="1">IF(ROWS($1:136)&lt;=COUNTIF(Tableau1[LOT],COURBES!$K$12),INDEX(Tableau1[MP ANALYSEE],SMALL(IF(Tableau1[LOT]=COURBES!$K$12,ROW(INDIRECT("1:"&amp;ROWS(Tableau1[LOT])))),ROWS($1:136))),"")</f>
        <v/>
      </c>
      <c r="G137" s="12" t="str">
        <f t="array" aca="1" ref="G137" ca="1">IF(ROWS($1:136)&lt;=COUNTIF(Tableau1[LOT],COURBES!$K$12),INDEX(Tableau2[RESULTAT SUR PROD],SMALL(IF(Tableau1[LOT]=COURBES!$K$12,ROW(INDIRECT("1:"&amp;ROWS(Tableau1[LOT])))),ROWS($1:136))),"")</f>
        <v/>
      </c>
      <c r="H137" s="12" t="str">
        <f t="array" aca="1" ref="H137" ca="1">IF(ROWS($1:136)&lt;=COUNTIF(Tableau1[LOT],COURBES!$K$12),INDEX(Tableau2[SURCHARGE],SMALL(IF(Tableau1[LOT]=COURBES!$K$12,ROW(INDIRECT("1:"&amp;ROWS(Tableau1[LOT])))),ROWS($1:136))),"")</f>
        <v/>
      </c>
      <c r="I137" s="12" t="str">
        <f t="array" aca="1" ref="I137" ca="1">IF(ROWS($1:136)&lt;=COUNTIF(Tableau1[LOT],COURBES!$K$12),INDEX(Tableau2[RESULTAT SUR ETIQ],SMALL(IF(Tableau1[LOT]=COURBES!$K$12,ROW(INDIRECT("1:"&amp;ROWS(Tableau1[LOT])))),ROWS($1:136))),"")</f>
        <v/>
      </c>
    </row>
    <row r="138" spans="1:9" x14ac:dyDescent="0.45">
      <c r="A138" t="str">
        <f t="array" aca="1" ref="A138" ca="1">IF(ROWS($1:137)&lt;=COUNTIF(Tableau1[MP ANALYSEE],COURBES!$E$12),INDEX(Tableau1[LOT],SMALL(IF(Tableau1[MP ANALYSEE]=COURBES!$E$12,ROW(INDIRECT("1:"&amp;ROWS(Tableau1[MP ANALYSEE])))),ROWS($1:137))),"")</f>
        <v/>
      </c>
      <c r="B138" s="12" t="str">
        <f t="array" aca="1" ref="B138" ca="1">IF(ROWS($1:137)&lt;=COUNTIF(Tableau1[MP ANALYSEE],COURBES!$E$12),INDEX(Tableau2[RESULTAT SUR PROD],SMALL(IF(Tableau1[MP ANALYSEE]=COURBES!$E$12,ROW(INDIRECT("1:"&amp;ROWS(Tableau1[MP ANALYSEE])))),ROWS($1:137))),"")</f>
        <v/>
      </c>
      <c r="C138" s="12" t="str">
        <f t="array" aca="1" ref="C138" ca="1">IF(ROWS($1:137)&lt;=COUNTIF(Tableau1[MP ANALYSEE],COURBES!$E$12),INDEX(Tableau2[SURCHARGE],SMALL(IF(Tableau1[MP ANALYSEE]=COURBES!$E$12,ROW(INDIRECT("1:"&amp;ROWS(Tableau1[MP ANALYSEE])))),ROWS($1:137))),"")</f>
        <v/>
      </c>
      <c r="D138" s="12" t="str">
        <f t="array" aca="1" ref="D138" ca="1">IF(ROWS($1:137)&lt;=COUNTIF(Tableau1[MP ANALYSEE],COURBES!$E$12),INDEX(Tableau2[RESULTAT SUR ETIQ],SMALL(IF(Tableau1[MP ANALYSEE]=COURBES!$E$12,ROW(INDIRECT("1:"&amp;ROWS(Tableau1[MP ANALYSEE])))),ROWS($1:137))),"")</f>
        <v/>
      </c>
      <c r="F138" s="13" t="str">
        <f t="array" aca="1" ref="F138" ca="1">IF(ROWS($1:137)&lt;=COUNTIF(Tableau1[LOT],COURBES!$K$12),INDEX(Tableau1[MP ANALYSEE],SMALL(IF(Tableau1[LOT]=COURBES!$K$12,ROW(INDIRECT("1:"&amp;ROWS(Tableau1[LOT])))),ROWS($1:137))),"")</f>
        <v/>
      </c>
      <c r="G138" s="12" t="str">
        <f t="array" aca="1" ref="G138" ca="1">IF(ROWS($1:137)&lt;=COUNTIF(Tableau1[LOT],COURBES!$K$12),INDEX(Tableau2[RESULTAT SUR PROD],SMALL(IF(Tableau1[LOT]=COURBES!$K$12,ROW(INDIRECT("1:"&amp;ROWS(Tableau1[LOT])))),ROWS($1:137))),"")</f>
        <v/>
      </c>
      <c r="H138" s="12" t="str">
        <f t="array" aca="1" ref="H138" ca="1">IF(ROWS($1:137)&lt;=COUNTIF(Tableau1[LOT],COURBES!$K$12),INDEX(Tableau2[SURCHARGE],SMALL(IF(Tableau1[LOT]=COURBES!$K$12,ROW(INDIRECT("1:"&amp;ROWS(Tableau1[LOT])))),ROWS($1:137))),"")</f>
        <v/>
      </c>
      <c r="I138" s="12" t="str">
        <f t="array" aca="1" ref="I138" ca="1">IF(ROWS($1:137)&lt;=COUNTIF(Tableau1[LOT],COURBES!$K$12),INDEX(Tableau2[RESULTAT SUR ETIQ],SMALL(IF(Tableau1[LOT]=COURBES!$K$12,ROW(INDIRECT("1:"&amp;ROWS(Tableau1[LOT])))),ROWS($1:137))),"")</f>
        <v/>
      </c>
    </row>
    <row r="139" spans="1:9" x14ac:dyDescent="0.45">
      <c r="A139" t="str">
        <f t="array" aca="1" ref="A139" ca="1">IF(ROWS($1:138)&lt;=COUNTIF(Tableau1[MP ANALYSEE],COURBES!$E$12),INDEX(Tableau1[LOT],SMALL(IF(Tableau1[MP ANALYSEE]=COURBES!$E$12,ROW(INDIRECT("1:"&amp;ROWS(Tableau1[MP ANALYSEE])))),ROWS($1:138))),"")</f>
        <v/>
      </c>
      <c r="B139" s="12" t="str">
        <f t="array" aca="1" ref="B139" ca="1">IF(ROWS($1:138)&lt;=COUNTIF(Tableau1[MP ANALYSEE],COURBES!$E$12),INDEX(Tableau2[RESULTAT SUR PROD],SMALL(IF(Tableau1[MP ANALYSEE]=COURBES!$E$12,ROW(INDIRECT("1:"&amp;ROWS(Tableau1[MP ANALYSEE])))),ROWS($1:138))),"")</f>
        <v/>
      </c>
      <c r="C139" s="12" t="str">
        <f t="array" aca="1" ref="C139" ca="1">IF(ROWS($1:138)&lt;=COUNTIF(Tableau1[MP ANALYSEE],COURBES!$E$12),INDEX(Tableau2[SURCHARGE],SMALL(IF(Tableau1[MP ANALYSEE]=COURBES!$E$12,ROW(INDIRECT("1:"&amp;ROWS(Tableau1[MP ANALYSEE])))),ROWS($1:138))),"")</f>
        <v/>
      </c>
      <c r="D139" s="12" t="str">
        <f t="array" aca="1" ref="D139" ca="1">IF(ROWS($1:138)&lt;=COUNTIF(Tableau1[MP ANALYSEE],COURBES!$E$12),INDEX(Tableau2[RESULTAT SUR ETIQ],SMALL(IF(Tableau1[MP ANALYSEE]=COURBES!$E$12,ROW(INDIRECT("1:"&amp;ROWS(Tableau1[MP ANALYSEE])))),ROWS($1:138))),"")</f>
        <v/>
      </c>
      <c r="F139" s="13" t="str">
        <f t="array" aca="1" ref="F139" ca="1">IF(ROWS($1:138)&lt;=COUNTIF(Tableau1[LOT],COURBES!$K$12),INDEX(Tableau1[MP ANALYSEE],SMALL(IF(Tableau1[LOT]=COURBES!$K$12,ROW(INDIRECT("1:"&amp;ROWS(Tableau1[LOT])))),ROWS($1:138))),"")</f>
        <v/>
      </c>
      <c r="G139" s="12" t="str">
        <f t="array" aca="1" ref="G139" ca="1">IF(ROWS($1:138)&lt;=COUNTIF(Tableau1[LOT],COURBES!$K$12),INDEX(Tableau2[RESULTAT SUR PROD],SMALL(IF(Tableau1[LOT]=COURBES!$K$12,ROW(INDIRECT("1:"&amp;ROWS(Tableau1[LOT])))),ROWS($1:138))),"")</f>
        <v/>
      </c>
      <c r="H139" s="12" t="str">
        <f t="array" aca="1" ref="H139" ca="1">IF(ROWS($1:138)&lt;=COUNTIF(Tableau1[LOT],COURBES!$K$12),INDEX(Tableau2[SURCHARGE],SMALL(IF(Tableau1[LOT]=COURBES!$K$12,ROW(INDIRECT("1:"&amp;ROWS(Tableau1[LOT])))),ROWS($1:138))),"")</f>
        <v/>
      </c>
      <c r="I139" s="12" t="str">
        <f t="array" aca="1" ref="I139" ca="1">IF(ROWS($1:138)&lt;=COUNTIF(Tableau1[LOT],COURBES!$K$12),INDEX(Tableau2[RESULTAT SUR ETIQ],SMALL(IF(Tableau1[LOT]=COURBES!$K$12,ROW(INDIRECT("1:"&amp;ROWS(Tableau1[LOT])))),ROWS($1:138))),"")</f>
        <v/>
      </c>
    </row>
    <row r="140" spans="1:9" x14ac:dyDescent="0.45">
      <c r="A140" t="str">
        <f t="array" aca="1" ref="A140" ca="1">IF(ROWS($1:139)&lt;=COUNTIF(Tableau1[MP ANALYSEE],COURBES!$E$12),INDEX(Tableau1[LOT],SMALL(IF(Tableau1[MP ANALYSEE]=COURBES!$E$12,ROW(INDIRECT("1:"&amp;ROWS(Tableau1[MP ANALYSEE])))),ROWS($1:139))),"")</f>
        <v/>
      </c>
      <c r="B140" s="12" t="str">
        <f t="array" aca="1" ref="B140" ca="1">IF(ROWS($1:139)&lt;=COUNTIF(Tableau1[MP ANALYSEE],COURBES!$E$12),INDEX(Tableau2[RESULTAT SUR PROD],SMALL(IF(Tableau1[MP ANALYSEE]=COURBES!$E$12,ROW(INDIRECT("1:"&amp;ROWS(Tableau1[MP ANALYSEE])))),ROWS($1:139))),"")</f>
        <v/>
      </c>
      <c r="C140" s="12" t="str">
        <f t="array" aca="1" ref="C140" ca="1">IF(ROWS($1:139)&lt;=COUNTIF(Tableau1[MP ANALYSEE],COURBES!$E$12),INDEX(Tableau2[SURCHARGE],SMALL(IF(Tableau1[MP ANALYSEE]=COURBES!$E$12,ROW(INDIRECT("1:"&amp;ROWS(Tableau1[MP ANALYSEE])))),ROWS($1:139))),"")</f>
        <v/>
      </c>
      <c r="D140" s="12" t="str">
        <f t="array" aca="1" ref="D140" ca="1">IF(ROWS($1:139)&lt;=COUNTIF(Tableau1[MP ANALYSEE],COURBES!$E$12),INDEX(Tableau2[RESULTAT SUR ETIQ],SMALL(IF(Tableau1[MP ANALYSEE]=COURBES!$E$12,ROW(INDIRECT("1:"&amp;ROWS(Tableau1[MP ANALYSEE])))),ROWS($1:139))),"")</f>
        <v/>
      </c>
      <c r="F140" s="13" t="str">
        <f t="array" aca="1" ref="F140" ca="1">IF(ROWS($1:139)&lt;=COUNTIF(Tableau1[LOT],COURBES!$K$12),INDEX(Tableau1[MP ANALYSEE],SMALL(IF(Tableau1[LOT]=COURBES!$K$12,ROW(INDIRECT("1:"&amp;ROWS(Tableau1[LOT])))),ROWS($1:139))),"")</f>
        <v/>
      </c>
      <c r="G140" s="12" t="str">
        <f t="array" aca="1" ref="G140" ca="1">IF(ROWS($1:139)&lt;=COUNTIF(Tableau1[LOT],COURBES!$K$12),INDEX(Tableau2[RESULTAT SUR PROD],SMALL(IF(Tableau1[LOT]=COURBES!$K$12,ROW(INDIRECT("1:"&amp;ROWS(Tableau1[LOT])))),ROWS($1:139))),"")</f>
        <v/>
      </c>
      <c r="H140" s="12" t="str">
        <f t="array" aca="1" ref="H140" ca="1">IF(ROWS($1:139)&lt;=COUNTIF(Tableau1[LOT],COURBES!$K$12),INDEX(Tableau2[SURCHARGE],SMALL(IF(Tableau1[LOT]=COURBES!$K$12,ROW(INDIRECT("1:"&amp;ROWS(Tableau1[LOT])))),ROWS($1:139))),"")</f>
        <v/>
      </c>
      <c r="I140" s="12" t="str">
        <f t="array" aca="1" ref="I140" ca="1">IF(ROWS($1:139)&lt;=COUNTIF(Tableau1[LOT],COURBES!$K$12),INDEX(Tableau2[RESULTAT SUR ETIQ],SMALL(IF(Tableau1[LOT]=COURBES!$K$12,ROW(INDIRECT("1:"&amp;ROWS(Tableau1[LOT])))),ROWS($1:139))),"")</f>
        <v/>
      </c>
    </row>
    <row r="141" spans="1:9" x14ac:dyDescent="0.45">
      <c r="A141" t="str">
        <f t="array" aca="1" ref="A141" ca="1">IF(ROWS($1:140)&lt;=COUNTIF(Tableau1[MP ANALYSEE],COURBES!$E$12),INDEX(Tableau1[LOT],SMALL(IF(Tableau1[MP ANALYSEE]=COURBES!$E$12,ROW(INDIRECT("1:"&amp;ROWS(Tableau1[MP ANALYSEE])))),ROWS($1:140))),"")</f>
        <v/>
      </c>
      <c r="B141" s="12" t="str">
        <f t="array" aca="1" ref="B141" ca="1">IF(ROWS($1:140)&lt;=COUNTIF(Tableau1[MP ANALYSEE],COURBES!$E$12),INDEX(Tableau2[RESULTAT SUR PROD],SMALL(IF(Tableau1[MP ANALYSEE]=COURBES!$E$12,ROW(INDIRECT("1:"&amp;ROWS(Tableau1[MP ANALYSEE])))),ROWS($1:140))),"")</f>
        <v/>
      </c>
      <c r="C141" s="12" t="str">
        <f t="array" aca="1" ref="C141" ca="1">IF(ROWS($1:140)&lt;=COUNTIF(Tableau1[MP ANALYSEE],COURBES!$E$12),INDEX(Tableau2[SURCHARGE],SMALL(IF(Tableau1[MP ANALYSEE]=COURBES!$E$12,ROW(INDIRECT("1:"&amp;ROWS(Tableau1[MP ANALYSEE])))),ROWS($1:140))),"")</f>
        <v/>
      </c>
      <c r="D141" s="12" t="str">
        <f t="array" aca="1" ref="D141" ca="1">IF(ROWS($1:140)&lt;=COUNTIF(Tableau1[MP ANALYSEE],COURBES!$E$12),INDEX(Tableau2[RESULTAT SUR ETIQ],SMALL(IF(Tableau1[MP ANALYSEE]=COURBES!$E$12,ROW(INDIRECT("1:"&amp;ROWS(Tableau1[MP ANALYSEE])))),ROWS($1:140))),"")</f>
        <v/>
      </c>
      <c r="F141" s="13" t="str">
        <f t="array" aca="1" ref="F141" ca="1">IF(ROWS($1:140)&lt;=COUNTIF(Tableau1[LOT],COURBES!$K$12),INDEX(Tableau1[MP ANALYSEE],SMALL(IF(Tableau1[LOT]=COURBES!$K$12,ROW(INDIRECT("1:"&amp;ROWS(Tableau1[LOT])))),ROWS($1:140))),"")</f>
        <v/>
      </c>
      <c r="G141" s="12" t="str">
        <f t="array" aca="1" ref="G141" ca="1">IF(ROWS($1:140)&lt;=COUNTIF(Tableau1[LOT],COURBES!$K$12),INDEX(Tableau2[RESULTAT SUR PROD],SMALL(IF(Tableau1[LOT]=COURBES!$K$12,ROW(INDIRECT("1:"&amp;ROWS(Tableau1[LOT])))),ROWS($1:140))),"")</f>
        <v/>
      </c>
      <c r="H141" s="12" t="str">
        <f t="array" aca="1" ref="H141" ca="1">IF(ROWS($1:140)&lt;=COUNTIF(Tableau1[LOT],COURBES!$K$12),INDEX(Tableau2[SURCHARGE],SMALL(IF(Tableau1[LOT]=COURBES!$K$12,ROW(INDIRECT("1:"&amp;ROWS(Tableau1[LOT])))),ROWS($1:140))),"")</f>
        <v/>
      </c>
      <c r="I141" s="12" t="str">
        <f t="array" aca="1" ref="I141" ca="1">IF(ROWS($1:140)&lt;=COUNTIF(Tableau1[LOT],COURBES!$K$12),INDEX(Tableau2[RESULTAT SUR ETIQ],SMALL(IF(Tableau1[LOT]=COURBES!$K$12,ROW(INDIRECT("1:"&amp;ROWS(Tableau1[LOT])))),ROWS($1:140))),"")</f>
        <v/>
      </c>
    </row>
    <row r="142" spans="1:9" x14ac:dyDescent="0.45">
      <c r="A142" t="str">
        <f t="array" aca="1" ref="A142" ca="1">IF(ROWS($1:141)&lt;=COUNTIF(Tableau1[MP ANALYSEE],COURBES!$E$12),INDEX(Tableau1[LOT],SMALL(IF(Tableau1[MP ANALYSEE]=COURBES!$E$12,ROW(INDIRECT("1:"&amp;ROWS(Tableau1[MP ANALYSEE])))),ROWS($1:141))),"")</f>
        <v/>
      </c>
      <c r="B142" s="12" t="str">
        <f t="array" aca="1" ref="B142" ca="1">IF(ROWS($1:141)&lt;=COUNTIF(Tableau1[MP ANALYSEE],COURBES!$E$12),INDEX(Tableau2[RESULTAT SUR PROD],SMALL(IF(Tableau1[MP ANALYSEE]=COURBES!$E$12,ROW(INDIRECT("1:"&amp;ROWS(Tableau1[MP ANALYSEE])))),ROWS($1:141))),"")</f>
        <v/>
      </c>
      <c r="C142" s="12" t="str">
        <f t="array" aca="1" ref="C142" ca="1">IF(ROWS($1:141)&lt;=COUNTIF(Tableau1[MP ANALYSEE],COURBES!$E$12),INDEX(Tableau2[SURCHARGE],SMALL(IF(Tableau1[MP ANALYSEE]=COURBES!$E$12,ROW(INDIRECT("1:"&amp;ROWS(Tableau1[MP ANALYSEE])))),ROWS($1:141))),"")</f>
        <v/>
      </c>
      <c r="D142" s="12" t="str">
        <f t="array" aca="1" ref="D142" ca="1">IF(ROWS($1:141)&lt;=COUNTIF(Tableau1[MP ANALYSEE],COURBES!$E$12),INDEX(Tableau2[RESULTAT SUR ETIQ],SMALL(IF(Tableau1[MP ANALYSEE]=COURBES!$E$12,ROW(INDIRECT("1:"&amp;ROWS(Tableau1[MP ANALYSEE])))),ROWS($1:141))),"")</f>
        <v/>
      </c>
      <c r="F142" s="13" t="str">
        <f t="array" aca="1" ref="F142" ca="1">IF(ROWS($1:141)&lt;=COUNTIF(Tableau1[LOT],COURBES!$K$12),INDEX(Tableau1[MP ANALYSEE],SMALL(IF(Tableau1[LOT]=COURBES!$K$12,ROW(INDIRECT("1:"&amp;ROWS(Tableau1[LOT])))),ROWS($1:141))),"")</f>
        <v/>
      </c>
      <c r="G142" s="12" t="str">
        <f t="array" aca="1" ref="G142" ca="1">IF(ROWS($1:141)&lt;=COUNTIF(Tableau1[LOT],COURBES!$K$12),INDEX(Tableau2[RESULTAT SUR PROD],SMALL(IF(Tableau1[LOT]=COURBES!$K$12,ROW(INDIRECT("1:"&amp;ROWS(Tableau1[LOT])))),ROWS($1:141))),"")</f>
        <v/>
      </c>
      <c r="H142" s="12" t="str">
        <f t="array" aca="1" ref="H142" ca="1">IF(ROWS($1:141)&lt;=COUNTIF(Tableau1[LOT],COURBES!$K$12),INDEX(Tableau2[SURCHARGE],SMALL(IF(Tableau1[LOT]=COURBES!$K$12,ROW(INDIRECT("1:"&amp;ROWS(Tableau1[LOT])))),ROWS($1:141))),"")</f>
        <v/>
      </c>
      <c r="I142" s="12" t="str">
        <f t="array" aca="1" ref="I142" ca="1">IF(ROWS($1:141)&lt;=COUNTIF(Tableau1[LOT],COURBES!$K$12),INDEX(Tableau2[RESULTAT SUR ETIQ],SMALL(IF(Tableau1[LOT]=COURBES!$K$12,ROW(INDIRECT("1:"&amp;ROWS(Tableau1[LOT])))),ROWS($1:141))),"")</f>
        <v/>
      </c>
    </row>
    <row r="143" spans="1:9" x14ac:dyDescent="0.45">
      <c r="A143" t="str">
        <f t="array" aca="1" ref="A143" ca="1">IF(ROWS($1:142)&lt;=COUNTIF(Tableau1[MP ANALYSEE],COURBES!$E$12),INDEX(Tableau1[LOT],SMALL(IF(Tableau1[MP ANALYSEE]=COURBES!$E$12,ROW(INDIRECT("1:"&amp;ROWS(Tableau1[MP ANALYSEE])))),ROWS($1:142))),"")</f>
        <v/>
      </c>
      <c r="B143" s="12" t="str">
        <f t="array" aca="1" ref="B143" ca="1">IF(ROWS($1:142)&lt;=COUNTIF(Tableau1[MP ANALYSEE],COURBES!$E$12),INDEX(Tableau2[RESULTAT SUR PROD],SMALL(IF(Tableau1[MP ANALYSEE]=COURBES!$E$12,ROW(INDIRECT("1:"&amp;ROWS(Tableau1[MP ANALYSEE])))),ROWS($1:142))),"")</f>
        <v/>
      </c>
      <c r="C143" s="12" t="str">
        <f t="array" aca="1" ref="C143" ca="1">IF(ROWS($1:142)&lt;=COUNTIF(Tableau1[MP ANALYSEE],COURBES!$E$12),INDEX(Tableau2[SURCHARGE],SMALL(IF(Tableau1[MP ANALYSEE]=COURBES!$E$12,ROW(INDIRECT("1:"&amp;ROWS(Tableau1[MP ANALYSEE])))),ROWS($1:142))),"")</f>
        <v/>
      </c>
      <c r="D143" s="12" t="str">
        <f t="array" aca="1" ref="D143" ca="1">IF(ROWS($1:142)&lt;=COUNTIF(Tableau1[MP ANALYSEE],COURBES!$E$12),INDEX(Tableau2[RESULTAT SUR ETIQ],SMALL(IF(Tableau1[MP ANALYSEE]=COURBES!$E$12,ROW(INDIRECT("1:"&amp;ROWS(Tableau1[MP ANALYSEE])))),ROWS($1:142))),"")</f>
        <v/>
      </c>
      <c r="F143" s="13" t="str">
        <f t="array" aca="1" ref="F143" ca="1">IF(ROWS($1:142)&lt;=COUNTIF(Tableau1[LOT],COURBES!$K$12),INDEX(Tableau1[MP ANALYSEE],SMALL(IF(Tableau1[LOT]=COURBES!$K$12,ROW(INDIRECT("1:"&amp;ROWS(Tableau1[LOT])))),ROWS($1:142))),"")</f>
        <v/>
      </c>
      <c r="G143" s="12" t="str">
        <f t="array" aca="1" ref="G143" ca="1">IF(ROWS($1:142)&lt;=COUNTIF(Tableau1[LOT],COURBES!$K$12),INDEX(Tableau2[RESULTAT SUR PROD],SMALL(IF(Tableau1[LOT]=COURBES!$K$12,ROW(INDIRECT("1:"&amp;ROWS(Tableau1[LOT])))),ROWS($1:142))),"")</f>
        <v/>
      </c>
      <c r="H143" s="12" t="str">
        <f t="array" aca="1" ref="H143" ca="1">IF(ROWS($1:142)&lt;=COUNTIF(Tableau1[LOT],COURBES!$K$12),INDEX(Tableau2[SURCHARGE],SMALL(IF(Tableau1[LOT]=COURBES!$K$12,ROW(INDIRECT("1:"&amp;ROWS(Tableau1[LOT])))),ROWS($1:142))),"")</f>
        <v/>
      </c>
      <c r="I143" s="12" t="str">
        <f t="array" aca="1" ref="I143" ca="1">IF(ROWS($1:142)&lt;=COUNTIF(Tableau1[LOT],COURBES!$K$12),INDEX(Tableau2[RESULTAT SUR ETIQ],SMALL(IF(Tableau1[LOT]=COURBES!$K$12,ROW(INDIRECT("1:"&amp;ROWS(Tableau1[LOT])))),ROWS($1:142))),"")</f>
        <v/>
      </c>
    </row>
    <row r="144" spans="1:9" x14ac:dyDescent="0.45">
      <c r="A144" t="str">
        <f t="array" aca="1" ref="A144" ca="1">IF(ROWS($1:143)&lt;=COUNTIF(Tableau1[MP ANALYSEE],COURBES!$E$12),INDEX(Tableau1[LOT],SMALL(IF(Tableau1[MP ANALYSEE]=COURBES!$E$12,ROW(INDIRECT("1:"&amp;ROWS(Tableau1[MP ANALYSEE])))),ROWS($1:143))),"")</f>
        <v/>
      </c>
      <c r="B144" s="12" t="str">
        <f t="array" aca="1" ref="B144" ca="1">IF(ROWS($1:143)&lt;=COUNTIF(Tableau1[MP ANALYSEE],COURBES!$E$12),INDEX(Tableau2[RESULTAT SUR PROD],SMALL(IF(Tableau1[MP ANALYSEE]=COURBES!$E$12,ROW(INDIRECT("1:"&amp;ROWS(Tableau1[MP ANALYSEE])))),ROWS($1:143))),"")</f>
        <v/>
      </c>
      <c r="C144" s="12" t="str">
        <f t="array" aca="1" ref="C144" ca="1">IF(ROWS($1:143)&lt;=COUNTIF(Tableau1[MP ANALYSEE],COURBES!$E$12),INDEX(Tableau2[SURCHARGE],SMALL(IF(Tableau1[MP ANALYSEE]=COURBES!$E$12,ROW(INDIRECT("1:"&amp;ROWS(Tableau1[MP ANALYSEE])))),ROWS($1:143))),"")</f>
        <v/>
      </c>
      <c r="D144" s="12" t="str">
        <f t="array" aca="1" ref="D144" ca="1">IF(ROWS($1:143)&lt;=COUNTIF(Tableau1[MP ANALYSEE],COURBES!$E$12),INDEX(Tableau2[RESULTAT SUR ETIQ],SMALL(IF(Tableau1[MP ANALYSEE]=COURBES!$E$12,ROW(INDIRECT("1:"&amp;ROWS(Tableau1[MP ANALYSEE])))),ROWS($1:143))),"")</f>
        <v/>
      </c>
      <c r="F144" s="13" t="str">
        <f t="array" aca="1" ref="F144" ca="1">IF(ROWS($1:143)&lt;=COUNTIF(Tableau1[LOT],COURBES!$K$12),INDEX(Tableau1[MP ANALYSEE],SMALL(IF(Tableau1[LOT]=COURBES!$K$12,ROW(INDIRECT("1:"&amp;ROWS(Tableau1[LOT])))),ROWS($1:143))),"")</f>
        <v/>
      </c>
      <c r="G144" s="12" t="str">
        <f t="array" aca="1" ref="G144" ca="1">IF(ROWS($1:143)&lt;=COUNTIF(Tableau1[LOT],COURBES!$K$12),INDEX(Tableau2[RESULTAT SUR PROD],SMALL(IF(Tableau1[LOT]=COURBES!$K$12,ROW(INDIRECT("1:"&amp;ROWS(Tableau1[LOT])))),ROWS($1:143))),"")</f>
        <v/>
      </c>
      <c r="H144" s="12" t="str">
        <f t="array" aca="1" ref="H144" ca="1">IF(ROWS($1:143)&lt;=COUNTIF(Tableau1[LOT],COURBES!$K$12),INDEX(Tableau2[SURCHARGE],SMALL(IF(Tableau1[LOT]=COURBES!$K$12,ROW(INDIRECT("1:"&amp;ROWS(Tableau1[LOT])))),ROWS($1:143))),"")</f>
        <v/>
      </c>
      <c r="I144" s="12" t="str">
        <f t="array" aca="1" ref="I144" ca="1">IF(ROWS($1:143)&lt;=COUNTIF(Tableau1[LOT],COURBES!$K$12),INDEX(Tableau2[RESULTAT SUR ETIQ],SMALL(IF(Tableau1[LOT]=COURBES!$K$12,ROW(INDIRECT("1:"&amp;ROWS(Tableau1[LOT])))),ROWS($1:143))),"")</f>
        <v/>
      </c>
    </row>
    <row r="145" spans="1:9" x14ac:dyDescent="0.45">
      <c r="A145" t="str">
        <f t="array" aca="1" ref="A145" ca="1">IF(ROWS($1:144)&lt;=COUNTIF(Tableau1[MP ANALYSEE],COURBES!$E$12),INDEX(Tableau1[LOT],SMALL(IF(Tableau1[MP ANALYSEE]=COURBES!$E$12,ROW(INDIRECT("1:"&amp;ROWS(Tableau1[MP ANALYSEE])))),ROWS($1:144))),"")</f>
        <v/>
      </c>
      <c r="B145" s="12" t="str">
        <f t="array" aca="1" ref="B145" ca="1">IF(ROWS($1:144)&lt;=COUNTIF(Tableau1[MP ANALYSEE],COURBES!$E$12),INDEX(Tableau2[RESULTAT SUR PROD],SMALL(IF(Tableau1[MP ANALYSEE]=COURBES!$E$12,ROW(INDIRECT("1:"&amp;ROWS(Tableau1[MP ANALYSEE])))),ROWS($1:144))),"")</f>
        <v/>
      </c>
      <c r="C145" s="12" t="str">
        <f t="array" aca="1" ref="C145" ca="1">IF(ROWS($1:144)&lt;=COUNTIF(Tableau1[MP ANALYSEE],COURBES!$E$12),INDEX(Tableau2[SURCHARGE],SMALL(IF(Tableau1[MP ANALYSEE]=COURBES!$E$12,ROW(INDIRECT("1:"&amp;ROWS(Tableau1[MP ANALYSEE])))),ROWS($1:144))),"")</f>
        <v/>
      </c>
      <c r="D145" s="12" t="str">
        <f t="array" aca="1" ref="D145" ca="1">IF(ROWS($1:144)&lt;=COUNTIF(Tableau1[MP ANALYSEE],COURBES!$E$12),INDEX(Tableau2[RESULTAT SUR ETIQ],SMALL(IF(Tableau1[MP ANALYSEE]=COURBES!$E$12,ROW(INDIRECT("1:"&amp;ROWS(Tableau1[MP ANALYSEE])))),ROWS($1:144))),"")</f>
        <v/>
      </c>
      <c r="F145" s="13" t="str">
        <f t="array" aca="1" ref="F145" ca="1">IF(ROWS($1:144)&lt;=COUNTIF(Tableau1[LOT],COURBES!$K$12),INDEX(Tableau1[MP ANALYSEE],SMALL(IF(Tableau1[LOT]=COURBES!$K$12,ROW(INDIRECT("1:"&amp;ROWS(Tableau1[LOT])))),ROWS($1:144))),"")</f>
        <v/>
      </c>
      <c r="G145" s="12" t="str">
        <f t="array" aca="1" ref="G145" ca="1">IF(ROWS($1:144)&lt;=COUNTIF(Tableau1[LOT],COURBES!$K$12),INDEX(Tableau2[RESULTAT SUR PROD],SMALL(IF(Tableau1[LOT]=COURBES!$K$12,ROW(INDIRECT("1:"&amp;ROWS(Tableau1[LOT])))),ROWS($1:144))),"")</f>
        <v/>
      </c>
      <c r="H145" s="12" t="str">
        <f t="array" aca="1" ref="H145" ca="1">IF(ROWS($1:144)&lt;=COUNTIF(Tableau1[LOT],COURBES!$K$12),INDEX(Tableau2[SURCHARGE],SMALL(IF(Tableau1[LOT]=COURBES!$K$12,ROW(INDIRECT("1:"&amp;ROWS(Tableau1[LOT])))),ROWS($1:144))),"")</f>
        <v/>
      </c>
      <c r="I145" s="12" t="str">
        <f t="array" aca="1" ref="I145" ca="1">IF(ROWS($1:144)&lt;=COUNTIF(Tableau1[LOT],COURBES!$K$12),INDEX(Tableau2[RESULTAT SUR ETIQ],SMALL(IF(Tableau1[LOT]=COURBES!$K$12,ROW(INDIRECT("1:"&amp;ROWS(Tableau1[LOT])))),ROWS($1:144))),"")</f>
        <v/>
      </c>
    </row>
    <row r="146" spans="1:9" x14ac:dyDescent="0.45">
      <c r="A146" t="str">
        <f t="array" aca="1" ref="A146" ca="1">IF(ROWS($1:145)&lt;=COUNTIF(Tableau1[MP ANALYSEE],COURBES!$E$12),INDEX(Tableau1[LOT],SMALL(IF(Tableau1[MP ANALYSEE]=COURBES!$E$12,ROW(INDIRECT("1:"&amp;ROWS(Tableau1[MP ANALYSEE])))),ROWS($1:145))),"")</f>
        <v/>
      </c>
      <c r="B146" s="12" t="str">
        <f t="array" aca="1" ref="B146" ca="1">IF(ROWS($1:145)&lt;=COUNTIF(Tableau1[MP ANALYSEE],COURBES!$E$12),INDEX(Tableau2[RESULTAT SUR PROD],SMALL(IF(Tableau1[MP ANALYSEE]=COURBES!$E$12,ROW(INDIRECT("1:"&amp;ROWS(Tableau1[MP ANALYSEE])))),ROWS($1:145))),"")</f>
        <v/>
      </c>
      <c r="C146" s="12" t="str">
        <f t="array" aca="1" ref="C146" ca="1">IF(ROWS($1:145)&lt;=COUNTIF(Tableau1[MP ANALYSEE],COURBES!$E$12),INDEX(Tableau2[SURCHARGE],SMALL(IF(Tableau1[MP ANALYSEE]=COURBES!$E$12,ROW(INDIRECT("1:"&amp;ROWS(Tableau1[MP ANALYSEE])))),ROWS($1:145))),"")</f>
        <v/>
      </c>
      <c r="D146" s="12" t="str">
        <f t="array" aca="1" ref="D146" ca="1">IF(ROWS($1:145)&lt;=COUNTIF(Tableau1[MP ANALYSEE],COURBES!$E$12),INDEX(Tableau2[RESULTAT SUR ETIQ],SMALL(IF(Tableau1[MP ANALYSEE]=COURBES!$E$12,ROW(INDIRECT("1:"&amp;ROWS(Tableau1[MP ANALYSEE])))),ROWS($1:145))),"")</f>
        <v/>
      </c>
      <c r="F146" s="13" t="str">
        <f t="array" aca="1" ref="F146" ca="1">IF(ROWS($1:145)&lt;=COUNTIF(Tableau1[LOT],COURBES!$K$12),INDEX(Tableau1[MP ANALYSEE],SMALL(IF(Tableau1[LOT]=COURBES!$K$12,ROW(INDIRECT("1:"&amp;ROWS(Tableau1[LOT])))),ROWS($1:145))),"")</f>
        <v/>
      </c>
      <c r="G146" s="12" t="str">
        <f t="array" aca="1" ref="G146" ca="1">IF(ROWS($1:145)&lt;=COUNTIF(Tableau1[LOT],COURBES!$K$12),INDEX(Tableau2[RESULTAT SUR PROD],SMALL(IF(Tableau1[LOT]=COURBES!$K$12,ROW(INDIRECT("1:"&amp;ROWS(Tableau1[LOT])))),ROWS($1:145))),"")</f>
        <v/>
      </c>
      <c r="H146" s="12" t="str">
        <f t="array" aca="1" ref="H146" ca="1">IF(ROWS($1:145)&lt;=COUNTIF(Tableau1[LOT],COURBES!$K$12),INDEX(Tableau2[SURCHARGE],SMALL(IF(Tableau1[LOT]=COURBES!$K$12,ROW(INDIRECT("1:"&amp;ROWS(Tableau1[LOT])))),ROWS($1:145))),"")</f>
        <v/>
      </c>
      <c r="I146" s="12" t="str">
        <f t="array" aca="1" ref="I146" ca="1">IF(ROWS($1:145)&lt;=COUNTIF(Tableau1[LOT],COURBES!$K$12),INDEX(Tableau2[RESULTAT SUR ETIQ],SMALL(IF(Tableau1[LOT]=COURBES!$K$12,ROW(INDIRECT("1:"&amp;ROWS(Tableau1[LOT])))),ROWS($1:145))),"")</f>
        <v/>
      </c>
    </row>
    <row r="147" spans="1:9" x14ac:dyDescent="0.45">
      <c r="A147" t="str">
        <f t="array" aca="1" ref="A147" ca="1">IF(ROWS($1:146)&lt;=COUNTIF(Tableau1[MP ANALYSEE],COURBES!$E$12),INDEX(Tableau1[LOT],SMALL(IF(Tableau1[MP ANALYSEE]=COURBES!$E$12,ROW(INDIRECT("1:"&amp;ROWS(Tableau1[MP ANALYSEE])))),ROWS($1:146))),"")</f>
        <v/>
      </c>
      <c r="B147" s="12" t="str">
        <f t="array" aca="1" ref="B147" ca="1">IF(ROWS($1:146)&lt;=COUNTIF(Tableau1[MP ANALYSEE],COURBES!$E$12),INDEX(Tableau2[RESULTAT SUR PROD],SMALL(IF(Tableau1[MP ANALYSEE]=COURBES!$E$12,ROW(INDIRECT("1:"&amp;ROWS(Tableau1[MP ANALYSEE])))),ROWS($1:146))),"")</f>
        <v/>
      </c>
      <c r="C147" s="12" t="str">
        <f t="array" aca="1" ref="C147" ca="1">IF(ROWS($1:146)&lt;=COUNTIF(Tableau1[MP ANALYSEE],COURBES!$E$12),INDEX(Tableau2[SURCHARGE],SMALL(IF(Tableau1[MP ANALYSEE]=COURBES!$E$12,ROW(INDIRECT("1:"&amp;ROWS(Tableau1[MP ANALYSEE])))),ROWS($1:146))),"")</f>
        <v/>
      </c>
      <c r="D147" s="12" t="str">
        <f t="array" aca="1" ref="D147" ca="1">IF(ROWS($1:146)&lt;=COUNTIF(Tableau1[MP ANALYSEE],COURBES!$E$12),INDEX(Tableau2[RESULTAT SUR ETIQ],SMALL(IF(Tableau1[MP ANALYSEE]=COURBES!$E$12,ROW(INDIRECT("1:"&amp;ROWS(Tableau1[MP ANALYSEE])))),ROWS($1:146))),"")</f>
        <v/>
      </c>
      <c r="F147" s="13" t="str">
        <f t="array" aca="1" ref="F147" ca="1">IF(ROWS($1:146)&lt;=COUNTIF(Tableau1[LOT],COURBES!$K$12),INDEX(Tableau1[MP ANALYSEE],SMALL(IF(Tableau1[LOT]=COURBES!$K$12,ROW(INDIRECT("1:"&amp;ROWS(Tableau1[LOT])))),ROWS($1:146))),"")</f>
        <v/>
      </c>
      <c r="G147" s="12" t="str">
        <f t="array" aca="1" ref="G147" ca="1">IF(ROWS($1:146)&lt;=COUNTIF(Tableau1[LOT],COURBES!$K$12),INDEX(Tableau2[RESULTAT SUR PROD],SMALL(IF(Tableau1[LOT]=COURBES!$K$12,ROW(INDIRECT("1:"&amp;ROWS(Tableau1[LOT])))),ROWS($1:146))),"")</f>
        <v/>
      </c>
      <c r="H147" s="12" t="str">
        <f t="array" aca="1" ref="H147" ca="1">IF(ROWS($1:146)&lt;=COUNTIF(Tableau1[LOT],COURBES!$K$12),INDEX(Tableau2[SURCHARGE],SMALL(IF(Tableau1[LOT]=COURBES!$K$12,ROW(INDIRECT("1:"&amp;ROWS(Tableau1[LOT])))),ROWS($1:146))),"")</f>
        <v/>
      </c>
      <c r="I147" s="12" t="str">
        <f t="array" aca="1" ref="I147" ca="1">IF(ROWS($1:146)&lt;=COUNTIF(Tableau1[LOT],COURBES!$K$12),INDEX(Tableau2[RESULTAT SUR ETIQ],SMALL(IF(Tableau1[LOT]=COURBES!$K$12,ROW(INDIRECT("1:"&amp;ROWS(Tableau1[LOT])))),ROWS($1:146))),"")</f>
        <v/>
      </c>
    </row>
    <row r="148" spans="1:9" x14ac:dyDescent="0.45">
      <c r="A148" t="str">
        <f t="array" aca="1" ref="A148" ca="1">IF(ROWS($1:147)&lt;=COUNTIF(Tableau1[MP ANALYSEE],COURBES!$E$12),INDEX(Tableau1[LOT],SMALL(IF(Tableau1[MP ANALYSEE]=COURBES!$E$12,ROW(INDIRECT("1:"&amp;ROWS(Tableau1[MP ANALYSEE])))),ROWS($1:147))),"")</f>
        <v/>
      </c>
      <c r="B148" s="12" t="str">
        <f t="array" aca="1" ref="B148" ca="1">IF(ROWS($1:147)&lt;=COUNTIF(Tableau1[MP ANALYSEE],COURBES!$E$12),INDEX(Tableau2[RESULTAT SUR PROD],SMALL(IF(Tableau1[MP ANALYSEE]=COURBES!$E$12,ROW(INDIRECT("1:"&amp;ROWS(Tableau1[MP ANALYSEE])))),ROWS($1:147))),"")</f>
        <v/>
      </c>
      <c r="C148" s="12" t="str">
        <f t="array" aca="1" ref="C148" ca="1">IF(ROWS($1:147)&lt;=COUNTIF(Tableau1[MP ANALYSEE],COURBES!$E$12),INDEX(Tableau2[SURCHARGE],SMALL(IF(Tableau1[MP ANALYSEE]=COURBES!$E$12,ROW(INDIRECT("1:"&amp;ROWS(Tableau1[MP ANALYSEE])))),ROWS($1:147))),"")</f>
        <v/>
      </c>
      <c r="D148" s="12" t="str">
        <f t="array" aca="1" ref="D148" ca="1">IF(ROWS($1:147)&lt;=COUNTIF(Tableau1[MP ANALYSEE],COURBES!$E$12),INDEX(Tableau2[RESULTAT SUR ETIQ],SMALL(IF(Tableau1[MP ANALYSEE]=COURBES!$E$12,ROW(INDIRECT("1:"&amp;ROWS(Tableau1[MP ANALYSEE])))),ROWS($1:147))),"")</f>
        <v/>
      </c>
      <c r="F148" s="13" t="str">
        <f t="array" aca="1" ref="F148" ca="1">IF(ROWS($1:147)&lt;=COUNTIF(Tableau1[LOT],COURBES!$K$12),INDEX(Tableau1[MP ANALYSEE],SMALL(IF(Tableau1[LOT]=COURBES!$K$12,ROW(INDIRECT("1:"&amp;ROWS(Tableau1[LOT])))),ROWS($1:147))),"")</f>
        <v/>
      </c>
      <c r="G148" s="12" t="str">
        <f t="array" aca="1" ref="G148" ca="1">IF(ROWS($1:147)&lt;=COUNTIF(Tableau1[LOT],COURBES!$K$12),INDEX(Tableau2[RESULTAT SUR PROD],SMALL(IF(Tableau1[LOT]=COURBES!$K$12,ROW(INDIRECT("1:"&amp;ROWS(Tableau1[LOT])))),ROWS($1:147))),"")</f>
        <v/>
      </c>
      <c r="H148" s="12" t="str">
        <f t="array" aca="1" ref="H148" ca="1">IF(ROWS($1:147)&lt;=COUNTIF(Tableau1[LOT],COURBES!$K$12),INDEX(Tableau2[SURCHARGE],SMALL(IF(Tableau1[LOT]=COURBES!$K$12,ROW(INDIRECT("1:"&amp;ROWS(Tableau1[LOT])))),ROWS($1:147))),"")</f>
        <v/>
      </c>
      <c r="I148" s="12" t="str">
        <f t="array" aca="1" ref="I148" ca="1">IF(ROWS($1:147)&lt;=COUNTIF(Tableau1[LOT],COURBES!$K$12),INDEX(Tableau2[RESULTAT SUR ETIQ],SMALL(IF(Tableau1[LOT]=COURBES!$K$12,ROW(INDIRECT("1:"&amp;ROWS(Tableau1[LOT])))),ROWS($1:147))),"")</f>
        <v/>
      </c>
    </row>
    <row r="149" spans="1:9" x14ac:dyDescent="0.45">
      <c r="A149" t="str">
        <f t="array" aca="1" ref="A149" ca="1">IF(ROWS($1:148)&lt;=COUNTIF(Tableau1[MP ANALYSEE],COURBES!$E$12),INDEX(Tableau1[LOT],SMALL(IF(Tableau1[MP ANALYSEE]=COURBES!$E$12,ROW(INDIRECT("1:"&amp;ROWS(Tableau1[MP ANALYSEE])))),ROWS($1:148))),"")</f>
        <v/>
      </c>
      <c r="B149" s="12" t="str">
        <f t="array" aca="1" ref="B149" ca="1">IF(ROWS($1:148)&lt;=COUNTIF(Tableau1[MP ANALYSEE],COURBES!$E$12),INDEX(Tableau2[RESULTAT SUR PROD],SMALL(IF(Tableau1[MP ANALYSEE]=COURBES!$E$12,ROW(INDIRECT("1:"&amp;ROWS(Tableau1[MP ANALYSEE])))),ROWS($1:148))),"")</f>
        <v/>
      </c>
      <c r="C149" s="12" t="str">
        <f t="array" aca="1" ref="C149" ca="1">IF(ROWS($1:148)&lt;=COUNTIF(Tableau1[MP ANALYSEE],COURBES!$E$12),INDEX(Tableau2[SURCHARGE],SMALL(IF(Tableau1[MP ANALYSEE]=COURBES!$E$12,ROW(INDIRECT("1:"&amp;ROWS(Tableau1[MP ANALYSEE])))),ROWS($1:148))),"")</f>
        <v/>
      </c>
      <c r="D149" s="12" t="str">
        <f t="array" aca="1" ref="D149" ca="1">IF(ROWS($1:148)&lt;=COUNTIF(Tableau1[MP ANALYSEE],COURBES!$E$12),INDEX(Tableau2[RESULTAT SUR ETIQ],SMALL(IF(Tableau1[MP ANALYSEE]=COURBES!$E$12,ROW(INDIRECT("1:"&amp;ROWS(Tableau1[MP ANALYSEE])))),ROWS($1:148))),"")</f>
        <v/>
      </c>
      <c r="F149" s="13" t="str">
        <f t="array" aca="1" ref="F149" ca="1">IF(ROWS($1:148)&lt;=COUNTIF(Tableau1[LOT],COURBES!$K$12),INDEX(Tableau1[MP ANALYSEE],SMALL(IF(Tableau1[LOT]=COURBES!$K$12,ROW(INDIRECT("1:"&amp;ROWS(Tableau1[LOT])))),ROWS($1:148))),"")</f>
        <v/>
      </c>
      <c r="G149" s="12" t="str">
        <f t="array" aca="1" ref="G149" ca="1">IF(ROWS($1:148)&lt;=COUNTIF(Tableau1[LOT],COURBES!$K$12),INDEX(Tableau2[RESULTAT SUR PROD],SMALL(IF(Tableau1[LOT]=COURBES!$K$12,ROW(INDIRECT("1:"&amp;ROWS(Tableau1[LOT])))),ROWS($1:148))),"")</f>
        <v/>
      </c>
      <c r="H149" s="12" t="str">
        <f t="array" aca="1" ref="H149" ca="1">IF(ROWS($1:148)&lt;=COUNTIF(Tableau1[LOT],COURBES!$K$12),INDEX(Tableau2[SURCHARGE],SMALL(IF(Tableau1[LOT]=COURBES!$K$12,ROW(INDIRECT("1:"&amp;ROWS(Tableau1[LOT])))),ROWS($1:148))),"")</f>
        <v/>
      </c>
      <c r="I149" s="12" t="str">
        <f t="array" aca="1" ref="I149" ca="1">IF(ROWS($1:148)&lt;=COUNTIF(Tableau1[LOT],COURBES!$K$12),INDEX(Tableau2[RESULTAT SUR ETIQ],SMALL(IF(Tableau1[LOT]=COURBES!$K$12,ROW(INDIRECT("1:"&amp;ROWS(Tableau1[LOT])))),ROWS($1:148))),"")</f>
        <v/>
      </c>
    </row>
    <row r="150" spans="1:9" x14ac:dyDescent="0.45">
      <c r="A150" t="str">
        <f t="array" aca="1" ref="A150" ca="1">IF(ROWS($1:149)&lt;=COUNTIF(Tableau1[MP ANALYSEE],COURBES!$E$12),INDEX(Tableau1[LOT],SMALL(IF(Tableau1[MP ANALYSEE]=COURBES!$E$12,ROW(INDIRECT("1:"&amp;ROWS(Tableau1[MP ANALYSEE])))),ROWS($1:149))),"")</f>
        <v/>
      </c>
      <c r="B150" s="12" t="str">
        <f t="array" aca="1" ref="B150" ca="1">IF(ROWS($1:149)&lt;=COUNTIF(Tableau1[MP ANALYSEE],COURBES!$E$12),INDEX(Tableau2[RESULTAT SUR PROD],SMALL(IF(Tableau1[MP ANALYSEE]=COURBES!$E$12,ROW(INDIRECT("1:"&amp;ROWS(Tableau1[MP ANALYSEE])))),ROWS($1:149))),"")</f>
        <v/>
      </c>
      <c r="C150" s="12" t="str">
        <f t="array" aca="1" ref="C150" ca="1">IF(ROWS($1:149)&lt;=COUNTIF(Tableau1[MP ANALYSEE],COURBES!$E$12),INDEX(Tableau2[SURCHARGE],SMALL(IF(Tableau1[MP ANALYSEE]=COURBES!$E$12,ROW(INDIRECT("1:"&amp;ROWS(Tableau1[MP ANALYSEE])))),ROWS($1:149))),"")</f>
        <v/>
      </c>
      <c r="D150" s="12" t="str">
        <f t="array" aca="1" ref="D150" ca="1">IF(ROWS($1:149)&lt;=COUNTIF(Tableau1[MP ANALYSEE],COURBES!$E$12),INDEX(Tableau2[RESULTAT SUR ETIQ],SMALL(IF(Tableau1[MP ANALYSEE]=COURBES!$E$12,ROW(INDIRECT("1:"&amp;ROWS(Tableau1[MP ANALYSEE])))),ROWS($1:149))),"")</f>
        <v/>
      </c>
      <c r="F150" s="13" t="str">
        <f t="array" aca="1" ref="F150" ca="1">IF(ROWS($1:149)&lt;=COUNTIF(Tableau1[LOT],COURBES!$K$12),INDEX(Tableau1[MP ANALYSEE],SMALL(IF(Tableau1[LOT]=COURBES!$K$12,ROW(INDIRECT("1:"&amp;ROWS(Tableau1[LOT])))),ROWS($1:149))),"")</f>
        <v/>
      </c>
      <c r="G150" s="12" t="str">
        <f t="array" aca="1" ref="G150" ca="1">IF(ROWS($1:149)&lt;=COUNTIF(Tableau1[LOT],COURBES!$K$12),INDEX(Tableau2[RESULTAT SUR PROD],SMALL(IF(Tableau1[LOT]=COURBES!$K$12,ROW(INDIRECT("1:"&amp;ROWS(Tableau1[LOT])))),ROWS($1:149))),"")</f>
        <v/>
      </c>
      <c r="H150" s="12" t="str">
        <f t="array" aca="1" ref="H150" ca="1">IF(ROWS($1:149)&lt;=COUNTIF(Tableau1[LOT],COURBES!$K$12),INDEX(Tableau2[SURCHARGE],SMALL(IF(Tableau1[LOT]=COURBES!$K$12,ROW(INDIRECT("1:"&amp;ROWS(Tableau1[LOT])))),ROWS($1:149))),"")</f>
        <v/>
      </c>
      <c r="I150" s="12" t="str">
        <f t="array" aca="1" ref="I150" ca="1">IF(ROWS($1:149)&lt;=COUNTIF(Tableau1[LOT],COURBES!$K$12),INDEX(Tableau2[RESULTAT SUR ETIQ],SMALL(IF(Tableau1[LOT]=COURBES!$K$12,ROW(INDIRECT("1:"&amp;ROWS(Tableau1[LOT])))),ROWS($1:149))),"")</f>
        <v/>
      </c>
    </row>
    <row r="151" spans="1:9" x14ac:dyDescent="0.45">
      <c r="A151" t="str">
        <f t="array" aca="1" ref="A151" ca="1">IF(ROWS($1:150)&lt;=COUNTIF(Tableau1[MP ANALYSEE],COURBES!$E$12),INDEX(Tableau1[LOT],SMALL(IF(Tableau1[MP ANALYSEE]=COURBES!$E$12,ROW(INDIRECT("1:"&amp;ROWS(Tableau1[MP ANALYSEE])))),ROWS($1:150))),"")</f>
        <v/>
      </c>
      <c r="B151" s="12" t="str">
        <f t="array" aca="1" ref="B151" ca="1">IF(ROWS($1:150)&lt;=COUNTIF(Tableau1[MP ANALYSEE],COURBES!$E$12),INDEX(Tableau2[RESULTAT SUR PROD],SMALL(IF(Tableau1[MP ANALYSEE]=COURBES!$E$12,ROW(INDIRECT("1:"&amp;ROWS(Tableau1[MP ANALYSEE])))),ROWS($1:150))),"")</f>
        <v/>
      </c>
      <c r="C151" s="12" t="str">
        <f t="array" aca="1" ref="C151" ca="1">IF(ROWS($1:150)&lt;=COUNTIF(Tableau1[MP ANALYSEE],COURBES!$E$12),INDEX(Tableau2[SURCHARGE],SMALL(IF(Tableau1[MP ANALYSEE]=COURBES!$E$12,ROW(INDIRECT("1:"&amp;ROWS(Tableau1[MP ANALYSEE])))),ROWS($1:150))),"")</f>
        <v/>
      </c>
      <c r="D151" s="12" t="str">
        <f t="array" aca="1" ref="D151" ca="1">IF(ROWS($1:150)&lt;=COUNTIF(Tableau1[MP ANALYSEE],COURBES!$E$12),INDEX(Tableau2[RESULTAT SUR ETIQ],SMALL(IF(Tableau1[MP ANALYSEE]=COURBES!$E$12,ROW(INDIRECT("1:"&amp;ROWS(Tableau1[MP ANALYSEE])))),ROWS($1:150))),"")</f>
        <v/>
      </c>
      <c r="F151" s="13" t="str">
        <f t="array" aca="1" ref="F151" ca="1">IF(ROWS($1:150)&lt;=COUNTIF(Tableau1[LOT],COURBES!$K$12),INDEX(Tableau1[MP ANALYSEE],SMALL(IF(Tableau1[LOT]=COURBES!$K$12,ROW(INDIRECT("1:"&amp;ROWS(Tableau1[LOT])))),ROWS($1:150))),"")</f>
        <v/>
      </c>
      <c r="G151" s="12" t="str">
        <f t="array" aca="1" ref="G151" ca="1">IF(ROWS($1:150)&lt;=COUNTIF(Tableau1[LOT],COURBES!$K$12),INDEX(Tableau2[RESULTAT SUR PROD],SMALL(IF(Tableau1[LOT]=COURBES!$K$12,ROW(INDIRECT("1:"&amp;ROWS(Tableau1[LOT])))),ROWS($1:150))),"")</f>
        <v/>
      </c>
      <c r="H151" s="12" t="str">
        <f t="array" aca="1" ref="H151" ca="1">IF(ROWS($1:150)&lt;=COUNTIF(Tableau1[LOT],COURBES!$K$12),INDEX(Tableau2[SURCHARGE],SMALL(IF(Tableau1[LOT]=COURBES!$K$12,ROW(INDIRECT("1:"&amp;ROWS(Tableau1[LOT])))),ROWS($1:150))),"")</f>
        <v/>
      </c>
      <c r="I151" s="12" t="str">
        <f t="array" aca="1" ref="I151" ca="1">IF(ROWS($1:150)&lt;=COUNTIF(Tableau1[LOT],COURBES!$K$12),INDEX(Tableau2[RESULTAT SUR ETIQ],SMALL(IF(Tableau1[LOT]=COURBES!$K$12,ROW(INDIRECT("1:"&amp;ROWS(Tableau1[LOT])))),ROWS($1:150))),"")</f>
        <v/>
      </c>
    </row>
    <row r="152" spans="1:9" x14ac:dyDescent="0.45">
      <c r="A152" t="str">
        <f t="array" aca="1" ref="A152" ca="1">IF(ROWS($1:151)&lt;=COUNTIF(Tableau1[MP ANALYSEE],COURBES!$E$12),INDEX(Tableau1[LOT],SMALL(IF(Tableau1[MP ANALYSEE]=COURBES!$E$12,ROW(INDIRECT("1:"&amp;ROWS(Tableau1[MP ANALYSEE])))),ROWS($1:151))),"")</f>
        <v/>
      </c>
      <c r="B152" s="12" t="str">
        <f t="array" aca="1" ref="B152" ca="1">IF(ROWS($1:151)&lt;=COUNTIF(Tableau1[MP ANALYSEE],COURBES!$E$12),INDEX(Tableau2[RESULTAT SUR PROD],SMALL(IF(Tableau1[MP ANALYSEE]=COURBES!$E$12,ROW(INDIRECT("1:"&amp;ROWS(Tableau1[MP ANALYSEE])))),ROWS($1:151))),"")</f>
        <v/>
      </c>
      <c r="C152" s="12" t="str">
        <f t="array" aca="1" ref="C152" ca="1">IF(ROWS($1:151)&lt;=COUNTIF(Tableau1[MP ANALYSEE],COURBES!$E$12),INDEX(Tableau2[SURCHARGE],SMALL(IF(Tableau1[MP ANALYSEE]=COURBES!$E$12,ROW(INDIRECT("1:"&amp;ROWS(Tableau1[MP ANALYSEE])))),ROWS($1:151))),"")</f>
        <v/>
      </c>
      <c r="D152" s="12" t="str">
        <f t="array" aca="1" ref="D152" ca="1">IF(ROWS($1:151)&lt;=COUNTIF(Tableau1[MP ANALYSEE],COURBES!$E$12),INDEX(Tableau2[RESULTAT SUR ETIQ],SMALL(IF(Tableau1[MP ANALYSEE]=COURBES!$E$12,ROW(INDIRECT("1:"&amp;ROWS(Tableau1[MP ANALYSEE])))),ROWS($1:151))),"")</f>
        <v/>
      </c>
      <c r="F152" s="13" t="str">
        <f t="array" aca="1" ref="F152" ca="1">IF(ROWS($1:151)&lt;=COUNTIF(Tableau1[LOT],COURBES!$K$12),INDEX(Tableau1[MP ANALYSEE],SMALL(IF(Tableau1[LOT]=COURBES!$K$12,ROW(INDIRECT("1:"&amp;ROWS(Tableau1[LOT])))),ROWS($1:151))),"")</f>
        <v/>
      </c>
      <c r="G152" s="12" t="str">
        <f t="array" aca="1" ref="G152" ca="1">IF(ROWS($1:151)&lt;=COUNTIF(Tableau1[LOT],COURBES!$K$12),INDEX(Tableau2[RESULTAT SUR PROD],SMALL(IF(Tableau1[LOT]=COURBES!$K$12,ROW(INDIRECT("1:"&amp;ROWS(Tableau1[LOT])))),ROWS($1:151))),"")</f>
        <v/>
      </c>
      <c r="H152" s="12" t="str">
        <f t="array" aca="1" ref="H152" ca="1">IF(ROWS($1:151)&lt;=COUNTIF(Tableau1[LOT],COURBES!$K$12),INDEX(Tableau2[SURCHARGE],SMALL(IF(Tableau1[LOT]=COURBES!$K$12,ROW(INDIRECT("1:"&amp;ROWS(Tableau1[LOT])))),ROWS($1:151))),"")</f>
        <v/>
      </c>
      <c r="I152" s="12" t="str">
        <f t="array" aca="1" ref="I152" ca="1">IF(ROWS($1:151)&lt;=COUNTIF(Tableau1[LOT],COURBES!$K$12),INDEX(Tableau2[RESULTAT SUR ETIQ],SMALL(IF(Tableau1[LOT]=COURBES!$K$12,ROW(INDIRECT("1:"&amp;ROWS(Tableau1[LOT])))),ROWS($1:151))),"")</f>
        <v/>
      </c>
    </row>
    <row r="153" spans="1:9" x14ac:dyDescent="0.45">
      <c r="A153" t="str">
        <f t="array" aca="1" ref="A153" ca="1">IF(ROWS($1:152)&lt;=COUNTIF(Tableau1[MP ANALYSEE],COURBES!$E$12),INDEX(Tableau1[LOT],SMALL(IF(Tableau1[MP ANALYSEE]=COURBES!$E$12,ROW(INDIRECT("1:"&amp;ROWS(Tableau1[MP ANALYSEE])))),ROWS($1:152))),"")</f>
        <v/>
      </c>
      <c r="B153" s="12" t="str">
        <f t="array" aca="1" ref="B153" ca="1">IF(ROWS($1:152)&lt;=COUNTIF(Tableau1[MP ANALYSEE],COURBES!$E$12),INDEX(Tableau2[RESULTAT SUR PROD],SMALL(IF(Tableau1[MP ANALYSEE]=COURBES!$E$12,ROW(INDIRECT("1:"&amp;ROWS(Tableau1[MP ANALYSEE])))),ROWS($1:152))),"")</f>
        <v/>
      </c>
      <c r="C153" s="12" t="str">
        <f t="array" aca="1" ref="C153" ca="1">IF(ROWS($1:152)&lt;=COUNTIF(Tableau1[MP ANALYSEE],COURBES!$E$12),INDEX(Tableau2[SURCHARGE],SMALL(IF(Tableau1[MP ANALYSEE]=COURBES!$E$12,ROW(INDIRECT("1:"&amp;ROWS(Tableau1[MP ANALYSEE])))),ROWS($1:152))),"")</f>
        <v/>
      </c>
      <c r="D153" s="12" t="str">
        <f t="array" aca="1" ref="D153" ca="1">IF(ROWS($1:152)&lt;=COUNTIF(Tableau1[MP ANALYSEE],COURBES!$E$12),INDEX(Tableau2[RESULTAT SUR ETIQ],SMALL(IF(Tableau1[MP ANALYSEE]=COURBES!$E$12,ROW(INDIRECT("1:"&amp;ROWS(Tableau1[MP ANALYSEE])))),ROWS($1:152))),"")</f>
        <v/>
      </c>
      <c r="F153" s="13" t="str">
        <f t="array" aca="1" ref="F153" ca="1">IF(ROWS($1:152)&lt;=COUNTIF(Tableau1[LOT],COURBES!$K$12),INDEX(Tableau1[MP ANALYSEE],SMALL(IF(Tableau1[LOT]=COURBES!$K$12,ROW(INDIRECT("1:"&amp;ROWS(Tableau1[LOT])))),ROWS($1:152))),"")</f>
        <v/>
      </c>
      <c r="G153" s="12" t="str">
        <f t="array" aca="1" ref="G153" ca="1">IF(ROWS($1:152)&lt;=COUNTIF(Tableau1[LOT],COURBES!$K$12),INDEX(Tableau2[RESULTAT SUR PROD],SMALL(IF(Tableau1[LOT]=COURBES!$K$12,ROW(INDIRECT("1:"&amp;ROWS(Tableau1[LOT])))),ROWS($1:152))),"")</f>
        <v/>
      </c>
      <c r="H153" s="12" t="str">
        <f t="array" aca="1" ref="H153" ca="1">IF(ROWS($1:152)&lt;=COUNTIF(Tableau1[LOT],COURBES!$K$12),INDEX(Tableau2[SURCHARGE],SMALL(IF(Tableau1[LOT]=COURBES!$K$12,ROW(INDIRECT("1:"&amp;ROWS(Tableau1[LOT])))),ROWS($1:152))),"")</f>
        <v/>
      </c>
      <c r="I153" s="12" t="str">
        <f t="array" aca="1" ref="I153" ca="1">IF(ROWS($1:152)&lt;=COUNTIF(Tableau1[LOT],COURBES!$K$12),INDEX(Tableau2[RESULTAT SUR ETIQ],SMALL(IF(Tableau1[LOT]=COURBES!$K$12,ROW(INDIRECT("1:"&amp;ROWS(Tableau1[LOT])))),ROWS($1:152))),"")</f>
        <v/>
      </c>
    </row>
    <row r="154" spans="1:9" x14ac:dyDescent="0.45">
      <c r="A154" t="str">
        <f t="array" aca="1" ref="A154" ca="1">IF(ROWS($1:153)&lt;=COUNTIF(Tableau1[MP ANALYSEE],COURBES!$E$12),INDEX(Tableau1[LOT],SMALL(IF(Tableau1[MP ANALYSEE]=COURBES!$E$12,ROW(INDIRECT("1:"&amp;ROWS(Tableau1[MP ANALYSEE])))),ROWS($1:153))),"")</f>
        <v/>
      </c>
      <c r="B154" s="12" t="str">
        <f t="array" aca="1" ref="B154" ca="1">IF(ROWS($1:153)&lt;=COUNTIF(Tableau1[MP ANALYSEE],COURBES!$E$12),INDEX(Tableau2[RESULTAT SUR PROD],SMALL(IF(Tableau1[MP ANALYSEE]=COURBES!$E$12,ROW(INDIRECT("1:"&amp;ROWS(Tableau1[MP ANALYSEE])))),ROWS($1:153))),"")</f>
        <v/>
      </c>
      <c r="C154" s="12" t="str">
        <f t="array" aca="1" ref="C154" ca="1">IF(ROWS($1:153)&lt;=COUNTIF(Tableau1[MP ANALYSEE],COURBES!$E$12),INDEX(Tableau2[SURCHARGE],SMALL(IF(Tableau1[MP ANALYSEE]=COURBES!$E$12,ROW(INDIRECT("1:"&amp;ROWS(Tableau1[MP ANALYSEE])))),ROWS($1:153))),"")</f>
        <v/>
      </c>
      <c r="D154" s="12" t="str">
        <f t="array" aca="1" ref="D154" ca="1">IF(ROWS($1:153)&lt;=COUNTIF(Tableau1[MP ANALYSEE],COURBES!$E$12),INDEX(Tableau2[RESULTAT SUR ETIQ],SMALL(IF(Tableau1[MP ANALYSEE]=COURBES!$E$12,ROW(INDIRECT("1:"&amp;ROWS(Tableau1[MP ANALYSEE])))),ROWS($1:153))),"")</f>
        <v/>
      </c>
      <c r="F154" s="13" t="str">
        <f t="array" aca="1" ref="F154" ca="1">IF(ROWS($1:153)&lt;=COUNTIF(Tableau1[LOT],COURBES!$K$12),INDEX(Tableau1[MP ANALYSEE],SMALL(IF(Tableau1[LOT]=COURBES!$K$12,ROW(INDIRECT("1:"&amp;ROWS(Tableau1[LOT])))),ROWS($1:153))),"")</f>
        <v/>
      </c>
      <c r="G154" s="12" t="str">
        <f t="array" aca="1" ref="G154" ca="1">IF(ROWS($1:153)&lt;=COUNTIF(Tableau1[LOT],COURBES!$K$12),INDEX(Tableau2[RESULTAT SUR PROD],SMALL(IF(Tableau1[LOT]=COURBES!$K$12,ROW(INDIRECT("1:"&amp;ROWS(Tableau1[LOT])))),ROWS($1:153))),"")</f>
        <v/>
      </c>
      <c r="H154" s="12" t="str">
        <f t="array" aca="1" ref="H154" ca="1">IF(ROWS($1:153)&lt;=COUNTIF(Tableau1[LOT],COURBES!$K$12),INDEX(Tableau2[SURCHARGE],SMALL(IF(Tableau1[LOT]=COURBES!$K$12,ROW(INDIRECT("1:"&amp;ROWS(Tableau1[LOT])))),ROWS($1:153))),"")</f>
        <v/>
      </c>
      <c r="I154" s="12" t="str">
        <f t="array" aca="1" ref="I154" ca="1">IF(ROWS($1:153)&lt;=COUNTIF(Tableau1[LOT],COURBES!$K$12),INDEX(Tableau2[RESULTAT SUR ETIQ],SMALL(IF(Tableau1[LOT]=COURBES!$K$12,ROW(INDIRECT("1:"&amp;ROWS(Tableau1[LOT])))),ROWS($1:153))),"")</f>
        <v/>
      </c>
    </row>
    <row r="155" spans="1:9" x14ac:dyDescent="0.45">
      <c r="A155" t="str">
        <f t="array" aca="1" ref="A155" ca="1">IF(ROWS($1:154)&lt;=COUNTIF(Tableau1[MP ANALYSEE],COURBES!$E$12),INDEX(Tableau1[LOT],SMALL(IF(Tableau1[MP ANALYSEE]=COURBES!$E$12,ROW(INDIRECT("1:"&amp;ROWS(Tableau1[MP ANALYSEE])))),ROWS($1:154))),"")</f>
        <v/>
      </c>
      <c r="B155" s="12" t="str">
        <f t="array" aca="1" ref="B155" ca="1">IF(ROWS($1:154)&lt;=COUNTIF(Tableau1[MP ANALYSEE],COURBES!$E$12),INDEX(Tableau2[RESULTAT SUR PROD],SMALL(IF(Tableau1[MP ANALYSEE]=COURBES!$E$12,ROW(INDIRECT("1:"&amp;ROWS(Tableau1[MP ANALYSEE])))),ROWS($1:154))),"")</f>
        <v/>
      </c>
      <c r="C155" s="12" t="str">
        <f t="array" aca="1" ref="C155" ca="1">IF(ROWS($1:154)&lt;=COUNTIF(Tableau1[MP ANALYSEE],COURBES!$E$12),INDEX(Tableau2[SURCHARGE],SMALL(IF(Tableau1[MP ANALYSEE]=COURBES!$E$12,ROW(INDIRECT("1:"&amp;ROWS(Tableau1[MP ANALYSEE])))),ROWS($1:154))),"")</f>
        <v/>
      </c>
      <c r="D155" s="12" t="str">
        <f t="array" aca="1" ref="D155" ca="1">IF(ROWS($1:154)&lt;=COUNTIF(Tableau1[MP ANALYSEE],COURBES!$E$12),INDEX(Tableau2[RESULTAT SUR ETIQ],SMALL(IF(Tableau1[MP ANALYSEE]=COURBES!$E$12,ROW(INDIRECT("1:"&amp;ROWS(Tableau1[MP ANALYSEE])))),ROWS($1:154))),"")</f>
        <v/>
      </c>
      <c r="F155" s="13" t="str">
        <f t="array" aca="1" ref="F155" ca="1">IF(ROWS($1:154)&lt;=COUNTIF(Tableau1[LOT],COURBES!$K$12),INDEX(Tableau1[MP ANALYSEE],SMALL(IF(Tableau1[LOT]=COURBES!$K$12,ROW(INDIRECT("1:"&amp;ROWS(Tableau1[LOT])))),ROWS($1:154))),"")</f>
        <v/>
      </c>
      <c r="G155" s="12" t="str">
        <f t="array" aca="1" ref="G155" ca="1">IF(ROWS($1:154)&lt;=COUNTIF(Tableau1[LOT],COURBES!$K$12),INDEX(Tableau2[RESULTAT SUR PROD],SMALL(IF(Tableau1[LOT]=COURBES!$K$12,ROW(INDIRECT("1:"&amp;ROWS(Tableau1[LOT])))),ROWS($1:154))),"")</f>
        <v/>
      </c>
      <c r="H155" s="12" t="str">
        <f t="array" aca="1" ref="H155" ca="1">IF(ROWS($1:154)&lt;=COUNTIF(Tableau1[LOT],COURBES!$K$12),INDEX(Tableau2[SURCHARGE],SMALL(IF(Tableau1[LOT]=COURBES!$K$12,ROW(INDIRECT("1:"&amp;ROWS(Tableau1[LOT])))),ROWS($1:154))),"")</f>
        <v/>
      </c>
      <c r="I155" s="12" t="str">
        <f t="array" aca="1" ref="I155" ca="1">IF(ROWS($1:154)&lt;=COUNTIF(Tableau1[LOT],COURBES!$K$12),INDEX(Tableau2[RESULTAT SUR ETIQ],SMALL(IF(Tableau1[LOT]=COURBES!$K$12,ROW(INDIRECT("1:"&amp;ROWS(Tableau1[LOT])))),ROWS($1:154))),"")</f>
        <v/>
      </c>
    </row>
    <row r="156" spans="1:9" x14ac:dyDescent="0.45">
      <c r="A156" t="str">
        <f t="array" aca="1" ref="A156" ca="1">IF(ROWS($1:155)&lt;=COUNTIF(Tableau1[MP ANALYSEE],COURBES!$E$12),INDEX(Tableau1[LOT],SMALL(IF(Tableau1[MP ANALYSEE]=COURBES!$E$12,ROW(INDIRECT("1:"&amp;ROWS(Tableau1[MP ANALYSEE])))),ROWS($1:155))),"")</f>
        <v/>
      </c>
      <c r="B156" s="12" t="str">
        <f t="array" aca="1" ref="B156" ca="1">IF(ROWS($1:155)&lt;=COUNTIF(Tableau1[MP ANALYSEE],COURBES!$E$12),INDEX(Tableau2[RESULTAT SUR PROD],SMALL(IF(Tableau1[MP ANALYSEE]=COURBES!$E$12,ROW(INDIRECT("1:"&amp;ROWS(Tableau1[MP ANALYSEE])))),ROWS($1:155))),"")</f>
        <v/>
      </c>
      <c r="C156" s="12" t="str">
        <f t="array" aca="1" ref="C156" ca="1">IF(ROWS($1:155)&lt;=COUNTIF(Tableau1[MP ANALYSEE],COURBES!$E$12),INDEX(Tableau2[SURCHARGE],SMALL(IF(Tableau1[MP ANALYSEE]=COURBES!$E$12,ROW(INDIRECT("1:"&amp;ROWS(Tableau1[MP ANALYSEE])))),ROWS($1:155))),"")</f>
        <v/>
      </c>
      <c r="D156" s="12" t="str">
        <f t="array" aca="1" ref="D156" ca="1">IF(ROWS($1:155)&lt;=COUNTIF(Tableau1[MP ANALYSEE],COURBES!$E$12),INDEX(Tableau2[RESULTAT SUR ETIQ],SMALL(IF(Tableau1[MP ANALYSEE]=COURBES!$E$12,ROW(INDIRECT("1:"&amp;ROWS(Tableau1[MP ANALYSEE])))),ROWS($1:155))),"")</f>
        <v/>
      </c>
      <c r="F156" s="13" t="str">
        <f t="array" aca="1" ref="F156" ca="1">IF(ROWS($1:155)&lt;=COUNTIF(Tableau1[LOT],COURBES!$K$12),INDEX(Tableau1[MP ANALYSEE],SMALL(IF(Tableau1[LOT]=COURBES!$K$12,ROW(INDIRECT("1:"&amp;ROWS(Tableau1[LOT])))),ROWS($1:155))),"")</f>
        <v/>
      </c>
      <c r="G156" s="12" t="str">
        <f t="array" aca="1" ref="G156" ca="1">IF(ROWS($1:155)&lt;=COUNTIF(Tableau1[LOT],COURBES!$K$12),INDEX(Tableau2[RESULTAT SUR PROD],SMALL(IF(Tableau1[LOT]=COURBES!$K$12,ROW(INDIRECT("1:"&amp;ROWS(Tableau1[LOT])))),ROWS($1:155))),"")</f>
        <v/>
      </c>
      <c r="H156" s="12" t="str">
        <f t="array" aca="1" ref="H156" ca="1">IF(ROWS($1:155)&lt;=COUNTIF(Tableau1[LOT],COURBES!$K$12),INDEX(Tableau2[SURCHARGE],SMALL(IF(Tableau1[LOT]=COURBES!$K$12,ROW(INDIRECT("1:"&amp;ROWS(Tableau1[LOT])))),ROWS($1:155))),"")</f>
        <v/>
      </c>
      <c r="I156" s="12" t="str">
        <f t="array" aca="1" ref="I156" ca="1">IF(ROWS($1:155)&lt;=COUNTIF(Tableau1[LOT],COURBES!$K$12),INDEX(Tableau2[RESULTAT SUR ETIQ],SMALL(IF(Tableau1[LOT]=COURBES!$K$12,ROW(INDIRECT("1:"&amp;ROWS(Tableau1[LOT])))),ROWS($1:155))),"")</f>
        <v/>
      </c>
    </row>
    <row r="157" spans="1:9" x14ac:dyDescent="0.45">
      <c r="A157" t="str">
        <f t="array" aca="1" ref="A157" ca="1">IF(ROWS($1:156)&lt;=COUNTIF(Tableau1[MP ANALYSEE],COURBES!$E$12),INDEX(Tableau1[LOT],SMALL(IF(Tableau1[MP ANALYSEE]=COURBES!$E$12,ROW(INDIRECT("1:"&amp;ROWS(Tableau1[MP ANALYSEE])))),ROWS($1:156))),"")</f>
        <v/>
      </c>
      <c r="B157" s="12" t="str">
        <f t="array" aca="1" ref="B157" ca="1">IF(ROWS($1:156)&lt;=COUNTIF(Tableau1[MP ANALYSEE],COURBES!$E$12),INDEX(Tableau2[RESULTAT SUR PROD],SMALL(IF(Tableau1[MP ANALYSEE]=COURBES!$E$12,ROW(INDIRECT("1:"&amp;ROWS(Tableau1[MP ANALYSEE])))),ROWS($1:156))),"")</f>
        <v/>
      </c>
      <c r="C157" s="12" t="str">
        <f t="array" aca="1" ref="C157" ca="1">IF(ROWS($1:156)&lt;=COUNTIF(Tableau1[MP ANALYSEE],COURBES!$E$12),INDEX(Tableau2[SURCHARGE],SMALL(IF(Tableau1[MP ANALYSEE]=COURBES!$E$12,ROW(INDIRECT("1:"&amp;ROWS(Tableau1[MP ANALYSEE])))),ROWS($1:156))),"")</f>
        <v/>
      </c>
      <c r="D157" s="12" t="str">
        <f t="array" aca="1" ref="D157" ca="1">IF(ROWS($1:156)&lt;=COUNTIF(Tableau1[MP ANALYSEE],COURBES!$E$12),INDEX(Tableau2[RESULTAT SUR ETIQ],SMALL(IF(Tableau1[MP ANALYSEE]=COURBES!$E$12,ROW(INDIRECT("1:"&amp;ROWS(Tableau1[MP ANALYSEE])))),ROWS($1:156))),"")</f>
        <v/>
      </c>
      <c r="F157" s="13" t="str">
        <f t="array" aca="1" ref="F157" ca="1">IF(ROWS($1:156)&lt;=COUNTIF(Tableau1[LOT],COURBES!$K$12),INDEX(Tableau1[MP ANALYSEE],SMALL(IF(Tableau1[LOT]=COURBES!$K$12,ROW(INDIRECT("1:"&amp;ROWS(Tableau1[LOT])))),ROWS($1:156))),"")</f>
        <v/>
      </c>
      <c r="G157" s="12" t="str">
        <f t="array" aca="1" ref="G157" ca="1">IF(ROWS($1:156)&lt;=COUNTIF(Tableau1[LOT],COURBES!$K$12),INDEX(Tableau2[RESULTAT SUR PROD],SMALL(IF(Tableau1[LOT]=COURBES!$K$12,ROW(INDIRECT("1:"&amp;ROWS(Tableau1[LOT])))),ROWS($1:156))),"")</f>
        <v/>
      </c>
      <c r="H157" s="12" t="str">
        <f t="array" aca="1" ref="H157" ca="1">IF(ROWS($1:156)&lt;=COUNTIF(Tableau1[LOT],COURBES!$K$12),INDEX(Tableau2[SURCHARGE],SMALL(IF(Tableau1[LOT]=COURBES!$K$12,ROW(INDIRECT("1:"&amp;ROWS(Tableau1[LOT])))),ROWS($1:156))),"")</f>
        <v/>
      </c>
      <c r="I157" s="12" t="str">
        <f t="array" aca="1" ref="I157" ca="1">IF(ROWS($1:156)&lt;=COUNTIF(Tableau1[LOT],COURBES!$K$12),INDEX(Tableau2[RESULTAT SUR ETIQ],SMALL(IF(Tableau1[LOT]=COURBES!$K$12,ROW(INDIRECT("1:"&amp;ROWS(Tableau1[LOT])))),ROWS($1:156))),"")</f>
        <v/>
      </c>
    </row>
    <row r="158" spans="1:9" x14ac:dyDescent="0.45">
      <c r="A158" t="str">
        <f t="array" aca="1" ref="A158" ca="1">IF(ROWS($1:157)&lt;=COUNTIF(Tableau1[MP ANALYSEE],COURBES!$E$12),INDEX(Tableau1[LOT],SMALL(IF(Tableau1[MP ANALYSEE]=COURBES!$E$12,ROW(INDIRECT("1:"&amp;ROWS(Tableau1[MP ANALYSEE])))),ROWS($1:157))),"")</f>
        <v/>
      </c>
      <c r="B158" s="12" t="str">
        <f t="array" aca="1" ref="B158" ca="1">IF(ROWS($1:157)&lt;=COUNTIF(Tableau1[MP ANALYSEE],COURBES!$E$12),INDEX(Tableau2[RESULTAT SUR PROD],SMALL(IF(Tableau1[MP ANALYSEE]=COURBES!$E$12,ROW(INDIRECT("1:"&amp;ROWS(Tableau1[MP ANALYSEE])))),ROWS($1:157))),"")</f>
        <v/>
      </c>
      <c r="C158" s="12" t="str">
        <f t="array" aca="1" ref="C158" ca="1">IF(ROWS($1:157)&lt;=COUNTIF(Tableau1[MP ANALYSEE],COURBES!$E$12),INDEX(Tableau2[SURCHARGE],SMALL(IF(Tableau1[MP ANALYSEE]=COURBES!$E$12,ROW(INDIRECT("1:"&amp;ROWS(Tableau1[MP ANALYSEE])))),ROWS($1:157))),"")</f>
        <v/>
      </c>
      <c r="D158" s="12" t="str">
        <f t="array" aca="1" ref="D158" ca="1">IF(ROWS($1:157)&lt;=COUNTIF(Tableau1[MP ANALYSEE],COURBES!$E$12),INDEX(Tableau2[RESULTAT SUR ETIQ],SMALL(IF(Tableau1[MP ANALYSEE]=COURBES!$E$12,ROW(INDIRECT("1:"&amp;ROWS(Tableau1[MP ANALYSEE])))),ROWS($1:157))),"")</f>
        <v/>
      </c>
      <c r="F158" s="13" t="str">
        <f t="array" aca="1" ref="F158" ca="1">IF(ROWS($1:157)&lt;=COUNTIF(Tableau1[LOT],COURBES!$K$12),INDEX(Tableau1[MP ANALYSEE],SMALL(IF(Tableau1[LOT]=COURBES!$K$12,ROW(INDIRECT("1:"&amp;ROWS(Tableau1[LOT])))),ROWS($1:157))),"")</f>
        <v/>
      </c>
      <c r="G158" s="12" t="str">
        <f t="array" aca="1" ref="G158" ca="1">IF(ROWS($1:157)&lt;=COUNTIF(Tableau1[LOT],COURBES!$K$12),INDEX(Tableau2[RESULTAT SUR PROD],SMALL(IF(Tableau1[LOT]=COURBES!$K$12,ROW(INDIRECT("1:"&amp;ROWS(Tableau1[LOT])))),ROWS($1:157))),"")</f>
        <v/>
      </c>
      <c r="H158" s="12" t="str">
        <f t="array" aca="1" ref="H158" ca="1">IF(ROWS($1:157)&lt;=COUNTIF(Tableau1[LOT],COURBES!$K$12),INDEX(Tableau2[SURCHARGE],SMALL(IF(Tableau1[LOT]=COURBES!$K$12,ROW(INDIRECT("1:"&amp;ROWS(Tableau1[LOT])))),ROWS($1:157))),"")</f>
        <v/>
      </c>
      <c r="I158" s="12" t="str">
        <f t="array" aca="1" ref="I158" ca="1">IF(ROWS($1:157)&lt;=COUNTIF(Tableau1[LOT],COURBES!$K$12),INDEX(Tableau2[RESULTAT SUR ETIQ],SMALL(IF(Tableau1[LOT]=COURBES!$K$12,ROW(INDIRECT("1:"&amp;ROWS(Tableau1[LOT])))),ROWS($1:157))),"")</f>
        <v/>
      </c>
    </row>
    <row r="159" spans="1:9" x14ac:dyDescent="0.45">
      <c r="A159" t="str">
        <f t="array" aca="1" ref="A159" ca="1">IF(ROWS($1:158)&lt;=COUNTIF(Tableau1[MP ANALYSEE],COURBES!$E$12),INDEX(Tableau1[LOT],SMALL(IF(Tableau1[MP ANALYSEE]=COURBES!$E$12,ROW(INDIRECT("1:"&amp;ROWS(Tableau1[MP ANALYSEE])))),ROWS($1:158))),"")</f>
        <v/>
      </c>
      <c r="B159" s="12" t="str">
        <f t="array" aca="1" ref="B159" ca="1">IF(ROWS($1:158)&lt;=COUNTIF(Tableau1[MP ANALYSEE],COURBES!$E$12),INDEX(Tableau2[RESULTAT SUR PROD],SMALL(IF(Tableau1[MP ANALYSEE]=COURBES!$E$12,ROW(INDIRECT("1:"&amp;ROWS(Tableau1[MP ANALYSEE])))),ROWS($1:158))),"")</f>
        <v/>
      </c>
      <c r="C159" s="12" t="str">
        <f t="array" aca="1" ref="C159" ca="1">IF(ROWS($1:158)&lt;=COUNTIF(Tableau1[MP ANALYSEE],COURBES!$E$12),INDEX(Tableau2[SURCHARGE],SMALL(IF(Tableau1[MP ANALYSEE]=COURBES!$E$12,ROW(INDIRECT("1:"&amp;ROWS(Tableau1[MP ANALYSEE])))),ROWS($1:158))),"")</f>
        <v/>
      </c>
      <c r="D159" s="12" t="str">
        <f t="array" aca="1" ref="D159" ca="1">IF(ROWS($1:158)&lt;=COUNTIF(Tableau1[MP ANALYSEE],COURBES!$E$12),INDEX(Tableau2[RESULTAT SUR ETIQ],SMALL(IF(Tableau1[MP ANALYSEE]=COURBES!$E$12,ROW(INDIRECT("1:"&amp;ROWS(Tableau1[MP ANALYSEE])))),ROWS($1:158))),"")</f>
        <v/>
      </c>
      <c r="F159" s="13" t="str">
        <f t="array" aca="1" ref="F159" ca="1">IF(ROWS($1:158)&lt;=COUNTIF(Tableau1[LOT],COURBES!$K$12),INDEX(Tableau1[MP ANALYSEE],SMALL(IF(Tableau1[LOT]=COURBES!$K$12,ROW(INDIRECT("1:"&amp;ROWS(Tableau1[LOT])))),ROWS($1:158))),"")</f>
        <v/>
      </c>
      <c r="G159" s="12" t="str">
        <f t="array" aca="1" ref="G159" ca="1">IF(ROWS($1:158)&lt;=COUNTIF(Tableau1[LOT],COURBES!$K$12),INDEX(Tableau2[RESULTAT SUR PROD],SMALL(IF(Tableau1[LOT]=COURBES!$K$12,ROW(INDIRECT("1:"&amp;ROWS(Tableau1[LOT])))),ROWS($1:158))),"")</f>
        <v/>
      </c>
      <c r="H159" s="12" t="str">
        <f t="array" aca="1" ref="H159" ca="1">IF(ROWS($1:158)&lt;=COUNTIF(Tableau1[LOT],COURBES!$K$12),INDEX(Tableau2[SURCHARGE],SMALL(IF(Tableau1[LOT]=COURBES!$K$12,ROW(INDIRECT("1:"&amp;ROWS(Tableau1[LOT])))),ROWS($1:158))),"")</f>
        <v/>
      </c>
      <c r="I159" s="12" t="str">
        <f t="array" aca="1" ref="I159" ca="1">IF(ROWS($1:158)&lt;=COUNTIF(Tableau1[LOT],COURBES!$K$12),INDEX(Tableau2[RESULTAT SUR ETIQ],SMALL(IF(Tableau1[LOT]=COURBES!$K$12,ROW(INDIRECT("1:"&amp;ROWS(Tableau1[LOT])))),ROWS($1:158))),"")</f>
        <v/>
      </c>
    </row>
    <row r="160" spans="1:9" x14ac:dyDescent="0.45">
      <c r="A160" t="str">
        <f t="array" aca="1" ref="A160" ca="1">IF(ROWS($1:159)&lt;=COUNTIF(Tableau1[MP ANALYSEE],COURBES!$E$12),INDEX(Tableau1[LOT],SMALL(IF(Tableau1[MP ANALYSEE]=COURBES!$E$12,ROW(INDIRECT("1:"&amp;ROWS(Tableau1[MP ANALYSEE])))),ROWS($1:159))),"")</f>
        <v/>
      </c>
      <c r="B160" s="12" t="str">
        <f t="array" aca="1" ref="B160" ca="1">IF(ROWS($1:159)&lt;=COUNTIF(Tableau1[MP ANALYSEE],COURBES!$E$12),INDEX(Tableau2[RESULTAT SUR PROD],SMALL(IF(Tableau1[MP ANALYSEE]=COURBES!$E$12,ROW(INDIRECT("1:"&amp;ROWS(Tableau1[MP ANALYSEE])))),ROWS($1:159))),"")</f>
        <v/>
      </c>
      <c r="C160" s="12" t="str">
        <f t="array" aca="1" ref="C160" ca="1">IF(ROWS($1:159)&lt;=COUNTIF(Tableau1[MP ANALYSEE],COURBES!$E$12),INDEX(Tableau2[SURCHARGE],SMALL(IF(Tableau1[MP ANALYSEE]=COURBES!$E$12,ROW(INDIRECT("1:"&amp;ROWS(Tableau1[MP ANALYSEE])))),ROWS($1:159))),"")</f>
        <v/>
      </c>
      <c r="D160" s="12" t="str">
        <f t="array" aca="1" ref="D160" ca="1">IF(ROWS($1:159)&lt;=COUNTIF(Tableau1[MP ANALYSEE],COURBES!$E$12),INDEX(Tableau2[RESULTAT SUR ETIQ],SMALL(IF(Tableau1[MP ANALYSEE]=COURBES!$E$12,ROW(INDIRECT("1:"&amp;ROWS(Tableau1[MP ANALYSEE])))),ROWS($1:159))),"")</f>
        <v/>
      </c>
      <c r="F160" s="13" t="str">
        <f t="array" aca="1" ref="F160" ca="1">IF(ROWS($1:159)&lt;=COUNTIF(Tableau1[LOT],COURBES!$K$12),INDEX(Tableau1[MP ANALYSEE],SMALL(IF(Tableau1[LOT]=COURBES!$K$12,ROW(INDIRECT("1:"&amp;ROWS(Tableau1[LOT])))),ROWS($1:159))),"")</f>
        <v/>
      </c>
      <c r="G160" s="12" t="str">
        <f t="array" aca="1" ref="G160" ca="1">IF(ROWS($1:159)&lt;=COUNTIF(Tableau1[LOT],COURBES!$K$12),INDEX(Tableau2[RESULTAT SUR PROD],SMALL(IF(Tableau1[LOT]=COURBES!$K$12,ROW(INDIRECT("1:"&amp;ROWS(Tableau1[LOT])))),ROWS($1:159))),"")</f>
        <v/>
      </c>
      <c r="H160" s="12" t="str">
        <f t="array" aca="1" ref="H160" ca="1">IF(ROWS($1:159)&lt;=COUNTIF(Tableau1[LOT],COURBES!$K$12),INDEX(Tableau2[SURCHARGE],SMALL(IF(Tableau1[LOT]=COURBES!$K$12,ROW(INDIRECT("1:"&amp;ROWS(Tableau1[LOT])))),ROWS($1:159))),"")</f>
        <v/>
      </c>
      <c r="I160" s="12" t="str">
        <f t="array" aca="1" ref="I160" ca="1">IF(ROWS($1:159)&lt;=COUNTIF(Tableau1[LOT],COURBES!$K$12),INDEX(Tableau2[RESULTAT SUR ETIQ],SMALL(IF(Tableau1[LOT]=COURBES!$K$12,ROW(INDIRECT("1:"&amp;ROWS(Tableau1[LOT])))),ROWS($1:159))),"")</f>
        <v/>
      </c>
    </row>
    <row r="161" spans="1:9" x14ac:dyDescent="0.45">
      <c r="A161" t="str">
        <f t="array" aca="1" ref="A161" ca="1">IF(ROWS($1:160)&lt;=COUNTIF(Tableau1[MP ANALYSEE],COURBES!$E$12),INDEX(Tableau1[LOT],SMALL(IF(Tableau1[MP ANALYSEE]=COURBES!$E$12,ROW(INDIRECT("1:"&amp;ROWS(Tableau1[MP ANALYSEE])))),ROWS($1:160))),"")</f>
        <v/>
      </c>
      <c r="B161" s="12" t="str">
        <f t="array" aca="1" ref="B161" ca="1">IF(ROWS($1:160)&lt;=COUNTIF(Tableau1[MP ANALYSEE],COURBES!$E$12),INDEX(Tableau2[RESULTAT SUR PROD],SMALL(IF(Tableau1[MP ANALYSEE]=COURBES!$E$12,ROW(INDIRECT("1:"&amp;ROWS(Tableau1[MP ANALYSEE])))),ROWS($1:160))),"")</f>
        <v/>
      </c>
      <c r="C161" s="12" t="str">
        <f t="array" aca="1" ref="C161" ca="1">IF(ROWS($1:160)&lt;=COUNTIF(Tableau1[MP ANALYSEE],COURBES!$E$12),INDEX(Tableau2[SURCHARGE],SMALL(IF(Tableau1[MP ANALYSEE]=COURBES!$E$12,ROW(INDIRECT("1:"&amp;ROWS(Tableau1[MP ANALYSEE])))),ROWS($1:160))),"")</f>
        <v/>
      </c>
      <c r="D161" s="12" t="str">
        <f t="array" aca="1" ref="D161" ca="1">IF(ROWS($1:160)&lt;=COUNTIF(Tableau1[MP ANALYSEE],COURBES!$E$12),INDEX(Tableau2[RESULTAT SUR ETIQ],SMALL(IF(Tableau1[MP ANALYSEE]=COURBES!$E$12,ROW(INDIRECT("1:"&amp;ROWS(Tableau1[MP ANALYSEE])))),ROWS($1:160))),"")</f>
        <v/>
      </c>
      <c r="F161" s="13" t="str">
        <f t="array" aca="1" ref="F161" ca="1">IF(ROWS($1:160)&lt;=COUNTIF(Tableau1[LOT],COURBES!$K$12),INDEX(Tableau1[MP ANALYSEE],SMALL(IF(Tableau1[LOT]=COURBES!$K$12,ROW(INDIRECT("1:"&amp;ROWS(Tableau1[LOT])))),ROWS($1:160))),"")</f>
        <v/>
      </c>
      <c r="G161" s="12" t="str">
        <f t="array" aca="1" ref="G161" ca="1">IF(ROWS($1:160)&lt;=COUNTIF(Tableau1[LOT],COURBES!$K$12),INDEX(Tableau2[RESULTAT SUR PROD],SMALL(IF(Tableau1[LOT]=COURBES!$K$12,ROW(INDIRECT("1:"&amp;ROWS(Tableau1[LOT])))),ROWS($1:160))),"")</f>
        <v/>
      </c>
      <c r="H161" s="12" t="str">
        <f t="array" aca="1" ref="H161" ca="1">IF(ROWS($1:160)&lt;=COUNTIF(Tableau1[LOT],COURBES!$K$12),INDEX(Tableau2[SURCHARGE],SMALL(IF(Tableau1[LOT]=COURBES!$K$12,ROW(INDIRECT("1:"&amp;ROWS(Tableau1[LOT])))),ROWS($1:160))),"")</f>
        <v/>
      </c>
      <c r="I161" s="12" t="str">
        <f t="array" aca="1" ref="I161" ca="1">IF(ROWS($1:160)&lt;=COUNTIF(Tableau1[LOT],COURBES!$K$12),INDEX(Tableau2[RESULTAT SUR ETIQ],SMALL(IF(Tableau1[LOT]=COURBES!$K$12,ROW(INDIRECT("1:"&amp;ROWS(Tableau1[LOT])))),ROWS($1:160))),"")</f>
        <v/>
      </c>
    </row>
    <row r="162" spans="1:9" x14ac:dyDescent="0.45">
      <c r="A162" t="str">
        <f t="array" aca="1" ref="A162" ca="1">IF(ROWS($1:161)&lt;=COUNTIF(Tableau1[MP ANALYSEE],COURBES!$E$12),INDEX(Tableau1[LOT],SMALL(IF(Tableau1[MP ANALYSEE]=COURBES!$E$12,ROW(INDIRECT("1:"&amp;ROWS(Tableau1[MP ANALYSEE])))),ROWS($1:161))),"")</f>
        <v/>
      </c>
      <c r="B162" s="12" t="str">
        <f t="array" aca="1" ref="B162" ca="1">IF(ROWS($1:161)&lt;=COUNTIF(Tableau1[MP ANALYSEE],COURBES!$E$12),INDEX(Tableau2[RESULTAT SUR PROD],SMALL(IF(Tableau1[MP ANALYSEE]=COURBES!$E$12,ROW(INDIRECT("1:"&amp;ROWS(Tableau1[MP ANALYSEE])))),ROWS($1:161))),"")</f>
        <v/>
      </c>
      <c r="C162" s="12" t="str">
        <f t="array" aca="1" ref="C162" ca="1">IF(ROWS($1:161)&lt;=COUNTIF(Tableau1[MP ANALYSEE],COURBES!$E$12),INDEX(Tableau2[SURCHARGE],SMALL(IF(Tableau1[MP ANALYSEE]=COURBES!$E$12,ROW(INDIRECT("1:"&amp;ROWS(Tableau1[MP ANALYSEE])))),ROWS($1:161))),"")</f>
        <v/>
      </c>
      <c r="D162" s="12" t="str">
        <f t="array" aca="1" ref="D162" ca="1">IF(ROWS($1:161)&lt;=COUNTIF(Tableau1[MP ANALYSEE],COURBES!$E$12),INDEX(Tableau2[RESULTAT SUR ETIQ],SMALL(IF(Tableau1[MP ANALYSEE]=COURBES!$E$12,ROW(INDIRECT("1:"&amp;ROWS(Tableau1[MP ANALYSEE])))),ROWS($1:161))),"")</f>
        <v/>
      </c>
      <c r="F162" s="13" t="str">
        <f t="array" aca="1" ref="F162" ca="1">IF(ROWS($1:161)&lt;=COUNTIF(Tableau1[LOT],COURBES!$K$12),INDEX(Tableau1[MP ANALYSEE],SMALL(IF(Tableau1[LOT]=COURBES!$K$12,ROW(INDIRECT("1:"&amp;ROWS(Tableau1[LOT])))),ROWS($1:161))),"")</f>
        <v/>
      </c>
      <c r="G162" s="12" t="str">
        <f t="array" aca="1" ref="G162" ca="1">IF(ROWS($1:161)&lt;=COUNTIF(Tableau1[LOT],COURBES!$K$12),INDEX(Tableau2[RESULTAT SUR PROD],SMALL(IF(Tableau1[LOT]=COURBES!$K$12,ROW(INDIRECT("1:"&amp;ROWS(Tableau1[LOT])))),ROWS($1:161))),"")</f>
        <v/>
      </c>
      <c r="H162" s="12" t="str">
        <f t="array" aca="1" ref="H162" ca="1">IF(ROWS($1:161)&lt;=COUNTIF(Tableau1[LOT],COURBES!$K$12),INDEX(Tableau2[SURCHARGE],SMALL(IF(Tableau1[LOT]=COURBES!$K$12,ROW(INDIRECT("1:"&amp;ROWS(Tableau1[LOT])))),ROWS($1:161))),"")</f>
        <v/>
      </c>
      <c r="I162" s="12" t="str">
        <f t="array" aca="1" ref="I162" ca="1">IF(ROWS($1:161)&lt;=COUNTIF(Tableau1[LOT],COURBES!$K$12),INDEX(Tableau2[RESULTAT SUR ETIQ],SMALL(IF(Tableau1[LOT]=COURBES!$K$12,ROW(INDIRECT("1:"&amp;ROWS(Tableau1[LOT])))),ROWS($1:161))),"")</f>
        <v/>
      </c>
    </row>
    <row r="163" spans="1:9" x14ac:dyDescent="0.45">
      <c r="A163" t="str">
        <f t="array" aca="1" ref="A163" ca="1">IF(ROWS($1:162)&lt;=COUNTIF(Tableau1[MP ANALYSEE],COURBES!$E$12),INDEX(Tableau1[LOT],SMALL(IF(Tableau1[MP ANALYSEE]=COURBES!$E$12,ROW(INDIRECT("1:"&amp;ROWS(Tableau1[MP ANALYSEE])))),ROWS($1:162))),"")</f>
        <v/>
      </c>
      <c r="B163" s="12" t="str">
        <f t="array" aca="1" ref="B163" ca="1">IF(ROWS($1:162)&lt;=COUNTIF(Tableau1[MP ANALYSEE],COURBES!$E$12),INDEX(Tableau2[RESULTAT SUR PROD],SMALL(IF(Tableau1[MP ANALYSEE]=COURBES!$E$12,ROW(INDIRECT("1:"&amp;ROWS(Tableau1[MP ANALYSEE])))),ROWS($1:162))),"")</f>
        <v/>
      </c>
      <c r="C163" s="12" t="str">
        <f t="array" aca="1" ref="C163" ca="1">IF(ROWS($1:162)&lt;=COUNTIF(Tableau1[MP ANALYSEE],COURBES!$E$12),INDEX(Tableau2[SURCHARGE],SMALL(IF(Tableau1[MP ANALYSEE]=COURBES!$E$12,ROW(INDIRECT("1:"&amp;ROWS(Tableau1[MP ANALYSEE])))),ROWS($1:162))),"")</f>
        <v/>
      </c>
      <c r="D163" s="12" t="str">
        <f t="array" aca="1" ref="D163" ca="1">IF(ROWS($1:162)&lt;=COUNTIF(Tableau1[MP ANALYSEE],COURBES!$E$12),INDEX(Tableau2[RESULTAT SUR ETIQ],SMALL(IF(Tableau1[MP ANALYSEE]=COURBES!$E$12,ROW(INDIRECT("1:"&amp;ROWS(Tableau1[MP ANALYSEE])))),ROWS($1:162))),"")</f>
        <v/>
      </c>
      <c r="F163" s="13" t="str">
        <f t="array" aca="1" ref="F163" ca="1">IF(ROWS($1:162)&lt;=COUNTIF(Tableau1[LOT],COURBES!$K$12),INDEX(Tableau1[MP ANALYSEE],SMALL(IF(Tableau1[LOT]=COURBES!$K$12,ROW(INDIRECT("1:"&amp;ROWS(Tableau1[LOT])))),ROWS($1:162))),"")</f>
        <v/>
      </c>
      <c r="G163" s="12" t="str">
        <f t="array" aca="1" ref="G163" ca="1">IF(ROWS($1:162)&lt;=COUNTIF(Tableau1[LOT],COURBES!$K$12),INDEX(Tableau2[RESULTAT SUR PROD],SMALL(IF(Tableau1[LOT]=COURBES!$K$12,ROW(INDIRECT("1:"&amp;ROWS(Tableau1[LOT])))),ROWS($1:162))),"")</f>
        <v/>
      </c>
      <c r="H163" s="12" t="str">
        <f t="array" aca="1" ref="H163" ca="1">IF(ROWS($1:162)&lt;=COUNTIF(Tableau1[LOT],COURBES!$K$12),INDEX(Tableau2[SURCHARGE],SMALL(IF(Tableau1[LOT]=COURBES!$K$12,ROW(INDIRECT("1:"&amp;ROWS(Tableau1[LOT])))),ROWS($1:162))),"")</f>
        <v/>
      </c>
      <c r="I163" s="12" t="str">
        <f t="array" aca="1" ref="I163" ca="1">IF(ROWS($1:162)&lt;=COUNTIF(Tableau1[LOT],COURBES!$K$12),INDEX(Tableau2[RESULTAT SUR ETIQ],SMALL(IF(Tableau1[LOT]=COURBES!$K$12,ROW(INDIRECT("1:"&amp;ROWS(Tableau1[LOT])))),ROWS($1:162))),"")</f>
        <v/>
      </c>
    </row>
    <row r="164" spans="1:9" x14ac:dyDescent="0.45">
      <c r="A164" t="str">
        <f t="array" aca="1" ref="A164" ca="1">IF(ROWS($1:163)&lt;=COUNTIF(Tableau1[MP ANALYSEE],COURBES!$E$12),INDEX(Tableau1[LOT],SMALL(IF(Tableau1[MP ANALYSEE]=COURBES!$E$12,ROW(INDIRECT("1:"&amp;ROWS(Tableau1[MP ANALYSEE])))),ROWS($1:163))),"")</f>
        <v/>
      </c>
      <c r="B164" s="12" t="str">
        <f t="array" aca="1" ref="B164" ca="1">IF(ROWS($1:163)&lt;=COUNTIF(Tableau1[MP ANALYSEE],COURBES!$E$12),INDEX(Tableau2[RESULTAT SUR PROD],SMALL(IF(Tableau1[MP ANALYSEE]=COURBES!$E$12,ROW(INDIRECT("1:"&amp;ROWS(Tableau1[MP ANALYSEE])))),ROWS($1:163))),"")</f>
        <v/>
      </c>
      <c r="C164" s="12" t="str">
        <f t="array" aca="1" ref="C164" ca="1">IF(ROWS($1:163)&lt;=COUNTIF(Tableau1[MP ANALYSEE],COURBES!$E$12),INDEX(Tableau2[SURCHARGE],SMALL(IF(Tableau1[MP ANALYSEE]=COURBES!$E$12,ROW(INDIRECT("1:"&amp;ROWS(Tableau1[MP ANALYSEE])))),ROWS($1:163))),"")</f>
        <v/>
      </c>
      <c r="D164" s="12" t="str">
        <f t="array" aca="1" ref="D164" ca="1">IF(ROWS($1:163)&lt;=COUNTIF(Tableau1[MP ANALYSEE],COURBES!$E$12),INDEX(Tableau2[RESULTAT SUR ETIQ],SMALL(IF(Tableau1[MP ANALYSEE]=COURBES!$E$12,ROW(INDIRECT("1:"&amp;ROWS(Tableau1[MP ANALYSEE])))),ROWS($1:163))),"")</f>
        <v/>
      </c>
      <c r="F164" s="13" t="str">
        <f t="array" aca="1" ref="F164" ca="1">IF(ROWS($1:163)&lt;=COUNTIF(Tableau1[LOT],COURBES!$K$12),INDEX(Tableau1[MP ANALYSEE],SMALL(IF(Tableau1[LOT]=COURBES!$K$12,ROW(INDIRECT("1:"&amp;ROWS(Tableau1[LOT])))),ROWS($1:163))),"")</f>
        <v/>
      </c>
      <c r="G164" s="12" t="str">
        <f t="array" aca="1" ref="G164" ca="1">IF(ROWS($1:163)&lt;=COUNTIF(Tableau1[LOT],COURBES!$K$12),INDEX(Tableau2[RESULTAT SUR PROD],SMALL(IF(Tableau1[LOT]=COURBES!$K$12,ROW(INDIRECT("1:"&amp;ROWS(Tableau1[LOT])))),ROWS($1:163))),"")</f>
        <v/>
      </c>
      <c r="H164" s="12" t="str">
        <f t="array" aca="1" ref="H164" ca="1">IF(ROWS($1:163)&lt;=COUNTIF(Tableau1[LOT],COURBES!$K$12),INDEX(Tableau2[SURCHARGE],SMALL(IF(Tableau1[LOT]=COURBES!$K$12,ROW(INDIRECT("1:"&amp;ROWS(Tableau1[LOT])))),ROWS($1:163))),"")</f>
        <v/>
      </c>
      <c r="I164" s="12" t="str">
        <f t="array" aca="1" ref="I164" ca="1">IF(ROWS($1:163)&lt;=COUNTIF(Tableau1[LOT],COURBES!$K$12),INDEX(Tableau2[RESULTAT SUR ETIQ],SMALL(IF(Tableau1[LOT]=COURBES!$K$12,ROW(INDIRECT("1:"&amp;ROWS(Tableau1[LOT])))),ROWS($1:163))),"")</f>
        <v/>
      </c>
    </row>
    <row r="165" spans="1:9" x14ac:dyDescent="0.45">
      <c r="A165" t="str">
        <f t="array" aca="1" ref="A165" ca="1">IF(ROWS($1:164)&lt;=COUNTIF(Tableau1[MP ANALYSEE],COURBES!$E$12),INDEX(Tableau1[LOT],SMALL(IF(Tableau1[MP ANALYSEE]=COURBES!$E$12,ROW(INDIRECT("1:"&amp;ROWS(Tableau1[MP ANALYSEE])))),ROWS($1:164))),"")</f>
        <v/>
      </c>
      <c r="B165" s="12" t="str">
        <f t="array" aca="1" ref="B165" ca="1">IF(ROWS($1:164)&lt;=COUNTIF(Tableau1[MP ANALYSEE],COURBES!$E$12),INDEX(Tableau2[RESULTAT SUR PROD],SMALL(IF(Tableau1[MP ANALYSEE]=COURBES!$E$12,ROW(INDIRECT("1:"&amp;ROWS(Tableau1[MP ANALYSEE])))),ROWS($1:164))),"")</f>
        <v/>
      </c>
      <c r="C165" s="12" t="str">
        <f t="array" aca="1" ref="C165" ca="1">IF(ROWS($1:164)&lt;=COUNTIF(Tableau1[MP ANALYSEE],COURBES!$E$12),INDEX(Tableau2[SURCHARGE],SMALL(IF(Tableau1[MP ANALYSEE]=COURBES!$E$12,ROW(INDIRECT("1:"&amp;ROWS(Tableau1[MP ANALYSEE])))),ROWS($1:164))),"")</f>
        <v/>
      </c>
      <c r="D165" s="12" t="str">
        <f t="array" aca="1" ref="D165" ca="1">IF(ROWS($1:164)&lt;=COUNTIF(Tableau1[MP ANALYSEE],COURBES!$E$12),INDEX(Tableau2[RESULTAT SUR ETIQ],SMALL(IF(Tableau1[MP ANALYSEE]=COURBES!$E$12,ROW(INDIRECT("1:"&amp;ROWS(Tableau1[MP ANALYSEE])))),ROWS($1:164))),"")</f>
        <v/>
      </c>
      <c r="F165" s="13" t="str">
        <f t="array" aca="1" ref="F165" ca="1">IF(ROWS($1:164)&lt;=COUNTIF(Tableau1[LOT],COURBES!$K$12),INDEX(Tableau1[MP ANALYSEE],SMALL(IF(Tableau1[LOT]=COURBES!$K$12,ROW(INDIRECT("1:"&amp;ROWS(Tableau1[LOT])))),ROWS($1:164))),"")</f>
        <v/>
      </c>
      <c r="G165" s="12" t="str">
        <f t="array" aca="1" ref="G165" ca="1">IF(ROWS($1:164)&lt;=COUNTIF(Tableau1[LOT],COURBES!$K$12),INDEX(Tableau2[RESULTAT SUR PROD],SMALL(IF(Tableau1[LOT]=COURBES!$K$12,ROW(INDIRECT("1:"&amp;ROWS(Tableau1[LOT])))),ROWS($1:164))),"")</f>
        <v/>
      </c>
      <c r="H165" s="12" t="str">
        <f t="array" aca="1" ref="H165" ca="1">IF(ROWS($1:164)&lt;=COUNTIF(Tableau1[LOT],COURBES!$K$12),INDEX(Tableau2[SURCHARGE],SMALL(IF(Tableau1[LOT]=COURBES!$K$12,ROW(INDIRECT("1:"&amp;ROWS(Tableau1[LOT])))),ROWS($1:164))),"")</f>
        <v/>
      </c>
      <c r="I165" s="12" t="str">
        <f t="array" aca="1" ref="I165" ca="1">IF(ROWS($1:164)&lt;=COUNTIF(Tableau1[LOT],COURBES!$K$12),INDEX(Tableau2[RESULTAT SUR ETIQ],SMALL(IF(Tableau1[LOT]=COURBES!$K$12,ROW(INDIRECT("1:"&amp;ROWS(Tableau1[LOT])))),ROWS($1:164))),"")</f>
        <v/>
      </c>
    </row>
    <row r="166" spans="1:9" x14ac:dyDescent="0.45">
      <c r="A166" t="str">
        <f t="array" aca="1" ref="A166" ca="1">IF(ROWS($1:165)&lt;=COUNTIF(Tableau1[MP ANALYSEE],COURBES!$E$12),INDEX(Tableau1[LOT],SMALL(IF(Tableau1[MP ANALYSEE]=COURBES!$E$12,ROW(INDIRECT("1:"&amp;ROWS(Tableau1[MP ANALYSEE])))),ROWS($1:165))),"")</f>
        <v/>
      </c>
      <c r="B166" s="12" t="str">
        <f t="array" aca="1" ref="B166" ca="1">IF(ROWS($1:165)&lt;=COUNTIF(Tableau1[MP ANALYSEE],COURBES!$E$12),INDEX(Tableau2[RESULTAT SUR PROD],SMALL(IF(Tableau1[MP ANALYSEE]=COURBES!$E$12,ROW(INDIRECT("1:"&amp;ROWS(Tableau1[MP ANALYSEE])))),ROWS($1:165))),"")</f>
        <v/>
      </c>
      <c r="C166" s="12" t="str">
        <f t="array" aca="1" ref="C166" ca="1">IF(ROWS($1:165)&lt;=COUNTIF(Tableau1[MP ANALYSEE],COURBES!$E$12),INDEX(Tableau2[SURCHARGE],SMALL(IF(Tableau1[MP ANALYSEE]=COURBES!$E$12,ROW(INDIRECT("1:"&amp;ROWS(Tableau1[MP ANALYSEE])))),ROWS($1:165))),"")</f>
        <v/>
      </c>
      <c r="D166" s="12" t="str">
        <f t="array" aca="1" ref="D166" ca="1">IF(ROWS($1:165)&lt;=COUNTIF(Tableau1[MP ANALYSEE],COURBES!$E$12),INDEX(Tableau2[RESULTAT SUR ETIQ],SMALL(IF(Tableau1[MP ANALYSEE]=COURBES!$E$12,ROW(INDIRECT("1:"&amp;ROWS(Tableau1[MP ANALYSEE])))),ROWS($1:165))),"")</f>
        <v/>
      </c>
      <c r="F166" s="13" t="str">
        <f t="array" aca="1" ref="F166" ca="1">IF(ROWS($1:165)&lt;=COUNTIF(Tableau1[LOT],COURBES!$K$12),INDEX(Tableau1[MP ANALYSEE],SMALL(IF(Tableau1[LOT]=COURBES!$K$12,ROW(INDIRECT("1:"&amp;ROWS(Tableau1[LOT])))),ROWS($1:165))),"")</f>
        <v/>
      </c>
      <c r="G166" s="12" t="str">
        <f t="array" aca="1" ref="G166" ca="1">IF(ROWS($1:165)&lt;=COUNTIF(Tableau1[LOT],COURBES!$K$12),INDEX(Tableau2[RESULTAT SUR PROD],SMALL(IF(Tableau1[LOT]=COURBES!$K$12,ROW(INDIRECT("1:"&amp;ROWS(Tableau1[LOT])))),ROWS($1:165))),"")</f>
        <v/>
      </c>
      <c r="H166" s="12" t="str">
        <f t="array" aca="1" ref="H166" ca="1">IF(ROWS($1:165)&lt;=COUNTIF(Tableau1[LOT],COURBES!$K$12),INDEX(Tableau2[SURCHARGE],SMALL(IF(Tableau1[LOT]=COURBES!$K$12,ROW(INDIRECT("1:"&amp;ROWS(Tableau1[LOT])))),ROWS($1:165))),"")</f>
        <v/>
      </c>
      <c r="I166" s="12" t="str">
        <f t="array" aca="1" ref="I166" ca="1">IF(ROWS($1:165)&lt;=COUNTIF(Tableau1[LOT],COURBES!$K$12),INDEX(Tableau2[RESULTAT SUR ETIQ],SMALL(IF(Tableau1[LOT]=COURBES!$K$12,ROW(INDIRECT("1:"&amp;ROWS(Tableau1[LOT])))),ROWS($1:165))),"")</f>
        <v/>
      </c>
    </row>
    <row r="167" spans="1:9" x14ac:dyDescent="0.45">
      <c r="A167" t="str">
        <f t="array" aca="1" ref="A167" ca="1">IF(ROWS($1:166)&lt;=COUNTIF(Tableau1[MP ANALYSEE],COURBES!$E$12),INDEX(Tableau1[LOT],SMALL(IF(Tableau1[MP ANALYSEE]=COURBES!$E$12,ROW(INDIRECT("1:"&amp;ROWS(Tableau1[MP ANALYSEE])))),ROWS($1:166))),"")</f>
        <v/>
      </c>
      <c r="B167" s="12" t="str">
        <f t="array" aca="1" ref="B167" ca="1">IF(ROWS($1:166)&lt;=COUNTIF(Tableau1[MP ANALYSEE],COURBES!$E$12),INDEX(Tableau2[RESULTAT SUR PROD],SMALL(IF(Tableau1[MP ANALYSEE]=COURBES!$E$12,ROW(INDIRECT("1:"&amp;ROWS(Tableau1[MP ANALYSEE])))),ROWS($1:166))),"")</f>
        <v/>
      </c>
      <c r="C167" s="12" t="str">
        <f t="array" aca="1" ref="C167" ca="1">IF(ROWS($1:166)&lt;=COUNTIF(Tableau1[MP ANALYSEE],COURBES!$E$12),INDEX(Tableau2[SURCHARGE],SMALL(IF(Tableau1[MP ANALYSEE]=COURBES!$E$12,ROW(INDIRECT("1:"&amp;ROWS(Tableau1[MP ANALYSEE])))),ROWS($1:166))),"")</f>
        <v/>
      </c>
      <c r="D167" s="12" t="str">
        <f t="array" aca="1" ref="D167" ca="1">IF(ROWS($1:166)&lt;=COUNTIF(Tableau1[MP ANALYSEE],COURBES!$E$12),INDEX(Tableau2[RESULTAT SUR ETIQ],SMALL(IF(Tableau1[MP ANALYSEE]=COURBES!$E$12,ROW(INDIRECT("1:"&amp;ROWS(Tableau1[MP ANALYSEE])))),ROWS($1:166))),"")</f>
        <v/>
      </c>
      <c r="F167" s="13" t="str">
        <f t="array" aca="1" ref="F167" ca="1">IF(ROWS($1:166)&lt;=COUNTIF(Tableau1[LOT],COURBES!$K$12),INDEX(Tableau1[MP ANALYSEE],SMALL(IF(Tableau1[LOT]=COURBES!$K$12,ROW(INDIRECT("1:"&amp;ROWS(Tableau1[LOT])))),ROWS($1:166))),"")</f>
        <v/>
      </c>
      <c r="G167" s="12" t="str">
        <f t="array" aca="1" ref="G167" ca="1">IF(ROWS($1:166)&lt;=COUNTIF(Tableau1[LOT],COURBES!$K$12),INDEX(Tableau2[RESULTAT SUR PROD],SMALL(IF(Tableau1[LOT]=COURBES!$K$12,ROW(INDIRECT("1:"&amp;ROWS(Tableau1[LOT])))),ROWS($1:166))),"")</f>
        <v/>
      </c>
      <c r="H167" s="12" t="str">
        <f t="array" aca="1" ref="H167" ca="1">IF(ROWS($1:166)&lt;=COUNTIF(Tableau1[LOT],COURBES!$K$12),INDEX(Tableau2[SURCHARGE],SMALL(IF(Tableau1[LOT]=COURBES!$K$12,ROW(INDIRECT("1:"&amp;ROWS(Tableau1[LOT])))),ROWS($1:166))),"")</f>
        <v/>
      </c>
      <c r="I167" s="12" t="str">
        <f t="array" aca="1" ref="I167" ca="1">IF(ROWS($1:166)&lt;=COUNTIF(Tableau1[LOT],COURBES!$K$12),INDEX(Tableau2[RESULTAT SUR ETIQ],SMALL(IF(Tableau1[LOT]=COURBES!$K$12,ROW(INDIRECT("1:"&amp;ROWS(Tableau1[LOT])))),ROWS($1:166))),"")</f>
        <v/>
      </c>
    </row>
    <row r="168" spans="1:9" x14ac:dyDescent="0.45">
      <c r="A168" t="str">
        <f t="array" aca="1" ref="A168" ca="1">IF(ROWS($1:167)&lt;=COUNTIF(Tableau1[MP ANALYSEE],COURBES!$E$12),INDEX(Tableau1[LOT],SMALL(IF(Tableau1[MP ANALYSEE]=COURBES!$E$12,ROW(INDIRECT("1:"&amp;ROWS(Tableau1[MP ANALYSEE])))),ROWS($1:167))),"")</f>
        <v/>
      </c>
      <c r="B168" s="12" t="str">
        <f t="array" aca="1" ref="B168" ca="1">IF(ROWS($1:167)&lt;=COUNTIF(Tableau1[MP ANALYSEE],COURBES!$E$12),INDEX(Tableau2[RESULTAT SUR PROD],SMALL(IF(Tableau1[MP ANALYSEE]=COURBES!$E$12,ROW(INDIRECT("1:"&amp;ROWS(Tableau1[MP ANALYSEE])))),ROWS($1:167))),"")</f>
        <v/>
      </c>
      <c r="C168" s="12" t="str">
        <f t="array" aca="1" ref="C168" ca="1">IF(ROWS($1:167)&lt;=COUNTIF(Tableau1[MP ANALYSEE],COURBES!$E$12),INDEX(Tableau2[SURCHARGE],SMALL(IF(Tableau1[MP ANALYSEE]=COURBES!$E$12,ROW(INDIRECT("1:"&amp;ROWS(Tableau1[MP ANALYSEE])))),ROWS($1:167))),"")</f>
        <v/>
      </c>
      <c r="D168" s="12" t="str">
        <f t="array" aca="1" ref="D168" ca="1">IF(ROWS($1:167)&lt;=COUNTIF(Tableau1[MP ANALYSEE],COURBES!$E$12),INDEX(Tableau2[RESULTAT SUR ETIQ],SMALL(IF(Tableau1[MP ANALYSEE]=COURBES!$E$12,ROW(INDIRECT("1:"&amp;ROWS(Tableau1[MP ANALYSEE])))),ROWS($1:167))),"")</f>
        <v/>
      </c>
      <c r="F168" s="13" t="str">
        <f t="array" aca="1" ref="F168" ca="1">IF(ROWS($1:167)&lt;=COUNTIF(Tableau1[LOT],COURBES!$K$12),INDEX(Tableau1[MP ANALYSEE],SMALL(IF(Tableau1[LOT]=COURBES!$K$12,ROW(INDIRECT("1:"&amp;ROWS(Tableau1[LOT])))),ROWS($1:167))),"")</f>
        <v/>
      </c>
      <c r="G168" s="12" t="str">
        <f t="array" aca="1" ref="G168" ca="1">IF(ROWS($1:167)&lt;=COUNTIF(Tableau1[LOT],COURBES!$K$12),INDEX(Tableau2[RESULTAT SUR PROD],SMALL(IF(Tableau1[LOT]=COURBES!$K$12,ROW(INDIRECT("1:"&amp;ROWS(Tableau1[LOT])))),ROWS($1:167))),"")</f>
        <v/>
      </c>
      <c r="H168" s="12" t="str">
        <f t="array" aca="1" ref="H168" ca="1">IF(ROWS($1:167)&lt;=COUNTIF(Tableau1[LOT],COURBES!$K$12),INDEX(Tableau2[SURCHARGE],SMALL(IF(Tableau1[LOT]=COURBES!$K$12,ROW(INDIRECT("1:"&amp;ROWS(Tableau1[LOT])))),ROWS($1:167))),"")</f>
        <v/>
      </c>
      <c r="I168" s="12" t="str">
        <f t="array" aca="1" ref="I168" ca="1">IF(ROWS($1:167)&lt;=COUNTIF(Tableau1[LOT],COURBES!$K$12),INDEX(Tableau2[RESULTAT SUR ETIQ],SMALL(IF(Tableau1[LOT]=COURBES!$K$12,ROW(INDIRECT("1:"&amp;ROWS(Tableau1[LOT])))),ROWS($1:167))),"")</f>
        <v/>
      </c>
    </row>
    <row r="169" spans="1:9" x14ac:dyDescent="0.45">
      <c r="A169" t="str">
        <f t="array" aca="1" ref="A169" ca="1">IF(ROWS($1:168)&lt;=COUNTIF(Tableau1[MP ANALYSEE],COURBES!$E$12),INDEX(Tableau1[LOT],SMALL(IF(Tableau1[MP ANALYSEE]=COURBES!$E$12,ROW(INDIRECT("1:"&amp;ROWS(Tableau1[MP ANALYSEE])))),ROWS($1:168))),"")</f>
        <v/>
      </c>
      <c r="B169" s="12" t="str">
        <f t="array" aca="1" ref="B169" ca="1">IF(ROWS($1:168)&lt;=COUNTIF(Tableau1[MP ANALYSEE],COURBES!$E$12),INDEX(Tableau2[RESULTAT SUR PROD],SMALL(IF(Tableau1[MP ANALYSEE]=COURBES!$E$12,ROW(INDIRECT("1:"&amp;ROWS(Tableau1[MP ANALYSEE])))),ROWS($1:168))),"")</f>
        <v/>
      </c>
      <c r="C169" s="12" t="str">
        <f t="array" aca="1" ref="C169" ca="1">IF(ROWS($1:168)&lt;=COUNTIF(Tableau1[MP ANALYSEE],COURBES!$E$12),INDEX(Tableau2[SURCHARGE],SMALL(IF(Tableau1[MP ANALYSEE]=COURBES!$E$12,ROW(INDIRECT("1:"&amp;ROWS(Tableau1[MP ANALYSEE])))),ROWS($1:168))),"")</f>
        <v/>
      </c>
      <c r="D169" s="12" t="str">
        <f t="array" aca="1" ref="D169" ca="1">IF(ROWS($1:168)&lt;=COUNTIF(Tableau1[MP ANALYSEE],COURBES!$E$12),INDEX(Tableau2[RESULTAT SUR ETIQ],SMALL(IF(Tableau1[MP ANALYSEE]=COURBES!$E$12,ROW(INDIRECT("1:"&amp;ROWS(Tableau1[MP ANALYSEE])))),ROWS($1:168))),"")</f>
        <v/>
      </c>
      <c r="F169" s="13" t="str">
        <f t="array" aca="1" ref="F169" ca="1">IF(ROWS($1:168)&lt;=COUNTIF(Tableau1[LOT],COURBES!$K$12),INDEX(Tableau1[MP ANALYSEE],SMALL(IF(Tableau1[LOT]=COURBES!$K$12,ROW(INDIRECT("1:"&amp;ROWS(Tableau1[LOT])))),ROWS($1:168))),"")</f>
        <v/>
      </c>
      <c r="G169" s="12" t="str">
        <f t="array" aca="1" ref="G169" ca="1">IF(ROWS($1:168)&lt;=COUNTIF(Tableau1[LOT],COURBES!$K$12),INDEX(Tableau2[RESULTAT SUR PROD],SMALL(IF(Tableau1[LOT]=COURBES!$K$12,ROW(INDIRECT("1:"&amp;ROWS(Tableau1[LOT])))),ROWS($1:168))),"")</f>
        <v/>
      </c>
      <c r="H169" s="12" t="str">
        <f t="array" aca="1" ref="H169" ca="1">IF(ROWS($1:168)&lt;=COUNTIF(Tableau1[LOT],COURBES!$K$12),INDEX(Tableau2[SURCHARGE],SMALL(IF(Tableau1[LOT]=COURBES!$K$12,ROW(INDIRECT("1:"&amp;ROWS(Tableau1[LOT])))),ROWS($1:168))),"")</f>
        <v/>
      </c>
      <c r="I169" s="12" t="str">
        <f t="array" aca="1" ref="I169" ca="1">IF(ROWS($1:168)&lt;=COUNTIF(Tableau1[LOT],COURBES!$K$12),INDEX(Tableau2[RESULTAT SUR ETIQ],SMALL(IF(Tableau1[LOT]=COURBES!$K$12,ROW(INDIRECT("1:"&amp;ROWS(Tableau1[LOT])))),ROWS($1:168))),"")</f>
        <v/>
      </c>
    </row>
    <row r="170" spans="1:9" x14ac:dyDescent="0.45">
      <c r="A170" t="str">
        <f t="array" aca="1" ref="A170" ca="1">IF(ROWS($1:169)&lt;=COUNTIF(Tableau1[MP ANALYSEE],COURBES!$E$12),INDEX(Tableau1[LOT],SMALL(IF(Tableau1[MP ANALYSEE]=COURBES!$E$12,ROW(INDIRECT("1:"&amp;ROWS(Tableau1[MP ANALYSEE])))),ROWS($1:169))),"")</f>
        <v/>
      </c>
      <c r="B170" s="12" t="str">
        <f t="array" aca="1" ref="B170" ca="1">IF(ROWS($1:169)&lt;=COUNTIF(Tableau1[MP ANALYSEE],COURBES!$E$12),INDEX(Tableau2[RESULTAT SUR PROD],SMALL(IF(Tableau1[MP ANALYSEE]=COURBES!$E$12,ROW(INDIRECT("1:"&amp;ROWS(Tableau1[MP ANALYSEE])))),ROWS($1:169))),"")</f>
        <v/>
      </c>
      <c r="C170" s="12" t="str">
        <f t="array" aca="1" ref="C170" ca="1">IF(ROWS($1:169)&lt;=COUNTIF(Tableau1[MP ANALYSEE],COURBES!$E$12),INDEX(Tableau2[SURCHARGE],SMALL(IF(Tableau1[MP ANALYSEE]=COURBES!$E$12,ROW(INDIRECT("1:"&amp;ROWS(Tableau1[MP ANALYSEE])))),ROWS($1:169))),"")</f>
        <v/>
      </c>
      <c r="D170" s="12" t="str">
        <f t="array" aca="1" ref="D170" ca="1">IF(ROWS($1:169)&lt;=COUNTIF(Tableau1[MP ANALYSEE],COURBES!$E$12),INDEX(Tableau2[RESULTAT SUR ETIQ],SMALL(IF(Tableau1[MP ANALYSEE]=COURBES!$E$12,ROW(INDIRECT("1:"&amp;ROWS(Tableau1[MP ANALYSEE])))),ROWS($1:169))),"")</f>
        <v/>
      </c>
      <c r="F170" s="13" t="str">
        <f t="array" aca="1" ref="F170" ca="1">IF(ROWS($1:169)&lt;=COUNTIF(Tableau1[LOT],COURBES!$K$12),INDEX(Tableau1[MP ANALYSEE],SMALL(IF(Tableau1[LOT]=COURBES!$K$12,ROW(INDIRECT("1:"&amp;ROWS(Tableau1[LOT])))),ROWS($1:169))),"")</f>
        <v/>
      </c>
      <c r="G170" s="12" t="str">
        <f t="array" aca="1" ref="G170" ca="1">IF(ROWS($1:169)&lt;=COUNTIF(Tableau1[LOT],COURBES!$K$12),INDEX(Tableau2[RESULTAT SUR PROD],SMALL(IF(Tableau1[LOT]=COURBES!$K$12,ROW(INDIRECT("1:"&amp;ROWS(Tableau1[LOT])))),ROWS($1:169))),"")</f>
        <v/>
      </c>
      <c r="H170" s="12" t="str">
        <f t="array" aca="1" ref="H170" ca="1">IF(ROWS($1:169)&lt;=COUNTIF(Tableau1[LOT],COURBES!$K$12),INDEX(Tableau2[SURCHARGE],SMALL(IF(Tableau1[LOT]=COURBES!$K$12,ROW(INDIRECT("1:"&amp;ROWS(Tableau1[LOT])))),ROWS($1:169))),"")</f>
        <v/>
      </c>
      <c r="I170" s="12" t="str">
        <f t="array" aca="1" ref="I170" ca="1">IF(ROWS($1:169)&lt;=COUNTIF(Tableau1[LOT],COURBES!$K$12),INDEX(Tableau2[RESULTAT SUR ETIQ],SMALL(IF(Tableau1[LOT]=COURBES!$K$12,ROW(INDIRECT("1:"&amp;ROWS(Tableau1[LOT])))),ROWS($1:169))),"")</f>
        <v/>
      </c>
    </row>
    <row r="171" spans="1:9" x14ac:dyDescent="0.45">
      <c r="A171" t="str">
        <f t="array" aca="1" ref="A171" ca="1">IF(ROWS($1:170)&lt;=COUNTIF(Tableau1[MP ANALYSEE],COURBES!$E$12),INDEX(Tableau1[LOT],SMALL(IF(Tableau1[MP ANALYSEE]=COURBES!$E$12,ROW(INDIRECT("1:"&amp;ROWS(Tableau1[MP ANALYSEE])))),ROWS($1:170))),"")</f>
        <v/>
      </c>
      <c r="B171" s="12" t="str">
        <f t="array" aca="1" ref="B171" ca="1">IF(ROWS($1:170)&lt;=COUNTIF(Tableau1[MP ANALYSEE],COURBES!$E$12),INDEX(Tableau2[RESULTAT SUR PROD],SMALL(IF(Tableau1[MP ANALYSEE]=COURBES!$E$12,ROW(INDIRECT("1:"&amp;ROWS(Tableau1[MP ANALYSEE])))),ROWS($1:170))),"")</f>
        <v/>
      </c>
      <c r="C171" s="12" t="str">
        <f t="array" aca="1" ref="C171" ca="1">IF(ROWS($1:170)&lt;=COUNTIF(Tableau1[MP ANALYSEE],COURBES!$E$12),INDEX(Tableau2[SURCHARGE],SMALL(IF(Tableau1[MP ANALYSEE]=COURBES!$E$12,ROW(INDIRECT("1:"&amp;ROWS(Tableau1[MP ANALYSEE])))),ROWS($1:170))),"")</f>
        <v/>
      </c>
      <c r="D171" s="12" t="str">
        <f t="array" aca="1" ref="D171" ca="1">IF(ROWS($1:170)&lt;=COUNTIF(Tableau1[MP ANALYSEE],COURBES!$E$12),INDEX(Tableau2[RESULTAT SUR ETIQ],SMALL(IF(Tableau1[MP ANALYSEE]=COURBES!$E$12,ROW(INDIRECT("1:"&amp;ROWS(Tableau1[MP ANALYSEE])))),ROWS($1:170))),"")</f>
        <v/>
      </c>
      <c r="F171" s="13" t="str">
        <f t="array" aca="1" ref="F171" ca="1">IF(ROWS($1:170)&lt;=COUNTIF(Tableau1[LOT],COURBES!$K$12),INDEX(Tableau1[MP ANALYSEE],SMALL(IF(Tableau1[LOT]=COURBES!$K$12,ROW(INDIRECT("1:"&amp;ROWS(Tableau1[LOT])))),ROWS($1:170))),"")</f>
        <v/>
      </c>
      <c r="G171" s="12" t="str">
        <f t="array" aca="1" ref="G171" ca="1">IF(ROWS($1:170)&lt;=COUNTIF(Tableau1[LOT],COURBES!$K$12),INDEX(Tableau2[RESULTAT SUR PROD],SMALL(IF(Tableau1[LOT]=COURBES!$K$12,ROW(INDIRECT("1:"&amp;ROWS(Tableau1[LOT])))),ROWS($1:170))),"")</f>
        <v/>
      </c>
      <c r="H171" s="12" t="str">
        <f t="array" aca="1" ref="H171" ca="1">IF(ROWS($1:170)&lt;=COUNTIF(Tableau1[LOT],COURBES!$K$12),INDEX(Tableau2[SURCHARGE],SMALL(IF(Tableau1[LOT]=COURBES!$K$12,ROW(INDIRECT("1:"&amp;ROWS(Tableau1[LOT])))),ROWS($1:170))),"")</f>
        <v/>
      </c>
      <c r="I171" s="12" t="str">
        <f t="array" aca="1" ref="I171" ca="1">IF(ROWS($1:170)&lt;=COUNTIF(Tableau1[LOT],COURBES!$K$12),INDEX(Tableau2[RESULTAT SUR ETIQ],SMALL(IF(Tableau1[LOT]=COURBES!$K$12,ROW(INDIRECT("1:"&amp;ROWS(Tableau1[LOT])))),ROWS($1:170))),"")</f>
        <v/>
      </c>
    </row>
    <row r="172" spans="1:9" x14ac:dyDescent="0.45">
      <c r="A172" t="str">
        <f t="array" aca="1" ref="A172" ca="1">IF(ROWS($1:171)&lt;=COUNTIF(Tableau1[MP ANALYSEE],COURBES!$E$12),INDEX(Tableau1[LOT],SMALL(IF(Tableau1[MP ANALYSEE]=COURBES!$E$12,ROW(INDIRECT("1:"&amp;ROWS(Tableau1[MP ANALYSEE])))),ROWS($1:171))),"")</f>
        <v/>
      </c>
      <c r="B172" s="12" t="str">
        <f t="array" aca="1" ref="B172" ca="1">IF(ROWS($1:171)&lt;=COUNTIF(Tableau1[MP ANALYSEE],COURBES!$E$12),INDEX(Tableau2[RESULTAT SUR PROD],SMALL(IF(Tableau1[MP ANALYSEE]=COURBES!$E$12,ROW(INDIRECT("1:"&amp;ROWS(Tableau1[MP ANALYSEE])))),ROWS($1:171))),"")</f>
        <v/>
      </c>
      <c r="C172" s="12" t="str">
        <f t="array" aca="1" ref="C172" ca="1">IF(ROWS($1:171)&lt;=COUNTIF(Tableau1[MP ANALYSEE],COURBES!$E$12),INDEX(Tableau2[SURCHARGE],SMALL(IF(Tableau1[MP ANALYSEE]=COURBES!$E$12,ROW(INDIRECT("1:"&amp;ROWS(Tableau1[MP ANALYSEE])))),ROWS($1:171))),"")</f>
        <v/>
      </c>
      <c r="D172" s="12" t="str">
        <f t="array" aca="1" ref="D172" ca="1">IF(ROWS($1:171)&lt;=COUNTIF(Tableau1[MP ANALYSEE],COURBES!$E$12),INDEX(Tableau2[RESULTAT SUR ETIQ],SMALL(IF(Tableau1[MP ANALYSEE]=COURBES!$E$12,ROW(INDIRECT("1:"&amp;ROWS(Tableau1[MP ANALYSEE])))),ROWS($1:171))),"")</f>
        <v/>
      </c>
      <c r="F172" s="13" t="str">
        <f t="array" aca="1" ref="F172" ca="1">IF(ROWS($1:171)&lt;=COUNTIF(Tableau1[LOT],COURBES!$K$12),INDEX(Tableau1[MP ANALYSEE],SMALL(IF(Tableau1[LOT]=COURBES!$K$12,ROW(INDIRECT("1:"&amp;ROWS(Tableau1[LOT])))),ROWS($1:171))),"")</f>
        <v/>
      </c>
      <c r="G172" s="12" t="str">
        <f t="array" aca="1" ref="G172" ca="1">IF(ROWS($1:171)&lt;=COUNTIF(Tableau1[LOT],COURBES!$K$12),INDEX(Tableau2[RESULTAT SUR PROD],SMALL(IF(Tableau1[LOT]=COURBES!$K$12,ROW(INDIRECT("1:"&amp;ROWS(Tableau1[LOT])))),ROWS($1:171))),"")</f>
        <v/>
      </c>
      <c r="H172" s="12" t="str">
        <f t="array" aca="1" ref="H172" ca="1">IF(ROWS($1:171)&lt;=COUNTIF(Tableau1[LOT],COURBES!$K$12),INDEX(Tableau2[SURCHARGE],SMALL(IF(Tableau1[LOT]=COURBES!$K$12,ROW(INDIRECT("1:"&amp;ROWS(Tableau1[LOT])))),ROWS($1:171))),"")</f>
        <v/>
      </c>
      <c r="I172" s="12" t="str">
        <f t="array" aca="1" ref="I172" ca="1">IF(ROWS($1:171)&lt;=COUNTIF(Tableau1[LOT],COURBES!$K$12),INDEX(Tableau2[RESULTAT SUR ETIQ],SMALL(IF(Tableau1[LOT]=COURBES!$K$12,ROW(INDIRECT("1:"&amp;ROWS(Tableau1[LOT])))),ROWS($1:171))),"")</f>
        <v/>
      </c>
    </row>
    <row r="173" spans="1:9" x14ac:dyDescent="0.45">
      <c r="A173" t="str">
        <f t="array" aca="1" ref="A173" ca="1">IF(ROWS($1:172)&lt;=COUNTIF(Tableau1[MP ANALYSEE],COURBES!$E$12),INDEX(Tableau1[LOT],SMALL(IF(Tableau1[MP ANALYSEE]=COURBES!$E$12,ROW(INDIRECT("1:"&amp;ROWS(Tableau1[MP ANALYSEE])))),ROWS($1:172))),"")</f>
        <v/>
      </c>
      <c r="B173" s="12" t="str">
        <f t="array" aca="1" ref="B173" ca="1">IF(ROWS($1:172)&lt;=COUNTIF(Tableau1[MP ANALYSEE],COURBES!$E$12),INDEX(Tableau2[RESULTAT SUR PROD],SMALL(IF(Tableau1[MP ANALYSEE]=COURBES!$E$12,ROW(INDIRECT("1:"&amp;ROWS(Tableau1[MP ANALYSEE])))),ROWS($1:172))),"")</f>
        <v/>
      </c>
      <c r="C173" s="12" t="str">
        <f t="array" aca="1" ref="C173" ca="1">IF(ROWS($1:172)&lt;=COUNTIF(Tableau1[MP ANALYSEE],COURBES!$E$12),INDEX(Tableau2[SURCHARGE],SMALL(IF(Tableau1[MP ANALYSEE]=COURBES!$E$12,ROW(INDIRECT("1:"&amp;ROWS(Tableau1[MP ANALYSEE])))),ROWS($1:172))),"")</f>
        <v/>
      </c>
      <c r="D173" s="12" t="str">
        <f t="array" aca="1" ref="D173" ca="1">IF(ROWS($1:172)&lt;=COUNTIF(Tableau1[MP ANALYSEE],COURBES!$E$12),INDEX(Tableau2[RESULTAT SUR ETIQ],SMALL(IF(Tableau1[MP ANALYSEE]=COURBES!$E$12,ROW(INDIRECT("1:"&amp;ROWS(Tableau1[MP ANALYSEE])))),ROWS($1:172))),"")</f>
        <v/>
      </c>
      <c r="F173" s="13" t="str">
        <f t="array" aca="1" ref="F173" ca="1">IF(ROWS($1:172)&lt;=COUNTIF(Tableau1[LOT],COURBES!$K$12),INDEX(Tableau1[MP ANALYSEE],SMALL(IF(Tableau1[LOT]=COURBES!$K$12,ROW(INDIRECT("1:"&amp;ROWS(Tableau1[LOT])))),ROWS($1:172))),"")</f>
        <v/>
      </c>
      <c r="G173" s="12" t="str">
        <f t="array" aca="1" ref="G173" ca="1">IF(ROWS($1:172)&lt;=COUNTIF(Tableau1[LOT],COURBES!$K$12),INDEX(Tableau2[RESULTAT SUR PROD],SMALL(IF(Tableau1[LOT]=COURBES!$K$12,ROW(INDIRECT("1:"&amp;ROWS(Tableau1[LOT])))),ROWS($1:172))),"")</f>
        <v/>
      </c>
      <c r="H173" s="12" t="str">
        <f t="array" aca="1" ref="H173" ca="1">IF(ROWS($1:172)&lt;=COUNTIF(Tableau1[LOT],COURBES!$K$12),INDEX(Tableau2[SURCHARGE],SMALL(IF(Tableau1[LOT]=COURBES!$K$12,ROW(INDIRECT("1:"&amp;ROWS(Tableau1[LOT])))),ROWS($1:172))),"")</f>
        <v/>
      </c>
      <c r="I173" s="12" t="str">
        <f t="array" aca="1" ref="I173" ca="1">IF(ROWS($1:172)&lt;=COUNTIF(Tableau1[LOT],COURBES!$K$12),INDEX(Tableau2[RESULTAT SUR ETIQ],SMALL(IF(Tableau1[LOT]=COURBES!$K$12,ROW(INDIRECT("1:"&amp;ROWS(Tableau1[LOT])))),ROWS($1:172))),"")</f>
        <v/>
      </c>
    </row>
    <row r="174" spans="1:9" x14ac:dyDescent="0.45">
      <c r="A174" t="str">
        <f t="array" aca="1" ref="A174" ca="1">IF(ROWS($1:173)&lt;=COUNTIF(Tableau1[MP ANALYSEE],COURBES!$E$12),INDEX(Tableau1[LOT],SMALL(IF(Tableau1[MP ANALYSEE]=COURBES!$E$12,ROW(INDIRECT("1:"&amp;ROWS(Tableau1[MP ANALYSEE])))),ROWS($1:173))),"")</f>
        <v/>
      </c>
      <c r="B174" s="12" t="str">
        <f t="array" aca="1" ref="B174" ca="1">IF(ROWS($1:173)&lt;=COUNTIF(Tableau1[MP ANALYSEE],COURBES!$E$12),INDEX(Tableau2[RESULTAT SUR PROD],SMALL(IF(Tableau1[MP ANALYSEE]=COURBES!$E$12,ROW(INDIRECT("1:"&amp;ROWS(Tableau1[MP ANALYSEE])))),ROWS($1:173))),"")</f>
        <v/>
      </c>
      <c r="C174" s="12" t="str">
        <f t="array" aca="1" ref="C174" ca="1">IF(ROWS($1:173)&lt;=COUNTIF(Tableau1[MP ANALYSEE],COURBES!$E$12),INDEX(Tableau2[SURCHARGE],SMALL(IF(Tableau1[MP ANALYSEE]=COURBES!$E$12,ROW(INDIRECT("1:"&amp;ROWS(Tableau1[MP ANALYSEE])))),ROWS($1:173))),"")</f>
        <v/>
      </c>
      <c r="D174" s="12" t="str">
        <f t="array" aca="1" ref="D174" ca="1">IF(ROWS($1:173)&lt;=COUNTIF(Tableau1[MP ANALYSEE],COURBES!$E$12),INDEX(Tableau2[RESULTAT SUR ETIQ],SMALL(IF(Tableau1[MP ANALYSEE]=COURBES!$E$12,ROW(INDIRECT("1:"&amp;ROWS(Tableau1[MP ANALYSEE])))),ROWS($1:173))),"")</f>
        <v/>
      </c>
      <c r="F174" s="13" t="str">
        <f t="array" aca="1" ref="F174" ca="1">IF(ROWS($1:173)&lt;=COUNTIF(Tableau1[LOT],COURBES!$K$12),INDEX(Tableau1[MP ANALYSEE],SMALL(IF(Tableau1[LOT]=COURBES!$K$12,ROW(INDIRECT("1:"&amp;ROWS(Tableau1[LOT])))),ROWS($1:173))),"")</f>
        <v/>
      </c>
      <c r="G174" s="12" t="str">
        <f t="array" aca="1" ref="G174" ca="1">IF(ROWS($1:173)&lt;=COUNTIF(Tableau1[LOT],COURBES!$K$12),INDEX(Tableau2[RESULTAT SUR PROD],SMALL(IF(Tableau1[LOT]=COURBES!$K$12,ROW(INDIRECT("1:"&amp;ROWS(Tableau1[LOT])))),ROWS($1:173))),"")</f>
        <v/>
      </c>
      <c r="H174" s="12" t="str">
        <f t="array" aca="1" ref="H174" ca="1">IF(ROWS($1:173)&lt;=COUNTIF(Tableau1[LOT],COURBES!$K$12),INDEX(Tableau2[SURCHARGE],SMALL(IF(Tableau1[LOT]=COURBES!$K$12,ROW(INDIRECT("1:"&amp;ROWS(Tableau1[LOT])))),ROWS($1:173))),"")</f>
        <v/>
      </c>
      <c r="I174" s="12" t="str">
        <f t="array" aca="1" ref="I174" ca="1">IF(ROWS($1:173)&lt;=COUNTIF(Tableau1[LOT],COURBES!$K$12),INDEX(Tableau2[RESULTAT SUR ETIQ],SMALL(IF(Tableau1[LOT]=COURBES!$K$12,ROW(INDIRECT("1:"&amp;ROWS(Tableau1[LOT])))),ROWS($1:173))),"")</f>
        <v/>
      </c>
    </row>
    <row r="175" spans="1:9" x14ac:dyDescent="0.45">
      <c r="A175" t="str">
        <f t="array" aca="1" ref="A175" ca="1">IF(ROWS($1:174)&lt;=COUNTIF(Tableau1[MP ANALYSEE],COURBES!$E$12),INDEX(Tableau1[LOT],SMALL(IF(Tableau1[MP ANALYSEE]=COURBES!$E$12,ROW(INDIRECT("1:"&amp;ROWS(Tableau1[MP ANALYSEE])))),ROWS($1:174))),"")</f>
        <v/>
      </c>
      <c r="B175" s="12" t="str">
        <f t="array" aca="1" ref="B175" ca="1">IF(ROWS($1:174)&lt;=COUNTIF(Tableau1[MP ANALYSEE],COURBES!$E$12),INDEX(Tableau2[RESULTAT SUR PROD],SMALL(IF(Tableau1[MP ANALYSEE]=COURBES!$E$12,ROW(INDIRECT("1:"&amp;ROWS(Tableau1[MP ANALYSEE])))),ROWS($1:174))),"")</f>
        <v/>
      </c>
      <c r="C175" s="12" t="str">
        <f t="array" aca="1" ref="C175" ca="1">IF(ROWS($1:174)&lt;=COUNTIF(Tableau1[MP ANALYSEE],COURBES!$E$12),INDEX(Tableau2[SURCHARGE],SMALL(IF(Tableau1[MP ANALYSEE]=COURBES!$E$12,ROW(INDIRECT("1:"&amp;ROWS(Tableau1[MP ANALYSEE])))),ROWS($1:174))),"")</f>
        <v/>
      </c>
      <c r="D175" s="12" t="str">
        <f t="array" aca="1" ref="D175" ca="1">IF(ROWS($1:174)&lt;=COUNTIF(Tableau1[MP ANALYSEE],COURBES!$E$12),INDEX(Tableau2[RESULTAT SUR ETIQ],SMALL(IF(Tableau1[MP ANALYSEE]=COURBES!$E$12,ROW(INDIRECT("1:"&amp;ROWS(Tableau1[MP ANALYSEE])))),ROWS($1:174))),"")</f>
        <v/>
      </c>
      <c r="F175" s="13" t="str">
        <f t="array" aca="1" ref="F175" ca="1">IF(ROWS($1:174)&lt;=COUNTIF(Tableau1[LOT],COURBES!$K$12),INDEX(Tableau1[MP ANALYSEE],SMALL(IF(Tableau1[LOT]=COURBES!$K$12,ROW(INDIRECT("1:"&amp;ROWS(Tableau1[LOT])))),ROWS($1:174))),"")</f>
        <v/>
      </c>
      <c r="G175" s="12" t="str">
        <f t="array" aca="1" ref="G175" ca="1">IF(ROWS($1:174)&lt;=COUNTIF(Tableau1[LOT],COURBES!$K$12),INDEX(Tableau2[RESULTAT SUR PROD],SMALL(IF(Tableau1[LOT]=COURBES!$K$12,ROW(INDIRECT("1:"&amp;ROWS(Tableau1[LOT])))),ROWS($1:174))),"")</f>
        <v/>
      </c>
      <c r="H175" s="12" t="str">
        <f t="array" aca="1" ref="H175" ca="1">IF(ROWS($1:174)&lt;=COUNTIF(Tableau1[LOT],COURBES!$K$12),INDEX(Tableau2[SURCHARGE],SMALL(IF(Tableau1[LOT]=COURBES!$K$12,ROW(INDIRECT("1:"&amp;ROWS(Tableau1[LOT])))),ROWS($1:174))),"")</f>
        <v/>
      </c>
      <c r="I175" s="12" t="str">
        <f t="array" aca="1" ref="I175" ca="1">IF(ROWS($1:174)&lt;=COUNTIF(Tableau1[LOT],COURBES!$K$12),INDEX(Tableau2[RESULTAT SUR ETIQ],SMALL(IF(Tableau1[LOT]=COURBES!$K$12,ROW(INDIRECT("1:"&amp;ROWS(Tableau1[LOT])))),ROWS($1:174))),"")</f>
        <v/>
      </c>
    </row>
    <row r="176" spans="1:9" x14ac:dyDescent="0.45">
      <c r="A176" t="str">
        <f t="array" aca="1" ref="A176" ca="1">IF(ROWS($1:175)&lt;=COUNTIF(Tableau1[MP ANALYSEE],COURBES!$E$12),INDEX(Tableau1[LOT],SMALL(IF(Tableau1[MP ANALYSEE]=COURBES!$E$12,ROW(INDIRECT("1:"&amp;ROWS(Tableau1[MP ANALYSEE])))),ROWS($1:175))),"")</f>
        <v/>
      </c>
      <c r="B176" s="12" t="str">
        <f t="array" aca="1" ref="B176" ca="1">IF(ROWS($1:175)&lt;=COUNTIF(Tableau1[MP ANALYSEE],COURBES!$E$12),INDEX(Tableau2[RESULTAT SUR PROD],SMALL(IF(Tableau1[MP ANALYSEE]=COURBES!$E$12,ROW(INDIRECT("1:"&amp;ROWS(Tableau1[MP ANALYSEE])))),ROWS($1:175))),"")</f>
        <v/>
      </c>
      <c r="C176" s="12" t="str">
        <f t="array" aca="1" ref="C176" ca="1">IF(ROWS($1:175)&lt;=COUNTIF(Tableau1[MP ANALYSEE],COURBES!$E$12),INDEX(Tableau2[SURCHARGE],SMALL(IF(Tableau1[MP ANALYSEE]=COURBES!$E$12,ROW(INDIRECT("1:"&amp;ROWS(Tableau1[MP ANALYSEE])))),ROWS($1:175))),"")</f>
        <v/>
      </c>
      <c r="D176" s="12" t="str">
        <f t="array" aca="1" ref="D176" ca="1">IF(ROWS($1:175)&lt;=COUNTIF(Tableau1[MP ANALYSEE],COURBES!$E$12),INDEX(Tableau2[RESULTAT SUR ETIQ],SMALL(IF(Tableau1[MP ANALYSEE]=COURBES!$E$12,ROW(INDIRECT("1:"&amp;ROWS(Tableau1[MP ANALYSEE])))),ROWS($1:175))),"")</f>
        <v/>
      </c>
      <c r="F176" s="13" t="str">
        <f t="array" aca="1" ref="F176" ca="1">IF(ROWS($1:175)&lt;=COUNTIF(Tableau1[LOT],COURBES!$K$12),INDEX(Tableau1[MP ANALYSEE],SMALL(IF(Tableau1[LOT]=COURBES!$K$12,ROW(INDIRECT("1:"&amp;ROWS(Tableau1[LOT])))),ROWS($1:175))),"")</f>
        <v/>
      </c>
      <c r="G176" s="12" t="str">
        <f t="array" aca="1" ref="G176" ca="1">IF(ROWS($1:175)&lt;=COUNTIF(Tableau1[LOT],COURBES!$K$12),INDEX(Tableau2[RESULTAT SUR PROD],SMALL(IF(Tableau1[LOT]=COURBES!$K$12,ROW(INDIRECT("1:"&amp;ROWS(Tableau1[LOT])))),ROWS($1:175))),"")</f>
        <v/>
      </c>
      <c r="H176" s="12" t="str">
        <f t="array" aca="1" ref="H176" ca="1">IF(ROWS($1:175)&lt;=COUNTIF(Tableau1[LOT],COURBES!$K$12),INDEX(Tableau2[SURCHARGE],SMALL(IF(Tableau1[LOT]=COURBES!$K$12,ROW(INDIRECT("1:"&amp;ROWS(Tableau1[LOT])))),ROWS($1:175))),"")</f>
        <v/>
      </c>
      <c r="I176" s="12" t="str">
        <f t="array" aca="1" ref="I176" ca="1">IF(ROWS($1:175)&lt;=COUNTIF(Tableau1[LOT],COURBES!$K$12),INDEX(Tableau2[RESULTAT SUR ETIQ],SMALL(IF(Tableau1[LOT]=COURBES!$K$12,ROW(INDIRECT("1:"&amp;ROWS(Tableau1[LOT])))),ROWS($1:175))),"")</f>
        <v/>
      </c>
    </row>
    <row r="177" spans="1:9" x14ac:dyDescent="0.45">
      <c r="A177" t="str">
        <f t="array" aca="1" ref="A177" ca="1">IF(ROWS($1:176)&lt;=COUNTIF(Tableau1[MP ANALYSEE],COURBES!$E$12),INDEX(Tableau1[LOT],SMALL(IF(Tableau1[MP ANALYSEE]=COURBES!$E$12,ROW(INDIRECT("1:"&amp;ROWS(Tableau1[MP ANALYSEE])))),ROWS($1:176))),"")</f>
        <v/>
      </c>
      <c r="B177" s="12" t="str">
        <f t="array" aca="1" ref="B177" ca="1">IF(ROWS($1:176)&lt;=COUNTIF(Tableau1[MP ANALYSEE],COURBES!$E$12),INDEX(Tableau2[RESULTAT SUR PROD],SMALL(IF(Tableau1[MP ANALYSEE]=COURBES!$E$12,ROW(INDIRECT("1:"&amp;ROWS(Tableau1[MP ANALYSEE])))),ROWS($1:176))),"")</f>
        <v/>
      </c>
      <c r="C177" s="12" t="str">
        <f t="array" aca="1" ref="C177" ca="1">IF(ROWS($1:176)&lt;=COUNTIF(Tableau1[MP ANALYSEE],COURBES!$E$12),INDEX(Tableau2[SURCHARGE],SMALL(IF(Tableau1[MP ANALYSEE]=COURBES!$E$12,ROW(INDIRECT("1:"&amp;ROWS(Tableau1[MP ANALYSEE])))),ROWS($1:176))),"")</f>
        <v/>
      </c>
      <c r="D177" s="12" t="str">
        <f t="array" aca="1" ref="D177" ca="1">IF(ROWS($1:176)&lt;=COUNTIF(Tableau1[MP ANALYSEE],COURBES!$E$12),INDEX(Tableau2[RESULTAT SUR ETIQ],SMALL(IF(Tableau1[MP ANALYSEE]=COURBES!$E$12,ROW(INDIRECT("1:"&amp;ROWS(Tableau1[MP ANALYSEE])))),ROWS($1:176))),"")</f>
        <v/>
      </c>
      <c r="F177" s="13" t="str">
        <f t="array" aca="1" ref="F177" ca="1">IF(ROWS($1:176)&lt;=COUNTIF(Tableau1[LOT],COURBES!$K$12),INDEX(Tableau1[MP ANALYSEE],SMALL(IF(Tableau1[LOT]=COURBES!$K$12,ROW(INDIRECT("1:"&amp;ROWS(Tableau1[LOT])))),ROWS($1:176))),"")</f>
        <v/>
      </c>
      <c r="G177" s="12" t="str">
        <f t="array" aca="1" ref="G177" ca="1">IF(ROWS($1:176)&lt;=COUNTIF(Tableau1[LOT],COURBES!$K$12),INDEX(Tableau2[RESULTAT SUR PROD],SMALL(IF(Tableau1[LOT]=COURBES!$K$12,ROW(INDIRECT("1:"&amp;ROWS(Tableau1[LOT])))),ROWS($1:176))),"")</f>
        <v/>
      </c>
      <c r="H177" s="12" t="str">
        <f t="array" aca="1" ref="H177" ca="1">IF(ROWS($1:176)&lt;=COUNTIF(Tableau1[LOT],COURBES!$K$12),INDEX(Tableau2[SURCHARGE],SMALL(IF(Tableau1[LOT]=COURBES!$K$12,ROW(INDIRECT("1:"&amp;ROWS(Tableau1[LOT])))),ROWS($1:176))),"")</f>
        <v/>
      </c>
      <c r="I177" s="12" t="str">
        <f t="array" aca="1" ref="I177" ca="1">IF(ROWS($1:176)&lt;=COUNTIF(Tableau1[LOT],COURBES!$K$12),INDEX(Tableau2[RESULTAT SUR ETIQ],SMALL(IF(Tableau1[LOT]=COURBES!$K$12,ROW(INDIRECT("1:"&amp;ROWS(Tableau1[LOT])))),ROWS($1:176))),"")</f>
        <v/>
      </c>
    </row>
    <row r="178" spans="1:9" x14ac:dyDescent="0.45">
      <c r="A178" t="str">
        <f t="array" aca="1" ref="A178" ca="1">IF(ROWS($1:177)&lt;=COUNTIF(Tableau1[MP ANALYSEE],COURBES!$E$12),INDEX(Tableau1[LOT],SMALL(IF(Tableau1[MP ANALYSEE]=COURBES!$E$12,ROW(INDIRECT("1:"&amp;ROWS(Tableau1[MP ANALYSEE])))),ROWS($1:177))),"")</f>
        <v/>
      </c>
      <c r="B178" s="12" t="str">
        <f t="array" aca="1" ref="B178" ca="1">IF(ROWS($1:177)&lt;=COUNTIF(Tableau1[MP ANALYSEE],COURBES!$E$12),INDEX(Tableau2[RESULTAT SUR PROD],SMALL(IF(Tableau1[MP ANALYSEE]=COURBES!$E$12,ROW(INDIRECT("1:"&amp;ROWS(Tableau1[MP ANALYSEE])))),ROWS($1:177))),"")</f>
        <v/>
      </c>
      <c r="C178" s="12" t="str">
        <f t="array" aca="1" ref="C178" ca="1">IF(ROWS($1:177)&lt;=COUNTIF(Tableau1[MP ANALYSEE],COURBES!$E$12),INDEX(Tableau2[SURCHARGE],SMALL(IF(Tableau1[MP ANALYSEE]=COURBES!$E$12,ROW(INDIRECT("1:"&amp;ROWS(Tableau1[MP ANALYSEE])))),ROWS($1:177))),"")</f>
        <v/>
      </c>
      <c r="D178" s="12" t="str">
        <f t="array" aca="1" ref="D178" ca="1">IF(ROWS($1:177)&lt;=COUNTIF(Tableau1[MP ANALYSEE],COURBES!$E$12),INDEX(Tableau2[RESULTAT SUR ETIQ],SMALL(IF(Tableau1[MP ANALYSEE]=COURBES!$E$12,ROW(INDIRECT("1:"&amp;ROWS(Tableau1[MP ANALYSEE])))),ROWS($1:177))),"")</f>
        <v/>
      </c>
      <c r="F178" s="13" t="str">
        <f t="array" aca="1" ref="F178" ca="1">IF(ROWS($1:177)&lt;=COUNTIF(Tableau1[LOT],COURBES!$K$12),INDEX(Tableau1[MP ANALYSEE],SMALL(IF(Tableau1[LOT]=COURBES!$K$12,ROW(INDIRECT("1:"&amp;ROWS(Tableau1[LOT])))),ROWS($1:177))),"")</f>
        <v/>
      </c>
      <c r="G178" s="12" t="str">
        <f t="array" aca="1" ref="G178" ca="1">IF(ROWS($1:177)&lt;=COUNTIF(Tableau1[LOT],COURBES!$K$12),INDEX(Tableau2[RESULTAT SUR PROD],SMALL(IF(Tableau1[LOT]=COURBES!$K$12,ROW(INDIRECT("1:"&amp;ROWS(Tableau1[LOT])))),ROWS($1:177))),"")</f>
        <v/>
      </c>
      <c r="H178" s="12" t="str">
        <f t="array" aca="1" ref="H178" ca="1">IF(ROWS($1:177)&lt;=COUNTIF(Tableau1[LOT],COURBES!$K$12),INDEX(Tableau2[SURCHARGE],SMALL(IF(Tableau1[LOT]=COURBES!$K$12,ROW(INDIRECT("1:"&amp;ROWS(Tableau1[LOT])))),ROWS($1:177))),"")</f>
        <v/>
      </c>
      <c r="I178" s="12" t="str">
        <f t="array" aca="1" ref="I178" ca="1">IF(ROWS($1:177)&lt;=COUNTIF(Tableau1[LOT],COURBES!$K$12),INDEX(Tableau2[RESULTAT SUR ETIQ],SMALL(IF(Tableau1[LOT]=COURBES!$K$12,ROW(INDIRECT("1:"&amp;ROWS(Tableau1[LOT])))),ROWS($1:177))),"")</f>
        <v/>
      </c>
    </row>
    <row r="179" spans="1:9" x14ac:dyDescent="0.45">
      <c r="A179" t="str">
        <f t="array" aca="1" ref="A179" ca="1">IF(ROWS($1:178)&lt;=COUNTIF(Tableau1[MP ANALYSEE],COURBES!$E$12),INDEX(Tableau1[LOT],SMALL(IF(Tableau1[MP ANALYSEE]=COURBES!$E$12,ROW(INDIRECT("1:"&amp;ROWS(Tableau1[MP ANALYSEE])))),ROWS($1:178))),"")</f>
        <v/>
      </c>
      <c r="B179" s="12" t="str">
        <f t="array" aca="1" ref="B179" ca="1">IF(ROWS($1:178)&lt;=COUNTIF(Tableau1[MP ANALYSEE],COURBES!$E$12),INDEX(Tableau2[RESULTAT SUR PROD],SMALL(IF(Tableau1[MP ANALYSEE]=COURBES!$E$12,ROW(INDIRECT("1:"&amp;ROWS(Tableau1[MP ANALYSEE])))),ROWS($1:178))),"")</f>
        <v/>
      </c>
      <c r="C179" s="12" t="str">
        <f t="array" aca="1" ref="C179" ca="1">IF(ROWS($1:178)&lt;=COUNTIF(Tableau1[MP ANALYSEE],COURBES!$E$12),INDEX(Tableau2[SURCHARGE],SMALL(IF(Tableau1[MP ANALYSEE]=COURBES!$E$12,ROW(INDIRECT("1:"&amp;ROWS(Tableau1[MP ANALYSEE])))),ROWS($1:178))),"")</f>
        <v/>
      </c>
      <c r="D179" s="12" t="str">
        <f t="array" aca="1" ref="D179" ca="1">IF(ROWS($1:178)&lt;=COUNTIF(Tableau1[MP ANALYSEE],COURBES!$E$12),INDEX(Tableau2[RESULTAT SUR ETIQ],SMALL(IF(Tableau1[MP ANALYSEE]=COURBES!$E$12,ROW(INDIRECT("1:"&amp;ROWS(Tableau1[MP ANALYSEE])))),ROWS($1:178))),"")</f>
        <v/>
      </c>
      <c r="F179" s="13" t="str">
        <f t="array" aca="1" ref="F179" ca="1">IF(ROWS($1:178)&lt;=COUNTIF(Tableau1[LOT],COURBES!$K$12),INDEX(Tableau1[MP ANALYSEE],SMALL(IF(Tableau1[LOT]=COURBES!$K$12,ROW(INDIRECT("1:"&amp;ROWS(Tableau1[LOT])))),ROWS($1:178))),"")</f>
        <v/>
      </c>
      <c r="G179" s="12" t="str">
        <f t="array" aca="1" ref="G179" ca="1">IF(ROWS($1:178)&lt;=COUNTIF(Tableau1[LOT],COURBES!$K$12),INDEX(Tableau2[RESULTAT SUR PROD],SMALL(IF(Tableau1[LOT]=COURBES!$K$12,ROW(INDIRECT("1:"&amp;ROWS(Tableau1[LOT])))),ROWS($1:178))),"")</f>
        <v/>
      </c>
      <c r="H179" s="12" t="str">
        <f t="array" aca="1" ref="H179" ca="1">IF(ROWS($1:178)&lt;=COUNTIF(Tableau1[LOT],COURBES!$K$12),INDEX(Tableau2[SURCHARGE],SMALL(IF(Tableau1[LOT]=COURBES!$K$12,ROW(INDIRECT("1:"&amp;ROWS(Tableau1[LOT])))),ROWS($1:178))),"")</f>
        <v/>
      </c>
      <c r="I179" s="12" t="str">
        <f t="array" aca="1" ref="I179" ca="1">IF(ROWS($1:178)&lt;=COUNTIF(Tableau1[LOT],COURBES!$K$12),INDEX(Tableau2[RESULTAT SUR ETIQ],SMALL(IF(Tableau1[LOT]=COURBES!$K$12,ROW(INDIRECT("1:"&amp;ROWS(Tableau1[LOT])))),ROWS($1:178))),"")</f>
        <v/>
      </c>
    </row>
    <row r="180" spans="1:9" x14ac:dyDescent="0.45">
      <c r="A180" t="str">
        <f t="array" aca="1" ref="A180" ca="1">IF(ROWS($1:179)&lt;=COUNTIF(Tableau1[MP ANALYSEE],COURBES!$E$12),INDEX(Tableau1[LOT],SMALL(IF(Tableau1[MP ANALYSEE]=COURBES!$E$12,ROW(INDIRECT("1:"&amp;ROWS(Tableau1[MP ANALYSEE])))),ROWS($1:179))),"")</f>
        <v/>
      </c>
      <c r="B180" s="12" t="str">
        <f t="array" aca="1" ref="B180" ca="1">IF(ROWS($1:179)&lt;=COUNTIF(Tableau1[MP ANALYSEE],COURBES!$E$12),INDEX(Tableau2[RESULTAT SUR PROD],SMALL(IF(Tableau1[MP ANALYSEE]=COURBES!$E$12,ROW(INDIRECT("1:"&amp;ROWS(Tableau1[MP ANALYSEE])))),ROWS($1:179))),"")</f>
        <v/>
      </c>
      <c r="C180" s="12" t="str">
        <f t="array" aca="1" ref="C180" ca="1">IF(ROWS($1:179)&lt;=COUNTIF(Tableau1[MP ANALYSEE],COURBES!$E$12),INDEX(Tableau2[SURCHARGE],SMALL(IF(Tableau1[MP ANALYSEE]=COURBES!$E$12,ROW(INDIRECT("1:"&amp;ROWS(Tableau1[MP ANALYSEE])))),ROWS($1:179))),"")</f>
        <v/>
      </c>
      <c r="D180" s="12" t="str">
        <f t="array" aca="1" ref="D180" ca="1">IF(ROWS($1:179)&lt;=COUNTIF(Tableau1[MP ANALYSEE],COURBES!$E$12),INDEX(Tableau2[RESULTAT SUR ETIQ],SMALL(IF(Tableau1[MP ANALYSEE]=COURBES!$E$12,ROW(INDIRECT("1:"&amp;ROWS(Tableau1[MP ANALYSEE])))),ROWS($1:179))),"")</f>
        <v/>
      </c>
      <c r="F180" s="13" t="str">
        <f t="array" aca="1" ref="F180" ca="1">IF(ROWS($1:179)&lt;=COUNTIF(Tableau1[LOT],COURBES!$K$12),INDEX(Tableau1[MP ANALYSEE],SMALL(IF(Tableau1[LOT]=COURBES!$K$12,ROW(INDIRECT("1:"&amp;ROWS(Tableau1[LOT])))),ROWS($1:179))),"")</f>
        <v/>
      </c>
      <c r="G180" s="12" t="str">
        <f t="array" aca="1" ref="G180" ca="1">IF(ROWS($1:179)&lt;=COUNTIF(Tableau1[LOT],COURBES!$K$12),INDEX(Tableau2[RESULTAT SUR PROD],SMALL(IF(Tableau1[LOT]=COURBES!$K$12,ROW(INDIRECT("1:"&amp;ROWS(Tableau1[LOT])))),ROWS($1:179))),"")</f>
        <v/>
      </c>
      <c r="H180" s="12" t="str">
        <f t="array" aca="1" ref="H180" ca="1">IF(ROWS($1:179)&lt;=COUNTIF(Tableau1[LOT],COURBES!$K$12),INDEX(Tableau2[SURCHARGE],SMALL(IF(Tableau1[LOT]=COURBES!$K$12,ROW(INDIRECT("1:"&amp;ROWS(Tableau1[LOT])))),ROWS($1:179))),"")</f>
        <v/>
      </c>
      <c r="I180" s="12" t="str">
        <f t="array" aca="1" ref="I180" ca="1">IF(ROWS($1:179)&lt;=COUNTIF(Tableau1[LOT],COURBES!$K$12),INDEX(Tableau2[RESULTAT SUR ETIQ],SMALL(IF(Tableau1[LOT]=COURBES!$K$12,ROW(INDIRECT("1:"&amp;ROWS(Tableau1[LOT])))),ROWS($1:179))),"")</f>
        <v/>
      </c>
    </row>
    <row r="181" spans="1:9" x14ac:dyDescent="0.45">
      <c r="A181" t="str">
        <f t="array" aca="1" ref="A181" ca="1">IF(ROWS($1:180)&lt;=COUNTIF(Tableau1[MP ANALYSEE],COURBES!$E$12),INDEX(Tableau1[LOT],SMALL(IF(Tableau1[MP ANALYSEE]=COURBES!$E$12,ROW(INDIRECT("1:"&amp;ROWS(Tableau1[MP ANALYSEE])))),ROWS($1:180))),"")</f>
        <v/>
      </c>
      <c r="B181" s="12" t="str">
        <f t="array" aca="1" ref="B181" ca="1">IF(ROWS($1:180)&lt;=COUNTIF(Tableau1[MP ANALYSEE],COURBES!$E$12),INDEX(Tableau2[RESULTAT SUR PROD],SMALL(IF(Tableau1[MP ANALYSEE]=COURBES!$E$12,ROW(INDIRECT("1:"&amp;ROWS(Tableau1[MP ANALYSEE])))),ROWS($1:180))),"")</f>
        <v/>
      </c>
      <c r="C181" s="12" t="str">
        <f t="array" aca="1" ref="C181" ca="1">IF(ROWS($1:180)&lt;=COUNTIF(Tableau1[MP ANALYSEE],COURBES!$E$12),INDEX(Tableau2[SURCHARGE],SMALL(IF(Tableau1[MP ANALYSEE]=COURBES!$E$12,ROW(INDIRECT("1:"&amp;ROWS(Tableau1[MP ANALYSEE])))),ROWS($1:180))),"")</f>
        <v/>
      </c>
      <c r="D181" s="12" t="str">
        <f t="array" aca="1" ref="D181" ca="1">IF(ROWS($1:180)&lt;=COUNTIF(Tableau1[MP ANALYSEE],COURBES!$E$12),INDEX(Tableau2[RESULTAT SUR ETIQ],SMALL(IF(Tableau1[MP ANALYSEE]=COURBES!$E$12,ROW(INDIRECT("1:"&amp;ROWS(Tableau1[MP ANALYSEE])))),ROWS($1:180))),"")</f>
        <v/>
      </c>
      <c r="F181" s="13" t="str">
        <f t="array" aca="1" ref="F181" ca="1">IF(ROWS($1:180)&lt;=COUNTIF(Tableau1[LOT],COURBES!$K$12),INDEX(Tableau1[MP ANALYSEE],SMALL(IF(Tableau1[LOT]=COURBES!$K$12,ROW(INDIRECT("1:"&amp;ROWS(Tableau1[LOT])))),ROWS($1:180))),"")</f>
        <v/>
      </c>
      <c r="G181" s="12" t="str">
        <f t="array" aca="1" ref="G181" ca="1">IF(ROWS($1:180)&lt;=COUNTIF(Tableau1[LOT],COURBES!$K$12),INDEX(Tableau2[RESULTAT SUR PROD],SMALL(IF(Tableau1[LOT]=COURBES!$K$12,ROW(INDIRECT("1:"&amp;ROWS(Tableau1[LOT])))),ROWS($1:180))),"")</f>
        <v/>
      </c>
      <c r="H181" s="12" t="str">
        <f t="array" aca="1" ref="H181" ca="1">IF(ROWS($1:180)&lt;=COUNTIF(Tableau1[LOT],COURBES!$K$12),INDEX(Tableau2[SURCHARGE],SMALL(IF(Tableau1[LOT]=COURBES!$K$12,ROW(INDIRECT("1:"&amp;ROWS(Tableau1[LOT])))),ROWS($1:180))),"")</f>
        <v/>
      </c>
      <c r="I181" s="12" t="str">
        <f t="array" aca="1" ref="I181" ca="1">IF(ROWS($1:180)&lt;=COUNTIF(Tableau1[LOT],COURBES!$K$12),INDEX(Tableau2[RESULTAT SUR ETIQ],SMALL(IF(Tableau1[LOT]=COURBES!$K$12,ROW(INDIRECT("1:"&amp;ROWS(Tableau1[LOT])))),ROWS($1:180))),"")</f>
        <v/>
      </c>
    </row>
    <row r="182" spans="1:9" x14ac:dyDescent="0.45">
      <c r="A182" t="str">
        <f t="array" aca="1" ref="A182" ca="1">IF(ROWS($1:181)&lt;=COUNTIF(Tableau1[MP ANALYSEE],COURBES!$E$12),INDEX(Tableau1[LOT],SMALL(IF(Tableau1[MP ANALYSEE]=COURBES!$E$12,ROW(INDIRECT("1:"&amp;ROWS(Tableau1[MP ANALYSEE])))),ROWS($1:181))),"")</f>
        <v/>
      </c>
      <c r="B182" s="12" t="str">
        <f t="array" aca="1" ref="B182" ca="1">IF(ROWS($1:181)&lt;=COUNTIF(Tableau1[MP ANALYSEE],COURBES!$E$12),INDEX(Tableau2[RESULTAT SUR PROD],SMALL(IF(Tableau1[MP ANALYSEE]=COURBES!$E$12,ROW(INDIRECT("1:"&amp;ROWS(Tableau1[MP ANALYSEE])))),ROWS($1:181))),"")</f>
        <v/>
      </c>
      <c r="C182" s="12" t="str">
        <f t="array" aca="1" ref="C182" ca="1">IF(ROWS($1:181)&lt;=COUNTIF(Tableau1[MP ANALYSEE],COURBES!$E$12),INDEX(Tableau2[SURCHARGE],SMALL(IF(Tableau1[MP ANALYSEE]=COURBES!$E$12,ROW(INDIRECT("1:"&amp;ROWS(Tableau1[MP ANALYSEE])))),ROWS($1:181))),"")</f>
        <v/>
      </c>
      <c r="D182" s="12" t="str">
        <f t="array" aca="1" ref="D182" ca="1">IF(ROWS($1:181)&lt;=COUNTIF(Tableau1[MP ANALYSEE],COURBES!$E$12),INDEX(Tableau2[RESULTAT SUR ETIQ],SMALL(IF(Tableau1[MP ANALYSEE]=COURBES!$E$12,ROW(INDIRECT("1:"&amp;ROWS(Tableau1[MP ANALYSEE])))),ROWS($1:181))),"")</f>
        <v/>
      </c>
      <c r="F182" s="13" t="str">
        <f t="array" aca="1" ref="F182" ca="1">IF(ROWS($1:181)&lt;=COUNTIF(Tableau1[LOT],COURBES!$K$12),INDEX(Tableau1[MP ANALYSEE],SMALL(IF(Tableau1[LOT]=COURBES!$K$12,ROW(INDIRECT("1:"&amp;ROWS(Tableau1[LOT])))),ROWS($1:181))),"")</f>
        <v/>
      </c>
      <c r="G182" s="12" t="str">
        <f t="array" aca="1" ref="G182" ca="1">IF(ROWS($1:181)&lt;=COUNTIF(Tableau1[LOT],COURBES!$K$12),INDEX(Tableau2[RESULTAT SUR PROD],SMALL(IF(Tableau1[LOT]=COURBES!$K$12,ROW(INDIRECT("1:"&amp;ROWS(Tableau1[LOT])))),ROWS($1:181))),"")</f>
        <v/>
      </c>
      <c r="H182" s="12" t="str">
        <f t="array" aca="1" ref="H182" ca="1">IF(ROWS($1:181)&lt;=COUNTIF(Tableau1[LOT],COURBES!$K$12),INDEX(Tableau2[SURCHARGE],SMALL(IF(Tableau1[LOT]=COURBES!$K$12,ROW(INDIRECT("1:"&amp;ROWS(Tableau1[LOT])))),ROWS($1:181))),"")</f>
        <v/>
      </c>
      <c r="I182" s="12" t="str">
        <f t="array" aca="1" ref="I182" ca="1">IF(ROWS($1:181)&lt;=COUNTIF(Tableau1[LOT],COURBES!$K$12),INDEX(Tableau2[RESULTAT SUR ETIQ],SMALL(IF(Tableau1[LOT]=COURBES!$K$12,ROW(INDIRECT("1:"&amp;ROWS(Tableau1[LOT])))),ROWS($1:181))),"")</f>
        <v/>
      </c>
    </row>
    <row r="183" spans="1:9" x14ac:dyDescent="0.45">
      <c r="A183" t="str">
        <f t="array" aca="1" ref="A183" ca="1">IF(ROWS($1:182)&lt;=COUNTIF(Tableau1[MP ANALYSEE],COURBES!$E$12),INDEX(Tableau1[LOT],SMALL(IF(Tableau1[MP ANALYSEE]=COURBES!$E$12,ROW(INDIRECT("1:"&amp;ROWS(Tableau1[MP ANALYSEE])))),ROWS($1:182))),"")</f>
        <v/>
      </c>
      <c r="B183" s="12" t="str">
        <f t="array" aca="1" ref="B183" ca="1">IF(ROWS($1:182)&lt;=COUNTIF(Tableau1[MP ANALYSEE],COURBES!$E$12),INDEX(Tableau2[RESULTAT SUR PROD],SMALL(IF(Tableau1[MP ANALYSEE]=COURBES!$E$12,ROW(INDIRECT("1:"&amp;ROWS(Tableau1[MP ANALYSEE])))),ROWS($1:182))),"")</f>
        <v/>
      </c>
      <c r="C183" s="12" t="str">
        <f t="array" aca="1" ref="C183" ca="1">IF(ROWS($1:182)&lt;=COUNTIF(Tableau1[MP ANALYSEE],COURBES!$E$12),INDEX(Tableau2[SURCHARGE],SMALL(IF(Tableau1[MP ANALYSEE]=COURBES!$E$12,ROW(INDIRECT("1:"&amp;ROWS(Tableau1[MP ANALYSEE])))),ROWS($1:182))),"")</f>
        <v/>
      </c>
      <c r="D183" s="12" t="str">
        <f t="array" aca="1" ref="D183" ca="1">IF(ROWS($1:182)&lt;=COUNTIF(Tableau1[MP ANALYSEE],COURBES!$E$12),INDEX(Tableau2[RESULTAT SUR ETIQ],SMALL(IF(Tableau1[MP ANALYSEE]=COURBES!$E$12,ROW(INDIRECT("1:"&amp;ROWS(Tableau1[MP ANALYSEE])))),ROWS($1:182))),"")</f>
        <v/>
      </c>
      <c r="F183" s="13" t="str">
        <f t="array" aca="1" ref="F183" ca="1">IF(ROWS($1:182)&lt;=COUNTIF(Tableau1[LOT],COURBES!$K$12),INDEX(Tableau1[MP ANALYSEE],SMALL(IF(Tableau1[LOT]=COURBES!$K$12,ROW(INDIRECT("1:"&amp;ROWS(Tableau1[LOT])))),ROWS($1:182))),"")</f>
        <v/>
      </c>
      <c r="G183" s="12" t="str">
        <f t="array" aca="1" ref="G183" ca="1">IF(ROWS($1:182)&lt;=COUNTIF(Tableau1[LOT],COURBES!$K$12),INDEX(Tableau2[RESULTAT SUR PROD],SMALL(IF(Tableau1[LOT]=COURBES!$K$12,ROW(INDIRECT("1:"&amp;ROWS(Tableau1[LOT])))),ROWS($1:182))),"")</f>
        <v/>
      </c>
      <c r="H183" s="12" t="str">
        <f t="array" aca="1" ref="H183" ca="1">IF(ROWS($1:182)&lt;=COUNTIF(Tableau1[LOT],COURBES!$K$12),INDEX(Tableau2[SURCHARGE],SMALL(IF(Tableau1[LOT]=COURBES!$K$12,ROW(INDIRECT("1:"&amp;ROWS(Tableau1[LOT])))),ROWS($1:182))),"")</f>
        <v/>
      </c>
      <c r="I183" s="12" t="str">
        <f t="array" aca="1" ref="I183" ca="1">IF(ROWS($1:182)&lt;=COUNTIF(Tableau1[LOT],COURBES!$K$12),INDEX(Tableau2[RESULTAT SUR ETIQ],SMALL(IF(Tableau1[LOT]=COURBES!$K$12,ROW(INDIRECT("1:"&amp;ROWS(Tableau1[LOT])))),ROWS($1:182))),"")</f>
        <v/>
      </c>
    </row>
    <row r="184" spans="1:9" x14ac:dyDescent="0.45">
      <c r="A184" t="str">
        <f t="array" aca="1" ref="A184" ca="1">IF(ROWS($1:183)&lt;=COUNTIF(Tableau1[MP ANALYSEE],COURBES!$E$12),INDEX(Tableau1[LOT],SMALL(IF(Tableau1[MP ANALYSEE]=COURBES!$E$12,ROW(INDIRECT("1:"&amp;ROWS(Tableau1[MP ANALYSEE])))),ROWS($1:183))),"")</f>
        <v/>
      </c>
      <c r="B184" s="12" t="str">
        <f t="array" aca="1" ref="B184" ca="1">IF(ROWS($1:183)&lt;=COUNTIF(Tableau1[MP ANALYSEE],COURBES!$E$12),INDEX(Tableau2[RESULTAT SUR PROD],SMALL(IF(Tableau1[MP ANALYSEE]=COURBES!$E$12,ROW(INDIRECT("1:"&amp;ROWS(Tableau1[MP ANALYSEE])))),ROWS($1:183))),"")</f>
        <v/>
      </c>
      <c r="C184" s="12" t="str">
        <f t="array" aca="1" ref="C184" ca="1">IF(ROWS($1:183)&lt;=COUNTIF(Tableau1[MP ANALYSEE],COURBES!$E$12),INDEX(Tableau2[SURCHARGE],SMALL(IF(Tableau1[MP ANALYSEE]=COURBES!$E$12,ROW(INDIRECT("1:"&amp;ROWS(Tableau1[MP ANALYSEE])))),ROWS($1:183))),"")</f>
        <v/>
      </c>
      <c r="D184" s="12" t="str">
        <f t="array" aca="1" ref="D184" ca="1">IF(ROWS($1:183)&lt;=COUNTIF(Tableau1[MP ANALYSEE],COURBES!$E$12),INDEX(Tableau2[RESULTAT SUR ETIQ],SMALL(IF(Tableau1[MP ANALYSEE]=COURBES!$E$12,ROW(INDIRECT("1:"&amp;ROWS(Tableau1[MP ANALYSEE])))),ROWS($1:183))),"")</f>
        <v/>
      </c>
      <c r="F184" s="13" t="str">
        <f t="array" aca="1" ref="F184" ca="1">IF(ROWS($1:183)&lt;=COUNTIF(Tableau1[LOT],COURBES!$K$12),INDEX(Tableau1[MP ANALYSEE],SMALL(IF(Tableau1[LOT]=COURBES!$K$12,ROW(INDIRECT("1:"&amp;ROWS(Tableau1[LOT])))),ROWS($1:183))),"")</f>
        <v/>
      </c>
      <c r="G184" s="12" t="str">
        <f t="array" aca="1" ref="G184" ca="1">IF(ROWS($1:183)&lt;=COUNTIF(Tableau1[LOT],COURBES!$K$12),INDEX(Tableau2[RESULTAT SUR PROD],SMALL(IF(Tableau1[LOT]=COURBES!$K$12,ROW(INDIRECT("1:"&amp;ROWS(Tableau1[LOT])))),ROWS($1:183))),"")</f>
        <v/>
      </c>
      <c r="H184" s="12" t="str">
        <f t="array" aca="1" ref="H184" ca="1">IF(ROWS($1:183)&lt;=COUNTIF(Tableau1[LOT],COURBES!$K$12),INDEX(Tableau2[SURCHARGE],SMALL(IF(Tableau1[LOT]=COURBES!$K$12,ROW(INDIRECT("1:"&amp;ROWS(Tableau1[LOT])))),ROWS($1:183))),"")</f>
        <v/>
      </c>
      <c r="I184" s="12" t="str">
        <f t="array" aca="1" ref="I184" ca="1">IF(ROWS($1:183)&lt;=COUNTIF(Tableau1[LOT],COURBES!$K$12),INDEX(Tableau2[RESULTAT SUR ETIQ],SMALL(IF(Tableau1[LOT]=COURBES!$K$12,ROW(INDIRECT("1:"&amp;ROWS(Tableau1[LOT])))),ROWS($1:183))),"")</f>
        <v/>
      </c>
    </row>
    <row r="185" spans="1:9" x14ac:dyDescent="0.45">
      <c r="A185" t="str">
        <f t="array" aca="1" ref="A185" ca="1">IF(ROWS($1:184)&lt;=COUNTIF(Tableau1[MP ANALYSEE],COURBES!$E$12),INDEX(Tableau1[LOT],SMALL(IF(Tableau1[MP ANALYSEE]=COURBES!$E$12,ROW(INDIRECT("1:"&amp;ROWS(Tableau1[MP ANALYSEE])))),ROWS($1:184))),"")</f>
        <v/>
      </c>
      <c r="B185" s="12" t="str">
        <f t="array" aca="1" ref="B185" ca="1">IF(ROWS($1:184)&lt;=COUNTIF(Tableau1[MP ANALYSEE],COURBES!$E$12),INDEX(Tableau2[RESULTAT SUR PROD],SMALL(IF(Tableau1[MP ANALYSEE]=COURBES!$E$12,ROW(INDIRECT("1:"&amp;ROWS(Tableau1[MP ANALYSEE])))),ROWS($1:184))),"")</f>
        <v/>
      </c>
      <c r="C185" s="12" t="str">
        <f t="array" aca="1" ref="C185" ca="1">IF(ROWS($1:184)&lt;=COUNTIF(Tableau1[MP ANALYSEE],COURBES!$E$12),INDEX(Tableau2[SURCHARGE],SMALL(IF(Tableau1[MP ANALYSEE]=COURBES!$E$12,ROW(INDIRECT("1:"&amp;ROWS(Tableau1[MP ANALYSEE])))),ROWS($1:184))),"")</f>
        <v/>
      </c>
      <c r="D185" s="12" t="str">
        <f t="array" aca="1" ref="D185" ca="1">IF(ROWS($1:184)&lt;=COUNTIF(Tableau1[MP ANALYSEE],COURBES!$E$12),INDEX(Tableau2[RESULTAT SUR ETIQ],SMALL(IF(Tableau1[MP ANALYSEE]=COURBES!$E$12,ROW(INDIRECT("1:"&amp;ROWS(Tableau1[MP ANALYSEE])))),ROWS($1:184))),"")</f>
        <v/>
      </c>
      <c r="F185" s="13" t="str">
        <f t="array" aca="1" ref="F185" ca="1">IF(ROWS($1:184)&lt;=COUNTIF(Tableau1[LOT],COURBES!$K$12),INDEX(Tableau1[MP ANALYSEE],SMALL(IF(Tableau1[LOT]=COURBES!$K$12,ROW(INDIRECT("1:"&amp;ROWS(Tableau1[LOT])))),ROWS($1:184))),"")</f>
        <v/>
      </c>
      <c r="G185" s="12" t="str">
        <f t="array" aca="1" ref="G185" ca="1">IF(ROWS($1:184)&lt;=COUNTIF(Tableau1[LOT],COURBES!$K$12),INDEX(Tableau2[RESULTAT SUR PROD],SMALL(IF(Tableau1[LOT]=COURBES!$K$12,ROW(INDIRECT("1:"&amp;ROWS(Tableau1[LOT])))),ROWS($1:184))),"")</f>
        <v/>
      </c>
      <c r="H185" s="12" t="str">
        <f t="array" aca="1" ref="H185" ca="1">IF(ROWS($1:184)&lt;=COUNTIF(Tableau1[LOT],COURBES!$K$12),INDEX(Tableau2[SURCHARGE],SMALL(IF(Tableau1[LOT]=COURBES!$K$12,ROW(INDIRECT("1:"&amp;ROWS(Tableau1[LOT])))),ROWS($1:184))),"")</f>
        <v/>
      </c>
      <c r="I185" s="12" t="str">
        <f t="array" aca="1" ref="I185" ca="1">IF(ROWS($1:184)&lt;=COUNTIF(Tableau1[LOT],COURBES!$K$12),INDEX(Tableau2[RESULTAT SUR ETIQ],SMALL(IF(Tableau1[LOT]=COURBES!$K$12,ROW(INDIRECT("1:"&amp;ROWS(Tableau1[LOT])))),ROWS($1:184))),"")</f>
        <v/>
      </c>
    </row>
    <row r="186" spans="1:9" x14ac:dyDescent="0.45">
      <c r="A186" t="str">
        <f t="array" aca="1" ref="A186" ca="1">IF(ROWS($1:185)&lt;=COUNTIF(Tableau1[MP ANALYSEE],COURBES!$E$12),INDEX(Tableau1[LOT],SMALL(IF(Tableau1[MP ANALYSEE]=COURBES!$E$12,ROW(INDIRECT("1:"&amp;ROWS(Tableau1[MP ANALYSEE])))),ROWS($1:185))),"")</f>
        <v/>
      </c>
      <c r="B186" s="12" t="str">
        <f t="array" aca="1" ref="B186" ca="1">IF(ROWS($1:185)&lt;=COUNTIF(Tableau1[MP ANALYSEE],COURBES!$E$12),INDEX(Tableau2[RESULTAT SUR PROD],SMALL(IF(Tableau1[MP ANALYSEE]=COURBES!$E$12,ROW(INDIRECT("1:"&amp;ROWS(Tableau1[MP ANALYSEE])))),ROWS($1:185))),"")</f>
        <v/>
      </c>
      <c r="C186" s="12" t="str">
        <f t="array" aca="1" ref="C186" ca="1">IF(ROWS($1:185)&lt;=COUNTIF(Tableau1[MP ANALYSEE],COURBES!$E$12),INDEX(Tableau2[SURCHARGE],SMALL(IF(Tableau1[MP ANALYSEE]=COURBES!$E$12,ROW(INDIRECT("1:"&amp;ROWS(Tableau1[MP ANALYSEE])))),ROWS($1:185))),"")</f>
        <v/>
      </c>
      <c r="D186" s="12" t="str">
        <f t="array" aca="1" ref="D186" ca="1">IF(ROWS($1:185)&lt;=COUNTIF(Tableau1[MP ANALYSEE],COURBES!$E$12),INDEX(Tableau2[RESULTAT SUR ETIQ],SMALL(IF(Tableau1[MP ANALYSEE]=COURBES!$E$12,ROW(INDIRECT("1:"&amp;ROWS(Tableau1[MP ANALYSEE])))),ROWS($1:185))),"")</f>
        <v/>
      </c>
      <c r="F186" s="13" t="str">
        <f t="array" aca="1" ref="F186" ca="1">IF(ROWS($1:185)&lt;=COUNTIF(Tableau1[LOT],COURBES!$K$12),INDEX(Tableau1[MP ANALYSEE],SMALL(IF(Tableau1[LOT]=COURBES!$K$12,ROW(INDIRECT("1:"&amp;ROWS(Tableau1[LOT])))),ROWS($1:185))),"")</f>
        <v/>
      </c>
      <c r="G186" s="12" t="str">
        <f t="array" aca="1" ref="G186" ca="1">IF(ROWS($1:185)&lt;=COUNTIF(Tableau1[LOT],COURBES!$K$12),INDEX(Tableau2[RESULTAT SUR PROD],SMALL(IF(Tableau1[LOT]=COURBES!$K$12,ROW(INDIRECT("1:"&amp;ROWS(Tableau1[LOT])))),ROWS($1:185))),"")</f>
        <v/>
      </c>
      <c r="H186" s="12" t="str">
        <f t="array" aca="1" ref="H186" ca="1">IF(ROWS($1:185)&lt;=COUNTIF(Tableau1[LOT],COURBES!$K$12),INDEX(Tableau2[SURCHARGE],SMALL(IF(Tableau1[LOT]=COURBES!$K$12,ROW(INDIRECT("1:"&amp;ROWS(Tableau1[LOT])))),ROWS($1:185))),"")</f>
        <v/>
      </c>
      <c r="I186" s="12" t="str">
        <f t="array" aca="1" ref="I186" ca="1">IF(ROWS($1:185)&lt;=COUNTIF(Tableau1[LOT],COURBES!$K$12),INDEX(Tableau2[RESULTAT SUR ETIQ],SMALL(IF(Tableau1[LOT]=COURBES!$K$12,ROW(INDIRECT("1:"&amp;ROWS(Tableau1[LOT])))),ROWS($1:185))),"")</f>
        <v/>
      </c>
    </row>
    <row r="187" spans="1:9" x14ac:dyDescent="0.45">
      <c r="A187" t="str">
        <f t="array" aca="1" ref="A187" ca="1">IF(ROWS($1:186)&lt;=COUNTIF(Tableau1[MP ANALYSEE],COURBES!$E$12),INDEX(Tableau1[LOT],SMALL(IF(Tableau1[MP ANALYSEE]=COURBES!$E$12,ROW(INDIRECT("1:"&amp;ROWS(Tableau1[MP ANALYSEE])))),ROWS($1:186))),"")</f>
        <v/>
      </c>
      <c r="B187" s="12" t="str">
        <f t="array" aca="1" ref="B187" ca="1">IF(ROWS($1:186)&lt;=COUNTIF(Tableau1[MP ANALYSEE],COURBES!$E$12),INDEX(Tableau2[RESULTAT SUR PROD],SMALL(IF(Tableau1[MP ANALYSEE]=COURBES!$E$12,ROW(INDIRECT("1:"&amp;ROWS(Tableau1[MP ANALYSEE])))),ROWS($1:186))),"")</f>
        <v/>
      </c>
      <c r="C187" s="12" t="str">
        <f t="array" aca="1" ref="C187" ca="1">IF(ROWS($1:186)&lt;=COUNTIF(Tableau1[MP ANALYSEE],COURBES!$E$12),INDEX(Tableau2[SURCHARGE],SMALL(IF(Tableau1[MP ANALYSEE]=COURBES!$E$12,ROW(INDIRECT("1:"&amp;ROWS(Tableau1[MP ANALYSEE])))),ROWS($1:186))),"")</f>
        <v/>
      </c>
      <c r="D187" s="12" t="str">
        <f t="array" aca="1" ref="D187" ca="1">IF(ROWS($1:186)&lt;=COUNTIF(Tableau1[MP ANALYSEE],COURBES!$E$12),INDEX(Tableau2[RESULTAT SUR ETIQ],SMALL(IF(Tableau1[MP ANALYSEE]=COURBES!$E$12,ROW(INDIRECT("1:"&amp;ROWS(Tableau1[MP ANALYSEE])))),ROWS($1:186))),"")</f>
        <v/>
      </c>
      <c r="F187" s="13" t="str">
        <f t="array" aca="1" ref="F187" ca="1">IF(ROWS($1:186)&lt;=COUNTIF(Tableau1[LOT],COURBES!$K$12),INDEX(Tableau1[MP ANALYSEE],SMALL(IF(Tableau1[LOT]=COURBES!$K$12,ROW(INDIRECT("1:"&amp;ROWS(Tableau1[LOT])))),ROWS($1:186))),"")</f>
        <v/>
      </c>
      <c r="G187" s="12" t="str">
        <f t="array" aca="1" ref="G187" ca="1">IF(ROWS($1:186)&lt;=COUNTIF(Tableau1[LOT],COURBES!$K$12),INDEX(Tableau2[RESULTAT SUR PROD],SMALL(IF(Tableau1[LOT]=COURBES!$K$12,ROW(INDIRECT("1:"&amp;ROWS(Tableau1[LOT])))),ROWS($1:186))),"")</f>
        <v/>
      </c>
      <c r="H187" s="12" t="str">
        <f t="array" aca="1" ref="H187" ca="1">IF(ROWS($1:186)&lt;=COUNTIF(Tableau1[LOT],COURBES!$K$12),INDEX(Tableau2[SURCHARGE],SMALL(IF(Tableau1[LOT]=COURBES!$K$12,ROW(INDIRECT("1:"&amp;ROWS(Tableau1[LOT])))),ROWS($1:186))),"")</f>
        <v/>
      </c>
      <c r="I187" s="12" t="str">
        <f t="array" aca="1" ref="I187" ca="1">IF(ROWS($1:186)&lt;=COUNTIF(Tableau1[LOT],COURBES!$K$12),INDEX(Tableau2[RESULTAT SUR ETIQ],SMALL(IF(Tableau1[LOT]=COURBES!$K$12,ROW(INDIRECT("1:"&amp;ROWS(Tableau1[LOT])))),ROWS($1:186))),"")</f>
        <v/>
      </c>
    </row>
    <row r="188" spans="1:9" x14ac:dyDescent="0.45">
      <c r="A188" t="str">
        <f t="array" aca="1" ref="A188" ca="1">IF(ROWS($1:187)&lt;=COUNTIF(Tableau1[MP ANALYSEE],COURBES!$E$12),INDEX(Tableau1[LOT],SMALL(IF(Tableau1[MP ANALYSEE]=COURBES!$E$12,ROW(INDIRECT("1:"&amp;ROWS(Tableau1[MP ANALYSEE])))),ROWS($1:187))),"")</f>
        <v/>
      </c>
      <c r="B188" s="12" t="str">
        <f t="array" aca="1" ref="B188" ca="1">IF(ROWS($1:187)&lt;=COUNTIF(Tableau1[MP ANALYSEE],COURBES!$E$12),INDEX(Tableau2[RESULTAT SUR PROD],SMALL(IF(Tableau1[MP ANALYSEE]=COURBES!$E$12,ROW(INDIRECT("1:"&amp;ROWS(Tableau1[MP ANALYSEE])))),ROWS($1:187))),"")</f>
        <v/>
      </c>
      <c r="C188" s="12" t="str">
        <f t="array" aca="1" ref="C188" ca="1">IF(ROWS($1:187)&lt;=COUNTIF(Tableau1[MP ANALYSEE],COURBES!$E$12),INDEX(Tableau2[SURCHARGE],SMALL(IF(Tableau1[MP ANALYSEE]=COURBES!$E$12,ROW(INDIRECT("1:"&amp;ROWS(Tableau1[MP ANALYSEE])))),ROWS($1:187))),"")</f>
        <v/>
      </c>
      <c r="D188" s="12" t="str">
        <f t="array" aca="1" ref="D188" ca="1">IF(ROWS($1:187)&lt;=COUNTIF(Tableau1[MP ANALYSEE],COURBES!$E$12),INDEX(Tableau2[RESULTAT SUR ETIQ],SMALL(IF(Tableau1[MP ANALYSEE]=COURBES!$E$12,ROW(INDIRECT("1:"&amp;ROWS(Tableau1[MP ANALYSEE])))),ROWS($1:187))),"")</f>
        <v/>
      </c>
      <c r="F188" s="13" t="str">
        <f t="array" aca="1" ref="F188" ca="1">IF(ROWS($1:187)&lt;=COUNTIF(Tableau1[LOT],COURBES!$K$12),INDEX(Tableau1[MP ANALYSEE],SMALL(IF(Tableau1[LOT]=COURBES!$K$12,ROW(INDIRECT("1:"&amp;ROWS(Tableau1[LOT])))),ROWS($1:187))),"")</f>
        <v/>
      </c>
      <c r="G188" s="12" t="str">
        <f t="array" aca="1" ref="G188" ca="1">IF(ROWS($1:187)&lt;=COUNTIF(Tableau1[LOT],COURBES!$K$12),INDEX(Tableau2[RESULTAT SUR PROD],SMALL(IF(Tableau1[LOT]=COURBES!$K$12,ROW(INDIRECT("1:"&amp;ROWS(Tableau1[LOT])))),ROWS($1:187))),"")</f>
        <v/>
      </c>
      <c r="H188" s="12" t="str">
        <f t="array" aca="1" ref="H188" ca="1">IF(ROWS($1:187)&lt;=COUNTIF(Tableau1[LOT],COURBES!$K$12),INDEX(Tableau2[SURCHARGE],SMALL(IF(Tableau1[LOT]=COURBES!$K$12,ROW(INDIRECT("1:"&amp;ROWS(Tableau1[LOT])))),ROWS($1:187))),"")</f>
        <v/>
      </c>
      <c r="I188" s="12" t="str">
        <f t="array" aca="1" ref="I188" ca="1">IF(ROWS($1:187)&lt;=COUNTIF(Tableau1[LOT],COURBES!$K$12),INDEX(Tableau2[RESULTAT SUR ETIQ],SMALL(IF(Tableau1[LOT]=COURBES!$K$12,ROW(INDIRECT("1:"&amp;ROWS(Tableau1[LOT])))),ROWS($1:187))),"")</f>
        <v/>
      </c>
    </row>
    <row r="189" spans="1:9" x14ac:dyDescent="0.45">
      <c r="A189" t="str">
        <f t="array" aca="1" ref="A189" ca="1">IF(ROWS($1:188)&lt;=COUNTIF(Tableau1[MP ANALYSEE],COURBES!$E$12),INDEX(Tableau1[LOT],SMALL(IF(Tableau1[MP ANALYSEE]=COURBES!$E$12,ROW(INDIRECT("1:"&amp;ROWS(Tableau1[MP ANALYSEE])))),ROWS($1:188))),"")</f>
        <v/>
      </c>
      <c r="B189" s="12" t="str">
        <f t="array" aca="1" ref="B189" ca="1">IF(ROWS($1:188)&lt;=COUNTIF(Tableau1[MP ANALYSEE],COURBES!$E$12),INDEX(Tableau2[RESULTAT SUR PROD],SMALL(IF(Tableau1[MP ANALYSEE]=COURBES!$E$12,ROW(INDIRECT("1:"&amp;ROWS(Tableau1[MP ANALYSEE])))),ROWS($1:188))),"")</f>
        <v/>
      </c>
      <c r="C189" s="12" t="str">
        <f t="array" aca="1" ref="C189" ca="1">IF(ROWS($1:188)&lt;=COUNTIF(Tableau1[MP ANALYSEE],COURBES!$E$12),INDEX(Tableau2[SURCHARGE],SMALL(IF(Tableau1[MP ANALYSEE]=COURBES!$E$12,ROW(INDIRECT("1:"&amp;ROWS(Tableau1[MP ANALYSEE])))),ROWS($1:188))),"")</f>
        <v/>
      </c>
      <c r="D189" s="12" t="str">
        <f t="array" aca="1" ref="D189" ca="1">IF(ROWS($1:188)&lt;=COUNTIF(Tableau1[MP ANALYSEE],COURBES!$E$12),INDEX(Tableau2[RESULTAT SUR ETIQ],SMALL(IF(Tableau1[MP ANALYSEE]=COURBES!$E$12,ROW(INDIRECT("1:"&amp;ROWS(Tableau1[MP ANALYSEE])))),ROWS($1:188))),"")</f>
        <v/>
      </c>
      <c r="F189" s="13" t="str">
        <f t="array" aca="1" ref="F189" ca="1">IF(ROWS($1:188)&lt;=COUNTIF(Tableau1[LOT],COURBES!$K$12),INDEX(Tableau1[MP ANALYSEE],SMALL(IF(Tableau1[LOT]=COURBES!$K$12,ROW(INDIRECT("1:"&amp;ROWS(Tableau1[LOT])))),ROWS($1:188))),"")</f>
        <v/>
      </c>
      <c r="G189" s="12" t="str">
        <f t="array" aca="1" ref="G189" ca="1">IF(ROWS($1:188)&lt;=COUNTIF(Tableau1[LOT],COURBES!$K$12),INDEX(Tableau2[RESULTAT SUR PROD],SMALL(IF(Tableau1[LOT]=COURBES!$K$12,ROW(INDIRECT("1:"&amp;ROWS(Tableau1[LOT])))),ROWS($1:188))),"")</f>
        <v/>
      </c>
      <c r="H189" s="12" t="str">
        <f t="array" aca="1" ref="H189" ca="1">IF(ROWS($1:188)&lt;=COUNTIF(Tableau1[LOT],COURBES!$K$12),INDEX(Tableau2[SURCHARGE],SMALL(IF(Tableau1[LOT]=COURBES!$K$12,ROW(INDIRECT("1:"&amp;ROWS(Tableau1[LOT])))),ROWS($1:188))),"")</f>
        <v/>
      </c>
      <c r="I189" s="12" t="str">
        <f t="array" aca="1" ref="I189" ca="1">IF(ROWS($1:188)&lt;=COUNTIF(Tableau1[LOT],COURBES!$K$12),INDEX(Tableau2[RESULTAT SUR ETIQ],SMALL(IF(Tableau1[LOT]=COURBES!$K$12,ROW(INDIRECT("1:"&amp;ROWS(Tableau1[LOT])))),ROWS($1:188))),"")</f>
        <v/>
      </c>
    </row>
    <row r="190" spans="1:9" x14ac:dyDescent="0.45">
      <c r="A190" t="str">
        <f t="array" aca="1" ref="A190" ca="1">IF(ROWS($1:189)&lt;=COUNTIF(Tableau1[MP ANALYSEE],COURBES!$E$12),INDEX(Tableau1[LOT],SMALL(IF(Tableau1[MP ANALYSEE]=COURBES!$E$12,ROW(INDIRECT("1:"&amp;ROWS(Tableau1[MP ANALYSEE])))),ROWS($1:189))),"")</f>
        <v/>
      </c>
      <c r="B190" s="12" t="str">
        <f t="array" aca="1" ref="B190" ca="1">IF(ROWS($1:189)&lt;=COUNTIF(Tableau1[MP ANALYSEE],COURBES!$E$12),INDEX(Tableau2[RESULTAT SUR PROD],SMALL(IF(Tableau1[MP ANALYSEE]=COURBES!$E$12,ROW(INDIRECT("1:"&amp;ROWS(Tableau1[MP ANALYSEE])))),ROWS($1:189))),"")</f>
        <v/>
      </c>
      <c r="C190" s="12" t="str">
        <f t="array" aca="1" ref="C190" ca="1">IF(ROWS($1:189)&lt;=COUNTIF(Tableau1[MP ANALYSEE],COURBES!$E$12),INDEX(Tableau2[SURCHARGE],SMALL(IF(Tableau1[MP ANALYSEE]=COURBES!$E$12,ROW(INDIRECT("1:"&amp;ROWS(Tableau1[MP ANALYSEE])))),ROWS($1:189))),"")</f>
        <v/>
      </c>
      <c r="D190" s="12" t="str">
        <f t="array" aca="1" ref="D190" ca="1">IF(ROWS($1:189)&lt;=COUNTIF(Tableau1[MP ANALYSEE],COURBES!$E$12),INDEX(Tableau2[RESULTAT SUR ETIQ],SMALL(IF(Tableau1[MP ANALYSEE]=COURBES!$E$12,ROW(INDIRECT("1:"&amp;ROWS(Tableau1[MP ANALYSEE])))),ROWS($1:189))),"")</f>
        <v/>
      </c>
      <c r="F190" s="13" t="str">
        <f t="array" aca="1" ref="F190" ca="1">IF(ROWS($1:189)&lt;=COUNTIF(Tableau1[LOT],COURBES!$K$12),INDEX(Tableau1[MP ANALYSEE],SMALL(IF(Tableau1[LOT]=COURBES!$K$12,ROW(INDIRECT("1:"&amp;ROWS(Tableau1[LOT])))),ROWS($1:189))),"")</f>
        <v/>
      </c>
      <c r="G190" s="12" t="str">
        <f t="array" aca="1" ref="G190" ca="1">IF(ROWS($1:189)&lt;=COUNTIF(Tableau1[LOT],COURBES!$K$12),INDEX(Tableau2[RESULTAT SUR PROD],SMALL(IF(Tableau1[LOT]=COURBES!$K$12,ROW(INDIRECT("1:"&amp;ROWS(Tableau1[LOT])))),ROWS($1:189))),"")</f>
        <v/>
      </c>
      <c r="H190" s="12" t="str">
        <f t="array" aca="1" ref="H190" ca="1">IF(ROWS($1:189)&lt;=COUNTIF(Tableau1[LOT],COURBES!$K$12),INDEX(Tableau2[SURCHARGE],SMALL(IF(Tableau1[LOT]=COURBES!$K$12,ROW(INDIRECT("1:"&amp;ROWS(Tableau1[LOT])))),ROWS($1:189))),"")</f>
        <v/>
      </c>
      <c r="I190" s="12" t="str">
        <f t="array" aca="1" ref="I190" ca="1">IF(ROWS($1:189)&lt;=COUNTIF(Tableau1[LOT],COURBES!$K$12),INDEX(Tableau2[RESULTAT SUR ETIQ],SMALL(IF(Tableau1[LOT]=COURBES!$K$12,ROW(INDIRECT("1:"&amp;ROWS(Tableau1[LOT])))),ROWS($1:189))),"")</f>
        <v/>
      </c>
    </row>
    <row r="191" spans="1:9" x14ac:dyDescent="0.45">
      <c r="A191" t="str">
        <f t="array" aca="1" ref="A191" ca="1">IF(ROWS($1:190)&lt;=COUNTIF(Tableau1[MP ANALYSEE],COURBES!$E$12),INDEX(Tableau1[LOT],SMALL(IF(Tableau1[MP ANALYSEE]=COURBES!$E$12,ROW(INDIRECT("1:"&amp;ROWS(Tableau1[MP ANALYSEE])))),ROWS($1:190))),"")</f>
        <v/>
      </c>
      <c r="B191" s="12" t="str">
        <f t="array" aca="1" ref="B191" ca="1">IF(ROWS($1:190)&lt;=COUNTIF(Tableau1[MP ANALYSEE],COURBES!$E$12),INDEX(Tableau2[RESULTAT SUR PROD],SMALL(IF(Tableau1[MP ANALYSEE]=COURBES!$E$12,ROW(INDIRECT("1:"&amp;ROWS(Tableau1[MP ANALYSEE])))),ROWS($1:190))),"")</f>
        <v/>
      </c>
      <c r="C191" s="12" t="str">
        <f t="array" aca="1" ref="C191" ca="1">IF(ROWS($1:190)&lt;=COUNTIF(Tableau1[MP ANALYSEE],COURBES!$E$12),INDEX(Tableau2[SURCHARGE],SMALL(IF(Tableau1[MP ANALYSEE]=COURBES!$E$12,ROW(INDIRECT("1:"&amp;ROWS(Tableau1[MP ANALYSEE])))),ROWS($1:190))),"")</f>
        <v/>
      </c>
      <c r="D191" s="12" t="str">
        <f t="array" aca="1" ref="D191" ca="1">IF(ROWS($1:190)&lt;=COUNTIF(Tableau1[MP ANALYSEE],COURBES!$E$12),INDEX(Tableau2[RESULTAT SUR ETIQ],SMALL(IF(Tableau1[MP ANALYSEE]=COURBES!$E$12,ROW(INDIRECT("1:"&amp;ROWS(Tableau1[MP ANALYSEE])))),ROWS($1:190))),"")</f>
        <v/>
      </c>
      <c r="F191" s="13" t="str">
        <f t="array" aca="1" ref="F191" ca="1">IF(ROWS($1:190)&lt;=COUNTIF(Tableau1[LOT],COURBES!$K$12),INDEX(Tableau1[MP ANALYSEE],SMALL(IF(Tableau1[LOT]=COURBES!$K$12,ROW(INDIRECT("1:"&amp;ROWS(Tableau1[LOT])))),ROWS($1:190))),"")</f>
        <v/>
      </c>
      <c r="G191" s="12" t="str">
        <f t="array" aca="1" ref="G191" ca="1">IF(ROWS($1:190)&lt;=COUNTIF(Tableau1[LOT],COURBES!$K$12),INDEX(Tableau2[RESULTAT SUR PROD],SMALL(IF(Tableau1[LOT]=COURBES!$K$12,ROW(INDIRECT("1:"&amp;ROWS(Tableau1[LOT])))),ROWS($1:190))),"")</f>
        <v/>
      </c>
      <c r="H191" s="12" t="str">
        <f t="array" aca="1" ref="H191" ca="1">IF(ROWS($1:190)&lt;=COUNTIF(Tableau1[LOT],COURBES!$K$12),INDEX(Tableau2[SURCHARGE],SMALL(IF(Tableau1[LOT]=COURBES!$K$12,ROW(INDIRECT("1:"&amp;ROWS(Tableau1[LOT])))),ROWS($1:190))),"")</f>
        <v/>
      </c>
      <c r="I191" s="12" t="str">
        <f t="array" aca="1" ref="I191" ca="1">IF(ROWS($1:190)&lt;=COUNTIF(Tableau1[LOT],COURBES!$K$12),INDEX(Tableau2[RESULTAT SUR ETIQ],SMALL(IF(Tableau1[LOT]=COURBES!$K$12,ROW(INDIRECT("1:"&amp;ROWS(Tableau1[LOT])))),ROWS($1:190))),"")</f>
        <v/>
      </c>
    </row>
    <row r="192" spans="1:9" x14ac:dyDescent="0.45">
      <c r="A192" t="str">
        <f t="array" aca="1" ref="A192" ca="1">IF(ROWS($1:191)&lt;=COUNTIF(Tableau1[MP ANALYSEE],COURBES!$E$12),INDEX(Tableau1[LOT],SMALL(IF(Tableau1[MP ANALYSEE]=COURBES!$E$12,ROW(INDIRECT("1:"&amp;ROWS(Tableau1[MP ANALYSEE])))),ROWS($1:191))),"")</f>
        <v/>
      </c>
      <c r="B192" s="12" t="str">
        <f t="array" aca="1" ref="B192" ca="1">IF(ROWS($1:191)&lt;=COUNTIF(Tableau1[MP ANALYSEE],COURBES!$E$12),INDEX(Tableau2[RESULTAT SUR PROD],SMALL(IF(Tableau1[MP ANALYSEE]=COURBES!$E$12,ROW(INDIRECT("1:"&amp;ROWS(Tableau1[MP ANALYSEE])))),ROWS($1:191))),"")</f>
        <v/>
      </c>
      <c r="C192" s="12" t="str">
        <f t="array" aca="1" ref="C192" ca="1">IF(ROWS($1:191)&lt;=COUNTIF(Tableau1[MP ANALYSEE],COURBES!$E$12),INDEX(Tableau2[SURCHARGE],SMALL(IF(Tableau1[MP ANALYSEE]=COURBES!$E$12,ROW(INDIRECT("1:"&amp;ROWS(Tableau1[MP ANALYSEE])))),ROWS($1:191))),"")</f>
        <v/>
      </c>
      <c r="D192" s="12" t="str">
        <f t="array" aca="1" ref="D192" ca="1">IF(ROWS($1:191)&lt;=COUNTIF(Tableau1[MP ANALYSEE],COURBES!$E$12),INDEX(Tableau2[RESULTAT SUR ETIQ],SMALL(IF(Tableau1[MP ANALYSEE]=COURBES!$E$12,ROW(INDIRECT("1:"&amp;ROWS(Tableau1[MP ANALYSEE])))),ROWS($1:191))),"")</f>
        <v/>
      </c>
      <c r="F192" s="13" t="str">
        <f t="array" aca="1" ref="F192" ca="1">IF(ROWS($1:191)&lt;=COUNTIF(Tableau1[LOT],COURBES!$K$12),INDEX(Tableau1[MP ANALYSEE],SMALL(IF(Tableau1[LOT]=COURBES!$K$12,ROW(INDIRECT("1:"&amp;ROWS(Tableau1[LOT])))),ROWS($1:191))),"")</f>
        <v/>
      </c>
      <c r="G192" s="12" t="str">
        <f t="array" aca="1" ref="G192" ca="1">IF(ROWS($1:191)&lt;=COUNTIF(Tableau1[LOT],COURBES!$K$12),INDEX(Tableau2[RESULTAT SUR PROD],SMALL(IF(Tableau1[LOT]=COURBES!$K$12,ROW(INDIRECT("1:"&amp;ROWS(Tableau1[LOT])))),ROWS($1:191))),"")</f>
        <v/>
      </c>
      <c r="H192" s="12" t="str">
        <f t="array" aca="1" ref="H192" ca="1">IF(ROWS($1:191)&lt;=COUNTIF(Tableau1[LOT],COURBES!$K$12),INDEX(Tableau2[SURCHARGE],SMALL(IF(Tableau1[LOT]=COURBES!$K$12,ROW(INDIRECT("1:"&amp;ROWS(Tableau1[LOT])))),ROWS($1:191))),"")</f>
        <v/>
      </c>
      <c r="I192" s="12" t="str">
        <f t="array" aca="1" ref="I192" ca="1">IF(ROWS($1:191)&lt;=COUNTIF(Tableau1[LOT],COURBES!$K$12),INDEX(Tableau2[RESULTAT SUR ETIQ],SMALL(IF(Tableau1[LOT]=COURBES!$K$12,ROW(INDIRECT("1:"&amp;ROWS(Tableau1[LOT])))),ROWS($1:191))),"")</f>
        <v/>
      </c>
    </row>
    <row r="193" spans="1:9" x14ac:dyDescent="0.45">
      <c r="A193" t="str">
        <f t="array" aca="1" ref="A193" ca="1">IF(ROWS($1:192)&lt;=COUNTIF(Tableau1[MP ANALYSEE],COURBES!$E$12),INDEX(Tableau1[LOT],SMALL(IF(Tableau1[MP ANALYSEE]=COURBES!$E$12,ROW(INDIRECT("1:"&amp;ROWS(Tableau1[MP ANALYSEE])))),ROWS($1:192))),"")</f>
        <v/>
      </c>
      <c r="B193" s="12" t="str">
        <f t="array" aca="1" ref="B193" ca="1">IF(ROWS($1:192)&lt;=COUNTIF(Tableau1[MP ANALYSEE],COURBES!$E$12),INDEX(Tableau2[RESULTAT SUR PROD],SMALL(IF(Tableau1[MP ANALYSEE]=COURBES!$E$12,ROW(INDIRECT("1:"&amp;ROWS(Tableau1[MP ANALYSEE])))),ROWS($1:192))),"")</f>
        <v/>
      </c>
      <c r="C193" s="12" t="str">
        <f t="array" aca="1" ref="C193" ca="1">IF(ROWS($1:192)&lt;=COUNTIF(Tableau1[MP ANALYSEE],COURBES!$E$12),INDEX(Tableau2[SURCHARGE],SMALL(IF(Tableau1[MP ANALYSEE]=COURBES!$E$12,ROW(INDIRECT("1:"&amp;ROWS(Tableau1[MP ANALYSEE])))),ROWS($1:192))),"")</f>
        <v/>
      </c>
      <c r="D193" s="12" t="str">
        <f t="array" aca="1" ref="D193" ca="1">IF(ROWS($1:192)&lt;=COUNTIF(Tableau1[MP ANALYSEE],COURBES!$E$12),INDEX(Tableau2[RESULTAT SUR ETIQ],SMALL(IF(Tableau1[MP ANALYSEE]=COURBES!$E$12,ROW(INDIRECT("1:"&amp;ROWS(Tableau1[MP ANALYSEE])))),ROWS($1:192))),"")</f>
        <v/>
      </c>
      <c r="F193" s="13" t="str">
        <f t="array" aca="1" ref="F193" ca="1">IF(ROWS($1:192)&lt;=COUNTIF(Tableau1[LOT],COURBES!$K$12),INDEX(Tableau1[MP ANALYSEE],SMALL(IF(Tableau1[LOT]=COURBES!$K$12,ROW(INDIRECT("1:"&amp;ROWS(Tableau1[LOT])))),ROWS($1:192))),"")</f>
        <v/>
      </c>
      <c r="G193" s="12" t="str">
        <f t="array" aca="1" ref="G193" ca="1">IF(ROWS($1:192)&lt;=COUNTIF(Tableau1[LOT],COURBES!$K$12),INDEX(Tableau2[RESULTAT SUR PROD],SMALL(IF(Tableau1[LOT]=COURBES!$K$12,ROW(INDIRECT("1:"&amp;ROWS(Tableau1[LOT])))),ROWS($1:192))),"")</f>
        <v/>
      </c>
      <c r="H193" s="12" t="str">
        <f t="array" aca="1" ref="H193" ca="1">IF(ROWS($1:192)&lt;=COUNTIF(Tableau1[LOT],COURBES!$K$12),INDEX(Tableau2[SURCHARGE],SMALL(IF(Tableau1[LOT]=COURBES!$K$12,ROW(INDIRECT("1:"&amp;ROWS(Tableau1[LOT])))),ROWS($1:192))),"")</f>
        <v/>
      </c>
      <c r="I193" s="12" t="str">
        <f t="array" aca="1" ref="I193" ca="1">IF(ROWS($1:192)&lt;=COUNTIF(Tableau1[LOT],COURBES!$K$12),INDEX(Tableau2[RESULTAT SUR ETIQ],SMALL(IF(Tableau1[LOT]=COURBES!$K$12,ROW(INDIRECT("1:"&amp;ROWS(Tableau1[LOT])))),ROWS($1:192))),"")</f>
        <v/>
      </c>
    </row>
    <row r="194" spans="1:9" x14ac:dyDescent="0.45">
      <c r="A194" t="str">
        <f t="array" aca="1" ref="A194" ca="1">IF(ROWS($1:193)&lt;=COUNTIF(Tableau1[MP ANALYSEE],COURBES!$E$12),INDEX(Tableau1[LOT],SMALL(IF(Tableau1[MP ANALYSEE]=COURBES!$E$12,ROW(INDIRECT("1:"&amp;ROWS(Tableau1[MP ANALYSEE])))),ROWS($1:193))),"")</f>
        <v/>
      </c>
      <c r="B194" s="12" t="str">
        <f t="array" aca="1" ref="B194" ca="1">IF(ROWS($1:193)&lt;=COUNTIF(Tableau1[MP ANALYSEE],COURBES!$E$12),INDEX(Tableau2[RESULTAT SUR PROD],SMALL(IF(Tableau1[MP ANALYSEE]=COURBES!$E$12,ROW(INDIRECT("1:"&amp;ROWS(Tableau1[MP ANALYSEE])))),ROWS($1:193))),"")</f>
        <v/>
      </c>
      <c r="C194" s="12" t="str">
        <f t="array" aca="1" ref="C194" ca="1">IF(ROWS($1:193)&lt;=COUNTIF(Tableau1[MP ANALYSEE],COURBES!$E$12),INDEX(Tableau2[SURCHARGE],SMALL(IF(Tableau1[MP ANALYSEE]=COURBES!$E$12,ROW(INDIRECT("1:"&amp;ROWS(Tableau1[MP ANALYSEE])))),ROWS($1:193))),"")</f>
        <v/>
      </c>
      <c r="D194" s="12" t="str">
        <f t="array" aca="1" ref="D194" ca="1">IF(ROWS($1:193)&lt;=COUNTIF(Tableau1[MP ANALYSEE],COURBES!$E$12),INDEX(Tableau2[RESULTAT SUR ETIQ],SMALL(IF(Tableau1[MP ANALYSEE]=COURBES!$E$12,ROW(INDIRECT("1:"&amp;ROWS(Tableau1[MP ANALYSEE])))),ROWS($1:193))),"")</f>
        <v/>
      </c>
      <c r="F194" s="13" t="str">
        <f t="array" aca="1" ref="F194" ca="1">IF(ROWS($1:193)&lt;=COUNTIF(Tableau1[LOT],COURBES!$K$12),INDEX(Tableau1[MP ANALYSEE],SMALL(IF(Tableau1[LOT]=COURBES!$K$12,ROW(INDIRECT("1:"&amp;ROWS(Tableau1[LOT])))),ROWS($1:193))),"")</f>
        <v/>
      </c>
      <c r="G194" s="12" t="str">
        <f t="array" aca="1" ref="G194" ca="1">IF(ROWS($1:193)&lt;=COUNTIF(Tableau1[LOT],COURBES!$K$12),INDEX(Tableau2[RESULTAT SUR PROD],SMALL(IF(Tableau1[LOT]=COURBES!$K$12,ROW(INDIRECT("1:"&amp;ROWS(Tableau1[LOT])))),ROWS($1:193))),"")</f>
        <v/>
      </c>
      <c r="H194" s="12" t="str">
        <f t="array" aca="1" ref="H194" ca="1">IF(ROWS($1:193)&lt;=COUNTIF(Tableau1[LOT],COURBES!$K$12),INDEX(Tableau2[SURCHARGE],SMALL(IF(Tableau1[LOT]=COURBES!$K$12,ROW(INDIRECT("1:"&amp;ROWS(Tableau1[LOT])))),ROWS($1:193))),"")</f>
        <v/>
      </c>
      <c r="I194" s="12" t="str">
        <f t="array" aca="1" ref="I194" ca="1">IF(ROWS($1:193)&lt;=COUNTIF(Tableau1[LOT],COURBES!$K$12),INDEX(Tableau2[RESULTAT SUR ETIQ],SMALL(IF(Tableau1[LOT]=COURBES!$K$12,ROW(INDIRECT("1:"&amp;ROWS(Tableau1[LOT])))),ROWS($1:193))),"")</f>
        <v/>
      </c>
    </row>
    <row r="195" spans="1:9" x14ac:dyDescent="0.45">
      <c r="A195" t="str">
        <f t="array" aca="1" ref="A195" ca="1">IF(ROWS($1:194)&lt;=COUNTIF(Tableau1[MP ANALYSEE],COURBES!$E$12),INDEX(Tableau1[LOT],SMALL(IF(Tableau1[MP ANALYSEE]=COURBES!$E$12,ROW(INDIRECT("1:"&amp;ROWS(Tableau1[MP ANALYSEE])))),ROWS($1:194))),"")</f>
        <v/>
      </c>
      <c r="B195" s="12" t="str">
        <f t="array" aca="1" ref="B195" ca="1">IF(ROWS($1:194)&lt;=COUNTIF(Tableau1[MP ANALYSEE],COURBES!$E$12),INDEX(Tableau2[RESULTAT SUR PROD],SMALL(IF(Tableau1[MP ANALYSEE]=COURBES!$E$12,ROW(INDIRECT("1:"&amp;ROWS(Tableau1[MP ANALYSEE])))),ROWS($1:194))),"")</f>
        <v/>
      </c>
      <c r="C195" s="12" t="str">
        <f t="array" aca="1" ref="C195" ca="1">IF(ROWS($1:194)&lt;=COUNTIF(Tableau1[MP ANALYSEE],COURBES!$E$12),INDEX(Tableau2[SURCHARGE],SMALL(IF(Tableau1[MP ANALYSEE]=COURBES!$E$12,ROW(INDIRECT("1:"&amp;ROWS(Tableau1[MP ANALYSEE])))),ROWS($1:194))),"")</f>
        <v/>
      </c>
      <c r="D195" s="12" t="str">
        <f t="array" aca="1" ref="D195" ca="1">IF(ROWS($1:194)&lt;=COUNTIF(Tableau1[MP ANALYSEE],COURBES!$E$12),INDEX(Tableau2[RESULTAT SUR ETIQ],SMALL(IF(Tableau1[MP ANALYSEE]=COURBES!$E$12,ROW(INDIRECT("1:"&amp;ROWS(Tableau1[MP ANALYSEE])))),ROWS($1:194))),"")</f>
        <v/>
      </c>
      <c r="F195" s="13" t="str">
        <f t="array" aca="1" ref="F195" ca="1">IF(ROWS($1:194)&lt;=COUNTIF(Tableau1[LOT],COURBES!$K$12),INDEX(Tableau1[MP ANALYSEE],SMALL(IF(Tableau1[LOT]=COURBES!$K$12,ROW(INDIRECT("1:"&amp;ROWS(Tableau1[LOT])))),ROWS($1:194))),"")</f>
        <v/>
      </c>
      <c r="G195" s="12" t="str">
        <f t="array" aca="1" ref="G195" ca="1">IF(ROWS($1:194)&lt;=COUNTIF(Tableau1[LOT],COURBES!$K$12),INDEX(Tableau2[RESULTAT SUR PROD],SMALL(IF(Tableau1[LOT]=COURBES!$K$12,ROW(INDIRECT("1:"&amp;ROWS(Tableau1[LOT])))),ROWS($1:194))),"")</f>
        <v/>
      </c>
      <c r="H195" s="12" t="str">
        <f t="array" aca="1" ref="H195" ca="1">IF(ROWS($1:194)&lt;=COUNTIF(Tableau1[LOT],COURBES!$K$12),INDEX(Tableau2[SURCHARGE],SMALL(IF(Tableau1[LOT]=COURBES!$K$12,ROW(INDIRECT("1:"&amp;ROWS(Tableau1[LOT])))),ROWS($1:194))),"")</f>
        <v/>
      </c>
      <c r="I195" s="12" t="str">
        <f t="array" aca="1" ref="I195" ca="1">IF(ROWS($1:194)&lt;=COUNTIF(Tableau1[LOT],COURBES!$K$12),INDEX(Tableau2[RESULTAT SUR ETIQ],SMALL(IF(Tableau1[LOT]=COURBES!$K$12,ROW(INDIRECT("1:"&amp;ROWS(Tableau1[LOT])))),ROWS($1:194))),"")</f>
        <v/>
      </c>
    </row>
    <row r="196" spans="1:9" x14ac:dyDescent="0.45">
      <c r="A196" t="str">
        <f t="array" aca="1" ref="A196" ca="1">IF(ROWS($1:195)&lt;=COUNTIF(Tableau1[MP ANALYSEE],COURBES!$E$12),INDEX(Tableau1[LOT],SMALL(IF(Tableau1[MP ANALYSEE]=COURBES!$E$12,ROW(INDIRECT("1:"&amp;ROWS(Tableau1[MP ANALYSEE])))),ROWS($1:195))),"")</f>
        <v/>
      </c>
      <c r="B196" s="12" t="str">
        <f t="array" aca="1" ref="B196" ca="1">IF(ROWS($1:195)&lt;=COUNTIF(Tableau1[MP ANALYSEE],COURBES!$E$12),INDEX(Tableau2[RESULTAT SUR PROD],SMALL(IF(Tableau1[MP ANALYSEE]=COURBES!$E$12,ROW(INDIRECT("1:"&amp;ROWS(Tableau1[MP ANALYSEE])))),ROWS($1:195))),"")</f>
        <v/>
      </c>
      <c r="C196" s="12" t="str">
        <f t="array" aca="1" ref="C196" ca="1">IF(ROWS($1:195)&lt;=COUNTIF(Tableau1[MP ANALYSEE],COURBES!$E$12),INDEX(Tableau2[SURCHARGE],SMALL(IF(Tableau1[MP ANALYSEE]=COURBES!$E$12,ROW(INDIRECT("1:"&amp;ROWS(Tableau1[MP ANALYSEE])))),ROWS($1:195))),"")</f>
        <v/>
      </c>
      <c r="D196" s="12" t="str">
        <f t="array" aca="1" ref="D196" ca="1">IF(ROWS($1:195)&lt;=COUNTIF(Tableau1[MP ANALYSEE],COURBES!$E$12),INDEX(Tableau2[RESULTAT SUR ETIQ],SMALL(IF(Tableau1[MP ANALYSEE]=COURBES!$E$12,ROW(INDIRECT("1:"&amp;ROWS(Tableau1[MP ANALYSEE])))),ROWS($1:195))),"")</f>
        <v/>
      </c>
      <c r="F196" s="13" t="str">
        <f t="array" aca="1" ref="F196" ca="1">IF(ROWS($1:195)&lt;=COUNTIF(Tableau1[LOT],COURBES!$K$12),INDEX(Tableau1[MP ANALYSEE],SMALL(IF(Tableau1[LOT]=COURBES!$K$12,ROW(INDIRECT("1:"&amp;ROWS(Tableau1[LOT])))),ROWS($1:195))),"")</f>
        <v/>
      </c>
      <c r="G196" s="12" t="str">
        <f t="array" aca="1" ref="G196" ca="1">IF(ROWS($1:195)&lt;=COUNTIF(Tableau1[LOT],COURBES!$K$12),INDEX(Tableau2[RESULTAT SUR PROD],SMALL(IF(Tableau1[LOT]=COURBES!$K$12,ROW(INDIRECT("1:"&amp;ROWS(Tableau1[LOT])))),ROWS($1:195))),"")</f>
        <v/>
      </c>
      <c r="H196" s="12" t="str">
        <f t="array" aca="1" ref="H196" ca="1">IF(ROWS($1:195)&lt;=COUNTIF(Tableau1[LOT],COURBES!$K$12),INDEX(Tableau2[SURCHARGE],SMALL(IF(Tableau1[LOT]=COURBES!$K$12,ROW(INDIRECT("1:"&amp;ROWS(Tableau1[LOT])))),ROWS($1:195))),"")</f>
        <v/>
      </c>
      <c r="I196" s="12" t="str">
        <f t="array" aca="1" ref="I196" ca="1">IF(ROWS($1:195)&lt;=COUNTIF(Tableau1[LOT],COURBES!$K$12),INDEX(Tableau2[RESULTAT SUR ETIQ],SMALL(IF(Tableau1[LOT]=COURBES!$K$12,ROW(INDIRECT("1:"&amp;ROWS(Tableau1[LOT])))),ROWS($1:195))),"")</f>
        <v/>
      </c>
    </row>
    <row r="197" spans="1:9" x14ac:dyDescent="0.45">
      <c r="A197" t="str">
        <f t="array" aca="1" ref="A197" ca="1">IF(ROWS($1:196)&lt;=COUNTIF(Tableau1[MP ANALYSEE],COURBES!$E$12),INDEX(Tableau1[LOT],SMALL(IF(Tableau1[MP ANALYSEE]=COURBES!$E$12,ROW(INDIRECT("1:"&amp;ROWS(Tableau1[MP ANALYSEE])))),ROWS($1:196))),"")</f>
        <v/>
      </c>
      <c r="B197" s="12" t="str">
        <f t="array" aca="1" ref="B197" ca="1">IF(ROWS($1:196)&lt;=COUNTIF(Tableau1[MP ANALYSEE],COURBES!$E$12),INDEX(Tableau2[RESULTAT SUR PROD],SMALL(IF(Tableau1[MP ANALYSEE]=COURBES!$E$12,ROW(INDIRECT("1:"&amp;ROWS(Tableau1[MP ANALYSEE])))),ROWS($1:196))),"")</f>
        <v/>
      </c>
      <c r="C197" s="12" t="str">
        <f t="array" aca="1" ref="C197" ca="1">IF(ROWS($1:196)&lt;=COUNTIF(Tableau1[MP ANALYSEE],COURBES!$E$12),INDEX(Tableau2[SURCHARGE],SMALL(IF(Tableau1[MP ANALYSEE]=COURBES!$E$12,ROW(INDIRECT("1:"&amp;ROWS(Tableau1[MP ANALYSEE])))),ROWS($1:196))),"")</f>
        <v/>
      </c>
      <c r="D197" s="12" t="str">
        <f t="array" aca="1" ref="D197" ca="1">IF(ROWS($1:196)&lt;=COUNTIF(Tableau1[MP ANALYSEE],COURBES!$E$12),INDEX(Tableau2[RESULTAT SUR ETIQ],SMALL(IF(Tableau1[MP ANALYSEE]=COURBES!$E$12,ROW(INDIRECT("1:"&amp;ROWS(Tableau1[MP ANALYSEE])))),ROWS($1:196))),"")</f>
        <v/>
      </c>
      <c r="F197" s="13" t="str">
        <f t="array" aca="1" ref="F197" ca="1">IF(ROWS($1:196)&lt;=COUNTIF(Tableau1[LOT],COURBES!$K$12),INDEX(Tableau1[MP ANALYSEE],SMALL(IF(Tableau1[LOT]=COURBES!$K$12,ROW(INDIRECT("1:"&amp;ROWS(Tableau1[LOT])))),ROWS($1:196))),"")</f>
        <v/>
      </c>
      <c r="G197" s="12" t="str">
        <f t="array" aca="1" ref="G197" ca="1">IF(ROWS($1:196)&lt;=COUNTIF(Tableau1[LOT],COURBES!$K$12),INDEX(Tableau2[RESULTAT SUR PROD],SMALL(IF(Tableau1[LOT]=COURBES!$K$12,ROW(INDIRECT("1:"&amp;ROWS(Tableau1[LOT])))),ROWS($1:196))),"")</f>
        <v/>
      </c>
      <c r="H197" s="12" t="str">
        <f t="array" aca="1" ref="H197" ca="1">IF(ROWS($1:196)&lt;=COUNTIF(Tableau1[LOT],COURBES!$K$12),INDEX(Tableau2[SURCHARGE],SMALL(IF(Tableau1[LOT]=COURBES!$K$12,ROW(INDIRECT("1:"&amp;ROWS(Tableau1[LOT])))),ROWS($1:196))),"")</f>
        <v/>
      </c>
      <c r="I197" s="12" t="str">
        <f t="array" aca="1" ref="I197" ca="1">IF(ROWS($1:196)&lt;=COUNTIF(Tableau1[LOT],COURBES!$K$12),INDEX(Tableau2[RESULTAT SUR ETIQ],SMALL(IF(Tableau1[LOT]=COURBES!$K$12,ROW(INDIRECT("1:"&amp;ROWS(Tableau1[LOT])))),ROWS($1:196))),"")</f>
        <v/>
      </c>
    </row>
    <row r="198" spans="1:9" x14ac:dyDescent="0.45">
      <c r="A198" t="str">
        <f t="array" aca="1" ref="A198" ca="1">IF(ROWS($1:197)&lt;=COUNTIF(Tableau1[MP ANALYSEE],COURBES!$E$12),INDEX(Tableau1[LOT],SMALL(IF(Tableau1[MP ANALYSEE]=COURBES!$E$12,ROW(INDIRECT("1:"&amp;ROWS(Tableau1[MP ANALYSEE])))),ROWS($1:197))),"")</f>
        <v/>
      </c>
      <c r="B198" s="12" t="str">
        <f t="array" aca="1" ref="B198" ca="1">IF(ROWS($1:197)&lt;=COUNTIF(Tableau1[MP ANALYSEE],COURBES!$E$12),INDEX(Tableau2[RESULTAT SUR PROD],SMALL(IF(Tableau1[MP ANALYSEE]=COURBES!$E$12,ROW(INDIRECT("1:"&amp;ROWS(Tableau1[MP ANALYSEE])))),ROWS($1:197))),"")</f>
        <v/>
      </c>
      <c r="C198" s="12" t="str">
        <f t="array" aca="1" ref="C198" ca="1">IF(ROWS($1:197)&lt;=COUNTIF(Tableau1[MP ANALYSEE],COURBES!$E$12),INDEX(Tableau2[SURCHARGE],SMALL(IF(Tableau1[MP ANALYSEE]=COURBES!$E$12,ROW(INDIRECT("1:"&amp;ROWS(Tableau1[MP ANALYSEE])))),ROWS($1:197))),"")</f>
        <v/>
      </c>
      <c r="D198" s="12" t="str">
        <f t="array" aca="1" ref="D198" ca="1">IF(ROWS($1:197)&lt;=COUNTIF(Tableau1[MP ANALYSEE],COURBES!$E$12),INDEX(Tableau2[RESULTAT SUR ETIQ],SMALL(IF(Tableau1[MP ANALYSEE]=COURBES!$E$12,ROW(INDIRECT("1:"&amp;ROWS(Tableau1[MP ANALYSEE])))),ROWS($1:197))),"")</f>
        <v/>
      </c>
      <c r="F198" s="13" t="str">
        <f t="array" aca="1" ref="F198" ca="1">IF(ROWS($1:197)&lt;=COUNTIF(Tableau1[LOT],COURBES!$K$12),INDEX(Tableau1[MP ANALYSEE],SMALL(IF(Tableau1[LOT]=COURBES!$K$12,ROW(INDIRECT("1:"&amp;ROWS(Tableau1[LOT])))),ROWS($1:197))),"")</f>
        <v/>
      </c>
      <c r="G198" s="12" t="str">
        <f t="array" aca="1" ref="G198" ca="1">IF(ROWS($1:197)&lt;=COUNTIF(Tableau1[LOT],COURBES!$K$12),INDEX(Tableau2[RESULTAT SUR PROD],SMALL(IF(Tableau1[LOT]=COURBES!$K$12,ROW(INDIRECT("1:"&amp;ROWS(Tableau1[LOT])))),ROWS($1:197))),"")</f>
        <v/>
      </c>
      <c r="H198" s="12" t="str">
        <f t="array" aca="1" ref="H198" ca="1">IF(ROWS($1:197)&lt;=COUNTIF(Tableau1[LOT],COURBES!$K$12),INDEX(Tableau2[SURCHARGE],SMALL(IF(Tableau1[LOT]=COURBES!$K$12,ROW(INDIRECT("1:"&amp;ROWS(Tableau1[LOT])))),ROWS($1:197))),"")</f>
        <v/>
      </c>
      <c r="I198" s="12" t="str">
        <f t="array" aca="1" ref="I198" ca="1">IF(ROWS($1:197)&lt;=COUNTIF(Tableau1[LOT],COURBES!$K$12),INDEX(Tableau2[RESULTAT SUR ETIQ],SMALL(IF(Tableau1[LOT]=COURBES!$K$12,ROW(INDIRECT("1:"&amp;ROWS(Tableau1[LOT])))),ROWS($1:197))),"")</f>
        <v/>
      </c>
    </row>
    <row r="199" spans="1:9" x14ac:dyDescent="0.45">
      <c r="A199" t="str">
        <f t="array" aca="1" ref="A199" ca="1">IF(ROWS($1:198)&lt;=COUNTIF(Tableau1[MP ANALYSEE],COURBES!$E$12),INDEX(Tableau1[LOT],SMALL(IF(Tableau1[MP ANALYSEE]=COURBES!$E$12,ROW(INDIRECT("1:"&amp;ROWS(Tableau1[MP ANALYSEE])))),ROWS($1:198))),"")</f>
        <v/>
      </c>
      <c r="B199" s="12" t="str">
        <f t="array" aca="1" ref="B199" ca="1">IF(ROWS($1:198)&lt;=COUNTIF(Tableau1[MP ANALYSEE],COURBES!$E$12),INDEX(Tableau2[RESULTAT SUR PROD],SMALL(IF(Tableau1[MP ANALYSEE]=COURBES!$E$12,ROW(INDIRECT("1:"&amp;ROWS(Tableau1[MP ANALYSEE])))),ROWS($1:198))),"")</f>
        <v/>
      </c>
      <c r="C199" s="12" t="str">
        <f t="array" aca="1" ref="C199" ca="1">IF(ROWS($1:198)&lt;=COUNTIF(Tableau1[MP ANALYSEE],COURBES!$E$12),INDEX(Tableau2[SURCHARGE],SMALL(IF(Tableau1[MP ANALYSEE]=COURBES!$E$12,ROW(INDIRECT("1:"&amp;ROWS(Tableau1[MP ANALYSEE])))),ROWS($1:198))),"")</f>
        <v/>
      </c>
      <c r="D199" s="12" t="str">
        <f t="array" aca="1" ref="D199" ca="1">IF(ROWS($1:198)&lt;=COUNTIF(Tableau1[MP ANALYSEE],COURBES!$E$12),INDEX(Tableau2[RESULTAT SUR ETIQ],SMALL(IF(Tableau1[MP ANALYSEE]=COURBES!$E$12,ROW(INDIRECT("1:"&amp;ROWS(Tableau1[MP ANALYSEE])))),ROWS($1:198))),"")</f>
        <v/>
      </c>
      <c r="F199" s="13" t="str">
        <f t="array" aca="1" ref="F199" ca="1">IF(ROWS($1:198)&lt;=COUNTIF(Tableau1[LOT],COURBES!$K$12),INDEX(Tableau1[MP ANALYSEE],SMALL(IF(Tableau1[LOT]=COURBES!$K$12,ROW(INDIRECT("1:"&amp;ROWS(Tableau1[LOT])))),ROWS($1:198))),"")</f>
        <v/>
      </c>
      <c r="G199" s="12" t="str">
        <f t="array" aca="1" ref="G199" ca="1">IF(ROWS($1:198)&lt;=COUNTIF(Tableau1[LOT],COURBES!$K$12),INDEX(Tableau2[RESULTAT SUR PROD],SMALL(IF(Tableau1[LOT]=COURBES!$K$12,ROW(INDIRECT("1:"&amp;ROWS(Tableau1[LOT])))),ROWS($1:198))),"")</f>
        <v/>
      </c>
      <c r="H199" s="12" t="str">
        <f t="array" aca="1" ref="H199" ca="1">IF(ROWS($1:198)&lt;=COUNTIF(Tableau1[LOT],COURBES!$K$12),INDEX(Tableau2[SURCHARGE],SMALL(IF(Tableau1[LOT]=COURBES!$K$12,ROW(INDIRECT("1:"&amp;ROWS(Tableau1[LOT])))),ROWS($1:198))),"")</f>
        <v/>
      </c>
      <c r="I199" s="12" t="str">
        <f t="array" aca="1" ref="I199" ca="1">IF(ROWS($1:198)&lt;=COUNTIF(Tableau1[LOT],COURBES!$K$12),INDEX(Tableau2[RESULTAT SUR ETIQ],SMALL(IF(Tableau1[LOT]=COURBES!$K$12,ROW(INDIRECT("1:"&amp;ROWS(Tableau1[LOT])))),ROWS($1:198))),"")</f>
        <v/>
      </c>
    </row>
    <row r="200" spans="1:9" x14ac:dyDescent="0.45">
      <c r="A200" t="str">
        <f t="array" aca="1" ref="A200" ca="1">IF(ROWS($1:199)&lt;=COUNTIF(Tableau1[MP ANALYSEE],COURBES!$E$12),INDEX(Tableau1[LOT],SMALL(IF(Tableau1[MP ANALYSEE]=COURBES!$E$12,ROW(INDIRECT("1:"&amp;ROWS(Tableau1[MP ANALYSEE])))),ROWS($1:199))),"")</f>
        <v/>
      </c>
      <c r="B200" s="12" t="str">
        <f t="array" aca="1" ref="B200" ca="1">IF(ROWS($1:199)&lt;=COUNTIF(Tableau1[MP ANALYSEE],COURBES!$E$12),INDEX(Tableau2[RESULTAT SUR PROD],SMALL(IF(Tableau1[MP ANALYSEE]=COURBES!$E$12,ROW(INDIRECT("1:"&amp;ROWS(Tableau1[MP ANALYSEE])))),ROWS($1:199))),"")</f>
        <v/>
      </c>
      <c r="C200" s="12" t="str">
        <f t="array" aca="1" ref="C200" ca="1">IF(ROWS($1:199)&lt;=COUNTIF(Tableau1[MP ANALYSEE],COURBES!$E$12),INDEX(Tableau2[SURCHARGE],SMALL(IF(Tableau1[MP ANALYSEE]=COURBES!$E$12,ROW(INDIRECT("1:"&amp;ROWS(Tableau1[MP ANALYSEE])))),ROWS($1:199))),"")</f>
        <v/>
      </c>
      <c r="D200" s="12" t="str">
        <f t="array" aca="1" ref="D200" ca="1">IF(ROWS($1:199)&lt;=COUNTIF(Tableau1[MP ANALYSEE],COURBES!$E$12),INDEX(Tableau2[RESULTAT SUR ETIQ],SMALL(IF(Tableau1[MP ANALYSEE]=COURBES!$E$12,ROW(INDIRECT("1:"&amp;ROWS(Tableau1[MP ANALYSEE])))),ROWS($1:199))),"")</f>
        <v/>
      </c>
      <c r="F200" s="13" t="str">
        <f t="array" aca="1" ref="F200" ca="1">IF(ROWS($1:199)&lt;=COUNTIF(Tableau1[LOT],COURBES!$K$12),INDEX(Tableau1[MP ANALYSEE],SMALL(IF(Tableau1[LOT]=COURBES!$K$12,ROW(INDIRECT("1:"&amp;ROWS(Tableau1[LOT])))),ROWS($1:199))),"")</f>
        <v/>
      </c>
      <c r="G200" s="12" t="str">
        <f t="array" aca="1" ref="G200" ca="1">IF(ROWS($1:199)&lt;=COUNTIF(Tableau1[LOT],COURBES!$K$12),INDEX(Tableau2[RESULTAT SUR PROD],SMALL(IF(Tableau1[LOT]=COURBES!$K$12,ROW(INDIRECT("1:"&amp;ROWS(Tableau1[LOT])))),ROWS($1:199))),"")</f>
        <v/>
      </c>
      <c r="H200" s="12" t="str">
        <f t="array" aca="1" ref="H200" ca="1">IF(ROWS($1:199)&lt;=COUNTIF(Tableau1[LOT],COURBES!$K$12),INDEX(Tableau2[SURCHARGE],SMALL(IF(Tableau1[LOT]=COURBES!$K$12,ROW(INDIRECT("1:"&amp;ROWS(Tableau1[LOT])))),ROWS($1:199))),"")</f>
        <v/>
      </c>
      <c r="I200" s="12" t="str">
        <f t="array" aca="1" ref="I200" ca="1">IF(ROWS($1:199)&lt;=COUNTIF(Tableau1[LOT],COURBES!$K$12),INDEX(Tableau2[RESULTAT SUR ETIQ],SMALL(IF(Tableau1[LOT]=COURBES!$K$12,ROW(INDIRECT("1:"&amp;ROWS(Tableau1[LOT])))),ROWS($1:199))),"")</f>
        <v/>
      </c>
    </row>
    <row r="201" spans="1:9" x14ac:dyDescent="0.45">
      <c r="A201" t="str">
        <f t="array" aca="1" ref="A201" ca="1">IF(ROWS($1:200)&lt;=COUNTIF(Tableau1[MP ANALYSEE],COURBES!$E$12),INDEX(Tableau1[LOT],SMALL(IF(Tableau1[MP ANALYSEE]=COURBES!$E$12,ROW(INDIRECT("1:"&amp;ROWS(Tableau1[MP ANALYSEE])))),ROWS($1:200))),"")</f>
        <v/>
      </c>
      <c r="B201" s="12" t="str">
        <f t="array" aca="1" ref="B201" ca="1">IF(ROWS($1:200)&lt;=COUNTIF(Tableau1[MP ANALYSEE],COURBES!$E$12),INDEX(Tableau2[RESULTAT SUR PROD],SMALL(IF(Tableau1[MP ANALYSEE]=COURBES!$E$12,ROW(INDIRECT("1:"&amp;ROWS(Tableau1[MP ANALYSEE])))),ROWS($1:200))),"")</f>
        <v/>
      </c>
      <c r="C201" s="12" t="str">
        <f t="array" aca="1" ref="C201" ca="1">IF(ROWS($1:200)&lt;=COUNTIF(Tableau1[MP ANALYSEE],COURBES!$E$12),INDEX(Tableau2[SURCHARGE],SMALL(IF(Tableau1[MP ANALYSEE]=COURBES!$E$12,ROW(INDIRECT("1:"&amp;ROWS(Tableau1[MP ANALYSEE])))),ROWS($1:200))),"")</f>
        <v/>
      </c>
      <c r="D201" s="12" t="str">
        <f t="array" aca="1" ref="D201" ca="1">IF(ROWS($1:200)&lt;=COUNTIF(Tableau1[MP ANALYSEE],COURBES!$E$12),INDEX(Tableau2[RESULTAT SUR ETIQ],SMALL(IF(Tableau1[MP ANALYSEE]=COURBES!$E$12,ROW(INDIRECT("1:"&amp;ROWS(Tableau1[MP ANALYSEE])))),ROWS($1:200))),"")</f>
        <v/>
      </c>
      <c r="F201" s="13" t="str">
        <f t="array" aca="1" ref="F201" ca="1">IF(ROWS($1:200)&lt;=COUNTIF(Tableau1[LOT],COURBES!$K$12),INDEX(Tableau1[MP ANALYSEE],SMALL(IF(Tableau1[LOT]=COURBES!$K$12,ROW(INDIRECT("1:"&amp;ROWS(Tableau1[LOT])))),ROWS($1:200))),"")</f>
        <v/>
      </c>
      <c r="G201" s="12" t="str">
        <f t="array" aca="1" ref="G201" ca="1">IF(ROWS($1:200)&lt;=COUNTIF(Tableau1[LOT],COURBES!$K$12),INDEX(Tableau2[RESULTAT SUR PROD],SMALL(IF(Tableau1[LOT]=COURBES!$K$12,ROW(INDIRECT("1:"&amp;ROWS(Tableau1[LOT])))),ROWS($1:200))),"")</f>
        <v/>
      </c>
      <c r="H201" s="12" t="str">
        <f t="array" aca="1" ref="H201" ca="1">IF(ROWS($1:200)&lt;=COUNTIF(Tableau1[LOT],COURBES!$K$12),INDEX(Tableau2[SURCHARGE],SMALL(IF(Tableau1[LOT]=COURBES!$K$12,ROW(INDIRECT("1:"&amp;ROWS(Tableau1[LOT])))),ROWS($1:200))),"")</f>
        <v/>
      </c>
      <c r="I201" s="12" t="str">
        <f t="array" aca="1" ref="I201" ca="1">IF(ROWS($1:200)&lt;=COUNTIF(Tableau1[LOT],COURBES!$K$12),INDEX(Tableau2[RESULTAT SUR ETIQ],SMALL(IF(Tableau1[LOT]=COURBES!$K$12,ROW(INDIRECT("1:"&amp;ROWS(Tableau1[LOT])))),ROWS($1:200))),"")</f>
        <v/>
      </c>
    </row>
    <row r="202" spans="1:9" x14ac:dyDescent="0.45">
      <c r="A202" t="str">
        <f t="array" aca="1" ref="A202" ca="1">IF(ROWS($1:201)&lt;=COUNTIF(Tableau1[MP ANALYSEE],COURBES!$E$12),INDEX(Tableau1[LOT],SMALL(IF(Tableau1[MP ANALYSEE]=COURBES!$E$12,ROW(INDIRECT("1:"&amp;ROWS(Tableau1[MP ANALYSEE])))),ROWS($1:201))),"")</f>
        <v/>
      </c>
      <c r="B202" s="12" t="str">
        <f t="array" aca="1" ref="B202" ca="1">IF(ROWS($1:201)&lt;=COUNTIF(Tableau1[MP ANALYSEE],COURBES!$E$12),INDEX(Tableau2[RESULTAT SUR PROD],SMALL(IF(Tableau1[MP ANALYSEE]=COURBES!$E$12,ROW(INDIRECT("1:"&amp;ROWS(Tableau1[MP ANALYSEE])))),ROWS($1:201))),"")</f>
        <v/>
      </c>
      <c r="C202" s="12" t="str">
        <f t="array" aca="1" ref="C202" ca="1">IF(ROWS($1:201)&lt;=COUNTIF(Tableau1[MP ANALYSEE],COURBES!$E$12),INDEX(Tableau2[SURCHARGE],SMALL(IF(Tableau1[MP ANALYSEE]=COURBES!$E$12,ROW(INDIRECT("1:"&amp;ROWS(Tableau1[MP ANALYSEE])))),ROWS($1:201))),"")</f>
        <v/>
      </c>
      <c r="D202" s="12" t="str">
        <f t="array" aca="1" ref="D202" ca="1">IF(ROWS($1:201)&lt;=COUNTIF(Tableau1[MP ANALYSEE],COURBES!$E$12),INDEX(Tableau2[RESULTAT SUR ETIQ],SMALL(IF(Tableau1[MP ANALYSEE]=COURBES!$E$12,ROW(INDIRECT("1:"&amp;ROWS(Tableau1[MP ANALYSEE])))),ROWS($1:201))),"")</f>
        <v/>
      </c>
      <c r="F202" s="13" t="str">
        <f t="array" aca="1" ref="F202" ca="1">IF(ROWS($1:201)&lt;=COUNTIF(Tableau1[LOT],COURBES!$K$12),INDEX(Tableau1[MP ANALYSEE],SMALL(IF(Tableau1[LOT]=COURBES!$K$12,ROW(INDIRECT("1:"&amp;ROWS(Tableau1[LOT])))),ROWS($1:201))),"")</f>
        <v/>
      </c>
      <c r="G202" s="12" t="str">
        <f t="array" aca="1" ref="G202" ca="1">IF(ROWS($1:201)&lt;=COUNTIF(Tableau1[LOT],COURBES!$K$12),INDEX(Tableau2[RESULTAT SUR PROD],SMALL(IF(Tableau1[LOT]=COURBES!$K$12,ROW(INDIRECT("1:"&amp;ROWS(Tableau1[LOT])))),ROWS($1:201))),"")</f>
        <v/>
      </c>
      <c r="H202" s="12" t="str">
        <f t="array" aca="1" ref="H202" ca="1">IF(ROWS($1:201)&lt;=COUNTIF(Tableau1[LOT],COURBES!$K$12),INDEX(Tableau2[SURCHARGE],SMALL(IF(Tableau1[LOT]=COURBES!$K$12,ROW(INDIRECT("1:"&amp;ROWS(Tableau1[LOT])))),ROWS($1:201))),"")</f>
        <v/>
      </c>
      <c r="I202" s="12" t="str">
        <f t="array" aca="1" ref="I202" ca="1">IF(ROWS($1:201)&lt;=COUNTIF(Tableau1[LOT],COURBES!$K$12),INDEX(Tableau2[RESULTAT SUR ETIQ],SMALL(IF(Tableau1[LOT]=COURBES!$K$12,ROW(INDIRECT("1:"&amp;ROWS(Tableau1[LOT])))),ROWS($1:201))),"")</f>
        <v/>
      </c>
    </row>
    <row r="203" spans="1:9" x14ac:dyDescent="0.45">
      <c r="A203" t="str">
        <f t="array" aca="1" ref="A203" ca="1">IF(ROWS($1:202)&lt;=COUNTIF(Tableau1[MP ANALYSEE],COURBES!$E$12),INDEX(Tableau1[LOT],SMALL(IF(Tableau1[MP ANALYSEE]=COURBES!$E$12,ROW(INDIRECT("1:"&amp;ROWS(Tableau1[MP ANALYSEE])))),ROWS($1:202))),"")</f>
        <v/>
      </c>
      <c r="B203" s="12" t="str">
        <f t="array" aca="1" ref="B203" ca="1">IF(ROWS($1:202)&lt;=COUNTIF(Tableau1[MP ANALYSEE],COURBES!$E$12),INDEX(Tableau2[RESULTAT SUR PROD],SMALL(IF(Tableau1[MP ANALYSEE]=COURBES!$E$12,ROW(INDIRECT("1:"&amp;ROWS(Tableau1[MP ANALYSEE])))),ROWS($1:202))),"")</f>
        <v/>
      </c>
      <c r="C203" s="12" t="str">
        <f t="array" aca="1" ref="C203" ca="1">IF(ROWS($1:202)&lt;=COUNTIF(Tableau1[MP ANALYSEE],COURBES!$E$12),INDEX(Tableau2[SURCHARGE],SMALL(IF(Tableau1[MP ANALYSEE]=COURBES!$E$12,ROW(INDIRECT("1:"&amp;ROWS(Tableau1[MP ANALYSEE])))),ROWS($1:202))),"")</f>
        <v/>
      </c>
      <c r="D203" s="12" t="str">
        <f t="array" aca="1" ref="D203" ca="1">IF(ROWS($1:202)&lt;=COUNTIF(Tableau1[MP ANALYSEE],COURBES!$E$12),INDEX(Tableau2[RESULTAT SUR ETIQ],SMALL(IF(Tableau1[MP ANALYSEE]=COURBES!$E$12,ROW(INDIRECT("1:"&amp;ROWS(Tableau1[MP ANALYSEE])))),ROWS($1:202))),"")</f>
        <v/>
      </c>
      <c r="F203" s="13" t="str">
        <f t="array" aca="1" ref="F203" ca="1">IF(ROWS($1:202)&lt;=COUNTIF(Tableau1[LOT],COURBES!$K$12),INDEX(Tableau1[MP ANALYSEE],SMALL(IF(Tableau1[LOT]=COURBES!$K$12,ROW(INDIRECT("1:"&amp;ROWS(Tableau1[LOT])))),ROWS($1:202))),"")</f>
        <v/>
      </c>
      <c r="G203" s="12" t="str">
        <f t="array" aca="1" ref="G203" ca="1">IF(ROWS($1:202)&lt;=COUNTIF(Tableau1[LOT],COURBES!$K$12),INDEX(Tableau2[RESULTAT SUR PROD],SMALL(IF(Tableau1[LOT]=COURBES!$K$12,ROW(INDIRECT("1:"&amp;ROWS(Tableau1[LOT])))),ROWS($1:202))),"")</f>
        <v/>
      </c>
      <c r="H203" s="12" t="str">
        <f t="array" aca="1" ref="H203" ca="1">IF(ROWS($1:202)&lt;=COUNTIF(Tableau1[LOT],COURBES!$K$12),INDEX(Tableau2[SURCHARGE],SMALL(IF(Tableau1[LOT]=COURBES!$K$12,ROW(INDIRECT("1:"&amp;ROWS(Tableau1[LOT])))),ROWS($1:202))),"")</f>
        <v/>
      </c>
      <c r="I203" s="12" t="str">
        <f t="array" aca="1" ref="I203" ca="1">IF(ROWS($1:202)&lt;=COUNTIF(Tableau1[LOT],COURBES!$K$12),INDEX(Tableau2[RESULTAT SUR ETIQ],SMALL(IF(Tableau1[LOT]=COURBES!$K$12,ROW(INDIRECT("1:"&amp;ROWS(Tableau1[LOT])))),ROWS($1:202))),"")</f>
        <v/>
      </c>
    </row>
    <row r="204" spans="1:9" x14ac:dyDescent="0.45">
      <c r="A204" t="str">
        <f t="array" aca="1" ref="A204" ca="1">IF(ROWS($1:203)&lt;=COUNTIF(Tableau1[MP ANALYSEE],COURBES!$E$12),INDEX(Tableau1[LOT],SMALL(IF(Tableau1[MP ANALYSEE]=COURBES!$E$12,ROW(INDIRECT("1:"&amp;ROWS(Tableau1[MP ANALYSEE])))),ROWS($1:203))),"")</f>
        <v/>
      </c>
      <c r="B204" s="12" t="str">
        <f t="array" aca="1" ref="B204" ca="1">IF(ROWS($1:203)&lt;=COUNTIF(Tableau1[MP ANALYSEE],COURBES!$E$12),INDEX(Tableau2[RESULTAT SUR PROD],SMALL(IF(Tableau1[MP ANALYSEE]=COURBES!$E$12,ROW(INDIRECT("1:"&amp;ROWS(Tableau1[MP ANALYSEE])))),ROWS($1:203))),"")</f>
        <v/>
      </c>
      <c r="C204" s="12" t="str">
        <f t="array" aca="1" ref="C204" ca="1">IF(ROWS($1:203)&lt;=COUNTIF(Tableau1[MP ANALYSEE],COURBES!$E$12),INDEX(Tableau2[SURCHARGE],SMALL(IF(Tableau1[MP ANALYSEE]=COURBES!$E$12,ROW(INDIRECT("1:"&amp;ROWS(Tableau1[MP ANALYSEE])))),ROWS($1:203))),"")</f>
        <v/>
      </c>
      <c r="D204" s="12" t="str">
        <f t="array" aca="1" ref="D204" ca="1">IF(ROWS($1:203)&lt;=COUNTIF(Tableau1[MP ANALYSEE],COURBES!$E$12),INDEX(Tableau2[RESULTAT SUR ETIQ],SMALL(IF(Tableau1[MP ANALYSEE]=COURBES!$E$12,ROW(INDIRECT("1:"&amp;ROWS(Tableau1[MP ANALYSEE])))),ROWS($1:203))),"")</f>
        <v/>
      </c>
      <c r="F204" s="13" t="str">
        <f t="array" aca="1" ref="F204" ca="1">IF(ROWS($1:203)&lt;=COUNTIF(Tableau1[LOT],COURBES!$K$12),INDEX(Tableau1[MP ANALYSEE],SMALL(IF(Tableau1[LOT]=COURBES!$K$12,ROW(INDIRECT("1:"&amp;ROWS(Tableau1[LOT])))),ROWS($1:203))),"")</f>
        <v/>
      </c>
      <c r="G204" s="12" t="str">
        <f t="array" aca="1" ref="G204" ca="1">IF(ROWS($1:203)&lt;=COUNTIF(Tableau1[LOT],COURBES!$K$12),INDEX(Tableau2[RESULTAT SUR PROD],SMALL(IF(Tableau1[LOT]=COURBES!$K$12,ROW(INDIRECT("1:"&amp;ROWS(Tableau1[LOT])))),ROWS($1:203))),"")</f>
        <v/>
      </c>
      <c r="H204" s="12" t="str">
        <f t="array" aca="1" ref="H204" ca="1">IF(ROWS($1:203)&lt;=COUNTIF(Tableau1[LOT],COURBES!$K$12),INDEX(Tableau2[SURCHARGE],SMALL(IF(Tableau1[LOT]=COURBES!$K$12,ROW(INDIRECT("1:"&amp;ROWS(Tableau1[LOT])))),ROWS($1:203))),"")</f>
        <v/>
      </c>
      <c r="I204" s="12" t="str">
        <f t="array" aca="1" ref="I204" ca="1">IF(ROWS($1:203)&lt;=COUNTIF(Tableau1[LOT],COURBES!$K$12),INDEX(Tableau2[RESULTAT SUR ETIQ],SMALL(IF(Tableau1[LOT]=COURBES!$K$12,ROW(INDIRECT("1:"&amp;ROWS(Tableau1[LOT])))),ROWS($1:203))),"")</f>
        <v/>
      </c>
    </row>
    <row r="205" spans="1:9" x14ac:dyDescent="0.45">
      <c r="A205" t="str">
        <f t="array" aca="1" ref="A205" ca="1">IF(ROWS($1:204)&lt;=COUNTIF(Tableau1[MP ANALYSEE],COURBES!$E$12),INDEX(Tableau1[LOT],SMALL(IF(Tableau1[MP ANALYSEE]=COURBES!$E$12,ROW(INDIRECT("1:"&amp;ROWS(Tableau1[MP ANALYSEE])))),ROWS($1:204))),"")</f>
        <v/>
      </c>
      <c r="B205" s="12" t="str">
        <f t="array" aca="1" ref="B205" ca="1">IF(ROWS($1:204)&lt;=COUNTIF(Tableau1[MP ANALYSEE],COURBES!$E$12),INDEX(Tableau2[RESULTAT SUR PROD],SMALL(IF(Tableau1[MP ANALYSEE]=COURBES!$E$12,ROW(INDIRECT("1:"&amp;ROWS(Tableau1[MP ANALYSEE])))),ROWS($1:204))),"")</f>
        <v/>
      </c>
      <c r="C205" s="12" t="str">
        <f t="array" aca="1" ref="C205" ca="1">IF(ROWS($1:204)&lt;=COUNTIF(Tableau1[MP ANALYSEE],COURBES!$E$12),INDEX(Tableau2[SURCHARGE],SMALL(IF(Tableau1[MP ANALYSEE]=COURBES!$E$12,ROW(INDIRECT("1:"&amp;ROWS(Tableau1[MP ANALYSEE])))),ROWS($1:204))),"")</f>
        <v/>
      </c>
      <c r="D205" s="12" t="str">
        <f t="array" aca="1" ref="D205" ca="1">IF(ROWS($1:204)&lt;=COUNTIF(Tableau1[MP ANALYSEE],COURBES!$E$12),INDEX(Tableau2[RESULTAT SUR ETIQ],SMALL(IF(Tableau1[MP ANALYSEE]=COURBES!$E$12,ROW(INDIRECT("1:"&amp;ROWS(Tableau1[MP ANALYSEE])))),ROWS($1:204))),"")</f>
        <v/>
      </c>
      <c r="F205" s="13" t="str">
        <f t="array" aca="1" ref="F205" ca="1">IF(ROWS($1:204)&lt;=COUNTIF(Tableau1[LOT],COURBES!$K$12),INDEX(Tableau1[MP ANALYSEE],SMALL(IF(Tableau1[LOT]=COURBES!$K$12,ROW(INDIRECT("1:"&amp;ROWS(Tableau1[LOT])))),ROWS($1:204))),"")</f>
        <v/>
      </c>
      <c r="G205" s="12" t="str">
        <f t="array" aca="1" ref="G205" ca="1">IF(ROWS($1:204)&lt;=COUNTIF(Tableau1[LOT],COURBES!$K$12),INDEX(Tableau2[RESULTAT SUR PROD],SMALL(IF(Tableau1[LOT]=COURBES!$K$12,ROW(INDIRECT("1:"&amp;ROWS(Tableau1[LOT])))),ROWS($1:204))),"")</f>
        <v/>
      </c>
      <c r="H205" s="12" t="str">
        <f t="array" aca="1" ref="H205" ca="1">IF(ROWS($1:204)&lt;=COUNTIF(Tableau1[LOT],COURBES!$K$12),INDEX(Tableau2[SURCHARGE],SMALL(IF(Tableau1[LOT]=COURBES!$K$12,ROW(INDIRECT("1:"&amp;ROWS(Tableau1[LOT])))),ROWS($1:204))),"")</f>
        <v/>
      </c>
      <c r="I205" s="12" t="str">
        <f t="array" aca="1" ref="I205" ca="1">IF(ROWS($1:204)&lt;=COUNTIF(Tableau1[LOT],COURBES!$K$12),INDEX(Tableau2[RESULTAT SUR ETIQ],SMALL(IF(Tableau1[LOT]=COURBES!$K$12,ROW(INDIRECT("1:"&amp;ROWS(Tableau1[LOT])))),ROWS($1:204))),"")</f>
        <v/>
      </c>
    </row>
    <row r="206" spans="1:9" x14ac:dyDescent="0.45">
      <c r="A206" t="str">
        <f t="array" aca="1" ref="A206" ca="1">IF(ROWS($1:205)&lt;=COUNTIF(Tableau1[MP ANALYSEE],COURBES!$E$12),INDEX(Tableau1[LOT],SMALL(IF(Tableau1[MP ANALYSEE]=COURBES!$E$12,ROW(INDIRECT("1:"&amp;ROWS(Tableau1[MP ANALYSEE])))),ROWS($1:205))),"")</f>
        <v/>
      </c>
      <c r="B206" s="12" t="str">
        <f t="array" aca="1" ref="B206" ca="1">IF(ROWS($1:205)&lt;=COUNTIF(Tableau1[MP ANALYSEE],COURBES!$E$12),INDEX(Tableau2[RESULTAT SUR PROD],SMALL(IF(Tableau1[MP ANALYSEE]=COURBES!$E$12,ROW(INDIRECT("1:"&amp;ROWS(Tableau1[MP ANALYSEE])))),ROWS($1:205))),"")</f>
        <v/>
      </c>
      <c r="C206" s="12" t="str">
        <f t="array" aca="1" ref="C206" ca="1">IF(ROWS($1:205)&lt;=COUNTIF(Tableau1[MP ANALYSEE],COURBES!$E$12),INDEX(Tableau2[SURCHARGE],SMALL(IF(Tableau1[MP ANALYSEE]=COURBES!$E$12,ROW(INDIRECT("1:"&amp;ROWS(Tableau1[MP ANALYSEE])))),ROWS($1:205))),"")</f>
        <v/>
      </c>
      <c r="D206" s="12" t="str">
        <f t="array" aca="1" ref="D206" ca="1">IF(ROWS($1:205)&lt;=COUNTIF(Tableau1[MP ANALYSEE],COURBES!$E$12),INDEX(Tableau2[RESULTAT SUR ETIQ],SMALL(IF(Tableau1[MP ANALYSEE]=COURBES!$E$12,ROW(INDIRECT("1:"&amp;ROWS(Tableau1[MP ANALYSEE])))),ROWS($1:205))),"")</f>
        <v/>
      </c>
      <c r="F206" s="13" t="str">
        <f t="array" aca="1" ref="F206" ca="1">IF(ROWS($1:205)&lt;=COUNTIF(Tableau1[LOT],COURBES!$K$12),INDEX(Tableau1[MP ANALYSEE],SMALL(IF(Tableau1[LOT]=COURBES!$K$12,ROW(INDIRECT("1:"&amp;ROWS(Tableau1[LOT])))),ROWS($1:205))),"")</f>
        <v/>
      </c>
      <c r="G206" s="12" t="str">
        <f t="array" aca="1" ref="G206" ca="1">IF(ROWS($1:205)&lt;=COUNTIF(Tableau1[LOT],COURBES!$K$12),INDEX(Tableau2[RESULTAT SUR PROD],SMALL(IF(Tableau1[LOT]=COURBES!$K$12,ROW(INDIRECT("1:"&amp;ROWS(Tableau1[LOT])))),ROWS($1:205))),"")</f>
        <v/>
      </c>
      <c r="H206" s="12" t="str">
        <f t="array" aca="1" ref="H206" ca="1">IF(ROWS($1:205)&lt;=COUNTIF(Tableau1[LOT],COURBES!$K$12),INDEX(Tableau2[SURCHARGE],SMALL(IF(Tableau1[LOT]=COURBES!$K$12,ROW(INDIRECT("1:"&amp;ROWS(Tableau1[LOT])))),ROWS($1:205))),"")</f>
        <v/>
      </c>
      <c r="I206" s="12" t="str">
        <f t="array" aca="1" ref="I206" ca="1">IF(ROWS($1:205)&lt;=COUNTIF(Tableau1[LOT],COURBES!$K$12),INDEX(Tableau2[RESULTAT SUR ETIQ],SMALL(IF(Tableau1[LOT]=COURBES!$K$12,ROW(INDIRECT("1:"&amp;ROWS(Tableau1[LOT])))),ROWS($1:205))),"")</f>
        <v/>
      </c>
    </row>
    <row r="207" spans="1:9" x14ac:dyDescent="0.45">
      <c r="A207" t="str">
        <f t="array" aca="1" ref="A207" ca="1">IF(ROWS($1:206)&lt;=COUNTIF(Tableau1[MP ANALYSEE],COURBES!$E$12),INDEX(Tableau1[LOT],SMALL(IF(Tableau1[MP ANALYSEE]=COURBES!$E$12,ROW(INDIRECT("1:"&amp;ROWS(Tableau1[MP ANALYSEE])))),ROWS($1:206))),"")</f>
        <v/>
      </c>
      <c r="B207" s="12" t="str">
        <f t="array" aca="1" ref="B207" ca="1">IF(ROWS($1:206)&lt;=COUNTIF(Tableau1[MP ANALYSEE],COURBES!$E$12),INDEX(Tableau2[RESULTAT SUR PROD],SMALL(IF(Tableau1[MP ANALYSEE]=COURBES!$E$12,ROW(INDIRECT("1:"&amp;ROWS(Tableau1[MP ANALYSEE])))),ROWS($1:206))),"")</f>
        <v/>
      </c>
      <c r="C207" s="12" t="str">
        <f t="array" aca="1" ref="C207" ca="1">IF(ROWS($1:206)&lt;=COUNTIF(Tableau1[MP ANALYSEE],COURBES!$E$12),INDEX(Tableau2[SURCHARGE],SMALL(IF(Tableau1[MP ANALYSEE]=COURBES!$E$12,ROW(INDIRECT("1:"&amp;ROWS(Tableau1[MP ANALYSEE])))),ROWS($1:206))),"")</f>
        <v/>
      </c>
      <c r="D207" s="12" t="str">
        <f t="array" aca="1" ref="D207" ca="1">IF(ROWS($1:206)&lt;=COUNTIF(Tableau1[MP ANALYSEE],COURBES!$E$12),INDEX(Tableau2[RESULTAT SUR ETIQ],SMALL(IF(Tableau1[MP ANALYSEE]=COURBES!$E$12,ROW(INDIRECT("1:"&amp;ROWS(Tableau1[MP ANALYSEE])))),ROWS($1:206))),"")</f>
        <v/>
      </c>
      <c r="F207" s="13" t="str">
        <f t="array" aca="1" ref="F207" ca="1">IF(ROWS($1:206)&lt;=COUNTIF(Tableau1[LOT],COURBES!$K$12),INDEX(Tableau1[MP ANALYSEE],SMALL(IF(Tableau1[LOT]=COURBES!$K$12,ROW(INDIRECT("1:"&amp;ROWS(Tableau1[LOT])))),ROWS($1:206))),"")</f>
        <v/>
      </c>
      <c r="G207" s="12" t="str">
        <f t="array" aca="1" ref="G207" ca="1">IF(ROWS($1:206)&lt;=COUNTIF(Tableau1[LOT],COURBES!$K$12),INDEX(Tableau2[RESULTAT SUR PROD],SMALL(IF(Tableau1[LOT]=COURBES!$K$12,ROW(INDIRECT("1:"&amp;ROWS(Tableau1[LOT])))),ROWS($1:206))),"")</f>
        <v/>
      </c>
      <c r="H207" s="12" t="str">
        <f t="array" aca="1" ref="H207" ca="1">IF(ROWS($1:206)&lt;=COUNTIF(Tableau1[LOT],COURBES!$K$12),INDEX(Tableau2[SURCHARGE],SMALL(IF(Tableau1[LOT]=COURBES!$K$12,ROW(INDIRECT("1:"&amp;ROWS(Tableau1[LOT])))),ROWS($1:206))),"")</f>
        <v/>
      </c>
      <c r="I207" s="12" t="str">
        <f t="array" aca="1" ref="I207" ca="1">IF(ROWS($1:206)&lt;=COUNTIF(Tableau1[LOT],COURBES!$K$12),INDEX(Tableau2[RESULTAT SUR ETIQ],SMALL(IF(Tableau1[LOT]=COURBES!$K$12,ROW(INDIRECT("1:"&amp;ROWS(Tableau1[LOT])))),ROWS($1:206))),"")</f>
        <v/>
      </c>
    </row>
    <row r="208" spans="1:9" x14ac:dyDescent="0.45">
      <c r="A208" t="str">
        <f t="array" aca="1" ref="A208" ca="1">IF(ROWS($1:207)&lt;=COUNTIF(Tableau1[MP ANALYSEE],COURBES!$E$12),INDEX(Tableau1[LOT],SMALL(IF(Tableau1[MP ANALYSEE]=COURBES!$E$12,ROW(INDIRECT("1:"&amp;ROWS(Tableau1[MP ANALYSEE])))),ROWS($1:207))),"")</f>
        <v/>
      </c>
      <c r="B208" s="12" t="str">
        <f t="array" aca="1" ref="B208" ca="1">IF(ROWS($1:207)&lt;=COUNTIF(Tableau1[MP ANALYSEE],COURBES!$E$12),INDEX(Tableau2[RESULTAT SUR PROD],SMALL(IF(Tableau1[MP ANALYSEE]=COURBES!$E$12,ROW(INDIRECT("1:"&amp;ROWS(Tableau1[MP ANALYSEE])))),ROWS($1:207))),"")</f>
        <v/>
      </c>
      <c r="C208" s="12" t="str">
        <f t="array" aca="1" ref="C208" ca="1">IF(ROWS($1:207)&lt;=COUNTIF(Tableau1[MP ANALYSEE],COURBES!$E$12),INDEX(Tableau2[SURCHARGE],SMALL(IF(Tableau1[MP ANALYSEE]=COURBES!$E$12,ROW(INDIRECT("1:"&amp;ROWS(Tableau1[MP ANALYSEE])))),ROWS($1:207))),"")</f>
        <v/>
      </c>
      <c r="D208" s="12" t="str">
        <f t="array" aca="1" ref="D208" ca="1">IF(ROWS($1:207)&lt;=COUNTIF(Tableau1[MP ANALYSEE],COURBES!$E$12),INDEX(Tableau2[RESULTAT SUR ETIQ],SMALL(IF(Tableau1[MP ANALYSEE]=COURBES!$E$12,ROW(INDIRECT("1:"&amp;ROWS(Tableau1[MP ANALYSEE])))),ROWS($1:207))),"")</f>
        <v/>
      </c>
      <c r="F208" s="13" t="str">
        <f t="array" aca="1" ref="F208" ca="1">IF(ROWS($1:207)&lt;=COUNTIF(Tableau1[LOT],COURBES!$K$12),INDEX(Tableau1[MP ANALYSEE],SMALL(IF(Tableau1[LOT]=COURBES!$K$12,ROW(INDIRECT("1:"&amp;ROWS(Tableau1[LOT])))),ROWS($1:207))),"")</f>
        <v/>
      </c>
      <c r="G208" s="12" t="str">
        <f t="array" aca="1" ref="G208" ca="1">IF(ROWS($1:207)&lt;=COUNTIF(Tableau1[LOT],COURBES!$K$12),INDEX(Tableau2[RESULTAT SUR PROD],SMALL(IF(Tableau1[LOT]=COURBES!$K$12,ROW(INDIRECT("1:"&amp;ROWS(Tableau1[LOT])))),ROWS($1:207))),"")</f>
        <v/>
      </c>
      <c r="H208" s="12" t="str">
        <f t="array" aca="1" ref="H208" ca="1">IF(ROWS($1:207)&lt;=COUNTIF(Tableau1[LOT],COURBES!$K$12),INDEX(Tableau2[SURCHARGE],SMALL(IF(Tableau1[LOT]=COURBES!$K$12,ROW(INDIRECT("1:"&amp;ROWS(Tableau1[LOT])))),ROWS($1:207))),"")</f>
        <v/>
      </c>
      <c r="I208" s="12" t="str">
        <f t="array" aca="1" ref="I208" ca="1">IF(ROWS($1:207)&lt;=COUNTIF(Tableau1[LOT],COURBES!$K$12),INDEX(Tableau2[RESULTAT SUR ETIQ],SMALL(IF(Tableau1[LOT]=COURBES!$K$12,ROW(INDIRECT("1:"&amp;ROWS(Tableau1[LOT])))),ROWS($1:207))),"")</f>
        <v/>
      </c>
    </row>
    <row r="209" spans="1:9" x14ac:dyDescent="0.45">
      <c r="A209" t="str">
        <f t="array" aca="1" ref="A209" ca="1">IF(ROWS($1:208)&lt;=COUNTIF(Tableau1[MP ANALYSEE],COURBES!$E$12),INDEX(Tableau1[LOT],SMALL(IF(Tableau1[MP ANALYSEE]=COURBES!$E$12,ROW(INDIRECT("1:"&amp;ROWS(Tableau1[MP ANALYSEE])))),ROWS($1:208))),"")</f>
        <v/>
      </c>
      <c r="B209" s="12" t="str">
        <f t="array" aca="1" ref="B209" ca="1">IF(ROWS($1:208)&lt;=COUNTIF(Tableau1[MP ANALYSEE],COURBES!$E$12),INDEX(Tableau2[RESULTAT SUR PROD],SMALL(IF(Tableau1[MP ANALYSEE]=COURBES!$E$12,ROW(INDIRECT("1:"&amp;ROWS(Tableau1[MP ANALYSEE])))),ROWS($1:208))),"")</f>
        <v/>
      </c>
      <c r="C209" s="12" t="str">
        <f t="array" aca="1" ref="C209" ca="1">IF(ROWS($1:208)&lt;=COUNTIF(Tableau1[MP ANALYSEE],COURBES!$E$12),INDEX(Tableau2[SURCHARGE],SMALL(IF(Tableau1[MP ANALYSEE]=COURBES!$E$12,ROW(INDIRECT("1:"&amp;ROWS(Tableau1[MP ANALYSEE])))),ROWS($1:208))),"")</f>
        <v/>
      </c>
      <c r="D209" s="12" t="str">
        <f t="array" aca="1" ref="D209" ca="1">IF(ROWS($1:208)&lt;=COUNTIF(Tableau1[MP ANALYSEE],COURBES!$E$12),INDEX(Tableau2[RESULTAT SUR ETIQ],SMALL(IF(Tableau1[MP ANALYSEE]=COURBES!$E$12,ROW(INDIRECT("1:"&amp;ROWS(Tableau1[MP ANALYSEE])))),ROWS($1:208))),"")</f>
        <v/>
      </c>
      <c r="F209" s="13" t="str">
        <f t="array" aca="1" ref="F209" ca="1">IF(ROWS($1:208)&lt;=COUNTIF(Tableau1[LOT],COURBES!$K$12),INDEX(Tableau1[MP ANALYSEE],SMALL(IF(Tableau1[LOT]=COURBES!$K$12,ROW(INDIRECT("1:"&amp;ROWS(Tableau1[LOT])))),ROWS($1:208))),"")</f>
        <v/>
      </c>
      <c r="G209" s="12" t="str">
        <f t="array" aca="1" ref="G209" ca="1">IF(ROWS($1:208)&lt;=COUNTIF(Tableau1[LOT],COURBES!$K$12),INDEX(Tableau2[RESULTAT SUR PROD],SMALL(IF(Tableau1[LOT]=COURBES!$K$12,ROW(INDIRECT("1:"&amp;ROWS(Tableau1[LOT])))),ROWS($1:208))),"")</f>
        <v/>
      </c>
      <c r="H209" s="12" t="str">
        <f t="array" aca="1" ref="H209" ca="1">IF(ROWS($1:208)&lt;=COUNTIF(Tableau1[LOT],COURBES!$K$12),INDEX(Tableau2[SURCHARGE],SMALL(IF(Tableau1[LOT]=COURBES!$K$12,ROW(INDIRECT("1:"&amp;ROWS(Tableau1[LOT])))),ROWS($1:208))),"")</f>
        <v/>
      </c>
      <c r="I209" s="12" t="str">
        <f t="array" aca="1" ref="I209" ca="1">IF(ROWS($1:208)&lt;=COUNTIF(Tableau1[LOT],COURBES!$K$12),INDEX(Tableau2[RESULTAT SUR ETIQ],SMALL(IF(Tableau1[LOT]=COURBES!$K$12,ROW(INDIRECT("1:"&amp;ROWS(Tableau1[LOT])))),ROWS($1:208))),"")</f>
        <v/>
      </c>
    </row>
    <row r="210" spans="1:9" x14ac:dyDescent="0.45">
      <c r="A210" t="str">
        <f t="array" aca="1" ref="A210" ca="1">IF(ROWS($1:209)&lt;=COUNTIF(Tableau1[MP ANALYSEE],COURBES!$E$12),INDEX(Tableau1[LOT],SMALL(IF(Tableau1[MP ANALYSEE]=COURBES!$E$12,ROW(INDIRECT("1:"&amp;ROWS(Tableau1[MP ANALYSEE])))),ROWS($1:209))),"")</f>
        <v/>
      </c>
      <c r="B210" s="12" t="str">
        <f t="array" aca="1" ref="B210" ca="1">IF(ROWS($1:209)&lt;=COUNTIF(Tableau1[MP ANALYSEE],COURBES!$E$12),INDEX(Tableau2[RESULTAT SUR PROD],SMALL(IF(Tableau1[MP ANALYSEE]=COURBES!$E$12,ROW(INDIRECT("1:"&amp;ROWS(Tableau1[MP ANALYSEE])))),ROWS($1:209))),"")</f>
        <v/>
      </c>
      <c r="C210" s="12" t="str">
        <f t="array" aca="1" ref="C210" ca="1">IF(ROWS($1:209)&lt;=COUNTIF(Tableau1[MP ANALYSEE],COURBES!$E$12),INDEX(Tableau2[SURCHARGE],SMALL(IF(Tableau1[MP ANALYSEE]=COURBES!$E$12,ROW(INDIRECT("1:"&amp;ROWS(Tableau1[MP ANALYSEE])))),ROWS($1:209))),"")</f>
        <v/>
      </c>
      <c r="D210" s="12" t="str">
        <f t="array" aca="1" ref="D210" ca="1">IF(ROWS($1:209)&lt;=COUNTIF(Tableau1[MP ANALYSEE],COURBES!$E$12),INDEX(Tableau2[RESULTAT SUR ETIQ],SMALL(IF(Tableau1[MP ANALYSEE]=COURBES!$E$12,ROW(INDIRECT("1:"&amp;ROWS(Tableau1[MP ANALYSEE])))),ROWS($1:209))),"")</f>
        <v/>
      </c>
      <c r="F210" s="13" t="str">
        <f t="array" aca="1" ref="F210" ca="1">IF(ROWS($1:209)&lt;=COUNTIF(Tableau1[LOT],COURBES!$K$12),INDEX(Tableau1[MP ANALYSEE],SMALL(IF(Tableau1[LOT]=COURBES!$K$12,ROW(INDIRECT("1:"&amp;ROWS(Tableau1[LOT])))),ROWS($1:209))),"")</f>
        <v/>
      </c>
      <c r="G210" s="12" t="str">
        <f t="array" aca="1" ref="G210" ca="1">IF(ROWS($1:209)&lt;=COUNTIF(Tableau1[LOT],COURBES!$K$12),INDEX(Tableau2[RESULTAT SUR PROD],SMALL(IF(Tableau1[LOT]=COURBES!$K$12,ROW(INDIRECT("1:"&amp;ROWS(Tableau1[LOT])))),ROWS($1:209))),"")</f>
        <v/>
      </c>
      <c r="H210" s="12" t="str">
        <f t="array" aca="1" ref="H210" ca="1">IF(ROWS($1:209)&lt;=COUNTIF(Tableau1[LOT],COURBES!$K$12),INDEX(Tableau2[SURCHARGE],SMALL(IF(Tableau1[LOT]=COURBES!$K$12,ROW(INDIRECT("1:"&amp;ROWS(Tableau1[LOT])))),ROWS($1:209))),"")</f>
        <v/>
      </c>
      <c r="I210" s="12" t="str">
        <f t="array" aca="1" ref="I210" ca="1">IF(ROWS($1:209)&lt;=COUNTIF(Tableau1[LOT],COURBES!$K$12),INDEX(Tableau2[RESULTAT SUR ETIQ],SMALL(IF(Tableau1[LOT]=COURBES!$K$12,ROW(INDIRECT("1:"&amp;ROWS(Tableau1[LOT])))),ROWS($1:209))),"")</f>
        <v/>
      </c>
    </row>
    <row r="211" spans="1:9" x14ac:dyDescent="0.45">
      <c r="A211" t="str">
        <f t="array" aca="1" ref="A211" ca="1">IF(ROWS($1:210)&lt;=COUNTIF(Tableau1[MP ANALYSEE],COURBES!$E$12),INDEX(Tableau1[LOT],SMALL(IF(Tableau1[MP ANALYSEE]=COURBES!$E$12,ROW(INDIRECT("1:"&amp;ROWS(Tableau1[MP ANALYSEE])))),ROWS($1:210))),"")</f>
        <v/>
      </c>
      <c r="B211" s="12" t="str">
        <f t="array" aca="1" ref="B211" ca="1">IF(ROWS($1:210)&lt;=COUNTIF(Tableau1[MP ANALYSEE],COURBES!$E$12),INDEX(Tableau2[RESULTAT SUR PROD],SMALL(IF(Tableau1[MP ANALYSEE]=COURBES!$E$12,ROW(INDIRECT("1:"&amp;ROWS(Tableau1[MP ANALYSEE])))),ROWS($1:210))),"")</f>
        <v/>
      </c>
      <c r="C211" s="12" t="str">
        <f t="array" aca="1" ref="C211" ca="1">IF(ROWS($1:210)&lt;=COUNTIF(Tableau1[MP ANALYSEE],COURBES!$E$12),INDEX(Tableau2[SURCHARGE],SMALL(IF(Tableau1[MP ANALYSEE]=COURBES!$E$12,ROW(INDIRECT("1:"&amp;ROWS(Tableau1[MP ANALYSEE])))),ROWS($1:210))),"")</f>
        <v/>
      </c>
      <c r="D211" s="12" t="str">
        <f t="array" aca="1" ref="D211" ca="1">IF(ROWS($1:210)&lt;=COUNTIF(Tableau1[MP ANALYSEE],COURBES!$E$12),INDEX(Tableau2[RESULTAT SUR ETIQ],SMALL(IF(Tableau1[MP ANALYSEE]=COURBES!$E$12,ROW(INDIRECT("1:"&amp;ROWS(Tableau1[MP ANALYSEE])))),ROWS($1:210))),"")</f>
        <v/>
      </c>
      <c r="F211" s="13" t="str">
        <f t="array" aca="1" ref="F211" ca="1">IF(ROWS($1:210)&lt;=COUNTIF(Tableau1[LOT],COURBES!$K$12),INDEX(Tableau1[MP ANALYSEE],SMALL(IF(Tableau1[LOT]=COURBES!$K$12,ROW(INDIRECT("1:"&amp;ROWS(Tableau1[LOT])))),ROWS($1:210))),"")</f>
        <v/>
      </c>
      <c r="G211" s="12" t="str">
        <f t="array" aca="1" ref="G211" ca="1">IF(ROWS($1:210)&lt;=COUNTIF(Tableau1[LOT],COURBES!$K$12),INDEX(Tableau2[RESULTAT SUR PROD],SMALL(IF(Tableau1[LOT]=COURBES!$K$12,ROW(INDIRECT("1:"&amp;ROWS(Tableau1[LOT])))),ROWS($1:210))),"")</f>
        <v/>
      </c>
      <c r="H211" s="12" t="str">
        <f t="array" aca="1" ref="H211" ca="1">IF(ROWS($1:210)&lt;=COUNTIF(Tableau1[LOT],COURBES!$K$12),INDEX(Tableau2[SURCHARGE],SMALL(IF(Tableau1[LOT]=COURBES!$K$12,ROW(INDIRECT("1:"&amp;ROWS(Tableau1[LOT])))),ROWS($1:210))),"")</f>
        <v/>
      </c>
      <c r="I211" s="12" t="str">
        <f t="array" aca="1" ref="I211" ca="1">IF(ROWS($1:210)&lt;=COUNTIF(Tableau1[LOT],COURBES!$K$12),INDEX(Tableau2[RESULTAT SUR ETIQ],SMALL(IF(Tableau1[LOT]=COURBES!$K$12,ROW(INDIRECT("1:"&amp;ROWS(Tableau1[LOT])))),ROWS($1:210))),"")</f>
        <v/>
      </c>
    </row>
    <row r="212" spans="1:9" x14ac:dyDescent="0.45">
      <c r="A212" t="str">
        <f t="array" aca="1" ref="A212" ca="1">IF(ROWS($1:211)&lt;=COUNTIF(Tableau1[MP ANALYSEE],COURBES!$E$12),INDEX(Tableau1[LOT],SMALL(IF(Tableau1[MP ANALYSEE]=COURBES!$E$12,ROW(INDIRECT("1:"&amp;ROWS(Tableau1[MP ANALYSEE])))),ROWS($1:211))),"")</f>
        <v/>
      </c>
      <c r="B212" s="12" t="str">
        <f t="array" aca="1" ref="B212" ca="1">IF(ROWS($1:211)&lt;=COUNTIF(Tableau1[MP ANALYSEE],COURBES!$E$12),INDEX(Tableau2[RESULTAT SUR PROD],SMALL(IF(Tableau1[MP ANALYSEE]=COURBES!$E$12,ROW(INDIRECT("1:"&amp;ROWS(Tableau1[MP ANALYSEE])))),ROWS($1:211))),"")</f>
        <v/>
      </c>
      <c r="C212" s="12" t="str">
        <f t="array" aca="1" ref="C212" ca="1">IF(ROWS($1:211)&lt;=COUNTIF(Tableau1[MP ANALYSEE],COURBES!$E$12),INDEX(Tableau2[SURCHARGE],SMALL(IF(Tableau1[MP ANALYSEE]=COURBES!$E$12,ROW(INDIRECT("1:"&amp;ROWS(Tableau1[MP ANALYSEE])))),ROWS($1:211))),"")</f>
        <v/>
      </c>
      <c r="D212" s="12" t="str">
        <f t="array" aca="1" ref="D212" ca="1">IF(ROWS($1:211)&lt;=COUNTIF(Tableau1[MP ANALYSEE],COURBES!$E$12),INDEX(Tableau2[RESULTAT SUR ETIQ],SMALL(IF(Tableau1[MP ANALYSEE]=COURBES!$E$12,ROW(INDIRECT("1:"&amp;ROWS(Tableau1[MP ANALYSEE])))),ROWS($1:211))),"")</f>
        <v/>
      </c>
      <c r="F212" s="13" t="str">
        <f t="array" aca="1" ref="F212" ca="1">IF(ROWS($1:211)&lt;=COUNTIF(Tableau1[LOT],COURBES!$K$12),INDEX(Tableau1[MP ANALYSEE],SMALL(IF(Tableau1[LOT]=COURBES!$K$12,ROW(INDIRECT("1:"&amp;ROWS(Tableau1[LOT])))),ROWS($1:211))),"")</f>
        <v/>
      </c>
      <c r="G212" s="12" t="str">
        <f t="array" aca="1" ref="G212" ca="1">IF(ROWS($1:211)&lt;=COUNTIF(Tableau1[LOT],COURBES!$K$12),INDEX(Tableau2[RESULTAT SUR PROD],SMALL(IF(Tableau1[LOT]=COURBES!$K$12,ROW(INDIRECT("1:"&amp;ROWS(Tableau1[LOT])))),ROWS($1:211))),"")</f>
        <v/>
      </c>
      <c r="H212" s="12" t="str">
        <f t="array" aca="1" ref="H212" ca="1">IF(ROWS($1:211)&lt;=COUNTIF(Tableau1[LOT],COURBES!$K$12),INDEX(Tableau2[SURCHARGE],SMALL(IF(Tableau1[LOT]=COURBES!$K$12,ROW(INDIRECT("1:"&amp;ROWS(Tableau1[LOT])))),ROWS($1:211))),"")</f>
        <v/>
      </c>
      <c r="I212" s="12" t="str">
        <f t="array" aca="1" ref="I212" ca="1">IF(ROWS($1:211)&lt;=COUNTIF(Tableau1[LOT],COURBES!$K$12),INDEX(Tableau2[RESULTAT SUR ETIQ],SMALL(IF(Tableau1[LOT]=COURBES!$K$12,ROW(INDIRECT("1:"&amp;ROWS(Tableau1[LOT])))),ROWS($1:211))),"")</f>
        <v/>
      </c>
    </row>
    <row r="213" spans="1:9" x14ac:dyDescent="0.45">
      <c r="A213" t="str">
        <f t="array" aca="1" ref="A213" ca="1">IF(ROWS($1:212)&lt;=COUNTIF(Tableau1[MP ANALYSEE],COURBES!$E$12),INDEX(Tableau1[LOT],SMALL(IF(Tableau1[MP ANALYSEE]=COURBES!$E$12,ROW(INDIRECT("1:"&amp;ROWS(Tableau1[MP ANALYSEE])))),ROWS($1:212))),"")</f>
        <v/>
      </c>
      <c r="B213" s="12" t="str">
        <f t="array" aca="1" ref="B213" ca="1">IF(ROWS($1:212)&lt;=COUNTIF(Tableau1[MP ANALYSEE],COURBES!$E$12),INDEX(Tableau2[RESULTAT SUR PROD],SMALL(IF(Tableau1[MP ANALYSEE]=COURBES!$E$12,ROW(INDIRECT("1:"&amp;ROWS(Tableau1[MP ANALYSEE])))),ROWS($1:212))),"")</f>
        <v/>
      </c>
      <c r="C213" s="12" t="str">
        <f t="array" aca="1" ref="C213" ca="1">IF(ROWS($1:212)&lt;=COUNTIF(Tableau1[MP ANALYSEE],COURBES!$E$12),INDEX(Tableau2[SURCHARGE],SMALL(IF(Tableau1[MP ANALYSEE]=COURBES!$E$12,ROW(INDIRECT("1:"&amp;ROWS(Tableau1[MP ANALYSEE])))),ROWS($1:212))),"")</f>
        <v/>
      </c>
      <c r="D213" s="12" t="str">
        <f t="array" aca="1" ref="D213" ca="1">IF(ROWS($1:212)&lt;=COUNTIF(Tableau1[MP ANALYSEE],COURBES!$E$12),INDEX(Tableau2[RESULTAT SUR ETIQ],SMALL(IF(Tableau1[MP ANALYSEE]=COURBES!$E$12,ROW(INDIRECT("1:"&amp;ROWS(Tableau1[MP ANALYSEE])))),ROWS($1:212))),"")</f>
        <v/>
      </c>
      <c r="F213" s="13" t="str">
        <f t="array" aca="1" ref="F213" ca="1">IF(ROWS($1:212)&lt;=COUNTIF(Tableau1[LOT],COURBES!$K$12),INDEX(Tableau1[MP ANALYSEE],SMALL(IF(Tableau1[LOT]=COURBES!$K$12,ROW(INDIRECT("1:"&amp;ROWS(Tableau1[LOT])))),ROWS($1:212))),"")</f>
        <v/>
      </c>
      <c r="G213" s="12" t="str">
        <f t="array" aca="1" ref="G213" ca="1">IF(ROWS($1:212)&lt;=COUNTIF(Tableau1[LOT],COURBES!$K$12),INDEX(Tableau2[RESULTAT SUR PROD],SMALL(IF(Tableau1[LOT]=COURBES!$K$12,ROW(INDIRECT("1:"&amp;ROWS(Tableau1[LOT])))),ROWS($1:212))),"")</f>
        <v/>
      </c>
      <c r="H213" s="12" t="str">
        <f t="array" aca="1" ref="H213" ca="1">IF(ROWS($1:212)&lt;=COUNTIF(Tableau1[LOT],COURBES!$K$12),INDEX(Tableau2[SURCHARGE],SMALL(IF(Tableau1[LOT]=COURBES!$K$12,ROW(INDIRECT("1:"&amp;ROWS(Tableau1[LOT])))),ROWS($1:212))),"")</f>
        <v/>
      </c>
      <c r="I213" s="12" t="str">
        <f t="array" aca="1" ref="I213" ca="1">IF(ROWS($1:212)&lt;=COUNTIF(Tableau1[LOT],COURBES!$K$12),INDEX(Tableau2[RESULTAT SUR ETIQ],SMALL(IF(Tableau1[LOT]=COURBES!$K$12,ROW(INDIRECT("1:"&amp;ROWS(Tableau1[LOT])))),ROWS($1:212))),"")</f>
        <v/>
      </c>
    </row>
    <row r="214" spans="1:9" x14ac:dyDescent="0.45">
      <c r="A214" t="str">
        <f t="array" aca="1" ref="A214" ca="1">IF(ROWS($1:213)&lt;=COUNTIF(Tableau1[MP ANALYSEE],COURBES!$E$12),INDEX(Tableau1[LOT],SMALL(IF(Tableau1[MP ANALYSEE]=COURBES!$E$12,ROW(INDIRECT("1:"&amp;ROWS(Tableau1[MP ANALYSEE])))),ROWS($1:213))),"")</f>
        <v/>
      </c>
      <c r="B214" s="12" t="str">
        <f t="array" aca="1" ref="B214" ca="1">IF(ROWS($1:213)&lt;=COUNTIF(Tableau1[MP ANALYSEE],COURBES!$E$12),INDEX(Tableau2[RESULTAT SUR PROD],SMALL(IF(Tableau1[MP ANALYSEE]=COURBES!$E$12,ROW(INDIRECT("1:"&amp;ROWS(Tableau1[MP ANALYSEE])))),ROWS($1:213))),"")</f>
        <v/>
      </c>
      <c r="C214" s="12" t="str">
        <f t="array" aca="1" ref="C214" ca="1">IF(ROWS($1:213)&lt;=COUNTIF(Tableau1[MP ANALYSEE],COURBES!$E$12),INDEX(Tableau2[SURCHARGE],SMALL(IF(Tableau1[MP ANALYSEE]=COURBES!$E$12,ROW(INDIRECT("1:"&amp;ROWS(Tableau1[MP ANALYSEE])))),ROWS($1:213))),"")</f>
        <v/>
      </c>
      <c r="D214" s="12" t="str">
        <f t="array" aca="1" ref="D214" ca="1">IF(ROWS($1:213)&lt;=COUNTIF(Tableau1[MP ANALYSEE],COURBES!$E$12),INDEX(Tableau2[RESULTAT SUR ETIQ],SMALL(IF(Tableau1[MP ANALYSEE]=COURBES!$E$12,ROW(INDIRECT("1:"&amp;ROWS(Tableau1[MP ANALYSEE])))),ROWS($1:213))),"")</f>
        <v/>
      </c>
      <c r="F214" s="13" t="str">
        <f t="array" aca="1" ref="F214" ca="1">IF(ROWS($1:213)&lt;=COUNTIF(Tableau1[LOT],COURBES!$K$12),INDEX(Tableau1[MP ANALYSEE],SMALL(IF(Tableau1[LOT]=COURBES!$K$12,ROW(INDIRECT("1:"&amp;ROWS(Tableau1[LOT])))),ROWS($1:213))),"")</f>
        <v/>
      </c>
      <c r="G214" s="12" t="str">
        <f t="array" aca="1" ref="G214" ca="1">IF(ROWS($1:213)&lt;=COUNTIF(Tableau1[LOT],COURBES!$K$12),INDEX(Tableau2[RESULTAT SUR PROD],SMALL(IF(Tableau1[LOT]=COURBES!$K$12,ROW(INDIRECT("1:"&amp;ROWS(Tableau1[LOT])))),ROWS($1:213))),"")</f>
        <v/>
      </c>
      <c r="H214" s="12" t="str">
        <f t="array" aca="1" ref="H214" ca="1">IF(ROWS($1:213)&lt;=COUNTIF(Tableau1[LOT],COURBES!$K$12),INDEX(Tableau2[SURCHARGE],SMALL(IF(Tableau1[LOT]=COURBES!$K$12,ROW(INDIRECT("1:"&amp;ROWS(Tableau1[LOT])))),ROWS($1:213))),"")</f>
        <v/>
      </c>
      <c r="I214" s="12" t="str">
        <f t="array" aca="1" ref="I214" ca="1">IF(ROWS($1:213)&lt;=COUNTIF(Tableau1[LOT],COURBES!$K$12),INDEX(Tableau2[RESULTAT SUR ETIQ],SMALL(IF(Tableau1[LOT]=COURBES!$K$12,ROW(INDIRECT("1:"&amp;ROWS(Tableau1[LOT])))),ROWS($1:213))),"")</f>
        <v/>
      </c>
    </row>
    <row r="215" spans="1:9" x14ac:dyDescent="0.45">
      <c r="A215" t="str">
        <f t="array" aca="1" ref="A215" ca="1">IF(ROWS($1:214)&lt;=COUNTIF(Tableau1[MP ANALYSEE],COURBES!$E$12),INDEX(Tableau1[LOT],SMALL(IF(Tableau1[MP ANALYSEE]=COURBES!$E$12,ROW(INDIRECT("1:"&amp;ROWS(Tableau1[MP ANALYSEE])))),ROWS($1:214))),"")</f>
        <v/>
      </c>
      <c r="B215" s="12" t="str">
        <f t="array" aca="1" ref="B215" ca="1">IF(ROWS($1:214)&lt;=COUNTIF(Tableau1[MP ANALYSEE],COURBES!$E$12),INDEX(Tableau2[RESULTAT SUR PROD],SMALL(IF(Tableau1[MP ANALYSEE]=COURBES!$E$12,ROW(INDIRECT("1:"&amp;ROWS(Tableau1[MP ANALYSEE])))),ROWS($1:214))),"")</f>
        <v/>
      </c>
      <c r="C215" s="12" t="str">
        <f t="array" aca="1" ref="C215" ca="1">IF(ROWS($1:214)&lt;=COUNTIF(Tableau1[MP ANALYSEE],COURBES!$E$12),INDEX(Tableau2[SURCHARGE],SMALL(IF(Tableau1[MP ANALYSEE]=COURBES!$E$12,ROW(INDIRECT("1:"&amp;ROWS(Tableau1[MP ANALYSEE])))),ROWS($1:214))),"")</f>
        <v/>
      </c>
      <c r="D215" s="12" t="str">
        <f t="array" aca="1" ref="D215" ca="1">IF(ROWS($1:214)&lt;=COUNTIF(Tableau1[MP ANALYSEE],COURBES!$E$12),INDEX(Tableau2[RESULTAT SUR ETIQ],SMALL(IF(Tableau1[MP ANALYSEE]=COURBES!$E$12,ROW(INDIRECT("1:"&amp;ROWS(Tableau1[MP ANALYSEE])))),ROWS($1:214))),"")</f>
        <v/>
      </c>
      <c r="F215" s="13" t="str">
        <f t="array" aca="1" ref="F215" ca="1">IF(ROWS($1:214)&lt;=COUNTIF(Tableau1[LOT],COURBES!$K$12),INDEX(Tableau1[MP ANALYSEE],SMALL(IF(Tableau1[LOT]=COURBES!$K$12,ROW(INDIRECT("1:"&amp;ROWS(Tableau1[LOT])))),ROWS($1:214))),"")</f>
        <v/>
      </c>
      <c r="G215" s="12" t="str">
        <f t="array" aca="1" ref="G215" ca="1">IF(ROWS($1:214)&lt;=COUNTIF(Tableau1[LOT],COURBES!$K$12),INDEX(Tableau2[RESULTAT SUR PROD],SMALL(IF(Tableau1[LOT]=COURBES!$K$12,ROW(INDIRECT("1:"&amp;ROWS(Tableau1[LOT])))),ROWS($1:214))),"")</f>
        <v/>
      </c>
      <c r="H215" s="12" t="str">
        <f t="array" aca="1" ref="H215" ca="1">IF(ROWS($1:214)&lt;=COUNTIF(Tableau1[LOT],COURBES!$K$12),INDEX(Tableau2[SURCHARGE],SMALL(IF(Tableau1[LOT]=COURBES!$K$12,ROW(INDIRECT("1:"&amp;ROWS(Tableau1[LOT])))),ROWS($1:214))),"")</f>
        <v/>
      </c>
      <c r="I215" s="12" t="str">
        <f t="array" aca="1" ref="I215" ca="1">IF(ROWS($1:214)&lt;=COUNTIF(Tableau1[LOT],COURBES!$K$12),INDEX(Tableau2[RESULTAT SUR ETIQ],SMALL(IF(Tableau1[LOT]=COURBES!$K$12,ROW(INDIRECT("1:"&amp;ROWS(Tableau1[LOT])))),ROWS($1:214))),"")</f>
        <v/>
      </c>
    </row>
    <row r="216" spans="1:9" x14ac:dyDescent="0.45">
      <c r="A216" t="str">
        <f t="array" aca="1" ref="A216" ca="1">IF(ROWS($1:215)&lt;=COUNTIF(Tableau1[MP ANALYSEE],COURBES!$E$12),INDEX(Tableau1[LOT],SMALL(IF(Tableau1[MP ANALYSEE]=COURBES!$E$12,ROW(INDIRECT("1:"&amp;ROWS(Tableau1[MP ANALYSEE])))),ROWS($1:215))),"")</f>
        <v/>
      </c>
      <c r="B216" s="12" t="str">
        <f t="array" aca="1" ref="B216" ca="1">IF(ROWS($1:215)&lt;=COUNTIF(Tableau1[MP ANALYSEE],COURBES!$E$12),INDEX(Tableau2[RESULTAT SUR PROD],SMALL(IF(Tableau1[MP ANALYSEE]=COURBES!$E$12,ROW(INDIRECT("1:"&amp;ROWS(Tableau1[MP ANALYSEE])))),ROWS($1:215))),"")</f>
        <v/>
      </c>
      <c r="C216" s="12" t="str">
        <f t="array" aca="1" ref="C216" ca="1">IF(ROWS($1:215)&lt;=COUNTIF(Tableau1[MP ANALYSEE],COURBES!$E$12),INDEX(Tableau2[SURCHARGE],SMALL(IF(Tableau1[MP ANALYSEE]=COURBES!$E$12,ROW(INDIRECT("1:"&amp;ROWS(Tableau1[MP ANALYSEE])))),ROWS($1:215))),"")</f>
        <v/>
      </c>
      <c r="D216" s="12" t="str">
        <f t="array" aca="1" ref="D216" ca="1">IF(ROWS($1:215)&lt;=COUNTIF(Tableau1[MP ANALYSEE],COURBES!$E$12),INDEX(Tableau2[RESULTAT SUR ETIQ],SMALL(IF(Tableau1[MP ANALYSEE]=COURBES!$E$12,ROW(INDIRECT("1:"&amp;ROWS(Tableau1[MP ANALYSEE])))),ROWS($1:215))),"")</f>
        <v/>
      </c>
      <c r="F216" s="13" t="str">
        <f t="array" aca="1" ref="F216" ca="1">IF(ROWS($1:215)&lt;=COUNTIF(Tableau1[LOT],COURBES!$K$12),INDEX(Tableau1[MP ANALYSEE],SMALL(IF(Tableau1[LOT]=COURBES!$K$12,ROW(INDIRECT("1:"&amp;ROWS(Tableau1[LOT])))),ROWS($1:215))),"")</f>
        <v/>
      </c>
      <c r="G216" s="12" t="str">
        <f t="array" aca="1" ref="G216" ca="1">IF(ROWS($1:215)&lt;=COUNTIF(Tableau1[LOT],COURBES!$K$12),INDEX(Tableau2[RESULTAT SUR PROD],SMALL(IF(Tableau1[LOT]=COURBES!$K$12,ROW(INDIRECT("1:"&amp;ROWS(Tableau1[LOT])))),ROWS($1:215))),"")</f>
        <v/>
      </c>
      <c r="H216" s="12" t="str">
        <f t="array" aca="1" ref="H216" ca="1">IF(ROWS($1:215)&lt;=COUNTIF(Tableau1[LOT],COURBES!$K$12),INDEX(Tableau2[SURCHARGE],SMALL(IF(Tableau1[LOT]=COURBES!$K$12,ROW(INDIRECT("1:"&amp;ROWS(Tableau1[LOT])))),ROWS($1:215))),"")</f>
        <v/>
      </c>
      <c r="I216" s="12" t="str">
        <f t="array" aca="1" ref="I216" ca="1">IF(ROWS($1:215)&lt;=COUNTIF(Tableau1[LOT],COURBES!$K$12),INDEX(Tableau2[RESULTAT SUR ETIQ],SMALL(IF(Tableau1[LOT]=COURBES!$K$12,ROW(INDIRECT("1:"&amp;ROWS(Tableau1[LOT])))),ROWS($1:215))),"")</f>
        <v/>
      </c>
    </row>
    <row r="217" spans="1:9" x14ac:dyDescent="0.45">
      <c r="A217" t="str">
        <f t="array" aca="1" ref="A217" ca="1">IF(ROWS($1:216)&lt;=COUNTIF(Tableau1[MP ANALYSEE],COURBES!$E$12),INDEX(Tableau1[LOT],SMALL(IF(Tableau1[MP ANALYSEE]=COURBES!$E$12,ROW(INDIRECT("1:"&amp;ROWS(Tableau1[MP ANALYSEE])))),ROWS($1:216))),"")</f>
        <v/>
      </c>
      <c r="B217" s="12" t="str">
        <f t="array" aca="1" ref="B217" ca="1">IF(ROWS($1:216)&lt;=COUNTIF(Tableau1[MP ANALYSEE],COURBES!$E$12),INDEX(Tableau2[RESULTAT SUR PROD],SMALL(IF(Tableau1[MP ANALYSEE]=COURBES!$E$12,ROW(INDIRECT("1:"&amp;ROWS(Tableau1[MP ANALYSEE])))),ROWS($1:216))),"")</f>
        <v/>
      </c>
      <c r="C217" s="12" t="str">
        <f t="array" aca="1" ref="C217" ca="1">IF(ROWS($1:216)&lt;=COUNTIF(Tableau1[MP ANALYSEE],COURBES!$E$12),INDEX(Tableau2[SURCHARGE],SMALL(IF(Tableau1[MP ANALYSEE]=COURBES!$E$12,ROW(INDIRECT("1:"&amp;ROWS(Tableau1[MP ANALYSEE])))),ROWS($1:216))),"")</f>
        <v/>
      </c>
      <c r="D217" s="12" t="str">
        <f t="array" aca="1" ref="D217" ca="1">IF(ROWS($1:216)&lt;=COUNTIF(Tableau1[MP ANALYSEE],COURBES!$E$12),INDEX(Tableau2[RESULTAT SUR ETIQ],SMALL(IF(Tableau1[MP ANALYSEE]=COURBES!$E$12,ROW(INDIRECT("1:"&amp;ROWS(Tableau1[MP ANALYSEE])))),ROWS($1:216))),"")</f>
        <v/>
      </c>
      <c r="F217" s="13" t="str">
        <f t="array" aca="1" ref="F217" ca="1">IF(ROWS($1:216)&lt;=COUNTIF(Tableau1[LOT],COURBES!$K$12),INDEX(Tableau1[MP ANALYSEE],SMALL(IF(Tableau1[LOT]=COURBES!$K$12,ROW(INDIRECT("1:"&amp;ROWS(Tableau1[LOT])))),ROWS($1:216))),"")</f>
        <v/>
      </c>
      <c r="G217" s="12" t="str">
        <f t="array" aca="1" ref="G217" ca="1">IF(ROWS($1:216)&lt;=COUNTIF(Tableau1[LOT],COURBES!$K$12),INDEX(Tableau2[RESULTAT SUR PROD],SMALL(IF(Tableau1[LOT]=COURBES!$K$12,ROW(INDIRECT("1:"&amp;ROWS(Tableau1[LOT])))),ROWS($1:216))),"")</f>
        <v/>
      </c>
      <c r="H217" s="12" t="str">
        <f t="array" aca="1" ref="H217" ca="1">IF(ROWS($1:216)&lt;=COUNTIF(Tableau1[LOT],COURBES!$K$12),INDEX(Tableau2[SURCHARGE],SMALL(IF(Tableau1[LOT]=COURBES!$K$12,ROW(INDIRECT("1:"&amp;ROWS(Tableau1[LOT])))),ROWS($1:216))),"")</f>
        <v/>
      </c>
      <c r="I217" s="12" t="str">
        <f t="array" aca="1" ref="I217" ca="1">IF(ROWS($1:216)&lt;=COUNTIF(Tableau1[LOT],COURBES!$K$12),INDEX(Tableau2[RESULTAT SUR ETIQ],SMALL(IF(Tableau1[LOT]=COURBES!$K$12,ROW(INDIRECT("1:"&amp;ROWS(Tableau1[LOT])))),ROWS($1:216))),"")</f>
        <v/>
      </c>
    </row>
    <row r="218" spans="1:9" x14ac:dyDescent="0.45">
      <c r="A218" t="str">
        <f t="array" aca="1" ref="A218" ca="1">IF(ROWS($1:217)&lt;=COUNTIF(Tableau1[MP ANALYSEE],COURBES!$E$12),INDEX(Tableau1[LOT],SMALL(IF(Tableau1[MP ANALYSEE]=COURBES!$E$12,ROW(INDIRECT("1:"&amp;ROWS(Tableau1[MP ANALYSEE])))),ROWS($1:217))),"")</f>
        <v/>
      </c>
      <c r="B218" s="12" t="str">
        <f t="array" aca="1" ref="B218" ca="1">IF(ROWS($1:217)&lt;=COUNTIF(Tableau1[MP ANALYSEE],COURBES!$E$12),INDEX(Tableau2[RESULTAT SUR PROD],SMALL(IF(Tableau1[MP ANALYSEE]=COURBES!$E$12,ROW(INDIRECT("1:"&amp;ROWS(Tableau1[MP ANALYSEE])))),ROWS($1:217))),"")</f>
        <v/>
      </c>
      <c r="C218" s="12" t="str">
        <f t="array" aca="1" ref="C218" ca="1">IF(ROWS($1:217)&lt;=COUNTIF(Tableau1[MP ANALYSEE],COURBES!$E$12),INDEX(Tableau2[SURCHARGE],SMALL(IF(Tableau1[MP ANALYSEE]=COURBES!$E$12,ROW(INDIRECT("1:"&amp;ROWS(Tableau1[MP ANALYSEE])))),ROWS($1:217))),"")</f>
        <v/>
      </c>
      <c r="D218" s="12" t="str">
        <f t="array" aca="1" ref="D218" ca="1">IF(ROWS($1:217)&lt;=COUNTIF(Tableau1[MP ANALYSEE],COURBES!$E$12),INDEX(Tableau2[RESULTAT SUR ETIQ],SMALL(IF(Tableau1[MP ANALYSEE]=COURBES!$E$12,ROW(INDIRECT("1:"&amp;ROWS(Tableau1[MP ANALYSEE])))),ROWS($1:217))),"")</f>
        <v/>
      </c>
      <c r="F218" s="13" t="str">
        <f t="array" aca="1" ref="F218" ca="1">IF(ROWS($1:217)&lt;=COUNTIF(Tableau1[LOT],COURBES!$K$12),INDEX(Tableau1[MP ANALYSEE],SMALL(IF(Tableau1[LOT]=COURBES!$K$12,ROW(INDIRECT("1:"&amp;ROWS(Tableau1[LOT])))),ROWS($1:217))),"")</f>
        <v/>
      </c>
      <c r="G218" s="12" t="str">
        <f t="array" aca="1" ref="G218" ca="1">IF(ROWS($1:217)&lt;=COUNTIF(Tableau1[LOT],COURBES!$K$12),INDEX(Tableau2[RESULTAT SUR PROD],SMALL(IF(Tableau1[LOT]=COURBES!$K$12,ROW(INDIRECT("1:"&amp;ROWS(Tableau1[LOT])))),ROWS($1:217))),"")</f>
        <v/>
      </c>
      <c r="H218" s="12" t="str">
        <f t="array" aca="1" ref="H218" ca="1">IF(ROWS($1:217)&lt;=COUNTIF(Tableau1[LOT],COURBES!$K$12),INDEX(Tableau2[SURCHARGE],SMALL(IF(Tableau1[LOT]=COURBES!$K$12,ROW(INDIRECT("1:"&amp;ROWS(Tableau1[LOT])))),ROWS($1:217))),"")</f>
        <v/>
      </c>
      <c r="I218" s="12" t="str">
        <f t="array" aca="1" ref="I218" ca="1">IF(ROWS($1:217)&lt;=COUNTIF(Tableau1[LOT],COURBES!$K$12),INDEX(Tableau2[RESULTAT SUR ETIQ],SMALL(IF(Tableau1[LOT]=COURBES!$K$12,ROW(INDIRECT("1:"&amp;ROWS(Tableau1[LOT])))),ROWS($1:217))),"")</f>
        <v/>
      </c>
    </row>
    <row r="219" spans="1:9" x14ac:dyDescent="0.45">
      <c r="A219" t="str">
        <f t="array" aca="1" ref="A219" ca="1">IF(ROWS($1:218)&lt;=COUNTIF(Tableau1[MP ANALYSEE],COURBES!$E$12),INDEX(Tableau1[LOT],SMALL(IF(Tableau1[MP ANALYSEE]=COURBES!$E$12,ROW(INDIRECT("1:"&amp;ROWS(Tableau1[MP ANALYSEE])))),ROWS($1:218))),"")</f>
        <v/>
      </c>
      <c r="B219" s="12" t="str">
        <f t="array" aca="1" ref="B219" ca="1">IF(ROWS($1:218)&lt;=COUNTIF(Tableau1[MP ANALYSEE],COURBES!$E$12),INDEX(Tableau2[RESULTAT SUR PROD],SMALL(IF(Tableau1[MP ANALYSEE]=COURBES!$E$12,ROW(INDIRECT("1:"&amp;ROWS(Tableau1[MP ANALYSEE])))),ROWS($1:218))),"")</f>
        <v/>
      </c>
      <c r="C219" s="12" t="str">
        <f t="array" aca="1" ref="C219" ca="1">IF(ROWS($1:218)&lt;=COUNTIF(Tableau1[MP ANALYSEE],COURBES!$E$12),INDEX(Tableau2[SURCHARGE],SMALL(IF(Tableau1[MP ANALYSEE]=COURBES!$E$12,ROW(INDIRECT("1:"&amp;ROWS(Tableau1[MP ANALYSEE])))),ROWS($1:218))),"")</f>
        <v/>
      </c>
      <c r="D219" s="12" t="str">
        <f t="array" aca="1" ref="D219" ca="1">IF(ROWS($1:218)&lt;=COUNTIF(Tableau1[MP ANALYSEE],COURBES!$E$12),INDEX(Tableau2[RESULTAT SUR ETIQ],SMALL(IF(Tableau1[MP ANALYSEE]=COURBES!$E$12,ROW(INDIRECT("1:"&amp;ROWS(Tableau1[MP ANALYSEE])))),ROWS($1:218))),"")</f>
        <v/>
      </c>
      <c r="F219" s="13" t="str">
        <f t="array" aca="1" ref="F219" ca="1">IF(ROWS($1:218)&lt;=COUNTIF(Tableau1[LOT],COURBES!$K$12),INDEX(Tableau1[MP ANALYSEE],SMALL(IF(Tableau1[LOT]=COURBES!$K$12,ROW(INDIRECT("1:"&amp;ROWS(Tableau1[LOT])))),ROWS($1:218))),"")</f>
        <v/>
      </c>
      <c r="G219" s="12" t="str">
        <f t="array" aca="1" ref="G219" ca="1">IF(ROWS($1:218)&lt;=COUNTIF(Tableau1[LOT],COURBES!$K$12),INDEX(Tableau2[RESULTAT SUR PROD],SMALL(IF(Tableau1[LOT]=COURBES!$K$12,ROW(INDIRECT("1:"&amp;ROWS(Tableau1[LOT])))),ROWS($1:218))),"")</f>
        <v/>
      </c>
      <c r="H219" s="12" t="str">
        <f t="array" aca="1" ref="H219" ca="1">IF(ROWS($1:218)&lt;=COUNTIF(Tableau1[LOT],COURBES!$K$12),INDEX(Tableau2[SURCHARGE],SMALL(IF(Tableau1[LOT]=COURBES!$K$12,ROW(INDIRECT("1:"&amp;ROWS(Tableau1[LOT])))),ROWS($1:218))),"")</f>
        <v/>
      </c>
      <c r="I219" s="12" t="str">
        <f t="array" aca="1" ref="I219" ca="1">IF(ROWS($1:218)&lt;=COUNTIF(Tableau1[LOT],COURBES!$K$12),INDEX(Tableau2[RESULTAT SUR ETIQ],SMALL(IF(Tableau1[LOT]=COURBES!$K$12,ROW(INDIRECT("1:"&amp;ROWS(Tableau1[LOT])))),ROWS($1:218))),"")</f>
        <v/>
      </c>
    </row>
    <row r="220" spans="1:9" x14ac:dyDescent="0.45">
      <c r="A220" t="str">
        <f t="array" aca="1" ref="A220" ca="1">IF(ROWS($1:219)&lt;=COUNTIF(Tableau1[MP ANALYSEE],COURBES!$E$12),INDEX(Tableau1[LOT],SMALL(IF(Tableau1[MP ANALYSEE]=COURBES!$E$12,ROW(INDIRECT("1:"&amp;ROWS(Tableau1[MP ANALYSEE])))),ROWS($1:219))),"")</f>
        <v/>
      </c>
      <c r="B220" s="12" t="str">
        <f t="array" aca="1" ref="B220" ca="1">IF(ROWS($1:219)&lt;=COUNTIF(Tableau1[MP ANALYSEE],COURBES!$E$12),INDEX(Tableau2[RESULTAT SUR PROD],SMALL(IF(Tableau1[MP ANALYSEE]=COURBES!$E$12,ROW(INDIRECT("1:"&amp;ROWS(Tableau1[MP ANALYSEE])))),ROWS($1:219))),"")</f>
        <v/>
      </c>
      <c r="C220" s="12" t="str">
        <f t="array" aca="1" ref="C220" ca="1">IF(ROWS($1:219)&lt;=COUNTIF(Tableau1[MP ANALYSEE],COURBES!$E$12),INDEX(Tableau2[SURCHARGE],SMALL(IF(Tableau1[MP ANALYSEE]=COURBES!$E$12,ROW(INDIRECT("1:"&amp;ROWS(Tableau1[MP ANALYSEE])))),ROWS($1:219))),"")</f>
        <v/>
      </c>
      <c r="D220" s="12" t="str">
        <f t="array" aca="1" ref="D220" ca="1">IF(ROWS($1:219)&lt;=COUNTIF(Tableau1[MP ANALYSEE],COURBES!$E$12),INDEX(Tableau2[RESULTAT SUR ETIQ],SMALL(IF(Tableau1[MP ANALYSEE]=COURBES!$E$12,ROW(INDIRECT("1:"&amp;ROWS(Tableau1[MP ANALYSEE])))),ROWS($1:219))),"")</f>
        <v/>
      </c>
      <c r="F220" s="13" t="str">
        <f t="array" aca="1" ref="F220" ca="1">IF(ROWS($1:219)&lt;=COUNTIF(Tableau1[LOT],COURBES!$K$12),INDEX(Tableau1[MP ANALYSEE],SMALL(IF(Tableau1[LOT]=COURBES!$K$12,ROW(INDIRECT("1:"&amp;ROWS(Tableau1[LOT])))),ROWS($1:219))),"")</f>
        <v/>
      </c>
      <c r="G220" s="12" t="str">
        <f t="array" aca="1" ref="G220" ca="1">IF(ROWS($1:219)&lt;=COUNTIF(Tableau1[LOT],COURBES!$K$12),INDEX(Tableau2[RESULTAT SUR PROD],SMALL(IF(Tableau1[LOT]=COURBES!$K$12,ROW(INDIRECT("1:"&amp;ROWS(Tableau1[LOT])))),ROWS($1:219))),"")</f>
        <v/>
      </c>
      <c r="H220" s="12" t="str">
        <f t="array" aca="1" ref="H220" ca="1">IF(ROWS($1:219)&lt;=COUNTIF(Tableau1[LOT],COURBES!$K$12),INDEX(Tableau2[SURCHARGE],SMALL(IF(Tableau1[LOT]=COURBES!$K$12,ROW(INDIRECT("1:"&amp;ROWS(Tableau1[LOT])))),ROWS($1:219))),"")</f>
        <v/>
      </c>
      <c r="I220" s="12" t="str">
        <f t="array" aca="1" ref="I220" ca="1">IF(ROWS($1:219)&lt;=COUNTIF(Tableau1[LOT],COURBES!$K$12),INDEX(Tableau2[RESULTAT SUR ETIQ],SMALL(IF(Tableau1[LOT]=COURBES!$K$12,ROW(INDIRECT("1:"&amp;ROWS(Tableau1[LOT])))),ROWS($1:219))),"")</f>
        <v/>
      </c>
    </row>
    <row r="221" spans="1:9" x14ac:dyDescent="0.45">
      <c r="A221" t="str">
        <f t="array" aca="1" ref="A221" ca="1">IF(ROWS($1:220)&lt;=COUNTIF(Tableau1[MP ANALYSEE],COURBES!$E$12),INDEX(Tableau1[LOT],SMALL(IF(Tableau1[MP ANALYSEE]=COURBES!$E$12,ROW(INDIRECT("1:"&amp;ROWS(Tableau1[MP ANALYSEE])))),ROWS($1:220))),"")</f>
        <v/>
      </c>
      <c r="B221" s="12" t="str">
        <f t="array" aca="1" ref="B221" ca="1">IF(ROWS($1:220)&lt;=COUNTIF(Tableau1[MP ANALYSEE],COURBES!$E$12),INDEX(Tableau2[RESULTAT SUR PROD],SMALL(IF(Tableau1[MP ANALYSEE]=COURBES!$E$12,ROW(INDIRECT("1:"&amp;ROWS(Tableau1[MP ANALYSEE])))),ROWS($1:220))),"")</f>
        <v/>
      </c>
      <c r="C221" s="12" t="str">
        <f t="array" aca="1" ref="C221" ca="1">IF(ROWS($1:220)&lt;=COUNTIF(Tableau1[MP ANALYSEE],COURBES!$E$12),INDEX(Tableau2[SURCHARGE],SMALL(IF(Tableau1[MP ANALYSEE]=COURBES!$E$12,ROW(INDIRECT("1:"&amp;ROWS(Tableau1[MP ANALYSEE])))),ROWS($1:220))),"")</f>
        <v/>
      </c>
      <c r="D221" s="12" t="str">
        <f t="array" aca="1" ref="D221" ca="1">IF(ROWS($1:220)&lt;=COUNTIF(Tableau1[MP ANALYSEE],COURBES!$E$12),INDEX(Tableau2[RESULTAT SUR ETIQ],SMALL(IF(Tableau1[MP ANALYSEE]=COURBES!$E$12,ROW(INDIRECT("1:"&amp;ROWS(Tableau1[MP ANALYSEE])))),ROWS($1:220))),"")</f>
        <v/>
      </c>
      <c r="F221" s="13" t="str">
        <f t="array" aca="1" ref="F221" ca="1">IF(ROWS($1:220)&lt;=COUNTIF(Tableau1[LOT],COURBES!$K$12),INDEX(Tableau1[MP ANALYSEE],SMALL(IF(Tableau1[LOT]=COURBES!$K$12,ROW(INDIRECT("1:"&amp;ROWS(Tableau1[LOT])))),ROWS($1:220))),"")</f>
        <v/>
      </c>
      <c r="G221" s="12" t="str">
        <f t="array" aca="1" ref="G221" ca="1">IF(ROWS($1:220)&lt;=COUNTIF(Tableau1[LOT],COURBES!$K$12),INDEX(Tableau2[RESULTAT SUR PROD],SMALL(IF(Tableau1[LOT]=COURBES!$K$12,ROW(INDIRECT("1:"&amp;ROWS(Tableau1[LOT])))),ROWS($1:220))),"")</f>
        <v/>
      </c>
      <c r="H221" s="12" t="str">
        <f t="array" aca="1" ref="H221" ca="1">IF(ROWS($1:220)&lt;=COUNTIF(Tableau1[LOT],COURBES!$K$12),INDEX(Tableau2[SURCHARGE],SMALL(IF(Tableau1[LOT]=COURBES!$K$12,ROW(INDIRECT("1:"&amp;ROWS(Tableau1[LOT])))),ROWS($1:220))),"")</f>
        <v/>
      </c>
      <c r="I221" s="12" t="str">
        <f t="array" aca="1" ref="I221" ca="1">IF(ROWS($1:220)&lt;=COUNTIF(Tableau1[LOT],COURBES!$K$12),INDEX(Tableau2[RESULTAT SUR ETIQ],SMALL(IF(Tableau1[LOT]=COURBES!$K$12,ROW(INDIRECT("1:"&amp;ROWS(Tableau1[LOT])))),ROWS($1:220))),"")</f>
        <v/>
      </c>
    </row>
    <row r="222" spans="1:9" x14ac:dyDescent="0.45">
      <c r="A222" t="str">
        <f t="array" aca="1" ref="A222" ca="1">IF(ROWS($1:221)&lt;=COUNTIF(Tableau1[MP ANALYSEE],COURBES!$E$12),INDEX(Tableau1[LOT],SMALL(IF(Tableau1[MP ANALYSEE]=COURBES!$E$12,ROW(INDIRECT("1:"&amp;ROWS(Tableau1[MP ANALYSEE])))),ROWS($1:221))),"")</f>
        <v/>
      </c>
      <c r="B222" s="12" t="str">
        <f t="array" aca="1" ref="B222" ca="1">IF(ROWS($1:221)&lt;=COUNTIF(Tableau1[MP ANALYSEE],COURBES!$E$12),INDEX(Tableau2[RESULTAT SUR PROD],SMALL(IF(Tableau1[MP ANALYSEE]=COURBES!$E$12,ROW(INDIRECT("1:"&amp;ROWS(Tableau1[MP ANALYSEE])))),ROWS($1:221))),"")</f>
        <v/>
      </c>
      <c r="C222" s="12" t="str">
        <f t="array" aca="1" ref="C222" ca="1">IF(ROWS($1:221)&lt;=COUNTIF(Tableau1[MP ANALYSEE],COURBES!$E$12),INDEX(Tableau2[SURCHARGE],SMALL(IF(Tableau1[MP ANALYSEE]=COURBES!$E$12,ROW(INDIRECT("1:"&amp;ROWS(Tableau1[MP ANALYSEE])))),ROWS($1:221))),"")</f>
        <v/>
      </c>
      <c r="D222" s="12" t="str">
        <f t="array" aca="1" ref="D222" ca="1">IF(ROWS($1:221)&lt;=COUNTIF(Tableau1[MP ANALYSEE],COURBES!$E$12),INDEX(Tableau2[RESULTAT SUR ETIQ],SMALL(IF(Tableau1[MP ANALYSEE]=COURBES!$E$12,ROW(INDIRECT("1:"&amp;ROWS(Tableau1[MP ANALYSEE])))),ROWS($1:221))),"")</f>
        <v/>
      </c>
      <c r="F222" s="13" t="str">
        <f t="array" aca="1" ref="F222" ca="1">IF(ROWS($1:221)&lt;=COUNTIF(Tableau1[LOT],COURBES!$K$12),INDEX(Tableau1[MP ANALYSEE],SMALL(IF(Tableau1[LOT]=COURBES!$K$12,ROW(INDIRECT("1:"&amp;ROWS(Tableau1[LOT])))),ROWS($1:221))),"")</f>
        <v/>
      </c>
      <c r="G222" s="12" t="str">
        <f t="array" aca="1" ref="G222" ca="1">IF(ROWS($1:221)&lt;=COUNTIF(Tableau1[LOT],COURBES!$K$12),INDEX(Tableau2[RESULTAT SUR PROD],SMALL(IF(Tableau1[LOT]=COURBES!$K$12,ROW(INDIRECT("1:"&amp;ROWS(Tableau1[LOT])))),ROWS($1:221))),"")</f>
        <v/>
      </c>
      <c r="H222" s="12" t="str">
        <f t="array" aca="1" ref="H222" ca="1">IF(ROWS($1:221)&lt;=COUNTIF(Tableau1[LOT],COURBES!$K$12),INDEX(Tableau2[SURCHARGE],SMALL(IF(Tableau1[LOT]=COURBES!$K$12,ROW(INDIRECT("1:"&amp;ROWS(Tableau1[LOT])))),ROWS($1:221))),"")</f>
        <v/>
      </c>
      <c r="I222" s="12" t="str">
        <f t="array" aca="1" ref="I222" ca="1">IF(ROWS($1:221)&lt;=COUNTIF(Tableau1[LOT],COURBES!$K$12),INDEX(Tableau2[RESULTAT SUR ETIQ],SMALL(IF(Tableau1[LOT]=COURBES!$K$12,ROW(INDIRECT("1:"&amp;ROWS(Tableau1[LOT])))),ROWS($1:221))),"")</f>
        <v/>
      </c>
    </row>
    <row r="223" spans="1:9" x14ac:dyDescent="0.45">
      <c r="A223" t="str">
        <f t="array" aca="1" ref="A223" ca="1">IF(ROWS($1:222)&lt;=COUNTIF(Tableau1[MP ANALYSEE],COURBES!$E$12),INDEX(Tableau1[LOT],SMALL(IF(Tableau1[MP ANALYSEE]=COURBES!$E$12,ROW(INDIRECT("1:"&amp;ROWS(Tableau1[MP ANALYSEE])))),ROWS($1:222))),"")</f>
        <v/>
      </c>
      <c r="B223" s="12" t="str">
        <f t="array" aca="1" ref="B223" ca="1">IF(ROWS($1:222)&lt;=COUNTIF(Tableau1[MP ANALYSEE],COURBES!$E$12),INDEX(Tableau2[RESULTAT SUR PROD],SMALL(IF(Tableau1[MP ANALYSEE]=COURBES!$E$12,ROW(INDIRECT("1:"&amp;ROWS(Tableau1[MP ANALYSEE])))),ROWS($1:222))),"")</f>
        <v/>
      </c>
      <c r="C223" s="12" t="str">
        <f t="array" aca="1" ref="C223" ca="1">IF(ROWS($1:222)&lt;=COUNTIF(Tableau1[MP ANALYSEE],COURBES!$E$12),INDEX(Tableau2[SURCHARGE],SMALL(IF(Tableau1[MP ANALYSEE]=COURBES!$E$12,ROW(INDIRECT("1:"&amp;ROWS(Tableau1[MP ANALYSEE])))),ROWS($1:222))),"")</f>
        <v/>
      </c>
      <c r="D223" s="12" t="str">
        <f t="array" aca="1" ref="D223" ca="1">IF(ROWS($1:222)&lt;=COUNTIF(Tableau1[MP ANALYSEE],COURBES!$E$12),INDEX(Tableau2[RESULTAT SUR ETIQ],SMALL(IF(Tableau1[MP ANALYSEE]=COURBES!$E$12,ROW(INDIRECT("1:"&amp;ROWS(Tableau1[MP ANALYSEE])))),ROWS($1:222))),"")</f>
        <v/>
      </c>
      <c r="F223" s="13" t="str">
        <f t="array" aca="1" ref="F223" ca="1">IF(ROWS($1:222)&lt;=COUNTIF(Tableau1[LOT],COURBES!$K$12),INDEX(Tableau1[MP ANALYSEE],SMALL(IF(Tableau1[LOT]=COURBES!$K$12,ROW(INDIRECT("1:"&amp;ROWS(Tableau1[LOT])))),ROWS($1:222))),"")</f>
        <v/>
      </c>
      <c r="G223" s="12" t="str">
        <f t="array" aca="1" ref="G223" ca="1">IF(ROWS($1:222)&lt;=COUNTIF(Tableau1[LOT],COURBES!$K$12),INDEX(Tableau2[RESULTAT SUR PROD],SMALL(IF(Tableau1[LOT]=COURBES!$K$12,ROW(INDIRECT("1:"&amp;ROWS(Tableau1[LOT])))),ROWS($1:222))),"")</f>
        <v/>
      </c>
      <c r="H223" s="12" t="str">
        <f t="array" aca="1" ref="H223" ca="1">IF(ROWS($1:222)&lt;=COUNTIF(Tableau1[LOT],COURBES!$K$12),INDEX(Tableau2[SURCHARGE],SMALL(IF(Tableau1[LOT]=COURBES!$K$12,ROW(INDIRECT("1:"&amp;ROWS(Tableau1[LOT])))),ROWS($1:222))),"")</f>
        <v/>
      </c>
      <c r="I223" s="12" t="str">
        <f t="array" aca="1" ref="I223" ca="1">IF(ROWS($1:222)&lt;=COUNTIF(Tableau1[LOT],COURBES!$K$12),INDEX(Tableau2[RESULTAT SUR ETIQ],SMALL(IF(Tableau1[LOT]=COURBES!$K$12,ROW(INDIRECT("1:"&amp;ROWS(Tableau1[LOT])))),ROWS($1:222))),"")</f>
        <v/>
      </c>
    </row>
    <row r="224" spans="1:9" x14ac:dyDescent="0.45">
      <c r="A224" t="str">
        <f t="array" aca="1" ref="A224" ca="1">IF(ROWS($1:223)&lt;=COUNTIF(Tableau1[MP ANALYSEE],COURBES!$E$12),INDEX(Tableau1[LOT],SMALL(IF(Tableau1[MP ANALYSEE]=COURBES!$E$12,ROW(INDIRECT("1:"&amp;ROWS(Tableau1[MP ANALYSEE])))),ROWS($1:223))),"")</f>
        <v/>
      </c>
      <c r="B224" s="12" t="str">
        <f t="array" aca="1" ref="B224" ca="1">IF(ROWS($1:223)&lt;=COUNTIF(Tableau1[MP ANALYSEE],COURBES!$E$12),INDEX(Tableau2[RESULTAT SUR PROD],SMALL(IF(Tableau1[MP ANALYSEE]=COURBES!$E$12,ROW(INDIRECT("1:"&amp;ROWS(Tableau1[MP ANALYSEE])))),ROWS($1:223))),"")</f>
        <v/>
      </c>
      <c r="C224" s="12" t="str">
        <f t="array" aca="1" ref="C224" ca="1">IF(ROWS($1:223)&lt;=COUNTIF(Tableau1[MP ANALYSEE],COURBES!$E$12),INDEX(Tableau2[SURCHARGE],SMALL(IF(Tableau1[MP ANALYSEE]=COURBES!$E$12,ROW(INDIRECT("1:"&amp;ROWS(Tableau1[MP ANALYSEE])))),ROWS($1:223))),"")</f>
        <v/>
      </c>
      <c r="D224" s="12" t="str">
        <f t="array" aca="1" ref="D224" ca="1">IF(ROWS($1:223)&lt;=COUNTIF(Tableau1[MP ANALYSEE],COURBES!$E$12),INDEX(Tableau2[RESULTAT SUR ETIQ],SMALL(IF(Tableau1[MP ANALYSEE]=COURBES!$E$12,ROW(INDIRECT("1:"&amp;ROWS(Tableau1[MP ANALYSEE])))),ROWS($1:223))),"")</f>
        <v/>
      </c>
      <c r="F224" s="13" t="str">
        <f t="array" aca="1" ref="F224" ca="1">IF(ROWS($1:223)&lt;=COUNTIF(Tableau1[LOT],COURBES!$K$12),INDEX(Tableau1[MP ANALYSEE],SMALL(IF(Tableau1[LOT]=COURBES!$K$12,ROW(INDIRECT("1:"&amp;ROWS(Tableau1[LOT])))),ROWS($1:223))),"")</f>
        <v/>
      </c>
      <c r="G224" s="12" t="str">
        <f t="array" aca="1" ref="G224" ca="1">IF(ROWS($1:223)&lt;=COUNTIF(Tableau1[LOT],COURBES!$K$12),INDEX(Tableau2[RESULTAT SUR PROD],SMALL(IF(Tableau1[LOT]=COURBES!$K$12,ROW(INDIRECT("1:"&amp;ROWS(Tableau1[LOT])))),ROWS($1:223))),"")</f>
        <v/>
      </c>
      <c r="H224" s="12" t="str">
        <f t="array" aca="1" ref="H224" ca="1">IF(ROWS($1:223)&lt;=COUNTIF(Tableau1[LOT],COURBES!$K$12),INDEX(Tableau2[SURCHARGE],SMALL(IF(Tableau1[LOT]=COURBES!$K$12,ROW(INDIRECT("1:"&amp;ROWS(Tableau1[LOT])))),ROWS($1:223))),"")</f>
        <v/>
      </c>
      <c r="I224" s="12" t="str">
        <f t="array" aca="1" ref="I224" ca="1">IF(ROWS($1:223)&lt;=COUNTIF(Tableau1[LOT],COURBES!$K$12),INDEX(Tableau2[RESULTAT SUR ETIQ],SMALL(IF(Tableau1[LOT]=COURBES!$K$12,ROW(INDIRECT("1:"&amp;ROWS(Tableau1[LOT])))),ROWS($1:223))),"")</f>
        <v/>
      </c>
    </row>
    <row r="225" spans="1:9" x14ac:dyDescent="0.45">
      <c r="A225" t="str">
        <f t="array" aca="1" ref="A225" ca="1">IF(ROWS($1:224)&lt;=COUNTIF(Tableau1[MP ANALYSEE],COURBES!$E$12),INDEX(Tableau1[LOT],SMALL(IF(Tableau1[MP ANALYSEE]=COURBES!$E$12,ROW(INDIRECT("1:"&amp;ROWS(Tableau1[MP ANALYSEE])))),ROWS($1:224))),"")</f>
        <v/>
      </c>
      <c r="B225" s="12" t="str">
        <f t="array" aca="1" ref="B225" ca="1">IF(ROWS($1:224)&lt;=COUNTIF(Tableau1[MP ANALYSEE],COURBES!$E$12),INDEX(Tableau2[RESULTAT SUR PROD],SMALL(IF(Tableau1[MP ANALYSEE]=COURBES!$E$12,ROW(INDIRECT("1:"&amp;ROWS(Tableau1[MP ANALYSEE])))),ROWS($1:224))),"")</f>
        <v/>
      </c>
      <c r="C225" s="12" t="str">
        <f t="array" aca="1" ref="C225" ca="1">IF(ROWS($1:224)&lt;=COUNTIF(Tableau1[MP ANALYSEE],COURBES!$E$12),INDEX(Tableau2[SURCHARGE],SMALL(IF(Tableau1[MP ANALYSEE]=COURBES!$E$12,ROW(INDIRECT("1:"&amp;ROWS(Tableau1[MP ANALYSEE])))),ROWS($1:224))),"")</f>
        <v/>
      </c>
      <c r="D225" s="12" t="str">
        <f t="array" aca="1" ref="D225" ca="1">IF(ROWS($1:224)&lt;=COUNTIF(Tableau1[MP ANALYSEE],COURBES!$E$12),INDEX(Tableau2[RESULTAT SUR ETIQ],SMALL(IF(Tableau1[MP ANALYSEE]=COURBES!$E$12,ROW(INDIRECT("1:"&amp;ROWS(Tableau1[MP ANALYSEE])))),ROWS($1:224))),"")</f>
        <v/>
      </c>
      <c r="F225" s="13" t="str">
        <f t="array" aca="1" ref="F225" ca="1">IF(ROWS($1:224)&lt;=COUNTIF(Tableau1[LOT],COURBES!$K$12),INDEX(Tableau1[MP ANALYSEE],SMALL(IF(Tableau1[LOT]=COURBES!$K$12,ROW(INDIRECT("1:"&amp;ROWS(Tableau1[LOT])))),ROWS($1:224))),"")</f>
        <v/>
      </c>
      <c r="G225" s="12" t="str">
        <f t="array" aca="1" ref="G225" ca="1">IF(ROWS($1:224)&lt;=COUNTIF(Tableau1[LOT],COURBES!$K$12),INDEX(Tableau2[RESULTAT SUR PROD],SMALL(IF(Tableau1[LOT]=COURBES!$K$12,ROW(INDIRECT("1:"&amp;ROWS(Tableau1[LOT])))),ROWS($1:224))),"")</f>
        <v/>
      </c>
      <c r="H225" s="12" t="str">
        <f t="array" aca="1" ref="H225" ca="1">IF(ROWS($1:224)&lt;=COUNTIF(Tableau1[LOT],COURBES!$K$12),INDEX(Tableau2[SURCHARGE],SMALL(IF(Tableau1[LOT]=COURBES!$K$12,ROW(INDIRECT("1:"&amp;ROWS(Tableau1[LOT])))),ROWS($1:224))),"")</f>
        <v/>
      </c>
      <c r="I225" s="12" t="str">
        <f t="array" aca="1" ref="I225" ca="1">IF(ROWS($1:224)&lt;=COUNTIF(Tableau1[LOT],COURBES!$K$12),INDEX(Tableau2[RESULTAT SUR ETIQ],SMALL(IF(Tableau1[LOT]=COURBES!$K$12,ROW(INDIRECT("1:"&amp;ROWS(Tableau1[LOT])))),ROWS($1:224))),"")</f>
        <v/>
      </c>
    </row>
    <row r="226" spans="1:9" x14ac:dyDescent="0.45">
      <c r="A226" t="str">
        <f t="array" aca="1" ref="A226" ca="1">IF(ROWS($1:225)&lt;=COUNTIF(Tableau1[MP ANALYSEE],COURBES!$E$12),INDEX(Tableau1[LOT],SMALL(IF(Tableau1[MP ANALYSEE]=COURBES!$E$12,ROW(INDIRECT("1:"&amp;ROWS(Tableau1[MP ANALYSEE])))),ROWS($1:225))),"")</f>
        <v/>
      </c>
      <c r="B226" s="12" t="str">
        <f t="array" aca="1" ref="B226" ca="1">IF(ROWS($1:225)&lt;=COUNTIF(Tableau1[MP ANALYSEE],COURBES!$E$12),INDEX(Tableau2[RESULTAT SUR PROD],SMALL(IF(Tableau1[MP ANALYSEE]=COURBES!$E$12,ROW(INDIRECT("1:"&amp;ROWS(Tableau1[MP ANALYSEE])))),ROWS($1:225))),"")</f>
        <v/>
      </c>
      <c r="C226" s="12" t="str">
        <f t="array" aca="1" ref="C226" ca="1">IF(ROWS($1:225)&lt;=COUNTIF(Tableau1[MP ANALYSEE],COURBES!$E$12),INDEX(Tableau2[SURCHARGE],SMALL(IF(Tableau1[MP ANALYSEE]=COURBES!$E$12,ROW(INDIRECT("1:"&amp;ROWS(Tableau1[MP ANALYSEE])))),ROWS($1:225))),"")</f>
        <v/>
      </c>
      <c r="D226" s="12" t="str">
        <f t="array" aca="1" ref="D226" ca="1">IF(ROWS($1:225)&lt;=COUNTIF(Tableau1[MP ANALYSEE],COURBES!$E$12),INDEX(Tableau2[RESULTAT SUR ETIQ],SMALL(IF(Tableau1[MP ANALYSEE]=COURBES!$E$12,ROW(INDIRECT("1:"&amp;ROWS(Tableau1[MP ANALYSEE])))),ROWS($1:225))),"")</f>
        <v/>
      </c>
      <c r="F226" s="13" t="str">
        <f t="array" aca="1" ref="F226" ca="1">IF(ROWS($1:225)&lt;=COUNTIF(Tableau1[LOT],COURBES!$K$12),INDEX(Tableau1[MP ANALYSEE],SMALL(IF(Tableau1[LOT]=COURBES!$K$12,ROW(INDIRECT("1:"&amp;ROWS(Tableau1[LOT])))),ROWS($1:225))),"")</f>
        <v/>
      </c>
      <c r="G226" s="12" t="str">
        <f t="array" aca="1" ref="G226" ca="1">IF(ROWS($1:225)&lt;=COUNTIF(Tableau1[LOT],COURBES!$K$12),INDEX(Tableau2[RESULTAT SUR PROD],SMALL(IF(Tableau1[LOT]=COURBES!$K$12,ROW(INDIRECT("1:"&amp;ROWS(Tableau1[LOT])))),ROWS($1:225))),"")</f>
        <v/>
      </c>
      <c r="H226" s="12" t="str">
        <f t="array" aca="1" ref="H226" ca="1">IF(ROWS($1:225)&lt;=COUNTIF(Tableau1[LOT],COURBES!$K$12),INDEX(Tableau2[SURCHARGE],SMALL(IF(Tableau1[LOT]=COURBES!$K$12,ROW(INDIRECT("1:"&amp;ROWS(Tableau1[LOT])))),ROWS($1:225))),"")</f>
        <v/>
      </c>
      <c r="I226" s="12" t="str">
        <f t="array" aca="1" ref="I226" ca="1">IF(ROWS($1:225)&lt;=COUNTIF(Tableau1[LOT],COURBES!$K$12),INDEX(Tableau2[RESULTAT SUR ETIQ],SMALL(IF(Tableau1[LOT]=COURBES!$K$12,ROW(INDIRECT("1:"&amp;ROWS(Tableau1[LOT])))),ROWS($1:225))),"")</f>
        <v/>
      </c>
    </row>
    <row r="227" spans="1:9" x14ac:dyDescent="0.45">
      <c r="A227" t="str">
        <f t="array" aca="1" ref="A227" ca="1">IF(ROWS($1:226)&lt;=COUNTIF(Tableau1[MP ANALYSEE],COURBES!$E$12),INDEX(Tableau1[LOT],SMALL(IF(Tableau1[MP ANALYSEE]=COURBES!$E$12,ROW(INDIRECT("1:"&amp;ROWS(Tableau1[MP ANALYSEE])))),ROWS($1:226))),"")</f>
        <v/>
      </c>
      <c r="B227" s="12" t="str">
        <f t="array" aca="1" ref="B227" ca="1">IF(ROWS($1:226)&lt;=COUNTIF(Tableau1[MP ANALYSEE],COURBES!$E$12),INDEX(Tableau2[RESULTAT SUR PROD],SMALL(IF(Tableau1[MP ANALYSEE]=COURBES!$E$12,ROW(INDIRECT("1:"&amp;ROWS(Tableau1[MP ANALYSEE])))),ROWS($1:226))),"")</f>
        <v/>
      </c>
      <c r="C227" s="12" t="str">
        <f t="array" aca="1" ref="C227" ca="1">IF(ROWS($1:226)&lt;=COUNTIF(Tableau1[MP ANALYSEE],COURBES!$E$12),INDEX(Tableau2[SURCHARGE],SMALL(IF(Tableau1[MP ANALYSEE]=COURBES!$E$12,ROW(INDIRECT("1:"&amp;ROWS(Tableau1[MP ANALYSEE])))),ROWS($1:226))),"")</f>
        <v/>
      </c>
      <c r="D227" s="12" t="str">
        <f t="array" aca="1" ref="D227" ca="1">IF(ROWS($1:226)&lt;=COUNTIF(Tableau1[MP ANALYSEE],COURBES!$E$12),INDEX(Tableau2[RESULTAT SUR ETIQ],SMALL(IF(Tableau1[MP ANALYSEE]=COURBES!$E$12,ROW(INDIRECT("1:"&amp;ROWS(Tableau1[MP ANALYSEE])))),ROWS($1:226))),"")</f>
        <v/>
      </c>
      <c r="F227" s="13" t="str">
        <f t="array" aca="1" ref="F227" ca="1">IF(ROWS($1:226)&lt;=COUNTIF(Tableau1[LOT],COURBES!$K$12),INDEX(Tableau1[MP ANALYSEE],SMALL(IF(Tableau1[LOT]=COURBES!$K$12,ROW(INDIRECT("1:"&amp;ROWS(Tableau1[LOT])))),ROWS($1:226))),"")</f>
        <v/>
      </c>
      <c r="G227" s="12" t="str">
        <f t="array" aca="1" ref="G227" ca="1">IF(ROWS($1:226)&lt;=COUNTIF(Tableau1[LOT],COURBES!$K$12),INDEX(Tableau2[RESULTAT SUR PROD],SMALL(IF(Tableau1[LOT]=COURBES!$K$12,ROW(INDIRECT("1:"&amp;ROWS(Tableau1[LOT])))),ROWS($1:226))),"")</f>
        <v/>
      </c>
      <c r="H227" s="12" t="str">
        <f t="array" aca="1" ref="H227" ca="1">IF(ROWS($1:226)&lt;=COUNTIF(Tableau1[LOT],COURBES!$K$12),INDEX(Tableau2[SURCHARGE],SMALL(IF(Tableau1[LOT]=COURBES!$K$12,ROW(INDIRECT("1:"&amp;ROWS(Tableau1[LOT])))),ROWS($1:226))),"")</f>
        <v/>
      </c>
      <c r="I227" s="12" t="str">
        <f t="array" aca="1" ref="I227" ca="1">IF(ROWS($1:226)&lt;=COUNTIF(Tableau1[LOT],COURBES!$K$12),INDEX(Tableau2[RESULTAT SUR ETIQ],SMALL(IF(Tableau1[LOT]=COURBES!$K$12,ROW(INDIRECT("1:"&amp;ROWS(Tableau1[LOT])))),ROWS($1:226))),"")</f>
        <v/>
      </c>
    </row>
    <row r="228" spans="1:9" x14ac:dyDescent="0.45">
      <c r="A228" t="str">
        <f t="array" aca="1" ref="A228" ca="1">IF(ROWS($1:227)&lt;=COUNTIF(Tableau1[MP ANALYSEE],COURBES!$E$12),INDEX(Tableau1[LOT],SMALL(IF(Tableau1[MP ANALYSEE]=COURBES!$E$12,ROW(INDIRECT("1:"&amp;ROWS(Tableau1[MP ANALYSEE])))),ROWS($1:227))),"")</f>
        <v/>
      </c>
      <c r="B228" s="12" t="str">
        <f t="array" aca="1" ref="B228" ca="1">IF(ROWS($1:227)&lt;=COUNTIF(Tableau1[MP ANALYSEE],COURBES!$E$12),INDEX(Tableau2[RESULTAT SUR PROD],SMALL(IF(Tableau1[MP ANALYSEE]=COURBES!$E$12,ROW(INDIRECT("1:"&amp;ROWS(Tableau1[MP ANALYSEE])))),ROWS($1:227))),"")</f>
        <v/>
      </c>
      <c r="C228" s="12" t="str">
        <f t="array" aca="1" ref="C228" ca="1">IF(ROWS($1:227)&lt;=COUNTIF(Tableau1[MP ANALYSEE],COURBES!$E$12),INDEX(Tableau2[SURCHARGE],SMALL(IF(Tableau1[MP ANALYSEE]=COURBES!$E$12,ROW(INDIRECT("1:"&amp;ROWS(Tableau1[MP ANALYSEE])))),ROWS($1:227))),"")</f>
        <v/>
      </c>
      <c r="D228" s="12" t="str">
        <f t="array" aca="1" ref="D228" ca="1">IF(ROWS($1:227)&lt;=COUNTIF(Tableau1[MP ANALYSEE],COURBES!$E$12),INDEX(Tableau2[RESULTAT SUR ETIQ],SMALL(IF(Tableau1[MP ANALYSEE]=COURBES!$E$12,ROW(INDIRECT("1:"&amp;ROWS(Tableau1[MP ANALYSEE])))),ROWS($1:227))),"")</f>
        <v/>
      </c>
      <c r="F228" s="13" t="str">
        <f t="array" aca="1" ref="F228" ca="1">IF(ROWS($1:227)&lt;=COUNTIF(Tableau1[LOT],COURBES!$K$12),INDEX(Tableau1[MP ANALYSEE],SMALL(IF(Tableau1[LOT]=COURBES!$K$12,ROW(INDIRECT("1:"&amp;ROWS(Tableau1[LOT])))),ROWS($1:227))),"")</f>
        <v/>
      </c>
      <c r="G228" s="12" t="str">
        <f t="array" aca="1" ref="G228" ca="1">IF(ROWS($1:227)&lt;=COUNTIF(Tableau1[LOT],COURBES!$K$12),INDEX(Tableau2[RESULTAT SUR PROD],SMALL(IF(Tableau1[LOT]=COURBES!$K$12,ROW(INDIRECT("1:"&amp;ROWS(Tableau1[LOT])))),ROWS($1:227))),"")</f>
        <v/>
      </c>
      <c r="H228" s="12" t="str">
        <f t="array" aca="1" ref="H228" ca="1">IF(ROWS($1:227)&lt;=COUNTIF(Tableau1[LOT],COURBES!$K$12),INDEX(Tableau2[SURCHARGE],SMALL(IF(Tableau1[LOT]=COURBES!$K$12,ROW(INDIRECT("1:"&amp;ROWS(Tableau1[LOT])))),ROWS($1:227))),"")</f>
        <v/>
      </c>
      <c r="I228" s="12" t="str">
        <f t="array" aca="1" ref="I228" ca="1">IF(ROWS($1:227)&lt;=COUNTIF(Tableau1[LOT],COURBES!$K$12),INDEX(Tableau2[RESULTAT SUR ETIQ],SMALL(IF(Tableau1[LOT]=COURBES!$K$12,ROW(INDIRECT("1:"&amp;ROWS(Tableau1[LOT])))),ROWS($1:227))),"")</f>
        <v/>
      </c>
    </row>
    <row r="229" spans="1:9" x14ac:dyDescent="0.45">
      <c r="A229" t="str">
        <f t="array" aca="1" ref="A229" ca="1">IF(ROWS($1:228)&lt;=COUNTIF(Tableau1[MP ANALYSEE],COURBES!$E$12),INDEX(Tableau1[LOT],SMALL(IF(Tableau1[MP ANALYSEE]=COURBES!$E$12,ROW(INDIRECT("1:"&amp;ROWS(Tableau1[MP ANALYSEE])))),ROWS($1:228))),"")</f>
        <v/>
      </c>
      <c r="B229" s="12" t="str">
        <f t="array" aca="1" ref="B229" ca="1">IF(ROWS($1:228)&lt;=COUNTIF(Tableau1[MP ANALYSEE],COURBES!$E$12),INDEX(Tableau2[RESULTAT SUR PROD],SMALL(IF(Tableau1[MP ANALYSEE]=COURBES!$E$12,ROW(INDIRECT("1:"&amp;ROWS(Tableau1[MP ANALYSEE])))),ROWS($1:228))),"")</f>
        <v/>
      </c>
      <c r="C229" s="12" t="str">
        <f t="array" aca="1" ref="C229" ca="1">IF(ROWS($1:228)&lt;=COUNTIF(Tableau1[MP ANALYSEE],COURBES!$E$12),INDEX(Tableau2[SURCHARGE],SMALL(IF(Tableau1[MP ANALYSEE]=COURBES!$E$12,ROW(INDIRECT("1:"&amp;ROWS(Tableau1[MP ANALYSEE])))),ROWS($1:228))),"")</f>
        <v/>
      </c>
      <c r="D229" s="12" t="str">
        <f t="array" aca="1" ref="D229" ca="1">IF(ROWS($1:228)&lt;=COUNTIF(Tableau1[MP ANALYSEE],COURBES!$E$12),INDEX(Tableau2[RESULTAT SUR ETIQ],SMALL(IF(Tableau1[MP ANALYSEE]=COURBES!$E$12,ROW(INDIRECT("1:"&amp;ROWS(Tableau1[MP ANALYSEE])))),ROWS($1:228))),"")</f>
        <v/>
      </c>
      <c r="F229" s="13" t="str">
        <f t="array" aca="1" ref="F229" ca="1">IF(ROWS($1:228)&lt;=COUNTIF(Tableau1[LOT],COURBES!$K$12),INDEX(Tableau1[MP ANALYSEE],SMALL(IF(Tableau1[LOT]=COURBES!$K$12,ROW(INDIRECT("1:"&amp;ROWS(Tableau1[LOT])))),ROWS($1:228))),"")</f>
        <v/>
      </c>
      <c r="G229" s="12" t="str">
        <f t="array" aca="1" ref="G229" ca="1">IF(ROWS($1:228)&lt;=COUNTIF(Tableau1[LOT],COURBES!$K$12),INDEX(Tableau2[RESULTAT SUR PROD],SMALL(IF(Tableau1[LOT]=COURBES!$K$12,ROW(INDIRECT("1:"&amp;ROWS(Tableau1[LOT])))),ROWS($1:228))),"")</f>
        <v/>
      </c>
      <c r="H229" s="12" t="str">
        <f t="array" aca="1" ref="H229" ca="1">IF(ROWS($1:228)&lt;=COUNTIF(Tableau1[LOT],COURBES!$K$12),INDEX(Tableau2[SURCHARGE],SMALL(IF(Tableau1[LOT]=COURBES!$K$12,ROW(INDIRECT("1:"&amp;ROWS(Tableau1[LOT])))),ROWS($1:228))),"")</f>
        <v/>
      </c>
      <c r="I229" s="12" t="str">
        <f t="array" aca="1" ref="I229" ca="1">IF(ROWS($1:228)&lt;=COUNTIF(Tableau1[LOT],COURBES!$K$12),INDEX(Tableau2[RESULTAT SUR ETIQ],SMALL(IF(Tableau1[LOT]=COURBES!$K$12,ROW(INDIRECT("1:"&amp;ROWS(Tableau1[LOT])))),ROWS($1:228))),"")</f>
        <v/>
      </c>
    </row>
    <row r="230" spans="1:9" x14ac:dyDescent="0.45">
      <c r="A230" t="str">
        <f t="array" aca="1" ref="A230" ca="1">IF(ROWS($1:229)&lt;=COUNTIF(Tableau1[MP ANALYSEE],COURBES!$E$12),INDEX(Tableau1[LOT],SMALL(IF(Tableau1[MP ANALYSEE]=COURBES!$E$12,ROW(INDIRECT("1:"&amp;ROWS(Tableau1[MP ANALYSEE])))),ROWS($1:229))),"")</f>
        <v/>
      </c>
      <c r="B230" s="12" t="str">
        <f t="array" aca="1" ref="B230" ca="1">IF(ROWS($1:229)&lt;=COUNTIF(Tableau1[MP ANALYSEE],COURBES!$E$12),INDEX(Tableau2[RESULTAT SUR PROD],SMALL(IF(Tableau1[MP ANALYSEE]=COURBES!$E$12,ROW(INDIRECT("1:"&amp;ROWS(Tableau1[MP ANALYSEE])))),ROWS($1:229))),"")</f>
        <v/>
      </c>
      <c r="C230" s="12" t="str">
        <f t="array" aca="1" ref="C230" ca="1">IF(ROWS($1:229)&lt;=COUNTIF(Tableau1[MP ANALYSEE],COURBES!$E$12),INDEX(Tableau2[SURCHARGE],SMALL(IF(Tableau1[MP ANALYSEE]=COURBES!$E$12,ROW(INDIRECT("1:"&amp;ROWS(Tableau1[MP ANALYSEE])))),ROWS($1:229))),"")</f>
        <v/>
      </c>
      <c r="D230" s="12" t="str">
        <f t="array" aca="1" ref="D230" ca="1">IF(ROWS($1:229)&lt;=COUNTIF(Tableau1[MP ANALYSEE],COURBES!$E$12),INDEX(Tableau2[RESULTAT SUR ETIQ],SMALL(IF(Tableau1[MP ANALYSEE]=COURBES!$E$12,ROW(INDIRECT("1:"&amp;ROWS(Tableau1[MP ANALYSEE])))),ROWS($1:229))),"")</f>
        <v/>
      </c>
      <c r="F230" s="13" t="str">
        <f t="array" aca="1" ref="F230" ca="1">IF(ROWS($1:229)&lt;=COUNTIF(Tableau1[LOT],COURBES!$K$12),INDEX(Tableau1[MP ANALYSEE],SMALL(IF(Tableau1[LOT]=COURBES!$K$12,ROW(INDIRECT("1:"&amp;ROWS(Tableau1[LOT])))),ROWS($1:229))),"")</f>
        <v/>
      </c>
      <c r="G230" s="12" t="str">
        <f t="array" aca="1" ref="G230" ca="1">IF(ROWS($1:229)&lt;=COUNTIF(Tableau1[LOT],COURBES!$K$12),INDEX(Tableau2[RESULTAT SUR PROD],SMALL(IF(Tableau1[LOT]=COURBES!$K$12,ROW(INDIRECT("1:"&amp;ROWS(Tableau1[LOT])))),ROWS($1:229))),"")</f>
        <v/>
      </c>
      <c r="H230" s="12" t="str">
        <f t="array" aca="1" ref="H230" ca="1">IF(ROWS($1:229)&lt;=COUNTIF(Tableau1[LOT],COURBES!$K$12),INDEX(Tableau2[SURCHARGE],SMALL(IF(Tableau1[LOT]=COURBES!$K$12,ROW(INDIRECT("1:"&amp;ROWS(Tableau1[LOT])))),ROWS($1:229))),"")</f>
        <v/>
      </c>
      <c r="I230" s="12" t="str">
        <f t="array" aca="1" ref="I230" ca="1">IF(ROWS($1:229)&lt;=COUNTIF(Tableau1[LOT],COURBES!$K$12),INDEX(Tableau2[RESULTAT SUR ETIQ],SMALL(IF(Tableau1[LOT]=COURBES!$K$12,ROW(INDIRECT("1:"&amp;ROWS(Tableau1[LOT])))),ROWS($1:229))),"")</f>
        <v/>
      </c>
    </row>
    <row r="231" spans="1:9" x14ac:dyDescent="0.45">
      <c r="A231" t="str">
        <f t="array" aca="1" ref="A231" ca="1">IF(ROWS($1:230)&lt;=COUNTIF(Tableau1[MP ANALYSEE],COURBES!$E$12),INDEX(Tableau1[LOT],SMALL(IF(Tableau1[MP ANALYSEE]=COURBES!$E$12,ROW(INDIRECT("1:"&amp;ROWS(Tableau1[MP ANALYSEE])))),ROWS($1:230))),"")</f>
        <v/>
      </c>
      <c r="B231" s="12" t="str">
        <f t="array" aca="1" ref="B231" ca="1">IF(ROWS($1:230)&lt;=COUNTIF(Tableau1[MP ANALYSEE],COURBES!$E$12),INDEX(Tableau2[RESULTAT SUR PROD],SMALL(IF(Tableau1[MP ANALYSEE]=COURBES!$E$12,ROW(INDIRECT("1:"&amp;ROWS(Tableau1[MP ANALYSEE])))),ROWS($1:230))),"")</f>
        <v/>
      </c>
      <c r="C231" s="12" t="str">
        <f t="array" aca="1" ref="C231" ca="1">IF(ROWS($1:230)&lt;=COUNTIF(Tableau1[MP ANALYSEE],COURBES!$E$12),INDEX(Tableau2[SURCHARGE],SMALL(IF(Tableau1[MP ANALYSEE]=COURBES!$E$12,ROW(INDIRECT("1:"&amp;ROWS(Tableau1[MP ANALYSEE])))),ROWS($1:230))),"")</f>
        <v/>
      </c>
      <c r="D231" s="12" t="str">
        <f t="array" aca="1" ref="D231" ca="1">IF(ROWS($1:230)&lt;=COUNTIF(Tableau1[MP ANALYSEE],COURBES!$E$12),INDEX(Tableau2[RESULTAT SUR ETIQ],SMALL(IF(Tableau1[MP ANALYSEE]=COURBES!$E$12,ROW(INDIRECT("1:"&amp;ROWS(Tableau1[MP ANALYSEE])))),ROWS($1:230))),"")</f>
        <v/>
      </c>
      <c r="F231" s="13" t="str">
        <f t="array" aca="1" ref="F231" ca="1">IF(ROWS($1:230)&lt;=COUNTIF(Tableau1[LOT],COURBES!$K$12),INDEX(Tableau1[MP ANALYSEE],SMALL(IF(Tableau1[LOT]=COURBES!$K$12,ROW(INDIRECT("1:"&amp;ROWS(Tableau1[LOT])))),ROWS($1:230))),"")</f>
        <v/>
      </c>
      <c r="G231" s="12" t="str">
        <f t="array" aca="1" ref="G231" ca="1">IF(ROWS($1:230)&lt;=COUNTIF(Tableau1[LOT],COURBES!$K$12),INDEX(Tableau2[RESULTAT SUR PROD],SMALL(IF(Tableau1[LOT]=COURBES!$K$12,ROW(INDIRECT("1:"&amp;ROWS(Tableau1[LOT])))),ROWS($1:230))),"")</f>
        <v/>
      </c>
      <c r="H231" s="12" t="str">
        <f t="array" aca="1" ref="H231" ca="1">IF(ROWS($1:230)&lt;=COUNTIF(Tableau1[LOT],COURBES!$K$12),INDEX(Tableau2[SURCHARGE],SMALL(IF(Tableau1[LOT]=COURBES!$K$12,ROW(INDIRECT("1:"&amp;ROWS(Tableau1[LOT])))),ROWS($1:230))),"")</f>
        <v/>
      </c>
      <c r="I231" s="12" t="str">
        <f t="array" aca="1" ref="I231" ca="1">IF(ROWS($1:230)&lt;=COUNTIF(Tableau1[LOT],COURBES!$K$12),INDEX(Tableau2[RESULTAT SUR ETIQ],SMALL(IF(Tableau1[LOT]=COURBES!$K$12,ROW(INDIRECT("1:"&amp;ROWS(Tableau1[LOT])))),ROWS($1:230))),"")</f>
        <v/>
      </c>
    </row>
    <row r="232" spans="1:9" x14ac:dyDescent="0.45">
      <c r="A232" t="str">
        <f t="array" aca="1" ref="A232" ca="1">IF(ROWS($1:231)&lt;=COUNTIF(Tableau1[MP ANALYSEE],COURBES!$E$12),INDEX(Tableau1[LOT],SMALL(IF(Tableau1[MP ANALYSEE]=COURBES!$E$12,ROW(INDIRECT("1:"&amp;ROWS(Tableau1[MP ANALYSEE])))),ROWS($1:231))),"")</f>
        <v/>
      </c>
      <c r="B232" s="12" t="str">
        <f t="array" aca="1" ref="B232" ca="1">IF(ROWS($1:231)&lt;=COUNTIF(Tableau1[MP ANALYSEE],COURBES!$E$12),INDEX(Tableau2[RESULTAT SUR PROD],SMALL(IF(Tableau1[MP ANALYSEE]=COURBES!$E$12,ROW(INDIRECT("1:"&amp;ROWS(Tableau1[MP ANALYSEE])))),ROWS($1:231))),"")</f>
        <v/>
      </c>
      <c r="C232" s="12" t="str">
        <f t="array" aca="1" ref="C232" ca="1">IF(ROWS($1:231)&lt;=COUNTIF(Tableau1[MP ANALYSEE],COURBES!$E$12),INDEX(Tableau2[SURCHARGE],SMALL(IF(Tableau1[MP ANALYSEE]=COURBES!$E$12,ROW(INDIRECT("1:"&amp;ROWS(Tableau1[MP ANALYSEE])))),ROWS($1:231))),"")</f>
        <v/>
      </c>
      <c r="D232" s="12" t="str">
        <f t="array" aca="1" ref="D232" ca="1">IF(ROWS($1:231)&lt;=COUNTIF(Tableau1[MP ANALYSEE],COURBES!$E$12),INDEX(Tableau2[RESULTAT SUR ETIQ],SMALL(IF(Tableau1[MP ANALYSEE]=COURBES!$E$12,ROW(INDIRECT("1:"&amp;ROWS(Tableau1[MP ANALYSEE])))),ROWS($1:231))),"")</f>
        <v/>
      </c>
      <c r="F232" s="13" t="str">
        <f t="array" aca="1" ref="F232" ca="1">IF(ROWS($1:231)&lt;=COUNTIF(Tableau1[LOT],COURBES!$K$12),INDEX(Tableau1[MP ANALYSEE],SMALL(IF(Tableau1[LOT]=COURBES!$K$12,ROW(INDIRECT("1:"&amp;ROWS(Tableau1[LOT])))),ROWS($1:231))),"")</f>
        <v/>
      </c>
      <c r="G232" s="12" t="str">
        <f t="array" aca="1" ref="G232" ca="1">IF(ROWS($1:231)&lt;=COUNTIF(Tableau1[LOT],COURBES!$K$12),INDEX(Tableau2[RESULTAT SUR PROD],SMALL(IF(Tableau1[LOT]=COURBES!$K$12,ROW(INDIRECT("1:"&amp;ROWS(Tableau1[LOT])))),ROWS($1:231))),"")</f>
        <v/>
      </c>
      <c r="H232" s="12" t="str">
        <f t="array" aca="1" ref="H232" ca="1">IF(ROWS($1:231)&lt;=COUNTIF(Tableau1[LOT],COURBES!$K$12),INDEX(Tableau2[SURCHARGE],SMALL(IF(Tableau1[LOT]=COURBES!$K$12,ROW(INDIRECT("1:"&amp;ROWS(Tableau1[LOT])))),ROWS($1:231))),"")</f>
        <v/>
      </c>
      <c r="I232" s="12" t="str">
        <f t="array" aca="1" ref="I232" ca="1">IF(ROWS($1:231)&lt;=COUNTIF(Tableau1[LOT],COURBES!$K$12),INDEX(Tableau2[RESULTAT SUR ETIQ],SMALL(IF(Tableau1[LOT]=COURBES!$K$12,ROW(INDIRECT("1:"&amp;ROWS(Tableau1[LOT])))),ROWS($1:231))),"")</f>
        <v/>
      </c>
    </row>
    <row r="233" spans="1:9" x14ac:dyDescent="0.45">
      <c r="A233" t="str">
        <f t="array" aca="1" ref="A233" ca="1">IF(ROWS($1:232)&lt;=COUNTIF(Tableau1[MP ANALYSEE],COURBES!$E$12),INDEX(Tableau1[LOT],SMALL(IF(Tableau1[MP ANALYSEE]=COURBES!$E$12,ROW(INDIRECT("1:"&amp;ROWS(Tableau1[MP ANALYSEE])))),ROWS($1:232))),"")</f>
        <v/>
      </c>
      <c r="B233" s="12" t="str">
        <f t="array" aca="1" ref="B233" ca="1">IF(ROWS($1:232)&lt;=COUNTIF(Tableau1[MP ANALYSEE],COURBES!$E$12),INDEX(Tableau2[RESULTAT SUR PROD],SMALL(IF(Tableau1[MP ANALYSEE]=COURBES!$E$12,ROW(INDIRECT("1:"&amp;ROWS(Tableau1[MP ANALYSEE])))),ROWS($1:232))),"")</f>
        <v/>
      </c>
      <c r="C233" s="12" t="str">
        <f t="array" aca="1" ref="C233" ca="1">IF(ROWS($1:232)&lt;=COUNTIF(Tableau1[MP ANALYSEE],COURBES!$E$12),INDEX(Tableau2[SURCHARGE],SMALL(IF(Tableau1[MP ANALYSEE]=COURBES!$E$12,ROW(INDIRECT("1:"&amp;ROWS(Tableau1[MP ANALYSEE])))),ROWS($1:232))),"")</f>
        <v/>
      </c>
      <c r="D233" s="12" t="str">
        <f t="array" aca="1" ref="D233" ca="1">IF(ROWS($1:232)&lt;=COUNTIF(Tableau1[MP ANALYSEE],COURBES!$E$12),INDEX(Tableau2[RESULTAT SUR ETIQ],SMALL(IF(Tableau1[MP ANALYSEE]=COURBES!$E$12,ROW(INDIRECT("1:"&amp;ROWS(Tableau1[MP ANALYSEE])))),ROWS($1:232))),"")</f>
        <v/>
      </c>
      <c r="F233" s="13" t="str">
        <f t="array" aca="1" ref="F233" ca="1">IF(ROWS($1:232)&lt;=COUNTIF(Tableau1[LOT],COURBES!$K$12),INDEX(Tableau1[MP ANALYSEE],SMALL(IF(Tableau1[LOT]=COURBES!$K$12,ROW(INDIRECT("1:"&amp;ROWS(Tableau1[LOT])))),ROWS($1:232))),"")</f>
        <v/>
      </c>
      <c r="G233" s="12" t="str">
        <f t="array" aca="1" ref="G233" ca="1">IF(ROWS($1:232)&lt;=COUNTIF(Tableau1[LOT],COURBES!$K$12),INDEX(Tableau2[RESULTAT SUR PROD],SMALL(IF(Tableau1[LOT]=COURBES!$K$12,ROW(INDIRECT("1:"&amp;ROWS(Tableau1[LOT])))),ROWS($1:232))),"")</f>
        <v/>
      </c>
      <c r="H233" s="12" t="str">
        <f t="array" aca="1" ref="H233" ca="1">IF(ROWS($1:232)&lt;=COUNTIF(Tableau1[LOT],COURBES!$K$12),INDEX(Tableau2[SURCHARGE],SMALL(IF(Tableau1[LOT]=COURBES!$K$12,ROW(INDIRECT("1:"&amp;ROWS(Tableau1[LOT])))),ROWS($1:232))),"")</f>
        <v/>
      </c>
      <c r="I233" s="12" t="str">
        <f t="array" aca="1" ref="I233" ca="1">IF(ROWS($1:232)&lt;=COUNTIF(Tableau1[LOT],COURBES!$K$12),INDEX(Tableau2[RESULTAT SUR ETIQ],SMALL(IF(Tableau1[LOT]=COURBES!$K$12,ROW(INDIRECT("1:"&amp;ROWS(Tableau1[LOT])))),ROWS($1:232))),"")</f>
        <v/>
      </c>
    </row>
    <row r="234" spans="1:9" x14ac:dyDescent="0.45">
      <c r="A234" t="str">
        <f t="array" aca="1" ref="A234" ca="1">IF(ROWS($1:233)&lt;=COUNTIF(Tableau1[MP ANALYSEE],COURBES!$E$12),INDEX(Tableau1[LOT],SMALL(IF(Tableau1[MP ANALYSEE]=COURBES!$E$12,ROW(INDIRECT("1:"&amp;ROWS(Tableau1[MP ANALYSEE])))),ROWS($1:233))),"")</f>
        <v/>
      </c>
      <c r="B234" s="12" t="str">
        <f t="array" aca="1" ref="B234" ca="1">IF(ROWS($1:233)&lt;=COUNTIF(Tableau1[MP ANALYSEE],COURBES!$E$12),INDEX(Tableau2[RESULTAT SUR PROD],SMALL(IF(Tableau1[MP ANALYSEE]=COURBES!$E$12,ROW(INDIRECT("1:"&amp;ROWS(Tableau1[MP ANALYSEE])))),ROWS($1:233))),"")</f>
        <v/>
      </c>
      <c r="C234" s="12" t="str">
        <f t="array" aca="1" ref="C234" ca="1">IF(ROWS($1:233)&lt;=COUNTIF(Tableau1[MP ANALYSEE],COURBES!$E$12),INDEX(Tableau2[SURCHARGE],SMALL(IF(Tableau1[MP ANALYSEE]=COURBES!$E$12,ROW(INDIRECT("1:"&amp;ROWS(Tableau1[MP ANALYSEE])))),ROWS($1:233))),"")</f>
        <v/>
      </c>
      <c r="D234" s="12" t="str">
        <f t="array" aca="1" ref="D234" ca="1">IF(ROWS($1:233)&lt;=COUNTIF(Tableau1[MP ANALYSEE],COURBES!$E$12),INDEX(Tableau2[RESULTAT SUR ETIQ],SMALL(IF(Tableau1[MP ANALYSEE]=COURBES!$E$12,ROW(INDIRECT("1:"&amp;ROWS(Tableau1[MP ANALYSEE])))),ROWS($1:233))),"")</f>
        <v/>
      </c>
      <c r="F234" s="13" t="str">
        <f t="array" aca="1" ref="F234" ca="1">IF(ROWS($1:233)&lt;=COUNTIF(Tableau1[LOT],COURBES!$K$12),INDEX(Tableau1[MP ANALYSEE],SMALL(IF(Tableau1[LOT]=COURBES!$K$12,ROW(INDIRECT("1:"&amp;ROWS(Tableau1[LOT])))),ROWS($1:233))),"")</f>
        <v/>
      </c>
      <c r="G234" s="12" t="str">
        <f t="array" aca="1" ref="G234" ca="1">IF(ROWS($1:233)&lt;=COUNTIF(Tableau1[LOT],COURBES!$K$12),INDEX(Tableau2[RESULTAT SUR PROD],SMALL(IF(Tableau1[LOT]=COURBES!$K$12,ROW(INDIRECT("1:"&amp;ROWS(Tableau1[LOT])))),ROWS($1:233))),"")</f>
        <v/>
      </c>
      <c r="H234" s="12" t="str">
        <f t="array" aca="1" ref="H234" ca="1">IF(ROWS($1:233)&lt;=COUNTIF(Tableau1[LOT],COURBES!$K$12),INDEX(Tableau2[SURCHARGE],SMALL(IF(Tableau1[LOT]=COURBES!$K$12,ROW(INDIRECT("1:"&amp;ROWS(Tableau1[LOT])))),ROWS($1:233))),"")</f>
        <v/>
      </c>
      <c r="I234" s="12" t="str">
        <f t="array" aca="1" ref="I234" ca="1">IF(ROWS($1:233)&lt;=COUNTIF(Tableau1[LOT],COURBES!$K$12),INDEX(Tableau2[RESULTAT SUR ETIQ],SMALL(IF(Tableau1[LOT]=COURBES!$K$12,ROW(INDIRECT("1:"&amp;ROWS(Tableau1[LOT])))),ROWS($1:233))),"")</f>
        <v/>
      </c>
    </row>
    <row r="235" spans="1:9" x14ac:dyDescent="0.45">
      <c r="A235" t="str">
        <f t="array" aca="1" ref="A235" ca="1">IF(ROWS($1:234)&lt;=COUNTIF(Tableau1[MP ANALYSEE],COURBES!$E$12),INDEX(Tableau1[LOT],SMALL(IF(Tableau1[MP ANALYSEE]=COURBES!$E$12,ROW(INDIRECT("1:"&amp;ROWS(Tableau1[MP ANALYSEE])))),ROWS($1:234))),"")</f>
        <v/>
      </c>
      <c r="B235" s="12" t="str">
        <f t="array" aca="1" ref="B235" ca="1">IF(ROWS($1:234)&lt;=COUNTIF(Tableau1[MP ANALYSEE],COURBES!$E$12),INDEX(Tableau2[RESULTAT SUR PROD],SMALL(IF(Tableau1[MP ANALYSEE]=COURBES!$E$12,ROW(INDIRECT("1:"&amp;ROWS(Tableau1[MP ANALYSEE])))),ROWS($1:234))),"")</f>
        <v/>
      </c>
      <c r="C235" s="12" t="str">
        <f t="array" aca="1" ref="C235" ca="1">IF(ROWS($1:234)&lt;=COUNTIF(Tableau1[MP ANALYSEE],COURBES!$E$12),INDEX(Tableau2[SURCHARGE],SMALL(IF(Tableau1[MP ANALYSEE]=COURBES!$E$12,ROW(INDIRECT("1:"&amp;ROWS(Tableau1[MP ANALYSEE])))),ROWS($1:234))),"")</f>
        <v/>
      </c>
      <c r="D235" s="12" t="str">
        <f t="array" aca="1" ref="D235" ca="1">IF(ROWS($1:234)&lt;=COUNTIF(Tableau1[MP ANALYSEE],COURBES!$E$12),INDEX(Tableau2[RESULTAT SUR ETIQ],SMALL(IF(Tableau1[MP ANALYSEE]=COURBES!$E$12,ROW(INDIRECT("1:"&amp;ROWS(Tableau1[MP ANALYSEE])))),ROWS($1:234))),"")</f>
        <v/>
      </c>
      <c r="F235" s="13" t="str">
        <f t="array" aca="1" ref="F235" ca="1">IF(ROWS($1:234)&lt;=COUNTIF(Tableau1[LOT],COURBES!$K$12),INDEX(Tableau1[MP ANALYSEE],SMALL(IF(Tableau1[LOT]=COURBES!$K$12,ROW(INDIRECT("1:"&amp;ROWS(Tableau1[LOT])))),ROWS($1:234))),"")</f>
        <v/>
      </c>
      <c r="G235" s="12" t="str">
        <f t="array" aca="1" ref="G235" ca="1">IF(ROWS($1:234)&lt;=COUNTIF(Tableau1[LOT],COURBES!$K$12),INDEX(Tableau2[RESULTAT SUR PROD],SMALL(IF(Tableau1[LOT]=COURBES!$K$12,ROW(INDIRECT("1:"&amp;ROWS(Tableau1[LOT])))),ROWS($1:234))),"")</f>
        <v/>
      </c>
      <c r="H235" s="12" t="str">
        <f t="array" aca="1" ref="H235" ca="1">IF(ROWS($1:234)&lt;=COUNTIF(Tableau1[LOT],COURBES!$K$12),INDEX(Tableau2[SURCHARGE],SMALL(IF(Tableau1[LOT]=COURBES!$K$12,ROW(INDIRECT("1:"&amp;ROWS(Tableau1[LOT])))),ROWS($1:234))),"")</f>
        <v/>
      </c>
      <c r="I235" s="12" t="str">
        <f t="array" aca="1" ref="I235" ca="1">IF(ROWS($1:234)&lt;=COUNTIF(Tableau1[LOT],COURBES!$K$12),INDEX(Tableau2[RESULTAT SUR ETIQ],SMALL(IF(Tableau1[LOT]=COURBES!$K$12,ROW(INDIRECT("1:"&amp;ROWS(Tableau1[LOT])))),ROWS($1:234))),"")</f>
        <v/>
      </c>
    </row>
    <row r="236" spans="1:9" x14ac:dyDescent="0.45">
      <c r="A236" t="str">
        <f t="array" aca="1" ref="A236" ca="1">IF(ROWS($1:235)&lt;=COUNTIF(Tableau1[MP ANALYSEE],COURBES!$E$12),INDEX(Tableau1[LOT],SMALL(IF(Tableau1[MP ANALYSEE]=COURBES!$E$12,ROW(INDIRECT("1:"&amp;ROWS(Tableau1[MP ANALYSEE])))),ROWS($1:235))),"")</f>
        <v/>
      </c>
      <c r="B236" s="12" t="str">
        <f t="array" aca="1" ref="B236" ca="1">IF(ROWS($1:235)&lt;=COUNTIF(Tableau1[MP ANALYSEE],COURBES!$E$12),INDEX(Tableau2[RESULTAT SUR PROD],SMALL(IF(Tableau1[MP ANALYSEE]=COURBES!$E$12,ROW(INDIRECT("1:"&amp;ROWS(Tableau1[MP ANALYSEE])))),ROWS($1:235))),"")</f>
        <v/>
      </c>
      <c r="C236" s="12" t="str">
        <f t="array" aca="1" ref="C236" ca="1">IF(ROWS($1:235)&lt;=COUNTIF(Tableau1[MP ANALYSEE],COURBES!$E$12),INDEX(Tableau2[SURCHARGE],SMALL(IF(Tableau1[MP ANALYSEE]=COURBES!$E$12,ROW(INDIRECT("1:"&amp;ROWS(Tableau1[MP ANALYSEE])))),ROWS($1:235))),"")</f>
        <v/>
      </c>
      <c r="D236" s="12" t="str">
        <f t="array" aca="1" ref="D236" ca="1">IF(ROWS($1:235)&lt;=COUNTIF(Tableau1[MP ANALYSEE],COURBES!$E$12),INDEX(Tableau2[RESULTAT SUR ETIQ],SMALL(IF(Tableau1[MP ANALYSEE]=COURBES!$E$12,ROW(INDIRECT("1:"&amp;ROWS(Tableau1[MP ANALYSEE])))),ROWS($1:235))),"")</f>
        <v/>
      </c>
      <c r="F236" s="13" t="str">
        <f t="array" aca="1" ref="F236" ca="1">IF(ROWS($1:235)&lt;=COUNTIF(Tableau1[LOT],COURBES!$K$12),INDEX(Tableau1[MP ANALYSEE],SMALL(IF(Tableau1[LOT]=COURBES!$K$12,ROW(INDIRECT("1:"&amp;ROWS(Tableau1[LOT])))),ROWS($1:235))),"")</f>
        <v/>
      </c>
      <c r="G236" s="12" t="str">
        <f t="array" aca="1" ref="G236" ca="1">IF(ROWS($1:235)&lt;=COUNTIF(Tableau1[LOT],COURBES!$K$12),INDEX(Tableau2[RESULTAT SUR PROD],SMALL(IF(Tableau1[LOT]=COURBES!$K$12,ROW(INDIRECT("1:"&amp;ROWS(Tableau1[LOT])))),ROWS($1:235))),"")</f>
        <v/>
      </c>
      <c r="H236" s="12" t="str">
        <f t="array" aca="1" ref="H236" ca="1">IF(ROWS($1:235)&lt;=COUNTIF(Tableau1[LOT],COURBES!$K$12),INDEX(Tableau2[SURCHARGE],SMALL(IF(Tableau1[LOT]=COURBES!$K$12,ROW(INDIRECT("1:"&amp;ROWS(Tableau1[LOT])))),ROWS($1:235))),"")</f>
        <v/>
      </c>
      <c r="I236" s="12" t="str">
        <f t="array" aca="1" ref="I236" ca="1">IF(ROWS($1:235)&lt;=COUNTIF(Tableau1[LOT],COURBES!$K$12),INDEX(Tableau2[RESULTAT SUR ETIQ],SMALL(IF(Tableau1[LOT]=COURBES!$K$12,ROW(INDIRECT("1:"&amp;ROWS(Tableau1[LOT])))),ROWS($1:235))),"")</f>
        <v/>
      </c>
    </row>
    <row r="237" spans="1:9" x14ac:dyDescent="0.45">
      <c r="A237" t="str">
        <f t="array" aca="1" ref="A237" ca="1">IF(ROWS($1:236)&lt;=COUNTIF(Tableau1[MP ANALYSEE],COURBES!$E$12),INDEX(Tableau1[LOT],SMALL(IF(Tableau1[MP ANALYSEE]=COURBES!$E$12,ROW(INDIRECT("1:"&amp;ROWS(Tableau1[MP ANALYSEE])))),ROWS($1:236))),"")</f>
        <v/>
      </c>
      <c r="B237" s="12" t="str">
        <f t="array" aca="1" ref="B237" ca="1">IF(ROWS($1:236)&lt;=COUNTIF(Tableau1[MP ANALYSEE],COURBES!$E$12),INDEX(Tableau2[RESULTAT SUR PROD],SMALL(IF(Tableau1[MP ANALYSEE]=COURBES!$E$12,ROW(INDIRECT("1:"&amp;ROWS(Tableau1[MP ANALYSEE])))),ROWS($1:236))),"")</f>
        <v/>
      </c>
      <c r="C237" s="12" t="str">
        <f t="array" aca="1" ref="C237" ca="1">IF(ROWS($1:236)&lt;=COUNTIF(Tableau1[MP ANALYSEE],COURBES!$E$12),INDEX(Tableau2[SURCHARGE],SMALL(IF(Tableau1[MP ANALYSEE]=COURBES!$E$12,ROW(INDIRECT("1:"&amp;ROWS(Tableau1[MP ANALYSEE])))),ROWS($1:236))),"")</f>
        <v/>
      </c>
      <c r="D237" s="12" t="str">
        <f t="array" aca="1" ref="D237" ca="1">IF(ROWS($1:236)&lt;=COUNTIF(Tableau1[MP ANALYSEE],COURBES!$E$12),INDEX(Tableau2[RESULTAT SUR ETIQ],SMALL(IF(Tableau1[MP ANALYSEE]=COURBES!$E$12,ROW(INDIRECT("1:"&amp;ROWS(Tableau1[MP ANALYSEE])))),ROWS($1:236))),"")</f>
        <v/>
      </c>
      <c r="F237" s="13" t="str">
        <f t="array" aca="1" ref="F237" ca="1">IF(ROWS($1:236)&lt;=COUNTIF(Tableau1[LOT],COURBES!$K$12),INDEX(Tableau1[MP ANALYSEE],SMALL(IF(Tableau1[LOT]=COURBES!$K$12,ROW(INDIRECT("1:"&amp;ROWS(Tableau1[LOT])))),ROWS($1:236))),"")</f>
        <v/>
      </c>
      <c r="G237" s="12" t="str">
        <f t="array" aca="1" ref="G237" ca="1">IF(ROWS($1:236)&lt;=COUNTIF(Tableau1[LOT],COURBES!$K$12),INDEX(Tableau2[RESULTAT SUR PROD],SMALL(IF(Tableau1[LOT]=COURBES!$K$12,ROW(INDIRECT("1:"&amp;ROWS(Tableau1[LOT])))),ROWS($1:236))),"")</f>
        <v/>
      </c>
      <c r="H237" s="12" t="str">
        <f t="array" aca="1" ref="H237" ca="1">IF(ROWS($1:236)&lt;=COUNTIF(Tableau1[LOT],COURBES!$K$12),INDEX(Tableau2[SURCHARGE],SMALL(IF(Tableau1[LOT]=COURBES!$K$12,ROW(INDIRECT("1:"&amp;ROWS(Tableau1[LOT])))),ROWS($1:236))),"")</f>
        <v/>
      </c>
      <c r="I237" s="12" t="str">
        <f t="array" aca="1" ref="I237" ca="1">IF(ROWS($1:236)&lt;=COUNTIF(Tableau1[LOT],COURBES!$K$12),INDEX(Tableau2[RESULTAT SUR ETIQ],SMALL(IF(Tableau1[LOT]=COURBES!$K$12,ROW(INDIRECT("1:"&amp;ROWS(Tableau1[LOT])))),ROWS($1:236))),"")</f>
        <v/>
      </c>
    </row>
    <row r="238" spans="1:9" x14ac:dyDescent="0.45">
      <c r="A238" t="str">
        <f t="array" aca="1" ref="A238" ca="1">IF(ROWS($1:237)&lt;=COUNTIF(Tableau1[MP ANALYSEE],COURBES!$E$12),INDEX(Tableau1[LOT],SMALL(IF(Tableau1[MP ANALYSEE]=COURBES!$E$12,ROW(INDIRECT("1:"&amp;ROWS(Tableau1[MP ANALYSEE])))),ROWS($1:237))),"")</f>
        <v/>
      </c>
      <c r="B238" s="12" t="str">
        <f t="array" aca="1" ref="B238" ca="1">IF(ROWS($1:237)&lt;=COUNTIF(Tableau1[MP ANALYSEE],COURBES!$E$12),INDEX(Tableau2[RESULTAT SUR PROD],SMALL(IF(Tableau1[MP ANALYSEE]=COURBES!$E$12,ROW(INDIRECT("1:"&amp;ROWS(Tableau1[MP ANALYSEE])))),ROWS($1:237))),"")</f>
        <v/>
      </c>
      <c r="C238" s="12" t="str">
        <f t="array" aca="1" ref="C238" ca="1">IF(ROWS($1:237)&lt;=COUNTIF(Tableau1[MP ANALYSEE],COURBES!$E$12),INDEX(Tableau2[SURCHARGE],SMALL(IF(Tableau1[MP ANALYSEE]=COURBES!$E$12,ROW(INDIRECT("1:"&amp;ROWS(Tableau1[MP ANALYSEE])))),ROWS($1:237))),"")</f>
        <v/>
      </c>
      <c r="D238" s="12" t="str">
        <f t="array" aca="1" ref="D238" ca="1">IF(ROWS($1:237)&lt;=COUNTIF(Tableau1[MP ANALYSEE],COURBES!$E$12),INDEX(Tableau2[RESULTAT SUR ETIQ],SMALL(IF(Tableau1[MP ANALYSEE]=COURBES!$E$12,ROW(INDIRECT("1:"&amp;ROWS(Tableau1[MP ANALYSEE])))),ROWS($1:237))),"")</f>
        <v/>
      </c>
      <c r="F238" s="13" t="str">
        <f t="array" aca="1" ref="F238" ca="1">IF(ROWS($1:237)&lt;=COUNTIF(Tableau1[LOT],COURBES!$K$12),INDEX(Tableau1[MP ANALYSEE],SMALL(IF(Tableau1[LOT]=COURBES!$K$12,ROW(INDIRECT("1:"&amp;ROWS(Tableau1[LOT])))),ROWS($1:237))),"")</f>
        <v/>
      </c>
      <c r="G238" s="12" t="str">
        <f t="array" aca="1" ref="G238" ca="1">IF(ROWS($1:237)&lt;=COUNTIF(Tableau1[LOT],COURBES!$K$12),INDEX(Tableau2[RESULTAT SUR PROD],SMALL(IF(Tableau1[LOT]=COURBES!$K$12,ROW(INDIRECT("1:"&amp;ROWS(Tableau1[LOT])))),ROWS($1:237))),"")</f>
        <v/>
      </c>
      <c r="H238" s="12" t="str">
        <f t="array" aca="1" ref="H238" ca="1">IF(ROWS($1:237)&lt;=COUNTIF(Tableau1[LOT],COURBES!$K$12),INDEX(Tableau2[SURCHARGE],SMALL(IF(Tableau1[LOT]=COURBES!$K$12,ROW(INDIRECT("1:"&amp;ROWS(Tableau1[LOT])))),ROWS($1:237))),"")</f>
        <v/>
      </c>
      <c r="I238" s="12" t="str">
        <f t="array" aca="1" ref="I238" ca="1">IF(ROWS($1:237)&lt;=COUNTIF(Tableau1[LOT],COURBES!$K$12),INDEX(Tableau2[RESULTAT SUR ETIQ],SMALL(IF(Tableau1[LOT]=COURBES!$K$12,ROW(INDIRECT("1:"&amp;ROWS(Tableau1[LOT])))),ROWS($1:237))),"")</f>
        <v/>
      </c>
    </row>
    <row r="239" spans="1:9" x14ac:dyDescent="0.45">
      <c r="A239" t="str">
        <f t="array" aca="1" ref="A239" ca="1">IF(ROWS($1:238)&lt;=COUNTIF(Tableau1[MP ANALYSEE],COURBES!$E$12),INDEX(Tableau1[LOT],SMALL(IF(Tableau1[MP ANALYSEE]=COURBES!$E$12,ROW(INDIRECT("1:"&amp;ROWS(Tableau1[MP ANALYSEE])))),ROWS($1:238))),"")</f>
        <v/>
      </c>
      <c r="B239" s="12" t="str">
        <f t="array" aca="1" ref="B239" ca="1">IF(ROWS($1:238)&lt;=COUNTIF(Tableau1[MP ANALYSEE],COURBES!$E$12),INDEX(Tableau2[RESULTAT SUR PROD],SMALL(IF(Tableau1[MP ANALYSEE]=COURBES!$E$12,ROW(INDIRECT("1:"&amp;ROWS(Tableau1[MP ANALYSEE])))),ROWS($1:238))),"")</f>
        <v/>
      </c>
      <c r="C239" s="12" t="str">
        <f t="array" aca="1" ref="C239" ca="1">IF(ROWS($1:238)&lt;=COUNTIF(Tableau1[MP ANALYSEE],COURBES!$E$12),INDEX(Tableau2[SURCHARGE],SMALL(IF(Tableau1[MP ANALYSEE]=COURBES!$E$12,ROW(INDIRECT("1:"&amp;ROWS(Tableau1[MP ANALYSEE])))),ROWS($1:238))),"")</f>
        <v/>
      </c>
      <c r="D239" s="12" t="str">
        <f t="array" aca="1" ref="D239" ca="1">IF(ROWS($1:238)&lt;=COUNTIF(Tableau1[MP ANALYSEE],COURBES!$E$12),INDEX(Tableau2[RESULTAT SUR ETIQ],SMALL(IF(Tableau1[MP ANALYSEE]=COURBES!$E$12,ROW(INDIRECT("1:"&amp;ROWS(Tableau1[MP ANALYSEE])))),ROWS($1:238))),"")</f>
        <v/>
      </c>
      <c r="F239" s="13" t="str">
        <f t="array" aca="1" ref="F239" ca="1">IF(ROWS($1:238)&lt;=COUNTIF(Tableau1[LOT],COURBES!$K$12),INDEX(Tableau1[MP ANALYSEE],SMALL(IF(Tableau1[LOT]=COURBES!$K$12,ROW(INDIRECT("1:"&amp;ROWS(Tableau1[LOT])))),ROWS($1:238))),"")</f>
        <v/>
      </c>
      <c r="G239" s="12" t="str">
        <f t="array" aca="1" ref="G239" ca="1">IF(ROWS($1:238)&lt;=COUNTIF(Tableau1[LOT],COURBES!$K$12),INDEX(Tableau2[RESULTAT SUR PROD],SMALL(IF(Tableau1[LOT]=COURBES!$K$12,ROW(INDIRECT("1:"&amp;ROWS(Tableau1[LOT])))),ROWS($1:238))),"")</f>
        <v/>
      </c>
      <c r="H239" s="12" t="str">
        <f t="array" aca="1" ref="H239" ca="1">IF(ROWS($1:238)&lt;=COUNTIF(Tableau1[LOT],COURBES!$K$12),INDEX(Tableau2[SURCHARGE],SMALL(IF(Tableau1[LOT]=COURBES!$K$12,ROW(INDIRECT("1:"&amp;ROWS(Tableau1[LOT])))),ROWS($1:238))),"")</f>
        <v/>
      </c>
      <c r="I239" s="12" t="str">
        <f t="array" aca="1" ref="I239" ca="1">IF(ROWS($1:238)&lt;=COUNTIF(Tableau1[LOT],COURBES!$K$12),INDEX(Tableau2[RESULTAT SUR ETIQ],SMALL(IF(Tableau1[LOT]=COURBES!$K$12,ROW(INDIRECT("1:"&amp;ROWS(Tableau1[LOT])))),ROWS($1:238))),"")</f>
        <v/>
      </c>
    </row>
    <row r="240" spans="1:9" x14ac:dyDescent="0.45">
      <c r="A240" t="str">
        <f t="array" aca="1" ref="A240" ca="1">IF(ROWS($1:239)&lt;=COUNTIF(Tableau1[MP ANALYSEE],COURBES!$E$12),INDEX(Tableau1[LOT],SMALL(IF(Tableau1[MP ANALYSEE]=COURBES!$E$12,ROW(INDIRECT("1:"&amp;ROWS(Tableau1[MP ANALYSEE])))),ROWS($1:239))),"")</f>
        <v/>
      </c>
      <c r="B240" s="12" t="str">
        <f t="array" aca="1" ref="B240" ca="1">IF(ROWS($1:239)&lt;=COUNTIF(Tableau1[MP ANALYSEE],COURBES!$E$12),INDEX(Tableau2[RESULTAT SUR PROD],SMALL(IF(Tableau1[MP ANALYSEE]=COURBES!$E$12,ROW(INDIRECT("1:"&amp;ROWS(Tableau1[MP ANALYSEE])))),ROWS($1:239))),"")</f>
        <v/>
      </c>
      <c r="C240" s="12" t="str">
        <f t="array" aca="1" ref="C240" ca="1">IF(ROWS($1:239)&lt;=COUNTIF(Tableau1[MP ANALYSEE],COURBES!$E$12),INDEX(Tableau2[SURCHARGE],SMALL(IF(Tableau1[MP ANALYSEE]=COURBES!$E$12,ROW(INDIRECT("1:"&amp;ROWS(Tableau1[MP ANALYSEE])))),ROWS($1:239))),"")</f>
        <v/>
      </c>
      <c r="D240" s="12" t="str">
        <f t="array" aca="1" ref="D240" ca="1">IF(ROWS($1:239)&lt;=COUNTIF(Tableau1[MP ANALYSEE],COURBES!$E$12),INDEX(Tableau2[RESULTAT SUR ETIQ],SMALL(IF(Tableau1[MP ANALYSEE]=COURBES!$E$12,ROW(INDIRECT("1:"&amp;ROWS(Tableau1[MP ANALYSEE])))),ROWS($1:239))),"")</f>
        <v/>
      </c>
      <c r="F240" s="13" t="str">
        <f t="array" aca="1" ref="F240" ca="1">IF(ROWS($1:239)&lt;=COUNTIF(Tableau1[LOT],COURBES!$K$12),INDEX(Tableau1[MP ANALYSEE],SMALL(IF(Tableau1[LOT]=COURBES!$K$12,ROW(INDIRECT("1:"&amp;ROWS(Tableau1[LOT])))),ROWS($1:239))),"")</f>
        <v/>
      </c>
      <c r="G240" s="12" t="str">
        <f t="array" aca="1" ref="G240" ca="1">IF(ROWS($1:239)&lt;=COUNTIF(Tableau1[LOT],COURBES!$K$12),INDEX(Tableau2[RESULTAT SUR PROD],SMALL(IF(Tableau1[LOT]=COURBES!$K$12,ROW(INDIRECT("1:"&amp;ROWS(Tableau1[LOT])))),ROWS($1:239))),"")</f>
        <v/>
      </c>
      <c r="H240" s="12" t="str">
        <f t="array" aca="1" ref="H240" ca="1">IF(ROWS($1:239)&lt;=COUNTIF(Tableau1[LOT],COURBES!$K$12),INDEX(Tableau2[SURCHARGE],SMALL(IF(Tableau1[LOT]=COURBES!$K$12,ROW(INDIRECT("1:"&amp;ROWS(Tableau1[LOT])))),ROWS($1:239))),"")</f>
        <v/>
      </c>
      <c r="I240" s="12" t="str">
        <f t="array" aca="1" ref="I240" ca="1">IF(ROWS($1:239)&lt;=COUNTIF(Tableau1[LOT],COURBES!$K$12),INDEX(Tableau2[RESULTAT SUR ETIQ],SMALL(IF(Tableau1[LOT]=COURBES!$K$12,ROW(INDIRECT("1:"&amp;ROWS(Tableau1[LOT])))),ROWS($1:239))),"")</f>
        <v/>
      </c>
    </row>
    <row r="241" spans="1:9" x14ac:dyDescent="0.45">
      <c r="A241" t="str">
        <f t="array" aca="1" ref="A241" ca="1">IF(ROWS($1:240)&lt;=COUNTIF(Tableau1[MP ANALYSEE],COURBES!$E$12),INDEX(Tableau1[LOT],SMALL(IF(Tableau1[MP ANALYSEE]=COURBES!$E$12,ROW(INDIRECT("1:"&amp;ROWS(Tableau1[MP ANALYSEE])))),ROWS($1:240))),"")</f>
        <v/>
      </c>
      <c r="B241" s="12" t="str">
        <f t="array" aca="1" ref="B241" ca="1">IF(ROWS($1:240)&lt;=COUNTIF(Tableau1[MP ANALYSEE],COURBES!$E$12),INDEX(Tableau2[RESULTAT SUR PROD],SMALL(IF(Tableau1[MP ANALYSEE]=COURBES!$E$12,ROW(INDIRECT("1:"&amp;ROWS(Tableau1[MP ANALYSEE])))),ROWS($1:240))),"")</f>
        <v/>
      </c>
      <c r="C241" s="12" t="str">
        <f t="array" aca="1" ref="C241" ca="1">IF(ROWS($1:240)&lt;=COUNTIF(Tableau1[MP ANALYSEE],COURBES!$E$12),INDEX(Tableau2[SURCHARGE],SMALL(IF(Tableau1[MP ANALYSEE]=COURBES!$E$12,ROW(INDIRECT("1:"&amp;ROWS(Tableau1[MP ANALYSEE])))),ROWS($1:240))),"")</f>
        <v/>
      </c>
      <c r="D241" s="12" t="str">
        <f t="array" aca="1" ref="D241" ca="1">IF(ROWS($1:240)&lt;=COUNTIF(Tableau1[MP ANALYSEE],COURBES!$E$12),INDEX(Tableau2[RESULTAT SUR ETIQ],SMALL(IF(Tableau1[MP ANALYSEE]=COURBES!$E$12,ROW(INDIRECT("1:"&amp;ROWS(Tableau1[MP ANALYSEE])))),ROWS($1:240))),"")</f>
        <v/>
      </c>
      <c r="F241" s="13" t="str">
        <f t="array" aca="1" ref="F241" ca="1">IF(ROWS($1:240)&lt;=COUNTIF(Tableau1[LOT],COURBES!$K$12),INDEX(Tableau1[MP ANALYSEE],SMALL(IF(Tableau1[LOT]=COURBES!$K$12,ROW(INDIRECT("1:"&amp;ROWS(Tableau1[LOT])))),ROWS($1:240))),"")</f>
        <v/>
      </c>
      <c r="G241" s="12" t="str">
        <f t="array" aca="1" ref="G241" ca="1">IF(ROWS($1:240)&lt;=COUNTIF(Tableau1[LOT],COURBES!$K$12),INDEX(Tableau2[RESULTAT SUR PROD],SMALL(IF(Tableau1[LOT]=COURBES!$K$12,ROW(INDIRECT("1:"&amp;ROWS(Tableau1[LOT])))),ROWS($1:240))),"")</f>
        <v/>
      </c>
      <c r="H241" s="12" t="str">
        <f t="array" aca="1" ref="H241" ca="1">IF(ROWS($1:240)&lt;=COUNTIF(Tableau1[LOT],COURBES!$K$12),INDEX(Tableau2[SURCHARGE],SMALL(IF(Tableau1[LOT]=COURBES!$K$12,ROW(INDIRECT("1:"&amp;ROWS(Tableau1[LOT])))),ROWS($1:240))),"")</f>
        <v/>
      </c>
      <c r="I241" s="12" t="str">
        <f t="array" aca="1" ref="I241" ca="1">IF(ROWS($1:240)&lt;=COUNTIF(Tableau1[LOT],COURBES!$K$12),INDEX(Tableau2[RESULTAT SUR ETIQ],SMALL(IF(Tableau1[LOT]=COURBES!$K$12,ROW(INDIRECT("1:"&amp;ROWS(Tableau1[LOT])))),ROWS($1:240))),"")</f>
        <v/>
      </c>
    </row>
    <row r="242" spans="1:9" x14ac:dyDescent="0.45">
      <c r="A242" t="str">
        <f t="array" aca="1" ref="A242" ca="1">IF(ROWS($1:241)&lt;=COUNTIF(Tableau1[MP ANALYSEE],COURBES!$E$12),INDEX(Tableau1[LOT],SMALL(IF(Tableau1[MP ANALYSEE]=COURBES!$E$12,ROW(INDIRECT("1:"&amp;ROWS(Tableau1[MP ANALYSEE])))),ROWS($1:241))),"")</f>
        <v/>
      </c>
      <c r="B242" s="12" t="str">
        <f t="array" aca="1" ref="B242" ca="1">IF(ROWS($1:241)&lt;=COUNTIF(Tableau1[MP ANALYSEE],COURBES!$E$12),INDEX(Tableau2[RESULTAT SUR PROD],SMALL(IF(Tableau1[MP ANALYSEE]=COURBES!$E$12,ROW(INDIRECT("1:"&amp;ROWS(Tableau1[MP ANALYSEE])))),ROWS($1:241))),"")</f>
        <v/>
      </c>
      <c r="C242" s="12" t="str">
        <f t="array" aca="1" ref="C242" ca="1">IF(ROWS($1:241)&lt;=COUNTIF(Tableau1[MP ANALYSEE],COURBES!$E$12),INDEX(Tableau2[SURCHARGE],SMALL(IF(Tableau1[MP ANALYSEE]=COURBES!$E$12,ROW(INDIRECT("1:"&amp;ROWS(Tableau1[MP ANALYSEE])))),ROWS($1:241))),"")</f>
        <v/>
      </c>
      <c r="D242" s="12" t="str">
        <f t="array" aca="1" ref="D242" ca="1">IF(ROWS($1:241)&lt;=COUNTIF(Tableau1[MP ANALYSEE],COURBES!$E$12),INDEX(Tableau2[RESULTAT SUR ETIQ],SMALL(IF(Tableau1[MP ANALYSEE]=COURBES!$E$12,ROW(INDIRECT("1:"&amp;ROWS(Tableau1[MP ANALYSEE])))),ROWS($1:241))),"")</f>
        <v/>
      </c>
      <c r="F242" s="13" t="str">
        <f t="array" aca="1" ref="F242" ca="1">IF(ROWS($1:241)&lt;=COUNTIF(Tableau1[LOT],COURBES!$K$12),INDEX(Tableau1[MP ANALYSEE],SMALL(IF(Tableau1[LOT]=COURBES!$K$12,ROW(INDIRECT("1:"&amp;ROWS(Tableau1[LOT])))),ROWS($1:241))),"")</f>
        <v/>
      </c>
      <c r="G242" s="12" t="str">
        <f t="array" aca="1" ref="G242" ca="1">IF(ROWS($1:241)&lt;=COUNTIF(Tableau1[LOT],COURBES!$K$12),INDEX(Tableau2[RESULTAT SUR PROD],SMALL(IF(Tableau1[LOT]=COURBES!$K$12,ROW(INDIRECT("1:"&amp;ROWS(Tableau1[LOT])))),ROWS($1:241))),"")</f>
        <v/>
      </c>
      <c r="H242" s="12" t="str">
        <f t="array" aca="1" ref="H242" ca="1">IF(ROWS($1:241)&lt;=COUNTIF(Tableau1[LOT],COURBES!$K$12),INDEX(Tableau2[SURCHARGE],SMALL(IF(Tableau1[LOT]=COURBES!$K$12,ROW(INDIRECT("1:"&amp;ROWS(Tableau1[LOT])))),ROWS($1:241))),"")</f>
        <v/>
      </c>
      <c r="I242" s="12" t="str">
        <f t="array" aca="1" ref="I242" ca="1">IF(ROWS($1:241)&lt;=COUNTIF(Tableau1[LOT],COURBES!$K$12),INDEX(Tableau2[RESULTAT SUR ETIQ],SMALL(IF(Tableau1[LOT]=COURBES!$K$12,ROW(INDIRECT("1:"&amp;ROWS(Tableau1[LOT])))),ROWS($1:241))),"")</f>
        <v/>
      </c>
    </row>
    <row r="243" spans="1:9" x14ac:dyDescent="0.45">
      <c r="A243" t="str">
        <f t="array" aca="1" ref="A243" ca="1">IF(ROWS($1:242)&lt;=COUNTIF(Tableau1[MP ANALYSEE],COURBES!$E$12),INDEX(Tableau1[LOT],SMALL(IF(Tableau1[MP ANALYSEE]=COURBES!$E$12,ROW(INDIRECT("1:"&amp;ROWS(Tableau1[MP ANALYSEE])))),ROWS($1:242))),"")</f>
        <v/>
      </c>
      <c r="B243" s="12" t="str">
        <f t="array" aca="1" ref="B243" ca="1">IF(ROWS($1:242)&lt;=COUNTIF(Tableau1[MP ANALYSEE],COURBES!$E$12),INDEX(Tableau2[RESULTAT SUR PROD],SMALL(IF(Tableau1[MP ANALYSEE]=COURBES!$E$12,ROW(INDIRECT("1:"&amp;ROWS(Tableau1[MP ANALYSEE])))),ROWS($1:242))),"")</f>
        <v/>
      </c>
      <c r="C243" s="12" t="str">
        <f t="array" aca="1" ref="C243" ca="1">IF(ROWS($1:242)&lt;=COUNTIF(Tableau1[MP ANALYSEE],COURBES!$E$12),INDEX(Tableau2[SURCHARGE],SMALL(IF(Tableau1[MP ANALYSEE]=COURBES!$E$12,ROW(INDIRECT("1:"&amp;ROWS(Tableau1[MP ANALYSEE])))),ROWS($1:242))),"")</f>
        <v/>
      </c>
      <c r="D243" s="12" t="str">
        <f t="array" aca="1" ref="D243" ca="1">IF(ROWS($1:242)&lt;=COUNTIF(Tableau1[MP ANALYSEE],COURBES!$E$12),INDEX(Tableau2[RESULTAT SUR ETIQ],SMALL(IF(Tableau1[MP ANALYSEE]=COURBES!$E$12,ROW(INDIRECT("1:"&amp;ROWS(Tableau1[MP ANALYSEE])))),ROWS($1:242))),"")</f>
        <v/>
      </c>
      <c r="F243" s="13" t="str">
        <f t="array" aca="1" ref="F243" ca="1">IF(ROWS($1:242)&lt;=COUNTIF(Tableau1[LOT],COURBES!$K$12),INDEX(Tableau1[MP ANALYSEE],SMALL(IF(Tableau1[LOT]=COURBES!$K$12,ROW(INDIRECT("1:"&amp;ROWS(Tableau1[LOT])))),ROWS($1:242))),"")</f>
        <v/>
      </c>
      <c r="G243" s="12" t="str">
        <f t="array" aca="1" ref="G243" ca="1">IF(ROWS($1:242)&lt;=COUNTIF(Tableau1[LOT],COURBES!$K$12),INDEX(Tableau2[RESULTAT SUR PROD],SMALL(IF(Tableau1[LOT]=COURBES!$K$12,ROW(INDIRECT("1:"&amp;ROWS(Tableau1[LOT])))),ROWS($1:242))),"")</f>
        <v/>
      </c>
      <c r="H243" s="12" t="str">
        <f t="array" aca="1" ref="H243" ca="1">IF(ROWS($1:242)&lt;=COUNTIF(Tableau1[LOT],COURBES!$K$12),INDEX(Tableau2[SURCHARGE],SMALL(IF(Tableau1[LOT]=COURBES!$K$12,ROW(INDIRECT("1:"&amp;ROWS(Tableau1[LOT])))),ROWS($1:242))),"")</f>
        <v/>
      </c>
      <c r="I243" s="12" t="str">
        <f t="array" aca="1" ref="I243" ca="1">IF(ROWS($1:242)&lt;=COUNTIF(Tableau1[LOT],COURBES!$K$12),INDEX(Tableau2[RESULTAT SUR ETIQ],SMALL(IF(Tableau1[LOT]=COURBES!$K$12,ROW(INDIRECT("1:"&amp;ROWS(Tableau1[LOT])))),ROWS($1:242))),"")</f>
        <v/>
      </c>
    </row>
    <row r="244" spans="1:9" x14ac:dyDescent="0.45">
      <c r="A244" t="str">
        <f t="array" aca="1" ref="A244" ca="1">IF(ROWS($1:243)&lt;=COUNTIF(Tableau1[MP ANALYSEE],COURBES!$E$12),INDEX(Tableau1[LOT],SMALL(IF(Tableau1[MP ANALYSEE]=COURBES!$E$12,ROW(INDIRECT("1:"&amp;ROWS(Tableau1[MP ANALYSEE])))),ROWS($1:243))),"")</f>
        <v/>
      </c>
      <c r="B244" s="12" t="str">
        <f t="array" aca="1" ref="B244" ca="1">IF(ROWS($1:243)&lt;=COUNTIF(Tableau1[MP ANALYSEE],COURBES!$E$12),INDEX(Tableau2[RESULTAT SUR PROD],SMALL(IF(Tableau1[MP ANALYSEE]=COURBES!$E$12,ROW(INDIRECT("1:"&amp;ROWS(Tableau1[MP ANALYSEE])))),ROWS($1:243))),"")</f>
        <v/>
      </c>
      <c r="C244" s="12" t="str">
        <f t="array" aca="1" ref="C244" ca="1">IF(ROWS($1:243)&lt;=COUNTIF(Tableau1[MP ANALYSEE],COURBES!$E$12),INDEX(Tableau2[SURCHARGE],SMALL(IF(Tableau1[MP ANALYSEE]=COURBES!$E$12,ROW(INDIRECT("1:"&amp;ROWS(Tableau1[MP ANALYSEE])))),ROWS($1:243))),"")</f>
        <v/>
      </c>
      <c r="D244" s="12" t="str">
        <f t="array" aca="1" ref="D244" ca="1">IF(ROWS($1:243)&lt;=COUNTIF(Tableau1[MP ANALYSEE],COURBES!$E$12),INDEX(Tableau2[RESULTAT SUR ETIQ],SMALL(IF(Tableau1[MP ANALYSEE]=COURBES!$E$12,ROW(INDIRECT("1:"&amp;ROWS(Tableau1[MP ANALYSEE])))),ROWS($1:243))),"")</f>
        <v/>
      </c>
      <c r="F244" s="13" t="str">
        <f t="array" aca="1" ref="F244" ca="1">IF(ROWS($1:243)&lt;=COUNTIF(Tableau1[LOT],COURBES!$K$12),INDEX(Tableau1[MP ANALYSEE],SMALL(IF(Tableau1[LOT]=COURBES!$K$12,ROW(INDIRECT("1:"&amp;ROWS(Tableau1[LOT])))),ROWS($1:243))),"")</f>
        <v/>
      </c>
      <c r="G244" s="12" t="str">
        <f t="array" aca="1" ref="G244" ca="1">IF(ROWS($1:243)&lt;=COUNTIF(Tableau1[LOT],COURBES!$K$12),INDEX(Tableau2[RESULTAT SUR PROD],SMALL(IF(Tableau1[LOT]=COURBES!$K$12,ROW(INDIRECT("1:"&amp;ROWS(Tableau1[LOT])))),ROWS($1:243))),"")</f>
        <v/>
      </c>
      <c r="H244" s="12" t="str">
        <f t="array" aca="1" ref="H244" ca="1">IF(ROWS($1:243)&lt;=COUNTIF(Tableau1[LOT],COURBES!$K$12),INDEX(Tableau2[SURCHARGE],SMALL(IF(Tableau1[LOT]=COURBES!$K$12,ROW(INDIRECT("1:"&amp;ROWS(Tableau1[LOT])))),ROWS($1:243))),"")</f>
        <v/>
      </c>
      <c r="I244" s="12" t="str">
        <f t="array" aca="1" ref="I244" ca="1">IF(ROWS($1:243)&lt;=COUNTIF(Tableau1[LOT],COURBES!$K$12),INDEX(Tableau2[RESULTAT SUR ETIQ],SMALL(IF(Tableau1[LOT]=COURBES!$K$12,ROW(INDIRECT("1:"&amp;ROWS(Tableau1[LOT])))),ROWS($1:243))),"")</f>
        <v/>
      </c>
    </row>
    <row r="245" spans="1:9" x14ac:dyDescent="0.45">
      <c r="A245" t="str">
        <f t="array" aca="1" ref="A245" ca="1">IF(ROWS($1:244)&lt;=COUNTIF(Tableau1[MP ANALYSEE],COURBES!$E$12),INDEX(Tableau1[LOT],SMALL(IF(Tableau1[MP ANALYSEE]=COURBES!$E$12,ROW(INDIRECT("1:"&amp;ROWS(Tableau1[MP ANALYSEE])))),ROWS($1:244))),"")</f>
        <v/>
      </c>
      <c r="B245" s="12" t="str">
        <f t="array" aca="1" ref="B245" ca="1">IF(ROWS($1:244)&lt;=COUNTIF(Tableau1[MP ANALYSEE],COURBES!$E$12),INDEX(Tableau2[RESULTAT SUR PROD],SMALL(IF(Tableau1[MP ANALYSEE]=COURBES!$E$12,ROW(INDIRECT("1:"&amp;ROWS(Tableau1[MP ANALYSEE])))),ROWS($1:244))),"")</f>
        <v/>
      </c>
      <c r="C245" s="12" t="str">
        <f t="array" aca="1" ref="C245" ca="1">IF(ROWS($1:244)&lt;=COUNTIF(Tableau1[MP ANALYSEE],COURBES!$E$12),INDEX(Tableau2[SURCHARGE],SMALL(IF(Tableau1[MP ANALYSEE]=COURBES!$E$12,ROW(INDIRECT("1:"&amp;ROWS(Tableau1[MP ANALYSEE])))),ROWS($1:244))),"")</f>
        <v/>
      </c>
      <c r="D245" s="12" t="str">
        <f t="array" aca="1" ref="D245" ca="1">IF(ROWS($1:244)&lt;=COUNTIF(Tableau1[MP ANALYSEE],COURBES!$E$12),INDEX(Tableau2[RESULTAT SUR ETIQ],SMALL(IF(Tableau1[MP ANALYSEE]=COURBES!$E$12,ROW(INDIRECT("1:"&amp;ROWS(Tableau1[MP ANALYSEE])))),ROWS($1:244))),"")</f>
        <v/>
      </c>
      <c r="F245" s="13" t="str">
        <f t="array" aca="1" ref="F245" ca="1">IF(ROWS($1:244)&lt;=COUNTIF(Tableau1[LOT],COURBES!$K$12),INDEX(Tableau1[MP ANALYSEE],SMALL(IF(Tableau1[LOT]=COURBES!$K$12,ROW(INDIRECT("1:"&amp;ROWS(Tableau1[LOT])))),ROWS($1:244))),"")</f>
        <v/>
      </c>
      <c r="G245" s="12" t="str">
        <f t="array" aca="1" ref="G245" ca="1">IF(ROWS($1:244)&lt;=COUNTIF(Tableau1[LOT],COURBES!$K$12),INDEX(Tableau2[RESULTAT SUR PROD],SMALL(IF(Tableau1[LOT]=COURBES!$K$12,ROW(INDIRECT("1:"&amp;ROWS(Tableau1[LOT])))),ROWS($1:244))),"")</f>
        <v/>
      </c>
      <c r="H245" s="12" t="str">
        <f t="array" aca="1" ref="H245" ca="1">IF(ROWS($1:244)&lt;=COUNTIF(Tableau1[LOT],COURBES!$K$12),INDEX(Tableau2[SURCHARGE],SMALL(IF(Tableau1[LOT]=COURBES!$K$12,ROW(INDIRECT("1:"&amp;ROWS(Tableau1[LOT])))),ROWS($1:244))),"")</f>
        <v/>
      </c>
      <c r="I245" s="12" t="str">
        <f t="array" aca="1" ref="I245" ca="1">IF(ROWS($1:244)&lt;=COUNTIF(Tableau1[LOT],COURBES!$K$12),INDEX(Tableau2[RESULTAT SUR ETIQ],SMALL(IF(Tableau1[LOT]=COURBES!$K$12,ROW(INDIRECT("1:"&amp;ROWS(Tableau1[LOT])))),ROWS($1:244))),"")</f>
        <v/>
      </c>
    </row>
    <row r="246" spans="1:9" x14ac:dyDescent="0.45">
      <c r="A246" t="str">
        <f t="array" aca="1" ref="A246" ca="1">IF(ROWS($1:245)&lt;=COUNTIF(Tableau1[MP ANALYSEE],COURBES!$E$12),INDEX(Tableau1[LOT],SMALL(IF(Tableau1[MP ANALYSEE]=COURBES!$E$12,ROW(INDIRECT("1:"&amp;ROWS(Tableau1[MP ANALYSEE])))),ROWS($1:245))),"")</f>
        <v/>
      </c>
      <c r="B246" s="12" t="str">
        <f t="array" aca="1" ref="B246" ca="1">IF(ROWS($1:245)&lt;=COUNTIF(Tableau1[MP ANALYSEE],COURBES!$E$12),INDEX(Tableau2[RESULTAT SUR PROD],SMALL(IF(Tableau1[MP ANALYSEE]=COURBES!$E$12,ROW(INDIRECT("1:"&amp;ROWS(Tableau1[MP ANALYSEE])))),ROWS($1:245))),"")</f>
        <v/>
      </c>
      <c r="C246" s="12" t="str">
        <f t="array" aca="1" ref="C246" ca="1">IF(ROWS($1:245)&lt;=COUNTIF(Tableau1[MP ANALYSEE],COURBES!$E$12),INDEX(Tableau2[SURCHARGE],SMALL(IF(Tableau1[MP ANALYSEE]=COURBES!$E$12,ROW(INDIRECT("1:"&amp;ROWS(Tableau1[MP ANALYSEE])))),ROWS($1:245))),"")</f>
        <v/>
      </c>
      <c r="D246" s="12" t="str">
        <f t="array" aca="1" ref="D246" ca="1">IF(ROWS($1:245)&lt;=COUNTIF(Tableau1[MP ANALYSEE],COURBES!$E$12),INDEX(Tableau2[RESULTAT SUR ETIQ],SMALL(IF(Tableau1[MP ANALYSEE]=COURBES!$E$12,ROW(INDIRECT("1:"&amp;ROWS(Tableau1[MP ANALYSEE])))),ROWS($1:245))),"")</f>
        <v/>
      </c>
      <c r="F246" s="13" t="str">
        <f t="array" aca="1" ref="F246" ca="1">IF(ROWS($1:245)&lt;=COUNTIF(Tableau1[LOT],COURBES!$K$12),INDEX(Tableau1[MP ANALYSEE],SMALL(IF(Tableau1[LOT]=COURBES!$K$12,ROW(INDIRECT("1:"&amp;ROWS(Tableau1[LOT])))),ROWS($1:245))),"")</f>
        <v/>
      </c>
      <c r="G246" s="12" t="str">
        <f t="array" aca="1" ref="G246" ca="1">IF(ROWS($1:245)&lt;=COUNTIF(Tableau1[LOT],COURBES!$K$12),INDEX(Tableau2[RESULTAT SUR PROD],SMALL(IF(Tableau1[LOT]=COURBES!$K$12,ROW(INDIRECT("1:"&amp;ROWS(Tableau1[LOT])))),ROWS($1:245))),"")</f>
        <v/>
      </c>
      <c r="H246" s="12" t="str">
        <f t="array" aca="1" ref="H246" ca="1">IF(ROWS($1:245)&lt;=COUNTIF(Tableau1[LOT],COURBES!$K$12),INDEX(Tableau2[SURCHARGE],SMALL(IF(Tableau1[LOT]=COURBES!$K$12,ROW(INDIRECT("1:"&amp;ROWS(Tableau1[LOT])))),ROWS($1:245))),"")</f>
        <v/>
      </c>
      <c r="I246" s="12" t="str">
        <f t="array" aca="1" ref="I246" ca="1">IF(ROWS($1:245)&lt;=COUNTIF(Tableau1[LOT],COURBES!$K$12),INDEX(Tableau2[RESULTAT SUR ETIQ],SMALL(IF(Tableau1[LOT]=COURBES!$K$12,ROW(INDIRECT("1:"&amp;ROWS(Tableau1[LOT])))),ROWS($1:245))),"")</f>
        <v/>
      </c>
    </row>
    <row r="247" spans="1:9" x14ac:dyDescent="0.45">
      <c r="A247" t="str">
        <f t="array" aca="1" ref="A247" ca="1">IF(ROWS($1:246)&lt;=COUNTIF(Tableau1[MP ANALYSEE],COURBES!$E$12),INDEX(Tableau1[LOT],SMALL(IF(Tableau1[MP ANALYSEE]=COURBES!$E$12,ROW(INDIRECT("1:"&amp;ROWS(Tableau1[MP ANALYSEE])))),ROWS($1:246))),"")</f>
        <v/>
      </c>
      <c r="B247" s="12" t="str">
        <f t="array" aca="1" ref="B247" ca="1">IF(ROWS($1:246)&lt;=COUNTIF(Tableau1[MP ANALYSEE],COURBES!$E$12),INDEX(Tableau2[RESULTAT SUR PROD],SMALL(IF(Tableau1[MP ANALYSEE]=COURBES!$E$12,ROW(INDIRECT("1:"&amp;ROWS(Tableau1[MP ANALYSEE])))),ROWS($1:246))),"")</f>
        <v/>
      </c>
      <c r="C247" s="12" t="str">
        <f t="array" aca="1" ref="C247" ca="1">IF(ROWS($1:246)&lt;=COUNTIF(Tableau1[MP ANALYSEE],COURBES!$E$12),INDEX(Tableau2[SURCHARGE],SMALL(IF(Tableau1[MP ANALYSEE]=COURBES!$E$12,ROW(INDIRECT("1:"&amp;ROWS(Tableau1[MP ANALYSEE])))),ROWS($1:246))),"")</f>
        <v/>
      </c>
      <c r="D247" s="12" t="str">
        <f t="array" aca="1" ref="D247" ca="1">IF(ROWS($1:246)&lt;=COUNTIF(Tableau1[MP ANALYSEE],COURBES!$E$12),INDEX(Tableau2[RESULTAT SUR ETIQ],SMALL(IF(Tableau1[MP ANALYSEE]=COURBES!$E$12,ROW(INDIRECT("1:"&amp;ROWS(Tableau1[MP ANALYSEE])))),ROWS($1:246))),"")</f>
        <v/>
      </c>
      <c r="F247" s="13" t="str">
        <f t="array" aca="1" ref="F247" ca="1">IF(ROWS($1:246)&lt;=COUNTIF(Tableau1[LOT],COURBES!$K$12),INDEX(Tableau1[MP ANALYSEE],SMALL(IF(Tableau1[LOT]=COURBES!$K$12,ROW(INDIRECT("1:"&amp;ROWS(Tableau1[LOT])))),ROWS($1:246))),"")</f>
        <v/>
      </c>
      <c r="G247" s="12" t="str">
        <f t="array" aca="1" ref="G247" ca="1">IF(ROWS($1:246)&lt;=COUNTIF(Tableau1[LOT],COURBES!$K$12),INDEX(Tableau2[RESULTAT SUR PROD],SMALL(IF(Tableau1[LOT]=COURBES!$K$12,ROW(INDIRECT("1:"&amp;ROWS(Tableau1[LOT])))),ROWS($1:246))),"")</f>
        <v/>
      </c>
      <c r="H247" s="12" t="str">
        <f t="array" aca="1" ref="H247" ca="1">IF(ROWS($1:246)&lt;=COUNTIF(Tableau1[LOT],COURBES!$K$12),INDEX(Tableau2[SURCHARGE],SMALL(IF(Tableau1[LOT]=COURBES!$K$12,ROW(INDIRECT("1:"&amp;ROWS(Tableau1[LOT])))),ROWS($1:246))),"")</f>
        <v/>
      </c>
      <c r="I247" s="12" t="str">
        <f t="array" aca="1" ref="I247" ca="1">IF(ROWS($1:246)&lt;=COUNTIF(Tableau1[LOT],COURBES!$K$12),INDEX(Tableau2[RESULTAT SUR ETIQ],SMALL(IF(Tableau1[LOT]=COURBES!$K$12,ROW(INDIRECT("1:"&amp;ROWS(Tableau1[LOT])))),ROWS($1:246))),"")</f>
        <v/>
      </c>
    </row>
    <row r="248" spans="1:9" x14ac:dyDescent="0.45">
      <c r="A248" t="str">
        <f t="array" aca="1" ref="A248" ca="1">IF(ROWS($1:247)&lt;=COUNTIF(Tableau1[MP ANALYSEE],COURBES!$E$12),INDEX(Tableau1[LOT],SMALL(IF(Tableau1[MP ANALYSEE]=COURBES!$E$12,ROW(INDIRECT("1:"&amp;ROWS(Tableau1[MP ANALYSEE])))),ROWS($1:247))),"")</f>
        <v/>
      </c>
      <c r="B248" s="12" t="str">
        <f t="array" aca="1" ref="B248" ca="1">IF(ROWS($1:247)&lt;=COUNTIF(Tableau1[MP ANALYSEE],COURBES!$E$12),INDEX(Tableau2[RESULTAT SUR PROD],SMALL(IF(Tableau1[MP ANALYSEE]=COURBES!$E$12,ROW(INDIRECT("1:"&amp;ROWS(Tableau1[MP ANALYSEE])))),ROWS($1:247))),"")</f>
        <v/>
      </c>
      <c r="C248" s="12" t="str">
        <f t="array" aca="1" ref="C248" ca="1">IF(ROWS($1:247)&lt;=COUNTIF(Tableau1[MP ANALYSEE],COURBES!$E$12),INDEX(Tableau2[SURCHARGE],SMALL(IF(Tableau1[MP ANALYSEE]=COURBES!$E$12,ROW(INDIRECT("1:"&amp;ROWS(Tableau1[MP ANALYSEE])))),ROWS($1:247))),"")</f>
        <v/>
      </c>
      <c r="D248" s="12" t="str">
        <f t="array" aca="1" ref="D248" ca="1">IF(ROWS($1:247)&lt;=COUNTIF(Tableau1[MP ANALYSEE],COURBES!$E$12),INDEX(Tableau2[RESULTAT SUR ETIQ],SMALL(IF(Tableau1[MP ANALYSEE]=COURBES!$E$12,ROW(INDIRECT("1:"&amp;ROWS(Tableau1[MP ANALYSEE])))),ROWS($1:247))),"")</f>
        <v/>
      </c>
      <c r="F248" s="13" t="str">
        <f t="array" aca="1" ref="F248" ca="1">IF(ROWS($1:247)&lt;=COUNTIF(Tableau1[LOT],COURBES!$K$12),INDEX(Tableau1[MP ANALYSEE],SMALL(IF(Tableau1[LOT]=COURBES!$K$12,ROW(INDIRECT("1:"&amp;ROWS(Tableau1[LOT])))),ROWS($1:247))),"")</f>
        <v/>
      </c>
      <c r="G248" s="12" t="str">
        <f t="array" aca="1" ref="G248" ca="1">IF(ROWS($1:247)&lt;=COUNTIF(Tableau1[LOT],COURBES!$K$12),INDEX(Tableau2[RESULTAT SUR PROD],SMALL(IF(Tableau1[LOT]=COURBES!$K$12,ROW(INDIRECT("1:"&amp;ROWS(Tableau1[LOT])))),ROWS($1:247))),"")</f>
        <v/>
      </c>
      <c r="H248" s="12" t="str">
        <f t="array" aca="1" ref="H248" ca="1">IF(ROWS($1:247)&lt;=COUNTIF(Tableau1[LOT],COURBES!$K$12),INDEX(Tableau2[SURCHARGE],SMALL(IF(Tableau1[LOT]=COURBES!$K$12,ROW(INDIRECT("1:"&amp;ROWS(Tableau1[LOT])))),ROWS($1:247))),"")</f>
        <v/>
      </c>
      <c r="I248" s="12" t="str">
        <f t="array" aca="1" ref="I248" ca="1">IF(ROWS($1:247)&lt;=COUNTIF(Tableau1[LOT],COURBES!$K$12),INDEX(Tableau2[RESULTAT SUR ETIQ],SMALL(IF(Tableau1[LOT]=COURBES!$K$12,ROW(INDIRECT("1:"&amp;ROWS(Tableau1[LOT])))),ROWS($1:247))),"")</f>
        <v/>
      </c>
    </row>
    <row r="249" spans="1:9" x14ac:dyDescent="0.45">
      <c r="A249" t="str">
        <f t="array" aca="1" ref="A249" ca="1">IF(ROWS($1:248)&lt;=COUNTIF(Tableau1[MP ANALYSEE],COURBES!$E$12),INDEX(Tableau1[LOT],SMALL(IF(Tableau1[MP ANALYSEE]=COURBES!$E$12,ROW(INDIRECT("1:"&amp;ROWS(Tableau1[MP ANALYSEE])))),ROWS($1:248))),"")</f>
        <v/>
      </c>
      <c r="B249" s="12" t="str">
        <f t="array" aca="1" ref="B249" ca="1">IF(ROWS($1:248)&lt;=COUNTIF(Tableau1[MP ANALYSEE],COURBES!$E$12),INDEX(Tableau2[RESULTAT SUR PROD],SMALL(IF(Tableau1[MP ANALYSEE]=COURBES!$E$12,ROW(INDIRECT("1:"&amp;ROWS(Tableau1[MP ANALYSEE])))),ROWS($1:248))),"")</f>
        <v/>
      </c>
      <c r="C249" s="12" t="str">
        <f t="array" aca="1" ref="C249" ca="1">IF(ROWS($1:248)&lt;=COUNTIF(Tableau1[MP ANALYSEE],COURBES!$E$12),INDEX(Tableau2[SURCHARGE],SMALL(IF(Tableau1[MP ANALYSEE]=COURBES!$E$12,ROW(INDIRECT("1:"&amp;ROWS(Tableau1[MP ANALYSEE])))),ROWS($1:248))),"")</f>
        <v/>
      </c>
      <c r="D249" s="12" t="str">
        <f t="array" aca="1" ref="D249" ca="1">IF(ROWS($1:248)&lt;=COUNTIF(Tableau1[MP ANALYSEE],COURBES!$E$12),INDEX(Tableau2[RESULTAT SUR ETIQ],SMALL(IF(Tableau1[MP ANALYSEE]=COURBES!$E$12,ROW(INDIRECT("1:"&amp;ROWS(Tableau1[MP ANALYSEE])))),ROWS($1:248))),"")</f>
        <v/>
      </c>
      <c r="F249" s="13" t="str">
        <f t="array" aca="1" ref="F249" ca="1">IF(ROWS($1:248)&lt;=COUNTIF(Tableau1[LOT],COURBES!$K$12),INDEX(Tableau1[MP ANALYSEE],SMALL(IF(Tableau1[LOT]=COURBES!$K$12,ROW(INDIRECT("1:"&amp;ROWS(Tableau1[LOT])))),ROWS($1:248))),"")</f>
        <v/>
      </c>
      <c r="G249" s="12" t="str">
        <f t="array" aca="1" ref="G249" ca="1">IF(ROWS($1:248)&lt;=COUNTIF(Tableau1[LOT],COURBES!$K$12),INDEX(Tableau2[RESULTAT SUR PROD],SMALL(IF(Tableau1[LOT]=COURBES!$K$12,ROW(INDIRECT("1:"&amp;ROWS(Tableau1[LOT])))),ROWS($1:248))),"")</f>
        <v/>
      </c>
      <c r="H249" s="12" t="str">
        <f t="array" aca="1" ref="H249" ca="1">IF(ROWS($1:248)&lt;=COUNTIF(Tableau1[LOT],COURBES!$K$12),INDEX(Tableau2[SURCHARGE],SMALL(IF(Tableau1[LOT]=COURBES!$K$12,ROW(INDIRECT("1:"&amp;ROWS(Tableau1[LOT])))),ROWS($1:248))),"")</f>
        <v/>
      </c>
      <c r="I249" s="12" t="str">
        <f t="array" aca="1" ref="I249" ca="1">IF(ROWS($1:248)&lt;=COUNTIF(Tableau1[LOT],COURBES!$K$12),INDEX(Tableau2[RESULTAT SUR ETIQ],SMALL(IF(Tableau1[LOT]=COURBES!$K$12,ROW(INDIRECT("1:"&amp;ROWS(Tableau1[LOT])))),ROWS($1:248))),"")</f>
        <v/>
      </c>
    </row>
    <row r="250" spans="1:9" x14ac:dyDescent="0.45">
      <c r="A250" t="str">
        <f t="array" aca="1" ref="A250" ca="1">IF(ROWS($1:249)&lt;=COUNTIF(Tableau1[MP ANALYSEE],COURBES!$E$12),INDEX(Tableau1[LOT],SMALL(IF(Tableau1[MP ANALYSEE]=COURBES!$E$12,ROW(INDIRECT("1:"&amp;ROWS(Tableau1[MP ANALYSEE])))),ROWS($1:249))),"")</f>
        <v/>
      </c>
      <c r="B250" s="12" t="str">
        <f t="array" aca="1" ref="B250" ca="1">IF(ROWS($1:249)&lt;=COUNTIF(Tableau1[MP ANALYSEE],COURBES!$E$12),INDEX(Tableau2[RESULTAT SUR PROD],SMALL(IF(Tableau1[MP ANALYSEE]=COURBES!$E$12,ROW(INDIRECT("1:"&amp;ROWS(Tableau1[MP ANALYSEE])))),ROWS($1:249))),"")</f>
        <v/>
      </c>
      <c r="C250" s="12" t="str">
        <f t="array" aca="1" ref="C250" ca="1">IF(ROWS($1:249)&lt;=COUNTIF(Tableau1[MP ANALYSEE],COURBES!$E$12),INDEX(Tableau2[SURCHARGE],SMALL(IF(Tableau1[MP ANALYSEE]=COURBES!$E$12,ROW(INDIRECT("1:"&amp;ROWS(Tableau1[MP ANALYSEE])))),ROWS($1:249))),"")</f>
        <v/>
      </c>
      <c r="D250" s="12" t="str">
        <f t="array" aca="1" ref="D250" ca="1">IF(ROWS($1:249)&lt;=COUNTIF(Tableau1[MP ANALYSEE],COURBES!$E$12),INDEX(Tableau2[RESULTAT SUR ETIQ],SMALL(IF(Tableau1[MP ANALYSEE]=COURBES!$E$12,ROW(INDIRECT("1:"&amp;ROWS(Tableau1[MP ANALYSEE])))),ROWS($1:249))),"")</f>
        <v/>
      </c>
      <c r="F250" s="13" t="str">
        <f t="array" aca="1" ref="F250" ca="1">IF(ROWS($1:249)&lt;=COUNTIF(Tableau1[LOT],COURBES!$K$12),INDEX(Tableau1[MP ANALYSEE],SMALL(IF(Tableau1[LOT]=COURBES!$K$12,ROW(INDIRECT("1:"&amp;ROWS(Tableau1[LOT])))),ROWS($1:249))),"")</f>
        <v/>
      </c>
      <c r="G250" s="12" t="str">
        <f t="array" aca="1" ref="G250" ca="1">IF(ROWS($1:249)&lt;=COUNTIF(Tableau1[LOT],COURBES!$K$12),INDEX(Tableau2[RESULTAT SUR PROD],SMALL(IF(Tableau1[LOT]=COURBES!$K$12,ROW(INDIRECT("1:"&amp;ROWS(Tableau1[LOT])))),ROWS($1:249))),"")</f>
        <v/>
      </c>
      <c r="H250" s="12" t="str">
        <f t="array" aca="1" ref="H250" ca="1">IF(ROWS($1:249)&lt;=COUNTIF(Tableau1[LOT],COURBES!$K$12),INDEX(Tableau2[SURCHARGE],SMALL(IF(Tableau1[LOT]=COURBES!$K$12,ROW(INDIRECT("1:"&amp;ROWS(Tableau1[LOT])))),ROWS($1:249))),"")</f>
        <v/>
      </c>
      <c r="I250" s="12" t="str">
        <f t="array" aca="1" ref="I250" ca="1">IF(ROWS($1:249)&lt;=COUNTIF(Tableau1[LOT],COURBES!$K$12),INDEX(Tableau2[RESULTAT SUR ETIQ],SMALL(IF(Tableau1[LOT]=COURBES!$K$12,ROW(INDIRECT("1:"&amp;ROWS(Tableau1[LOT])))),ROWS($1:249))),"")</f>
        <v/>
      </c>
    </row>
    <row r="251" spans="1:9" x14ac:dyDescent="0.45">
      <c r="A251" t="str">
        <f t="array" aca="1" ref="A251" ca="1">IF(ROWS($1:250)&lt;=COUNTIF(Tableau1[MP ANALYSEE],COURBES!$E$12),INDEX(Tableau1[LOT],SMALL(IF(Tableau1[MP ANALYSEE]=COURBES!$E$12,ROW(INDIRECT("1:"&amp;ROWS(Tableau1[MP ANALYSEE])))),ROWS($1:250))),"")</f>
        <v/>
      </c>
      <c r="B251" s="12" t="str">
        <f t="array" aca="1" ref="B251" ca="1">IF(ROWS($1:250)&lt;=COUNTIF(Tableau1[MP ANALYSEE],COURBES!$E$12),INDEX(Tableau2[RESULTAT SUR PROD],SMALL(IF(Tableau1[MP ANALYSEE]=COURBES!$E$12,ROW(INDIRECT("1:"&amp;ROWS(Tableau1[MP ANALYSEE])))),ROWS($1:250))),"")</f>
        <v/>
      </c>
      <c r="C251" s="12" t="str">
        <f t="array" aca="1" ref="C251" ca="1">IF(ROWS($1:250)&lt;=COUNTIF(Tableau1[MP ANALYSEE],COURBES!$E$12),INDEX(Tableau2[SURCHARGE],SMALL(IF(Tableau1[MP ANALYSEE]=COURBES!$E$12,ROW(INDIRECT("1:"&amp;ROWS(Tableau1[MP ANALYSEE])))),ROWS($1:250))),"")</f>
        <v/>
      </c>
      <c r="D251" s="12" t="str">
        <f t="array" aca="1" ref="D251" ca="1">IF(ROWS($1:250)&lt;=COUNTIF(Tableau1[MP ANALYSEE],COURBES!$E$12),INDEX(Tableau2[RESULTAT SUR ETIQ],SMALL(IF(Tableau1[MP ANALYSEE]=COURBES!$E$12,ROW(INDIRECT("1:"&amp;ROWS(Tableau1[MP ANALYSEE])))),ROWS($1:250))),"")</f>
        <v/>
      </c>
      <c r="F251" s="13" t="str">
        <f t="array" aca="1" ref="F251" ca="1">IF(ROWS($1:250)&lt;=COUNTIF(Tableau1[LOT],COURBES!$K$12),INDEX(Tableau1[MP ANALYSEE],SMALL(IF(Tableau1[LOT]=COURBES!$K$12,ROW(INDIRECT("1:"&amp;ROWS(Tableau1[LOT])))),ROWS($1:250))),"")</f>
        <v/>
      </c>
      <c r="G251" s="12" t="str">
        <f t="array" aca="1" ref="G251" ca="1">IF(ROWS($1:250)&lt;=COUNTIF(Tableau1[LOT],COURBES!$K$12),INDEX(Tableau2[RESULTAT SUR PROD],SMALL(IF(Tableau1[LOT]=COURBES!$K$12,ROW(INDIRECT("1:"&amp;ROWS(Tableau1[LOT])))),ROWS($1:250))),"")</f>
        <v/>
      </c>
      <c r="H251" s="12" t="str">
        <f t="array" aca="1" ref="H251" ca="1">IF(ROWS($1:250)&lt;=COUNTIF(Tableau1[LOT],COURBES!$K$12),INDEX(Tableau2[SURCHARGE],SMALL(IF(Tableau1[LOT]=COURBES!$K$12,ROW(INDIRECT("1:"&amp;ROWS(Tableau1[LOT])))),ROWS($1:250))),"")</f>
        <v/>
      </c>
      <c r="I251" s="12" t="str">
        <f t="array" aca="1" ref="I251" ca="1">IF(ROWS($1:250)&lt;=COUNTIF(Tableau1[LOT],COURBES!$K$12),INDEX(Tableau2[RESULTAT SUR ETIQ],SMALL(IF(Tableau1[LOT]=COURBES!$K$12,ROW(INDIRECT("1:"&amp;ROWS(Tableau1[LOT])))),ROWS($1:250))),"")</f>
        <v/>
      </c>
    </row>
    <row r="252" spans="1:9" x14ac:dyDescent="0.45">
      <c r="A252" t="str">
        <f t="array" aca="1" ref="A252" ca="1">IF(ROWS($1:251)&lt;=COUNTIF(Tableau1[MP ANALYSEE],COURBES!$E$12),INDEX(Tableau1[LOT],SMALL(IF(Tableau1[MP ANALYSEE]=COURBES!$E$12,ROW(INDIRECT("1:"&amp;ROWS(Tableau1[MP ANALYSEE])))),ROWS($1:251))),"")</f>
        <v/>
      </c>
      <c r="B252" s="12" t="str">
        <f t="array" aca="1" ref="B252" ca="1">IF(ROWS($1:251)&lt;=COUNTIF(Tableau1[MP ANALYSEE],COURBES!$E$12),INDEX(Tableau2[RESULTAT SUR PROD],SMALL(IF(Tableau1[MP ANALYSEE]=COURBES!$E$12,ROW(INDIRECT("1:"&amp;ROWS(Tableau1[MP ANALYSEE])))),ROWS($1:251))),"")</f>
        <v/>
      </c>
      <c r="C252" s="12" t="str">
        <f t="array" aca="1" ref="C252" ca="1">IF(ROWS($1:251)&lt;=COUNTIF(Tableau1[MP ANALYSEE],COURBES!$E$12),INDEX(Tableau2[SURCHARGE],SMALL(IF(Tableau1[MP ANALYSEE]=COURBES!$E$12,ROW(INDIRECT("1:"&amp;ROWS(Tableau1[MP ANALYSEE])))),ROWS($1:251))),"")</f>
        <v/>
      </c>
      <c r="D252" s="12" t="str">
        <f t="array" aca="1" ref="D252" ca="1">IF(ROWS($1:251)&lt;=COUNTIF(Tableau1[MP ANALYSEE],COURBES!$E$12),INDEX(Tableau2[RESULTAT SUR ETIQ],SMALL(IF(Tableau1[MP ANALYSEE]=COURBES!$E$12,ROW(INDIRECT("1:"&amp;ROWS(Tableau1[MP ANALYSEE])))),ROWS($1:251))),"")</f>
        <v/>
      </c>
      <c r="F252" s="13" t="str">
        <f t="array" aca="1" ref="F252" ca="1">IF(ROWS($1:251)&lt;=COUNTIF(Tableau1[LOT],COURBES!$K$12),INDEX(Tableau1[MP ANALYSEE],SMALL(IF(Tableau1[LOT]=COURBES!$K$12,ROW(INDIRECT("1:"&amp;ROWS(Tableau1[LOT])))),ROWS($1:251))),"")</f>
        <v/>
      </c>
      <c r="G252" s="12" t="str">
        <f t="array" aca="1" ref="G252" ca="1">IF(ROWS($1:251)&lt;=COUNTIF(Tableau1[LOT],COURBES!$K$12),INDEX(Tableau2[RESULTAT SUR PROD],SMALL(IF(Tableau1[LOT]=COURBES!$K$12,ROW(INDIRECT("1:"&amp;ROWS(Tableau1[LOT])))),ROWS($1:251))),"")</f>
        <v/>
      </c>
      <c r="H252" s="12" t="str">
        <f t="array" aca="1" ref="H252" ca="1">IF(ROWS($1:251)&lt;=COUNTIF(Tableau1[LOT],COURBES!$K$12),INDEX(Tableau2[SURCHARGE],SMALL(IF(Tableau1[LOT]=COURBES!$K$12,ROW(INDIRECT("1:"&amp;ROWS(Tableau1[LOT])))),ROWS($1:251))),"")</f>
        <v/>
      </c>
      <c r="I252" s="12" t="str">
        <f t="array" aca="1" ref="I252" ca="1">IF(ROWS($1:251)&lt;=COUNTIF(Tableau1[LOT],COURBES!$K$12),INDEX(Tableau2[RESULTAT SUR ETIQ],SMALL(IF(Tableau1[LOT]=COURBES!$K$12,ROW(INDIRECT("1:"&amp;ROWS(Tableau1[LOT])))),ROWS($1:251))),"")</f>
        <v/>
      </c>
    </row>
    <row r="253" spans="1:9" x14ac:dyDescent="0.45">
      <c r="A253" t="str">
        <f t="array" aca="1" ref="A253" ca="1">IF(ROWS($1:252)&lt;=COUNTIF(Tableau1[MP ANALYSEE],COURBES!$E$12),INDEX(Tableau1[LOT],SMALL(IF(Tableau1[MP ANALYSEE]=COURBES!$E$12,ROW(INDIRECT("1:"&amp;ROWS(Tableau1[MP ANALYSEE])))),ROWS($1:252))),"")</f>
        <v/>
      </c>
      <c r="B253" s="12" t="str">
        <f t="array" aca="1" ref="B253" ca="1">IF(ROWS($1:252)&lt;=COUNTIF(Tableau1[MP ANALYSEE],COURBES!$E$12),INDEX(Tableau2[RESULTAT SUR PROD],SMALL(IF(Tableau1[MP ANALYSEE]=COURBES!$E$12,ROW(INDIRECT("1:"&amp;ROWS(Tableau1[MP ANALYSEE])))),ROWS($1:252))),"")</f>
        <v/>
      </c>
      <c r="C253" s="12" t="str">
        <f t="array" aca="1" ref="C253" ca="1">IF(ROWS($1:252)&lt;=COUNTIF(Tableau1[MP ANALYSEE],COURBES!$E$12),INDEX(Tableau2[SURCHARGE],SMALL(IF(Tableau1[MP ANALYSEE]=COURBES!$E$12,ROW(INDIRECT("1:"&amp;ROWS(Tableau1[MP ANALYSEE])))),ROWS($1:252))),"")</f>
        <v/>
      </c>
      <c r="D253" s="12" t="str">
        <f t="array" aca="1" ref="D253" ca="1">IF(ROWS($1:252)&lt;=COUNTIF(Tableau1[MP ANALYSEE],COURBES!$E$12),INDEX(Tableau2[RESULTAT SUR ETIQ],SMALL(IF(Tableau1[MP ANALYSEE]=COURBES!$E$12,ROW(INDIRECT("1:"&amp;ROWS(Tableau1[MP ANALYSEE])))),ROWS($1:252))),"")</f>
        <v/>
      </c>
      <c r="F253" s="13" t="str">
        <f t="array" aca="1" ref="F253" ca="1">IF(ROWS($1:252)&lt;=COUNTIF(Tableau1[LOT],COURBES!$K$12),INDEX(Tableau1[MP ANALYSEE],SMALL(IF(Tableau1[LOT]=COURBES!$K$12,ROW(INDIRECT("1:"&amp;ROWS(Tableau1[LOT])))),ROWS($1:252))),"")</f>
        <v/>
      </c>
      <c r="G253" s="12" t="str">
        <f t="array" aca="1" ref="G253" ca="1">IF(ROWS($1:252)&lt;=COUNTIF(Tableau1[LOT],COURBES!$K$12),INDEX(Tableau2[RESULTAT SUR PROD],SMALL(IF(Tableau1[LOT]=COURBES!$K$12,ROW(INDIRECT("1:"&amp;ROWS(Tableau1[LOT])))),ROWS($1:252))),"")</f>
        <v/>
      </c>
      <c r="H253" s="12" t="str">
        <f t="array" aca="1" ref="H253" ca="1">IF(ROWS($1:252)&lt;=COUNTIF(Tableau1[LOT],COURBES!$K$12),INDEX(Tableau2[SURCHARGE],SMALL(IF(Tableau1[LOT]=COURBES!$K$12,ROW(INDIRECT("1:"&amp;ROWS(Tableau1[LOT])))),ROWS($1:252))),"")</f>
        <v/>
      </c>
      <c r="I253" s="12" t="str">
        <f t="array" aca="1" ref="I253" ca="1">IF(ROWS($1:252)&lt;=COUNTIF(Tableau1[LOT],COURBES!$K$12),INDEX(Tableau2[RESULTAT SUR ETIQ],SMALL(IF(Tableau1[LOT]=COURBES!$K$12,ROW(INDIRECT("1:"&amp;ROWS(Tableau1[LOT])))),ROWS($1:252))),"")</f>
        <v/>
      </c>
    </row>
    <row r="254" spans="1:9" x14ac:dyDescent="0.45">
      <c r="A254" t="str">
        <f t="array" aca="1" ref="A254" ca="1">IF(ROWS($1:253)&lt;=COUNTIF(Tableau1[MP ANALYSEE],COURBES!$E$12),INDEX(Tableau1[LOT],SMALL(IF(Tableau1[MP ANALYSEE]=COURBES!$E$12,ROW(INDIRECT("1:"&amp;ROWS(Tableau1[MP ANALYSEE])))),ROWS($1:253))),"")</f>
        <v/>
      </c>
      <c r="B254" s="12" t="str">
        <f t="array" aca="1" ref="B254" ca="1">IF(ROWS($1:253)&lt;=COUNTIF(Tableau1[MP ANALYSEE],COURBES!$E$12),INDEX(Tableau2[RESULTAT SUR PROD],SMALL(IF(Tableau1[MP ANALYSEE]=COURBES!$E$12,ROW(INDIRECT("1:"&amp;ROWS(Tableau1[MP ANALYSEE])))),ROWS($1:253))),"")</f>
        <v/>
      </c>
      <c r="C254" s="12" t="str">
        <f t="array" aca="1" ref="C254" ca="1">IF(ROWS($1:253)&lt;=COUNTIF(Tableau1[MP ANALYSEE],COURBES!$E$12),INDEX(Tableau2[SURCHARGE],SMALL(IF(Tableau1[MP ANALYSEE]=COURBES!$E$12,ROW(INDIRECT("1:"&amp;ROWS(Tableau1[MP ANALYSEE])))),ROWS($1:253))),"")</f>
        <v/>
      </c>
      <c r="D254" s="12" t="str">
        <f t="array" aca="1" ref="D254" ca="1">IF(ROWS($1:253)&lt;=COUNTIF(Tableau1[MP ANALYSEE],COURBES!$E$12),INDEX(Tableau2[RESULTAT SUR ETIQ],SMALL(IF(Tableau1[MP ANALYSEE]=COURBES!$E$12,ROW(INDIRECT("1:"&amp;ROWS(Tableau1[MP ANALYSEE])))),ROWS($1:253))),"")</f>
        <v/>
      </c>
      <c r="F254" s="13" t="str">
        <f t="array" aca="1" ref="F254" ca="1">IF(ROWS($1:253)&lt;=COUNTIF(Tableau1[LOT],COURBES!$K$12),INDEX(Tableau1[MP ANALYSEE],SMALL(IF(Tableau1[LOT]=COURBES!$K$12,ROW(INDIRECT("1:"&amp;ROWS(Tableau1[LOT])))),ROWS($1:253))),"")</f>
        <v/>
      </c>
      <c r="G254" s="12" t="str">
        <f t="array" aca="1" ref="G254" ca="1">IF(ROWS($1:253)&lt;=COUNTIF(Tableau1[LOT],COURBES!$K$12),INDEX(Tableau2[RESULTAT SUR PROD],SMALL(IF(Tableau1[LOT]=COURBES!$K$12,ROW(INDIRECT("1:"&amp;ROWS(Tableau1[LOT])))),ROWS($1:253))),"")</f>
        <v/>
      </c>
      <c r="H254" s="12" t="str">
        <f t="array" aca="1" ref="H254" ca="1">IF(ROWS($1:253)&lt;=COUNTIF(Tableau1[LOT],COURBES!$K$12),INDEX(Tableau2[SURCHARGE],SMALL(IF(Tableau1[LOT]=COURBES!$K$12,ROW(INDIRECT("1:"&amp;ROWS(Tableau1[LOT])))),ROWS($1:253))),"")</f>
        <v/>
      </c>
      <c r="I254" s="12" t="str">
        <f t="array" aca="1" ref="I254" ca="1">IF(ROWS($1:253)&lt;=COUNTIF(Tableau1[LOT],COURBES!$K$12),INDEX(Tableau2[RESULTAT SUR ETIQ],SMALL(IF(Tableau1[LOT]=COURBES!$K$12,ROW(INDIRECT("1:"&amp;ROWS(Tableau1[LOT])))),ROWS($1:253))),"")</f>
        <v/>
      </c>
    </row>
    <row r="255" spans="1:9" x14ac:dyDescent="0.45">
      <c r="A255" t="str">
        <f t="array" aca="1" ref="A255" ca="1">IF(ROWS($1:254)&lt;=COUNTIF(Tableau1[MP ANALYSEE],COURBES!$E$12),INDEX(Tableau1[LOT],SMALL(IF(Tableau1[MP ANALYSEE]=COURBES!$E$12,ROW(INDIRECT("1:"&amp;ROWS(Tableau1[MP ANALYSEE])))),ROWS($1:254))),"")</f>
        <v/>
      </c>
      <c r="B255" s="12" t="str">
        <f t="array" aca="1" ref="B255" ca="1">IF(ROWS($1:254)&lt;=COUNTIF(Tableau1[MP ANALYSEE],COURBES!$E$12),INDEX(Tableau2[RESULTAT SUR PROD],SMALL(IF(Tableau1[MP ANALYSEE]=COURBES!$E$12,ROW(INDIRECT("1:"&amp;ROWS(Tableau1[MP ANALYSEE])))),ROWS($1:254))),"")</f>
        <v/>
      </c>
      <c r="C255" s="12" t="str">
        <f t="array" aca="1" ref="C255" ca="1">IF(ROWS($1:254)&lt;=COUNTIF(Tableau1[MP ANALYSEE],COURBES!$E$12),INDEX(Tableau2[SURCHARGE],SMALL(IF(Tableau1[MP ANALYSEE]=COURBES!$E$12,ROW(INDIRECT("1:"&amp;ROWS(Tableau1[MP ANALYSEE])))),ROWS($1:254))),"")</f>
        <v/>
      </c>
      <c r="D255" s="12" t="str">
        <f t="array" aca="1" ref="D255" ca="1">IF(ROWS($1:254)&lt;=COUNTIF(Tableau1[MP ANALYSEE],COURBES!$E$12),INDEX(Tableau2[RESULTAT SUR ETIQ],SMALL(IF(Tableau1[MP ANALYSEE]=COURBES!$E$12,ROW(INDIRECT("1:"&amp;ROWS(Tableau1[MP ANALYSEE])))),ROWS($1:254))),"")</f>
        <v/>
      </c>
      <c r="F255" s="13" t="str">
        <f t="array" aca="1" ref="F255" ca="1">IF(ROWS($1:254)&lt;=COUNTIF(Tableau1[LOT],COURBES!$K$12),INDEX(Tableau1[MP ANALYSEE],SMALL(IF(Tableau1[LOT]=COURBES!$K$12,ROW(INDIRECT("1:"&amp;ROWS(Tableau1[LOT])))),ROWS($1:254))),"")</f>
        <v/>
      </c>
      <c r="G255" s="12" t="str">
        <f t="array" aca="1" ref="G255" ca="1">IF(ROWS($1:254)&lt;=COUNTIF(Tableau1[LOT],COURBES!$K$12),INDEX(Tableau2[RESULTAT SUR PROD],SMALL(IF(Tableau1[LOT]=COURBES!$K$12,ROW(INDIRECT("1:"&amp;ROWS(Tableau1[LOT])))),ROWS($1:254))),"")</f>
        <v/>
      </c>
      <c r="H255" s="12" t="str">
        <f t="array" aca="1" ref="H255" ca="1">IF(ROWS($1:254)&lt;=COUNTIF(Tableau1[LOT],COURBES!$K$12),INDEX(Tableau2[SURCHARGE],SMALL(IF(Tableau1[LOT]=COURBES!$K$12,ROW(INDIRECT("1:"&amp;ROWS(Tableau1[LOT])))),ROWS($1:254))),"")</f>
        <v/>
      </c>
      <c r="I255" s="12" t="str">
        <f t="array" aca="1" ref="I255" ca="1">IF(ROWS($1:254)&lt;=COUNTIF(Tableau1[LOT],COURBES!$K$12),INDEX(Tableau2[RESULTAT SUR ETIQ],SMALL(IF(Tableau1[LOT]=COURBES!$K$12,ROW(INDIRECT("1:"&amp;ROWS(Tableau1[LOT])))),ROWS($1:254))),"")</f>
        <v/>
      </c>
    </row>
    <row r="256" spans="1:9" x14ac:dyDescent="0.45">
      <c r="A256" t="str">
        <f t="array" aca="1" ref="A256" ca="1">IF(ROWS($1:255)&lt;=COUNTIF(Tableau1[MP ANALYSEE],COURBES!$E$12),INDEX(Tableau1[LOT],SMALL(IF(Tableau1[MP ANALYSEE]=COURBES!$E$12,ROW(INDIRECT("1:"&amp;ROWS(Tableau1[MP ANALYSEE])))),ROWS($1:255))),"")</f>
        <v/>
      </c>
      <c r="B256" s="12" t="str">
        <f t="array" aca="1" ref="B256" ca="1">IF(ROWS($1:255)&lt;=COUNTIF(Tableau1[MP ANALYSEE],COURBES!$E$12),INDEX(Tableau2[RESULTAT SUR PROD],SMALL(IF(Tableau1[MP ANALYSEE]=COURBES!$E$12,ROW(INDIRECT("1:"&amp;ROWS(Tableau1[MP ANALYSEE])))),ROWS($1:255))),"")</f>
        <v/>
      </c>
      <c r="C256" s="12" t="str">
        <f t="array" aca="1" ref="C256" ca="1">IF(ROWS($1:255)&lt;=COUNTIF(Tableau1[MP ANALYSEE],COURBES!$E$12),INDEX(Tableau2[SURCHARGE],SMALL(IF(Tableau1[MP ANALYSEE]=COURBES!$E$12,ROW(INDIRECT("1:"&amp;ROWS(Tableau1[MP ANALYSEE])))),ROWS($1:255))),"")</f>
        <v/>
      </c>
      <c r="D256" s="12" t="str">
        <f t="array" aca="1" ref="D256" ca="1">IF(ROWS($1:255)&lt;=COUNTIF(Tableau1[MP ANALYSEE],COURBES!$E$12),INDEX(Tableau2[RESULTAT SUR ETIQ],SMALL(IF(Tableau1[MP ANALYSEE]=COURBES!$E$12,ROW(INDIRECT("1:"&amp;ROWS(Tableau1[MP ANALYSEE])))),ROWS($1:255))),"")</f>
        <v/>
      </c>
      <c r="F256" s="13" t="str">
        <f t="array" aca="1" ref="F256" ca="1">IF(ROWS($1:255)&lt;=COUNTIF(Tableau1[LOT],COURBES!$K$12),INDEX(Tableau1[MP ANALYSEE],SMALL(IF(Tableau1[LOT]=COURBES!$K$12,ROW(INDIRECT("1:"&amp;ROWS(Tableau1[LOT])))),ROWS($1:255))),"")</f>
        <v/>
      </c>
      <c r="G256" s="12" t="str">
        <f t="array" aca="1" ref="G256" ca="1">IF(ROWS($1:255)&lt;=COUNTIF(Tableau1[LOT],COURBES!$K$12),INDEX(Tableau2[RESULTAT SUR PROD],SMALL(IF(Tableau1[LOT]=COURBES!$K$12,ROW(INDIRECT("1:"&amp;ROWS(Tableau1[LOT])))),ROWS($1:255))),"")</f>
        <v/>
      </c>
      <c r="H256" s="12" t="str">
        <f t="array" aca="1" ref="H256" ca="1">IF(ROWS($1:255)&lt;=COUNTIF(Tableau1[LOT],COURBES!$K$12),INDEX(Tableau2[SURCHARGE],SMALL(IF(Tableau1[LOT]=COURBES!$K$12,ROW(INDIRECT("1:"&amp;ROWS(Tableau1[LOT])))),ROWS($1:255))),"")</f>
        <v/>
      </c>
      <c r="I256" s="12" t="str">
        <f t="array" aca="1" ref="I256" ca="1">IF(ROWS($1:255)&lt;=COUNTIF(Tableau1[LOT],COURBES!$K$12),INDEX(Tableau2[RESULTAT SUR ETIQ],SMALL(IF(Tableau1[LOT]=COURBES!$K$12,ROW(INDIRECT("1:"&amp;ROWS(Tableau1[LOT])))),ROWS($1:255))),"")</f>
        <v/>
      </c>
    </row>
    <row r="257" spans="1:9" x14ac:dyDescent="0.45">
      <c r="A257" t="str">
        <f t="array" aca="1" ref="A257" ca="1">IF(ROWS($1:256)&lt;=COUNTIF(Tableau1[MP ANALYSEE],COURBES!$E$12),INDEX(Tableau1[LOT],SMALL(IF(Tableau1[MP ANALYSEE]=COURBES!$E$12,ROW(INDIRECT("1:"&amp;ROWS(Tableau1[MP ANALYSEE])))),ROWS($1:256))),"")</f>
        <v/>
      </c>
      <c r="B257" s="12" t="str">
        <f t="array" aca="1" ref="B257" ca="1">IF(ROWS($1:256)&lt;=COUNTIF(Tableau1[MP ANALYSEE],COURBES!$E$12),INDEX(Tableau2[RESULTAT SUR PROD],SMALL(IF(Tableau1[MP ANALYSEE]=COURBES!$E$12,ROW(INDIRECT("1:"&amp;ROWS(Tableau1[MP ANALYSEE])))),ROWS($1:256))),"")</f>
        <v/>
      </c>
      <c r="C257" s="12" t="str">
        <f t="array" aca="1" ref="C257" ca="1">IF(ROWS($1:256)&lt;=COUNTIF(Tableau1[MP ANALYSEE],COURBES!$E$12),INDEX(Tableau2[SURCHARGE],SMALL(IF(Tableau1[MP ANALYSEE]=COURBES!$E$12,ROW(INDIRECT("1:"&amp;ROWS(Tableau1[MP ANALYSEE])))),ROWS($1:256))),"")</f>
        <v/>
      </c>
      <c r="D257" s="12" t="str">
        <f t="array" aca="1" ref="D257" ca="1">IF(ROWS($1:256)&lt;=COUNTIF(Tableau1[MP ANALYSEE],COURBES!$E$12),INDEX(Tableau2[RESULTAT SUR ETIQ],SMALL(IF(Tableau1[MP ANALYSEE]=COURBES!$E$12,ROW(INDIRECT("1:"&amp;ROWS(Tableau1[MP ANALYSEE])))),ROWS($1:256))),"")</f>
        <v/>
      </c>
      <c r="F257" s="13" t="str">
        <f t="array" aca="1" ref="F257" ca="1">IF(ROWS($1:256)&lt;=COUNTIF(Tableau1[LOT],COURBES!$K$12),INDEX(Tableau1[MP ANALYSEE],SMALL(IF(Tableau1[LOT]=COURBES!$K$12,ROW(INDIRECT("1:"&amp;ROWS(Tableau1[LOT])))),ROWS($1:256))),"")</f>
        <v/>
      </c>
      <c r="G257" s="12" t="str">
        <f t="array" aca="1" ref="G257" ca="1">IF(ROWS($1:256)&lt;=COUNTIF(Tableau1[LOT],COURBES!$K$12),INDEX(Tableau2[RESULTAT SUR PROD],SMALL(IF(Tableau1[LOT]=COURBES!$K$12,ROW(INDIRECT("1:"&amp;ROWS(Tableau1[LOT])))),ROWS($1:256))),"")</f>
        <v/>
      </c>
      <c r="H257" s="12" t="str">
        <f t="array" aca="1" ref="H257" ca="1">IF(ROWS($1:256)&lt;=COUNTIF(Tableau1[LOT],COURBES!$K$12),INDEX(Tableau2[SURCHARGE],SMALL(IF(Tableau1[LOT]=COURBES!$K$12,ROW(INDIRECT("1:"&amp;ROWS(Tableau1[LOT])))),ROWS($1:256))),"")</f>
        <v/>
      </c>
      <c r="I257" s="12" t="str">
        <f t="array" aca="1" ref="I257" ca="1">IF(ROWS($1:256)&lt;=COUNTIF(Tableau1[LOT],COURBES!$K$12),INDEX(Tableau2[RESULTAT SUR ETIQ],SMALL(IF(Tableau1[LOT]=COURBES!$K$12,ROW(INDIRECT("1:"&amp;ROWS(Tableau1[LOT])))),ROWS($1:256))),"")</f>
        <v/>
      </c>
    </row>
    <row r="258" spans="1:9" x14ac:dyDescent="0.45">
      <c r="A258" t="str">
        <f t="array" aca="1" ref="A258" ca="1">IF(ROWS($1:257)&lt;=COUNTIF(Tableau1[MP ANALYSEE],COURBES!$E$12),INDEX(Tableau1[LOT],SMALL(IF(Tableau1[MP ANALYSEE]=COURBES!$E$12,ROW(INDIRECT("1:"&amp;ROWS(Tableau1[MP ANALYSEE])))),ROWS($1:257))),"")</f>
        <v/>
      </c>
      <c r="B258" s="12" t="str">
        <f t="array" aca="1" ref="B258" ca="1">IF(ROWS($1:257)&lt;=COUNTIF(Tableau1[MP ANALYSEE],COURBES!$E$12),INDEX(Tableau2[RESULTAT SUR PROD],SMALL(IF(Tableau1[MP ANALYSEE]=COURBES!$E$12,ROW(INDIRECT("1:"&amp;ROWS(Tableau1[MP ANALYSEE])))),ROWS($1:257))),"")</f>
        <v/>
      </c>
      <c r="C258" s="12" t="str">
        <f t="array" aca="1" ref="C258" ca="1">IF(ROWS($1:257)&lt;=COUNTIF(Tableau1[MP ANALYSEE],COURBES!$E$12),INDEX(Tableau2[SURCHARGE],SMALL(IF(Tableau1[MP ANALYSEE]=COURBES!$E$12,ROW(INDIRECT("1:"&amp;ROWS(Tableau1[MP ANALYSEE])))),ROWS($1:257))),"")</f>
        <v/>
      </c>
      <c r="D258" s="12" t="str">
        <f t="array" aca="1" ref="D258" ca="1">IF(ROWS($1:257)&lt;=COUNTIF(Tableau1[MP ANALYSEE],COURBES!$E$12),INDEX(Tableau2[RESULTAT SUR ETIQ],SMALL(IF(Tableau1[MP ANALYSEE]=COURBES!$E$12,ROW(INDIRECT("1:"&amp;ROWS(Tableau1[MP ANALYSEE])))),ROWS($1:257))),"")</f>
        <v/>
      </c>
      <c r="F258" s="13" t="str">
        <f t="array" aca="1" ref="F258" ca="1">IF(ROWS($1:257)&lt;=COUNTIF(Tableau1[LOT],COURBES!$K$12),INDEX(Tableau1[MP ANALYSEE],SMALL(IF(Tableau1[LOT]=COURBES!$K$12,ROW(INDIRECT("1:"&amp;ROWS(Tableau1[LOT])))),ROWS($1:257))),"")</f>
        <v/>
      </c>
      <c r="G258" s="12" t="str">
        <f t="array" aca="1" ref="G258" ca="1">IF(ROWS($1:257)&lt;=COUNTIF(Tableau1[LOT],COURBES!$K$12),INDEX(Tableau2[RESULTAT SUR PROD],SMALL(IF(Tableau1[LOT]=COURBES!$K$12,ROW(INDIRECT("1:"&amp;ROWS(Tableau1[LOT])))),ROWS($1:257))),"")</f>
        <v/>
      </c>
      <c r="H258" s="12" t="str">
        <f t="array" aca="1" ref="H258" ca="1">IF(ROWS($1:257)&lt;=COUNTIF(Tableau1[LOT],COURBES!$K$12),INDEX(Tableau2[SURCHARGE],SMALL(IF(Tableau1[LOT]=COURBES!$K$12,ROW(INDIRECT("1:"&amp;ROWS(Tableau1[LOT])))),ROWS($1:257))),"")</f>
        <v/>
      </c>
      <c r="I258" s="12" t="str">
        <f t="array" aca="1" ref="I258" ca="1">IF(ROWS($1:257)&lt;=COUNTIF(Tableau1[LOT],COURBES!$K$12),INDEX(Tableau2[RESULTAT SUR ETIQ],SMALL(IF(Tableau1[LOT]=COURBES!$K$12,ROW(INDIRECT("1:"&amp;ROWS(Tableau1[LOT])))),ROWS($1:257))),"")</f>
        <v/>
      </c>
    </row>
    <row r="259" spans="1:9" x14ac:dyDescent="0.45">
      <c r="A259" t="str">
        <f t="array" aca="1" ref="A259" ca="1">IF(ROWS($1:258)&lt;=COUNTIF(Tableau1[MP ANALYSEE],COURBES!$E$12),INDEX(Tableau1[LOT],SMALL(IF(Tableau1[MP ANALYSEE]=COURBES!$E$12,ROW(INDIRECT("1:"&amp;ROWS(Tableau1[MP ANALYSEE])))),ROWS($1:258))),"")</f>
        <v/>
      </c>
      <c r="B259" s="12" t="str">
        <f t="array" aca="1" ref="B259" ca="1">IF(ROWS($1:258)&lt;=COUNTIF(Tableau1[MP ANALYSEE],COURBES!$E$12),INDEX(Tableau2[RESULTAT SUR PROD],SMALL(IF(Tableau1[MP ANALYSEE]=COURBES!$E$12,ROW(INDIRECT("1:"&amp;ROWS(Tableau1[MP ANALYSEE])))),ROWS($1:258))),"")</f>
        <v/>
      </c>
      <c r="C259" s="12" t="str">
        <f t="array" aca="1" ref="C259" ca="1">IF(ROWS($1:258)&lt;=COUNTIF(Tableau1[MP ANALYSEE],COURBES!$E$12),INDEX(Tableau2[SURCHARGE],SMALL(IF(Tableau1[MP ANALYSEE]=COURBES!$E$12,ROW(INDIRECT("1:"&amp;ROWS(Tableau1[MP ANALYSEE])))),ROWS($1:258))),"")</f>
        <v/>
      </c>
      <c r="D259" s="12" t="str">
        <f t="array" aca="1" ref="D259" ca="1">IF(ROWS($1:258)&lt;=COUNTIF(Tableau1[MP ANALYSEE],COURBES!$E$12),INDEX(Tableau2[RESULTAT SUR ETIQ],SMALL(IF(Tableau1[MP ANALYSEE]=COURBES!$E$12,ROW(INDIRECT("1:"&amp;ROWS(Tableau1[MP ANALYSEE])))),ROWS($1:258))),"")</f>
        <v/>
      </c>
      <c r="F259" s="13" t="str">
        <f t="array" aca="1" ref="F259" ca="1">IF(ROWS($1:258)&lt;=COUNTIF(Tableau1[LOT],COURBES!$K$12),INDEX(Tableau1[MP ANALYSEE],SMALL(IF(Tableau1[LOT]=COURBES!$K$12,ROW(INDIRECT("1:"&amp;ROWS(Tableau1[LOT])))),ROWS($1:258))),"")</f>
        <v/>
      </c>
      <c r="G259" s="12" t="str">
        <f t="array" aca="1" ref="G259" ca="1">IF(ROWS($1:258)&lt;=COUNTIF(Tableau1[LOT],COURBES!$K$12),INDEX(Tableau2[RESULTAT SUR PROD],SMALL(IF(Tableau1[LOT]=COURBES!$K$12,ROW(INDIRECT("1:"&amp;ROWS(Tableau1[LOT])))),ROWS($1:258))),"")</f>
        <v/>
      </c>
      <c r="H259" s="12" t="str">
        <f t="array" aca="1" ref="H259" ca="1">IF(ROWS($1:258)&lt;=COUNTIF(Tableau1[LOT],COURBES!$K$12),INDEX(Tableau2[SURCHARGE],SMALL(IF(Tableau1[LOT]=COURBES!$K$12,ROW(INDIRECT("1:"&amp;ROWS(Tableau1[LOT])))),ROWS($1:258))),"")</f>
        <v/>
      </c>
      <c r="I259" s="12" t="str">
        <f t="array" aca="1" ref="I259" ca="1">IF(ROWS($1:258)&lt;=COUNTIF(Tableau1[LOT],COURBES!$K$12),INDEX(Tableau2[RESULTAT SUR ETIQ],SMALL(IF(Tableau1[LOT]=COURBES!$K$12,ROW(INDIRECT("1:"&amp;ROWS(Tableau1[LOT])))),ROWS($1:258))),"")</f>
        <v/>
      </c>
    </row>
    <row r="260" spans="1:9" x14ac:dyDescent="0.45">
      <c r="A260" t="str">
        <f t="array" aca="1" ref="A260" ca="1">IF(ROWS($1:259)&lt;=COUNTIF(Tableau1[MP ANALYSEE],COURBES!$E$12),INDEX(Tableau1[LOT],SMALL(IF(Tableau1[MP ANALYSEE]=COURBES!$E$12,ROW(INDIRECT("1:"&amp;ROWS(Tableau1[MP ANALYSEE])))),ROWS($1:259))),"")</f>
        <v/>
      </c>
      <c r="B260" s="12" t="str">
        <f t="array" aca="1" ref="B260" ca="1">IF(ROWS($1:259)&lt;=COUNTIF(Tableau1[MP ANALYSEE],COURBES!$E$12),INDEX(Tableau2[RESULTAT SUR PROD],SMALL(IF(Tableau1[MP ANALYSEE]=COURBES!$E$12,ROW(INDIRECT("1:"&amp;ROWS(Tableau1[MP ANALYSEE])))),ROWS($1:259))),"")</f>
        <v/>
      </c>
      <c r="C260" s="12" t="str">
        <f t="array" aca="1" ref="C260" ca="1">IF(ROWS($1:259)&lt;=COUNTIF(Tableau1[MP ANALYSEE],COURBES!$E$12),INDEX(Tableau2[SURCHARGE],SMALL(IF(Tableau1[MP ANALYSEE]=COURBES!$E$12,ROW(INDIRECT("1:"&amp;ROWS(Tableau1[MP ANALYSEE])))),ROWS($1:259))),"")</f>
        <v/>
      </c>
      <c r="D260" s="12" t="str">
        <f t="array" aca="1" ref="D260" ca="1">IF(ROWS($1:259)&lt;=COUNTIF(Tableau1[MP ANALYSEE],COURBES!$E$12),INDEX(Tableau2[RESULTAT SUR ETIQ],SMALL(IF(Tableau1[MP ANALYSEE]=COURBES!$E$12,ROW(INDIRECT("1:"&amp;ROWS(Tableau1[MP ANALYSEE])))),ROWS($1:259))),"")</f>
        <v/>
      </c>
      <c r="F260" s="13" t="str">
        <f t="array" aca="1" ref="F260" ca="1">IF(ROWS($1:259)&lt;=COUNTIF(Tableau1[LOT],COURBES!$K$12),INDEX(Tableau1[MP ANALYSEE],SMALL(IF(Tableau1[LOT]=COURBES!$K$12,ROW(INDIRECT("1:"&amp;ROWS(Tableau1[LOT])))),ROWS($1:259))),"")</f>
        <v/>
      </c>
      <c r="G260" s="12" t="str">
        <f t="array" aca="1" ref="G260" ca="1">IF(ROWS($1:259)&lt;=COUNTIF(Tableau1[LOT],COURBES!$K$12),INDEX(Tableau2[RESULTAT SUR PROD],SMALL(IF(Tableau1[LOT]=COURBES!$K$12,ROW(INDIRECT("1:"&amp;ROWS(Tableau1[LOT])))),ROWS($1:259))),"")</f>
        <v/>
      </c>
      <c r="H260" s="12" t="str">
        <f t="array" aca="1" ref="H260" ca="1">IF(ROWS($1:259)&lt;=COUNTIF(Tableau1[LOT],COURBES!$K$12),INDEX(Tableau2[SURCHARGE],SMALL(IF(Tableau1[LOT]=COURBES!$K$12,ROW(INDIRECT("1:"&amp;ROWS(Tableau1[LOT])))),ROWS($1:259))),"")</f>
        <v/>
      </c>
      <c r="I260" s="12" t="str">
        <f t="array" aca="1" ref="I260" ca="1">IF(ROWS($1:259)&lt;=COUNTIF(Tableau1[LOT],COURBES!$K$12),INDEX(Tableau2[RESULTAT SUR ETIQ],SMALL(IF(Tableau1[LOT]=COURBES!$K$12,ROW(INDIRECT("1:"&amp;ROWS(Tableau1[LOT])))),ROWS($1:259))),"")</f>
        <v/>
      </c>
    </row>
    <row r="261" spans="1:9" x14ac:dyDescent="0.45">
      <c r="A261" t="str">
        <f t="array" aca="1" ref="A261" ca="1">IF(ROWS($1:260)&lt;=COUNTIF(Tableau1[MP ANALYSEE],COURBES!$E$12),INDEX(Tableau1[LOT],SMALL(IF(Tableau1[MP ANALYSEE]=COURBES!$E$12,ROW(INDIRECT("1:"&amp;ROWS(Tableau1[MP ANALYSEE])))),ROWS($1:260))),"")</f>
        <v/>
      </c>
      <c r="B261" s="12" t="str">
        <f t="array" aca="1" ref="B261" ca="1">IF(ROWS($1:260)&lt;=COUNTIF(Tableau1[MP ANALYSEE],COURBES!$E$12),INDEX(Tableau2[RESULTAT SUR PROD],SMALL(IF(Tableau1[MP ANALYSEE]=COURBES!$E$12,ROW(INDIRECT("1:"&amp;ROWS(Tableau1[MP ANALYSEE])))),ROWS($1:260))),"")</f>
        <v/>
      </c>
      <c r="C261" s="12" t="str">
        <f t="array" aca="1" ref="C261" ca="1">IF(ROWS($1:260)&lt;=COUNTIF(Tableau1[MP ANALYSEE],COURBES!$E$12),INDEX(Tableau2[SURCHARGE],SMALL(IF(Tableau1[MP ANALYSEE]=COURBES!$E$12,ROW(INDIRECT("1:"&amp;ROWS(Tableau1[MP ANALYSEE])))),ROWS($1:260))),"")</f>
        <v/>
      </c>
      <c r="D261" s="12" t="str">
        <f t="array" aca="1" ref="D261" ca="1">IF(ROWS($1:260)&lt;=COUNTIF(Tableau1[MP ANALYSEE],COURBES!$E$12),INDEX(Tableau2[RESULTAT SUR ETIQ],SMALL(IF(Tableau1[MP ANALYSEE]=COURBES!$E$12,ROW(INDIRECT("1:"&amp;ROWS(Tableau1[MP ANALYSEE])))),ROWS($1:260))),"")</f>
        <v/>
      </c>
      <c r="F261" s="13" t="str">
        <f t="array" aca="1" ref="F261" ca="1">IF(ROWS($1:260)&lt;=COUNTIF(Tableau1[LOT],COURBES!$K$12),INDEX(Tableau1[MP ANALYSEE],SMALL(IF(Tableau1[LOT]=COURBES!$K$12,ROW(INDIRECT("1:"&amp;ROWS(Tableau1[LOT])))),ROWS($1:260))),"")</f>
        <v/>
      </c>
      <c r="G261" s="12" t="str">
        <f t="array" aca="1" ref="G261" ca="1">IF(ROWS($1:260)&lt;=COUNTIF(Tableau1[LOT],COURBES!$K$12),INDEX(Tableau2[RESULTAT SUR PROD],SMALL(IF(Tableau1[LOT]=COURBES!$K$12,ROW(INDIRECT("1:"&amp;ROWS(Tableau1[LOT])))),ROWS($1:260))),"")</f>
        <v/>
      </c>
      <c r="H261" s="12" t="str">
        <f t="array" aca="1" ref="H261" ca="1">IF(ROWS($1:260)&lt;=COUNTIF(Tableau1[LOT],COURBES!$K$12),INDEX(Tableau2[SURCHARGE],SMALL(IF(Tableau1[LOT]=COURBES!$K$12,ROW(INDIRECT("1:"&amp;ROWS(Tableau1[LOT])))),ROWS($1:260))),"")</f>
        <v/>
      </c>
      <c r="I261" s="12" t="str">
        <f t="array" aca="1" ref="I261" ca="1">IF(ROWS($1:260)&lt;=COUNTIF(Tableau1[LOT],COURBES!$K$12),INDEX(Tableau2[RESULTAT SUR ETIQ],SMALL(IF(Tableau1[LOT]=COURBES!$K$12,ROW(INDIRECT("1:"&amp;ROWS(Tableau1[LOT])))),ROWS($1:260))),"")</f>
        <v/>
      </c>
    </row>
    <row r="262" spans="1:9" x14ac:dyDescent="0.45">
      <c r="A262" t="str">
        <f t="array" aca="1" ref="A262" ca="1">IF(ROWS($1:261)&lt;=COUNTIF(Tableau1[MP ANALYSEE],COURBES!$E$12),INDEX(Tableau1[LOT],SMALL(IF(Tableau1[MP ANALYSEE]=COURBES!$E$12,ROW(INDIRECT("1:"&amp;ROWS(Tableau1[MP ANALYSEE])))),ROWS($1:261))),"")</f>
        <v/>
      </c>
      <c r="B262" s="12" t="str">
        <f t="array" aca="1" ref="B262" ca="1">IF(ROWS($1:261)&lt;=COUNTIF(Tableau1[MP ANALYSEE],COURBES!$E$12),INDEX(Tableau2[RESULTAT SUR PROD],SMALL(IF(Tableau1[MP ANALYSEE]=COURBES!$E$12,ROW(INDIRECT("1:"&amp;ROWS(Tableau1[MP ANALYSEE])))),ROWS($1:261))),"")</f>
        <v/>
      </c>
      <c r="C262" s="12" t="str">
        <f t="array" aca="1" ref="C262" ca="1">IF(ROWS($1:261)&lt;=COUNTIF(Tableau1[MP ANALYSEE],COURBES!$E$12),INDEX(Tableau2[SURCHARGE],SMALL(IF(Tableau1[MP ANALYSEE]=COURBES!$E$12,ROW(INDIRECT("1:"&amp;ROWS(Tableau1[MP ANALYSEE])))),ROWS($1:261))),"")</f>
        <v/>
      </c>
      <c r="D262" s="12" t="str">
        <f t="array" aca="1" ref="D262" ca="1">IF(ROWS($1:261)&lt;=COUNTIF(Tableau1[MP ANALYSEE],COURBES!$E$12),INDEX(Tableau2[RESULTAT SUR ETIQ],SMALL(IF(Tableau1[MP ANALYSEE]=COURBES!$E$12,ROW(INDIRECT("1:"&amp;ROWS(Tableau1[MP ANALYSEE])))),ROWS($1:261))),"")</f>
        <v/>
      </c>
      <c r="F262" s="13" t="str">
        <f t="array" aca="1" ref="F262" ca="1">IF(ROWS($1:261)&lt;=COUNTIF(Tableau1[LOT],COURBES!$K$12),INDEX(Tableau1[MP ANALYSEE],SMALL(IF(Tableau1[LOT]=COURBES!$K$12,ROW(INDIRECT("1:"&amp;ROWS(Tableau1[LOT])))),ROWS($1:261))),"")</f>
        <v/>
      </c>
      <c r="G262" s="12" t="str">
        <f t="array" aca="1" ref="G262" ca="1">IF(ROWS($1:261)&lt;=COUNTIF(Tableau1[LOT],COURBES!$K$12),INDEX(Tableau2[RESULTAT SUR PROD],SMALL(IF(Tableau1[LOT]=COURBES!$K$12,ROW(INDIRECT("1:"&amp;ROWS(Tableau1[LOT])))),ROWS($1:261))),"")</f>
        <v/>
      </c>
      <c r="H262" s="12" t="str">
        <f t="array" aca="1" ref="H262" ca="1">IF(ROWS($1:261)&lt;=COUNTIF(Tableau1[LOT],COURBES!$K$12),INDEX(Tableau2[SURCHARGE],SMALL(IF(Tableau1[LOT]=COURBES!$K$12,ROW(INDIRECT("1:"&amp;ROWS(Tableau1[LOT])))),ROWS($1:261))),"")</f>
        <v/>
      </c>
      <c r="I262" s="12" t="str">
        <f t="array" aca="1" ref="I262" ca="1">IF(ROWS($1:261)&lt;=COUNTIF(Tableau1[LOT],COURBES!$K$12),INDEX(Tableau2[RESULTAT SUR ETIQ],SMALL(IF(Tableau1[LOT]=COURBES!$K$12,ROW(INDIRECT("1:"&amp;ROWS(Tableau1[LOT])))),ROWS($1:261))),"")</f>
        <v/>
      </c>
    </row>
    <row r="263" spans="1:9" x14ac:dyDescent="0.45">
      <c r="A263" t="str">
        <f t="array" aca="1" ref="A263" ca="1">IF(ROWS($1:262)&lt;=COUNTIF(Tableau1[MP ANALYSEE],COURBES!$E$12),INDEX(Tableau1[LOT],SMALL(IF(Tableau1[MP ANALYSEE]=COURBES!$E$12,ROW(INDIRECT("1:"&amp;ROWS(Tableau1[MP ANALYSEE])))),ROWS($1:262))),"")</f>
        <v/>
      </c>
      <c r="B263" s="12" t="str">
        <f t="array" aca="1" ref="B263" ca="1">IF(ROWS($1:262)&lt;=COUNTIF(Tableau1[MP ANALYSEE],COURBES!$E$12),INDEX(Tableau2[RESULTAT SUR PROD],SMALL(IF(Tableau1[MP ANALYSEE]=COURBES!$E$12,ROW(INDIRECT("1:"&amp;ROWS(Tableau1[MP ANALYSEE])))),ROWS($1:262))),"")</f>
        <v/>
      </c>
      <c r="C263" s="12" t="str">
        <f t="array" aca="1" ref="C263" ca="1">IF(ROWS($1:262)&lt;=COUNTIF(Tableau1[MP ANALYSEE],COURBES!$E$12),INDEX(Tableau2[SURCHARGE],SMALL(IF(Tableau1[MP ANALYSEE]=COURBES!$E$12,ROW(INDIRECT("1:"&amp;ROWS(Tableau1[MP ANALYSEE])))),ROWS($1:262))),"")</f>
        <v/>
      </c>
      <c r="D263" s="12" t="str">
        <f t="array" aca="1" ref="D263" ca="1">IF(ROWS($1:262)&lt;=COUNTIF(Tableau1[MP ANALYSEE],COURBES!$E$12),INDEX(Tableau2[RESULTAT SUR ETIQ],SMALL(IF(Tableau1[MP ANALYSEE]=COURBES!$E$12,ROW(INDIRECT("1:"&amp;ROWS(Tableau1[MP ANALYSEE])))),ROWS($1:262))),"")</f>
        <v/>
      </c>
      <c r="F263" s="13" t="str">
        <f t="array" aca="1" ref="F263" ca="1">IF(ROWS($1:262)&lt;=COUNTIF(Tableau1[LOT],COURBES!$K$12),INDEX(Tableau1[MP ANALYSEE],SMALL(IF(Tableau1[LOT]=COURBES!$K$12,ROW(INDIRECT("1:"&amp;ROWS(Tableau1[LOT])))),ROWS($1:262))),"")</f>
        <v/>
      </c>
      <c r="G263" s="12" t="str">
        <f t="array" aca="1" ref="G263" ca="1">IF(ROWS($1:262)&lt;=COUNTIF(Tableau1[LOT],COURBES!$K$12),INDEX(Tableau2[RESULTAT SUR PROD],SMALL(IF(Tableau1[LOT]=COURBES!$K$12,ROW(INDIRECT("1:"&amp;ROWS(Tableau1[LOT])))),ROWS($1:262))),"")</f>
        <v/>
      </c>
      <c r="H263" s="12" t="str">
        <f t="array" aca="1" ref="H263" ca="1">IF(ROWS($1:262)&lt;=COUNTIF(Tableau1[LOT],COURBES!$K$12),INDEX(Tableau2[SURCHARGE],SMALL(IF(Tableau1[LOT]=COURBES!$K$12,ROW(INDIRECT("1:"&amp;ROWS(Tableau1[LOT])))),ROWS($1:262))),"")</f>
        <v/>
      </c>
      <c r="I263" s="12" t="str">
        <f t="array" aca="1" ref="I263" ca="1">IF(ROWS($1:262)&lt;=COUNTIF(Tableau1[LOT],COURBES!$K$12),INDEX(Tableau2[RESULTAT SUR ETIQ],SMALL(IF(Tableau1[LOT]=COURBES!$K$12,ROW(INDIRECT("1:"&amp;ROWS(Tableau1[LOT])))),ROWS($1:262))),"")</f>
        <v/>
      </c>
    </row>
    <row r="264" spans="1:9" x14ac:dyDescent="0.45">
      <c r="A264" t="str">
        <f t="array" aca="1" ref="A264" ca="1">IF(ROWS($1:263)&lt;=COUNTIF(Tableau1[MP ANALYSEE],COURBES!$E$12),INDEX(Tableau1[LOT],SMALL(IF(Tableau1[MP ANALYSEE]=COURBES!$E$12,ROW(INDIRECT("1:"&amp;ROWS(Tableau1[MP ANALYSEE])))),ROWS($1:263))),"")</f>
        <v/>
      </c>
      <c r="B264" s="12" t="str">
        <f t="array" aca="1" ref="B264" ca="1">IF(ROWS($1:263)&lt;=COUNTIF(Tableau1[MP ANALYSEE],COURBES!$E$12),INDEX(Tableau2[RESULTAT SUR PROD],SMALL(IF(Tableau1[MP ANALYSEE]=COURBES!$E$12,ROW(INDIRECT("1:"&amp;ROWS(Tableau1[MP ANALYSEE])))),ROWS($1:263))),"")</f>
        <v/>
      </c>
      <c r="C264" s="12" t="str">
        <f t="array" aca="1" ref="C264" ca="1">IF(ROWS($1:263)&lt;=COUNTIF(Tableau1[MP ANALYSEE],COURBES!$E$12),INDEX(Tableau2[SURCHARGE],SMALL(IF(Tableau1[MP ANALYSEE]=COURBES!$E$12,ROW(INDIRECT("1:"&amp;ROWS(Tableau1[MP ANALYSEE])))),ROWS($1:263))),"")</f>
        <v/>
      </c>
      <c r="D264" s="12" t="str">
        <f t="array" aca="1" ref="D264" ca="1">IF(ROWS($1:263)&lt;=COUNTIF(Tableau1[MP ANALYSEE],COURBES!$E$12),INDEX(Tableau2[RESULTAT SUR ETIQ],SMALL(IF(Tableau1[MP ANALYSEE]=COURBES!$E$12,ROW(INDIRECT("1:"&amp;ROWS(Tableau1[MP ANALYSEE])))),ROWS($1:263))),"")</f>
        <v/>
      </c>
      <c r="F264" s="13" t="str">
        <f t="array" aca="1" ref="F264" ca="1">IF(ROWS($1:263)&lt;=COUNTIF(Tableau1[LOT],COURBES!$K$12),INDEX(Tableau1[MP ANALYSEE],SMALL(IF(Tableau1[LOT]=COURBES!$K$12,ROW(INDIRECT("1:"&amp;ROWS(Tableau1[LOT])))),ROWS($1:263))),"")</f>
        <v/>
      </c>
      <c r="G264" s="12" t="str">
        <f t="array" aca="1" ref="G264" ca="1">IF(ROWS($1:263)&lt;=COUNTIF(Tableau1[LOT],COURBES!$K$12),INDEX(Tableau2[RESULTAT SUR PROD],SMALL(IF(Tableau1[LOT]=COURBES!$K$12,ROW(INDIRECT("1:"&amp;ROWS(Tableau1[LOT])))),ROWS($1:263))),"")</f>
        <v/>
      </c>
      <c r="H264" s="12" t="str">
        <f t="array" aca="1" ref="H264" ca="1">IF(ROWS($1:263)&lt;=COUNTIF(Tableau1[LOT],COURBES!$K$12),INDEX(Tableau2[SURCHARGE],SMALL(IF(Tableau1[LOT]=COURBES!$K$12,ROW(INDIRECT("1:"&amp;ROWS(Tableau1[LOT])))),ROWS($1:263))),"")</f>
        <v/>
      </c>
      <c r="I264" s="12" t="str">
        <f t="array" aca="1" ref="I264" ca="1">IF(ROWS($1:263)&lt;=COUNTIF(Tableau1[LOT],COURBES!$K$12),INDEX(Tableau2[RESULTAT SUR ETIQ],SMALL(IF(Tableau1[LOT]=COURBES!$K$12,ROW(INDIRECT("1:"&amp;ROWS(Tableau1[LOT])))),ROWS($1:263))),"")</f>
        <v/>
      </c>
    </row>
    <row r="265" spans="1:9" x14ac:dyDescent="0.45">
      <c r="A265" t="str">
        <f t="array" aca="1" ref="A265" ca="1">IF(ROWS($1:264)&lt;=COUNTIF(Tableau1[MP ANALYSEE],COURBES!$E$12),INDEX(Tableau1[LOT],SMALL(IF(Tableau1[MP ANALYSEE]=COURBES!$E$12,ROW(INDIRECT("1:"&amp;ROWS(Tableau1[MP ANALYSEE])))),ROWS($1:264))),"")</f>
        <v/>
      </c>
      <c r="B265" s="12" t="str">
        <f t="array" aca="1" ref="B265" ca="1">IF(ROWS($1:264)&lt;=COUNTIF(Tableau1[MP ANALYSEE],COURBES!$E$12),INDEX(Tableau2[RESULTAT SUR PROD],SMALL(IF(Tableau1[MP ANALYSEE]=COURBES!$E$12,ROW(INDIRECT("1:"&amp;ROWS(Tableau1[MP ANALYSEE])))),ROWS($1:264))),"")</f>
        <v/>
      </c>
      <c r="C265" s="12" t="str">
        <f t="array" aca="1" ref="C265" ca="1">IF(ROWS($1:264)&lt;=COUNTIF(Tableau1[MP ANALYSEE],COURBES!$E$12),INDEX(Tableau2[SURCHARGE],SMALL(IF(Tableau1[MP ANALYSEE]=COURBES!$E$12,ROW(INDIRECT("1:"&amp;ROWS(Tableau1[MP ANALYSEE])))),ROWS($1:264))),"")</f>
        <v/>
      </c>
      <c r="D265" s="12" t="str">
        <f t="array" aca="1" ref="D265" ca="1">IF(ROWS($1:264)&lt;=COUNTIF(Tableau1[MP ANALYSEE],COURBES!$E$12),INDEX(Tableau2[RESULTAT SUR ETIQ],SMALL(IF(Tableau1[MP ANALYSEE]=COURBES!$E$12,ROW(INDIRECT("1:"&amp;ROWS(Tableau1[MP ANALYSEE])))),ROWS($1:264))),"")</f>
        <v/>
      </c>
      <c r="F265" s="13" t="str">
        <f t="array" aca="1" ref="F265" ca="1">IF(ROWS($1:264)&lt;=COUNTIF(Tableau1[LOT],COURBES!$K$12),INDEX(Tableau1[MP ANALYSEE],SMALL(IF(Tableau1[LOT]=COURBES!$K$12,ROW(INDIRECT("1:"&amp;ROWS(Tableau1[LOT])))),ROWS($1:264))),"")</f>
        <v/>
      </c>
      <c r="G265" s="12" t="str">
        <f t="array" aca="1" ref="G265" ca="1">IF(ROWS($1:264)&lt;=COUNTIF(Tableau1[LOT],COURBES!$K$12),INDEX(Tableau2[RESULTAT SUR PROD],SMALL(IF(Tableau1[LOT]=COURBES!$K$12,ROW(INDIRECT("1:"&amp;ROWS(Tableau1[LOT])))),ROWS($1:264))),"")</f>
        <v/>
      </c>
      <c r="H265" s="12" t="str">
        <f t="array" aca="1" ref="H265" ca="1">IF(ROWS($1:264)&lt;=COUNTIF(Tableau1[LOT],COURBES!$K$12),INDEX(Tableau2[SURCHARGE],SMALL(IF(Tableau1[LOT]=COURBES!$K$12,ROW(INDIRECT("1:"&amp;ROWS(Tableau1[LOT])))),ROWS($1:264))),"")</f>
        <v/>
      </c>
      <c r="I265" s="12" t="str">
        <f t="array" aca="1" ref="I265" ca="1">IF(ROWS($1:264)&lt;=COUNTIF(Tableau1[LOT],COURBES!$K$12),INDEX(Tableau2[RESULTAT SUR ETIQ],SMALL(IF(Tableau1[LOT]=COURBES!$K$12,ROW(INDIRECT("1:"&amp;ROWS(Tableau1[LOT])))),ROWS($1:264))),"")</f>
        <v/>
      </c>
    </row>
    <row r="266" spans="1:9" x14ac:dyDescent="0.45">
      <c r="A266" t="str">
        <f t="array" aca="1" ref="A266" ca="1">IF(ROWS($1:265)&lt;=COUNTIF(Tableau1[MP ANALYSEE],COURBES!$E$12),INDEX(Tableau1[LOT],SMALL(IF(Tableau1[MP ANALYSEE]=COURBES!$E$12,ROW(INDIRECT("1:"&amp;ROWS(Tableau1[MP ANALYSEE])))),ROWS($1:265))),"")</f>
        <v/>
      </c>
      <c r="B266" s="12" t="str">
        <f t="array" aca="1" ref="B266" ca="1">IF(ROWS($1:265)&lt;=COUNTIF(Tableau1[MP ANALYSEE],COURBES!$E$12),INDEX(Tableau2[RESULTAT SUR PROD],SMALL(IF(Tableau1[MP ANALYSEE]=COURBES!$E$12,ROW(INDIRECT("1:"&amp;ROWS(Tableau1[MP ANALYSEE])))),ROWS($1:265))),"")</f>
        <v/>
      </c>
      <c r="C266" s="12" t="str">
        <f t="array" aca="1" ref="C266" ca="1">IF(ROWS($1:265)&lt;=COUNTIF(Tableau1[MP ANALYSEE],COURBES!$E$12),INDEX(Tableau2[SURCHARGE],SMALL(IF(Tableau1[MP ANALYSEE]=COURBES!$E$12,ROW(INDIRECT("1:"&amp;ROWS(Tableau1[MP ANALYSEE])))),ROWS($1:265))),"")</f>
        <v/>
      </c>
      <c r="D266" s="12" t="str">
        <f t="array" aca="1" ref="D266" ca="1">IF(ROWS($1:265)&lt;=COUNTIF(Tableau1[MP ANALYSEE],COURBES!$E$12),INDEX(Tableau2[RESULTAT SUR ETIQ],SMALL(IF(Tableau1[MP ANALYSEE]=COURBES!$E$12,ROW(INDIRECT("1:"&amp;ROWS(Tableau1[MP ANALYSEE])))),ROWS($1:265))),"")</f>
        <v/>
      </c>
      <c r="F266" s="13" t="str">
        <f t="array" aca="1" ref="F266" ca="1">IF(ROWS($1:265)&lt;=COUNTIF(Tableau1[LOT],COURBES!$K$12),INDEX(Tableau1[MP ANALYSEE],SMALL(IF(Tableau1[LOT]=COURBES!$K$12,ROW(INDIRECT("1:"&amp;ROWS(Tableau1[LOT])))),ROWS($1:265))),"")</f>
        <v/>
      </c>
      <c r="G266" s="12" t="str">
        <f t="array" aca="1" ref="G266" ca="1">IF(ROWS($1:265)&lt;=COUNTIF(Tableau1[LOT],COURBES!$K$12),INDEX(Tableau2[RESULTAT SUR PROD],SMALL(IF(Tableau1[LOT]=COURBES!$K$12,ROW(INDIRECT("1:"&amp;ROWS(Tableau1[LOT])))),ROWS($1:265))),"")</f>
        <v/>
      </c>
      <c r="H266" s="12" t="str">
        <f t="array" aca="1" ref="H266" ca="1">IF(ROWS($1:265)&lt;=COUNTIF(Tableau1[LOT],COURBES!$K$12),INDEX(Tableau2[SURCHARGE],SMALL(IF(Tableau1[LOT]=COURBES!$K$12,ROW(INDIRECT("1:"&amp;ROWS(Tableau1[LOT])))),ROWS($1:265))),"")</f>
        <v/>
      </c>
      <c r="I266" s="12" t="str">
        <f t="array" aca="1" ref="I266" ca="1">IF(ROWS($1:265)&lt;=COUNTIF(Tableau1[LOT],COURBES!$K$12),INDEX(Tableau2[RESULTAT SUR ETIQ],SMALL(IF(Tableau1[LOT]=COURBES!$K$12,ROW(INDIRECT("1:"&amp;ROWS(Tableau1[LOT])))),ROWS($1:265))),"")</f>
        <v/>
      </c>
    </row>
    <row r="267" spans="1:9" x14ac:dyDescent="0.45">
      <c r="A267" t="str">
        <f t="array" aca="1" ref="A267" ca="1">IF(ROWS($1:266)&lt;=COUNTIF(Tableau1[MP ANALYSEE],COURBES!$E$12),INDEX(Tableau1[LOT],SMALL(IF(Tableau1[MP ANALYSEE]=COURBES!$E$12,ROW(INDIRECT("1:"&amp;ROWS(Tableau1[MP ANALYSEE])))),ROWS($1:266))),"")</f>
        <v/>
      </c>
      <c r="B267" s="12" t="str">
        <f t="array" aca="1" ref="B267" ca="1">IF(ROWS($1:266)&lt;=COUNTIF(Tableau1[MP ANALYSEE],COURBES!$E$12),INDEX(Tableau2[RESULTAT SUR PROD],SMALL(IF(Tableau1[MP ANALYSEE]=COURBES!$E$12,ROW(INDIRECT("1:"&amp;ROWS(Tableau1[MP ANALYSEE])))),ROWS($1:266))),"")</f>
        <v/>
      </c>
      <c r="C267" s="12" t="str">
        <f t="array" aca="1" ref="C267" ca="1">IF(ROWS($1:266)&lt;=COUNTIF(Tableau1[MP ANALYSEE],COURBES!$E$12),INDEX(Tableau2[SURCHARGE],SMALL(IF(Tableau1[MP ANALYSEE]=COURBES!$E$12,ROW(INDIRECT("1:"&amp;ROWS(Tableau1[MP ANALYSEE])))),ROWS($1:266))),"")</f>
        <v/>
      </c>
      <c r="D267" s="12" t="str">
        <f t="array" aca="1" ref="D267" ca="1">IF(ROWS($1:266)&lt;=COUNTIF(Tableau1[MP ANALYSEE],COURBES!$E$12),INDEX(Tableau2[RESULTAT SUR ETIQ],SMALL(IF(Tableau1[MP ANALYSEE]=COURBES!$E$12,ROW(INDIRECT("1:"&amp;ROWS(Tableau1[MP ANALYSEE])))),ROWS($1:266))),"")</f>
        <v/>
      </c>
      <c r="F267" s="13" t="str">
        <f t="array" aca="1" ref="F267" ca="1">IF(ROWS($1:266)&lt;=COUNTIF(Tableau1[LOT],COURBES!$K$12),INDEX(Tableau1[MP ANALYSEE],SMALL(IF(Tableau1[LOT]=COURBES!$K$12,ROW(INDIRECT("1:"&amp;ROWS(Tableau1[LOT])))),ROWS($1:266))),"")</f>
        <v/>
      </c>
      <c r="G267" s="12" t="str">
        <f t="array" aca="1" ref="G267" ca="1">IF(ROWS($1:266)&lt;=COUNTIF(Tableau1[LOT],COURBES!$K$12),INDEX(Tableau2[RESULTAT SUR PROD],SMALL(IF(Tableau1[LOT]=COURBES!$K$12,ROW(INDIRECT("1:"&amp;ROWS(Tableau1[LOT])))),ROWS($1:266))),"")</f>
        <v/>
      </c>
      <c r="H267" s="12" t="str">
        <f t="array" aca="1" ref="H267" ca="1">IF(ROWS($1:266)&lt;=COUNTIF(Tableau1[LOT],COURBES!$K$12),INDEX(Tableau2[SURCHARGE],SMALL(IF(Tableau1[LOT]=COURBES!$K$12,ROW(INDIRECT("1:"&amp;ROWS(Tableau1[LOT])))),ROWS($1:266))),"")</f>
        <v/>
      </c>
      <c r="I267" s="12" t="str">
        <f t="array" aca="1" ref="I267" ca="1">IF(ROWS($1:266)&lt;=COUNTIF(Tableau1[LOT],COURBES!$K$12),INDEX(Tableau2[RESULTAT SUR ETIQ],SMALL(IF(Tableau1[LOT]=COURBES!$K$12,ROW(INDIRECT("1:"&amp;ROWS(Tableau1[LOT])))),ROWS($1:266))),"")</f>
        <v/>
      </c>
    </row>
    <row r="268" spans="1:9" x14ac:dyDescent="0.45">
      <c r="A268" t="str">
        <f t="array" aca="1" ref="A268" ca="1">IF(ROWS($1:267)&lt;=COUNTIF(Tableau1[MP ANALYSEE],COURBES!$E$12),INDEX(Tableau1[LOT],SMALL(IF(Tableau1[MP ANALYSEE]=COURBES!$E$12,ROW(INDIRECT("1:"&amp;ROWS(Tableau1[MP ANALYSEE])))),ROWS($1:267))),"")</f>
        <v/>
      </c>
      <c r="B268" s="12" t="str">
        <f t="array" aca="1" ref="B268" ca="1">IF(ROWS($1:267)&lt;=COUNTIF(Tableau1[MP ANALYSEE],COURBES!$E$12),INDEX(Tableau2[RESULTAT SUR PROD],SMALL(IF(Tableau1[MP ANALYSEE]=COURBES!$E$12,ROW(INDIRECT("1:"&amp;ROWS(Tableau1[MP ANALYSEE])))),ROWS($1:267))),"")</f>
        <v/>
      </c>
      <c r="C268" s="12" t="str">
        <f t="array" aca="1" ref="C268" ca="1">IF(ROWS($1:267)&lt;=COUNTIF(Tableau1[MP ANALYSEE],COURBES!$E$12),INDEX(Tableau2[SURCHARGE],SMALL(IF(Tableau1[MP ANALYSEE]=COURBES!$E$12,ROW(INDIRECT("1:"&amp;ROWS(Tableau1[MP ANALYSEE])))),ROWS($1:267))),"")</f>
        <v/>
      </c>
      <c r="D268" s="12" t="str">
        <f t="array" aca="1" ref="D268" ca="1">IF(ROWS($1:267)&lt;=COUNTIF(Tableau1[MP ANALYSEE],COURBES!$E$12),INDEX(Tableau2[RESULTAT SUR ETIQ],SMALL(IF(Tableau1[MP ANALYSEE]=COURBES!$E$12,ROW(INDIRECT("1:"&amp;ROWS(Tableau1[MP ANALYSEE])))),ROWS($1:267))),"")</f>
        <v/>
      </c>
      <c r="F268" s="13" t="str">
        <f t="array" aca="1" ref="F268" ca="1">IF(ROWS($1:267)&lt;=COUNTIF(Tableau1[LOT],COURBES!$K$12),INDEX(Tableau1[MP ANALYSEE],SMALL(IF(Tableau1[LOT]=COURBES!$K$12,ROW(INDIRECT("1:"&amp;ROWS(Tableau1[LOT])))),ROWS($1:267))),"")</f>
        <v/>
      </c>
      <c r="G268" s="12" t="str">
        <f t="array" aca="1" ref="G268" ca="1">IF(ROWS($1:267)&lt;=COUNTIF(Tableau1[LOT],COURBES!$K$12),INDEX(Tableau2[RESULTAT SUR PROD],SMALL(IF(Tableau1[LOT]=COURBES!$K$12,ROW(INDIRECT("1:"&amp;ROWS(Tableau1[LOT])))),ROWS($1:267))),"")</f>
        <v/>
      </c>
      <c r="H268" s="12" t="str">
        <f t="array" aca="1" ref="H268" ca="1">IF(ROWS($1:267)&lt;=COUNTIF(Tableau1[LOT],COURBES!$K$12),INDEX(Tableau2[SURCHARGE],SMALL(IF(Tableau1[LOT]=COURBES!$K$12,ROW(INDIRECT("1:"&amp;ROWS(Tableau1[LOT])))),ROWS($1:267))),"")</f>
        <v/>
      </c>
      <c r="I268" s="12" t="str">
        <f t="array" aca="1" ref="I268" ca="1">IF(ROWS($1:267)&lt;=COUNTIF(Tableau1[LOT],COURBES!$K$12),INDEX(Tableau2[RESULTAT SUR ETIQ],SMALL(IF(Tableau1[LOT]=COURBES!$K$12,ROW(INDIRECT("1:"&amp;ROWS(Tableau1[LOT])))),ROWS($1:267))),"")</f>
        <v/>
      </c>
    </row>
    <row r="269" spans="1:9" x14ac:dyDescent="0.45">
      <c r="A269" t="str">
        <f t="array" aca="1" ref="A269" ca="1">IF(ROWS($1:268)&lt;=COUNTIF(Tableau1[MP ANALYSEE],COURBES!$E$12),INDEX(Tableau1[LOT],SMALL(IF(Tableau1[MP ANALYSEE]=COURBES!$E$12,ROW(INDIRECT("1:"&amp;ROWS(Tableau1[MP ANALYSEE])))),ROWS($1:268))),"")</f>
        <v/>
      </c>
      <c r="B269" s="12" t="str">
        <f t="array" aca="1" ref="B269" ca="1">IF(ROWS($1:268)&lt;=COUNTIF(Tableau1[MP ANALYSEE],COURBES!$E$12),INDEX(Tableau2[RESULTAT SUR PROD],SMALL(IF(Tableau1[MP ANALYSEE]=COURBES!$E$12,ROW(INDIRECT("1:"&amp;ROWS(Tableau1[MP ANALYSEE])))),ROWS($1:268))),"")</f>
        <v/>
      </c>
      <c r="C269" s="12" t="str">
        <f t="array" aca="1" ref="C269" ca="1">IF(ROWS($1:268)&lt;=COUNTIF(Tableau1[MP ANALYSEE],COURBES!$E$12),INDEX(Tableau2[SURCHARGE],SMALL(IF(Tableau1[MP ANALYSEE]=COURBES!$E$12,ROW(INDIRECT("1:"&amp;ROWS(Tableau1[MP ANALYSEE])))),ROWS($1:268))),"")</f>
        <v/>
      </c>
      <c r="D269" s="12" t="str">
        <f t="array" aca="1" ref="D269" ca="1">IF(ROWS($1:268)&lt;=COUNTIF(Tableau1[MP ANALYSEE],COURBES!$E$12),INDEX(Tableau2[RESULTAT SUR ETIQ],SMALL(IF(Tableau1[MP ANALYSEE]=COURBES!$E$12,ROW(INDIRECT("1:"&amp;ROWS(Tableau1[MP ANALYSEE])))),ROWS($1:268))),"")</f>
        <v/>
      </c>
      <c r="F269" s="13" t="str">
        <f t="array" aca="1" ref="F269" ca="1">IF(ROWS($1:268)&lt;=COUNTIF(Tableau1[LOT],COURBES!$K$12),INDEX(Tableau1[MP ANALYSEE],SMALL(IF(Tableau1[LOT]=COURBES!$K$12,ROW(INDIRECT("1:"&amp;ROWS(Tableau1[LOT])))),ROWS($1:268))),"")</f>
        <v/>
      </c>
      <c r="G269" s="12" t="str">
        <f t="array" aca="1" ref="G269" ca="1">IF(ROWS($1:268)&lt;=COUNTIF(Tableau1[LOT],COURBES!$K$12),INDEX(Tableau2[RESULTAT SUR PROD],SMALL(IF(Tableau1[LOT]=COURBES!$K$12,ROW(INDIRECT("1:"&amp;ROWS(Tableau1[LOT])))),ROWS($1:268))),"")</f>
        <v/>
      </c>
      <c r="H269" s="12" t="str">
        <f t="array" aca="1" ref="H269" ca="1">IF(ROWS($1:268)&lt;=COUNTIF(Tableau1[LOT],COURBES!$K$12),INDEX(Tableau2[SURCHARGE],SMALL(IF(Tableau1[LOT]=COURBES!$K$12,ROW(INDIRECT("1:"&amp;ROWS(Tableau1[LOT])))),ROWS($1:268))),"")</f>
        <v/>
      </c>
      <c r="I269" s="12" t="str">
        <f t="array" aca="1" ref="I269" ca="1">IF(ROWS($1:268)&lt;=COUNTIF(Tableau1[LOT],COURBES!$K$12),INDEX(Tableau2[RESULTAT SUR ETIQ],SMALL(IF(Tableau1[LOT]=COURBES!$K$12,ROW(INDIRECT("1:"&amp;ROWS(Tableau1[LOT])))),ROWS($1:268))),"")</f>
        <v/>
      </c>
    </row>
    <row r="270" spans="1:9" x14ac:dyDescent="0.45">
      <c r="A270" t="str">
        <f t="array" aca="1" ref="A270" ca="1">IF(ROWS($1:269)&lt;=COUNTIF(Tableau1[MP ANALYSEE],COURBES!$E$12),INDEX(Tableau1[LOT],SMALL(IF(Tableau1[MP ANALYSEE]=COURBES!$E$12,ROW(INDIRECT("1:"&amp;ROWS(Tableau1[MP ANALYSEE])))),ROWS($1:269))),"")</f>
        <v/>
      </c>
      <c r="B270" s="12" t="str">
        <f t="array" aca="1" ref="B270" ca="1">IF(ROWS($1:269)&lt;=COUNTIF(Tableau1[MP ANALYSEE],COURBES!$E$12),INDEX(Tableau2[RESULTAT SUR PROD],SMALL(IF(Tableau1[MP ANALYSEE]=COURBES!$E$12,ROW(INDIRECT("1:"&amp;ROWS(Tableau1[MP ANALYSEE])))),ROWS($1:269))),"")</f>
        <v/>
      </c>
      <c r="C270" s="12" t="str">
        <f t="array" aca="1" ref="C270" ca="1">IF(ROWS($1:269)&lt;=COUNTIF(Tableau1[MP ANALYSEE],COURBES!$E$12),INDEX(Tableau2[SURCHARGE],SMALL(IF(Tableau1[MP ANALYSEE]=COURBES!$E$12,ROW(INDIRECT("1:"&amp;ROWS(Tableau1[MP ANALYSEE])))),ROWS($1:269))),"")</f>
        <v/>
      </c>
      <c r="D270" s="12" t="str">
        <f t="array" aca="1" ref="D270" ca="1">IF(ROWS($1:269)&lt;=COUNTIF(Tableau1[MP ANALYSEE],COURBES!$E$12),INDEX(Tableau2[RESULTAT SUR ETIQ],SMALL(IF(Tableau1[MP ANALYSEE]=COURBES!$E$12,ROW(INDIRECT("1:"&amp;ROWS(Tableau1[MP ANALYSEE])))),ROWS($1:269))),"")</f>
        <v/>
      </c>
      <c r="F270" s="13" t="str">
        <f t="array" aca="1" ref="F270" ca="1">IF(ROWS($1:269)&lt;=COUNTIF(Tableau1[LOT],COURBES!$K$12),INDEX(Tableau1[MP ANALYSEE],SMALL(IF(Tableau1[LOT]=COURBES!$K$12,ROW(INDIRECT("1:"&amp;ROWS(Tableau1[LOT])))),ROWS($1:269))),"")</f>
        <v/>
      </c>
      <c r="G270" s="12" t="str">
        <f t="array" aca="1" ref="G270" ca="1">IF(ROWS($1:269)&lt;=COUNTIF(Tableau1[LOT],COURBES!$K$12),INDEX(Tableau2[RESULTAT SUR PROD],SMALL(IF(Tableau1[LOT]=COURBES!$K$12,ROW(INDIRECT("1:"&amp;ROWS(Tableau1[LOT])))),ROWS($1:269))),"")</f>
        <v/>
      </c>
      <c r="H270" s="12" t="str">
        <f t="array" aca="1" ref="H270" ca="1">IF(ROWS($1:269)&lt;=COUNTIF(Tableau1[LOT],COURBES!$K$12),INDEX(Tableau2[SURCHARGE],SMALL(IF(Tableau1[LOT]=COURBES!$K$12,ROW(INDIRECT("1:"&amp;ROWS(Tableau1[LOT])))),ROWS($1:269))),"")</f>
        <v/>
      </c>
      <c r="I270" s="12" t="str">
        <f t="array" aca="1" ref="I270" ca="1">IF(ROWS($1:269)&lt;=COUNTIF(Tableau1[LOT],COURBES!$K$12),INDEX(Tableau2[RESULTAT SUR ETIQ],SMALL(IF(Tableau1[LOT]=COURBES!$K$12,ROW(INDIRECT("1:"&amp;ROWS(Tableau1[LOT])))),ROWS($1:269))),"")</f>
        <v/>
      </c>
    </row>
    <row r="271" spans="1:9" x14ac:dyDescent="0.45">
      <c r="A271" t="str">
        <f t="array" aca="1" ref="A271" ca="1">IF(ROWS($1:270)&lt;=COUNTIF(Tableau1[MP ANALYSEE],COURBES!$E$12),INDEX(Tableau1[LOT],SMALL(IF(Tableau1[MP ANALYSEE]=COURBES!$E$12,ROW(INDIRECT("1:"&amp;ROWS(Tableau1[MP ANALYSEE])))),ROWS($1:270))),"")</f>
        <v/>
      </c>
      <c r="B271" s="12" t="str">
        <f t="array" aca="1" ref="B271" ca="1">IF(ROWS($1:270)&lt;=COUNTIF(Tableau1[MP ANALYSEE],COURBES!$E$12),INDEX(Tableau2[RESULTAT SUR PROD],SMALL(IF(Tableau1[MP ANALYSEE]=COURBES!$E$12,ROW(INDIRECT("1:"&amp;ROWS(Tableau1[MP ANALYSEE])))),ROWS($1:270))),"")</f>
        <v/>
      </c>
      <c r="C271" s="12" t="str">
        <f t="array" aca="1" ref="C271" ca="1">IF(ROWS($1:270)&lt;=COUNTIF(Tableau1[MP ANALYSEE],COURBES!$E$12),INDEX(Tableau2[SURCHARGE],SMALL(IF(Tableau1[MP ANALYSEE]=COURBES!$E$12,ROW(INDIRECT("1:"&amp;ROWS(Tableau1[MP ANALYSEE])))),ROWS($1:270))),"")</f>
        <v/>
      </c>
      <c r="D271" s="12" t="str">
        <f t="array" aca="1" ref="D271" ca="1">IF(ROWS($1:270)&lt;=COUNTIF(Tableau1[MP ANALYSEE],COURBES!$E$12),INDEX(Tableau2[RESULTAT SUR ETIQ],SMALL(IF(Tableau1[MP ANALYSEE]=COURBES!$E$12,ROW(INDIRECT("1:"&amp;ROWS(Tableau1[MP ANALYSEE])))),ROWS($1:270))),"")</f>
        <v/>
      </c>
      <c r="F271" s="13" t="str">
        <f t="array" aca="1" ref="F271" ca="1">IF(ROWS($1:270)&lt;=COUNTIF(Tableau1[LOT],COURBES!$K$12),INDEX(Tableau1[MP ANALYSEE],SMALL(IF(Tableau1[LOT]=COURBES!$K$12,ROW(INDIRECT("1:"&amp;ROWS(Tableau1[LOT])))),ROWS($1:270))),"")</f>
        <v/>
      </c>
      <c r="G271" s="12" t="str">
        <f t="array" aca="1" ref="G271" ca="1">IF(ROWS($1:270)&lt;=COUNTIF(Tableau1[LOT],COURBES!$K$12),INDEX(Tableau2[RESULTAT SUR PROD],SMALL(IF(Tableau1[LOT]=COURBES!$K$12,ROW(INDIRECT("1:"&amp;ROWS(Tableau1[LOT])))),ROWS($1:270))),"")</f>
        <v/>
      </c>
      <c r="H271" s="12" t="str">
        <f t="array" aca="1" ref="H271" ca="1">IF(ROWS($1:270)&lt;=COUNTIF(Tableau1[LOT],COURBES!$K$12),INDEX(Tableau2[SURCHARGE],SMALL(IF(Tableau1[LOT]=COURBES!$K$12,ROW(INDIRECT("1:"&amp;ROWS(Tableau1[LOT])))),ROWS($1:270))),"")</f>
        <v/>
      </c>
      <c r="I271" s="12" t="str">
        <f t="array" aca="1" ref="I271" ca="1">IF(ROWS($1:270)&lt;=COUNTIF(Tableau1[LOT],COURBES!$K$12),INDEX(Tableau2[RESULTAT SUR ETIQ],SMALL(IF(Tableau1[LOT]=COURBES!$K$12,ROW(INDIRECT("1:"&amp;ROWS(Tableau1[LOT])))),ROWS($1:270))),"")</f>
        <v/>
      </c>
    </row>
    <row r="272" spans="1:9" x14ac:dyDescent="0.45">
      <c r="A272" t="str">
        <f t="array" aca="1" ref="A272" ca="1">IF(ROWS($1:271)&lt;=COUNTIF(Tableau1[MP ANALYSEE],COURBES!$E$12),INDEX(Tableau1[LOT],SMALL(IF(Tableau1[MP ANALYSEE]=COURBES!$E$12,ROW(INDIRECT("1:"&amp;ROWS(Tableau1[MP ANALYSEE])))),ROWS($1:271))),"")</f>
        <v/>
      </c>
      <c r="B272" s="12" t="str">
        <f t="array" aca="1" ref="B272" ca="1">IF(ROWS($1:271)&lt;=COUNTIF(Tableau1[MP ANALYSEE],COURBES!$E$12),INDEX(Tableau2[RESULTAT SUR PROD],SMALL(IF(Tableau1[MP ANALYSEE]=COURBES!$E$12,ROW(INDIRECT("1:"&amp;ROWS(Tableau1[MP ANALYSEE])))),ROWS($1:271))),"")</f>
        <v/>
      </c>
      <c r="C272" s="12" t="str">
        <f t="array" aca="1" ref="C272" ca="1">IF(ROWS($1:271)&lt;=COUNTIF(Tableau1[MP ANALYSEE],COURBES!$E$12),INDEX(Tableau2[SURCHARGE],SMALL(IF(Tableau1[MP ANALYSEE]=COURBES!$E$12,ROW(INDIRECT("1:"&amp;ROWS(Tableau1[MP ANALYSEE])))),ROWS($1:271))),"")</f>
        <v/>
      </c>
      <c r="D272" s="12" t="str">
        <f t="array" aca="1" ref="D272" ca="1">IF(ROWS($1:271)&lt;=COUNTIF(Tableau1[MP ANALYSEE],COURBES!$E$12),INDEX(Tableau2[RESULTAT SUR ETIQ],SMALL(IF(Tableau1[MP ANALYSEE]=COURBES!$E$12,ROW(INDIRECT("1:"&amp;ROWS(Tableau1[MP ANALYSEE])))),ROWS($1:271))),"")</f>
        <v/>
      </c>
      <c r="F272" s="13" t="str">
        <f t="array" aca="1" ref="F272" ca="1">IF(ROWS($1:271)&lt;=COUNTIF(Tableau1[LOT],COURBES!$K$12),INDEX(Tableau1[MP ANALYSEE],SMALL(IF(Tableau1[LOT]=COURBES!$K$12,ROW(INDIRECT("1:"&amp;ROWS(Tableau1[LOT])))),ROWS($1:271))),"")</f>
        <v/>
      </c>
      <c r="G272" s="12" t="str">
        <f t="array" aca="1" ref="G272" ca="1">IF(ROWS($1:271)&lt;=COUNTIF(Tableau1[LOT],COURBES!$K$12),INDEX(Tableau2[RESULTAT SUR PROD],SMALL(IF(Tableau1[LOT]=COURBES!$K$12,ROW(INDIRECT("1:"&amp;ROWS(Tableau1[LOT])))),ROWS($1:271))),"")</f>
        <v/>
      </c>
      <c r="H272" s="12" t="str">
        <f t="array" aca="1" ref="H272" ca="1">IF(ROWS($1:271)&lt;=COUNTIF(Tableau1[LOT],COURBES!$K$12),INDEX(Tableau2[SURCHARGE],SMALL(IF(Tableau1[LOT]=COURBES!$K$12,ROW(INDIRECT("1:"&amp;ROWS(Tableau1[LOT])))),ROWS($1:271))),"")</f>
        <v/>
      </c>
      <c r="I272" s="12" t="str">
        <f t="array" aca="1" ref="I272" ca="1">IF(ROWS($1:271)&lt;=COUNTIF(Tableau1[LOT],COURBES!$K$12),INDEX(Tableau2[RESULTAT SUR ETIQ],SMALL(IF(Tableau1[LOT]=COURBES!$K$12,ROW(INDIRECT("1:"&amp;ROWS(Tableau1[LOT])))),ROWS($1:271))),"")</f>
        <v/>
      </c>
    </row>
    <row r="273" spans="1:9" x14ac:dyDescent="0.45">
      <c r="A273" t="str">
        <f t="array" aca="1" ref="A273" ca="1">IF(ROWS($1:272)&lt;=COUNTIF(Tableau1[MP ANALYSEE],COURBES!$E$12),INDEX(Tableau1[LOT],SMALL(IF(Tableau1[MP ANALYSEE]=COURBES!$E$12,ROW(INDIRECT("1:"&amp;ROWS(Tableau1[MP ANALYSEE])))),ROWS($1:272))),"")</f>
        <v/>
      </c>
      <c r="B273" s="12" t="str">
        <f t="array" aca="1" ref="B273" ca="1">IF(ROWS($1:272)&lt;=COUNTIF(Tableau1[MP ANALYSEE],COURBES!$E$12),INDEX(Tableau2[RESULTAT SUR PROD],SMALL(IF(Tableau1[MP ANALYSEE]=COURBES!$E$12,ROW(INDIRECT("1:"&amp;ROWS(Tableau1[MP ANALYSEE])))),ROWS($1:272))),"")</f>
        <v/>
      </c>
      <c r="C273" s="12" t="str">
        <f t="array" aca="1" ref="C273" ca="1">IF(ROWS($1:272)&lt;=COUNTIF(Tableau1[MP ANALYSEE],COURBES!$E$12),INDEX(Tableau2[SURCHARGE],SMALL(IF(Tableau1[MP ANALYSEE]=COURBES!$E$12,ROW(INDIRECT("1:"&amp;ROWS(Tableau1[MP ANALYSEE])))),ROWS($1:272))),"")</f>
        <v/>
      </c>
      <c r="D273" s="12" t="str">
        <f t="array" aca="1" ref="D273" ca="1">IF(ROWS($1:272)&lt;=COUNTIF(Tableau1[MP ANALYSEE],COURBES!$E$12),INDEX(Tableau2[RESULTAT SUR ETIQ],SMALL(IF(Tableau1[MP ANALYSEE]=COURBES!$E$12,ROW(INDIRECT("1:"&amp;ROWS(Tableau1[MP ANALYSEE])))),ROWS($1:272))),"")</f>
        <v/>
      </c>
      <c r="F273" s="13" t="str">
        <f t="array" aca="1" ref="F273" ca="1">IF(ROWS($1:272)&lt;=COUNTIF(Tableau1[LOT],COURBES!$K$12),INDEX(Tableau1[MP ANALYSEE],SMALL(IF(Tableau1[LOT]=COURBES!$K$12,ROW(INDIRECT("1:"&amp;ROWS(Tableau1[LOT])))),ROWS($1:272))),"")</f>
        <v/>
      </c>
      <c r="G273" s="12" t="str">
        <f t="array" aca="1" ref="G273" ca="1">IF(ROWS($1:272)&lt;=COUNTIF(Tableau1[LOT],COURBES!$K$12),INDEX(Tableau2[RESULTAT SUR PROD],SMALL(IF(Tableau1[LOT]=COURBES!$K$12,ROW(INDIRECT("1:"&amp;ROWS(Tableau1[LOT])))),ROWS($1:272))),"")</f>
        <v/>
      </c>
      <c r="H273" s="12" t="str">
        <f t="array" aca="1" ref="H273" ca="1">IF(ROWS($1:272)&lt;=COUNTIF(Tableau1[LOT],COURBES!$K$12),INDEX(Tableau2[SURCHARGE],SMALL(IF(Tableau1[LOT]=COURBES!$K$12,ROW(INDIRECT("1:"&amp;ROWS(Tableau1[LOT])))),ROWS($1:272))),"")</f>
        <v/>
      </c>
      <c r="I273" s="12" t="str">
        <f t="array" aca="1" ref="I273" ca="1">IF(ROWS($1:272)&lt;=COUNTIF(Tableau1[LOT],COURBES!$K$12),INDEX(Tableau2[RESULTAT SUR ETIQ],SMALL(IF(Tableau1[LOT]=COURBES!$K$12,ROW(INDIRECT("1:"&amp;ROWS(Tableau1[LOT])))),ROWS($1:272))),"")</f>
        <v/>
      </c>
    </row>
    <row r="274" spans="1:9" x14ac:dyDescent="0.45">
      <c r="A274" t="str">
        <f t="array" aca="1" ref="A274" ca="1">IF(ROWS($1:273)&lt;=COUNTIF(Tableau1[MP ANALYSEE],COURBES!$E$12),INDEX(Tableau1[LOT],SMALL(IF(Tableau1[MP ANALYSEE]=COURBES!$E$12,ROW(INDIRECT("1:"&amp;ROWS(Tableau1[MP ANALYSEE])))),ROWS($1:273))),"")</f>
        <v/>
      </c>
      <c r="B274" s="12" t="str">
        <f t="array" aca="1" ref="B274" ca="1">IF(ROWS($1:273)&lt;=COUNTIF(Tableau1[MP ANALYSEE],COURBES!$E$12),INDEX(Tableau2[RESULTAT SUR PROD],SMALL(IF(Tableau1[MP ANALYSEE]=COURBES!$E$12,ROW(INDIRECT("1:"&amp;ROWS(Tableau1[MP ANALYSEE])))),ROWS($1:273))),"")</f>
        <v/>
      </c>
      <c r="C274" s="12" t="str">
        <f t="array" aca="1" ref="C274" ca="1">IF(ROWS($1:273)&lt;=COUNTIF(Tableau1[MP ANALYSEE],COURBES!$E$12),INDEX(Tableau2[SURCHARGE],SMALL(IF(Tableau1[MP ANALYSEE]=COURBES!$E$12,ROW(INDIRECT("1:"&amp;ROWS(Tableau1[MP ANALYSEE])))),ROWS($1:273))),"")</f>
        <v/>
      </c>
      <c r="D274" s="12" t="str">
        <f t="array" aca="1" ref="D274" ca="1">IF(ROWS($1:273)&lt;=COUNTIF(Tableau1[MP ANALYSEE],COURBES!$E$12),INDEX(Tableau2[RESULTAT SUR ETIQ],SMALL(IF(Tableau1[MP ANALYSEE]=COURBES!$E$12,ROW(INDIRECT("1:"&amp;ROWS(Tableau1[MP ANALYSEE])))),ROWS($1:273))),"")</f>
        <v/>
      </c>
      <c r="F274" s="13" t="str">
        <f t="array" aca="1" ref="F274" ca="1">IF(ROWS($1:273)&lt;=COUNTIF(Tableau1[LOT],COURBES!$K$12),INDEX(Tableau1[MP ANALYSEE],SMALL(IF(Tableau1[LOT]=COURBES!$K$12,ROW(INDIRECT("1:"&amp;ROWS(Tableau1[LOT])))),ROWS($1:273))),"")</f>
        <v/>
      </c>
      <c r="G274" s="12" t="str">
        <f t="array" aca="1" ref="G274" ca="1">IF(ROWS($1:273)&lt;=COUNTIF(Tableau1[LOT],COURBES!$K$12),INDEX(Tableau2[RESULTAT SUR PROD],SMALL(IF(Tableau1[LOT]=COURBES!$K$12,ROW(INDIRECT("1:"&amp;ROWS(Tableau1[LOT])))),ROWS($1:273))),"")</f>
        <v/>
      </c>
      <c r="H274" s="12" t="str">
        <f t="array" aca="1" ref="H274" ca="1">IF(ROWS($1:273)&lt;=COUNTIF(Tableau1[LOT],COURBES!$K$12),INDEX(Tableau2[SURCHARGE],SMALL(IF(Tableau1[LOT]=COURBES!$K$12,ROW(INDIRECT("1:"&amp;ROWS(Tableau1[LOT])))),ROWS($1:273))),"")</f>
        <v/>
      </c>
      <c r="I274" s="12" t="str">
        <f t="array" aca="1" ref="I274" ca="1">IF(ROWS($1:273)&lt;=COUNTIF(Tableau1[LOT],COURBES!$K$12),INDEX(Tableau2[RESULTAT SUR ETIQ],SMALL(IF(Tableau1[LOT]=COURBES!$K$12,ROW(INDIRECT("1:"&amp;ROWS(Tableau1[LOT])))),ROWS($1:273))),"")</f>
        <v/>
      </c>
    </row>
    <row r="275" spans="1:9" x14ac:dyDescent="0.45">
      <c r="A275" t="str">
        <f t="array" aca="1" ref="A275" ca="1">IF(ROWS($1:274)&lt;=COUNTIF(Tableau1[MP ANALYSEE],COURBES!$E$12),INDEX(Tableau1[LOT],SMALL(IF(Tableau1[MP ANALYSEE]=COURBES!$E$12,ROW(INDIRECT("1:"&amp;ROWS(Tableau1[MP ANALYSEE])))),ROWS($1:274))),"")</f>
        <v/>
      </c>
      <c r="B275" s="12" t="str">
        <f t="array" aca="1" ref="B275" ca="1">IF(ROWS($1:274)&lt;=COUNTIF(Tableau1[MP ANALYSEE],COURBES!$E$12),INDEX(Tableau2[RESULTAT SUR PROD],SMALL(IF(Tableau1[MP ANALYSEE]=COURBES!$E$12,ROW(INDIRECT("1:"&amp;ROWS(Tableau1[MP ANALYSEE])))),ROWS($1:274))),"")</f>
        <v/>
      </c>
      <c r="C275" s="12" t="str">
        <f t="array" aca="1" ref="C275" ca="1">IF(ROWS($1:274)&lt;=COUNTIF(Tableau1[MP ANALYSEE],COURBES!$E$12),INDEX(Tableau2[SURCHARGE],SMALL(IF(Tableau1[MP ANALYSEE]=COURBES!$E$12,ROW(INDIRECT("1:"&amp;ROWS(Tableau1[MP ANALYSEE])))),ROWS($1:274))),"")</f>
        <v/>
      </c>
      <c r="D275" s="12" t="str">
        <f t="array" aca="1" ref="D275" ca="1">IF(ROWS($1:274)&lt;=COUNTIF(Tableau1[MP ANALYSEE],COURBES!$E$12),INDEX(Tableau2[RESULTAT SUR ETIQ],SMALL(IF(Tableau1[MP ANALYSEE]=COURBES!$E$12,ROW(INDIRECT("1:"&amp;ROWS(Tableau1[MP ANALYSEE])))),ROWS($1:274))),"")</f>
        <v/>
      </c>
      <c r="F275" s="13" t="str">
        <f t="array" aca="1" ref="F275" ca="1">IF(ROWS($1:274)&lt;=COUNTIF(Tableau1[LOT],COURBES!$K$12),INDEX(Tableau1[MP ANALYSEE],SMALL(IF(Tableau1[LOT]=COURBES!$K$12,ROW(INDIRECT("1:"&amp;ROWS(Tableau1[LOT])))),ROWS($1:274))),"")</f>
        <v/>
      </c>
      <c r="G275" s="12" t="str">
        <f t="array" aca="1" ref="G275" ca="1">IF(ROWS($1:274)&lt;=COUNTIF(Tableau1[LOT],COURBES!$K$12),INDEX(Tableau2[RESULTAT SUR PROD],SMALL(IF(Tableau1[LOT]=COURBES!$K$12,ROW(INDIRECT("1:"&amp;ROWS(Tableau1[LOT])))),ROWS($1:274))),"")</f>
        <v/>
      </c>
      <c r="H275" s="12" t="str">
        <f t="array" aca="1" ref="H275" ca="1">IF(ROWS($1:274)&lt;=COUNTIF(Tableau1[LOT],COURBES!$K$12),INDEX(Tableau2[SURCHARGE],SMALL(IF(Tableau1[LOT]=COURBES!$K$12,ROW(INDIRECT("1:"&amp;ROWS(Tableau1[LOT])))),ROWS($1:274))),"")</f>
        <v/>
      </c>
      <c r="I275" s="12" t="str">
        <f t="array" aca="1" ref="I275" ca="1">IF(ROWS($1:274)&lt;=COUNTIF(Tableau1[LOT],COURBES!$K$12),INDEX(Tableau2[RESULTAT SUR ETIQ],SMALL(IF(Tableau1[LOT]=COURBES!$K$12,ROW(INDIRECT("1:"&amp;ROWS(Tableau1[LOT])))),ROWS($1:274))),"")</f>
        <v/>
      </c>
    </row>
    <row r="276" spans="1:9" x14ac:dyDescent="0.45">
      <c r="A276" t="str">
        <f t="array" aca="1" ref="A276" ca="1">IF(ROWS($1:275)&lt;=COUNTIF(Tableau1[MP ANALYSEE],COURBES!$E$12),INDEX(Tableau1[LOT],SMALL(IF(Tableau1[MP ANALYSEE]=COURBES!$E$12,ROW(INDIRECT("1:"&amp;ROWS(Tableau1[MP ANALYSEE])))),ROWS($1:275))),"")</f>
        <v/>
      </c>
      <c r="B276" s="12" t="str">
        <f t="array" aca="1" ref="B276" ca="1">IF(ROWS($1:275)&lt;=COUNTIF(Tableau1[MP ANALYSEE],COURBES!$E$12),INDEX(Tableau2[RESULTAT SUR PROD],SMALL(IF(Tableau1[MP ANALYSEE]=COURBES!$E$12,ROW(INDIRECT("1:"&amp;ROWS(Tableau1[MP ANALYSEE])))),ROWS($1:275))),"")</f>
        <v/>
      </c>
      <c r="C276" s="12" t="str">
        <f t="array" aca="1" ref="C276" ca="1">IF(ROWS($1:275)&lt;=COUNTIF(Tableau1[MP ANALYSEE],COURBES!$E$12),INDEX(Tableau2[SURCHARGE],SMALL(IF(Tableau1[MP ANALYSEE]=COURBES!$E$12,ROW(INDIRECT("1:"&amp;ROWS(Tableau1[MP ANALYSEE])))),ROWS($1:275))),"")</f>
        <v/>
      </c>
      <c r="D276" s="12" t="str">
        <f t="array" aca="1" ref="D276" ca="1">IF(ROWS($1:275)&lt;=COUNTIF(Tableau1[MP ANALYSEE],COURBES!$E$12),INDEX(Tableau2[RESULTAT SUR ETIQ],SMALL(IF(Tableau1[MP ANALYSEE]=COURBES!$E$12,ROW(INDIRECT("1:"&amp;ROWS(Tableau1[MP ANALYSEE])))),ROWS($1:275))),"")</f>
        <v/>
      </c>
      <c r="F276" s="13" t="str">
        <f t="array" aca="1" ref="F276" ca="1">IF(ROWS($1:275)&lt;=COUNTIF(Tableau1[LOT],COURBES!$K$12),INDEX(Tableau1[MP ANALYSEE],SMALL(IF(Tableau1[LOT]=COURBES!$K$12,ROW(INDIRECT("1:"&amp;ROWS(Tableau1[LOT])))),ROWS($1:275))),"")</f>
        <v/>
      </c>
      <c r="G276" s="12" t="str">
        <f t="array" aca="1" ref="G276" ca="1">IF(ROWS($1:275)&lt;=COUNTIF(Tableau1[LOT],COURBES!$K$12),INDEX(Tableau2[RESULTAT SUR PROD],SMALL(IF(Tableau1[LOT]=COURBES!$K$12,ROW(INDIRECT("1:"&amp;ROWS(Tableau1[LOT])))),ROWS($1:275))),"")</f>
        <v/>
      </c>
      <c r="H276" s="12" t="str">
        <f t="array" aca="1" ref="H276" ca="1">IF(ROWS($1:275)&lt;=COUNTIF(Tableau1[LOT],COURBES!$K$12),INDEX(Tableau2[SURCHARGE],SMALL(IF(Tableau1[LOT]=COURBES!$K$12,ROW(INDIRECT("1:"&amp;ROWS(Tableau1[LOT])))),ROWS($1:275))),"")</f>
        <v/>
      </c>
      <c r="I276" s="12" t="str">
        <f t="array" aca="1" ref="I276" ca="1">IF(ROWS($1:275)&lt;=COUNTIF(Tableau1[LOT],COURBES!$K$12),INDEX(Tableau2[RESULTAT SUR ETIQ],SMALL(IF(Tableau1[LOT]=COURBES!$K$12,ROW(INDIRECT("1:"&amp;ROWS(Tableau1[LOT])))),ROWS($1:275))),"")</f>
        <v/>
      </c>
    </row>
    <row r="277" spans="1:9" x14ac:dyDescent="0.45">
      <c r="A277" t="str">
        <f t="array" aca="1" ref="A277" ca="1">IF(ROWS($1:276)&lt;=COUNTIF(Tableau1[MP ANALYSEE],COURBES!$E$12),INDEX(Tableau1[LOT],SMALL(IF(Tableau1[MP ANALYSEE]=COURBES!$E$12,ROW(INDIRECT("1:"&amp;ROWS(Tableau1[MP ANALYSEE])))),ROWS($1:276))),"")</f>
        <v/>
      </c>
      <c r="B277" s="12" t="str">
        <f t="array" aca="1" ref="B277" ca="1">IF(ROWS($1:276)&lt;=COUNTIF(Tableau1[MP ANALYSEE],COURBES!$E$12),INDEX(Tableau2[RESULTAT SUR PROD],SMALL(IF(Tableau1[MP ANALYSEE]=COURBES!$E$12,ROW(INDIRECT("1:"&amp;ROWS(Tableau1[MP ANALYSEE])))),ROWS($1:276))),"")</f>
        <v/>
      </c>
      <c r="C277" s="12" t="str">
        <f t="array" aca="1" ref="C277" ca="1">IF(ROWS($1:276)&lt;=COUNTIF(Tableau1[MP ANALYSEE],COURBES!$E$12),INDEX(Tableau2[SURCHARGE],SMALL(IF(Tableau1[MP ANALYSEE]=COURBES!$E$12,ROW(INDIRECT("1:"&amp;ROWS(Tableau1[MP ANALYSEE])))),ROWS($1:276))),"")</f>
        <v/>
      </c>
      <c r="D277" s="12" t="str">
        <f t="array" aca="1" ref="D277" ca="1">IF(ROWS($1:276)&lt;=COUNTIF(Tableau1[MP ANALYSEE],COURBES!$E$12),INDEX(Tableau2[RESULTAT SUR ETIQ],SMALL(IF(Tableau1[MP ANALYSEE]=COURBES!$E$12,ROW(INDIRECT("1:"&amp;ROWS(Tableau1[MP ANALYSEE])))),ROWS($1:276))),"")</f>
        <v/>
      </c>
      <c r="F277" s="13" t="str">
        <f t="array" aca="1" ref="F277" ca="1">IF(ROWS($1:276)&lt;=COUNTIF(Tableau1[LOT],COURBES!$K$12),INDEX(Tableau1[MP ANALYSEE],SMALL(IF(Tableau1[LOT]=COURBES!$K$12,ROW(INDIRECT("1:"&amp;ROWS(Tableau1[LOT])))),ROWS($1:276))),"")</f>
        <v/>
      </c>
      <c r="G277" s="12" t="str">
        <f t="array" aca="1" ref="G277" ca="1">IF(ROWS($1:276)&lt;=COUNTIF(Tableau1[LOT],COURBES!$K$12),INDEX(Tableau2[RESULTAT SUR PROD],SMALL(IF(Tableau1[LOT]=COURBES!$K$12,ROW(INDIRECT("1:"&amp;ROWS(Tableau1[LOT])))),ROWS($1:276))),"")</f>
        <v/>
      </c>
      <c r="H277" s="12" t="str">
        <f t="array" aca="1" ref="H277" ca="1">IF(ROWS($1:276)&lt;=COUNTIF(Tableau1[LOT],COURBES!$K$12),INDEX(Tableau2[SURCHARGE],SMALL(IF(Tableau1[LOT]=COURBES!$K$12,ROW(INDIRECT("1:"&amp;ROWS(Tableau1[LOT])))),ROWS($1:276))),"")</f>
        <v/>
      </c>
      <c r="I277" s="12" t="str">
        <f t="array" aca="1" ref="I277" ca="1">IF(ROWS($1:276)&lt;=COUNTIF(Tableau1[LOT],COURBES!$K$12),INDEX(Tableau2[RESULTAT SUR ETIQ],SMALL(IF(Tableau1[LOT]=COURBES!$K$12,ROW(INDIRECT("1:"&amp;ROWS(Tableau1[LOT])))),ROWS($1:276))),"")</f>
        <v/>
      </c>
    </row>
    <row r="278" spans="1:9" x14ac:dyDescent="0.45">
      <c r="A278" t="str">
        <f t="array" aca="1" ref="A278" ca="1">IF(ROWS($1:277)&lt;=COUNTIF(Tableau1[MP ANALYSEE],COURBES!$E$12),INDEX(Tableau1[LOT],SMALL(IF(Tableau1[MP ANALYSEE]=COURBES!$E$12,ROW(INDIRECT("1:"&amp;ROWS(Tableau1[MP ANALYSEE])))),ROWS($1:277))),"")</f>
        <v/>
      </c>
      <c r="B278" s="12" t="str">
        <f t="array" aca="1" ref="B278" ca="1">IF(ROWS($1:277)&lt;=COUNTIF(Tableau1[MP ANALYSEE],COURBES!$E$12),INDEX(Tableau2[RESULTAT SUR PROD],SMALL(IF(Tableau1[MP ANALYSEE]=COURBES!$E$12,ROW(INDIRECT("1:"&amp;ROWS(Tableau1[MP ANALYSEE])))),ROWS($1:277))),"")</f>
        <v/>
      </c>
      <c r="C278" s="12" t="str">
        <f t="array" aca="1" ref="C278" ca="1">IF(ROWS($1:277)&lt;=COUNTIF(Tableau1[MP ANALYSEE],COURBES!$E$12),INDEX(Tableau2[SURCHARGE],SMALL(IF(Tableau1[MP ANALYSEE]=COURBES!$E$12,ROW(INDIRECT("1:"&amp;ROWS(Tableau1[MP ANALYSEE])))),ROWS($1:277))),"")</f>
        <v/>
      </c>
      <c r="D278" s="12" t="str">
        <f t="array" aca="1" ref="D278" ca="1">IF(ROWS($1:277)&lt;=COUNTIF(Tableau1[MP ANALYSEE],COURBES!$E$12),INDEX(Tableau2[RESULTAT SUR ETIQ],SMALL(IF(Tableau1[MP ANALYSEE]=COURBES!$E$12,ROW(INDIRECT("1:"&amp;ROWS(Tableau1[MP ANALYSEE])))),ROWS($1:277))),"")</f>
        <v/>
      </c>
      <c r="F278" s="13" t="str">
        <f t="array" aca="1" ref="F278" ca="1">IF(ROWS($1:277)&lt;=COUNTIF(Tableau1[LOT],COURBES!$K$12),INDEX(Tableau1[MP ANALYSEE],SMALL(IF(Tableau1[LOT]=COURBES!$K$12,ROW(INDIRECT("1:"&amp;ROWS(Tableau1[LOT])))),ROWS($1:277))),"")</f>
        <v/>
      </c>
      <c r="G278" s="12" t="str">
        <f t="array" aca="1" ref="G278" ca="1">IF(ROWS($1:277)&lt;=COUNTIF(Tableau1[LOT],COURBES!$K$12),INDEX(Tableau2[RESULTAT SUR PROD],SMALL(IF(Tableau1[LOT]=COURBES!$K$12,ROW(INDIRECT("1:"&amp;ROWS(Tableau1[LOT])))),ROWS($1:277))),"")</f>
        <v/>
      </c>
      <c r="H278" s="12" t="str">
        <f t="array" aca="1" ref="H278" ca="1">IF(ROWS($1:277)&lt;=COUNTIF(Tableau1[LOT],COURBES!$K$12),INDEX(Tableau2[SURCHARGE],SMALL(IF(Tableau1[LOT]=COURBES!$K$12,ROW(INDIRECT("1:"&amp;ROWS(Tableau1[LOT])))),ROWS($1:277))),"")</f>
        <v/>
      </c>
      <c r="I278" s="12" t="str">
        <f t="array" aca="1" ref="I278" ca="1">IF(ROWS($1:277)&lt;=COUNTIF(Tableau1[LOT],COURBES!$K$12),INDEX(Tableau2[RESULTAT SUR ETIQ],SMALL(IF(Tableau1[LOT]=COURBES!$K$12,ROW(INDIRECT("1:"&amp;ROWS(Tableau1[LOT])))),ROWS($1:277))),"")</f>
        <v/>
      </c>
    </row>
    <row r="279" spans="1:9" x14ac:dyDescent="0.45">
      <c r="A279" t="str">
        <f t="array" aca="1" ref="A279" ca="1">IF(ROWS($1:278)&lt;=COUNTIF(Tableau1[MP ANALYSEE],COURBES!$E$12),INDEX(Tableau1[LOT],SMALL(IF(Tableau1[MP ANALYSEE]=COURBES!$E$12,ROW(INDIRECT("1:"&amp;ROWS(Tableau1[MP ANALYSEE])))),ROWS($1:278))),"")</f>
        <v/>
      </c>
      <c r="B279" s="12" t="str">
        <f t="array" aca="1" ref="B279" ca="1">IF(ROWS($1:278)&lt;=COUNTIF(Tableau1[MP ANALYSEE],COURBES!$E$12),INDEX(Tableau2[RESULTAT SUR PROD],SMALL(IF(Tableau1[MP ANALYSEE]=COURBES!$E$12,ROW(INDIRECT("1:"&amp;ROWS(Tableau1[MP ANALYSEE])))),ROWS($1:278))),"")</f>
        <v/>
      </c>
      <c r="C279" s="12" t="str">
        <f t="array" aca="1" ref="C279" ca="1">IF(ROWS($1:278)&lt;=COUNTIF(Tableau1[MP ANALYSEE],COURBES!$E$12),INDEX(Tableau2[SURCHARGE],SMALL(IF(Tableau1[MP ANALYSEE]=COURBES!$E$12,ROW(INDIRECT("1:"&amp;ROWS(Tableau1[MP ANALYSEE])))),ROWS($1:278))),"")</f>
        <v/>
      </c>
      <c r="D279" s="12" t="str">
        <f t="array" aca="1" ref="D279" ca="1">IF(ROWS($1:278)&lt;=COUNTIF(Tableau1[MP ANALYSEE],COURBES!$E$12),INDEX(Tableau2[RESULTAT SUR ETIQ],SMALL(IF(Tableau1[MP ANALYSEE]=COURBES!$E$12,ROW(INDIRECT("1:"&amp;ROWS(Tableau1[MP ANALYSEE])))),ROWS($1:278))),"")</f>
        <v/>
      </c>
      <c r="F279" s="13" t="str">
        <f t="array" aca="1" ref="F279" ca="1">IF(ROWS($1:278)&lt;=COUNTIF(Tableau1[LOT],COURBES!$K$12),INDEX(Tableau1[MP ANALYSEE],SMALL(IF(Tableau1[LOT]=COURBES!$K$12,ROW(INDIRECT("1:"&amp;ROWS(Tableau1[LOT])))),ROWS($1:278))),"")</f>
        <v/>
      </c>
      <c r="G279" s="12" t="str">
        <f t="array" aca="1" ref="G279" ca="1">IF(ROWS($1:278)&lt;=COUNTIF(Tableau1[LOT],COURBES!$K$12),INDEX(Tableau2[RESULTAT SUR PROD],SMALL(IF(Tableau1[LOT]=COURBES!$K$12,ROW(INDIRECT("1:"&amp;ROWS(Tableau1[LOT])))),ROWS($1:278))),"")</f>
        <v/>
      </c>
      <c r="H279" s="12" t="str">
        <f t="array" aca="1" ref="H279" ca="1">IF(ROWS($1:278)&lt;=COUNTIF(Tableau1[LOT],COURBES!$K$12),INDEX(Tableau2[SURCHARGE],SMALL(IF(Tableau1[LOT]=COURBES!$K$12,ROW(INDIRECT("1:"&amp;ROWS(Tableau1[LOT])))),ROWS($1:278))),"")</f>
        <v/>
      </c>
      <c r="I279" s="12" t="str">
        <f t="array" aca="1" ref="I279" ca="1">IF(ROWS($1:278)&lt;=COUNTIF(Tableau1[LOT],COURBES!$K$12),INDEX(Tableau2[RESULTAT SUR ETIQ],SMALL(IF(Tableau1[LOT]=COURBES!$K$12,ROW(INDIRECT("1:"&amp;ROWS(Tableau1[LOT])))),ROWS($1:278))),"")</f>
        <v/>
      </c>
    </row>
    <row r="280" spans="1:9" x14ac:dyDescent="0.45">
      <c r="A280" t="str">
        <f t="array" aca="1" ref="A280" ca="1">IF(ROWS($1:279)&lt;=COUNTIF(Tableau1[MP ANALYSEE],COURBES!$E$12),INDEX(Tableau1[LOT],SMALL(IF(Tableau1[MP ANALYSEE]=COURBES!$E$12,ROW(INDIRECT("1:"&amp;ROWS(Tableau1[MP ANALYSEE])))),ROWS($1:279))),"")</f>
        <v/>
      </c>
      <c r="B280" s="12" t="str">
        <f t="array" aca="1" ref="B280" ca="1">IF(ROWS($1:279)&lt;=COUNTIF(Tableau1[MP ANALYSEE],COURBES!$E$12),INDEX(Tableau2[RESULTAT SUR PROD],SMALL(IF(Tableau1[MP ANALYSEE]=COURBES!$E$12,ROW(INDIRECT("1:"&amp;ROWS(Tableau1[MP ANALYSEE])))),ROWS($1:279))),"")</f>
        <v/>
      </c>
      <c r="C280" s="12" t="str">
        <f t="array" aca="1" ref="C280" ca="1">IF(ROWS($1:279)&lt;=COUNTIF(Tableau1[MP ANALYSEE],COURBES!$E$12),INDEX(Tableau2[SURCHARGE],SMALL(IF(Tableau1[MP ANALYSEE]=COURBES!$E$12,ROW(INDIRECT("1:"&amp;ROWS(Tableau1[MP ANALYSEE])))),ROWS($1:279))),"")</f>
        <v/>
      </c>
      <c r="D280" s="12" t="str">
        <f t="array" aca="1" ref="D280" ca="1">IF(ROWS($1:279)&lt;=COUNTIF(Tableau1[MP ANALYSEE],COURBES!$E$12),INDEX(Tableau2[RESULTAT SUR ETIQ],SMALL(IF(Tableau1[MP ANALYSEE]=COURBES!$E$12,ROW(INDIRECT("1:"&amp;ROWS(Tableau1[MP ANALYSEE])))),ROWS($1:279))),"")</f>
        <v/>
      </c>
      <c r="F280" s="13" t="str">
        <f t="array" aca="1" ref="F280" ca="1">IF(ROWS($1:279)&lt;=COUNTIF(Tableau1[LOT],COURBES!$K$12),INDEX(Tableau1[MP ANALYSEE],SMALL(IF(Tableau1[LOT]=COURBES!$K$12,ROW(INDIRECT("1:"&amp;ROWS(Tableau1[LOT])))),ROWS($1:279))),"")</f>
        <v/>
      </c>
      <c r="G280" s="12" t="str">
        <f t="array" aca="1" ref="G280" ca="1">IF(ROWS($1:279)&lt;=COUNTIF(Tableau1[LOT],COURBES!$K$12),INDEX(Tableau2[RESULTAT SUR PROD],SMALL(IF(Tableau1[LOT]=COURBES!$K$12,ROW(INDIRECT("1:"&amp;ROWS(Tableau1[LOT])))),ROWS($1:279))),"")</f>
        <v/>
      </c>
      <c r="H280" s="12" t="str">
        <f t="array" aca="1" ref="H280" ca="1">IF(ROWS($1:279)&lt;=COUNTIF(Tableau1[LOT],COURBES!$K$12),INDEX(Tableau2[SURCHARGE],SMALL(IF(Tableau1[LOT]=COURBES!$K$12,ROW(INDIRECT("1:"&amp;ROWS(Tableau1[LOT])))),ROWS($1:279))),"")</f>
        <v/>
      </c>
      <c r="I280" s="12" t="str">
        <f t="array" aca="1" ref="I280" ca="1">IF(ROWS($1:279)&lt;=COUNTIF(Tableau1[LOT],COURBES!$K$12),INDEX(Tableau2[RESULTAT SUR ETIQ],SMALL(IF(Tableau1[LOT]=COURBES!$K$12,ROW(INDIRECT("1:"&amp;ROWS(Tableau1[LOT])))),ROWS($1:279))),"")</f>
        <v/>
      </c>
    </row>
    <row r="281" spans="1:9" x14ac:dyDescent="0.45">
      <c r="A281" t="str">
        <f t="array" aca="1" ref="A281" ca="1">IF(ROWS($1:280)&lt;=COUNTIF(Tableau1[MP ANALYSEE],COURBES!$E$12),INDEX(Tableau1[LOT],SMALL(IF(Tableau1[MP ANALYSEE]=COURBES!$E$12,ROW(INDIRECT("1:"&amp;ROWS(Tableau1[MP ANALYSEE])))),ROWS($1:280))),"")</f>
        <v/>
      </c>
      <c r="B281" s="12" t="str">
        <f t="array" aca="1" ref="B281" ca="1">IF(ROWS($1:280)&lt;=COUNTIF(Tableau1[MP ANALYSEE],COURBES!$E$12),INDEX(Tableau2[RESULTAT SUR PROD],SMALL(IF(Tableau1[MP ANALYSEE]=COURBES!$E$12,ROW(INDIRECT("1:"&amp;ROWS(Tableau1[MP ANALYSEE])))),ROWS($1:280))),"")</f>
        <v/>
      </c>
      <c r="C281" s="12" t="str">
        <f t="array" aca="1" ref="C281" ca="1">IF(ROWS($1:280)&lt;=COUNTIF(Tableau1[MP ANALYSEE],COURBES!$E$12),INDEX(Tableau2[SURCHARGE],SMALL(IF(Tableau1[MP ANALYSEE]=COURBES!$E$12,ROW(INDIRECT("1:"&amp;ROWS(Tableau1[MP ANALYSEE])))),ROWS($1:280))),"")</f>
        <v/>
      </c>
      <c r="D281" s="12" t="str">
        <f t="array" aca="1" ref="D281" ca="1">IF(ROWS($1:280)&lt;=COUNTIF(Tableau1[MP ANALYSEE],COURBES!$E$12),INDEX(Tableau2[RESULTAT SUR ETIQ],SMALL(IF(Tableau1[MP ANALYSEE]=COURBES!$E$12,ROW(INDIRECT("1:"&amp;ROWS(Tableau1[MP ANALYSEE])))),ROWS($1:280))),"")</f>
        <v/>
      </c>
      <c r="F281" s="13" t="str">
        <f t="array" aca="1" ref="F281" ca="1">IF(ROWS($1:280)&lt;=COUNTIF(Tableau1[LOT],COURBES!$K$12),INDEX(Tableau1[MP ANALYSEE],SMALL(IF(Tableau1[LOT]=COURBES!$K$12,ROW(INDIRECT("1:"&amp;ROWS(Tableau1[LOT])))),ROWS($1:280))),"")</f>
        <v/>
      </c>
      <c r="G281" s="12" t="str">
        <f t="array" aca="1" ref="G281" ca="1">IF(ROWS($1:280)&lt;=COUNTIF(Tableau1[LOT],COURBES!$K$12),INDEX(Tableau2[RESULTAT SUR PROD],SMALL(IF(Tableau1[LOT]=COURBES!$K$12,ROW(INDIRECT("1:"&amp;ROWS(Tableau1[LOT])))),ROWS($1:280))),"")</f>
        <v/>
      </c>
      <c r="H281" s="12" t="str">
        <f t="array" aca="1" ref="H281" ca="1">IF(ROWS($1:280)&lt;=COUNTIF(Tableau1[LOT],COURBES!$K$12),INDEX(Tableau2[SURCHARGE],SMALL(IF(Tableau1[LOT]=COURBES!$K$12,ROW(INDIRECT("1:"&amp;ROWS(Tableau1[LOT])))),ROWS($1:280))),"")</f>
        <v/>
      </c>
      <c r="I281" s="12" t="str">
        <f t="array" aca="1" ref="I281" ca="1">IF(ROWS($1:280)&lt;=COUNTIF(Tableau1[LOT],COURBES!$K$12),INDEX(Tableau2[RESULTAT SUR ETIQ],SMALL(IF(Tableau1[LOT]=COURBES!$K$12,ROW(INDIRECT("1:"&amp;ROWS(Tableau1[LOT])))),ROWS($1:280))),"")</f>
        <v/>
      </c>
    </row>
    <row r="282" spans="1:9" x14ac:dyDescent="0.45">
      <c r="A282" t="str">
        <f t="array" aca="1" ref="A282" ca="1">IF(ROWS($1:281)&lt;=COUNTIF(Tableau1[MP ANALYSEE],COURBES!$E$12),INDEX(Tableau1[LOT],SMALL(IF(Tableau1[MP ANALYSEE]=COURBES!$E$12,ROW(INDIRECT("1:"&amp;ROWS(Tableau1[MP ANALYSEE])))),ROWS($1:281))),"")</f>
        <v/>
      </c>
      <c r="B282" s="12" t="str">
        <f t="array" aca="1" ref="B282" ca="1">IF(ROWS($1:281)&lt;=COUNTIF(Tableau1[MP ANALYSEE],COURBES!$E$12),INDEX(Tableau2[RESULTAT SUR PROD],SMALL(IF(Tableau1[MP ANALYSEE]=COURBES!$E$12,ROW(INDIRECT("1:"&amp;ROWS(Tableau1[MP ANALYSEE])))),ROWS($1:281))),"")</f>
        <v/>
      </c>
      <c r="C282" s="12" t="str">
        <f t="array" aca="1" ref="C282" ca="1">IF(ROWS($1:281)&lt;=COUNTIF(Tableau1[MP ANALYSEE],COURBES!$E$12),INDEX(Tableau2[SURCHARGE],SMALL(IF(Tableau1[MP ANALYSEE]=COURBES!$E$12,ROW(INDIRECT("1:"&amp;ROWS(Tableau1[MP ANALYSEE])))),ROWS($1:281))),"")</f>
        <v/>
      </c>
      <c r="D282" s="12" t="str">
        <f t="array" aca="1" ref="D282" ca="1">IF(ROWS($1:281)&lt;=COUNTIF(Tableau1[MP ANALYSEE],COURBES!$E$12),INDEX(Tableau2[RESULTAT SUR ETIQ],SMALL(IF(Tableau1[MP ANALYSEE]=COURBES!$E$12,ROW(INDIRECT("1:"&amp;ROWS(Tableau1[MP ANALYSEE])))),ROWS($1:281))),"")</f>
        <v/>
      </c>
      <c r="F282" s="13" t="str">
        <f t="array" aca="1" ref="F282" ca="1">IF(ROWS($1:281)&lt;=COUNTIF(Tableau1[LOT],COURBES!$K$12),INDEX(Tableau1[MP ANALYSEE],SMALL(IF(Tableau1[LOT]=COURBES!$K$12,ROW(INDIRECT("1:"&amp;ROWS(Tableau1[LOT])))),ROWS($1:281))),"")</f>
        <v/>
      </c>
      <c r="G282" s="12" t="str">
        <f t="array" aca="1" ref="G282" ca="1">IF(ROWS($1:281)&lt;=COUNTIF(Tableau1[LOT],COURBES!$K$12),INDEX(Tableau2[RESULTAT SUR PROD],SMALL(IF(Tableau1[LOT]=COURBES!$K$12,ROW(INDIRECT("1:"&amp;ROWS(Tableau1[LOT])))),ROWS($1:281))),"")</f>
        <v/>
      </c>
      <c r="H282" s="12" t="str">
        <f t="array" aca="1" ref="H282" ca="1">IF(ROWS($1:281)&lt;=COUNTIF(Tableau1[LOT],COURBES!$K$12),INDEX(Tableau2[SURCHARGE],SMALL(IF(Tableau1[LOT]=COURBES!$K$12,ROW(INDIRECT("1:"&amp;ROWS(Tableau1[LOT])))),ROWS($1:281))),"")</f>
        <v/>
      </c>
      <c r="I282" s="12" t="str">
        <f t="array" aca="1" ref="I282" ca="1">IF(ROWS($1:281)&lt;=COUNTIF(Tableau1[LOT],COURBES!$K$12),INDEX(Tableau2[RESULTAT SUR ETIQ],SMALL(IF(Tableau1[LOT]=COURBES!$K$12,ROW(INDIRECT("1:"&amp;ROWS(Tableau1[LOT])))),ROWS($1:281))),"")</f>
        <v/>
      </c>
    </row>
    <row r="283" spans="1:9" x14ac:dyDescent="0.45">
      <c r="A283" t="str">
        <f t="array" aca="1" ref="A283" ca="1">IF(ROWS($1:282)&lt;=COUNTIF(Tableau1[MP ANALYSEE],COURBES!$E$12),INDEX(Tableau1[LOT],SMALL(IF(Tableau1[MP ANALYSEE]=COURBES!$E$12,ROW(INDIRECT("1:"&amp;ROWS(Tableau1[MP ANALYSEE])))),ROWS($1:282))),"")</f>
        <v/>
      </c>
      <c r="B283" s="12" t="str">
        <f t="array" aca="1" ref="B283" ca="1">IF(ROWS($1:282)&lt;=COUNTIF(Tableau1[MP ANALYSEE],COURBES!$E$12),INDEX(Tableau2[RESULTAT SUR PROD],SMALL(IF(Tableau1[MP ANALYSEE]=COURBES!$E$12,ROW(INDIRECT("1:"&amp;ROWS(Tableau1[MP ANALYSEE])))),ROWS($1:282))),"")</f>
        <v/>
      </c>
      <c r="C283" s="12" t="str">
        <f t="array" aca="1" ref="C283" ca="1">IF(ROWS($1:282)&lt;=COUNTIF(Tableau1[MP ANALYSEE],COURBES!$E$12),INDEX(Tableau2[SURCHARGE],SMALL(IF(Tableau1[MP ANALYSEE]=COURBES!$E$12,ROW(INDIRECT("1:"&amp;ROWS(Tableau1[MP ANALYSEE])))),ROWS($1:282))),"")</f>
        <v/>
      </c>
      <c r="D283" s="12" t="str">
        <f t="array" aca="1" ref="D283" ca="1">IF(ROWS($1:282)&lt;=COUNTIF(Tableau1[MP ANALYSEE],COURBES!$E$12),INDEX(Tableau2[RESULTAT SUR ETIQ],SMALL(IF(Tableau1[MP ANALYSEE]=COURBES!$E$12,ROW(INDIRECT("1:"&amp;ROWS(Tableau1[MP ANALYSEE])))),ROWS($1:282))),"")</f>
        <v/>
      </c>
      <c r="F283" s="13" t="str">
        <f t="array" aca="1" ref="F283" ca="1">IF(ROWS($1:282)&lt;=COUNTIF(Tableau1[LOT],COURBES!$K$12),INDEX(Tableau1[MP ANALYSEE],SMALL(IF(Tableau1[LOT]=COURBES!$K$12,ROW(INDIRECT("1:"&amp;ROWS(Tableau1[LOT])))),ROWS($1:282))),"")</f>
        <v/>
      </c>
      <c r="G283" s="12" t="str">
        <f t="array" aca="1" ref="G283" ca="1">IF(ROWS($1:282)&lt;=COUNTIF(Tableau1[LOT],COURBES!$K$12),INDEX(Tableau2[RESULTAT SUR PROD],SMALL(IF(Tableau1[LOT]=COURBES!$K$12,ROW(INDIRECT("1:"&amp;ROWS(Tableau1[LOT])))),ROWS($1:282))),"")</f>
        <v/>
      </c>
      <c r="H283" s="12" t="str">
        <f t="array" aca="1" ref="H283" ca="1">IF(ROWS($1:282)&lt;=COUNTIF(Tableau1[LOT],COURBES!$K$12),INDEX(Tableau2[SURCHARGE],SMALL(IF(Tableau1[LOT]=COURBES!$K$12,ROW(INDIRECT("1:"&amp;ROWS(Tableau1[LOT])))),ROWS($1:282))),"")</f>
        <v/>
      </c>
      <c r="I283" s="12" t="str">
        <f t="array" aca="1" ref="I283" ca="1">IF(ROWS($1:282)&lt;=COUNTIF(Tableau1[LOT],COURBES!$K$12),INDEX(Tableau2[RESULTAT SUR ETIQ],SMALL(IF(Tableau1[LOT]=COURBES!$K$12,ROW(INDIRECT("1:"&amp;ROWS(Tableau1[LOT])))),ROWS($1:282))),"")</f>
        <v/>
      </c>
    </row>
    <row r="284" spans="1:9" x14ac:dyDescent="0.45">
      <c r="A284" t="str">
        <f t="array" aca="1" ref="A284" ca="1">IF(ROWS($1:283)&lt;=COUNTIF(Tableau1[MP ANALYSEE],COURBES!$E$12),INDEX(Tableau1[LOT],SMALL(IF(Tableau1[MP ANALYSEE]=COURBES!$E$12,ROW(INDIRECT("1:"&amp;ROWS(Tableau1[MP ANALYSEE])))),ROWS($1:283))),"")</f>
        <v/>
      </c>
      <c r="B284" s="12" t="str">
        <f t="array" aca="1" ref="B284" ca="1">IF(ROWS($1:283)&lt;=COUNTIF(Tableau1[MP ANALYSEE],COURBES!$E$12),INDEX(Tableau2[RESULTAT SUR PROD],SMALL(IF(Tableau1[MP ANALYSEE]=COURBES!$E$12,ROW(INDIRECT("1:"&amp;ROWS(Tableau1[MP ANALYSEE])))),ROWS($1:283))),"")</f>
        <v/>
      </c>
      <c r="C284" s="12" t="str">
        <f t="array" aca="1" ref="C284" ca="1">IF(ROWS($1:283)&lt;=COUNTIF(Tableau1[MP ANALYSEE],COURBES!$E$12),INDEX(Tableau2[SURCHARGE],SMALL(IF(Tableau1[MP ANALYSEE]=COURBES!$E$12,ROW(INDIRECT("1:"&amp;ROWS(Tableau1[MP ANALYSEE])))),ROWS($1:283))),"")</f>
        <v/>
      </c>
      <c r="D284" s="12" t="str">
        <f t="array" aca="1" ref="D284" ca="1">IF(ROWS($1:283)&lt;=COUNTIF(Tableau1[MP ANALYSEE],COURBES!$E$12),INDEX(Tableau2[RESULTAT SUR ETIQ],SMALL(IF(Tableau1[MP ANALYSEE]=COURBES!$E$12,ROW(INDIRECT("1:"&amp;ROWS(Tableau1[MP ANALYSEE])))),ROWS($1:283))),"")</f>
        <v/>
      </c>
      <c r="F284" s="13" t="str">
        <f t="array" aca="1" ref="F284" ca="1">IF(ROWS($1:283)&lt;=COUNTIF(Tableau1[LOT],COURBES!$K$12),INDEX(Tableau1[MP ANALYSEE],SMALL(IF(Tableau1[LOT]=COURBES!$K$12,ROW(INDIRECT("1:"&amp;ROWS(Tableau1[LOT])))),ROWS($1:283))),"")</f>
        <v/>
      </c>
      <c r="G284" s="12" t="str">
        <f t="array" aca="1" ref="G284" ca="1">IF(ROWS($1:283)&lt;=COUNTIF(Tableau1[LOT],COURBES!$K$12),INDEX(Tableau2[RESULTAT SUR PROD],SMALL(IF(Tableau1[LOT]=COURBES!$K$12,ROW(INDIRECT("1:"&amp;ROWS(Tableau1[LOT])))),ROWS($1:283))),"")</f>
        <v/>
      </c>
      <c r="H284" s="12" t="str">
        <f t="array" aca="1" ref="H284" ca="1">IF(ROWS($1:283)&lt;=COUNTIF(Tableau1[LOT],COURBES!$K$12),INDEX(Tableau2[SURCHARGE],SMALL(IF(Tableau1[LOT]=COURBES!$K$12,ROW(INDIRECT("1:"&amp;ROWS(Tableau1[LOT])))),ROWS($1:283))),"")</f>
        <v/>
      </c>
      <c r="I284" s="12" t="str">
        <f t="array" aca="1" ref="I284" ca="1">IF(ROWS($1:283)&lt;=COUNTIF(Tableau1[LOT],COURBES!$K$12),INDEX(Tableau2[RESULTAT SUR ETIQ],SMALL(IF(Tableau1[LOT]=COURBES!$K$12,ROW(INDIRECT("1:"&amp;ROWS(Tableau1[LOT])))),ROWS($1:283))),"")</f>
        <v/>
      </c>
    </row>
    <row r="285" spans="1:9" x14ac:dyDescent="0.45">
      <c r="A285" t="str">
        <f t="array" aca="1" ref="A285" ca="1">IF(ROWS($1:284)&lt;=COUNTIF(Tableau1[MP ANALYSEE],COURBES!$E$12),INDEX(Tableau1[LOT],SMALL(IF(Tableau1[MP ANALYSEE]=COURBES!$E$12,ROW(INDIRECT("1:"&amp;ROWS(Tableau1[MP ANALYSEE])))),ROWS($1:284))),"")</f>
        <v/>
      </c>
      <c r="B285" s="12" t="str">
        <f t="array" aca="1" ref="B285" ca="1">IF(ROWS($1:284)&lt;=COUNTIF(Tableau1[MP ANALYSEE],COURBES!$E$12),INDEX(Tableau2[RESULTAT SUR PROD],SMALL(IF(Tableau1[MP ANALYSEE]=COURBES!$E$12,ROW(INDIRECT("1:"&amp;ROWS(Tableau1[MP ANALYSEE])))),ROWS($1:284))),"")</f>
        <v/>
      </c>
      <c r="C285" s="12" t="str">
        <f t="array" aca="1" ref="C285" ca="1">IF(ROWS($1:284)&lt;=COUNTIF(Tableau1[MP ANALYSEE],COURBES!$E$12),INDEX(Tableau2[SURCHARGE],SMALL(IF(Tableau1[MP ANALYSEE]=COURBES!$E$12,ROW(INDIRECT("1:"&amp;ROWS(Tableau1[MP ANALYSEE])))),ROWS($1:284))),"")</f>
        <v/>
      </c>
      <c r="D285" s="12" t="str">
        <f t="array" aca="1" ref="D285" ca="1">IF(ROWS($1:284)&lt;=COUNTIF(Tableau1[MP ANALYSEE],COURBES!$E$12),INDEX(Tableau2[RESULTAT SUR ETIQ],SMALL(IF(Tableau1[MP ANALYSEE]=COURBES!$E$12,ROW(INDIRECT("1:"&amp;ROWS(Tableau1[MP ANALYSEE])))),ROWS($1:284))),"")</f>
        <v/>
      </c>
      <c r="F285" s="13" t="str">
        <f t="array" aca="1" ref="F285" ca="1">IF(ROWS($1:284)&lt;=COUNTIF(Tableau1[LOT],COURBES!$K$12),INDEX(Tableau1[MP ANALYSEE],SMALL(IF(Tableau1[LOT]=COURBES!$K$12,ROW(INDIRECT("1:"&amp;ROWS(Tableau1[LOT])))),ROWS($1:284))),"")</f>
        <v/>
      </c>
      <c r="G285" s="12" t="str">
        <f t="array" aca="1" ref="G285" ca="1">IF(ROWS($1:284)&lt;=COUNTIF(Tableau1[LOT],COURBES!$K$12),INDEX(Tableau2[RESULTAT SUR PROD],SMALL(IF(Tableau1[LOT]=COURBES!$K$12,ROW(INDIRECT("1:"&amp;ROWS(Tableau1[LOT])))),ROWS($1:284))),"")</f>
        <v/>
      </c>
      <c r="H285" s="12" t="str">
        <f t="array" aca="1" ref="H285" ca="1">IF(ROWS($1:284)&lt;=COUNTIF(Tableau1[LOT],COURBES!$K$12),INDEX(Tableau2[SURCHARGE],SMALL(IF(Tableau1[LOT]=COURBES!$K$12,ROW(INDIRECT("1:"&amp;ROWS(Tableau1[LOT])))),ROWS($1:284))),"")</f>
        <v/>
      </c>
      <c r="I285" s="12" t="str">
        <f t="array" aca="1" ref="I285" ca="1">IF(ROWS($1:284)&lt;=COUNTIF(Tableau1[LOT],COURBES!$K$12),INDEX(Tableau2[RESULTAT SUR ETIQ],SMALL(IF(Tableau1[LOT]=COURBES!$K$12,ROW(INDIRECT("1:"&amp;ROWS(Tableau1[LOT])))),ROWS($1:284))),"")</f>
        <v/>
      </c>
    </row>
    <row r="286" spans="1:9" x14ac:dyDescent="0.45">
      <c r="A286" t="str">
        <f t="array" aca="1" ref="A286" ca="1">IF(ROWS($1:285)&lt;=COUNTIF(Tableau1[MP ANALYSEE],COURBES!$E$12),INDEX(Tableau1[LOT],SMALL(IF(Tableau1[MP ANALYSEE]=COURBES!$E$12,ROW(INDIRECT("1:"&amp;ROWS(Tableau1[MP ANALYSEE])))),ROWS($1:285))),"")</f>
        <v/>
      </c>
      <c r="B286" s="12" t="str">
        <f t="array" aca="1" ref="B286" ca="1">IF(ROWS($1:285)&lt;=COUNTIF(Tableau1[MP ANALYSEE],COURBES!$E$12),INDEX(Tableau2[RESULTAT SUR PROD],SMALL(IF(Tableau1[MP ANALYSEE]=COURBES!$E$12,ROW(INDIRECT("1:"&amp;ROWS(Tableau1[MP ANALYSEE])))),ROWS($1:285))),"")</f>
        <v/>
      </c>
      <c r="C286" s="12" t="str">
        <f t="array" aca="1" ref="C286" ca="1">IF(ROWS($1:285)&lt;=COUNTIF(Tableau1[MP ANALYSEE],COURBES!$E$12),INDEX(Tableau2[SURCHARGE],SMALL(IF(Tableau1[MP ANALYSEE]=COURBES!$E$12,ROW(INDIRECT("1:"&amp;ROWS(Tableau1[MP ANALYSEE])))),ROWS($1:285))),"")</f>
        <v/>
      </c>
      <c r="D286" s="12" t="str">
        <f t="array" aca="1" ref="D286" ca="1">IF(ROWS($1:285)&lt;=COUNTIF(Tableau1[MP ANALYSEE],COURBES!$E$12),INDEX(Tableau2[RESULTAT SUR ETIQ],SMALL(IF(Tableau1[MP ANALYSEE]=COURBES!$E$12,ROW(INDIRECT("1:"&amp;ROWS(Tableau1[MP ANALYSEE])))),ROWS($1:285))),"")</f>
        <v/>
      </c>
      <c r="F286" s="13" t="str">
        <f t="array" aca="1" ref="F286" ca="1">IF(ROWS($1:285)&lt;=COUNTIF(Tableau1[LOT],COURBES!$K$12),INDEX(Tableau1[MP ANALYSEE],SMALL(IF(Tableau1[LOT]=COURBES!$K$12,ROW(INDIRECT("1:"&amp;ROWS(Tableau1[LOT])))),ROWS($1:285))),"")</f>
        <v/>
      </c>
      <c r="G286" s="12" t="str">
        <f t="array" aca="1" ref="G286" ca="1">IF(ROWS($1:285)&lt;=COUNTIF(Tableau1[LOT],COURBES!$K$12),INDEX(Tableau2[RESULTAT SUR PROD],SMALL(IF(Tableau1[LOT]=COURBES!$K$12,ROW(INDIRECT("1:"&amp;ROWS(Tableau1[LOT])))),ROWS($1:285))),"")</f>
        <v/>
      </c>
      <c r="H286" s="12" t="str">
        <f t="array" aca="1" ref="H286" ca="1">IF(ROWS($1:285)&lt;=COUNTIF(Tableau1[LOT],COURBES!$K$12),INDEX(Tableau2[SURCHARGE],SMALL(IF(Tableau1[LOT]=COURBES!$K$12,ROW(INDIRECT("1:"&amp;ROWS(Tableau1[LOT])))),ROWS($1:285))),"")</f>
        <v/>
      </c>
      <c r="I286" s="12" t="str">
        <f t="array" aca="1" ref="I286" ca="1">IF(ROWS($1:285)&lt;=COUNTIF(Tableau1[LOT],COURBES!$K$12),INDEX(Tableau2[RESULTAT SUR ETIQ],SMALL(IF(Tableau1[LOT]=COURBES!$K$12,ROW(INDIRECT("1:"&amp;ROWS(Tableau1[LOT])))),ROWS($1:285))),"")</f>
        <v/>
      </c>
    </row>
    <row r="287" spans="1:9" x14ac:dyDescent="0.45">
      <c r="A287" t="str">
        <f t="array" aca="1" ref="A287" ca="1">IF(ROWS($1:286)&lt;=COUNTIF(Tableau1[MP ANALYSEE],COURBES!$E$12),INDEX(Tableau1[LOT],SMALL(IF(Tableau1[MP ANALYSEE]=COURBES!$E$12,ROW(INDIRECT("1:"&amp;ROWS(Tableau1[MP ANALYSEE])))),ROWS($1:286))),"")</f>
        <v/>
      </c>
      <c r="B287" s="12" t="str">
        <f t="array" aca="1" ref="B287" ca="1">IF(ROWS($1:286)&lt;=COUNTIF(Tableau1[MP ANALYSEE],COURBES!$E$12),INDEX(Tableau2[RESULTAT SUR PROD],SMALL(IF(Tableau1[MP ANALYSEE]=COURBES!$E$12,ROW(INDIRECT("1:"&amp;ROWS(Tableau1[MP ANALYSEE])))),ROWS($1:286))),"")</f>
        <v/>
      </c>
      <c r="C287" s="12" t="str">
        <f t="array" aca="1" ref="C287" ca="1">IF(ROWS($1:286)&lt;=COUNTIF(Tableau1[MP ANALYSEE],COURBES!$E$12),INDEX(Tableau2[SURCHARGE],SMALL(IF(Tableau1[MP ANALYSEE]=COURBES!$E$12,ROW(INDIRECT("1:"&amp;ROWS(Tableau1[MP ANALYSEE])))),ROWS($1:286))),"")</f>
        <v/>
      </c>
      <c r="D287" s="12" t="str">
        <f t="array" aca="1" ref="D287" ca="1">IF(ROWS($1:286)&lt;=COUNTIF(Tableau1[MP ANALYSEE],COURBES!$E$12),INDEX(Tableau2[RESULTAT SUR ETIQ],SMALL(IF(Tableau1[MP ANALYSEE]=COURBES!$E$12,ROW(INDIRECT("1:"&amp;ROWS(Tableau1[MP ANALYSEE])))),ROWS($1:286))),"")</f>
        <v/>
      </c>
      <c r="F287" s="13" t="str">
        <f t="array" aca="1" ref="F287" ca="1">IF(ROWS($1:286)&lt;=COUNTIF(Tableau1[LOT],COURBES!$K$12),INDEX(Tableau1[MP ANALYSEE],SMALL(IF(Tableau1[LOT]=COURBES!$K$12,ROW(INDIRECT("1:"&amp;ROWS(Tableau1[LOT])))),ROWS($1:286))),"")</f>
        <v/>
      </c>
      <c r="G287" s="12" t="str">
        <f t="array" aca="1" ref="G287" ca="1">IF(ROWS($1:286)&lt;=COUNTIF(Tableau1[LOT],COURBES!$K$12),INDEX(Tableau2[RESULTAT SUR PROD],SMALL(IF(Tableau1[LOT]=COURBES!$K$12,ROW(INDIRECT("1:"&amp;ROWS(Tableau1[LOT])))),ROWS($1:286))),"")</f>
        <v/>
      </c>
      <c r="H287" s="12" t="str">
        <f t="array" aca="1" ref="H287" ca="1">IF(ROWS($1:286)&lt;=COUNTIF(Tableau1[LOT],COURBES!$K$12),INDEX(Tableau2[SURCHARGE],SMALL(IF(Tableau1[LOT]=COURBES!$K$12,ROW(INDIRECT("1:"&amp;ROWS(Tableau1[LOT])))),ROWS($1:286))),"")</f>
        <v/>
      </c>
      <c r="I287" s="12" t="str">
        <f t="array" aca="1" ref="I287" ca="1">IF(ROWS($1:286)&lt;=COUNTIF(Tableau1[LOT],COURBES!$K$12),INDEX(Tableau2[RESULTAT SUR ETIQ],SMALL(IF(Tableau1[LOT]=COURBES!$K$12,ROW(INDIRECT("1:"&amp;ROWS(Tableau1[LOT])))),ROWS($1:286))),"")</f>
        <v/>
      </c>
    </row>
    <row r="288" spans="1:9" x14ac:dyDescent="0.45">
      <c r="A288" t="str">
        <f t="array" aca="1" ref="A288" ca="1">IF(ROWS($1:287)&lt;=COUNTIF(Tableau1[MP ANALYSEE],COURBES!$E$12),INDEX(Tableau1[LOT],SMALL(IF(Tableau1[MP ANALYSEE]=COURBES!$E$12,ROW(INDIRECT("1:"&amp;ROWS(Tableau1[MP ANALYSEE])))),ROWS($1:287))),"")</f>
        <v/>
      </c>
      <c r="B288" s="12" t="str">
        <f t="array" aca="1" ref="B288" ca="1">IF(ROWS($1:287)&lt;=COUNTIF(Tableau1[MP ANALYSEE],COURBES!$E$12),INDEX(Tableau2[RESULTAT SUR PROD],SMALL(IF(Tableau1[MP ANALYSEE]=COURBES!$E$12,ROW(INDIRECT("1:"&amp;ROWS(Tableau1[MP ANALYSEE])))),ROWS($1:287))),"")</f>
        <v/>
      </c>
      <c r="C288" s="12" t="str">
        <f t="array" aca="1" ref="C288" ca="1">IF(ROWS($1:287)&lt;=COUNTIF(Tableau1[MP ANALYSEE],COURBES!$E$12),INDEX(Tableau2[SURCHARGE],SMALL(IF(Tableau1[MP ANALYSEE]=COURBES!$E$12,ROW(INDIRECT("1:"&amp;ROWS(Tableau1[MP ANALYSEE])))),ROWS($1:287))),"")</f>
        <v/>
      </c>
      <c r="D288" s="12" t="str">
        <f t="array" aca="1" ref="D288" ca="1">IF(ROWS($1:287)&lt;=COUNTIF(Tableau1[MP ANALYSEE],COURBES!$E$12),INDEX(Tableau2[RESULTAT SUR ETIQ],SMALL(IF(Tableau1[MP ANALYSEE]=COURBES!$E$12,ROW(INDIRECT("1:"&amp;ROWS(Tableau1[MP ANALYSEE])))),ROWS($1:287))),"")</f>
        <v/>
      </c>
      <c r="F288" s="13" t="str">
        <f t="array" aca="1" ref="F288" ca="1">IF(ROWS($1:287)&lt;=COUNTIF(Tableau1[LOT],COURBES!$K$12),INDEX(Tableau1[MP ANALYSEE],SMALL(IF(Tableau1[LOT]=COURBES!$K$12,ROW(INDIRECT("1:"&amp;ROWS(Tableau1[LOT])))),ROWS($1:287))),"")</f>
        <v/>
      </c>
      <c r="G288" s="12" t="str">
        <f t="array" aca="1" ref="G288" ca="1">IF(ROWS($1:287)&lt;=COUNTIF(Tableau1[LOT],COURBES!$K$12),INDEX(Tableau2[RESULTAT SUR PROD],SMALL(IF(Tableau1[LOT]=COURBES!$K$12,ROW(INDIRECT("1:"&amp;ROWS(Tableau1[LOT])))),ROWS($1:287))),"")</f>
        <v/>
      </c>
      <c r="H288" s="12" t="str">
        <f t="array" aca="1" ref="H288" ca="1">IF(ROWS($1:287)&lt;=COUNTIF(Tableau1[LOT],COURBES!$K$12),INDEX(Tableau2[SURCHARGE],SMALL(IF(Tableau1[LOT]=COURBES!$K$12,ROW(INDIRECT("1:"&amp;ROWS(Tableau1[LOT])))),ROWS($1:287))),"")</f>
        <v/>
      </c>
      <c r="I288" s="12" t="str">
        <f t="array" aca="1" ref="I288" ca="1">IF(ROWS($1:287)&lt;=COUNTIF(Tableau1[LOT],COURBES!$K$12),INDEX(Tableau2[RESULTAT SUR ETIQ],SMALL(IF(Tableau1[LOT]=COURBES!$K$12,ROW(INDIRECT("1:"&amp;ROWS(Tableau1[LOT])))),ROWS($1:287))),"")</f>
        <v/>
      </c>
    </row>
    <row r="289" spans="1:9" x14ac:dyDescent="0.45">
      <c r="A289" t="str">
        <f t="array" aca="1" ref="A289" ca="1">IF(ROWS($1:288)&lt;=COUNTIF(Tableau1[MP ANALYSEE],COURBES!$E$12),INDEX(Tableau1[LOT],SMALL(IF(Tableau1[MP ANALYSEE]=COURBES!$E$12,ROW(INDIRECT("1:"&amp;ROWS(Tableau1[MP ANALYSEE])))),ROWS($1:288))),"")</f>
        <v/>
      </c>
      <c r="B289" s="12" t="str">
        <f t="array" aca="1" ref="B289" ca="1">IF(ROWS($1:288)&lt;=COUNTIF(Tableau1[MP ANALYSEE],COURBES!$E$12),INDEX(Tableau2[RESULTAT SUR PROD],SMALL(IF(Tableau1[MP ANALYSEE]=COURBES!$E$12,ROW(INDIRECT("1:"&amp;ROWS(Tableau1[MP ANALYSEE])))),ROWS($1:288))),"")</f>
        <v/>
      </c>
      <c r="C289" s="12" t="str">
        <f t="array" aca="1" ref="C289" ca="1">IF(ROWS($1:288)&lt;=COUNTIF(Tableau1[MP ANALYSEE],COURBES!$E$12),INDEX(Tableau2[SURCHARGE],SMALL(IF(Tableau1[MP ANALYSEE]=COURBES!$E$12,ROW(INDIRECT("1:"&amp;ROWS(Tableau1[MP ANALYSEE])))),ROWS($1:288))),"")</f>
        <v/>
      </c>
      <c r="D289" s="12" t="str">
        <f t="array" aca="1" ref="D289" ca="1">IF(ROWS($1:288)&lt;=COUNTIF(Tableau1[MP ANALYSEE],COURBES!$E$12),INDEX(Tableau2[RESULTAT SUR ETIQ],SMALL(IF(Tableau1[MP ANALYSEE]=COURBES!$E$12,ROW(INDIRECT("1:"&amp;ROWS(Tableau1[MP ANALYSEE])))),ROWS($1:288))),"")</f>
        <v/>
      </c>
      <c r="F289" s="13" t="str">
        <f t="array" aca="1" ref="F289" ca="1">IF(ROWS($1:288)&lt;=COUNTIF(Tableau1[LOT],COURBES!$K$12),INDEX(Tableau1[MP ANALYSEE],SMALL(IF(Tableau1[LOT]=COURBES!$K$12,ROW(INDIRECT("1:"&amp;ROWS(Tableau1[LOT])))),ROWS($1:288))),"")</f>
        <v/>
      </c>
      <c r="G289" s="12" t="str">
        <f t="array" aca="1" ref="G289" ca="1">IF(ROWS($1:288)&lt;=COUNTIF(Tableau1[LOT],COURBES!$K$12),INDEX(Tableau2[RESULTAT SUR PROD],SMALL(IF(Tableau1[LOT]=COURBES!$K$12,ROW(INDIRECT("1:"&amp;ROWS(Tableau1[LOT])))),ROWS($1:288))),"")</f>
        <v/>
      </c>
      <c r="H289" s="12" t="str">
        <f t="array" aca="1" ref="H289" ca="1">IF(ROWS($1:288)&lt;=COUNTIF(Tableau1[LOT],COURBES!$K$12),INDEX(Tableau2[SURCHARGE],SMALL(IF(Tableau1[LOT]=COURBES!$K$12,ROW(INDIRECT("1:"&amp;ROWS(Tableau1[LOT])))),ROWS($1:288))),"")</f>
        <v/>
      </c>
      <c r="I289" s="12" t="str">
        <f t="array" aca="1" ref="I289" ca="1">IF(ROWS($1:288)&lt;=COUNTIF(Tableau1[LOT],COURBES!$K$12),INDEX(Tableau2[RESULTAT SUR ETIQ],SMALL(IF(Tableau1[LOT]=COURBES!$K$12,ROW(INDIRECT("1:"&amp;ROWS(Tableau1[LOT])))),ROWS($1:288))),"")</f>
        <v/>
      </c>
    </row>
    <row r="290" spans="1:9" x14ac:dyDescent="0.45">
      <c r="A290" t="str">
        <f t="array" aca="1" ref="A290" ca="1">IF(ROWS($1:289)&lt;=COUNTIF(Tableau1[MP ANALYSEE],COURBES!$E$12),INDEX(Tableau1[LOT],SMALL(IF(Tableau1[MP ANALYSEE]=COURBES!$E$12,ROW(INDIRECT("1:"&amp;ROWS(Tableau1[MP ANALYSEE])))),ROWS($1:289))),"")</f>
        <v/>
      </c>
      <c r="B290" s="12" t="str">
        <f t="array" aca="1" ref="B290" ca="1">IF(ROWS($1:289)&lt;=COUNTIF(Tableau1[MP ANALYSEE],COURBES!$E$12),INDEX(Tableau2[RESULTAT SUR PROD],SMALL(IF(Tableau1[MP ANALYSEE]=COURBES!$E$12,ROW(INDIRECT("1:"&amp;ROWS(Tableau1[MP ANALYSEE])))),ROWS($1:289))),"")</f>
        <v/>
      </c>
      <c r="C290" s="12" t="str">
        <f t="array" aca="1" ref="C290" ca="1">IF(ROWS($1:289)&lt;=COUNTIF(Tableau1[MP ANALYSEE],COURBES!$E$12),INDEX(Tableau2[SURCHARGE],SMALL(IF(Tableau1[MP ANALYSEE]=COURBES!$E$12,ROW(INDIRECT("1:"&amp;ROWS(Tableau1[MP ANALYSEE])))),ROWS($1:289))),"")</f>
        <v/>
      </c>
      <c r="D290" s="12" t="str">
        <f t="array" aca="1" ref="D290" ca="1">IF(ROWS($1:289)&lt;=COUNTIF(Tableau1[MP ANALYSEE],COURBES!$E$12),INDEX(Tableau2[RESULTAT SUR ETIQ],SMALL(IF(Tableau1[MP ANALYSEE]=COURBES!$E$12,ROW(INDIRECT("1:"&amp;ROWS(Tableau1[MP ANALYSEE])))),ROWS($1:289))),"")</f>
        <v/>
      </c>
      <c r="F290" s="13" t="str">
        <f t="array" aca="1" ref="F290" ca="1">IF(ROWS($1:289)&lt;=COUNTIF(Tableau1[LOT],COURBES!$K$12),INDEX(Tableau1[MP ANALYSEE],SMALL(IF(Tableau1[LOT]=COURBES!$K$12,ROW(INDIRECT("1:"&amp;ROWS(Tableau1[LOT])))),ROWS($1:289))),"")</f>
        <v/>
      </c>
      <c r="G290" s="12" t="str">
        <f t="array" aca="1" ref="G290" ca="1">IF(ROWS($1:289)&lt;=COUNTIF(Tableau1[LOT],COURBES!$K$12),INDEX(Tableau2[RESULTAT SUR PROD],SMALL(IF(Tableau1[LOT]=COURBES!$K$12,ROW(INDIRECT("1:"&amp;ROWS(Tableau1[LOT])))),ROWS($1:289))),"")</f>
        <v/>
      </c>
      <c r="H290" s="12" t="str">
        <f t="array" aca="1" ref="H290" ca="1">IF(ROWS($1:289)&lt;=COUNTIF(Tableau1[LOT],COURBES!$K$12),INDEX(Tableau2[SURCHARGE],SMALL(IF(Tableau1[LOT]=COURBES!$K$12,ROW(INDIRECT("1:"&amp;ROWS(Tableau1[LOT])))),ROWS($1:289))),"")</f>
        <v/>
      </c>
      <c r="I290" s="12" t="str">
        <f t="array" aca="1" ref="I290" ca="1">IF(ROWS($1:289)&lt;=COUNTIF(Tableau1[LOT],COURBES!$K$12),INDEX(Tableau2[RESULTAT SUR ETIQ],SMALL(IF(Tableau1[LOT]=COURBES!$K$12,ROW(INDIRECT("1:"&amp;ROWS(Tableau1[LOT])))),ROWS($1:289))),"")</f>
        <v/>
      </c>
    </row>
    <row r="291" spans="1:9" x14ac:dyDescent="0.45">
      <c r="A291" t="str">
        <f t="array" aca="1" ref="A291" ca="1">IF(ROWS($1:290)&lt;=COUNTIF(Tableau1[MP ANALYSEE],COURBES!$E$12),INDEX(Tableau1[LOT],SMALL(IF(Tableau1[MP ANALYSEE]=COURBES!$E$12,ROW(INDIRECT("1:"&amp;ROWS(Tableau1[MP ANALYSEE])))),ROWS($1:290))),"")</f>
        <v/>
      </c>
      <c r="B291" s="12" t="str">
        <f t="array" aca="1" ref="B291" ca="1">IF(ROWS($1:290)&lt;=COUNTIF(Tableau1[MP ANALYSEE],COURBES!$E$12),INDEX(Tableau2[RESULTAT SUR PROD],SMALL(IF(Tableau1[MP ANALYSEE]=COURBES!$E$12,ROW(INDIRECT("1:"&amp;ROWS(Tableau1[MP ANALYSEE])))),ROWS($1:290))),"")</f>
        <v/>
      </c>
      <c r="C291" s="12" t="str">
        <f t="array" aca="1" ref="C291" ca="1">IF(ROWS($1:290)&lt;=COUNTIF(Tableau1[MP ANALYSEE],COURBES!$E$12),INDEX(Tableau2[SURCHARGE],SMALL(IF(Tableau1[MP ANALYSEE]=COURBES!$E$12,ROW(INDIRECT("1:"&amp;ROWS(Tableau1[MP ANALYSEE])))),ROWS($1:290))),"")</f>
        <v/>
      </c>
      <c r="D291" s="12" t="str">
        <f t="array" aca="1" ref="D291" ca="1">IF(ROWS($1:290)&lt;=COUNTIF(Tableau1[MP ANALYSEE],COURBES!$E$12),INDEX(Tableau2[RESULTAT SUR ETIQ],SMALL(IF(Tableau1[MP ANALYSEE]=COURBES!$E$12,ROW(INDIRECT("1:"&amp;ROWS(Tableau1[MP ANALYSEE])))),ROWS($1:290))),"")</f>
        <v/>
      </c>
      <c r="F291" s="13" t="str">
        <f t="array" aca="1" ref="F291" ca="1">IF(ROWS($1:290)&lt;=COUNTIF(Tableau1[LOT],COURBES!$K$12),INDEX(Tableau1[MP ANALYSEE],SMALL(IF(Tableau1[LOT]=COURBES!$K$12,ROW(INDIRECT("1:"&amp;ROWS(Tableau1[LOT])))),ROWS($1:290))),"")</f>
        <v/>
      </c>
      <c r="G291" s="12" t="str">
        <f t="array" aca="1" ref="G291" ca="1">IF(ROWS($1:290)&lt;=COUNTIF(Tableau1[LOT],COURBES!$K$12),INDEX(Tableau2[RESULTAT SUR PROD],SMALL(IF(Tableau1[LOT]=COURBES!$K$12,ROW(INDIRECT("1:"&amp;ROWS(Tableau1[LOT])))),ROWS($1:290))),"")</f>
        <v/>
      </c>
      <c r="H291" s="12" t="str">
        <f t="array" aca="1" ref="H291" ca="1">IF(ROWS($1:290)&lt;=COUNTIF(Tableau1[LOT],COURBES!$K$12),INDEX(Tableau2[SURCHARGE],SMALL(IF(Tableau1[LOT]=COURBES!$K$12,ROW(INDIRECT("1:"&amp;ROWS(Tableau1[LOT])))),ROWS($1:290))),"")</f>
        <v/>
      </c>
      <c r="I291" s="12" t="str">
        <f t="array" aca="1" ref="I291" ca="1">IF(ROWS($1:290)&lt;=COUNTIF(Tableau1[LOT],COURBES!$K$12),INDEX(Tableau2[RESULTAT SUR ETIQ],SMALL(IF(Tableau1[LOT]=COURBES!$K$12,ROW(INDIRECT("1:"&amp;ROWS(Tableau1[LOT])))),ROWS($1:290))),"")</f>
        <v/>
      </c>
    </row>
    <row r="292" spans="1:9" x14ac:dyDescent="0.45">
      <c r="A292" t="str">
        <f t="array" aca="1" ref="A292" ca="1">IF(ROWS($1:291)&lt;=COUNTIF(Tableau1[MP ANALYSEE],COURBES!$E$12),INDEX(Tableau1[LOT],SMALL(IF(Tableau1[MP ANALYSEE]=COURBES!$E$12,ROW(INDIRECT("1:"&amp;ROWS(Tableau1[MP ANALYSEE])))),ROWS($1:291))),"")</f>
        <v/>
      </c>
      <c r="B292" s="12" t="str">
        <f t="array" aca="1" ref="B292" ca="1">IF(ROWS($1:291)&lt;=COUNTIF(Tableau1[MP ANALYSEE],COURBES!$E$12),INDEX(Tableau2[RESULTAT SUR PROD],SMALL(IF(Tableau1[MP ANALYSEE]=COURBES!$E$12,ROW(INDIRECT("1:"&amp;ROWS(Tableau1[MP ANALYSEE])))),ROWS($1:291))),"")</f>
        <v/>
      </c>
      <c r="C292" s="12" t="str">
        <f t="array" aca="1" ref="C292" ca="1">IF(ROWS($1:291)&lt;=COUNTIF(Tableau1[MP ANALYSEE],COURBES!$E$12),INDEX(Tableau2[SURCHARGE],SMALL(IF(Tableau1[MP ANALYSEE]=COURBES!$E$12,ROW(INDIRECT("1:"&amp;ROWS(Tableau1[MP ANALYSEE])))),ROWS($1:291))),"")</f>
        <v/>
      </c>
      <c r="D292" s="12" t="str">
        <f t="array" aca="1" ref="D292" ca="1">IF(ROWS($1:291)&lt;=COUNTIF(Tableau1[MP ANALYSEE],COURBES!$E$12),INDEX(Tableau2[RESULTAT SUR ETIQ],SMALL(IF(Tableau1[MP ANALYSEE]=COURBES!$E$12,ROW(INDIRECT("1:"&amp;ROWS(Tableau1[MP ANALYSEE])))),ROWS($1:291))),"")</f>
        <v/>
      </c>
      <c r="F292" s="13" t="str">
        <f t="array" aca="1" ref="F292" ca="1">IF(ROWS($1:291)&lt;=COUNTIF(Tableau1[LOT],COURBES!$K$12),INDEX(Tableau1[MP ANALYSEE],SMALL(IF(Tableau1[LOT]=COURBES!$K$12,ROW(INDIRECT("1:"&amp;ROWS(Tableau1[LOT])))),ROWS($1:291))),"")</f>
        <v/>
      </c>
      <c r="G292" s="12" t="str">
        <f t="array" aca="1" ref="G292" ca="1">IF(ROWS($1:291)&lt;=COUNTIF(Tableau1[LOT],COURBES!$K$12),INDEX(Tableau2[RESULTAT SUR PROD],SMALL(IF(Tableau1[LOT]=COURBES!$K$12,ROW(INDIRECT("1:"&amp;ROWS(Tableau1[LOT])))),ROWS($1:291))),"")</f>
        <v/>
      </c>
      <c r="H292" s="12" t="str">
        <f t="array" aca="1" ref="H292" ca="1">IF(ROWS($1:291)&lt;=COUNTIF(Tableau1[LOT],COURBES!$K$12),INDEX(Tableau2[SURCHARGE],SMALL(IF(Tableau1[LOT]=COURBES!$K$12,ROW(INDIRECT("1:"&amp;ROWS(Tableau1[LOT])))),ROWS($1:291))),"")</f>
        <v/>
      </c>
      <c r="I292" s="12" t="str">
        <f t="array" aca="1" ref="I292" ca="1">IF(ROWS($1:291)&lt;=COUNTIF(Tableau1[LOT],COURBES!$K$12),INDEX(Tableau2[RESULTAT SUR ETIQ],SMALL(IF(Tableau1[LOT]=COURBES!$K$12,ROW(INDIRECT("1:"&amp;ROWS(Tableau1[LOT])))),ROWS($1:291))),"")</f>
        <v/>
      </c>
    </row>
    <row r="293" spans="1:9" x14ac:dyDescent="0.45">
      <c r="A293" t="str">
        <f t="array" aca="1" ref="A293" ca="1">IF(ROWS($1:292)&lt;=COUNTIF(Tableau1[MP ANALYSEE],COURBES!$E$12),INDEX(Tableau1[LOT],SMALL(IF(Tableau1[MP ANALYSEE]=COURBES!$E$12,ROW(INDIRECT("1:"&amp;ROWS(Tableau1[MP ANALYSEE])))),ROWS($1:292))),"")</f>
        <v/>
      </c>
      <c r="B293" s="12" t="str">
        <f t="array" aca="1" ref="B293" ca="1">IF(ROWS($1:292)&lt;=COUNTIF(Tableau1[MP ANALYSEE],COURBES!$E$12),INDEX(Tableau2[RESULTAT SUR PROD],SMALL(IF(Tableau1[MP ANALYSEE]=COURBES!$E$12,ROW(INDIRECT("1:"&amp;ROWS(Tableau1[MP ANALYSEE])))),ROWS($1:292))),"")</f>
        <v/>
      </c>
      <c r="C293" s="12" t="str">
        <f t="array" aca="1" ref="C293" ca="1">IF(ROWS($1:292)&lt;=COUNTIF(Tableau1[MP ANALYSEE],COURBES!$E$12),INDEX(Tableau2[SURCHARGE],SMALL(IF(Tableau1[MP ANALYSEE]=COURBES!$E$12,ROW(INDIRECT("1:"&amp;ROWS(Tableau1[MP ANALYSEE])))),ROWS($1:292))),"")</f>
        <v/>
      </c>
      <c r="D293" s="12" t="str">
        <f t="array" aca="1" ref="D293" ca="1">IF(ROWS($1:292)&lt;=COUNTIF(Tableau1[MP ANALYSEE],COURBES!$E$12),INDEX(Tableau2[RESULTAT SUR ETIQ],SMALL(IF(Tableau1[MP ANALYSEE]=COURBES!$E$12,ROW(INDIRECT("1:"&amp;ROWS(Tableau1[MP ANALYSEE])))),ROWS($1:292))),"")</f>
        <v/>
      </c>
      <c r="F293" s="13" t="str">
        <f t="array" aca="1" ref="F293" ca="1">IF(ROWS($1:292)&lt;=COUNTIF(Tableau1[LOT],COURBES!$K$12),INDEX(Tableau1[MP ANALYSEE],SMALL(IF(Tableau1[LOT]=COURBES!$K$12,ROW(INDIRECT("1:"&amp;ROWS(Tableau1[LOT])))),ROWS($1:292))),"")</f>
        <v/>
      </c>
      <c r="G293" s="12" t="str">
        <f t="array" aca="1" ref="G293" ca="1">IF(ROWS($1:292)&lt;=COUNTIF(Tableau1[LOT],COURBES!$K$12),INDEX(Tableau2[RESULTAT SUR PROD],SMALL(IF(Tableau1[LOT]=COURBES!$K$12,ROW(INDIRECT("1:"&amp;ROWS(Tableau1[LOT])))),ROWS($1:292))),"")</f>
        <v/>
      </c>
      <c r="H293" s="12" t="str">
        <f t="array" aca="1" ref="H293" ca="1">IF(ROWS($1:292)&lt;=COUNTIF(Tableau1[LOT],COURBES!$K$12),INDEX(Tableau2[SURCHARGE],SMALL(IF(Tableau1[LOT]=COURBES!$K$12,ROW(INDIRECT("1:"&amp;ROWS(Tableau1[LOT])))),ROWS($1:292))),"")</f>
        <v/>
      </c>
      <c r="I293" s="12" t="str">
        <f t="array" aca="1" ref="I293" ca="1">IF(ROWS($1:292)&lt;=COUNTIF(Tableau1[LOT],COURBES!$K$12),INDEX(Tableau2[RESULTAT SUR ETIQ],SMALL(IF(Tableau1[LOT]=COURBES!$K$12,ROW(INDIRECT("1:"&amp;ROWS(Tableau1[LOT])))),ROWS($1:292))),"")</f>
        <v/>
      </c>
    </row>
    <row r="294" spans="1:9" x14ac:dyDescent="0.45">
      <c r="A294" t="str">
        <f t="array" aca="1" ref="A294" ca="1">IF(ROWS($1:293)&lt;=COUNTIF(Tableau1[MP ANALYSEE],COURBES!$E$12),INDEX(Tableau1[LOT],SMALL(IF(Tableau1[MP ANALYSEE]=COURBES!$E$12,ROW(INDIRECT("1:"&amp;ROWS(Tableau1[MP ANALYSEE])))),ROWS($1:293))),"")</f>
        <v/>
      </c>
      <c r="B294" s="12" t="str">
        <f t="array" aca="1" ref="B294" ca="1">IF(ROWS($1:293)&lt;=COUNTIF(Tableau1[MP ANALYSEE],COURBES!$E$12),INDEX(Tableau2[RESULTAT SUR PROD],SMALL(IF(Tableau1[MP ANALYSEE]=COURBES!$E$12,ROW(INDIRECT("1:"&amp;ROWS(Tableau1[MP ANALYSEE])))),ROWS($1:293))),"")</f>
        <v/>
      </c>
      <c r="C294" s="12" t="str">
        <f t="array" aca="1" ref="C294" ca="1">IF(ROWS($1:293)&lt;=COUNTIF(Tableau1[MP ANALYSEE],COURBES!$E$12),INDEX(Tableau2[SURCHARGE],SMALL(IF(Tableau1[MP ANALYSEE]=COURBES!$E$12,ROW(INDIRECT("1:"&amp;ROWS(Tableau1[MP ANALYSEE])))),ROWS($1:293))),"")</f>
        <v/>
      </c>
      <c r="D294" s="12" t="str">
        <f t="array" aca="1" ref="D294" ca="1">IF(ROWS($1:293)&lt;=COUNTIF(Tableau1[MP ANALYSEE],COURBES!$E$12),INDEX(Tableau2[RESULTAT SUR ETIQ],SMALL(IF(Tableau1[MP ANALYSEE]=COURBES!$E$12,ROW(INDIRECT("1:"&amp;ROWS(Tableau1[MP ANALYSEE])))),ROWS($1:293))),"")</f>
        <v/>
      </c>
      <c r="F294" s="13" t="str">
        <f t="array" aca="1" ref="F294" ca="1">IF(ROWS($1:293)&lt;=COUNTIF(Tableau1[LOT],COURBES!$K$12),INDEX(Tableau1[MP ANALYSEE],SMALL(IF(Tableau1[LOT]=COURBES!$K$12,ROW(INDIRECT("1:"&amp;ROWS(Tableau1[LOT])))),ROWS($1:293))),"")</f>
        <v/>
      </c>
      <c r="G294" s="12" t="str">
        <f t="array" aca="1" ref="G294" ca="1">IF(ROWS($1:293)&lt;=COUNTIF(Tableau1[LOT],COURBES!$K$12),INDEX(Tableau2[RESULTAT SUR PROD],SMALL(IF(Tableau1[LOT]=COURBES!$K$12,ROW(INDIRECT("1:"&amp;ROWS(Tableau1[LOT])))),ROWS($1:293))),"")</f>
        <v/>
      </c>
      <c r="H294" s="12" t="str">
        <f t="array" aca="1" ref="H294" ca="1">IF(ROWS($1:293)&lt;=COUNTIF(Tableau1[LOT],COURBES!$K$12),INDEX(Tableau2[SURCHARGE],SMALL(IF(Tableau1[LOT]=COURBES!$K$12,ROW(INDIRECT("1:"&amp;ROWS(Tableau1[LOT])))),ROWS($1:293))),"")</f>
        <v/>
      </c>
      <c r="I294" s="12" t="str">
        <f t="array" aca="1" ref="I294" ca="1">IF(ROWS($1:293)&lt;=COUNTIF(Tableau1[LOT],COURBES!$K$12),INDEX(Tableau2[RESULTAT SUR ETIQ],SMALL(IF(Tableau1[LOT]=COURBES!$K$12,ROW(INDIRECT("1:"&amp;ROWS(Tableau1[LOT])))),ROWS($1:293))),"")</f>
        <v/>
      </c>
    </row>
    <row r="295" spans="1:9" x14ac:dyDescent="0.45">
      <c r="A295" t="str">
        <f t="array" aca="1" ref="A295" ca="1">IF(ROWS($1:294)&lt;=COUNTIF(Tableau1[MP ANALYSEE],COURBES!$E$12),INDEX(Tableau1[LOT],SMALL(IF(Tableau1[MP ANALYSEE]=COURBES!$E$12,ROW(INDIRECT("1:"&amp;ROWS(Tableau1[MP ANALYSEE])))),ROWS($1:294))),"")</f>
        <v/>
      </c>
      <c r="B295" s="12" t="str">
        <f t="array" aca="1" ref="B295" ca="1">IF(ROWS($1:294)&lt;=COUNTIF(Tableau1[MP ANALYSEE],COURBES!$E$12),INDEX(Tableau2[RESULTAT SUR PROD],SMALL(IF(Tableau1[MP ANALYSEE]=COURBES!$E$12,ROW(INDIRECT("1:"&amp;ROWS(Tableau1[MP ANALYSEE])))),ROWS($1:294))),"")</f>
        <v/>
      </c>
      <c r="C295" s="12" t="str">
        <f t="array" aca="1" ref="C295" ca="1">IF(ROWS($1:294)&lt;=COUNTIF(Tableau1[MP ANALYSEE],COURBES!$E$12),INDEX(Tableau2[SURCHARGE],SMALL(IF(Tableau1[MP ANALYSEE]=COURBES!$E$12,ROW(INDIRECT("1:"&amp;ROWS(Tableau1[MP ANALYSEE])))),ROWS($1:294))),"")</f>
        <v/>
      </c>
      <c r="D295" s="12" t="str">
        <f t="array" aca="1" ref="D295" ca="1">IF(ROWS($1:294)&lt;=COUNTIF(Tableau1[MP ANALYSEE],COURBES!$E$12),INDEX(Tableau2[RESULTAT SUR ETIQ],SMALL(IF(Tableau1[MP ANALYSEE]=COURBES!$E$12,ROW(INDIRECT("1:"&amp;ROWS(Tableau1[MP ANALYSEE])))),ROWS($1:294))),"")</f>
        <v/>
      </c>
      <c r="F295" s="13" t="str">
        <f t="array" aca="1" ref="F295" ca="1">IF(ROWS($1:294)&lt;=COUNTIF(Tableau1[LOT],COURBES!$K$12),INDEX(Tableau1[MP ANALYSEE],SMALL(IF(Tableau1[LOT]=COURBES!$K$12,ROW(INDIRECT("1:"&amp;ROWS(Tableau1[LOT])))),ROWS($1:294))),"")</f>
        <v/>
      </c>
      <c r="G295" s="12" t="str">
        <f t="array" aca="1" ref="G295" ca="1">IF(ROWS($1:294)&lt;=COUNTIF(Tableau1[LOT],COURBES!$K$12),INDEX(Tableau2[RESULTAT SUR PROD],SMALL(IF(Tableau1[LOT]=COURBES!$K$12,ROW(INDIRECT("1:"&amp;ROWS(Tableau1[LOT])))),ROWS($1:294))),"")</f>
        <v/>
      </c>
      <c r="H295" s="12" t="str">
        <f t="array" aca="1" ref="H295" ca="1">IF(ROWS($1:294)&lt;=COUNTIF(Tableau1[LOT],COURBES!$K$12),INDEX(Tableau2[SURCHARGE],SMALL(IF(Tableau1[LOT]=COURBES!$K$12,ROW(INDIRECT("1:"&amp;ROWS(Tableau1[LOT])))),ROWS($1:294))),"")</f>
        <v/>
      </c>
      <c r="I295" s="12" t="str">
        <f t="array" aca="1" ref="I295" ca="1">IF(ROWS($1:294)&lt;=COUNTIF(Tableau1[LOT],COURBES!$K$12),INDEX(Tableau2[RESULTAT SUR ETIQ],SMALL(IF(Tableau1[LOT]=COURBES!$K$12,ROW(INDIRECT("1:"&amp;ROWS(Tableau1[LOT])))),ROWS($1:294))),"")</f>
        <v/>
      </c>
    </row>
    <row r="296" spans="1:9" x14ac:dyDescent="0.45">
      <c r="A296" t="str">
        <f t="array" aca="1" ref="A296" ca="1">IF(ROWS($1:295)&lt;=COUNTIF(Tableau1[MP ANALYSEE],COURBES!$E$12),INDEX(Tableau1[LOT],SMALL(IF(Tableau1[MP ANALYSEE]=COURBES!$E$12,ROW(INDIRECT("1:"&amp;ROWS(Tableau1[MP ANALYSEE])))),ROWS($1:295))),"")</f>
        <v/>
      </c>
      <c r="B296" s="12" t="str">
        <f t="array" aca="1" ref="B296" ca="1">IF(ROWS($1:295)&lt;=COUNTIF(Tableau1[MP ANALYSEE],COURBES!$E$12),INDEX(Tableau2[RESULTAT SUR PROD],SMALL(IF(Tableau1[MP ANALYSEE]=COURBES!$E$12,ROW(INDIRECT("1:"&amp;ROWS(Tableau1[MP ANALYSEE])))),ROWS($1:295))),"")</f>
        <v/>
      </c>
      <c r="C296" s="12" t="str">
        <f t="array" aca="1" ref="C296" ca="1">IF(ROWS($1:295)&lt;=COUNTIF(Tableau1[MP ANALYSEE],COURBES!$E$12),INDEX(Tableau2[SURCHARGE],SMALL(IF(Tableau1[MP ANALYSEE]=COURBES!$E$12,ROW(INDIRECT("1:"&amp;ROWS(Tableau1[MP ANALYSEE])))),ROWS($1:295))),"")</f>
        <v/>
      </c>
      <c r="D296" s="12" t="str">
        <f t="array" aca="1" ref="D296" ca="1">IF(ROWS($1:295)&lt;=COUNTIF(Tableau1[MP ANALYSEE],COURBES!$E$12),INDEX(Tableau2[RESULTAT SUR ETIQ],SMALL(IF(Tableau1[MP ANALYSEE]=COURBES!$E$12,ROW(INDIRECT("1:"&amp;ROWS(Tableau1[MP ANALYSEE])))),ROWS($1:295))),"")</f>
        <v/>
      </c>
      <c r="F296" s="13" t="str">
        <f t="array" aca="1" ref="F296" ca="1">IF(ROWS($1:295)&lt;=COUNTIF(Tableau1[LOT],COURBES!$K$12),INDEX(Tableau1[MP ANALYSEE],SMALL(IF(Tableau1[LOT]=COURBES!$K$12,ROW(INDIRECT("1:"&amp;ROWS(Tableau1[LOT])))),ROWS($1:295))),"")</f>
        <v/>
      </c>
      <c r="G296" s="12" t="str">
        <f t="array" aca="1" ref="G296" ca="1">IF(ROWS($1:295)&lt;=COUNTIF(Tableau1[LOT],COURBES!$K$12),INDEX(Tableau2[RESULTAT SUR PROD],SMALL(IF(Tableau1[LOT]=COURBES!$K$12,ROW(INDIRECT("1:"&amp;ROWS(Tableau1[LOT])))),ROWS($1:295))),"")</f>
        <v/>
      </c>
      <c r="H296" s="12" t="str">
        <f t="array" aca="1" ref="H296" ca="1">IF(ROWS($1:295)&lt;=COUNTIF(Tableau1[LOT],COURBES!$K$12),INDEX(Tableau2[SURCHARGE],SMALL(IF(Tableau1[LOT]=COURBES!$K$12,ROW(INDIRECT("1:"&amp;ROWS(Tableau1[LOT])))),ROWS($1:295))),"")</f>
        <v/>
      </c>
      <c r="I296" s="12" t="str">
        <f t="array" aca="1" ref="I296" ca="1">IF(ROWS($1:295)&lt;=COUNTIF(Tableau1[LOT],COURBES!$K$12),INDEX(Tableau2[RESULTAT SUR ETIQ],SMALL(IF(Tableau1[LOT]=COURBES!$K$12,ROW(INDIRECT("1:"&amp;ROWS(Tableau1[LOT])))),ROWS($1:295))),"")</f>
        <v/>
      </c>
    </row>
    <row r="297" spans="1:9" x14ac:dyDescent="0.45">
      <c r="A297" t="str">
        <f t="array" aca="1" ref="A297" ca="1">IF(ROWS($1:296)&lt;=COUNTIF(Tableau1[MP ANALYSEE],COURBES!$E$12),INDEX(Tableau1[LOT],SMALL(IF(Tableau1[MP ANALYSEE]=COURBES!$E$12,ROW(INDIRECT("1:"&amp;ROWS(Tableau1[MP ANALYSEE])))),ROWS($1:296))),"")</f>
        <v/>
      </c>
      <c r="B297" s="12" t="str">
        <f t="array" aca="1" ref="B297" ca="1">IF(ROWS($1:296)&lt;=COUNTIF(Tableau1[MP ANALYSEE],COURBES!$E$12),INDEX(Tableau2[RESULTAT SUR PROD],SMALL(IF(Tableau1[MP ANALYSEE]=COURBES!$E$12,ROW(INDIRECT("1:"&amp;ROWS(Tableau1[MP ANALYSEE])))),ROWS($1:296))),"")</f>
        <v/>
      </c>
      <c r="C297" s="12" t="str">
        <f t="array" aca="1" ref="C297" ca="1">IF(ROWS($1:296)&lt;=COUNTIF(Tableau1[MP ANALYSEE],COURBES!$E$12),INDEX(Tableau2[SURCHARGE],SMALL(IF(Tableau1[MP ANALYSEE]=COURBES!$E$12,ROW(INDIRECT("1:"&amp;ROWS(Tableau1[MP ANALYSEE])))),ROWS($1:296))),"")</f>
        <v/>
      </c>
      <c r="D297" s="12" t="str">
        <f t="array" aca="1" ref="D297" ca="1">IF(ROWS($1:296)&lt;=COUNTIF(Tableau1[MP ANALYSEE],COURBES!$E$12),INDEX(Tableau2[RESULTAT SUR ETIQ],SMALL(IF(Tableau1[MP ANALYSEE]=COURBES!$E$12,ROW(INDIRECT("1:"&amp;ROWS(Tableau1[MP ANALYSEE])))),ROWS($1:296))),"")</f>
        <v/>
      </c>
      <c r="F297" s="13" t="str">
        <f t="array" aca="1" ref="F297" ca="1">IF(ROWS($1:296)&lt;=COUNTIF(Tableau1[LOT],COURBES!$K$12),INDEX(Tableau1[MP ANALYSEE],SMALL(IF(Tableau1[LOT]=COURBES!$K$12,ROW(INDIRECT("1:"&amp;ROWS(Tableau1[LOT])))),ROWS($1:296))),"")</f>
        <v/>
      </c>
      <c r="G297" s="12" t="str">
        <f t="array" aca="1" ref="G297" ca="1">IF(ROWS($1:296)&lt;=COUNTIF(Tableau1[LOT],COURBES!$K$12),INDEX(Tableau2[RESULTAT SUR PROD],SMALL(IF(Tableau1[LOT]=COURBES!$K$12,ROW(INDIRECT("1:"&amp;ROWS(Tableau1[LOT])))),ROWS($1:296))),"")</f>
        <v/>
      </c>
      <c r="H297" s="12" t="str">
        <f t="array" aca="1" ref="H297" ca="1">IF(ROWS($1:296)&lt;=COUNTIF(Tableau1[LOT],COURBES!$K$12),INDEX(Tableau2[SURCHARGE],SMALL(IF(Tableau1[LOT]=COURBES!$K$12,ROW(INDIRECT("1:"&amp;ROWS(Tableau1[LOT])))),ROWS($1:296))),"")</f>
        <v/>
      </c>
      <c r="I297" s="12" t="str">
        <f t="array" aca="1" ref="I297" ca="1">IF(ROWS($1:296)&lt;=COUNTIF(Tableau1[LOT],COURBES!$K$12),INDEX(Tableau2[RESULTAT SUR ETIQ],SMALL(IF(Tableau1[LOT]=COURBES!$K$12,ROW(INDIRECT("1:"&amp;ROWS(Tableau1[LOT])))),ROWS($1:296))),"")</f>
        <v/>
      </c>
    </row>
    <row r="298" spans="1:9" x14ac:dyDescent="0.45">
      <c r="A298" t="str">
        <f t="array" aca="1" ref="A298" ca="1">IF(ROWS($1:297)&lt;=COUNTIF(Tableau1[MP ANALYSEE],COURBES!$E$12),INDEX(Tableau1[LOT],SMALL(IF(Tableau1[MP ANALYSEE]=COURBES!$E$12,ROW(INDIRECT("1:"&amp;ROWS(Tableau1[MP ANALYSEE])))),ROWS($1:297))),"")</f>
        <v/>
      </c>
      <c r="B298" s="12" t="str">
        <f t="array" aca="1" ref="B298" ca="1">IF(ROWS($1:297)&lt;=COUNTIF(Tableau1[MP ANALYSEE],COURBES!$E$12),INDEX(Tableau2[RESULTAT SUR PROD],SMALL(IF(Tableau1[MP ANALYSEE]=COURBES!$E$12,ROW(INDIRECT("1:"&amp;ROWS(Tableau1[MP ANALYSEE])))),ROWS($1:297))),"")</f>
        <v/>
      </c>
      <c r="C298" s="12" t="str">
        <f t="array" aca="1" ref="C298" ca="1">IF(ROWS($1:297)&lt;=COUNTIF(Tableau1[MP ANALYSEE],COURBES!$E$12),INDEX(Tableau2[SURCHARGE],SMALL(IF(Tableau1[MP ANALYSEE]=COURBES!$E$12,ROW(INDIRECT("1:"&amp;ROWS(Tableau1[MP ANALYSEE])))),ROWS($1:297))),"")</f>
        <v/>
      </c>
      <c r="D298" s="12" t="str">
        <f t="array" aca="1" ref="D298" ca="1">IF(ROWS($1:297)&lt;=COUNTIF(Tableau1[MP ANALYSEE],COURBES!$E$12),INDEX(Tableau2[RESULTAT SUR ETIQ],SMALL(IF(Tableau1[MP ANALYSEE]=COURBES!$E$12,ROW(INDIRECT("1:"&amp;ROWS(Tableau1[MP ANALYSEE])))),ROWS($1:297))),"")</f>
        <v/>
      </c>
      <c r="F298" s="13" t="str">
        <f t="array" aca="1" ref="F298" ca="1">IF(ROWS($1:297)&lt;=COUNTIF(Tableau1[LOT],COURBES!$K$12),INDEX(Tableau1[MP ANALYSEE],SMALL(IF(Tableau1[LOT]=COURBES!$K$12,ROW(INDIRECT("1:"&amp;ROWS(Tableau1[LOT])))),ROWS($1:297))),"")</f>
        <v/>
      </c>
      <c r="G298" s="12" t="str">
        <f t="array" aca="1" ref="G298" ca="1">IF(ROWS($1:297)&lt;=COUNTIF(Tableau1[LOT],COURBES!$K$12),INDEX(Tableau2[RESULTAT SUR PROD],SMALL(IF(Tableau1[LOT]=COURBES!$K$12,ROW(INDIRECT("1:"&amp;ROWS(Tableau1[LOT])))),ROWS($1:297))),"")</f>
        <v/>
      </c>
      <c r="H298" s="12" t="str">
        <f t="array" aca="1" ref="H298" ca="1">IF(ROWS($1:297)&lt;=COUNTIF(Tableau1[LOT],COURBES!$K$12),INDEX(Tableau2[SURCHARGE],SMALL(IF(Tableau1[LOT]=COURBES!$K$12,ROW(INDIRECT("1:"&amp;ROWS(Tableau1[LOT])))),ROWS($1:297))),"")</f>
        <v/>
      </c>
      <c r="I298" s="12" t="str">
        <f t="array" aca="1" ref="I298" ca="1">IF(ROWS($1:297)&lt;=COUNTIF(Tableau1[LOT],COURBES!$K$12),INDEX(Tableau2[RESULTAT SUR ETIQ],SMALL(IF(Tableau1[LOT]=COURBES!$K$12,ROW(INDIRECT("1:"&amp;ROWS(Tableau1[LOT])))),ROWS($1:297))),"")</f>
        <v/>
      </c>
    </row>
    <row r="299" spans="1:9" x14ac:dyDescent="0.45">
      <c r="A299" t="str">
        <f t="array" aca="1" ref="A299" ca="1">IF(ROWS($1:298)&lt;=COUNTIF(Tableau1[MP ANALYSEE],COURBES!$E$12),INDEX(Tableau1[LOT],SMALL(IF(Tableau1[MP ANALYSEE]=COURBES!$E$12,ROW(INDIRECT("1:"&amp;ROWS(Tableau1[MP ANALYSEE])))),ROWS($1:298))),"")</f>
        <v/>
      </c>
      <c r="B299" s="12" t="str">
        <f t="array" aca="1" ref="B299" ca="1">IF(ROWS($1:298)&lt;=COUNTIF(Tableau1[MP ANALYSEE],COURBES!$E$12),INDEX(Tableau2[RESULTAT SUR PROD],SMALL(IF(Tableau1[MP ANALYSEE]=COURBES!$E$12,ROW(INDIRECT("1:"&amp;ROWS(Tableau1[MP ANALYSEE])))),ROWS($1:298))),"")</f>
        <v/>
      </c>
      <c r="C299" s="12" t="str">
        <f t="array" aca="1" ref="C299" ca="1">IF(ROWS($1:298)&lt;=COUNTIF(Tableau1[MP ANALYSEE],COURBES!$E$12),INDEX(Tableau2[SURCHARGE],SMALL(IF(Tableau1[MP ANALYSEE]=COURBES!$E$12,ROW(INDIRECT("1:"&amp;ROWS(Tableau1[MP ANALYSEE])))),ROWS($1:298))),"")</f>
        <v/>
      </c>
      <c r="D299" s="12" t="str">
        <f t="array" aca="1" ref="D299" ca="1">IF(ROWS($1:298)&lt;=COUNTIF(Tableau1[MP ANALYSEE],COURBES!$E$12),INDEX(Tableau2[RESULTAT SUR ETIQ],SMALL(IF(Tableau1[MP ANALYSEE]=COURBES!$E$12,ROW(INDIRECT("1:"&amp;ROWS(Tableau1[MP ANALYSEE])))),ROWS($1:298))),"")</f>
        <v/>
      </c>
      <c r="F299" s="13" t="str">
        <f t="array" aca="1" ref="F299" ca="1">IF(ROWS($1:298)&lt;=COUNTIF(Tableau1[LOT],COURBES!$K$12),INDEX(Tableau1[MP ANALYSEE],SMALL(IF(Tableau1[LOT]=COURBES!$K$12,ROW(INDIRECT("1:"&amp;ROWS(Tableau1[LOT])))),ROWS($1:298))),"")</f>
        <v/>
      </c>
      <c r="G299" s="12" t="str">
        <f t="array" aca="1" ref="G299" ca="1">IF(ROWS($1:298)&lt;=COUNTIF(Tableau1[LOT],COURBES!$K$12),INDEX(Tableau2[RESULTAT SUR PROD],SMALL(IF(Tableau1[LOT]=COURBES!$K$12,ROW(INDIRECT("1:"&amp;ROWS(Tableau1[LOT])))),ROWS($1:298))),"")</f>
        <v/>
      </c>
      <c r="H299" s="12" t="str">
        <f t="array" aca="1" ref="H299" ca="1">IF(ROWS($1:298)&lt;=COUNTIF(Tableau1[LOT],COURBES!$K$12),INDEX(Tableau2[SURCHARGE],SMALL(IF(Tableau1[LOT]=COURBES!$K$12,ROW(INDIRECT("1:"&amp;ROWS(Tableau1[LOT])))),ROWS($1:298))),"")</f>
        <v/>
      </c>
      <c r="I299" s="12" t="str">
        <f t="array" aca="1" ref="I299" ca="1">IF(ROWS($1:298)&lt;=COUNTIF(Tableau1[LOT],COURBES!$K$12),INDEX(Tableau2[RESULTAT SUR ETIQ],SMALL(IF(Tableau1[LOT]=COURBES!$K$12,ROW(INDIRECT("1:"&amp;ROWS(Tableau1[LOT])))),ROWS($1:298))),"")</f>
        <v/>
      </c>
    </row>
    <row r="300" spans="1:9" x14ac:dyDescent="0.45">
      <c r="A300" t="str">
        <f t="array" aca="1" ref="A300" ca="1">IF(ROWS($1:299)&lt;=COUNTIF(Tableau1[MP ANALYSEE],COURBES!$E$12),INDEX(Tableau1[LOT],SMALL(IF(Tableau1[MP ANALYSEE]=COURBES!$E$12,ROW(INDIRECT("1:"&amp;ROWS(Tableau1[MP ANALYSEE])))),ROWS($1:299))),"")</f>
        <v/>
      </c>
      <c r="B300" s="12" t="str">
        <f t="array" aca="1" ref="B300" ca="1">IF(ROWS($1:299)&lt;=COUNTIF(Tableau1[MP ANALYSEE],COURBES!$E$12),INDEX(Tableau2[RESULTAT SUR PROD],SMALL(IF(Tableau1[MP ANALYSEE]=COURBES!$E$12,ROW(INDIRECT("1:"&amp;ROWS(Tableau1[MP ANALYSEE])))),ROWS($1:299))),"")</f>
        <v/>
      </c>
      <c r="C300" s="12" t="str">
        <f t="array" aca="1" ref="C300" ca="1">IF(ROWS($1:299)&lt;=COUNTIF(Tableau1[MP ANALYSEE],COURBES!$E$12),INDEX(Tableau2[SURCHARGE],SMALL(IF(Tableau1[MP ANALYSEE]=COURBES!$E$12,ROW(INDIRECT("1:"&amp;ROWS(Tableau1[MP ANALYSEE])))),ROWS($1:299))),"")</f>
        <v/>
      </c>
      <c r="D300" s="12" t="str">
        <f t="array" aca="1" ref="D300" ca="1">IF(ROWS($1:299)&lt;=COUNTIF(Tableau1[MP ANALYSEE],COURBES!$E$12),INDEX(Tableau2[RESULTAT SUR ETIQ],SMALL(IF(Tableau1[MP ANALYSEE]=COURBES!$E$12,ROW(INDIRECT("1:"&amp;ROWS(Tableau1[MP ANALYSEE])))),ROWS($1:299))),"")</f>
        <v/>
      </c>
      <c r="F300" s="13" t="str">
        <f t="array" aca="1" ref="F300" ca="1">IF(ROWS($1:299)&lt;=COUNTIF(Tableau1[LOT],COURBES!$K$12),INDEX(Tableau1[MP ANALYSEE],SMALL(IF(Tableau1[LOT]=COURBES!$K$12,ROW(INDIRECT("1:"&amp;ROWS(Tableau1[LOT])))),ROWS($1:299))),"")</f>
        <v/>
      </c>
      <c r="G300" s="12" t="str">
        <f t="array" aca="1" ref="G300" ca="1">IF(ROWS($1:299)&lt;=COUNTIF(Tableau1[LOT],COURBES!$K$12),INDEX(Tableau2[RESULTAT SUR PROD],SMALL(IF(Tableau1[LOT]=COURBES!$K$12,ROW(INDIRECT("1:"&amp;ROWS(Tableau1[LOT])))),ROWS($1:299))),"")</f>
        <v/>
      </c>
      <c r="H300" s="12" t="str">
        <f t="array" aca="1" ref="H300" ca="1">IF(ROWS($1:299)&lt;=COUNTIF(Tableau1[LOT],COURBES!$K$12),INDEX(Tableau2[SURCHARGE],SMALL(IF(Tableau1[LOT]=COURBES!$K$12,ROW(INDIRECT("1:"&amp;ROWS(Tableau1[LOT])))),ROWS($1:299))),"")</f>
        <v/>
      </c>
      <c r="I300" s="12" t="str">
        <f t="array" aca="1" ref="I300" ca="1">IF(ROWS($1:299)&lt;=COUNTIF(Tableau1[LOT],COURBES!$K$12),INDEX(Tableau2[RESULTAT SUR ETIQ],SMALL(IF(Tableau1[LOT]=COURBES!$K$12,ROW(INDIRECT("1:"&amp;ROWS(Tableau1[LOT])))),ROWS($1:299))),"")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9763-81AE-4AE2-96FA-008A8D04734E}">
  <dimension ref="A1:T300"/>
  <sheetViews>
    <sheetView workbookViewId="0">
      <selection activeCell="CB72" sqref="CB72"/>
    </sheetView>
  </sheetViews>
  <sheetFormatPr baseColWidth="10" defaultColWidth="10.9296875" defaultRowHeight="14.25" x14ac:dyDescent="0.45"/>
  <cols>
    <col min="1" max="1" width="22.3984375" style="1" customWidth="1"/>
    <col min="2" max="2" width="15.86328125" style="1" customWidth="1"/>
    <col min="3" max="3" width="15.3984375" style="1" customWidth="1"/>
    <col min="4" max="4" width="14.59765625" style="1" customWidth="1"/>
    <col min="5" max="5" width="16.6640625" style="1" customWidth="1"/>
    <col min="6" max="6" width="20.46484375" style="1" customWidth="1"/>
    <col min="7" max="7" width="20.73046875" style="1" customWidth="1"/>
    <col min="8" max="8" width="20" style="1" customWidth="1"/>
    <col min="9" max="9" width="24.6640625" style="1" customWidth="1"/>
    <col min="10" max="10" width="22.6640625" style="1" customWidth="1"/>
    <col min="11" max="11" width="22.73046875" style="1" customWidth="1"/>
    <col min="12" max="12" width="21.1328125" style="1" customWidth="1"/>
    <col min="13" max="13" width="26.53125" style="1" customWidth="1"/>
    <col min="14" max="14" width="24.53125" style="1" customWidth="1"/>
    <col min="15" max="15" width="14.796875" style="1" customWidth="1"/>
    <col min="16" max="16" width="20.53125" style="1" customWidth="1"/>
    <col min="17" max="17" width="27" style="1" customWidth="1"/>
    <col min="18" max="18" width="26.33203125" style="1" customWidth="1"/>
    <col min="19" max="19" width="19.265625" style="1" customWidth="1"/>
    <col min="20" max="20" width="22.53125" style="1" customWidth="1"/>
    <col min="21" max="16384" width="10.9296875" style="1"/>
  </cols>
  <sheetData>
    <row r="1" spans="1:20" x14ac:dyDescent="0.45">
      <c r="A1" s="2" t="s">
        <v>21</v>
      </c>
      <c r="B1" s="2" t="s">
        <v>1</v>
      </c>
      <c r="C1" s="2" t="s">
        <v>39</v>
      </c>
      <c r="D1" s="2" t="s">
        <v>8</v>
      </c>
      <c r="E1" s="2" t="s">
        <v>42</v>
      </c>
      <c r="F1" s="2" t="s">
        <v>41</v>
      </c>
      <c r="G1" s="2" t="s">
        <v>18</v>
      </c>
      <c r="H1" s="2" t="s">
        <v>19</v>
      </c>
      <c r="I1" s="2" t="s">
        <v>5</v>
      </c>
      <c r="J1" s="2" t="s">
        <v>20</v>
      </c>
      <c r="K1" s="2" t="s">
        <v>3</v>
      </c>
      <c r="L1" s="2" t="s">
        <v>12</v>
      </c>
      <c r="M1" s="2" t="s">
        <v>13</v>
      </c>
      <c r="N1" s="2" t="s">
        <v>22</v>
      </c>
      <c r="O1" s="2"/>
      <c r="P1" s="2" t="s">
        <v>17</v>
      </c>
      <c r="Q1" s="2" t="s">
        <v>6</v>
      </c>
      <c r="R1" s="2" t="s">
        <v>11</v>
      </c>
      <c r="S1" s="2" t="s">
        <v>10</v>
      </c>
      <c r="T1" s="2" t="s">
        <v>7</v>
      </c>
    </row>
    <row r="2" spans="1:20" x14ac:dyDescent="0.45">
      <c r="A2" s="2" t="s">
        <v>0</v>
      </c>
      <c r="B2" s="2" t="s">
        <v>2</v>
      </c>
      <c r="C2" s="2" t="s">
        <v>40</v>
      </c>
      <c r="D2" s="2" t="s">
        <v>9</v>
      </c>
      <c r="E2" s="3">
        <v>43196</v>
      </c>
      <c r="F2" s="3">
        <v>43206</v>
      </c>
      <c r="G2" s="2">
        <v>9</v>
      </c>
      <c r="H2" s="2">
        <v>3</v>
      </c>
      <c r="I2" s="2">
        <v>5</v>
      </c>
      <c r="J2" s="3" t="s">
        <v>14</v>
      </c>
      <c r="K2" s="2" t="s">
        <v>4</v>
      </c>
      <c r="L2" s="2">
        <v>1.951E-2</v>
      </c>
      <c r="M2" s="2">
        <f>15874*(10^-6)</f>
        <v>1.5873999999999999E-2</v>
      </c>
      <c r="N2" s="2">
        <f>750*(10^-6)</f>
        <v>7.5000000000000002E-4</v>
      </c>
      <c r="O2" s="2"/>
      <c r="P2" s="2">
        <f t="shared" ref="P2:P65" si="0">IF(DATEDIF(E2,F2,"md") = 0,"",DATEDIF(E2,F2,"md"))</f>
        <v>10</v>
      </c>
      <c r="Q2" s="5">
        <f t="shared" ref="Q2:Q65" si="1">IF(ISERROR((M2-L2)/L2),"",(M2-L2)/L2)</f>
        <v>-0.18636596617119427</v>
      </c>
      <c r="R2" s="6">
        <f t="shared" ref="R2:R65" si="2">IF(ISERROR(N2*100/I2),"",N2*100/I2)</f>
        <v>1.4999999999999999E-2</v>
      </c>
      <c r="S2" s="5">
        <f t="shared" ref="S2:S65" si="3">IF(ISERROR((L2-R2)/R2),"",(L2-R2)/R2)</f>
        <v>0.30066666666666669</v>
      </c>
      <c r="T2" s="5">
        <f t="shared" ref="T2:T65" si="4">IF(ISERROR((M2-R2)/R2),"",(M2-R2)/R2)</f>
        <v>5.8266666666666654E-2</v>
      </c>
    </row>
    <row r="3" spans="1:20" x14ac:dyDescent="0.45">
      <c r="A3" s="2" t="s">
        <v>0</v>
      </c>
      <c r="B3" s="2" t="s">
        <v>2</v>
      </c>
      <c r="C3" s="2" t="s">
        <v>40</v>
      </c>
      <c r="D3" s="2" t="s">
        <v>9</v>
      </c>
      <c r="E3" s="3">
        <v>43196</v>
      </c>
      <c r="F3" s="3">
        <v>43206</v>
      </c>
      <c r="G3" s="2">
        <v>9</v>
      </c>
      <c r="H3" s="2">
        <v>3</v>
      </c>
      <c r="I3" s="2">
        <v>5</v>
      </c>
      <c r="J3" s="3" t="s">
        <v>16</v>
      </c>
      <c r="K3" s="2" t="s">
        <v>15</v>
      </c>
      <c r="L3" s="2">
        <v>0.31824000000000002</v>
      </c>
      <c r="M3" s="2">
        <f>435*(10^-3)</f>
        <v>0.435</v>
      </c>
      <c r="N3" s="2">
        <f>18*(10^-3)</f>
        <v>1.8000000000000002E-2</v>
      </c>
      <c r="O3" s="2"/>
      <c r="P3" s="2">
        <f t="shared" si="0"/>
        <v>10</v>
      </c>
      <c r="Q3" s="5">
        <f t="shared" si="1"/>
        <v>0.36689291101055799</v>
      </c>
      <c r="R3" s="6">
        <f t="shared" si="2"/>
        <v>0.36000000000000004</v>
      </c>
      <c r="S3" s="5">
        <f t="shared" si="3"/>
        <v>-0.11600000000000003</v>
      </c>
      <c r="T3" s="5">
        <f t="shared" si="4"/>
        <v>0.20833333333333318</v>
      </c>
    </row>
    <row r="4" spans="1:20" x14ac:dyDescent="0.45">
      <c r="A4" s="2" t="s">
        <v>0</v>
      </c>
      <c r="B4" s="2" t="s">
        <v>2</v>
      </c>
      <c r="C4" s="2" t="s">
        <v>40</v>
      </c>
      <c r="D4" s="2" t="s">
        <v>9</v>
      </c>
      <c r="E4" s="3">
        <v>43196</v>
      </c>
      <c r="F4" s="3">
        <v>43206</v>
      </c>
      <c r="G4" s="2">
        <v>9</v>
      </c>
      <c r="H4" s="2">
        <v>3</v>
      </c>
      <c r="I4" s="2">
        <v>5</v>
      </c>
      <c r="J4" s="1" t="s">
        <v>23</v>
      </c>
      <c r="K4" s="1" t="s">
        <v>24</v>
      </c>
      <c r="L4" s="1">
        <v>2.5999999999999998E-4</v>
      </c>
      <c r="M4" s="1">
        <f>255*(10^-6)</f>
        <v>2.5499999999999996E-4</v>
      </c>
      <c r="N4" s="1">
        <f>10*(10^-6)</f>
        <v>9.9999999999999991E-6</v>
      </c>
      <c r="P4" s="2">
        <f t="shared" si="0"/>
        <v>10</v>
      </c>
      <c r="Q4" s="5">
        <f t="shared" si="1"/>
        <v>-1.9230769230769284E-2</v>
      </c>
      <c r="R4" s="6">
        <f t="shared" si="2"/>
        <v>2.0000000000000001E-4</v>
      </c>
      <c r="S4" s="5">
        <f t="shared" si="3"/>
        <v>0.29999999999999982</v>
      </c>
      <c r="T4" s="5">
        <f t="shared" si="4"/>
        <v>0.27499999999999974</v>
      </c>
    </row>
    <row r="5" spans="1:20" x14ac:dyDescent="0.45">
      <c r="A5" s="2" t="s">
        <v>0</v>
      </c>
      <c r="B5" s="2" t="s">
        <v>2</v>
      </c>
      <c r="C5" s="2" t="s">
        <v>40</v>
      </c>
      <c r="D5" s="2" t="s">
        <v>9</v>
      </c>
      <c r="E5" s="3">
        <v>43196</v>
      </c>
      <c r="F5" s="3">
        <v>43206</v>
      </c>
      <c r="G5" s="2">
        <v>9</v>
      </c>
      <c r="H5" s="2">
        <v>3</v>
      </c>
      <c r="I5" s="2">
        <v>5</v>
      </c>
      <c r="J5" s="1" t="s">
        <v>25</v>
      </c>
      <c r="K5" s="1" t="s">
        <v>26</v>
      </c>
      <c r="L5" s="1">
        <v>0.15619</v>
      </c>
      <c r="M5" s="1">
        <f>130*(10^-3)</f>
        <v>0.13</v>
      </c>
      <c r="N5" s="1">
        <f>6*10^-3</f>
        <v>6.0000000000000001E-3</v>
      </c>
      <c r="P5" s="2">
        <f t="shared" si="0"/>
        <v>10</v>
      </c>
      <c r="Q5" s="5">
        <f t="shared" si="1"/>
        <v>-0.16768038926947942</v>
      </c>
      <c r="R5" s="6">
        <f t="shared" si="2"/>
        <v>0.12</v>
      </c>
      <c r="S5" s="5">
        <f t="shared" si="3"/>
        <v>0.30158333333333337</v>
      </c>
      <c r="T5" s="5">
        <f t="shared" si="4"/>
        <v>8.3333333333333412E-2</v>
      </c>
    </row>
    <row r="6" spans="1:20" x14ac:dyDescent="0.45">
      <c r="A6" s="2" t="s">
        <v>0</v>
      </c>
      <c r="B6" s="2" t="s">
        <v>2</v>
      </c>
      <c r="C6" s="2" t="s">
        <v>40</v>
      </c>
      <c r="D6" s="2" t="s">
        <v>9</v>
      </c>
      <c r="E6" s="3">
        <v>43196</v>
      </c>
      <c r="F6" s="3">
        <v>43206</v>
      </c>
      <c r="G6" s="2">
        <v>9</v>
      </c>
      <c r="H6" s="2">
        <v>3</v>
      </c>
      <c r="I6" s="2">
        <v>5</v>
      </c>
      <c r="J6" s="1" t="s">
        <v>27</v>
      </c>
      <c r="K6" s="1" t="s">
        <v>28</v>
      </c>
      <c r="L6" s="1">
        <v>5.543E-2</v>
      </c>
      <c r="M6" s="1">
        <f>54.1*10^-3</f>
        <v>5.4100000000000002E-2</v>
      </c>
      <c r="N6" s="1">
        <f>2.1*10^-3</f>
        <v>2.1000000000000003E-3</v>
      </c>
      <c r="P6" s="2">
        <f t="shared" si="0"/>
        <v>10</v>
      </c>
      <c r="Q6" s="5">
        <f t="shared" si="1"/>
        <v>-2.3994226952913547E-2</v>
      </c>
      <c r="R6" s="6">
        <f t="shared" si="2"/>
        <v>4.2000000000000003E-2</v>
      </c>
      <c r="S6" s="5">
        <f t="shared" si="3"/>
        <v>0.31976190476190469</v>
      </c>
      <c r="T6" s="5">
        <f t="shared" si="4"/>
        <v>0.28809523809523807</v>
      </c>
    </row>
    <row r="7" spans="1:20" x14ac:dyDescent="0.45">
      <c r="A7" s="2" t="s">
        <v>0</v>
      </c>
      <c r="B7" s="2" t="s">
        <v>2</v>
      </c>
      <c r="C7" s="2" t="s">
        <v>40</v>
      </c>
      <c r="D7" s="2" t="s">
        <v>9</v>
      </c>
      <c r="E7" s="3">
        <v>43196</v>
      </c>
      <c r="F7" s="3">
        <v>43206</v>
      </c>
      <c r="G7" s="2">
        <v>9</v>
      </c>
      <c r="H7" s="2">
        <v>3</v>
      </c>
      <c r="I7" s="2">
        <v>5</v>
      </c>
      <c r="J7" s="1" t="s">
        <v>29</v>
      </c>
      <c r="K7" s="1" t="s">
        <v>30</v>
      </c>
      <c r="L7" s="1">
        <v>6.5500000000000003E-3</v>
      </c>
      <c r="M7" s="1">
        <f>6521*10^-6</f>
        <v>6.5209999999999999E-3</v>
      </c>
      <c r="N7" s="1">
        <f>250*10^-6</f>
        <v>2.5000000000000001E-4</v>
      </c>
      <c r="P7" s="2">
        <f t="shared" si="0"/>
        <v>10</v>
      </c>
      <c r="Q7" s="5">
        <f t="shared" si="1"/>
        <v>-4.4274809160305918E-3</v>
      </c>
      <c r="R7" s="6">
        <f t="shared" si="2"/>
        <v>5.0000000000000001E-3</v>
      </c>
      <c r="S7" s="5">
        <f t="shared" si="3"/>
        <v>0.31000000000000005</v>
      </c>
      <c r="T7" s="5">
        <f t="shared" si="4"/>
        <v>0.30419999999999997</v>
      </c>
    </row>
    <row r="8" spans="1:20" x14ac:dyDescent="0.45">
      <c r="A8" s="2" t="s">
        <v>0</v>
      </c>
      <c r="B8" s="2" t="s">
        <v>2</v>
      </c>
      <c r="C8" s="2" t="s">
        <v>40</v>
      </c>
      <c r="D8" s="2" t="s">
        <v>9</v>
      </c>
      <c r="E8" s="3">
        <v>43196</v>
      </c>
      <c r="F8" s="3">
        <v>43206</v>
      </c>
      <c r="G8" s="2">
        <v>9</v>
      </c>
      <c r="H8" s="2">
        <v>3</v>
      </c>
      <c r="I8" s="2">
        <v>5</v>
      </c>
      <c r="J8" s="1" t="s">
        <v>31</v>
      </c>
      <c r="K8" s="1" t="s">
        <v>32</v>
      </c>
      <c r="L8" s="1">
        <v>1.6000000000000001E-4</v>
      </c>
      <c r="M8" s="1">
        <f>35.3*10^-6</f>
        <v>3.5299999999999997E-5</v>
      </c>
      <c r="N8" s="1">
        <f>6.3*10^-6</f>
        <v>6.2999999999999998E-6</v>
      </c>
      <c r="P8" s="2">
        <f t="shared" si="0"/>
        <v>10</v>
      </c>
      <c r="Q8" s="5">
        <f t="shared" si="1"/>
        <v>-0.77937500000000004</v>
      </c>
      <c r="R8" s="6">
        <f t="shared" si="2"/>
        <v>1.26E-4</v>
      </c>
      <c r="S8" s="5">
        <f t="shared" si="3"/>
        <v>0.26984126984126994</v>
      </c>
      <c r="T8" s="5">
        <f t="shared" si="4"/>
        <v>-0.71984126984126995</v>
      </c>
    </row>
    <row r="9" spans="1:20" x14ac:dyDescent="0.45">
      <c r="A9" s="2" t="s">
        <v>0</v>
      </c>
      <c r="B9" s="2" t="s">
        <v>2</v>
      </c>
      <c r="C9" s="2" t="s">
        <v>40</v>
      </c>
      <c r="D9" s="2" t="s">
        <v>9</v>
      </c>
      <c r="E9" s="3">
        <v>43196</v>
      </c>
      <c r="F9" s="3">
        <v>43206</v>
      </c>
      <c r="G9" s="2">
        <v>9</v>
      </c>
      <c r="H9" s="2">
        <v>3</v>
      </c>
      <c r="I9" s="2">
        <v>5</v>
      </c>
      <c r="J9" s="1" t="s">
        <v>33</v>
      </c>
      <c r="K9" s="1" t="s">
        <v>34</v>
      </c>
      <c r="L9" s="1">
        <v>9.3799999999999994E-3</v>
      </c>
      <c r="M9" s="1">
        <f>8254*10^-6</f>
        <v>8.2539999999999992E-3</v>
      </c>
      <c r="N9" s="1">
        <f>360*10^-6</f>
        <v>3.5999999999999997E-4</v>
      </c>
      <c r="P9" s="2">
        <f t="shared" si="0"/>
        <v>10</v>
      </c>
      <c r="Q9" s="5">
        <f t="shared" si="1"/>
        <v>-0.12004264392324097</v>
      </c>
      <c r="R9" s="6">
        <f t="shared" si="2"/>
        <v>7.1999999999999998E-3</v>
      </c>
      <c r="S9" s="5">
        <f t="shared" si="3"/>
        <v>0.30277777777777776</v>
      </c>
      <c r="T9" s="5">
        <f t="shared" si="4"/>
        <v>0.14638888888888882</v>
      </c>
    </row>
    <row r="10" spans="1:20" x14ac:dyDescent="0.45">
      <c r="A10" s="2" t="s">
        <v>0</v>
      </c>
      <c r="B10" s="2" t="s">
        <v>2</v>
      </c>
      <c r="C10" s="2" t="s">
        <v>40</v>
      </c>
      <c r="D10" s="2" t="s">
        <v>9</v>
      </c>
      <c r="E10" s="3">
        <v>43196</v>
      </c>
      <c r="F10" s="3">
        <v>43206</v>
      </c>
      <c r="G10" s="2">
        <v>9</v>
      </c>
      <c r="H10" s="2">
        <v>3</v>
      </c>
      <c r="I10" s="2">
        <v>5</v>
      </c>
      <c r="J10" s="1" t="s">
        <v>35</v>
      </c>
      <c r="K10" s="1" t="s">
        <v>36</v>
      </c>
      <c r="L10" s="1">
        <v>3.9199999999999999E-3</v>
      </c>
      <c r="M10" s="1">
        <f>3598*10^-6</f>
        <v>3.5979999999999996E-3</v>
      </c>
      <c r="N10" s="1">
        <f>150*10^-6</f>
        <v>1.4999999999999999E-4</v>
      </c>
      <c r="P10" s="2">
        <f t="shared" si="0"/>
        <v>10</v>
      </c>
      <c r="Q10" s="5">
        <f t="shared" si="1"/>
        <v>-8.2142857142857212E-2</v>
      </c>
      <c r="R10" s="6">
        <f t="shared" si="2"/>
        <v>3.0000000000000001E-3</v>
      </c>
      <c r="S10" s="5">
        <f t="shared" si="3"/>
        <v>0.30666666666666659</v>
      </c>
      <c r="T10" s="5">
        <f t="shared" si="4"/>
        <v>0.1993333333333332</v>
      </c>
    </row>
    <row r="11" spans="1:20" x14ac:dyDescent="0.45">
      <c r="A11" s="2" t="s">
        <v>0</v>
      </c>
      <c r="B11" s="2" t="s">
        <v>2</v>
      </c>
      <c r="C11" s="2" t="s">
        <v>40</v>
      </c>
      <c r="D11" s="2" t="s">
        <v>9</v>
      </c>
      <c r="E11" s="3">
        <v>43196</v>
      </c>
      <c r="F11" s="3">
        <v>43206</v>
      </c>
      <c r="G11" s="2">
        <v>9</v>
      </c>
      <c r="H11" s="2">
        <v>3</v>
      </c>
      <c r="I11" s="2">
        <v>5</v>
      </c>
      <c r="J11" s="1" t="s">
        <v>37</v>
      </c>
      <c r="K11" s="1" t="s">
        <v>38</v>
      </c>
      <c r="L11" s="1">
        <v>6.5030000000000004E-2</v>
      </c>
      <c r="M11" s="1">
        <f>58.1*10^-3</f>
        <v>5.8100000000000006E-2</v>
      </c>
      <c r="N11" s="1">
        <f>2.5*10^-3</f>
        <v>2.5000000000000001E-3</v>
      </c>
      <c r="P11" s="2">
        <f t="shared" si="0"/>
        <v>10</v>
      </c>
      <c r="Q11" s="5">
        <f t="shared" si="1"/>
        <v>-0.10656620021528522</v>
      </c>
      <c r="R11" s="6">
        <f t="shared" si="2"/>
        <v>0.05</v>
      </c>
      <c r="S11" s="5">
        <f t="shared" si="3"/>
        <v>0.30060000000000003</v>
      </c>
      <c r="T11" s="5">
        <f t="shared" si="4"/>
        <v>0.16200000000000006</v>
      </c>
    </row>
    <row r="12" spans="1:20" x14ac:dyDescent="0.45">
      <c r="A12" s="1" t="s">
        <v>50</v>
      </c>
      <c r="B12" s="1" t="s">
        <v>43</v>
      </c>
      <c r="C12" s="1" t="s">
        <v>40</v>
      </c>
      <c r="D12" s="1" t="s">
        <v>9</v>
      </c>
      <c r="E12" s="4">
        <v>42893</v>
      </c>
      <c r="F12" s="4">
        <v>42906</v>
      </c>
      <c r="G12" s="1">
        <v>11</v>
      </c>
      <c r="H12" s="1">
        <v>0</v>
      </c>
      <c r="I12" s="1">
        <v>2.2999999999999998</v>
      </c>
      <c r="J12" s="1" t="s">
        <v>14</v>
      </c>
      <c r="K12" s="1" t="s">
        <v>4</v>
      </c>
      <c r="L12" s="1">
        <v>2.078E-2</v>
      </c>
      <c r="M12" s="1">
        <f>22587*10^-6</f>
        <v>2.2586999999999999E-2</v>
      </c>
      <c r="N12" s="1">
        <f>0.4*10^-3</f>
        <v>4.0000000000000002E-4</v>
      </c>
      <c r="P12" s="2">
        <f t="shared" si="0"/>
        <v>13</v>
      </c>
      <c r="Q12" s="5">
        <f t="shared" si="1"/>
        <v>8.6958614051973027E-2</v>
      </c>
      <c r="R12" s="6">
        <f t="shared" si="2"/>
        <v>1.7391304347826087E-2</v>
      </c>
      <c r="S12" s="5">
        <f t="shared" si="3"/>
        <v>0.19484999999999997</v>
      </c>
      <c r="T12" s="5">
        <f t="shared" si="4"/>
        <v>0.29875249999999998</v>
      </c>
    </row>
    <row r="13" spans="1:20" x14ac:dyDescent="0.45">
      <c r="A13" s="1" t="s">
        <v>50</v>
      </c>
      <c r="B13" s="1" t="s">
        <v>43</v>
      </c>
      <c r="C13" s="1" t="s">
        <v>40</v>
      </c>
      <c r="D13" s="1" t="s">
        <v>9</v>
      </c>
      <c r="E13" s="4">
        <v>42893</v>
      </c>
      <c r="F13" s="4">
        <v>42906</v>
      </c>
      <c r="G13" s="1">
        <v>11</v>
      </c>
      <c r="H13" s="1">
        <v>0</v>
      </c>
      <c r="I13" s="1">
        <v>2.2999999999999998</v>
      </c>
      <c r="J13" s="1" t="s">
        <v>44</v>
      </c>
      <c r="K13" s="1" t="s">
        <v>45</v>
      </c>
      <c r="L13" s="1">
        <v>2.8570000000000002E-2</v>
      </c>
      <c r="M13" s="1">
        <f>31.3*10^-3</f>
        <v>3.1300000000000001E-2</v>
      </c>
      <c r="N13" s="1">
        <f>0.55*10^-3</f>
        <v>5.5000000000000003E-4</v>
      </c>
      <c r="P13" s="2">
        <f t="shared" si="0"/>
        <v>13</v>
      </c>
      <c r="Q13" s="5">
        <f t="shared" si="1"/>
        <v>9.5554777738886931E-2</v>
      </c>
      <c r="R13" s="6">
        <f t="shared" si="2"/>
        <v>2.391304347826087E-2</v>
      </c>
      <c r="S13" s="5">
        <f t="shared" si="3"/>
        <v>0.19474545454545458</v>
      </c>
      <c r="T13" s="5">
        <f t="shared" si="4"/>
        <v>0.30890909090909091</v>
      </c>
    </row>
    <row r="14" spans="1:20" x14ac:dyDescent="0.45">
      <c r="A14" s="1" t="s">
        <v>50</v>
      </c>
      <c r="B14" s="1" t="s">
        <v>43</v>
      </c>
      <c r="C14" s="1" t="s">
        <v>40</v>
      </c>
      <c r="D14" s="1" t="s">
        <v>9</v>
      </c>
      <c r="E14" s="4">
        <v>42893</v>
      </c>
      <c r="F14" s="4">
        <v>42906</v>
      </c>
      <c r="G14" s="1">
        <v>11</v>
      </c>
      <c r="H14" s="1">
        <v>0</v>
      </c>
      <c r="I14" s="1">
        <v>2.2999999999999998</v>
      </c>
      <c r="J14" s="1" t="s">
        <v>46</v>
      </c>
      <c r="K14" s="1" t="s">
        <v>47</v>
      </c>
      <c r="L14" s="1">
        <v>3.6330000000000001E-2</v>
      </c>
      <c r="M14" s="1">
        <f>32.4*10^-3</f>
        <v>3.2399999999999998E-2</v>
      </c>
      <c r="N14" s="1">
        <f>0.7*10^-3</f>
        <v>6.9999999999999999E-4</v>
      </c>
      <c r="P14" s="2">
        <f t="shared" si="0"/>
        <v>13</v>
      </c>
      <c r="Q14" s="5">
        <f t="shared" si="1"/>
        <v>-0.10817506193228744</v>
      </c>
      <c r="R14" s="6">
        <f t="shared" si="2"/>
        <v>3.043478260869565E-2</v>
      </c>
      <c r="S14" s="5">
        <f t="shared" si="3"/>
        <v>0.19370000000000012</v>
      </c>
      <c r="T14" s="5">
        <f t="shared" si="4"/>
        <v>6.4571428571428585E-2</v>
      </c>
    </row>
    <row r="15" spans="1:20" x14ac:dyDescent="0.45">
      <c r="A15" s="1" t="s">
        <v>50</v>
      </c>
      <c r="B15" s="1" t="s">
        <v>43</v>
      </c>
      <c r="C15" s="1" t="s">
        <v>40</v>
      </c>
      <c r="D15" s="1" t="s">
        <v>9</v>
      </c>
      <c r="E15" s="4">
        <v>42893</v>
      </c>
      <c r="F15" s="4">
        <v>42906</v>
      </c>
      <c r="G15" s="1">
        <v>11</v>
      </c>
      <c r="H15" s="1">
        <v>0</v>
      </c>
      <c r="I15" s="1">
        <v>2.2999999999999998</v>
      </c>
      <c r="J15" s="1" t="s">
        <v>48</v>
      </c>
      <c r="K15" s="1" t="s">
        <v>49</v>
      </c>
      <c r="L15" s="1">
        <v>0.41550999999999999</v>
      </c>
      <c r="M15" s="1">
        <f>411*10^-3</f>
        <v>0.41100000000000003</v>
      </c>
      <c r="N15" s="1">
        <f>8*10^-3</f>
        <v>8.0000000000000002E-3</v>
      </c>
      <c r="P15" s="2">
        <f t="shared" si="0"/>
        <v>13</v>
      </c>
      <c r="Q15" s="5">
        <f t="shared" si="1"/>
        <v>-1.0854131067844237E-2</v>
      </c>
      <c r="R15" s="6">
        <f t="shared" si="2"/>
        <v>0.34782608695652178</v>
      </c>
      <c r="S15" s="5">
        <f t="shared" si="3"/>
        <v>0.19459124999999983</v>
      </c>
      <c r="T15" s="5">
        <f t="shared" si="4"/>
        <v>0.18162499999999993</v>
      </c>
    </row>
    <row r="16" spans="1:20" x14ac:dyDescent="0.45">
      <c r="A16" s="1" t="s">
        <v>50</v>
      </c>
      <c r="B16" s="1" t="s">
        <v>43</v>
      </c>
      <c r="C16" s="1" t="s">
        <v>40</v>
      </c>
      <c r="D16" s="1" t="s">
        <v>9</v>
      </c>
      <c r="E16" s="4">
        <v>42893</v>
      </c>
      <c r="F16" s="4">
        <v>42906</v>
      </c>
      <c r="G16" s="1">
        <v>11</v>
      </c>
      <c r="H16" s="1">
        <v>0</v>
      </c>
      <c r="I16" s="1">
        <v>2.2999999999999998</v>
      </c>
      <c r="J16" s="1" t="s">
        <v>25</v>
      </c>
      <c r="K16" s="1" t="s">
        <v>26</v>
      </c>
      <c r="L16" s="1">
        <v>0.15581999999999999</v>
      </c>
      <c r="M16" s="1">
        <f>132*10^-3</f>
        <v>0.13200000000000001</v>
      </c>
      <c r="N16" s="1">
        <f>3*10^-3</f>
        <v>3.0000000000000001E-3</v>
      </c>
      <c r="P16" s="2">
        <f t="shared" si="0"/>
        <v>13</v>
      </c>
      <c r="Q16" s="5">
        <f t="shared" si="1"/>
        <v>-0.15286869464767028</v>
      </c>
      <c r="R16" s="6">
        <f t="shared" si="2"/>
        <v>0.13043478260869565</v>
      </c>
      <c r="S16" s="5">
        <f t="shared" si="3"/>
        <v>0.19461999999999993</v>
      </c>
      <c r="T16" s="5">
        <f t="shared" si="4"/>
        <v>1.2000000000000077E-2</v>
      </c>
    </row>
    <row r="17" spans="1:20" x14ac:dyDescent="0.45">
      <c r="A17" s="1" t="s">
        <v>50</v>
      </c>
      <c r="B17" s="1" t="s">
        <v>43</v>
      </c>
      <c r="C17" s="1" t="s">
        <v>40</v>
      </c>
      <c r="D17" s="1" t="s">
        <v>9</v>
      </c>
      <c r="E17" s="4">
        <v>42893</v>
      </c>
      <c r="F17" s="4">
        <v>42906</v>
      </c>
      <c r="G17" s="1">
        <v>11</v>
      </c>
      <c r="H17" s="1">
        <v>0</v>
      </c>
      <c r="I17" s="1">
        <v>2.2999999999999998</v>
      </c>
      <c r="J17" s="1" t="s">
        <v>27</v>
      </c>
      <c r="K17" s="1" t="s">
        <v>28</v>
      </c>
      <c r="L17" s="1">
        <v>3.6360000000000003E-2</v>
      </c>
      <c r="M17" s="1">
        <f>32.9*10^-3</f>
        <v>3.2899999999999999E-2</v>
      </c>
      <c r="N17" s="1">
        <f>0.7*10^-3</f>
        <v>6.9999999999999999E-4</v>
      </c>
      <c r="P17" s="2">
        <f t="shared" si="0"/>
        <v>13</v>
      </c>
      <c r="Q17" s="5">
        <f t="shared" si="1"/>
        <v>-9.5159515951595275E-2</v>
      </c>
      <c r="R17" s="6">
        <f t="shared" si="2"/>
        <v>3.043478260869565E-2</v>
      </c>
      <c r="S17" s="5">
        <f t="shared" si="3"/>
        <v>0.19468571428571449</v>
      </c>
      <c r="T17" s="5">
        <f t="shared" si="4"/>
        <v>8.100000000000003E-2</v>
      </c>
    </row>
    <row r="18" spans="1:20" x14ac:dyDescent="0.45">
      <c r="A18" s="1" t="s">
        <v>50</v>
      </c>
      <c r="B18" s="1" t="s">
        <v>43</v>
      </c>
      <c r="C18" s="1" t="s">
        <v>40</v>
      </c>
      <c r="D18" s="1" t="s">
        <v>9</v>
      </c>
      <c r="E18" s="4">
        <v>42893</v>
      </c>
      <c r="F18" s="4">
        <v>42906</v>
      </c>
      <c r="G18" s="1">
        <v>11</v>
      </c>
      <c r="H18" s="1">
        <v>0</v>
      </c>
      <c r="I18" s="1">
        <v>2.2999999999999998</v>
      </c>
      <c r="J18" s="1" t="s">
        <v>33</v>
      </c>
      <c r="K18" s="1" t="s">
        <v>34</v>
      </c>
      <c r="L18" s="1">
        <v>1.2999999999999999E-3</v>
      </c>
      <c r="M18" s="1">
        <f>1183*10^-6</f>
        <v>1.183E-3</v>
      </c>
      <c r="N18" s="1">
        <f>25*10^-6</f>
        <v>2.4999999999999998E-5</v>
      </c>
      <c r="P18" s="2">
        <f t="shared" si="0"/>
        <v>13</v>
      </c>
      <c r="Q18" s="5">
        <f t="shared" si="1"/>
        <v>-8.9999999999999941E-2</v>
      </c>
      <c r="R18" s="6">
        <f t="shared" si="2"/>
        <v>1.0869565217391304E-3</v>
      </c>
      <c r="S18" s="5">
        <f t="shared" si="3"/>
        <v>0.19599999999999992</v>
      </c>
      <c r="T18" s="5">
        <f t="shared" si="4"/>
        <v>8.8360000000000008E-2</v>
      </c>
    </row>
    <row r="19" spans="1:20" x14ac:dyDescent="0.45">
      <c r="A19" s="1" t="s">
        <v>50</v>
      </c>
      <c r="B19" s="1" t="s">
        <v>43</v>
      </c>
      <c r="C19" s="1" t="s">
        <v>40</v>
      </c>
      <c r="D19" s="1" t="s">
        <v>9</v>
      </c>
      <c r="E19" s="4">
        <v>42893</v>
      </c>
      <c r="F19" s="4">
        <v>42906</v>
      </c>
      <c r="G19" s="1">
        <v>11</v>
      </c>
      <c r="H19" s="1">
        <v>0</v>
      </c>
      <c r="I19" s="1">
        <v>2.2999999999999998</v>
      </c>
      <c r="J19" s="1" t="s">
        <v>29</v>
      </c>
      <c r="K19" s="1" t="s">
        <v>30</v>
      </c>
      <c r="L19" s="1">
        <v>5.1999999999999998E-3</v>
      </c>
      <c r="M19" s="1">
        <f>4005*10^-6</f>
        <v>4.0049999999999999E-3</v>
      </c>
      <c r="N19" s="1">
        <f>0.1*10^-3</f>
        <v>1E-4</v>
      </c>
      <c r="P19" s="2">
        <f t="shared" si="0"/>
        <v>13</v>
      </c>
      <c r="Q19" s="5">
        <f t="shared" si="1"/>
        <v>-0.2298076923076923</v>
      </c>
      <c r="R19" s="6">
        <f t="shared" si="2"/>
        <v>4.3478260869565218E-3</v>
      </c>
      <c r="S19" s="5">
        <f t="shared" si="3"/>
        <v>0.19599999999999992</v>
      </c>
      <c r="T19" s="5">
        <f t="shared" si="4"/>
        <v>-7.8850000000000045E-2</v>
      </c>
    </row>
    <row r="20" spans="1:20" x14ac:dyDescent="0.45">
      <c r="A20" s="1" t="s">
        <v>50</v>
      </c>
      <c r="B20" s="1" t="s">
        <v>43</v>
      </c>
      <c r="C20" s="1" t="s">
        <v>40</v>
      </c>
      <c r="D20" s="1" t="s">
        <v>9</v>
      </c>
      <c r="E20" s="4">
        <v>42893</v>
      </c>
      <c r="F20" s="4">
        <v>42906</v>
      </c>
      <c r="G20" s="1">
        <v>11</v>
      </c>
      <c r="H20" s="1">
        <v>0</v>
      </c>
      <c r="I20" s="1">
        <v>2.2999999999999998</v>
      </c>
      <c r="J20" s="1" t="s">
        <v>16</v>
      </c>
      <c r="K20" s="1" t="s">
        <v>15</v>
      </c>
      <c r="L20" s="1">
        <v>0.21192</v>
      </c>
      <c r="M20" s="1">
        <f>299*10^-3</f>
        <v>0.29899999999999999</v>
      </c>
      <c r="N20" s="1">
        <f>4*10^-3</f>
        <v>4.0000000000000001E-3</v>
      </c>
      <c r="P20" s="2">
        <f t="shared" si="0"/>
        <v>13</v>
      </c>
      <c r="Q20" s="5">
        <f t="shared" si="1"/>
        <v>0.41090977727444317</v>
      </c>
      <c r="R20" s="6">
        <f t="shared" si="2"/>
        <v>0.17391304347826089</v>
      </c>
      <c r="S20" s="5">
        <f t="shared" si="3"/>
        <v>0.21853999999999982</v>
      </c>
      <c r="T20" s="5">
        <f t="shared" si="4"/>
        <v>0.71924999999999972</v>
      </c>
    </row>
    <row r="21" spans="1:20" x14ac:dyDescent="0.45">
      <c r="A21" s="1" t="s">
        <v>50</v>
      </c>
      <c r="B21" s="1" t="s">
        <v>43</v>
      </c>
      <c r="C21" s="1" t="s">
        <v>40</v>
      </c>
      <c r="D21" s="1" t="s">
        <v>9</v>
      </c>
      <c r="E21" s="4">
        <v>42893</v>
      </c>
      <c r="F21" s="4">
        <v>42906</v>
      </c>
      <c r="G21" s="1">
        <v>11</v>
      </c>
      <c r="H21" s="1">
        <v>0</v>
      </c>
      <c r="I21" s="1">
        <v>2.2999999999999998</v>
      </c>
      <c r="J21" s="1" t="s">
        <v>51</v>
      </c>
      <c r="K21" s="1" t="s">
        <v>24</v>
      </c>
      <c r="L21" s="1">
        <v>1.2999999999999999E-4</v>
      </c>
      <c r="M21" s="1">
        <f>125*10^-6</f>
        <v>1.25E-4</v>
      </c>
      <c r="N21" s="1">
        <f>2.5*10^-6</f>
        <v>2.4999999999999998E-6</v>
      </c>
      <c r="P21" s="2">
        <f t="shared" si="0"/>
        <v>13</v>
      </c>
      <c r="Q21" s="5">
        <f t="shared" si="1"/>
        <v>-3.846153846153836E-2</v>
      </c>
      <c r="R21" s="6">
        <f t="shared" si="2"/>
        <v>1.0869565217391305E-4</v>
      </c>
      <c r="S21" s="5">
        <f t="shared" si="3"/>
        <v>0.19599999999999984</v>
      </c>
      <c r="T21" s="5">
        <f t="shared" si="4"/>
        <v>0.15</v>
      </c>
    </row>
    <row r="22" spans="1:20" x14ac:dyDescent="0.45">
      <c r="A22" s="1" t="s">
        <v>65</v>
      </c>
      <c r="B22" s="1" t="s">
        <v>52</v>
      </c>
      <c r="C22" s="1" t="s">
        <v>53</v>
      </c>
      <c r="D22" s="1" t="s">
        <v>9</v>
      </c>
      <c r="E22" s="4">
        <v>43031</v>
      </c>
      <c r="F22" s="4">
        <v>43164</v>
      </c>
      <c r="G22" s="1">
        <v>2</v>
      </c>
      <c r="H22" s="1">
        <v>0</v>
      </c>
      <c r="I22" s="1">
        <v>5</v>
      </c>
      <c r="J22" s="1" t="s">
        <v>72</v>
      </c>
      <c r="K22" s="1" t="s">
        <v>54</v>
      </c>
      <c r="L22" s="1">
        <v>6.6000000000000003E-2</v>
      </c>
      <c r="M22" s="1">
        <f>64.3*10^-3</f>
        <v>6.4299999999999996E-2</v>
      </c>
      <c r="N22" s="1">
        <f>3*10^-3</f>
        <v>3.0000000000000001E-3</v>
      </c>
      <c r="P22" s="2">
        <f t="shared" si="0"/>
        <v>10</v>
      </c>
      <c r="Q22" s="5">
        <f t="shared" si="1"/>
        <v>-2.5757575757575864E-2</v>
      </c>
      <c r="R22" s="6">
        <f t="shared" si="2"/>
        <v>0.06</v>
      </c>
      <c r="S22" s="5">
        <f t="shared" si="3"/>
        <v>0.10000000000000009</v>
      </c>
      <c r="T22" s="5">
        <f t="shared" si="4"/>
        <v>7.1666666666666642E-2</v>
      </c>
    </row>
    <row r="23" spans="1:20" x14ac:dyDescent="0.45">
      <c r="A23" s="1" t="s">
        <v>65</v>
      </c>
      <c r="B23" s="1" t="s">
        <v>52</v>
      </c>
      <c r="C23" s="1" t="s">
        <v>53</v>
      </c>
      <c r="D23" s="1" t="s">
        <v>9</v>
      </c>
      <c r="E23" s="4">
        <v>43031</v>
      </c>
      <c r="F23" s="4">
        <v>43166</v>
      </c>
      <c r="G23" s="1">
        <v>2</v>
      </c>
      <c r="H23" s="1">
        <v>0</v>
      </c>
      <c r="I23" s="1">
        <v>5</v>
      </c>
      <c r="J23" s="1" t="s">
        <v>73</v>
      </c>
      <c r="K23" s="1" t="s">
        <v>55</v>
      </c>
      <c r="L23" s="1">
        <v>1.76</v>
      </c>
      <c r="M23" s="1">
        <f>1834*10^-3</f>
        <v>1.8340000000000001</v>
      </c>
      <c r="N23" s="1">
        <f>80*10^-3</f>
        <v>0.08</v>
      </c>
      <c r="P23" s="2">
        <f t="shared" si="0"/>
        <v>12</v>
      </c>
      <c r="Q23" s="5">
        <f t="shared" si="1"/>
        <v>4.204545454545458E-2</v>
      </c>
      <c r="R23" s="6">
        <f t="shared" si="2"/>
        <v>1.6</v>
      </c>
      <c r="S23" s="5">
        <f t="shared" si="3"/>
        <v>9.999999999999995E-2</v>
      </c>
      <c r="T23" s="5">
        <f t="shared" si="4"/>
        <v>0.14624999999999999</v>
      </c>
    </row>
    <row r="24" spans="1:20" x14ac:dyDescent="0.45">
      <c r="A24" s="1" t="s">
        <v>65</v>
      </c>
      <c r="B24" s="1" t="s">
        <v>56</v>
      </c>
      <c r="C24" s="1" t="s">
        <v>40</v>
      </c>
      <c r="D24" s="1" t="s">
        <v>9</v>
      </c>
      <c r="E24" s="4">
        <v>43171</v>
      </c>
      <c r="F24" s="4">
        <v>43182</v>
      </c>
      <c r="G24" s="1">
        <v>2</v>
      </c>
      <c r="H24" s="1">
        <v>0</v>
      </c>
      <c r="I24" s="1">
        <v>5</v>
      </c>
      <c r="J24" s="1" t="s">
        <v>72</v>
      </c>
      <c r="K24" s="1" t="s">
        <v>54</v>
      </c>
      <c r="L24" s="1">
        <v>6.6000000000000003E-2</v>
      </c>
      <c r="M24" s="1">
        <f>72751*10^-6</f>
        <v>7.2750999999999996E-2</v>
      </c>
      <c r="N24" s="1">
        <v>3.0000000000000001E-3</v>
      </c>
      <c r="P24" s="2">
        <f t="shared" si="0"/>
        <v>11</v>
      </c>
      <c r="Q24" s="5">
        <f t="shared" si="1"/>
        <v>0.10228787878787868</v>
      </c>
      <c r="R24" s="6">
        <f t="shared" si="2"/>
        <v>0.06</v>
      </c>
      <c r="S24" s="5">
        <f t="shared" si="3"/>
        <v>0.10000000000000009</v>
      </c>
      <c r="T24" s="5">
        <f t="shared" si="4"/>
        <v>0.21251666666666666</v>
      </c>
    </row>
    <row r="25" spans="1:20" x14ac:dyDescent="0.45">
      <c r="A25" s="1" t="s">
        <v>65</v>
      </c>
      <c r="B25" s="1" t="s">
        <v>56</v>
      </c>
      <c r="C25" s="1" t="s">
        <v>40</v>
      </c>
      <c r="D25" s="1" t="s">
        <v>9</v>
      </c>
      <c r="E25" s="4">
        <v>43171</v>
      </c>
      <c r="F25" s="4">
        <v>43182</v>
      </c>
      <c r="G25" s="1">
        <v>2</v>
      </c>
      <c r="H25" s="1">
        <v>0</v>
      </c>
      <c r="I25" s="1">
        <v>5</v>
      </c>
      <c r="J25" s="1" t="s">
        <v>73</v>
      </c>
      <c r="K25" s="1" t="s">
        <v>55</v>
      </c>
      <c r="L25" s="1">
        <v>1.76</v>
      </c>
      <c r="M25" s="1">
        <f>1793*10^-3</f>
        <v>1.7929999999999999</v>
      </c>
      <c r="N25" s="1">
        <f>0.08</f>
        <v>0.08</v>
      </c>
      <c r="P25" s="2">
        <f t="shared" si="0"/>
        <v>11</v>
      </c>
      <c r="Q25" s="5">
        <f t="shared" si="1"/>
        <v>1.8749999999999954E-2</v>
      </c>
      <c r="R25" s="6">
        <f t="shared" si="2"/>
        <v>1.6</v>
      </c>
      <c r="S25" s="5">
        <f t="shared" si="3"/>
        <v>9.999999999999995E-2</v>
      </c>
      <c r="T25" s="5">
        <f t="shared" si="4"/>
        <v>0.1206249999999999</v>
      </c>
    </row>
    <row r="26" spans="1:20" x14ac:dyDescent="0.45">
      <c r="A26" s="1" t="s">
        <v>57</v>
      </c>
      <c r="B26" s="1" t="s">
        <v>58</v>
      </c>
      <c r="C26" s="1" t="s">
        <v>40</v>
      </c>
      <c r="D26" s="1" t="s">
        <v>9</v>
      </c>
      <c r="E26" s="4">
        <v>43033</v>
      </c>
      <c r="F26" s="4">
        <v>43130</v>
      </c>
      <c r="G26" s="1">
        <v>7</v>
      </c>
      <c r="H26" s="1">
        <v>2</v>
      </c>
      <c r="I26" s="1">
        <v>5</v>
      </c>
      <c r="J26" s="1" t="s">
        <v>14</v>
      </c>
      <c r="K26" s="1" t="s">
        <v>4</v>
      </c>
      <c r="L26" s="1">
        <v>1.04E-2</v>
      </c>
      <c r="M26" s="1">
        <f>6861*10^-6</f>
        <v>6.8609999999999999E-3</v>
      </c>
      <c r="N26" s="1">
        <f>400*10^-6</f>
        <v>3.9999999999999996E-4</v>
      </c>
      <c r="P26" s="2">
        <f t="shared" si="0"/>
        <v>5</v>
      </c>
      <c r="Q26" s="5">
        <f t="shared" si="1"/>
        <v>-0.34028846153846154</v>
      </c>
      <c r="R26" s="6">
        <f t="shared" si="2"/>
        <v>7.9999999999999984E-3</v>
      </c>
      <c r="S26" s="5">
        <f t="shared" si="3"/>
        <v>0.30000000000000021</v>
      </c>
      <c r="T26" s="5">
        <f t="shared" si="4"/>
        <v>-0.14237499999999984</v>
      </c>
    </row>
    <row r="27" spans="1:20" x14ac:dyDescent="0.45">
      <c r="A27" s="1" t="s">
        <v>57</v>
      </c>
      <c r="B27" s="1" t="s">
        <v>58</v>
      </c>
      <c r="C27" s="1" t="s">
        <v>40</v>
      </c>
      <c r="D27" s="1" t="s">
        <v>9</v>
      </c>
      <c r="E27" s="4">
        <v>43033</v>
      </c>
      <c r="F27" s="4">
        <v>43130</v>
      </c>
      <c r="G27" s="1">
        <v>7</v>
      </c>
      <c r="H27" s="1">
        <v>2</v>
      </c>
      <c r="I27" s="1">
        <v>5</v>
      </c>
      <c r="J27" s="1" t="s">
        <v>25</v>
      </c>
      <c r="K27" s="1" t="s">
        <v>26</v>
      </c>
      <c r="L27" s="1">
        <v>7.8009999999999996E-2</v>
      </c>
      <c r="M27" s="1">
        <f>58.8*10^-3</f>
        <v>5.8799999999999998E-2</v>
      </c>
      <c r="N27" s="1">
        <f>3*10^-3</f>
        <v>3.0000000000000001E-3</v>
      </c>
      <c r="P27" s="2">
        <f t="shared" si="0"/>
        <v>5</v>
      </c>
      <c r="Q27" s="5">
        <f t="shared" si="1"/>
        <v>-0.24625048070760158</v>
      </c>
      <c r="R27" s="6">
        <f t="shared" si="2"/>
        <v>0.06</v>
      </c>
      <c r="S27" s="5">
        <f t="shared" si="3"/>
        <v>0.30016666666666664</v>
      </c>
      <c r="T27" s="5">
        <f t="shared" si="4"/>
        <v>-1.9999999999999997E-2</v>
      </c>
    </row>
    <row r="28" spans="1:20" x14ac:dyDescent="0.45">
      <c r="A28" s="1" t="s">
        <v>57</v>
      </c>
      <c r="B28" s="1" t="s">
        <v>58</v>
      </c>
      <c r="C28" s="1" t="s">
        <v>40</v>
      </c>
      <c r="D28" s="1" t="s">
        <v>9</v>
      </c>
      <c r="E28" s="4">
        <v>43033</v>
      </c>
      <c r="F28" s="4">
        <v>43130</v>
      </c>
      <c r="G28" s="1">
        <v>7</v>
      </c>
      <c r="H28" s="1">
        <v>2</v>
      </c>
      <c r="I28" s="1">
        <v>5</v>
      </c>
      <c r="J28" s="1" t="s">
        <v>27</v>
      </c>
      <c r="K28" s="1" t="s">
        <v>28</v>
      </c>
      <c r="L28" s="1">
        <v>1.8200000000000001E-2</v>
      </c>
      <c r="M28" s="1">
        <f>16.5*10^-3</f>
        <v>1.6500000000000001E-2</v>
      </c>
      <c r="N28" s="1">
        <f>0.7*10^-3</f>
        <v>6.9999999999999999E-4</v>
      </c>
      <c r="P28" s="2">
        <f t="shared" si="0"/>
        <v>5</v>
      </c>
      <c r="Q28" s="5">
        <f t="shared" si="1"/>
        <v>-9.3406593406593408E-2</v>
      </c>
      <c r="R28" s="6">
        <f t="shared" si="2"/>
        <v>1.3999999999999999E-2</v>
      </c>
      <c r="S28" s="5">
        <f t="shared" si="3"/>
        <v>0.30000000000000021</v>
      </c>
      <c r="T28" s="5">
        <f t="shared" si="4"/>
        <v>0.17857142857142874</v>
      </c>
    </row>
    <row r="29" spans="1:20" x14ac:dyDescent="0.45">
      <c r="A29" s="1" t="s">
        <v>57</v>
      </c>
      <c r="B29" s="1" t="s">
        <v>58</v>
      </c>
      <c r="C29" s="1" t="s">
        <v>40</v>
      </c>
      <c r="D29" s="1" t="s">
        <v>9</v>
      </c>
      <c r="E29" s="4">
        <v>43033</v>
      </c>
      <c r="F29" s="4">
        <v>43130</v>
      </c>
      <c r="G29" s="1">
        <v>7</v>
      </c>
      <c r="H29" s="1">
        <v>2</v>
      </c>
      <c r="I29" s="1">
        <v>5</v>
      </c>
      <c r="J29" s="1" t="s">
        <v>33</v>
      </c>
      <c r="K29" s="1" t="s">
        <v>34</v>
      </c>
      <c r="L29" s="1">
        <v>6.4999999999999997E-4</v>
      </c>
      <c r="M29" s="1">
        <f>661*10^-6</f>
        <v>6.6100000000000002E-4</v>
      </c>
      <c r="N29" s="1">
        <f>25*10^-6</f>
        <v>2.4999999999999998E-5</v>
      </c>
      <c r="P29" s="2">
        <f t="shared" si="0"/>
        <v>5</v>
      </c>
      <c r="Q29" s="5">
        <f t="shared" si="1"/>
        <v>1.6923076923077002E-2</v>
      </c>
      <c r="R29" s="6">
        <f t="shared" si="2"/>
        <v>4.999999999999999E-4</v>
      </c>
      <c r="S29" s="5">
        <f t="shared" si="3"/>
        <v>0.30000000000000021</v>
      </c>
      <c r="T29" s="5">
        <f t="shared" si="4"/>
        <v>0.32200000000000029</v>
      </c>
    </row>
    <row r="30" spans="1:20" x14ac:dyDescent="0.45">
      <c r="A30" s="1" t="s">
        <v>57</v>
      </c>
      <c r="B30" s="1" t="s">
        <v>58</v>
      </c>
      <c r="C30" s="1" t="s">
        <v>40</v>
      </c>
      <c r="D30" s="1" t="s">
        <v>9</v>
      </c>
      <c r="E30" s="4">
        <v>43033</v>
      </c>
      <c r="F30" s="4">
        <v>43130</v>
      </c>
      <c r="G30" s="1">
        <v>7</v>
      </c>
      <c r="H30" s="1">
        <v>2</v>
      </c>
      <c r="I30" s="1">
        <v>5</v>
      </c>
      <c r="J30" s="1" t="s">
        <v>31</v>
      </c>
      <c r="K30" s="1" t="s">
        <v>32</v>
      </c>
      <c r="L30" s="1">
        <v>3.0000000000000001E-5</v>
      </c>
      <c r="M30" s="1">
        <f>34.1*10^-6</f>
        <v>3.4100000000000002E-5</v>
      </c>
      <c r="N30" s="1">
        <f>1.25*10^-6</f>
        <v>1.2499999999999999E-6</v>
      </c>
      <c r="P30" s="2">
        <f t="shared" si="0"/>
        <v>5</v>
      </c>
      <c r="Q30" s="5">
        <f t="shared" si="1"/>
        <v>0.13666666666666671</v>
      </c>
      <c r="R30" s="6">
        <f t="shared" si="2"/>
        <v>2.5000000000000001E-5</v>
      </c>
      <c r="S30" s="5">
        <f t="shared" si="3"/>
        <v>0.19999999999999998</v>
      </c>
      <c r="T30" s="5">
        <f t="shared" si="4"/>
        <v>0.36400000000000005</v>
      </c>
    </row>
    <row r="31" spans="1:20" x14ac:dyDescent="0.45">
      <c r="A31" s="1" t="s">
        <v>57</v>
      </c>
      <c r="B31" s="1" t="s">
        <v>58</v>
      </c>
      <c r="C31" s="1" t="s">
        <v>40</v>
      </c>
      <c r="D31" s="1" t="s">
        <v>9</v>
      </c>
      <c r="E31" s="4">
        <v>43033</v>
      </c>
      <c r="F31" s="4">
        <v>43130</v>
      </c>
      <c r="G31" s="1">
        <v>7</v>
      </c>
      <c r="H31" s="1">
        <v>2</v>
      </c>
      <c r="I31" s="1">
        <v>5</v>
      </c>
      <c r="J31" s="1" t="s">
        <v>23</v>
      </c>
      <c r="K31" s="1" t="s">
        <v>24</v>
      </c>
      <c r="L31" s="1">
        <v>6.9999999999999994E-5</v>
      </c>
      <c r="M31" s="1">
        <f>47.9*10^-6</f>
        <v>4.7899999999999999E-5</v>
      </c>
      <c r="N31" s="1">
        <f>2.5*10^-6</f>
        <v>2.4999999999999998E-6</v>
      </c>
      <c r="P31" s="2">
        <f t="shared" si="0"/>
        <v>5</v>
      </c>
      <c r="Q31" s="5">
        <f t="shared" si="1"/>
        <v>-0.31571428571428567</v>
      </c>
      <c r="R31" s="6">
        <f t="shared" si="2"/>
        <v>5.0000000000000002E-5</v>
      </c>
      <c r="S31" s="5">
        <f t="shared" si="3"/>
        <v>0.3999999999999998</v>
      </c>
      <c r="T31" s="5">
        <f t="shared" si="4"/>
        <v>-4.2000000000000072E-2</v>
      </c>
    </row>
    <row r="32" spans="1:20" x14ac:dyDescent="0.45">
      <c r="A32" s="1" t="s">
        <v>57</v>
      </c>
      <c r="B32" s="1" t="s">
        <v>58</v>
      </c>
      <c r="C32" s="1" t="s">
        <v>40</v>
      </c>
      <c r="D32" s="1" t="s">
        <v>9</v>
      </c>
      <c r="E32" s="4">
        <v>43033</v>
      </c>
      <c r="F32" s="4">
        <v>43130</v>
      </c>
      <c r="G32" s="1">
        <v>7</v>
      </c>
      <c r="H32" s="1">
        <v>2</v>
      </c>
      <c r="I32" s="1">
        <v>5</v>
      </c>
      <c r="J32" s="1" t="s">
        <v>16</v>
      </c>
      <c r="K32" s="1" t="s">
        <v>15</v>
      </c>
      <c r="L32" s="1">
        <v>0.10609</v>
      </c>
      <c r="M32" s="1">
        <f>147*10^-3</f>
        <v>0.14699999999999999</v>
      </c>
      <c r="N32" s="1">
        <f>6*10^-3</f>
        <v>6.0000000000000001E-3</v>
      </c>
      <c r="P32" s="2">
        <f t="shared" si="0"/>
        <v>5</v>
      </c>
      <c r="Q32" s="5">
        <f t="shared" si="1"/>
        <v>0.38561598642661876</v>
      </c>
      <c r="R32" s="6">
        <f t="shared" si="2"/>
        <v>0.12</v>
      </c>
      <c r="S32" s="5">
        <f t="shared" si="3"/>
        <v>-0.1159166666666666</v>
      </c>
      <c r="T32" s="5">
        <f t="shared" si="4"/>
        <v>0.22499999999999998</v>
      </c>
    </row>
    <row r="33" spans="1:20" x14ac:dyDescent="0.45">
      <c r="A33" s="1" t="s">
        <v>57</v>
      </c>
      <c r="B33" s="1" t="s">
        <v>58</v>
      </c>
      <c r="C33" s="1" t="s">
        <v>40</v>
      </c>
      <c r="D33" s="1" t="s">
        <v>9</v>
      </c>
      <c r="E33" s="4">
        <v>43033</v>
      </c>
      <c r="F33" s="4">
        <v>43130</v>
      </c>
      <c r="G33" s="1">
        <v>7</v>
      </c>
      <c r="H33" s="1">
        <v>2</v>
      </c>
      <c r="I33" s="1">
        <v>5</v>
      </c>
      <c r="J33" s="1" t="s">
        <v>59</v>
      </c>
      <c r="K33" s="1" t="s">
        <v>60</v>
      </c>
      <c r="L33" s="1">
        <v>5.4609999999999999E-2</v>
      </c>
      <c r="M33" s="1">
        <f>51.7*10^-3</f>
        <v>5.1700000000000003E-2</v>
      </c>
      <c r="N33" s="1">
        <f>2.1*10^-3</f>
        <v>2.1000000000000003E-3</v>
      </c>
      <c r="P33" s="2">
        <f t="shared" si="0"/>
        <v>5</v>
      </c>
      <c r="Q33" s="5">
        <f t="shared" si="1"/>
        <v>-5.3286943783189822E-2</v>
      </c>
      <c r="R33" s="6">
        <f t="shared" si="2"/>
        <v>4.2000000000000003E-2</v>
      </c>
      <c r="S33" s="5">
        <f t="shared" si="3"/>
        <v>0.30023809523809514</v>
      </c>
      <c r="T33" s="5">
        <f t="shared" si="4"/>
        <v>0.23095238095238094</v>
      </c>
    </row>
    <row r="34" spans="1:20" x14ac:dyDescent="0.45">
      <c r="A34" s="1" t="s">
        <v>57</v>
      </c>
      <c r="B34" s="1" t="s">
        <v>58</v>
      </c>
      <c r="C34" s="1" t="s">
        <v>40</v>
      </c>
      <c r="D34" s="1" t="s">
        <v>9</v>
      </c>
      <c r="E34" s="4">
        <v>43033</v>
      </c>
      <c r="F34" s="4">
        <v>43130</v>
      </c>
      <c r="G34" s="1">
        <v>7</v>
      </c>
      <c r="H34" s="1">
        <v>2</v>
      </c>
      <c r="I34" s="1">
        <v>5</v>
      </c>
      <c r="J34" s="1" t="s">
        <v>37</v>
      </c>
      <c r="K34" s="1" t="s">
        <v>38</v>
      </c>
      <c r="L34" s="1">
        <v>0.13002</v>
      </c>
      <c r="M34" s="1">
        <f>120*10^-3</f>
        <v>0.12</v>
      </c>
      <c r="N34" s="1">
        <f>5*10^-3</f>
        <v>5.0000000000000001E-3</v>
      </c>
      <c r="P34" s="2">
        <f t="shared" si="0"/>
        <v>5</v>
      </c>
      <c r="Q34" s="5">
        <f t="shared" si="1"/>
        <v>-7.7065066912782657E-2</v>
      </c>
      <c r="R34" s="6">
        <f t="shared" si="2"/>
        <v>0.1</v>
      </c>
      <c r="S34" s="5">
        <f t="shared" si="3"/>
        <v>0.30019999999999991</v>
      </c>
      <c r="T34" s="5">
        <f t="shared" si="4"/>
        <v>0.1999999999999999</v>
      </c>
    </row>
    <row r="35" spans="1:20" x14ac:dyDescent="0.45">
      <c r="A35" s="1" t="s">
        <v>61</v>
      </c>
      <c r="B35" s="1" t="s">
        <v>62</v>
      </c>
      <c r="C35" s="1" t="s">
        <v>53</v>
      </c>
      <c r="D35" s="1" t="s">
        <v>9</v>
      </c>
      <c r="E35" s="4">
        <v>43056</v>
      </c>
      <c r="F35" s="4">
        <v>43132</v>
      </c>
      <c r="G35" s="1">
        <v>2</v>
      </c>
      <c r="H35" s="1">
        <v>1</v>
      </c>
      <c r="I35" s="1">
        <v>5</v>
      </c>
      <c r="J35" s="1" t="s">
        <v>27</v>
      </c>
      <c r="K35" s="1" t="s">
        <v>28</v>
      </c>
      <c r="L35" s="1">
        <v>3.6409999999999998E-2</v>
      </c>
      <c r="M35" s="1">
        <f>34*10^-3</f>
        <v>3.4000000000000002E-2</v>
      </c>
      <c r="N35" s="1">
        <f>1.4*10^-3</f>
        <v>1.4E-3</v>
      </c>
      <c r="P35" s="2">
        <f t="shared" si="0"/>
        <v>15</v>
      </c>
      <c r="Q35" s="5">
        <f t="shared" si="1"/>
        <v>-6.6190606976105348E-2</v>
      </c>
      <c r="R35" s="6">
        <f t="shared" si="2"/>
        <v>2.7999999999999997E-2</v>
      </c>
      <c r="S35" s="5">
        <f t="shared" si="3"/>
        <v>0.30035714285714293</v>
      </c>
      <c r="T35" s="5">
        <f t="shared" si="4"/>
        <v>0.2142857142857145</v>
      </c>
    </row>
    <row r="36" spans="1:20" x14ac:dyDescent="0.45">
      <c r="A36" s="1" t="s">
        <v>61</v>
      </c>
      <c r="B36" s="1" t="s">
        <v>62</v>
      </c>
      <c r="C36" s="1" t="s">
        <v>53</v>
      </c>
      <c r="D36" s="1" t="s">
        <v>9</v>
      </c>
      <c r="E36" s="4">
        <v>43056</v>
      </c>
      <c r="F36" s="4">
        <v>43132</v>
      </c>
      <c r="G36" s="1">
        <v>2</v>
      </c>
      <c r="H36" s="1">
        <v>1</v>
      </c>
      <c r="I36" s="1">
        <v>5</v>
      </c>
      <c r="J36" s="1" t="s">
        <v>31</v>
      </c>
      <c r="K36" s="1" t="s">
        <v>32</v>
      </c>
      <c r="L36" s="1">
        <f>0.00016</f>
        <v>1.6000000000000001E-4</v>
      </c>
      <c r="M36" s="1">
        <f>209*10^-6</f>
        <v>2.0899999999999998E-4</v>
      </c>
      <c r="N36" s="1">
        <f>6.25*10^-6</f>
        <v>6.2499999999999995E-6</v>
      </c>
      <c r="P36" s="2">
        <f t="shared" si="0"/>
        <v>15</v>
      </c>
      <c r="Q36" s="5">
        <f t="shared" si="1"/>
        <v>0.3062499999999998</v>
      </c>
      <c r="R36" s="6">
        <f t="shared" si="2"/>
        <v>1.2499999999999998E-4</v>
      </c>
      <c r="S36" s="5">
        <f t="shared" si="3"/>
        <v>0.28000000000000036</v>
      </c>
      <c r="T36" s="5">
        <f t="shared" si="4"/>
        <v>0.67200000000000015</v>
      </c>
    </row>
    <row r="37" spans="1:20" x14ac:dyDescent="0.45">
      <c r="A37" s="1" t="s">
        <v>61</v>
      </c>
      <c r="B37" s="1" t="s">
        <v>62</v>
      </c>
      <c r="C37" s="1" t="s">
        <v>53</v>
      </c>
      <c r="D37" s="1" t="s">
        <v>9</v>
      </c>
      <c r="E37" s="4">
        <v>43056</v>
      </c>
      <c r="F37" s="4">
        <v>43132</v>
      </c>
      <c r="G37" s="1">
        <v>2</v>
      </c>
      <c r="H37" s="1">
        <v>1</v>
      </c>
      <c r="I37" s="1">
        <v>5</v>
      </c>
      <c r="J37" s="1" t="s">
        <v>37</v>
      </c>
      <c r="K37" s="1" t="s">
        <v>38</v>
      </c>
      <c r="L37" s="1">
        <v>0.11001</v>
      </c>
      <c r="M37" s="1">
        <f>121.1*10^-3</f>
        <v>0.1211</v>
      </c>
      <c r="N37" s="1">
        <f>5*10^-3</f>
        <v>5.0000000000000001E-3</v>
      </c>
      <c r="P37" s="2">
        <f t="shared" si="0"/>
        <v>15</v>
      </c>
      <c r="Q37" s="5">
        <f t="shared" si="1"/>
        <v>0.10080901736205802</v>
      </c>
      <c r="R37" s="6">
        <f t="shared" si="2"/>
        <v>0.1</v>
      </c>
      <c r="S37" s="5">
        <f t="shared" si="3"/>
        <v>0.10009999999999991</v>
      </c>
      <c r="T37" s="5">
        <f t="shared" si="4"/>
        <v>0.21099999999999994</v>
      </c>
    </row>
    <row r="38" spans="1:20" x14ac:dyDescent="0.45">
      <c r="A38" s="1" t="s">
        <v>61</v>
      </c>
      <c r="B38" s="1" t="s">
        <v>62</v>
      </c>
      <c r="C38" s="1" t="s">
        <v>53</v>
      </c>
      <c r="D38" s="1" t="s">
        <v>9</v>
      </c>
      <c r="E38" s="4">
        <v>43056</v>
      </c>
      <c r="F38" s="4">
        <v>43132</v>
      </c>
      <c r="G38" s="1">
        <v>2</v>
      </c>
      <c r="H38" s="1">
        <v>1</v>
      </c>
      <c r="I38" s="1">
        <v>5</v>
      </c>
      <c r="J38" s="1" t="s">
        <v>63</v>
      </c>
      <c r="K38" s="1" t="s">
        <v>64</v>
      </c>
      <c r="L38" s="1">
        <v>3.2000000000000003E-4</v>
      </c>
      <c r="M38" s="1">
        <f>0.331*10^-3</f>
        <v>3.3100000000000002E-4</v>
      </c>
      <c r="N38" s="1">
        <f>13.75*10^-6</f>
        <v>1.3749999999999999E-5</v>
      </c>
      <c r="P38" s="2">
        <f t="shared" si="0"/>
        <v>15</v>
      </c>
      <c r="Q38" s="5">
        <f t="shared" si="1"/>
        <v>3.4374999999999989E-2</v>
      </c>
      <c r="R38" s="6">
        <f t="shared" si="2"/>
        <v>2.7499999999999996E-4</v>
      </c>
      <c r="S38" s="5">
        <f t="shared" si="3"/>
        <v>0.16363636363636389</v>
      </c>
      <c r="T38" s="5">
        <f t="shared" si="4"/>
        <v>0.20363636363636389</v>
      </c>
    </row>
    <row r="39" spans="1:20" x14ac:dyDescent="0.45">
      <c r="A39" s="1" t="s">
        <v>66</v>
      </c>
      <c r="B39" s="1" t="s">
        <v>82</v>
      </c>
      <c r="C39" s="1" t="s">
        <v>40</v>
      </c>
      <c r="D39" s="1" t="s">
        <v>67</v>
      </c>
      <c r="E39" s="4">
        <v>43222</v>
      </c>
      <c r="F39" s="4">
        <v>43235</v>
      </c>
      <c r="G39" s="1">
        <v>12</v>
      </c>
      <c r="H39" s="1">
        <v>5</v>
      </c>
      <c r="I39" s="1">
        <v>2.5</v>
      </c>
      <c r="J39" s="1" t="s">
        <v>14</v>
      </c>
      <c r="K39" s="1" t="s">
        <v>4</v>
      </c>
      <c r="L39" s="1">
        <v>2E-3</v>
      </c>
      <c r="M39" s="1">
        <f>2070*10^-6</f>
        <v>2.0699999999999998E-3</v>
      </c>
      <c r="N39" s="1">
        <f>154*10^-6</f>
        <v>1.54E-4</v>
      </c>
      <c r="P39" s="2">
        <f t="shared" si="0"/>
        <v>13</v>
      </c>
      <c r="Q39" s="5">
        <f t="shared" si="1"/>
        <v>3.4999999999999871E-2</v>
      </c>
      <c r="R39" s="6">
        <f t="shared" si="2"/>
        <v>6.1600000000000005E-3</v>
      </c>
      <c r="S39" s="5">
        <f t="shared" si="3"/>
        <v>-0.67532467532467533</v>
      </c>
      <c r="T39" s="5">
        <f t="shared" si="4"/>
        <v>-0.66396103896103897</v>
      </c>
    </row>
    <row r="40" spans="1:20" x14ac:dyDescent="0.45">
      <c r="A40" s="1" t="s">
        <v>66</v>
      </c>
      <c r="B40" s="1" t="s">
        <v>82</v>
      </c>
      <c r="C40" s="1" t="s">
        <v>40</v>
      </c>
      <c r="D40" s="1" t="s">
        <v>67</v>
      </c>
      <c r="E40" s="4">
        <v>43222</v>
      </c>
      <c r="F40" s="4">
        <v>43235</v>
      </c>
      <c r="G40" s="1">
        <v>12</v>
      </c>
      <c r="H40" s="1">
        <v>5</v>
      </c>
      <c r="I40" s="1">
        <v>2.5</v>
      </c>
      <c r="J40" s="1" t="s">
        <v>23</v>
      </c>
      <c r="K40" s="1" t="s">
        <v>24</v>
      </c>
      <c r="L40" s="1">
        <v>3.3E-4</v>
      </c>
      <c r="M40" s="1">
        <f>257*10^-6</f>
        <v>2.5700000000000001E-4</v>
      </c>
      <c r="N40" s="1">
        <f>25*10^-6</f>
        <v>2.4999999999999998E-5</v>
      </c>
      <c r="P40" s="2">
        <f t="shared" si="0"/>
        <v>13</v>
      </c>
      <c r="Q40" s="5">
        <f t="shared" si="1"/>
        <v>-0.22121212121212117</v>
      </c>
      <c r="R40" s="6">
        <f t="shared" si="2"/>
        <v>9.999999999999998E-4</v>
      </c>
      <c r="S40" s="5">
        <f t="shared" si="3"/>
        <v>-0.66999999999999993</v>
      </c>
      <c r="T40" s="5">
        <f t="shared" si="4"/>
        <v>-0.74299999999999988</v>
      </c>
    </row>
    <row r="41" spans="1:20" x14ac:dyDescent="0.45">
      <c r="A41" s="1" t="s">
        <v>66</v>
      </c>
      <c r="B41" s="1" t="s">
        <v>82</v>
      </c>
      <c r="C41" s="1" t="s">
        <v>40</v>
      </c>
      <c r="D41" s="1" t="s">
        <v>67</v>
      </c>
      <c r="E41" s="4">
        <v>43222</v>
      </c>
      <c r="F41" s="4">
        <v>43235</v>
      </c>
      <c r="G41" s="1">
        <v>12</v>
      </c>
      <c r="H41" s="1">
        <v>5</v>
      </c>
      <c r="I41" s="1">
        <v>2.5</v>
      </c>
      <c r="J41" s="1" t="s">
        <v>16</v>
      </c>
      <c r="K41" s="1" t="s">
        <v>15</v>
      </c>
      <c r="L41" s="1">
        <v>0.47488000000000002</v>
      </c>
      <c r="M41" s="1">
        <f>679*10^-3</f>
        <v>0.67900000000000005</v>
      </c>
      <c r="N41" s="1">
        <f>48*10^-3</f>
        <v>4.8000000000000001E-2</v>
      </c>
      <c r="P41" s="2">
        <f t="shared" si="0"/>
        <v>13</v>
      </c>
      <c r="Q41" s="5">
        <f t="shared" si="1"/>
        <v>0.42983490566037741</v>
      </c>
      <c r="R41" s="6">
        <f t="shared" si="2"/>
        <v>1.92</v>
      </c>
      <c r="S41" s="5">
        <f t="shared" si="3"/>
        <v>-0.75266666666666671</v>
      </c>
      <c r="T41" s="5">
        <f t="shared" si="4"/>
        <v>-0.64635416666666667</v>
      </c>
    </row>
    <row r="42" spans="1:20" x14ac:dyDescent="0.45">
      <c r="A42" s="1" t="s">
        <v>66</v>
      </c>
      <c r="B42" s="1" t="s">
        <v>82</v>
      </c>
      <c r="C42" s="1" t="s">
        <v>40</v>
      </c>
      <c r="D42" s="1" t="s">
        <v>67</v>
      </c>
      <c r="E42" s="4">
        <v>43222</v>
      </c>
      <c r="F42" s="4">
        <v>43235</v>
      </c>
      <c r="G42" s="1">
        <v>12</v>
      </c>
      <c r="H42" s="1">
        <v>5</v>
      </c>
      <c r="I42" s="1">
        <v>2.5</v>
      </c>
      <c r="J42" s="1" t="s">
        <v>44</v>
      </c>
      <c r="K42" s="1" t="s">
        <v>45</v>
      </c>
      <c r="L42" s="1">
        <v>2.4199999999999998E-3</v>
      </c>
      <c r="M42" s="1">
        <f>2.87*10^-3</f>
        <v>2.8700000000000002E-3</v>
      </c>
      <c r="N42" s="1">
        <f>186*10^-6</f>
        <v>1.8599999999999999E-4</v>
      </c>
      <c r="P42" s="2">
        <f t="shared" si="0"/>
        <v>13</v>
      </c>
      <c r="Q42" s="5">
        <f t="shared" si="1"/>
        <v>0.18595041322314063</v>
      </c>
      <c r="R42" s="6">
        <f t="shared" si="2"/>
        <v>7.4399999999999996E-3</v>
      </c>
      <c r="S42" s="5">
        <f t="shared" si="3"/>
        <v>-0.67473118279569899</v>
      </c>
      <c r="T42" s="5">
        <f t="shared" si="4"/>
        <v>-0.614247311827957</v>
      </c>
    </row>
    <row r="43" spans="1:20" x14ac:dyDescent="0.45">
      <c r="A43" s="1" t="s">
        <v>66</v>
      </c>
      <c r="B43" s="1" t="s">
        <v>82</v>
      </c>
      <c r="C43" s="1" t="s">
        <v>40</v>
      </c>
      <c r="D43" s="1" t="s">
        <v>67</v>
      </c>
      <c r="E43" s="4">
        <v>43222</v>
      </c>
      <c r="F43" s="4">
        <v>43235</v>
      </c>
      <c r="G43" s="1">
        <v>12</v>
      </c>
      <c r="H43" s="1">
        <v>5</v>
      </c>
      <c r="I43" s="1">
        <v>2.5</v>
      </c>
      <c r="J43" s="1" t="s">
        <v>46</v>
      </c>
      <c r="K43" s="1" t="s">
        <v>47</v>
      </c>
      <c r="L43" s="1">
        <v>3.46E-3</v>
      </c>
      <c r="M43" s="1">
        <f>3.18*10^-3</f>
        <v>3.1800000000000001E-3</v>
      </c>
      <c r="N43" s="1">
        <f>266*10^-6</f>
        <v>2.6600000000000001E-4</v>
      </c>
      <c r="P43" s="2">
        <f t="shared" si="0"/>
        <v>13</v>
      </c>
      <c r="Q43" s="5">
        <f t="shared" si="1"/>
        <v>-8.0924855491329439E-2</v>
      </c>
      <c r="R43" s="6">
        <f t="shared" si="2"/>
        <v>1.064E-2</v>
      </c>
      <c r="S43" s="5">
        <f t="shared" si="3"/>
        <v>-0.67481203007518797</v>
      </c>
      <c r="T43" s="5">
        <f t="shared" si="4"/>
        <v>-0.70112781954887216</v>
      </c>
    </row>
    <row r="44" spans="1:20" x14ac:dyDescent="0.45">
      <c r="A44" s="1" t="s">
        <v>66</v>
      </c>
      <c r="B44" s="1" t="s">
        <v>82</v>
      </c>
      <c r="C44" s="1" t="s">
        <v>40</v>
      </c>
      <c r="D44" s="1" t="s">
        <v>67</v>
      </c>
      <c r="E44" s="4">
        <v>43222</v>
      </c>
      <c r="F44" s="4">
        <v>43235</v>
      </c>
      <c r="G44" s="1">
        <v>12</v>
      </c>
      <c r="H44" s="1">
        <v>5</v>
      </c>
      <c r="I44" s="1">
        <v>2.5</v>
      </c>
      <c r="J44" s="1" t="s">
        <v>48</v>
      </c>
      <c r="K44" s="1" t="s">
        <v>49</v>
      </c>
      <c r="L44" s="1">
        <v>0.20799999999999999</v>
      </c>
      <c r="M44" s="1">
        <f>226*10^-3</f>
        <v>0.22600000000000001</v>
      </c>
      <c r="N44" s="1">
        <f>16*10^-3</f>
        <v>1.6E-2</v>
      </c>
      <c r="P44" s="2">
        <f t="shared" si="0"/>
        <v>13</v>
      </c>
      <c r="Q44" s="5">
        <f t="shared" si="1"/>
        <v>8.653846153846162E-2</v>
      </c>
      <c r="R44" s="6">
        <f t="shared" si="2"/>
        <v>0.64</v>
      </c>
      <c r="S44" s="5">
        <f t="shared" si="3"/>
        <v>-0.67500000000000004</v>
      </c>
      <c r="T44" s="5">
        <f t="shared" si="4"/>
        <v>-0.64687500000000009</v>
      </c>
    </row>
    <row r="45" spans="1:20" x14ac:dyDescent="0.45">
      <c r="A45" s="1" t="s">
        <v>66</v>
      </c>
      <c r="B45" s="1" t="s">
        <v>82</v>
      </c>
      <c r="C45" s="1" t="s">
        <v>40</v>
      </c>
      <c r="D45" s="1" t="s">
        <v>67</v>
      </c>
      <c r="E45" s="4">
        <v>43222</v>
      </c>
      <c r="F45" s="4">
        <v>43235</v>
      </c>
      <c r="G45" s="1">
        <v>12</v>
      </c>
      <c r="H45" s="1">
        <v>5</v>
      </c>
      <c r="I45" s="1">
        <v>2.5</v>
      </c>
      <c r="J45" s="1" t="s">
        <v>25</v>
      </c>
      <c r="K45" s="1" t="s">
        <v>26</v>
      </c>
      <c r="L45" s="1">
        <v>1.04E-2</v>
      </c>
      <c r="M45" s="1">
        <f>10.2*10^-3</f>
        <v>1.0199999999999999E-2</v>
      </c>
      <c r="N45" s="1">
        <f>0.9*10^-3</f>
        <v>9.0000000000000008E-4</v>
      </c>
      <c r="P45" s="2">
        <f t="shared" si="0"/>
        <v>13</v>
      </c>
      <c r="Q45" s="5">
        <f t="shared" si="1"/>
        <v>-1.923076923076928E-2</v>
      </c>
      <c r="R45" s="6">
        <f t="shared" si="2"/>
        <v>3.6000000000000004E-2</v>
      </c>
      <c r="S45" s="5">
        <f t="shared" si="3"/>
        <v>-0.71111111111111114</v>
      </c>
      <c r="T45" s="5">
        <f t="shared" si="4"/>
        <v>-0.71666666666666667</v>
      </c>
    </row>
    <row r="46" spans="1:20" x14ac:dyDescent="0.45">
      <c r="A46" s="1" t="s">
        <v>66</v>
      </c>
      <c r="B46" s="1" t="s">
        <v>82</v>
      </c>
      <c r="C46" s="1" t="s">
        <v>40</v>
      </c>
      <c r="D46" s="1" t="s">
        <v>67</v>
      </c>
      <c r="E46" s="4">
        <v>43222</v>
      </c>
      <c r="F46" s="4">
        <v>43235</v>
      </c>
      <c r="G46" s="1">
        <v>12</v>
      </c>
      <c r="H46" s="1">
        <v>5</v>
      </c>
      <c r="I46" s="1">
        <v>2.5</v>
      </c>
      <c r="J46" s="1" t="s">
        <v>27</v>
      </c>
      <c r="K46" s="1" t="s">
        <v>28</v>
      </c>
      <c r="L46" s="1">
        <f>0.039</f>
        <v>3.9E-2</v>
      </c>
      <c r="M46" s="1">
        <f>39.8*10^-3</f>
        <v>3.9799999999999995E-2</v>
      </c>
      <c r="N46" s="1">
        <f>3*10^-3</f>
        <v>3.0000000000000001E-3</v>
      </c>
      <c r="P46" s="2">
        <f t="shared" si="0"/>
        <v>13</v>
      </c>
      <c r="Q46" s="5">
        <f t="shared" si="1"/>
        <v>2.0512820512820388E-2</v>
      </c>
      <c r="R46" s="6">
        <f t="shared" si="2"/>
        <v>0.12</v>
      </c>
      <c r="S46" s="5">
        <f t="shared" si="3"/>
        <v>-0.67499999999999993</v>
      </c>
      <c r="T46" s="5">
        <f t="shared" si="4"/>
        <v>-0.66833333333333333</v>
      </c>
    </row>
    <row r="47" spans="1:20" x14ac:dyDescent="0.45">
      <c r="A47" s="1" t="s">
        <v>66</v>
      </c>
      <c r="B47" s="1" t="s">
        <v>82</v>
      </c>
      <c r="C47" s="1" t="s">
        <v>40</v>
      </c>
      <c r="D47" s="1" t="s">
        <v>67</v>
      </c>
      <c r="E47" s="4">
        <v>43222</v>
      </c>
      <c r="F47" s="4">
        <v>43235</v>
      </c>
      <c r="G47" s="1">
        <v>12</v>
      </c>
      <c r="H47" s="1">
        <v>5</v>
      </c>
      <c r="I47" s="1">
        <v>2.5</v>
      </c>
      <c r="J47" s="1" t="s">
        <v>29</v>
      </c>
      <c r="K47" s="1" t="s">
        <v>30</v>
      </c>
      <c r="L47" s="1">
        <v>1.9499999999999999E-3</v>
      </c>
      <c r="M47" s="1">
        <f>1866*10^-6</f>
        <v>1.8659999999999998E-3</v>
      </c>
      <c r="N47" s="1">
        <f>150*10^-6</f>
        <v>1.4999999999999999E-4</v>
      </c>
      <c r="P47" s="2">
        <f t="shared" si="0"/>
        <v>13</v>
      </c>
      <c r="Q47" s="5">
        <f t="shared" si="1"/>
        <v>-4.3076923076923124E-2</v>
      </c>
      <c r="R47" s="6">
        <f t="shared" si="2"/>
        <v>6.0000000000000001E-3</v>
      </c>
      <c r="S47" s="5">
        <f t="shared" si="3"/>
        <v>-0.67499999999999993</v>
      </c>
      <c r="T47" s="5">
        <f t="shared" si="4"/>
        <v>-0.68900000000000006</v>
      </c>
    </row>
    <row r="48" spans="1:20" x14ac:dyDescent="0.45">
      <c r="A48" s="1" t="s">
        <v>66</v>
      </c>
      <c r="B48" s="1" t="s">
        <v>82</v>
      </c>
      <c r="C48" s="1" t="s">
        <v>40</v>
      </c>
      <c r="D48" s="1" t="s">
        <v>67</v>
      </c>
      <c r="E48" s="4">
        <v>43222</v>
      </c>
      <c r="F48" s="4">
        <v>43235</v>
      </c>
      <c r="G48" s="1">
        <v>12</v>
      </c>
      <c r="H48" s="1">
        <v>5</v>
      </c>
      <c r="I48" s="1">
        <v>2.5</v>
      </c>
      <c r="J48" s="1" t="s">
        <v>68</v>
      </c>
      <c r="K48" s="1" t="s">
        <v>32</v>
      </c>
      <c r="L48" s="1">
        <v>1.0000000000000001E-5</v>
      </c>
      <c r="M48" s="1">
        <f>10.9*10^-6</f>
        <v>1.0900000000000001E-5</v>
      </c>
      <c r="N48" s="1">
        <f>0.8*10^-6</f>
        <v>7.9999999999999996E-7</v>
      </c>
      <c r="P48" s="2">
        <f t="shared" si="0"/>
        <v>13</v>
      </c>
      <c r="Q48" s="5">
        <f t="shared" si="1"/>
        <v>8.9999999999999983E-2</v>
      </c>
      <c r="R48" s="6">
        <f t="shared" si="2"/>
        <v>3.1999999999999999E-5</v>
      </c>
      <c r="S48" s="5">
        <f t="shared" si="3"/>
        <v>-0.6875</v>
      </c>
      <c r="T48" s="5">
        <f t="shared" si="4"/>
        <v>-0.65937499999999993</v>
      </c>
    </row>
    <row r="49" spans="1:20" x14ac:dyDescent="0.45">
      <c r="A49" s="1" t="s">
        <v>66</v>
      </c>
      <c r="B49" s="1" t="s">
        <v>82</v>
      </c>
      <c r="C49" s="1" t="s">
        <v>40</v>
      </c>
      <c r="D49" s="1" t="s">
        <v>67</v>
      </c>
      <c r="E49" s="4">
        <v>43222</v>
      </c>
      <c r="F49" s="4">
        <v>43235</v>
      </c>
      <c r="G49" s="1">
        <v>12</v>
      </c>
      <c r="H49" s="1">
        <v>5</v>
      </c>
      <c r="I49" s="1">
        <v>2.5</v>
      </c>
      <c r="J49" s="1" t="s">
        <v>33</v>
      </c>
      <c r="K49" s="1" t="s">
        <v>34</v>
      </c>
      <c r="L49" s="1">
        <v>1.4999999999999999E-4</v>
      </c>
      <c r="M49" s="1">
        <f>162*10^-6</f>
        <v>1.6199999999999998E-4</v>
      </c>
      <c r="N49" s="1">
        <f>12*10^-6</f>
        <v>1.2E-5</v>
      </c>
      <c r="P49" s="2">
        <f t="shared" si="0"/>
        <v>13</v>
      </c>
      <c r="Q49" s="5">
        <f t="shared" si="1"/>
        <v>7.999999999999996E-2</v>
      </c>
      <c r="R49" s="6">
        <f t="shared" si="2"/>
        <v>4.8000000000000007E-4</v>
      </c>
      <c r="S49" s="5">
        <f t="shared" si="3"/>
        <v>-0.68750000000000011</v>
      </c>
      <c r="T49" s="5">
        <f t="shared" si="4"/>
        <v>-0.66250000000000009</v>
      </c>
    </row>
    <row r="50" spans="1:20" x14ac:dyDescent="0.45">
      <c r="A50" s="1" t="s">
        <v>66</v>
      </c>
      <c r="B50" s="1" t="s">
        <v>82</v>
      </c>
      <c r="C50" s="1" t="s">
        <v>40</v>
      </c>
      <c r="D50" s="1" t="s">
        <v>67</v>
      </c>
      <c r="E50" s="4">
        <v>43222</v>
      </c>
      <c r="F50" s="4">
        <v>43235</v>
      </c>
      <c r="G50" s="1">
        <v>12</v>
      </c>
      <c r="H50" s="1">
        <v>5</v>
      </c>
      <c r="I50" s="1">
        <v>2.5</v>
      </c>
      <c r="J50" s="1" t="s">
        <v>37</v>
      </c>
      <c r="K50" s="1" t="s">
        <v>38</v>
      </c>
      <c r="L50" s="1">
        <v>1.95E-2</v>
      </c>
      <c r="M50" s="1">
        <f>20.8*10^-3</f>
        <v>2.0800000000000003E-2</v>
      </c>
      <c r="N50" s="1">
        <f>1.5*10^-3</f>
        <v>1.5E-3</v>
      </c>
      <c r="P50" s="2">
        <f t="shared" si="0"/>
        <v>13</v>
      </c>
      <c r="Q50" s="5">
        <f t="shared" si="1"/>
        <v>6.6666666666666791E-2</v>
      </c>
      <c r="R50" s="6">
        <f t="shared" si="2"/>
        <v>0.06</v>
      </c>
      <c r="S50" s="5">
        <f t="shared" si="3"/>
        <v>-0.67499999999999993</v>
      </c>
      <c r="T50" s="5">
        <f t="shared" si="4"/>
        <v>-0.65333333333333332</v>
      </c>
    </row>
    <row r="51" spans="1:20" x14ac:dyDescent="0.45">
      <c r="A51" s="1" t="s">
        <v>66</v>
      </c>
      <c r="B51" s="1" t="s">
        <v>82</v>
      </c>
      <c r="C51" s="1" t="s">
        <v>40</v>
      </c>
      <c r="D51" s="1" t="s">
        <v>67</v>
      </c>
      <c r="E51" s="4">
        <v>43222</v>
      </c>
      <c r="F51" s="4">
        <v>43235</v>
      </c>
      <c r="G51" s="1">
        <v>12</v>
      </c>
      <c r="H51" s="1">
        <v>5</v>
      </c>
      <c r="I51" s="1">
        <v>2.5</v>
      </c>
      <c r="J51" s="1" t="s">
        <v>63</v>
      </c>
      <c r="K51" s="1" t="s">
        <v>64</v>
      </c>
      <c r="L51" s="1">
        <v>1.4999999999999999E-4</v>
      </c>
      <c r="M51" s="1">
        <f>149*10^-6</f>
        <v>1.4899999999999999E-4</v>
      </c>
      <c r="N51" s="1">
        <f>11*10^-6</f>
        <v>1.1E-5</v>
      </c>
      <c r="P51" s="2">
        <f t="shared" si="0"/>
        <v>13</v>
      </c>
      <c r="Q51" s="5">
        <f t="shared" si="1"/>
        <v>-6.6666666666666489E-3</v>
      </c>
      <c r="R51" s="6">
        <f t="shared" si="2"/>
        <v>4.4000000000000002E-4</v>
      </c>
      <c r="S51" s="5">
        <f t="shared" si="3"/>
        <v>-0.65909090909090906</v>
      </c>
      <c r="T51" s="5">
        <f t="shared" si="4"/>
        <v>-0.66136363636363638</v>
      </c>
    </row>
    <row r="52" spans="1:20" x14ac:dyDescent="0.45">
      <c r="A52" s="1" t="s">
        <v>66</v>
      </c>
      <c r="B52" s="1" t="s">
        <v>82</v>
      </c>
      <c r="C52" s="1" t="s">
        <v>40</v>
      </c>
      <c r="D52" s="1" t="s">
        <v>67</v>
      </c>
      <c r="E52" s="4">
        <v>43222</v>
      </c>
      <c r="F52" s="4">
        <v>43235</v>
      </c>
      <c r="G52" s="1">
        <v>12</v>
      </c>
      <c r="H52" s="1">
        <v>5</v>
      </c>
      <c r="I52" s="1">
        <v>2.5</v>
      </c>
      <c r="J52" s="1" t="s">
        <v>69</v>
      </c>
      <c r="K52" s="1" t="s">
        <v>70</v>
      </c>
      <c r="L52" s="1">
        <v>1E-4</v>
      </c>
      <c r="M52" s="1">
        <f>123*10^-6</f>
        <v>1.2299999999999998E-4</v>
      </c>
      <c r="N52" s="1">
        <f>8*10^-6</f>
        <v>7.9999999999999996E-6</v>
      </c>
      <c r="P52" s="2">
        <f t="shared" si="0"/>
        <v>13</v>
      </c>
      <c r="Q52" s="5">
        <f t="shared" si="1"/>
        <v>0.22999999999999976</v>
      </c>
      <c r="R52" s="6">
        <f t="shared" si="2"/>
        <v>3.1999999999999997E-4</v>
      </c>
      <c r="S52" s="5">
        <f t="shared" si="3"/>
        <v>-0.6875</v>
      </c>
      <c r="T52" s="5">
        <f t="shared" si="4"/>
        <v>-0.61562499999999998</v>
      </c>
    </row>
    <row r="53" spans="1:20" x14ac:dyDescent="0.45">
      <c r="A53" s="1" t="s">
        <v>66</v>
      </c>
      <c r="B53" s="1" t="s">
        <v>82</v>
      </c>
      <c r="C53" s="1" t="s">
        <v>40</v>
      </c>
      <c r="D53" s="1" t="s">
        <v>67</v>
      </c>
      <c r="E53" s="4">
        <v>43222</v>
      </c>
      <c r="F53" s="4">
        <v>43235</v>
      </c>
      <c r="G53" s="1">
        <v>12</v>
      </c>
      <c r="H53" s="1">
        <v>5</v>
      </c>
      <c r="I53" s="1">
        <v>2.5</v>
      </c>
      <c r="J53" s="1" t="s">
        <v>35</v>
      </c>
      <c r="K53" s="1" t="s">
        <v>36</v>
      </c>
      <c r="L53" s="1">
        <v>2.9E-4</v>
      </c>
      <c r="M53" s="1">
        <f>289*10^-6</f>
        <v>2.8899999999999998E-4</v>
      </c>
      <c r="N53" s="1">
        <f>23*10^-6</f>
        <v>2.3E-5</v>
      </c>
      <c r="P53" s="2">
        <f t="shared" si="0"/>
        <v>13</v>
      </c>
      <c r="Q53" s="5">
        <f t="shared" si="1"/>
        <v>-3.4482758620690492E-3</v>
      </c>
      <c r="R53" s="6">
        <f t="shared" si="2"/>
        <v>9.2000000000000003E-4</v>
      </c>
      <c r="S53" s="5">
        <f t="shared" si="3"/>
        <v>-0.68478260869565222</v>
      </c>
      <c r="T53" s="5">
        <f t="shared" si="4"/>
        <v>-0.68586956521739129</v>
      </c>
    </row>
    <row r="54" spans="1:20" x14ac:dyDescent="0.45">
      <c r="A54" s="1" t="s">
        <v>66</v>
      </c>
      <c r="B54" s="1" t="s">
        <v>82</v>
      </c>
      <c r="C54" s="1" t="s">
        <v>40</v>
      </c>
      <c r="D54" s="1" t="s">
        <v>67</v>
      </c>
      <c r="E54" s="4">
        <v>43222</v>
      </c>
      <c r="F54" s="4">
        <v>43235</v>
      </c>
      <c r="G54" s="1">
        <v>12</v>
      </c>
      <c r="H54" s="1">
        <v>5</v>
      </c>
      <c r="I54" s="1">
        <v>2.5</v>
      </c>
      <c r="J54" s="1" t="s">
        <v>71</v>
      </c>
      <c r="K54" s="1" t="s">
        <v>55</v>
      </c>
      <c r="L54" s="1">
        <v>1.2949999999999999</v>
      </c>
      <c r="M54" s="1">
        <f>1308*10^-3</f>
        <v>1.3080000000000001</v>
      </c>
      <c r="N54" s="1">
        <f>92*10^-3</f>
        <v>9.1999999999999998E-2</v>
      </c>
      <c r="P54" s="2">
        <f t="shared" si="0"/>
        <v>13</v>
      </c>
      <c r="Q54" s="5">
        <f t="shared" si="1"/>
        <v>1.0038610038610134E-2</v>
      </c>
      <c r="R54" s="6">
        <f t="shared" si="2"/>
        <v>3.6799999999999997</v>
      </c>
      <c r="S54" s="5">
        <f t="shared" si="3"/>
        <v>-0.64809782608695654</v>
      </c>
      <c r="T54" s="5">
        <f t="shared" si="4"/>
        <v>-0.64456521739130435</v>
      </c>
    </row>
    <row r="55" spans="1:20" x14ac:dyDescent="0.45">
      <c r="A55" s="1" t="s">
        <v>84</v>
      </c>
      <c r="B55" s="1" t="s">
        <v>85</v>
      </c>
      <c r="C55" s="1" t="s">
        <v>86</v>
      </c>
      <c r="D55" s="1" t="s">
        <v>9</v>
      </c>
      <c r="E55" s="4">
        <v>43621</v>
      </c>
      <c r="F55" s="4">
        <v>43670</v>
      </c>
      <c r="G55" s="1">
        <v>13</v>
      </c>
      <c r="H55" s="1">
        <v>5</v>
      </c>
      <c r="I55" s="1">
        <v>5</v>
      </c>
      <c r="J55" s="1" t="s">
        <v>87</v>
      </c>
      <c r="K55" s="1" t="s">
        <v>88</v>
      </c>
      <c r="L55" s="1">
        <v>1.9599999999999999E-3</v>
      </c>
      <c r="M55" s="1">
        <f>13.2*(10^-3)/10</f>
        <v>1.32E-3</v>
      </c>
      <c r="N55" s="1">
        <f>75*(10^-6)</f>
        <v>7.4999999999999993E-5</v>
      </c>
      <c r="P55" s="2">
        <f t="shared" si="0"/>
        <v>19</v>
      </c>
      <c r="Q55" s="5">
        <f t="shared" si="1"/>
        <v>-0.32653061224489793</v>
      </c>
      <c r="R55" s="6">
        <f t="shared" si="2"/>
        <v>1.5E-3</v>
      </c>
      <c r="S55" s="5">
        <f t="shared" si="3"/>
        <v>0.30666666666666659</v>
      </c>
      <c r="T55" s="5">
        <f t="shared" si="4"/>
        <v>-0.12000000000000002</v>
      </c>
    </row>
    <row r="56" spans="1:20" x14ac:dyDescent="0.45">
      <c r="A56" s="1" t="s">
        <v>84</v>
      </c>
      <c r="B56" s="1" t="s">
        <v>85</v>
      </c>
      <c r="C56" s="1" t="s">
        <v>86</v>
      </c>
      <c r="D56" s="1" t="s">
        <v>9</v>
      </c>
      <c r="E56" s="4">
        <v>43621</v>
      </c>
      <c r="F56" s="4">
        <v>43670</v>
      </c>
      <c r="G56" s="1">
        <v>13</v>
      </c>
      <c r="H56" s="1">
        <v>5</v>
      </c>
      <c r="I56" s="1">
        <v>5</v>
      </c>
      <c r="J56" s="1" t="s">
        <v>14</v>
      </c>
      <c r="K56" s="1" t="s">
        <v>4</v>
      </c>
      <c r="L56" s="1">
        <v>1.042E-2</v>
      </c>
      <c r="M56" s="1">
        <f>4.08*(10^-3)</f>
        <v>4.0800000000000003E-3</v>
      </c>
      <c r="N56" s="1">
        <f>400*(10^-6)</f>
        <v>3.9999999999999996E-4</v>
      </c>
      <c r="P56" s="2">
        <f t="shared" si="0"/>
        <v>19</v>
      </c>
      <c r="Q56" s="5">
        <f t="shared" si="1"/>
        <v>-0.60844529750479848</v>
      </c>
      <c r="R56" s="6">
        <f t="shared" si="2"/>
        <v>7.9999999999999984E-3</v>
      </c>
      <c r="S56" s="5">
        <f t="shared" si="3"/>
        <v>0.30250000000000032</v>
      </c>
      <c r="T56" s="5">
        <f t="shared" si="4"/>
        <v>-0.48999999999999988</v>
      </c>
    </row>
    <row r="57" spans="1:20" x14ac:dyDescent="0.45">
      <c r="A57" s="1" t="s">
        <v>84</v>
      </c>
      <c r="B57" s="1" t="s">
        <v>85</v>
      </c>
      <c r="C57" s="1" t="s">
        <v>86</v>
      </c>
      <c r="D57" s="1" t="s">
        <v>9</v>
      </c>
      <c r="E57" s="4">
        <v>43621</v>
      </c>
      <c r="F57" s="4">
        <v>43670</v>
      </c>
      <c r="G57" s="1">
        <v>13</v>
      </c>
      <c r="H57" s="1">
        <v>5</v>
      </c>
      <c r="I57" s="1">
        <v>5</v>
      </c>
      <c r="J57" s="1" t="s">
        <v>23</v>
      </c>
      <c r="K57" s="1" t="s">
        <v>24</v>
      </c>
      <c r="L57" s="1">
        <v>1.2999999999999999E-4</v>
      </c>
      <c r="M57" s="1">
        <f>291*(10^-6)/10</f>
        <v>2.9099999999999996E-5</v>
      </c>
      <c r="N57" s="1">
        <f>5*10^-6</f>
        <v>4.9999999999999996E-6</v>
      </c>
      <c r="P57" s="2">
        <f t="shared" si="0"/>
        <v>19</v>
      </c>
      <c r="Q57" s="5">
        <f t="shared" si="1"/>
        <v>-0.77615384615384608</v>
      </c>
      <c r="R57" s="6">
        <f t="shared" si="2"/>
        <v>1E-4</v>
      </c>
      <c r="S57" s="5">
        <f t="shared" si="3"/>
        <v>0.29999999999999982</v>
      </c>
      <c r="T57" s="5">
        <f t="shared" si="4"/>
        <v>-0.70900000000000007</v>
      </c>
    </row>
    <row r="58" spans="1:20" x14ac:dyDescent="0.45">
      <c r="A58" s="1" t="s">
        <v>84</v>
      </c>
      <c r="B58" s="1" t="s">
        <v>85</v>
      </c>
      <c r="C58" s="1" t="s">
        <v>86</v>
      </c>
      <c r="D58" s="1" t="s">
        <v>9</v>
      </c>
      <c r="E58" s="4">
        <v>43621</v>
      </c>
      <c r="F58" s="4">
        <v>43670</v>
      </c>
      <c r="G58" s="1">
        <v>13</v>
      </c>
      <c r="H58" s="1">
        <v>5</v>
      </c>
      <c r="I58" s="1">
        <v>5</v>
      </c>
      <c r="J58" s="1" t="s">
        <v>16</v>
      </c>
      <c r="K58" s="1" t="s">
        <v>15</v>
      </c>
      <c r="L58" s="1">
        <v>0.31258999999999998</v>
      </c>
      <c r="M58" s="1">
        <f>418*10^-3</f>
        <v>0.41799999999999998</v>
      </c>
      <c r="N58" s="1">
        <f>12*10^-3</f>
        <v>1.2E-2</v>
      </c>
      <c r="P58" s="2">
        <f t="shared" si="0"/>
        <v>19</v>
      </c>
      <c r="Q58" s="5">
        <f t="shared" si="1"/>
        <v>0.33721488211395123</v>
      </c>
      <c r="R58" s="6">
        <f t="shared" si="2"/>
        <v>0.24</v>
      </c>
      <c r="S58" s="5">
        <f t="shared" si="3"/>
        <v>0.30245833333333327</v>
      </c>
      <c r="T58" s="5">
        <f t="shared" si="4"/>
        <v>0.7416666666666667</v>
      </c>
    </row>
    <row r="59" spans="1:20" x14ac:dyDescent="0.45">
      <c r="A59" s="1" t="s">
        <v>84</v>
      </c>
      <c r="B59" s="1" t="s">
        <v>85</v>
      </c>
      <c r="C59" s="1" t="s">
        <v>86</v>
      </c>
      <c r="D59" s="1" t="s">
        <v>9</v>
      </c>
      <c r="E59" s="4">
        <v>43621</v>
      </c>
      <c r="F59" s="4">
        <v>43670</v>
      </c>
      <c r="G59" s="1">
        <v>13</v>
      </c>
      <c r="H59" s="1">
        <v>5</v>
      </c>
      <c r="I59" s="1">
        <v>5</v>
      </c>
      <c r="J59" s="1" t="s">
        <v>44</v>
      </c>
      <c r="K59" s="1" t="s">
        <v>45</v>
      </c>
      <c r="L59" s="1">
        <v>5.7299999999999999E-3</v>
      </c>
      <c r="M59" s="1">
        <f>62*(10^-3)/10</f>
        <v>6.1999999999999998E-3</v>
      </c>
      <c r="N59" s="1">
        <f>220*10^-6</f>
        <v>2.1999999999999998E-4</v>
      </c>
      <c r="P59" s="2">
        <f t="shared" si="0"/>
        <v>19</v>
      </c>
      <c r="Q59" s="5">
        <f t="shared" si="1"/>
        <v>8.2024432809773118E-2</v>
      </c>
      <c r="R59" s="6">
        <f t="shared" si="2"/>
        <v>4.3999999999999994E-3</v>
      </c>
      <c r="S59" s="5">
        <f t="shared" si="3"/>
        <v>0.30227272727272742</v>
      </c>
      <c r="T59" s="5">
        <f t="shared" si="4"/>
        <v>0.40909090909090923</v>
      </c>
    </row>
    <row r="60" spans="1:20" x14ac:dyDescent="0.45">
      <c r="A60" s="1" t="s">
        <v>84</v>
      </c>
      <c r="B60" s="1" t="s">
        <v>85</v>
      </c>
      <c r="C60" s="1" t="s">
        <v>86</v>
      </c>
      <c r="D60" s="1" t="s">
        <v>9</v>
      </c>
      <c r="E60" s="4">
        <v>43621</v>
      </c>
      <c r="F60" s="4">
        <v>43670</v>
      </c>
      <c r="G60" s="1">
        <v>13</v>
      </c>
      <c r="H60" s="1">
        <v>5</v>
      </c>
      <c r="I60" s="1">
        <v>5</v>
      </c>
      <c r="J60" s="1" t="s">
        <v>46</v>
      </c>
      <c r="K60" s="1" t="s">
        <v>47</v>
      </c>
      <c r="L60" s="1">
        <v>7.2899999999999996E-3</v>
      </c>
      <c r="M60" s="1">
        <f>6.7*10^-3</f>
        <v>6.7000000000000002E-3</v>
      </c>
      <c r="N60" s="1">
        <f>280*10^-6</f>
        <v>2.7999999999999998E-4</v>
      </c>
      <c r="P60" s="2">
        <f t="shared" si="0"/>
        <v>19</v>
      </c>
      <c r="Q60" s="5">
        <f t="shared" si="1"/>
        <v>-8.0932784636488259E-2</v>
      </c>
      <c r="R60" s="6">
        <f t="shared" si="2"/>
        <v>5.5999999999999991E-3</v>
      </c>
      <c r="S60" s="5">
        <f t="shared" si="3"/>
        <v>0.30178571428571443</v>
      </c>
      <c r="T60" s="5">
        <f t="shared" si="4"/>
        <v>0.19642857142857167</v>
      </c>
    </row>
    <row r="61" spans="1:20" x14ac:dyDescent="0.45">
      <c r="A61" s="1" t="s">
        <v>84</v>
      </c>
      <c r="B61" s="1" t="s">
        <v>85</v>
      </c>
      <c r="C61" s="1" t="s">
        <v>86</v>
      </c>
      <c r="D61" s="1" t="s">
        <v>9</v>
      </c>
      <c r="E61" s="4">
        <v>43621</v>
      </c>
      <c r="F61" s="4">
        <v>43670</v>
      </c>
      <c r="G61" s="1">
        <v>13</v>
      </c>
      <c r="H61" s="1">
        <v>5</v>
      </c>
      <c r="I61" s="1">
        <v>5</v>
      </c>
      <c r="J61" s="1" t="s">
        <v>48</v>
      </c>
      <c r="K61" s="1" t="s">
        <v>49</v>
      </c>
      <c r="L61" s="1">
        <v>8.3360000000000004E-2</v>
      </c>
      <c r="M61" s="1">
        <f>764*(10^-3)/10</f>
        <v>7.6399999999999996E-2</v>
      </c>
      <c r="N61" s="1">
        <f>3.2*10^-3</f>
        <v>3.2000000000000002E-3</v>
      </c>
      <c r="P61" s="2">
        <f t="shared" si="0"/>
        <v>19</v>
      </c>
      <c r="Q61" s="5">
        <f t="shared" si="1"/>
        <v>-8.3493282149712189E-2</v>
      </c>
      <c r="R61" s="6">
        <f t="shared" si="2"/>
        <v>6.4000000000000001E-2</v>
      </c>
      <c r="S61" s="5">
        <f t="shared" si="3"/>
        <v>0.30250000000000005</v>
      </c>
      <c r="T61" s="5">
        <f t="shared" si="4"/>
        <v>0.19374999999999989</v>
      </c>
    </row>
    <row r="62" spans="1:20" x14ac:dyDescent="0.45">
      <c r="A62" s="1" t="s">
        <v>84</v>
      </c>
      <c r="B62" s="1" t="s">
        <v>85</v>
      </c>
      <c r="C62" s="1" t="s">
        <v>86</v>
      </c>
      <c r="D62" s="1" t="s">
        <v>9</v>
      </c>
      <c r="E62" s="4">
        <v>43621</v>
      </c>
      <c r="F62" s="4">
        <v>43670</v>
      </c>
      <c r="G62" s="1">
        <v>13</v>
      </c>
      <c r="H62" s="1">
        <v>5</v>
      </c>
      <c r="I62" s="1">
        <v>5</v>
      </c>
      <c r="J62" s="1" t="s">
        <v>25</v>
      </c>
      <c r="K62" s="1" t="s">
        <v>26</v>
      </c>
      <c r="L62" s="1">
        <v>0.15629999999999999</v>
      </c>
      <c r="M62" s="1">
        <f>1208.5*(10^-3)/10</f>
        <v>0.12085000000000001</v>
      </c>
      <c r="N62" s="1">
        <f>6*10^-3</f>
        <v>6.0000000000000001E-3</v>
      </c>
      <c r="P62" s="2">
        <f t="shared" si="0"/>
        <v>19</v>
      </c>
      <c r="Q62" s="5">
        <f t="shared" si="1"/>
        <v>-0.22680742162507986</v>
      </c>
      <c r="R62" s="6">
        <f t="shared" si="2"/>
        <v>0.12</v>
      </c>
      <c r="S62" s="5">
        <f t="shared" si="3"/>
        <v>0.30249999999999999</v>
      </c>
      <c r="T62" s="5">
        <f t="shared" si="4"/>
        <v>7.0833333333334787E-3</v>
      </c>
    </row>
    <row r="63" spans="1:20" x14ac:dyDescent="0.45">
      <c r="A63" s="1" t="s">
        <v>84</v>
      </c>
      <c r="B63" s="1" t="s">
        <v>85</v>
      </c>
      <c r="C63" s="1" t="s">
        <v>86</v>
      </c>
      <c r="D63" s="1" t="s">
        <v>9</v>
      </c>
      <c r="E63" s="4">
        <v>43621</v>
      </c>
      <c r="F63" s="4">
        <v>43670</v>
      </c>
      <c r="G63" s="1">
        <v>13</v>
      </c>
      <c r="H63" s="1">
        <v>5</v>
      </c>
      <c r="I63" s="1">
        <v>5</v>
      </c>
      <c r="J63" s="1" t="s">
        <v>27</v>
      </c>
      <c r="K63" s="1" t="s">
        <v>28</v>
      </c>
      <c r="L63" s="1">
        <v>3.6470000000000002E-2</v>
      </c>
      <c r="M63" s="1">
        <f>349.4*(10^-4)</f>
        <v>3.4939999999999999E-2</v>
      </c>
      <c r="N63" s="1">
        <f>1.4*10^-3</f>
        <v>1.4E-3</v>
      </c>
      <c r="P63" s="2">
        <f t="shared" si="0"/>
        <v>19</v>
      </c>
      <c r="Q63" s="5">
        <f t="shared" si="1"/>
        <v>-4.1952289553057402E-2</v>
      </c>
      <c r="R63" s="6">
        <f t="shared" si="2"/>
        <v>2.7999999999999997E-2</v>
      </c>
      <c r="S63" s="5">
        <f t="shared" si="3"/>
        <v>0.30250000000000021</v>
      </c>
      <c r="T63" s="5">
        <f t="shared" si="4"/>
        <v>0.24785714285714294</v>
      </c>
    </row>
    <row r="64" spans="1:20" x14ac:dyDescent="0.45">
      <c r="A64" s="1" t="s">
        <v>84</v>
      </c>
      <c r="B64" s="1" t="s">
        <v>85</v>
      </c>
      <c r="C64" s="1" t="s">
        <v>86</v>
      </c>
      <c r="D64" s="1" t="s">
        <v>9</v>
      </c>
      <c r="E64" s="4">
        <v>43621</v>
      </c>
      <c r="F64" s="4">
        <v>43670</v>
      </c>
      <c r="G64" s="1">
        <v>13</v>
      </c>
      <c r="H64" s="1">
        <v>5</v>
      </c>
      <c r="I64" s="1">
        <v>5</v>
      </c>
      <c r="J64" s="1" t="s">
        <v>29</v>
      </c>
      <c r="K64" s="1" t="s">
        <v>30</v>
      </c>
      <c r="L64" s="1">
        <v>5.2100000000000002E-3</v>
      </c>
      <c r="M64" s="1">
        <f>28.6*10^-4</f>
        <v>2.8600000000000001E-3</v>
      </c>
      <c r="N64" s="1">
        <f>200*10^-6</f>
        <v>1.9999999999999998E-4</v>
      </c>
      <c r="P64" s="2">
        <f t="shared" si="0"/>
        <v>19</v>
      </c>
      <c r="Q64" s="5">
        <f t="shared" si="1"/>
        <v>-0.45105566218809978</v>
      </c>
      <c r="R64" s="6">
        <f t="shared" si="2"/>
        <v>3.9999999999999992E-3</v>
      </c>
      <c r="S64" s="5">
        <f t="shared" si="3"/>
        <v>0.30250000000000032</v>
      </c>
      <c r="T64" s="5">
        <f t="shared" si="4"/>
        <v>-0.28499999999999981</v>
      </c>
    </row>
    <row r="65" spans="1:20" x14ac:dyDescent="0.45">
      <c r="A65" s="1" t="s">
        <v>84</v>
      </c>
      <c r="B65" s="1" t="s">
        <v>85</v>
      </c>
      <c r="C65" s="1" t="s">
        <v>86</v>
      </c>
      <c r="D65" s="1" t="s">
        <v>9</v>
      </c>
      <c r="E65" s="4">
        <v>43621</v>
      </c>
      <c r="F65" s="4">
        <v>43670</v>
      </c>
      <c r="G65" s="1">
        <v>13</v>
      </c>
      <c r="H65" s="1">
        <v>5</v>
      </c>
      <c r="I65" s="1">
        <v>5</v>
      </c>
      <c r="J65" s="1" t="s">
        <v>68</v>
      </c>
      <c r="K65" s="1" t="s">
        <v>32</v>
      </c>
      <c r="L65" s="1">
        <v>6.9999999999999994E-5</v>
      </c>
      <c r="M65" s="1">
        <f>527*10^-7</f>
        <v>5.27E-5</v>
      </c>
      <c r="N65" s="1">
        <f>2.5*10^-6</f>
        <v>2.4999999999999998E-6</v>
      </c>
      <c r="P65" s="2">
        <f t="shared" si="0"/>
        <v>19</v>
      </c>
      <c r="Q65" s="5">
        <f t="shared" si="1"/>
        <v>-0.24714285714285708</v>
      </c>
      <c r="R65" s="6">
        <f t="shared" si="2"/>
        <v>5.0000000000000002E-5</v>
      </c>
      <c r="S65" s="5">
        <f t="shared" si="3"/>
        <v>0.3999999999999998</v>
      </c>
      <c r="T65" s="5">
        <f t="shared" si="4"/>
        <v>5.3999999999999958E-2</v>
      </c>
    </row>
    <row r="66" spans="1:20" x14ac:dyDescent="0.45">
      <c r="A66" s="1" t="s">
        <v>84</v>
      </c>
      <c r="B66" s="1" t="s">
        <v>85</v>
      </c>
      <c r="C66" s="1" t="s">
        <v>86</v>
      </c>
      <c r="D66" s="1" t="s">
        <v>9</v>
      </c>
      <c r="E66" s="4">
        <v>43621</v>
      </c>
      <c r="F66" s="4">
        <v>43670</v>
      </c>
      <c r="G66" s="1">
        <v>13</v>
      </c>
      <c r="H66" s="1">
        <v>5</v>
      </c>
      <c r="I66" s="1">
        <v>5</v>
      </c>
      <c r="J66" s="1" t="s">
        <v>33</v>
      </c>
      <c r="K66" s="1" t="s">
        <v>34</v>
      </c>
      <c r="L66" s="1">
        <v>1.2999999999999999E-3</v>
      </c>
      <c r="M66" s="1">
        <f>12.8*10^-4</f>
        <v>1.2800000000000001E-3</v>
      </c>
      <c r="N66" s="1">
        <f>50*10^-6</f>
        <v>4.9999999999999996E-5</v>
      </c>
      <c r="P66" s="2">
        <f t="shared" ref="P66:P129" si="5">IF(DATEDIF(E66,F66,"md") = 0,"",DATEDIF(E66,F66,"md"))</f>
        <v>19</v>
      </c>
      <c r="Q66" s="5">
        <f t="shared" ref="Q66:Q129" si="6">IF(ISERROR((M66-L66)/L66),"",(M66-L66)/L66)</f>
        <v>-1.5384615384615259E-2</v>
      </c>
      <c r="R66" s="6">
        <f t="shared" ref="R66:R129" si="7">IF(ISERROR(N66*100/I66),"",N66*100/I66)</f>
        <v>9.999999999999998E-4</v>
      </c>
      <c r="S66" s="5">
        <f t="shared" ref="S66:S129" si="8">IF(ISERROR((L66-R66)/R66),"",(L66-R66)/R66)</f>
        <v>0.30000000000000021</v>
      </c>
      <c r="T66" s="5">
        <f t="shared" ref="T66:T129" si="9">IF(ISERROR((M66-R66)/R66),"",(M66-R66)/R66)</f>
        <v>0.28000000000000036</v>
      </c>
    </row>
    <row r="67" spans="1:20" x14ac:dyDescent="0.45">
      <c r="A67" s="1" t="s">
        <v>84</v>
      </c>
      <c r="B67" s="1" t="s">
        <v>85</v>
      </c>
      <c r="C67" s="1" t="s">
        <v>86</v>
      </c>
      <c r="D67" s="1" t="s">
        <v>9</v>
      </c>
      <c r="E67" s="4">
        <v>43621</v>
      </c>
      <c r="F67" s="4">
        <v>43670</v>
      </c>
      <c r="G67" s="1">
        <v>13</v>
      </c>
      <c r="H67" s="1">
        <v>5</v>
      </c>
      <c r="I67" s="1">
        <v>5</v>
      </c>
      <c r="J67" s="1" t="s">
        <v>37</v>
      </c>
      <c r="K67" s="1" t="s">
        <v>38</v>
      </c>
      <c r="L67" s="1">
        <v>5.21E-2</v>
      </c>
      <c r="M67" s="1">
        <f>423*10^-4</f>
        <v>4.2300000000000004E-2</v>
      </c>
      <c r="N67" s="1">
        <f>2*10^-3</f>
        <v>2E-3</v>
      </c>
      <c r="P67" s="2">
        <f t="shared" si="5"/>
        <v>19</v>
      </c>
      <c r="Q67" s="5">
        <f t="shared" si="6"/>
        <v>-0.18809980806142026</v>
      </c>
      <c r="R67" s="6">
        <f t="shared" si="7"/>
        <v>0.04</v>
      </c>
      <c r="S67" s="5">
        <f t="shared" si="8"/>
        <v>0.30249999999999999</v>
      </c>
      <c r="T67" s="5">
        <f t="shared" si="9"/>
        <v>5.7500000000000086E-2</v>
      </c>
    </row>
    <row r="68" spans="1:20" x14ac:dyDescent="0.45">
      <c r="A68" s="1" t="s">
        <v>84</v>
      </c>
      <c r="B68" s="1" t="s">
        <v>85</v>
      </c>
      <c r="C68" s="1" t="s">
        <v>86</v>
      </c>
      <c r="D68" s="1" t="s">
        <v>9</v>
      </c>
      <c r="E68" s="4">
        <v>43621</v>
      </c>
      <c r="F68" s="4">
        <v>43670</v>
      </c>
      <c r="G68" s="1">
        <v>13</v>
      </c>
      <c r="H68" s="1">
        <v>5</v>
      </c>
      <c r="I68" s="1">
        <v>5</v>
      </c>
      <c r="J68" s="1" t="s">
        <v>63</v>
      </c>
      <c r="K68" s="1" t="s">
        <v>64</v>
      </c>
      <c r="L68" s="1">
        <v>2.9E-4</v>
      </c>
      <c r="M68" s="1">
        <f>2.76*10^-4</f>
        <v>2.7599999999999999E-4</v>
      </c>
      <c r="N68" s="1">
        <f>11*10^-6</f>
        <v>1.1E-5</v>
      </c>
      <c r="P68" s="2">
        <f t="shared" si="5"/>
        <v>19</v>
      </c>
      <c r="Q68" s="5">
        <f t="shared" si="6"/>
        <v>-4.8275862068965572E-2</v>
      </c>
      <c r="R68" s="6">
        <f t="shared" si="7"/>
        <v>2.2000000000000001E-4</v>
      </c>
      <c r="S68" s="5">
        <f t="shared" si="8"/>
        <v>0.31818181818181812</v>
      </c>
      <c r="T68" s="5">
        <f t="shared" si="9"/>
        <v>0.25454545454545446</v>
      </c>
    </row>
    <row r="69" spans="1:20" x14ac:dyDescent="0.45">
      <c r="A69" s="1" t="s">
        <v>84</v>
      </c>
      <c r="B69" s="1" t="s">
        <v>85</v>
      </c>
      <c r="C69" s="1" t="s">
        <v>86</v>
      </c>
      <c r="D69" s="1" t="s">
        <v>9</v>
      </c>
      <c r="E69" s="4">
        <v>43621</v>
      </c>
      <c r="F69" s="4">
        <v>43670</v>
      </c>
      <c r="G69" s="1">
        <v>13</v>
      </c>
      <c r="H69" s="1">
        <v>5</v>
      </c>
      <c r="I69" s="1">
        <v>5</v>
      </c>
      <c r="J69" s="1" t="s">
        <v>69</v>
      </c>
      <c r="K69" s="1" t="s">
        <v>70</v>
      </c>
      <c r="L69" s="1">
        <v>2.1000000000000001E-4</v>
      </c>
      <c r="M69" s="1">
        <f>2.25*10^-4</f>
        <v>2.2500000000000002E-4</v>
      </c>
      <c r="N69" s="1">
        <f>8*10^-6</f>
        <v>7.9999999999999996E-6</v>
      </c>
      <c r="P69" s="2">
        <f t="shared" si="5"/>
        <v>19</v>
      </c>
      <c r="Q69" s="5">
        <f t="shared" si="6"/>
        <v>7.142857142857148E-2</v>
      </c>
      <c r="R69" s="6">
        <f t="shared" si="7"/>
        <v>1.5999999999999999E-4</v>
      </c>
      <c r="S69" s="5">
        <f t="shared" si="8"/>
        <v>0.31250000000000017</v>
      </c>
      <c r="T69" s="5">
        <f t="shared" si="9"/>
        <v>0.40625000000000028</v>
      </c>
    </row>
    <row r="70" spans="1:20" x14ac:dyDescent="0.45">
      <c r="A70" s="1" t="s">
        <v>84</v>
      </c>
      <c r="B70" s="1" t="s">
        <v>85</v>
      </c>
      <c r="C70" s="1" t="s">
        <v>86</v>
      </c>
      <c r="D70" s="1" t="s">
        <v>9</v>
      </c>
      <c r="E70" s="4">
        <v>43621</v>
      </c>
      <c r="F70" s="4">
        <v>43670</v>
      </c>
      <c r="G70" s="1">
        <v>13</v>
      </c>
      <c r="H70" s="1">
        <v>5</v>
      </c>
      <c r="I70" s="1">
        <v>5</v>
      </c>
      <c r="J70" s="1" t="s">
        <v>35</v>
      </c>
      <c r="K70" s="1" t="s">
        <v>36</v>
      </c>
      <c r="L70" s="1">
        <v>7.7999999999999999E-4</v>
      </c>
      <c r="M70" s="1">
        <f>7.3*10^-4</f>
        <v>7.2999999999999996E-4</v>
      </c>
      <c r="N70" s="1">
        <f>30*10^-6</f>
        <v>2.9999999999999997E-5</v>
      </c>
      <c r="P70" s="2">
        <f t="shared" si="5"/>
        <v>19</v>
      </c>
      <c r="Q70" s="5">
        <f t="shared" si="6"/>
        <v>-6.4102564102564139E-2</v>
      </c>
      <c r="R70" s="6">
        <f t="shared" si="7"/>
        <v>5.9999999999999995E-4</v>
      </c>
      <c r="S70" s="5">
        <f t="shared" si="8"/>
        <v>0.3000000000000001</v>
      </c>
      <c r="T70" s="5">
        <f t="shared" si="9"/>
        <v>0.2166666666666667</v>
      </c>
    </row>
    <row r="71" spans="1:20" x14ac:dyDescent="0.45">
      <c r="A71" s="1" t="s">
        <v>84</v>
      </c>
      <c r="B71" s="1" t="s">
        <v>85</v>
      </c>
      <c r="C71" s="1" t="s">
        <v>86</v>
      </c>
      <c r="D71" s="1" t="s">
        <v>9</v>
      </c>
      <c r="E71" s="4">
        <v>43621</v>
      </c>
      <c r="F71" s="4">
        <v>43670</v>
      </c>
      <c r="G71" s="1">
        <v>13</v>
      </c>
      <c r="H71" s="1">
        <v>5</v>
      </c>
      <c r="I71" s="1">
        <v>5</v>
      </c>
      <c r="J71" s="1" t="s">
        <v>71</v>
      </c>
      <c r="K71" s="1" t="s">
        <v>55</v>
      </c>
      <c r="L71" s="1">
        <v>2.2400000000000002</v>
      </c>
      <c r="M71" s="1">
        <f>1990*10^-3</f>
        <v>1.99</v>
      </c>
      <c r="N71" s="1">
        <f>80*10^-3</f>
        <v>0.08</v>
      </c>
      <c r="P71" s="2">
        <f t="shared" si="5"/>
        <v>19</v>
      </c>
      <c r="Q71" s="5">
        <f t="shared" si="6"/>
        <v>-0.11160714285714295</v>
      </c>
      <c r="R71" s="6">
        <f t="shared" si="7"/>
        <v>1.6</v>
      </c>
      <c r="S71" s="5">
        <f t="shared" si="8"/>
        <v>0.40000000000000008</v>
      </c>
      <c r="T71" s="5">
        <f t="shared" si="9"/>
        <v>0.24374999999999994</v>
      </c>
    </row>
    <row r="72" spans="1:20" x14ac:dyDescent="0.45">
      <c r="P72" s="2" t="str">
        <f t="shared" si="5"/>
        <v/>
      </c>
      <c r="Q72" s="5" t="str">
        <f t="shared" si="6"/>
        <v/>
      </c>
      <c r="R72" s="6" t="str">
        <f t="shared" si="7"/>
        <v/>
      </c>
      <c r="S72" s="5" t="str">
        <f t="shared" si="8"/>
        <v/>
      </c>
      <c r="T72" s="5" t="str">
        <f t="shared" si="9"/>
        <v/>
      </c>
    </row>
    <row r="73" spans="1:20" x14ac:dyDescent="0.45">
      <c r="P73" s="2" t="str">
        <f t="shared" si="5"/>
        <v/>
      </c>
      <c r="Q73" s="5" t="str">
        <f t="shared" si="6"/>
        <v/>
      </c>
      <c r="R73" s="6" t="str">
        <f t="shared" si="7"/>
        <v/>
      </c>
      <c r="S73" s="5" t="str">
        <f t="shared" si="8"/>
        <v/>
      </c>
      <c r="T73" s="5" t="str">
        <f t="shared" si="9"/>
        <v/>
      </c>
    </row>
    <row r="74" spans="1:20" x14ac:dyDescent="0.45">
      <c r="P74" s="2" t="str">
        <f t="shared" si="5"/>
        <v/>
      </c>
      <c r="Q74" s="5" t="str">
        <f t="shared" si="6"/>
        <v/>
      </c>
      <c r="R74" s="6" t="str">
        <f t="shared" si="7"/>
        <v/>
      </c>
      <c r="S74" s="5" t="str">
        <f t="shared" si="8"/>
        <v/>
      </c>
      <c r="T74" s="5" t="str">
        <f t="shared" si="9"/>
        <v/>
      </c>
    </row>
    <row r="75" spans="1:20" x14ac:dyDescent="0.45">
      <c r="P75" s="2" t="str">
        <f t="shared" si="5"/>
        <v/>
      </c>
      <c r="Q75" s="5" t="str">
        <f t="shared" si="6"/>
        <v/>
      </c>
      <c r="R75" s="6" t="str">
        <f t="shared" si="7"/>
        <v/>
      </c>
      <c r="S75" s="5" t="str">
        <f t="shared" si="8"/>
        <v/>
      </c>
      <c r="T75" s="5" t="str">
        <f t="shared" si="9"/>
        <v/>
      </c>
    </row>
    <row r="76" spans="1:20" x14ac:dyDescent="0.45">
      <c r="P76" s="2" t="str">
        <f t="shared" si="5"/>
        <v/>
      </c>
      <c r="Q76" s="5" t="str">
        <f t="shared" si="6"/>
        <v/>
      </c>
      <c r="R76" s="6" t="str">
        <f t="shared" si="7"/>
        <v/>
      </c>
      <c r="S76" s="5" t="str">
        <f t="shared" si="8"/>
        <v/>
      </c>
      <c r="T76" s="5" t="str">
        <f t="shared" si="9"/>
        <v/>
      </c>
    </row>
    <row r="77" spans="1:20" x14ac:dyDescent="0.45">
      <c r="P77" s="2" t="str">
        <f t="shared" si="5"/>
        <v/>
      </c>
      <c r="Q77" s="5" t="str">
        <f t="shared" si="6"/>
        <v/>
      </c>
      <c r="R77" s="6" t="str">
        <f t="shared" si="7"/>
        <v/>
      </c>
      <c r="S77" s="5" t="str">
        <f t="shared" si="8"/>
        <v/>
      </c>
      <c r="T77" s="5" t="str">
        <f t="shared" si="9"/>
        <v/>
      </c>
    </row>
    <row r="78" spans="1:20" x14ac:dyDescent="0.45">
      <c r="P78" s="2" t="str">
        <f t="shared" si="5"/>
        <v/>
      </c>
      <c r="Q78" s="5" t="str">
        <f t="shared" si="6"/>
        <v/>
      </c>
      <c r="R78" s="6" t="str">
        <f t="shared" si="7"/>
        <v/>
      </c>
      <c r="S78" s="5" t="str">
        <f t="shared" si="8"/>
        <v/>
      </c>
      <c r="T78" s="5" t="str">
        <f t="shared" si="9"/>
        <v/>
      </c>
    </row>
    <row r="79" spans="1:20" x14ac:dyDescent="0.45">
      <c r="P79" s="2" t="str">
        <f t="shared" si="5"/>
        <v/>
      </c>
      <c r="Q79" s="5" t="str">
        <f t="shared" si="6"/>
        <v/>
      </c>
      <c r="R79" s="6" t="str">
        <f t="shared" si="7"/>
        <v/>
      </c>
      <c r="S79" s="5" t="str">
        <f t="shared" si="8"/>
        <v/>
      </c>
      <c r="T79" s="5" t="str">
        <f t="shared" si="9"/>
        <v/>
      </c>
    </row>
    <row r="80" spans="1:20" x14ac:dyDescent="0.45">
      <c r="P80" s="2" t="str">
        <f t="shared" si="5"/>
        <v/>
      </c>
      <c r="Q80" s="5" t="str">
        <f t="shared" si="6"/>
        <v/>
      </c>
      <c r="R80" s="6" t="str">
        <f t="shared" si="7"/>
        <v/>
      </c>
      <c r="S80" s="5" t="str">
        <f t="shared" si="8"/>
        <v/>
      </c>
      <c r="T80" s="5" t="str">
        <f t="shared" si="9"/>
        <v/>
      </c>
    </row>
    <row r="81" spans="16:20" x14ac:dyDescent="0.45">
      <c r="P81" s="2" t="str">
        <f t="shared" si="5"/>
        <v/>
      </c>
      <c r="Q81" s="5" t="str">
        <f t="shared" si="6"/>
        <v/>
      </c>
      <c r="R81" s="6" t="str">
        <f t="shared" si="7"/>
        <v/>
      </c>
      <c r="S81" s="5" t="str">
        <f t="shared" si="8"/>
        <v/>
      </c>
      <c r="T81" s="5" t="str">
        <f t="shared" si="9"/>
        <v/>
      </c>
    </row>
    <row r="82" spans="16:20" x14ac:dyDescent="0.45">
      <c r="P82" s="2" t="str">
        <f t="shared" si="5"/>
        <v/>
      </c>
      <c r="Q82" s="5" t="str">
        <f t="shared" si="6"/>
        <v/>
      </c>
      <c r="R82" s="6" t="str">
        <f t="shared" si="7"/>
        <v/>
      </c>
      <c r="S82" s="5" t="str">
        <f t="shared" si="8"/>
        <v/>
      </c>
      <c r="T82" s="5" t="str">
        <f t="shared" si="9"/>
        <v/>
      </c>
    </row>
    <row r="83" spans="16:20" x14ac:dyDescent="0.45">
      <c r="P83" s="2" t="str">
        <f t="shared" si="5"/>
        <v/>
      </c>
      <c r="Q83" s="5" t="str">
        <f t="shared" si="6"/>
        <v/>
      </c>
      <c r="R83" s="6" t="str">
        <f t="shared" si="7"/>
        <v/>
      </c>
      <c r="S83" s="5" t="str">
        <f t="shared" si="8"/>
        <v/>
      </c>
      <c r="T83" s="5" t="str">
        <f t="shared" si="9"/>
        <v/>
      </c>
    </row>
    <row r="84" spans="16:20" x14ac:dyDescent="0.45">
      <c r="P84" s="2" t="str">
        <f t="shared" si="5"/>
        <v/>
      </c>
      <c r="Q84" s="5" t="str">
        <f t="shared" si="6"/>
        <v/>
      </c>
      <c r="R84" s="6" t="str">
        <f t="shared" si="7"/>
        <v/>
      </c>
      <c r="S84" s="5" t="str">
        <f t="shared" si="8"/>
        <v/>
      </c>
      <c r="T84" s="5" t="str">
        <f t="shared" si="9"/>
        <v/>
      </c>
    </row>
    <row r="85" spans="16:20" x14ac:dyDescent="0.45">
      <c r="P85" s="2" t="str">
        <f t="shared" si="5"/>
        <v/>
      </c>
      <c r="Q85" s="5" t="str">
        <f t="shared" si="6"/>
        <v/>
      </c>
      <c r="R85" s="6" t="str">
        <f t="shared" si="7"/>
        <v/>
      </c>
      <c r="S85" s="5" t="str">
        <f t="shared" si="8"/>
        <v/>
      </c>
      <c r="T85" s="5" t="str">
        <f t="shared" si="9"/>
        <v/>
      </c>
    </row>
    <row r="86" spans="16:20" x14ac:dyDescent="0.45">
      <c r="P86" s="2" t="str">
        <f t="shared" si="5"/>
        <v/>
      </c>
      <c r="Q86" s="5" t="str">
        <f t="shared" si="6"/>
        <v/>
      </c>
      <c r="R86" s="6" t="str">
        <f t="shared" si="7"/>
        <v/>
      </c>
      <c r="S86" s="5" t="str">
        <f t="shared" si="8"/>
        <v/>
      </c>
      <c r="T86" s="5" t="str">
        <f t="shared" si="9"/>
        <v/>
      </c>
    </row>
    <row r="87" spans="16:20" x14ac:dyDescent="0.45">
      <c r="P87" s="2" t="str">
        <f t="shared" si="5"/>
        <v/>
      </c>
      <c r="Q87" s="5" t="str">
        <f t="shared" si="6"/>
        <v/>
      </c>
      <c r="R87" s="6" t="str">
        <f t="shared" si="7"/>
        <v/>
      </c>
      <c r="S87" s="5" t="str">
        <f t="shared" si="8"/>
        <v/>
      </c>
      <c r="T87" s="5" t="str">
        <f t="shared" si="9"/>
        <v/>
      </c>
    </row>
    <row r="88" spans="16:20" x14ac:dyDescent="0.45">
      <c r="P88" s="2" t="str">
        <f t="shared" si="5"/>
        <v/>
      </c>
      <c r="Q88" s="5" t="str">
        <f t="shared" si="6"/>
        <v/>
      </c>
      <c r="R88" s="6" t="str">
        <f t="shared" si="7"/>
        <v/>
      </c>
      <c r="S88" s="5" t="str">
        <f t="shared" si="8"/>
        <v/>
      </c>
      <c r="T88" s="5" t="str">
        <f t="shared" si="9"/>
        <v/>
      </c>
    </row>
    <row r="89" spans="16:20" x14ac:dyDescent="0.45">
      <c r="P89" s="2" t="str">
        <f t="shared" si="5"/>
        <v/>
      </c>
      <c r="Q89" s="5" t="str">
        <f t="shared" si="6"/>
        <v/>
      </c>
      <c r="R89" s="6" t="str">
        <f t="shared" si="7"/>
        <v/>
      </c>
      <c r="S89" s="5" t="str">
        <f t="shared" si="8"/>
        <v/>
      </c>
      <c r="T89" s="5" t="str">
        <f t="shared" si="9"/>
        <v/>
      </c>
    </row>
    <row r="90" spans="16:20" x14ac:dyDescent="0.45">
      <c r="P90" s="2" t="str">
        <f t="shared" si="5"/>
        <v/>
      </c>
      <c r="Q90" s="5" t="str">
        <f t="shared" si="6"/>
        <v/>
      </c>
      <c r="R90" s="6" t="str">
        <f t="shared" si="7"/>
        <v/>
      </c>
      <c r="S90" s="5" t="str">
        <f t="shared" si="8"/>
        <v/>
      </c>
      <c r="T90" s="5" t="str">
        <f t="shared" si="9"/>
        <v/>
      </c>
    </row>
    <row r="91" spans="16:20" x14ac:dyDescent="0.45">
      <c r="P91" s="2" t="str">
        <f t="shared" si="5"/>
        <v/>
      </c>
      <c r="Q91" s="5" t="str">
        <f t="shared" si="6"/>
        <v/>
      </c>
      <c r="R91" s="6" t="str">
        <f t="shared" si="7"/>
        <v/>
      </c>
      <c r="S91" s="5" t="str">
        <f t="shared" si="8"/>
        <v/>
      </c>
      <c r="T91" s="5" t="str">
        <f t="shared" si="9"/>
        <v/>
      </c>
    </row>
    <row r="92" spans="16:20" x14ac:dyDescent="0.45">
      <c r="P92" s="2" t="str">
        <f t="shared" si="5"/>
        <v/>
      </c>
      <c r="Q92" s="5" t="str">
        <f t="shared" si="6"/>
        <v/>
      </c>
      <c r="R92" s="6" t="str">
        <f t="shared" si="7"/>
        <v/>
      </c>
      <c r="S92" s="5" t="str">
        <f t="shared" si="8"/>
        <v/>
      </c>
      <c r="T92" s="5" t="str">
        <f t="shared" si="9"/>
        <v/>
      </c>
    </row>
    <row r="93" spans="16:20" x14ac:dyDescent="0.45">
      <c r="P93" s="2" t="str">
        <f t="shared" si="5"/>
        <v/>
      </c>
      <c r="Q93" s="5" t="str">
        <f t="shared" si="6"/>
        <v/>
      </c>
      <c r="R93" s="6" t="str">
        <f t="shared" si="7"/>
        <v/>
      </c>
      <c r="S93" s="5" t="str">
        <f t="shared" si="8"/>
        <v/>
      </c>
      <c r="T93" s="5" t="str">
        <f t="shared" si="9"/>
        <v/>
      </c>
    </row>
    <row r="94" spans="16:20" x14ac:dyDescent="0.45">
      <c r="P94" s="2" t="str">
        <f t="shared" si="5"/>
        <v/>
      </c>
      <c r="Q94" s="5" t="str">
        <f t="shared" si="6"/>
        <v/>
      </c>
      <c r="R94" s="6" t="str">
        <f t="shared" si="7"/>
        <v/>
      </c>
      <c r="S94" s="5" t="str">
        <f t="shared" si="8"/>
        <v/>
      </c>
      <c r="T94" s="5" t="str">
        <f t="shared" si="9"/>
        <v/>
      </c>
    </row>
    <row r="95" spans="16:20" x14ac:dyDescent="0.45">
      <c r="P95" s="2" t="str">
        <f t="shared" si="5"/>
        <v/>
      </c>
      <c r="Q95" s="5" t="str">
        <f t="shared" si="6"/>
        <v/>
      </c>
      <c r="R95" s="6" t="str">
        <f t="shared" si="7"/>
        <v/>
      </c>
      <c r="S95" s="5" t="str">
        <f t="shared" si="8"/>
        <v/>
      </c>
      <c r="T95" s="5" t="str">
        <f t="shared" si="9"/>
        <v/>
      </c>
    </row>
    <row r="96" spans="16:20" x14ac:dyDescent="0.45">
      <c r="P96" s="2" t="str">
        <f t="shared" si="5"/>
        <v/>
      </c>
      <c r="Q96" s="5" t="str">
        <f t="shared" si="6"/>
        <v/>
      </c>
      <c r="R96" s="6" t="str">
        <f t="shared" si="7"/>
        <v/>
      </c>
      <c r="S96" s="5" t="str">
        <f t="shared" si="8"/>
        <v/>
      </c>
      <c r="T96" s="5" t="str">
        <f t="shared" si="9"/>
        <v/>
      </c>
    </row>
    <row r="97" spans="16:20" x14ac:dyDescent="0.45">
      <c r="P97" s="2" t="str">
        <f t="shared" si="5"/>
        <v/>
      </c>
      <c r="Q97" s="5" t="str">
        <f t="shared" si="6"/>
        <v/>
      </c>
      <c r="R97" s="6" t="str">
        <f t="shared" si="7"/>
        <v/>
      </c>
      <c r="S97" s="5" t="str">
        <f t="shared" si="8"/>
        <v/>
      </c>
      <c r="T97" s="5" t="str">
        <f t="shared" si="9"/>
        <v/>
      </c>
    </row>
    <row r="98" spans="16:20" x14ac:dyDescent="0.45">
      <c r="P98" s="2" t="str">
        <f t="shared" si="5"/>
        <v/>
      </c>
      <c r="Q98" s="5" t="str">
        <f t="shared" si="6"/>
        <v/>
      </c>
      <c r="R98" s="6" t="str">
        <f t="shared" si="7"/>
        <v/>
      </c>
      <c r="S98" s="5" t="str">
        <f t="shared" si="8"/>
        <v/>
      </c>
      <c r="T98" s="5" t="str">
        <f t="shared" si="9"/>
        <v/>
      </c>
    </row>
    <row r="99" spans="16:20" x14ac:dyDescent="0.45">
      <c r="P99" s="2" t="str">
        <f t="shared" si="5"/>
        <v/>
      </c>
      <c r="Q99" s="5" t="str">
        <f t="shared" si="6"/>
        <v/>
      </c>
      <c r="R99" s="6" t="str">
        <f t="shared" si="7"/>
        <v/>
      </c>
      <c r="S99" s="5" t="str">
        <f t="shared" si="8"/>
        <v/>
      </c>
      <c r="T99" s="5" t="str">
        <f t="shared" si="9"/>
        <v/>
      </c>
    </row>
    <row r="100" spans="16:20" x14ac:dyDescent="0.45">
      <c r="P100" s="2" t="str">
        <f t="shared" si="5"/>
        <v/>
      </c>
      <c r="Q100" s="5" t="str">
        <f t="shared" si="6"/>
        <v/>
      </c>
      <c r="R100" s="6" t="str">
        <f t="shared" si="7"/>
        <v/>
      </c>
      <c r="S100" s="5" t="str">
        <f t="shared" si="8"/>
        <v/>
      </c>
      <c r="T100" s="5" t="str">
        <f t="shared" si="9"/>
        <v/>
      </c>
    </row>
    <row r="101" spans="16:20" x14ac:dyDescent="0.45">
      <c r="P101" s="2" t="str">
        <f t="shared" si="5"/>
        <v/>
      </c>
      <c r="Q101" s="5" t="str">
        <f t="shared" si="6"/>
        <v/>
      </c>
      <c r="R101" s="6" t="str">
        <f t="shared" si="7"/>
        <v/>
      </c>
      <c r="S101" s="5" t="str">
        <f t="shared" si="8"/>
        <v/>
      </c>
      <c r="T101" s="5" t="str">
        <f t="shared" si="9"/>
        <v/>
      </c>
    </row>
    <row r="102" spans="16:20" x14ac:dyDescent="0.45">
      <c r="P102" s="2" t="str">
        <f t="shared" si="5"/>
        <v/>
      </c>
      <c r="Q102" s="5" t="str">
        <f t="shared" si="6"/>
        <v/>
      </c>
      <c r="R102" s="6" t="str">
        <f t="shared" si="7"/>
        <v/>
      </c>
      <c r="S102" s="5" t="str">
        <f t="shared" si="8"/>
        <v/>
      </c>
      <c r="T102" s="5" t="str">
        <f t="shared" si="9"/>
        <v/>
      </c>
    </row>
    <row r="103" spans="16:20" x14ac:dyDescent="0.45">
      <c r="P103" s="2" t="str">
        <f t="shared" si="5"/>
        <v/>
      </c>
      <c r="Q103" s="5" t="str">
        <f t="shared" si="6"/>
        <v/>
      </c>
      <c r="R103" s="6" t="str">
        <f t="shared" si="7"/>
        <v/>
      </c>
      <c r="S103" s="5" t="str">
        <f t="shared" si="8"/>
        <v/>
      </c>
      <c r="T103" s="5" t="str">
        <f t="shared" si="9"/>
        <v/>
      </c>
    </row>
    <row r="104" spans="16:20" x14ac:dyDescent="0.45">
      <c r="P104" s="2" t="str">
        <f t="shared" si="5"/>
        <v/>
      </c>
      <c r="Q104" s="5" t="str">
        <f t="shared" si="6"/>
        <v/>
      </c>
      <c r="R104" s="6" t="str">
        <f t="shared" si="7"/>
        <v/>
      </c>
      <c r="S104" s="5" t="str">
        <f t="shared" si="8"/>
        <v/>
      </c>
      <c r="T104" s="5" t="str">
        <f t="shared" si="9"/>
        <v/>
      </c>
    </row>
    <row r="105" spans="16:20" x14ac:dyDescent="0.45">
      <c r="P105" s="2" t="str">
        <f t="shared" si="5"/>
        <v/>
      </c>
      <c r="Q105" s="5" t="str">
        <f t="shared" si="6"/>
        <v/>
      </c>
      <c r="R105" s="6" t="str">
        <f t="shared" si="7"/>
        <v/>
      </c>
      <c r="S105" s="5" t="str">
        <f t="shared" si="8"/>
        <v/>
      </c>
      <c r="T105" s="5" t="str">
        <f t="shared" si="9"/>
        <v/>
      </c>
    </row>
    <row r="106" spans="16:20" x14ac:dyDescent="0.45">
      <c r="P106" s="2" t="str">
        <f t="shared" si="5"/>
        <v/>
      </c>
      <c r="Q106" s="5" t="str">
        <f t="shared" si="6"/>
        <v/>
      </c>
      <c r="R106" s="6" t="str">
        <f t="shared" si="7"/>
        <v/>
      </c>
      <c r="S106" s="5" t="str">
        <f t="shared" si="8"/>
        <v/>
      </c>
      <c r="T106" s="5" t="str">
        <f t="shared" si="9"/>
        <v/>
      </c>
    </row>
    <row r="107" spans="16:20" x14ac:dyDescent="0.45">
      <c r="P107" s="2" t="str">
        <f t="shared" si="5"/>
        <v/>
      </c>
      <c r="Q107" s="5" t="str">
        <f t="shared" si="6"/>
        <v/>
      </c>
      <c r="R107" s="6" t="str">
        <f t="shared" si="7"/>
        <v/>
      </c>
      <c r="S107" s="5" t="str">
        <f t="shared" si="8"/>
        <v/>
      </c>
      <c r="T107" s="5" t="str">
        <f t="shared" si="9"/>
        <v/>
      </c>
    </row>
    <row r="108" spans="16:20" x14ac:dyDescent="0.45">
      <c r="P108" s="2" t="str">
        <f t="shared" si="5"/>
        <v/>
      </c>
      <c r="Q108" s="5" t="str">
        <f t="shared" si="6"/>
        <v/>
      </c>
      <c r="R108" s="6" t="str">
        <f t="shared" si="7"/>
        <v/>
      </c>
      <c r="S108" s="5" t="str">
        <f t="shared" si="8"/>
        <v/>
      </c>
      <c r="T108" s="5" t="str">
        <f t="shared" si="9"/>
        <v/>
      </c>
    </row>
    <row r="109" spans="16:20" x14ac:dyDescent="0.45">
      <c r="P109" s="2" t="str">
        <f t="shared" si="5"/>
        <v/>
      </c>
      <c r="Q109" s="5" t="str">
        <f t="shared" si="6"/>
        <v/>
      </c>
      <c r="R109" s="6" t="str">
        <f t="shared" si="7"/>
        <v/>
      </c>
      <c r="S109" s="5" t="str">
        <f t="shared" si="8"/>
        <v/>
      </c>
      <c r="T109" s="5" t="str">
        <f t="shared" si="9"/>
        <v/>
      </c>
    </row>
    <row r="110" spans="16:20" x14ac:dyDescent="0.45">
      <c r="P110" s="2" t="str">
        <f t="shared" si="5"/>
        <v/>
      </c>
      <c r="Q110" s="5" t="str">
        <f t="shared" si="6"/>
        <v/>
      </c>
      <c r="R110" s="6" t="str">
        <f t="shared" si="7"/>
        <v/>
      </c>
      <c r="S110" s="5" t="str">
        <f t="shared" si="8"/>
        <v/>
      </c>
      <c r="T110" s="5" t="str">
        <f t="shared" si="9"/>
        <v/>
      </c>
    </row>
    <row r="111" spans="16:20" x14ac:dyDescent="0.45">
      <c r="P111" s="2" t="str">
        <f t="shared" si="5"/>
        <v/>
      </c>
      <c r="Q111" s="5" t="str">
        <f t="shared" si="6"/>
        <v/>
      </c>
      <c r="R111" s="6" t="str">
        <f t="shared" si="7"/>
        <v/>
      </c>
      <c r="S111" s="5" t="str">
        <f t="shared" si="8"/>
        <v/>
      </c>
      <c r="T111" s="5" t="str">
        <f t="shared" si="9"/>
        <v/>
      </c>
    </row>
    <row r="112" spans="16:20" x14ac:dyDescent="0.45">
      <c r="P112" s="2" t="str">
        <f t="shared" si="5"/>
        <v/>
      </c>
      <c r="Q112" s="5" t="str">
        <f t="shared" si="6"/>
        <v/>
      </c>
      <c r="R112" s="6" t="str">
        <f t="shared" si="7"/>
        <v/>
      </c>
      <c r="S112" s="5" t="str">
        <f t="shared" si="8"/>
        <v/>
      </c>
      <c r="T112" s="5" t="str">
        <f t="shared" si="9"/>
        <v/>
      </c>
    </row>
    <row r="113" spans="16:20" x14ac:dyDescent="0.45">
      <c r="P113" s="2" t="str">
        <f t="shared" si="5"/>
        <v/>
      </c>
      <c r="Q113" s="5" t="str">
        <f t="shared" si="6"/>
        <v/>
      </c>
      <c r="R113" s="6" t="str">
        <f t="shared" si="7"/>
        <v/>
      </c>
      <c r="S113" s="5" t="str">
        <f t="shared" si="8"/>
        <v/>
      </c>
      <c r="T113" s="5" t="str">
        <f t="shared" si="9"/>
        <v/>
      </c>
    </row>
    <row r="114" spans="16:20" x14ac:dyDescent="0.45">
      <c r="P114" s="2" t="str">
        <f t="shared" si="5"/>
        <v/>
      </c>
      <c r="Q114" s="5" t="str">
        <f t="shared" si="6"/>
        <v/>
      </c>
      <c r="R114" s="6" t="str">
        <f t="shared" si="7"/>
        <v/>
      </c>
      <c r="S114" s="5" t="str">
        <f t="shared" si="8"/>
        <v/>
      </c>
      <c r="T114" s="5" t="str">
        <f t="shared" si="9"/>
        <v/>
      </c>
    </row>
    <row r="115" spans="16:20" x14ac:dyDescent="0.45">
      <c r="P115" s="2" t="str">
        <f t="shared" si="5"/>
        <v/>
      </c>
      <c r="Q115" s="5" t="str">
        <f t="shared" si="6"/>
        <v/>
      </c>
      <c r="R115" s="6" t="str">
        <f t="shared" si="7"/>
        <v/>
      </c>
      <c r="S115" s="5" t="str">
        <f t="shared" si="8"/>
        <v/>
      </c>
      <c r="T115" s="5" t="str">
        <f t="shared" si="9"/>
        <v/>
      </c>
    </row>
    <row r="116" spans="16:20" x14ac:dyDescent="0.45">
      <c r="P116" s="2" t="str">
        <f t="shared" si="5"/>
        <v/>
      </c>
      <c r="Q116" s="5" t="str">
        <f t="shared" si="6"/>
        <v/>
      </c>
      <c r="R116" s="6" t="str">
        <f t="shared" si="7"/>
        <v/>
      </c>
      <c r="S116" s="5" t="str">
        <f t="shared" si="8"/>
        <v/>
      </c>
      <c r="T116" s="5" t="str">
        <f t="shared" si="9"/>
        <v/>
      </c>
    </row>
    <row r="117" spans="16:20" x14ac:dyDescent="0.45">
      <c r="P117" s="2" t="str">
        <f t="shared" si="5"/>
        <v/>
      </c>
      <c r="Q117" s="5" t="str">
        <f t="shared" si="6"/>
        <v/>
      </c>
      <c r="R117" s="6" t="str">
        <f t="shared" si="7"/>
        <v/>
      </c>
      <c r="S117" s="5" t="str">
        <f t="shared" si="8"/>
        <v/>
      </c>
      <c r="T117" s="5" t="str">
        <f t="shared" si="9"/>
        <v/>
      </c>
    </row>
    <row r="118" spans="16:20" x14ac:dyDescent="0.45">
      <c r="P118" s="2" t="str">
        <f t="shared" si="5"/>
        <v/>
      </c>
      <c r="Q118" s="5" t="str">
        <f t="shared" si="6"/>
        <v/>
      </c>
      <c r="R118" s="6" t="str">
        <f t="shared" si="7"/>
        <v/>
      </c>
      <c r="S118" s="5" t="str">
        <f t="shared" si="8"/>
        <v/>
      </c>
      <c r="T118" s="5" t="str">
        <f t="shared" si="9"/>
        <v/>
      </c>
    </row>
    <row r="119" spans="16:20" x14ac:dyDescent="0.45">
      <c r="P119" s="2" t="str">
        <f t="shared" si="5"/>
        <v/>
      </c>
      <c r="Q119" s="5" t="str">
        <f t="shared" si="6"/>
        <v/>
      </c>
      <c r="R119" s="6" t="str">
        <f t="shared" si="7"/>
        <v/>
      </c>
      <c r="S119" s="5" t="str">
        <f t="shared" si="8"/>
        <v/>
      </c>
      <c r="T119" s="5" t="str">
        <f t="shared" si="9"/>
        <v/>
      </c>
    </row>
    <row r="120" spans="16:20" x14ac:dyDescent="0.45">
      <c r="P120" s="2" t="str">
        <f t="shared" si="5"/>
        <v/>
      </c>
      <c r="Q120" s="5" t="str">
        <f t="shared" si="6"/>
        <v/>
      </c>
      <c r="R120" s="6" t="str">
        <f t="shared" si="7"/>
        <v/>
      </c>
      <c r="S120" s="5" t="str">
        <f t="shared" si="8"/>
        <v/>
      </c>
      <c r="T120" s="5" t="str">
        <f t="shared" si="9"/>
        <v/>
      </c>
    </row>
    <row r="121" spans="16:20" x14ac:dyDescent="0.45">
      <c r="P121" s="2" t="str">
        <f t="shared" si="5"/>
        <v/>
      </c>
      <c r="Q121" s="5" t="str">
        <f t="shared" si="6"/>
        <v/>
      </c>
      <c r="R121" s="6" t="str">
        <f t="shared" si="7"/>
        <v/>
      </c>
      <c r="S121" s="5" t="str">
        <f t="shared" si="8"/>
        <v/>
      </c>
      <c r="T121" s="5" t="str">
        <f t="shared" si="9"/>
        <v/>
      </c>
    </row>
    <row r="122" spans="16:20" x14ac:dyDescent="0.45">
      <c r="P122" s="2" t="str">
        <f t="shared" si="5"/>
        <v/>
      </c>
      <c r="Q122" s="5" t="str">
        <f t="shared" si="6"/>
        <v/>
      </c>
      <c r="R122" s="6" t="str">
        <f t="shared" si="7"/>
        <v/>
      </c>
      <c r="S122" s="5" t="str">
        <f t="shared" si="8"/>
        <v/>
      </c>
      <c r="T122" s="5" t="str">
        <f t="shared" si="9"/>
        <v/>
      </c>
    </row>
    <row r="123" spans="16:20" x14ac:dyDescent="0.45">
      <c r="P123" s="2" t="str">
        <f t="shared" si="5"/>
        <v/>
      </c>
      <c r="Q123" s="5" t="str">
        <f t="shared" si="6"/>
        <v/>
      </c>
      <c r="R123" s="6" t="str">
        <f t="shared" si="7"/>
        <v/>
      </c>
      <c r="S123" s="5" t="str">
        <f t="shared" si="8"/>
        <v/>
      </c>
      <c r="T123" s="5" t="str">
        <f t="shared" si="9"/>
        <v/>
      </c>
    </row>
    <row r="124" spans="16:20" x14ac:dyDescent="0.45">
      <c r="P124" s="2" t="str">
        <f t="shared" si="5"/>
        <v/>
      </c>
      <c r="Q124" s="5" t="str">
        <f t="shared" si="6"/>
        <v/>
      </c>
      <c r="R124" s="6" t="str">
        <f t="shared" si="7"/>
        <v/>
      </c>
      <c r="S124" s="5" t="str">
        <f t="shared" si="8"/>
        <v/>
      </c>
      <c r="T124" s="5" t="str">
        <f t="shared" si="9"/>
        <v/>
      </c>
    </row>
    <row r="125" spans="16:20" x14ac:dyDescent="0.45">
      <c r="P125" s="2" t="str">
        <f t="shared" si="5"/>
        <v/>
      </c>
      <c r="Q125" s="5" t="str">
        <f t="shared" si="6"/>
        <v/>
      </c>
      <c r="R125" s="6" t="str">
        <f t="shared" si="7"/>
        <v/>
      </c>
      <c r="S125" s="5" t="str">
        <f t="shared" si="8"/>
        <v/>
      </c>
      <c r="T125" s="5" t="str">
        <f t="shared" si="9"/>
        <v/>
      </c>
    </row>
    <row r="126" spans="16:20" x14ac:dyDescent="0.45">
      <c r="P126" s="2" t="str">
        <f t="shared" si="5"/>
        <v/>
      </c>
      <c r="Q126" s="5" t="str">
        <f t="shared" si="6"/>
        <v/>
      </c>
      <c r="R126" s="6" t="str">
        <f t="shared" si="7"/>
        <v/>
      </c>
      <c r="S126" s="5" t="str">
        <f t="shared" si="8"/>
        <v/>
      </c>
      <c r="T126" s="5" t="str">
        <f t="shared" si="9"/>
        <v/>
      </c>
    </row>
    <row r="127" spans="16:20" x14ac:dyDescent="0.45">
      <c r="P127" s="2" t="str">
        <f t="shared" si="5"/>
        <v/>
      </c>
      <c r="Q127" s="5" t="str">
        <f t="shared" si="6"/>
        <v/>
      </c>
      <c r="R127" s="6" t="str">
        <f t="shared" si="7"/>
        <v/>
      </c>
      <c r="S127" s="5" t="str">
        <f t="shared" si="8"/>
        <v/>
      </c>
      <c r="T127" s="5" t="str">
        <f t="shared" si="9"/>
        <v/>
      </c>
    </row>
    <row r="128" spans="16:20" x14ac:dyDescent="0.45">
      <c r="P128" s="2" t="str">
        <f t="shared" si="5"/>
        <v/>
      </c>
      <c r="Q128" s="5" t="str">
        <f t="shared" si="6"/>
        <v/>
      </c>
      <c r="R128" s="6" t="str">
        <f t="shared" si="7"/>
        <v/>
      </c>
      <c r="S128" s="5" t="str">
        <f t="shared" si="8"/>
        <v/>
      </c>
      <c r="T128" s="5" t="str">
        <f t="shared" si="9"/>
        <v/>
      </c>
    </row>
    <row r="129" spans="16:20" x14ac:dyDescent="0.45">
      <c r="P129" s="2" t="str">
        <f t="shared" si="5"/>
        <v/>
      </c>
      <c r="Q129" s="5" t="str">
        <f t="shared" si="6"/>
        <v/>
      </c>
      <c r="R129" s="6" t="str">
        <f t="shared" si="7"/>
        <v/>
      </c>
      <c r="S129" s="5" t="str">
        <f t="shared" si="8"/>
        <v/>
      </c>
      <c r="T129" s="5" t="str">
        <f t="shared" si="9"/>
        <v/>
      </c>
    </row>
    <row r="130" spans="16:20" x14ac:dyDescent="0.45">
      <c r="P130" s="2" t="str">
        <f t="shared" ref="P130:P193" si="10">IF(DATEDIF(E130,F130,"md") = 0,"",DATEDIF(E130,F130,"md"))</f>
        <v/>
      </c>
      <c r="Q130" s="5" t="str">
        <f t="shared" ref="Q130:Q193" si="11">IF(ISERROR((M130-L130)/L130),"",(M130-L130)/L130)</f>
        <v/>
      </c>
      <c r="R130" s="6" t="str">
        <f t="shared" ref="R130:R193" si="12">IF(ISERROR(N130*100/I130),"",N130*100/I130)</f>
        <v/>
      </c>
      <c r="S130" s="5" t="str">
        <f t="shared" ref="S130:S193" si="13">IF(ISERROR((L130-R130)/R130),"",(L130-R130)/R130)</f>
        <v/>
      </c>
      <c r="T130" s="5" t="str">
        <f t="shared" ref="T130:T193" si="14">IF(ISERROR((M130-R130)/R130),"",(M130-R130)/R130)</f>
        <v/>
      </c>
    </row>
    <row r="131" spans="16:20" x14ac:dyDescent="0.45">
      <c r="P131" s="2" t="str">
        <f t="shared" si="10"/>
        <v/>
      </c>
      <c r="Q131" s="5" t="str">
        <f t="shared" si="11"/>
        <v/>
      </c>
      <c r="R131" s="6" t="str">
        <f t="shared" si="12"/>
        <v/>
      </c>
      <c r="S131" s="5" t="str">
        <f t="shared" si="13"/>
        <v/>
      </c>
      <c r="T131" s="5" t="str">
        <f t="shared" si="14"/>
        <v/>
      </c>
    </row>
    <row r="132" spans="16:20" x14ac:dyDescent="0.45">
      <c r="P132" s="2" t="str">
        <f t="shared" si="10"/>
        <v/>
      </c>
      <c r="Q132" s="5" t="str">
        <f t="shared" si="11"/>
        <v/>
      </c>
      <c r="R132" s="6" t="str">
        <f t="shared" si="12"/>
        <v/>
      </c>
      <c r="S132" s="5" t="str">
        <f t="shared" si="13"/>
        <v/>
      </c>
      <c r="T132" s="5" t="str">
        <f t="shared" si="14"/>
        <v/>
      </c>
    </row>
    <row r="133" spans="16:20" x14ac:dyDescent="0.45">
      <c r="P133" s="2" t="str">
        <f t="shared" si="10"/>
        <v/>
      </c>
      <c r="Q133" s="5" t="str">
        <f t="shared" si="11"/>
        <v/>
      </c>
      <c r="R133" s="6" t="str">
        <f t="shared" si="12"/>
        <v/>
      </c>
      <c r="S133" s="5" t="str">
        <f t="shared" si="13"/>
        <v/>
      </c>
      <c r="T133" s="5" t="str">
        <f t="shared" si="14"/>
        <v/>
      </c>
    </row>
    <row r="134" spans="16:20" x14ac:dyDescent="0.45">
      <c r="P134" s="2" t="str">
        <f t="shared" si="10"/>
        <v/>
      </c>
      <c r="Q134" s="5" t="str">
        <f t="shared" si="11"/>
        <v/>
      </c>
      <c r="R134" s="6" t="str">
        <f t="shared" si="12"/>
        <v/>
      </c>
      <c r="S134" s="5" t="str">
        <f t="shared" si="13"/>
        <v/>
      </c>
      <c r="T134" s="5" t="str">
        <f t="shared" si="14"/>
        <v/>
      </c>
    </row>
    <row r="135" spans="16:20" x14ac:dyDescent="0.45">
      <c r="P135" s="2" t="str">
        <f t="shared" si="10"/>
        <v/>
      </c>
      <c r="Q135" s="5" t="str">
        <f t="shared" si="11"/>
        <v/>
      </c>
      <c r="R135" s="6" t="str">
        <f t="shared" si="12"/>
        <v/>
      </c>
      <c r="S135" s="5" t="str">
        <f t="shared" si="13"/>
        <v/>
      </c>
      <c r="T135" s="5" t="str">
        <f t="shared" si="14"/>
        <v/>
      </c>
    </row>
    <row r="136" spans="16:20" x14ac:dyDescent="0.45">
      <c r="P136" s="2" t="str">
        <f t="shared" si="10"/>
        <v/>
      </c>
      <c r="Q136" s="5" t="str">
        <f t="shared" si="11"/>
        <v/>
      </c>
      <c r="R136" s="6" t="str">
        <f t="shared" si="12"/>
        <v/>
      </c>
      <c r="S136" s="5" t="str">
        <f t="shared" si="13"/>
        <v/>
      </c>
      <c r="T136" s="5" t="str">
        <f t="shared" si="14"/>
        <v/>
      </c>
    </row>
    <row r="137" spans="16:20" x14ac:dyDescent="0.45">
      <c r="P137" s="2" t="str">
        <f t="shared" si="10"/>
        <v/>
      </c>
      <c r="Q137" s="5" t="str">
        <f t="shared" si="11"/>
        <v/>
      </c>
      <c r="R137" s="6" t="str">
        <f t="shared" si="12"/>
        <v/>
      </c>
      <c r="S137" s="5" t="str">
        <f t="shared" si="13"/>
        <v/>
      </c>
      <c r="T137" s="5" t="str">
        <f t="shared" si="14"/>
        <v/>
      </c>
    </row>
    <row r="138" spans="16:20" x14ac:dyDescent="0.45">
      <c r="P138" s="2" t="str">
        <f t="shared" si="10"/>
        <v/>
      </c>
      <c r="Q138" s="5" t="str">
        <f t="shared" si="11"/>
        <v/>
      </c>
      <c r="R138" s="6" t="str">
        <f t="shared" si="12"/>
        <v/>
      </c>
      <c r="S138" s="5" t="str">
        <f t="shared" si="13"/>
        <v/>
      </c>
      <c r="T138" s="5" t="str">
        <f t="shared" si="14"/>
        <v/>
      </c>
    </row>
    <row r="139" spans="16:20" x14ac:dyDescent="0.45">
      <c r="P139" s="2" t="str">
        <f t="shared" si="10"/>
        <v/>
      </c>
      <c r="Q139" s="5" t="str">
        <f t="shared" si="11"/>
        <v/>
      </c>
      <c r="R139" s="6" t="str">
        <f t="shared" si="12"/>
        <v/>
      </c>
      <c r="S139" s="5" t="str">
        <f t="shared" si="13"/>
        <v/>
      </c>
      <c r="T139" s="5" t="str">
        <f t="shared" si="14"/>
        <v/>
      </c>
    </row>
    <row r="140" spans="16:20" x14ac:dyDescent="0.45">
      <c r="P140" s="2" t="str">
        <f t="shared" si="10"/>
        <v/>
      </c>
      <c r="Q140" s="5" t="str">
        <f t="shared" si="11"/>
        <v/>
      </c>
      <c r="R140" s="6" t="str">
        <f t="shared" si="12"/>
        <v/>
      </c>
      <c r="S140" s="5" t="str">
        <f t="shared" si="13"/>
        <v/>
      </c>
      <c r="T140" s="5" t="str">
        <f t="shared" si="14"/>
        <v/>
      </c>
    </row>
    <row r="141" spans="16:20" x14ac:dyDescent="0.45">
      <c r="P141" s="2" t="str">
        <f t="shared" si="10"/>
        <v/>
      </c>
      <c r="Q141" s="5" t="str">
        <f t="shared" si="11"/>
        <v/>
      </c>
      <c r="R141" s="6" t="str">
        <f t="shared" si="12"/>
        <v/>
      </c>
      <c r="S141" s="5" t="str">
        <f t="shared" si="13"/>
        <v/>
      </c>
      <c r="T141" s="5" t="str">
        <f t="shared" si="14"/>
        <v/>
      </c>
    </row>
    <row r="142" spans="16:20" x14ac:dyDescent="0.45">
      <c r="P142" s="2" t="str">
        <f t="shared" si="10"/>
        <v/>
      </c>
      <c r="Q142" s="5" t="str">
        <f t="shared" si="11"/>
        <v/>
      </c>
      <c r="R142" s="6" t="str">
        <f t="shared" si="12"/>
        <v/>
      </c>
      <c r="S142" s="5" t="str">
        <f t="shared" si="13"/>
        <v/>
      </c>
      <c r="T142" s="5" t="str">
        <f t="shared" si="14"/>
        <v/>
      </c>
    </row>
    <row r="143" spans="16:20" x14ac:dyDescent="0.45">
      <c r="P143" s="2" t="str">
        <f t="shared" si="10"/>
        <v/>
      </c>
      <c r="Q143" s="5" t="str">
        <f t="shared" si="11"/>
        <v/>
      </c>
      <c r="R143" s="6" t="str">
        <f t="shared" si="12"/>
        <v/>
      </c>
      <c r="S143" s="5" t="str">
        <f t="shared" si="13"/>
        <v/>
      </c>
      <c r="T143" s="5" t="str">
        <f t="shared" si="14"/>
        <v/>
      </c>
    </row>
    <row r="144" spans="16:20" x14ac:dyDescent="0.45">
      <c r="P144" s="2" t="str">
        <f t="shared" si="10"/>
        <v/>
      </c>
      <c r="Q144" s="5" t="str">
        <f t="shared" si="11"/>
        <v/>
      </c>
      <c r="R144" s="6" t="str">
        <f t="shared" si="12"/>
        <v/>
      </c>
      <c r="S144" s="5" t="str">
        <f t="shared" si="13"/>
        <v/>
      </c>
      <c r="T144" s="5" t="str">
        <f t="shared" si="14"/>
        <v/>
      </c>
    </row>
    <row r="145" spans="16:20" x14ac:dyDescent="0.45">
      <c r="P145" s="2" t="str">
        <f t="shared" si="10"/>
        <v/>
      </c>
      <c r="Q145" s="5" t="str">
        <f t="shared" si="11"/>
        <v/>
      </c>
      <c r="R145" s="6" t="str">
        <f t="shared" si="12"/>
        <v/>
      </c>
      <c r="S145" s="5" t="str">
        <f t="shared" si="13"/>
        <v/>
      </c>
      <c r="T145" s="5" t="str">
        <f t="shared" si="14"/>
        <v/>
      </c>
    </row>
    <row r="146" spans="16:20" x14ac:dyDescent="0.45">
      <c r="P146" s="2" t="str">
        <f t="shared" si="10"/>
        <v/>
      </c>
      <c r="Q146" s="5" t="str">
        <f t="shared" si="11"/>
        <v/>
      </c>
      <c r="R146" s="6" t="str">
        <f t="shared" si="12"/>
        <v/>
      </c>
      <c r="S146" s="5" t="str">
        <f t="shared" si="13"/>
        <v/>
      </c>
      <c r="T146" s="5" t="str">
        <f t="shared" si="14"/>
        <v/>
      </c>
    </row>
    <row r="147" spans="16:20" x14ac:dyDescent="0.45">
      <c r="P147" s="2" t="str">
        <f t="shared" si="10"/>
        <v/>
      </c>
      <c r="Q147" s="5" t="str">
        <f t="shared" si="11"/>
        <v/>
      </c>
      <c r="R147" s="6" t="str">
        <f t="shared" si="12"/>
        <v/>
      </c>
      <c r="S147" s="5" t="str">
        <f t="shared" si="13"/>
        <v/>
      </c>
      <c r="T147" s="5" t="str">
        <f t="shared" si="14"/>
        <v/>
      </c>
    </row>
    <row r="148" spans="16:20" x14ac:dyDescent="0.45">
      <c r="P148" s="2" t="str">
        <f t="shared" si="10"/>
        <v/>
      </c>
      <c r="Q148" s="5" t="str">
        <f t="shared" si="11"/>
        <v/>
      </c>
      <c r="R148" s="6" t="str">
        <f t="shared" si="12"/>
        <v/>
      </c>
      <c r="S148" s="5" t="str">
        <f t="shared" si="13"/>
        <v/>
      </c>
      <c r="T148" s="5" t="str">
        <f t="shared" si="14"/>
        <v/>
      </c>
    </row>
    <row r="149" spans="16:20" x14ac:dyDescent="0.45">
      <c r="P149" s="2" t="str">
        <f t="shared" si="10"/>
        <v/>
      </c>
      <c r="Q149" s="5" t="str">
        <f t="shared" si="11"/>
        <v/>
      </c>
      <c r="R149" s="6" t="str">
        <f t="shared" si="12"/>
        <v/>
      </c>
      <c r="S149" s="5" t="str">
        <f t="shared" si="13"/>
        <v/>
      </c>
      <c r="T149" s="5" t="str">
        <f t="shared" si="14"/>
        <v/>
      </c>
    </row>
    <row r="150" spans="16:20" x14ac:dyDescent="0.45">
      <c r="P150" s="2" t="str">
        <f t="shared" si="10"/>
        <v/>
      </c>
      <c r="Q150" s="5" t="str">
        <f t="shared" si="11"/>
        <v/>
      </c>
      <c r="R150" s="6" t="str">
        <f t="shared" si="12"/>
        <v/>
      </c>
      <c r="S150" s="5" t="str">
        <f t="shared" si="13"/>
        <v/>
      </c>
      <c r="T150" s="5" t="str">
        <f t="shared" si="14"/>
        <v/>
      </c>
    </row>
    <row r="151" spans="16:20" x14ac:dyDescent="0.45">
      <c r="P151" s="2" t="str">
        <f t="shared" si="10"/>
        <v/>
      </c>
      <c r="Q151" s="5" t="str">
        <f t="shared" si="11"/>
        <v/>
      </c>
      <c r="R151" s="6" t="str">
        <f t="shared" si="12"/>
        <v/>
      </c>
      <c r="S151" s="5" t="str">
        <f t="shared" si="13"/>
        <v/>
      </c>
      <c r="T151" s="5" t="str">
        <f t="shared" si="14"/>
        <v/>
      </c>
    </row>
    <row r="152" spans="16:20" x14ac:dyDescent="0.45">
      <c r="P152" s="2" t="str">
        <f t="shared" si="10"/>
        <v/>
      </c>
      <c r="Q152" s="5" t="str">
        <f t="shared" si="11"/>
        <v/>
      </c>
      <c r="R152" s="6" t="str">
        <f t="shared" si="12"/>
        <v/>
      </c>
      <c r="S152" s="5" t="str">
        <f t="shared" si="13"/>
        <v/>
      </c>
      <c r="T152" s="5" t="str">
        <f t="shared" si="14"/>
        <v/>
      </c>
    </row>
    <row r="153" spans="16:20" x14ac:dyDescent="0.45">
      <c r="P153" s="2" t="str">
        <f t="shared" si="10"/>
        <v/>
      </c>
      <c r="Q153" s="5" t="str">
        <f t="shared" si="11"/>
        <v/>
      </c>
      <c r="R153" s="6" t="str">
        <f t="shared" si="12"/>
        <v/>
      </c>
      <c r="S153" s="5" t="str">
        <f t="shared" si="13"/>
        <v/>
      </c>
      <c r="T153" s="5" t="str">
        <f t="shared" si="14"/>
        <v/>
      </c>
    </row>
    <row r="154" spans="16:20" x14ac:dyDescent="0.45">
      <c r="P154" s="2" t="str">
        <f t="shared" si="10"/>
        <v/>
      </c>
      <c r="Q154" s="5" t="str">
        <f t="shared" si="11"/>
        <v/>
      </c>
      <c r="R154" s="6" t="str">
        <f t="shared" si="12"/>
        <v/>
      </c>
      <c r="S154" s="5" t="str">
        <f t="shared" si="13"/>
        <v/>
      </c>
      <c r="T154" s="5" t="str">
        <f t="shared" si="14"/>
        <v/>
      </c>
    </row>
    <row r="155" spans="16:20" x14ac:dyDescent="0.45">
      <c r="P155" s="2" t="str">
        <f t="shared" si="10"/>
        <v/>
      </c>
      <c r="Q155" s="5" t="str">
        <f t="shared" si="11"/>
        <v/>
      </c>
      <c r="R155" s="6" t="str">
        <f t="shared" si="12"/>
        <v/>
      </c>
      <c r="S155" s="5" t="str">
        <f t="shared" si="13"/>
        <v/>
      </c>
      <c r="T155" s="5" t="str">
        <f t="shared" si="14"/>
        <v/>
      </c>
    </row>
    <row r="156" spans="16:20" x14ac:dyDescent="0.45">
      <c r="P156" s="2" t="str">
        <f t="shared" si="10"/>
        <v/>
      </c>
      <c r="Q156" s="5" t="str">
        <f t="shared" si="11"/>
        <v/>
      </c>
      <c r="R156" s="6" t="str">
        <f t="shared" si="12"/>
        <v/>
      </c>
      <c r="S156" s="5" t="str">
        <f t="shared" si="13"/>
        <v/>
      </c>
      <c r="T156" s="5" t="str">
        <f t="shared" si="14"/>
        <v/>
      </c>
    </row>
    <row r="157" spans="16:20" x14ac:dyDescent="0.45">
      <c r="P157" s="2" t="str">
        <f t="shared" si="10"/>
        <v/>
      </c>
      <c r="Q157" s="5" t="str">
        <f t="shared" si="11"/>
        <v/>
      </c>
      <c r="R157" s="6" t="str">
        <f t="shared" si="12"/>
        <v/>
      </c>
      <c r="S157" s="5" t="str">
        <f t="shared" si="13"/>
        <v/>
      </c>
      <c r="T157" s="5" t="str">
        <f t="shared" si="14"/>
        <v/>
      </c>
    </row>
    <row r="158" spans="16:20" x14ac:dyDescent="0.45">
      <c r="P158" s="2" t="str">
        <f t="shared" si="10"/>
        <v/>
      </c>
      <c r="Q158" s="5" t="str">
        <f t="shared" si="11"/>
        <v/>
      </c>
      <c r="R158" s="6" t="str">
        <f t="shared" si="12"/>
        <v/>
      </c>
      <c r="S158" s="5" t="str">
        <f t="shared" si="13"/>
        <v/>
      </c>
      <c r="T158" s="5" t="str">
        <f t="shared" si="14"/>
        <v/>
      </c>
    </row>
    <row r="159" spans="16:20" x14ac:dyDescent="0.45">
      <c r="P159" s="2" t="str">
        <f t="shared" si="10"/>
        <v/>
      </c>
      <c r="Q159" s="5" t="str">
        <f t="shared" si="11"/>
        <v/>
      </c>
      <c r="R159" s="6" t="str">
        <f t="shared" si="12"/>
        <v/>
      </c>
      <c r="S159" s="5" t="str">
        <f t="shared" si="13"/>
        <v/>
      </c>
      <c r="T159" s="5" t="str">
        <f t="shared" si="14"/>
        <v/>
      </c>
    </row>
    <row r="160" spans="16:20" x14ac:dyDescent="0.45">
      <c r="P160" s="2" t="str">
        <f t="shared" si="10"/>
        <v/>
      </c>
      <c r="Q160" s="5" t="str">
        <f t="shared" si="11"/>
        <v/>
      </c>
      <c r="R160" s="6" t="str">
        <f t="shared" si="12"/>
        <v/>
      </c>
      <c r="S160" s="5" t="str">
        <f t="shared" si="13"/>
        <v/>
      </c>
      <c r="T160" s="5" t="str">
        <f t="shared" si="14"/>
        <v/>
      </c>
    </row>
    <row r="161" spans="16:20" x14ac:dyDescent="0.45">
      <c r="P161" s="2" t="str">
        <f t="shared" si="10"/>
        <v/>
      </c>
      <c r="Q161" s="5" t="str">
        <f t="shared" si="11"/>
        <v/>
      </c>
      <c r="R161" s="6" t="str">
        <f t="shared" si="12"/>
        <v/>
      </c>
      <c r="S161" s="5" t="str">
        <f t="shared" si="13"/>
        <v/>
      </c>
      <c r="T161" s="5" t="str">
        <f t="shared" si="14"/>
        <v/>
      </c>
    </row>
    <row r="162" spans="16:20" x14ac:dyDescent="0.45">
      <c r="P162" s="2" t="str">
        <f t="shared" si="10"/>
        <v/>
      </c>
      <c r="Q162" s="5" t="str">
        <f t="shared" si="11"/>
        <v/>
      </c>
      <c r="R162" s="6" t="str">
        <f t="shared" si="12"/>
        <v/>
      </c>
      <c r="S162" s="5" t="str">
        <f t="shared" si="13"/>
        <v/>
      </c>
      <c r="T162" s="5" t="str">
        <f t="shared" si="14"/>
        <v/>
      </c>
    </row>
    <row r="163" spans="16:20" x14ac:dyDescent="0.45">
      <c r="P163" s="2" t="str">
        <f t="shared" si="10"/>
        <v/>
      </c>
      <c r="Q163" s="5" t="str">
        <f t="shared" si="11"/>
        <v/>
      </c>
      <c r="R163" s="6" t="str">
        <f t="shared" si="12"/>
        <v/>
      </c>
      <c r="S163" s="5" t="str">
        <f t="shared" si="13"/>
        <v/>
      </c>
      <c r="T163" s="5" t="str">
        <f t="shared" si="14"/>
        <v/>
      </c>
    </row>
    <row r="164" spans="16:20" x14ac:dyDescent="0.45">
      <c r="P164" s="2" t="str">
        <f t="shared" si="10"/>
        <v/>
      </c>
      <c r="Q164" s="5" t="str">
        <f t="shared" si="11"/>
        <v/>
      </c>
      <c r="R164" s="6" t="str">
        <f t="shared" si="12"/>
        <v/>
      </c>
      <c r="S164" s="5" t="str">
        <f t="shared" si="13"/>
        <v/>
      </c>
      <c r="T164" s="5" t="str">
        <f t="shared" si="14"/>
        <v/>
      </c>
    </row>
    <row r="165" spans="16:20" x14ac:dyDescent="0.45">
      <c r="P165" s="2" t="str">
        <f t="shared" si="10"/>
        <v/>
      </c>
      <c r="Q165" s="5" t="str">
        <f t="shared" si="11"/>
        <v/>
      </c>
      <c r="R165" s="6" t="str">
        <f t="shared" si="12"/>
        <v/>
      </c>
      <c r="S165" s="5" t="str">
        <f t="shared" si="13"/>
        <v/>
      </c>
      <c r="T165" s="5" t="str">
        <f t="shared" si="14"/>
        <v/>
      </c>
    </row>
    <row r="166" spans="16:20" x14ac:dyDescent="0.45">
      <c r="P166" s="2" t="str">
        <f t="shared" si="10"/>
        <v/>
      </c>
      <c r="Q166" s="5" t="str">
        <f t="shared" si="11"/>
        <v/>
      </c>
      <c r="R166" s="6" t="str">
        <f t="shared" si="12"/>
        <v/>
      </c>
      <c r="S166" s="5" t="str">
        <f t="shared" si="13"/>
        <v/>
      </c>
      <c r="T166" s="5" t="str">
        <f t="shared" si="14"/>
        <v/>
      </c>
    </row>
    <row r="167" spans="16:20" x14ac:dyDescent="0.45">
      <c r="P167" s="2" t="str">
        <f t="shared" si="10"/>
        <v/>
      </c>
      <c r="Q167" s="5" t="str">
        <f t="shared" si="11"/>
        <v/>
      </c>
      <c r="R167" s="6" t="str">
        <f t="shared" si="12"/>
        <v/>
      </c>
      <c r="S167" s="5" t="str">
        <f t="shared" si="13"/>
        <v/>
      </c>
      <c r="T167" s="5" t="str">
        <f t="shared" si="14"/>
        <v/>
      </c>
    </row>
    <row r="168" spans="16:20" x14ac:dyDescent="0.45">
      <c r="P168" s="2" t="str">
        <f t="shared" si="10"/>
        <v/>
      </c>
      <c r="Q168" s="5" t="str">
        <f t="shared" si="11"/>
        <v/>
      </c>
      <c r="R168" s="6" t="str">
        <f t="shared" si="12"/>
        <v/>
      </c>
      <c r="S168" s="5" t="str">
        <f t="shared" si="13"/>
        <v/>
      </c>
      <c r="T168" s="5" t="str">
        <f t="shared" si="14"/>
        <v/>
      </c>
    </row>
    <row r="169" spans="16:20" x14ac:dyDescent="0.45">
      <c r="P169" s="2" t="str">
        <f t="shared" si="10"/>
        <v/>
      </c>
      <c r="Q169" s="5" t="str">
        <f t="shared" si="11"/>
        <v/>
      </c>
      <c r="R169" s="6" t="str">
        <f t="shared" si="12"/>
        <v/>
      </c>
      <c r="S169" s="5" t="str">
        <f t="shared" si="13"/>
        <v/>
      </c>
      <c r="T169" s="5" t="str">
        <f t="shared" si="14"/>
        <v/>
      </c>
    </row>
    <row r="170" spans="16:20" x14ac:dyDescent="0.45">
      <c r="P170" s="2" t="str">
        <f t="shared" si="10"/>
        <v/>
      </c>
      <c r="Q170" s="5" t="str">
        <f t="shared" si="11"/>
        <v/>
      </c>
      <c r="R170" s="6" t="str">
        <f t="shared" si="12"/>
        <v/>
      </c>
      <c r="S170" s="5" t="str">
        <f t="shared" si="13"/>
        <v/>
      </c>
      <c r="T170" s="5" t="str">
        <f t="shared" si="14"/>
        <v/>
      </c>
    </row>
    <row r="171" spans="16:20" x14ac:dyDescent="0.45">
      <c r="P171" s="2" t="str">
        <f t="shared" si="10"/>
        <v/>
      </c>
      <c r="Q171" s="5" t="str">
        <f t="shared" si="11"/>
        <v/>
      </c>
      <c r="R171" s="6" t="str">
        <f t="shared" si="12"/>
        <v/>
      </c>
      <c r="S171" s="5" t="str">
        <f t="shared" si="13"/>
        <v/>
      </c>
      <c r="T171" s="5" t="str">
        <f t="shared" si="14"/>
        <v/>
      </c>
    </row>
    <row r="172" spans="16:20" x14ac:dyDescent="0.45">
      <c r="P172" s="2" t="str">
        <f t="shared" si="10"/>
        <v/>
      </c>
      <c r="Q172" s="5" t="str">
        <f t="shared" si="11"/>
        <v/>
      </c>
      <c r="R172" s="6" t="str">
        <f t="shared" si="12"/>
        <v/>
      </c>
      <c r="S172" s="5" t="str">
        <f t="shared" si="13"/>
        <v/>
      </c>
      <c r="T172" s="5" t="str">
        <f t="shared" si="14"/>
        <v/>
      </c>
    </row>
    <row r="173" spans="16:20" x14ac:dyDescent="0.45">
      <c r="P173" s="2" t="str">
        <f t="shared" si="10"/>
        <v/>
      </c>
      <c r="Q173" s="5" t="str">
        <f t="shared" si="11"/>
        <v/>
      </c>
      <c r="R173" s="6" t="str">
        <f t="shared" si="12"/>
        <v/>
      </c>
      <c r="S173" s="5" t="str">
        <f t="shared" si="13"/>
        <v/>
      </c>
      <c r="T173" s="5" t="str">
        <f t="shared" si="14"/>
        <v/>
      </c>
    </row>
    <row r="174" spans="16:20" x14ac:dyDescent="0.45">
      <c r="P174" s="2" t="str">
        <f t="shared" si="10"/>
        <v/>
      </c>
      <c r="Q174" s="5" t="str">
        <f t="shared" si="11"/>
        <v/>
      </c>
      <c r="R174" s="6" t="str">
        <f t="shared" si="12"/>
        <v/>
      </c>
      <c r="S174" s="5" t="str">
        <f t="shared" si="13"/>
        <v/>
      </c>
      <c r="T174" s="5" t="str">
        <f t="shared" si="14"/>
        <v/>
      </c>
    </row>
    <row r="175" spans="16:20" x14ac:dyDescent="0.45">
      <c r="P175" s="2" t="str">
        <f t="shared" si="10"/>
        <v/>
      </c>
      <c r="Q175" s="5" t="str">
        <f t="shared" si="11"/>
        <v/>
      </c>
      <c r="R175" s="6" t="str">
        <f t="shared" si="12"/>
        <v/>
      </c>
      <c r="S175" s="5" t="str">
        <f t="shared" si="13"/>
        <v/>
      </c>
      <c r="T175" s="5" t="str">
        <f t="shared" si="14"/>
        <v/>
      </c>
    </row>
    <row r="176" spans="16:20" x14ac:dyDescent="0.45">
      <c r="P176" s="2" t="str">
        <f t="shared" si="10"/>
        <v/>
      </c>
      <c r="Q176" s="5" t="str">
        <f t="shared" si="11"/>
        <v/>
      </c>
      <c r="R176" s="6" t="str">
        <f t="shared" si="12"/>
        <v/>
      </c>
      <c r="S176" s="5" t="str">
        <f t="shared" si="13"/>
        <v/>
      </c>
      <c r="T176" s="5" t="str">
        <f t="shared" si="14"/>
        <v/>
      </c>
    </row>
    <row r="177" spans="16:20" x14ac:dyDescent="0.45">
      <c r="P177" s="2" t="str">
        <f t="shared" si="10"/>
        <v/>
      </c>
      <c r="Q177" s="5" t="str">
        <f t="shared" si="11"/>
        <v/>
      </c>
      <c r="R177" s="6" t="str">
        <f t="shared" si="12"/>
        <v/>
      </c>
      <c r="S177" s="5" t="str">
        <f t="shared" si="13"/>
        <v/>
      </c>
      <c r="T177" s="5" t="str">
        <f t="shared" si="14"/>
        <v/>
      </c>
    </row>
    <row r="178" spans="16:20" x14ac:dyDescent="0.45">
      <c r="P178" s="2" t="str">
        <f t="shared" si="10"/>
        <v/>
      </c>
      <c r="Q178" s="5" t="str">
        <f t="shared" si="11"/>
        <v/>
      </c>
      <c r="R178" s="6" t="str">
        <f t="shared" si="12"/>
        <v/>
      </c>
      <c r="S178" s="5" t="str">
        <f t="shared" si="13"/>
        <v/>
      </c>
      <c r="T178" s="5" t="str">
        <f t="shared" si="14"/>
        <v/>
      </c>
    </row>
    <row r="179" spans="16:20" x14ac:dyDescent="0.45">
      <c r="P179" s="2" t="str">
        <f t="shared" si="10"/>
        <v/>
      </c>
      <c r="Q179" s="5" t="str">
        <f t="shared" si="11"/>
        <v/>
      </c>
      <c r="R179" s="6" t="str">
        <f t="shared" si="12"/>
        <v/>
      </c>
      <c r="S179" s="5" t="str">
        <f t="shared" si="13"/>
        <v/>
      </c>
      <c r="T179" s="5" t="str">
        <f t="shared" si="14"/>
        <v/>
      </c>
    </row>
    <row r="180" spans="16:20" x14ac:dyDescent="0.45">
      <c r="P180" s="2" t="str">
        <f t="shared" si="10"/>
        <v/>
      </c>
      <c r="Q180" s="5" t="str">
        <f t="shared" si="11"/>
        <v/>
      </c>
      <c r="R180" s="6" t="str">
        <f t="shared" si="12"/>
        <v/>
      </c>
      <c r="S180" s="5" t="str">
        <f t="shared" si="13"/>
        <v/>
      </c>
      <c r="T180" s="5" t="str">
        <f t="shared" si="14"/>
        <v/>
      </c>
    </row>
    <row r="181" spans="16:20" x14ac:dyDescent="0.45">
      <c r="P181" s="2" t="str">
        <f t="shared" si="10"/>
        <v/>
      </c>
      <c r="Q181" s="5" t="str">
        <f t="shared" si="11"/>
        <v/>
      </c>
      <c r="R181" s="6" t="str">
        <f t="shared" si="12"/>
        <v/>
      </c>
      <c r="S181" s="5" t="str">
        <f t="shared" si="13"/>
        <v/>
      </c>
      <c r="T181" s="5" t="str">
        <f t="shared" si="14"/>
        <v/>
      </c>
    </row>
    <row r="182" spans="16:20" x14ac:dyDescent="0.45">
      <c r="P182" s="2" t="str">
        <f t="shared" si="10"/>
        <v/>
      </c>
      <c r="Q182" s="5" t="str">
        <f t="shared" si="11"/>
        <v/>
      </c>
      <c r="R182" s="6" t="str">
        <f t="shared" si="12"/>
        <v/>
      </c>
      <c r="S182" s="5" t="str">
        <f t="shared" si="13"/>
        <v/>
      </c>
      <c r="T182" s="5" t="str">
        <f t="shared" si="14"/>
        <v/>
      </c>
    </row>
    <row r="183" spans="16:20" x14ac:dyDescent="0.45">
      <c r="P183" s="2" t="str">
        <f t="shared" si="10"/>
        <v/>
      </c>
      <c r="Q183" s="5" t="str">
        <f t="shared" si="11"/>
        <v/>
      </c>
      <c r="R183" s="6" t="str">
        <f t="shared" si="12"/>
        <v/>
      </c>
      <c r="S183" s="5" t="str">
        <f t="shared" si="13"/>
        <v/>
      </c>
      <c r="T183" s="5" t="str">
        <f t="shared" si="14"/>
        <v/>
      </c>
    </row>
    <row r="184" spans="16:20" x14ac:dyDescent="0.45">
      <c r="P184" s="2" t="str">
        <f t="shared" si="10"/>
        <v/>
      </c>
      <c r="Q184" s="5" t="str">
        <f t="shared" si="11"/>
        <v/>
      </c>
      <c r="R184" s="6" t="str">
        <f t="shared" si="12"/>
        <v/>
      </c>
      <c r="S184" s="5" t="str">
        <f t="shared" si="13"/>
        <v/>
      </c>
      <c r="T184" s="5" t="str">
        <f t="shared" si="14"/>
        <v/>
      </c>
    </row>
    <row r="185" spans="16:20" x14ac:dyDescent="0.45">
      <c r="P185" s="2" t="str">
        <f t="shared" si="10"/>
        <v/>
      </c>
      <c r="Q185" s="5" t="str">
        <f t="shared" si="11"/>
        <v/>
      </c>
      <c r="R185" s="6" t="str">
        <f t="shared" si="12"/>
        <v/>
      </c>
      <c r="S185" s="5" t="str">
        <f t="shared" si="13"/>
        <v/>
      </c>
      <c r="T185" s="5" t="str">
        <f t="shared" si="14"/>
        <v/>
      </c>
    </row>
    <row r="186" spans="16:20" x14ac:dyDescent="0.45">
      <c r="P186" s="2" t="str">
        <f t="shared" si="10"/>
        <v/>
      </c>
      <c r="Q186" s="5" t="str">
        <f t="shared" si="11"/>
        <v/>
      </c>
      <c r="R186" s="6" t="str">
        <f t="shared" si="12"/>
        <v/>
      </c>
      <c r="S186" s="5" t="str">
        <f t="shared" si="13"/>
        <v/>
      </c>
      <c r="T186" s="5" t="str">
        <f t="shared" si="14"/>
        <v/>
      </c>
    </row>
    <row r="187" spans="16:20" x14ac:dyDescent="0.45">
      <c r="P187" s="2" t="str">
        <f t="shared" si="10"/>
        <v/>
      </c>
      <c r="Q187" s="5" t="str">
        <f t="shared" si="11"/>
        <v/>
      </c>
      <c r="R187" s="6" t="str">
        <f t="shared" si="12"/>
        <v/>
      </c>
      <c r="S187" s="5" t="str">
        <f t="shared" si="13"/>
        <v/>
      </c>
      <c r="T187" s="5" t="str">
        <f t="shared" si="14"/>
        <v/>
      </c>
    </row>
    <row r="188" spans="16:20" x14ac:dyDescent="0.45">
      <c r="P188" s="2" t="str">
        <f t="shared" si="10"/>
        <v/>
      </c>
      <c r="Q188" s="5" t="str">
        <f t="shared" si="11"/>
        <v/>
      </c>
      <c r="R188" s="6" t="str">
        <f t="shared" si="12"/>
        <v/>
      </c>
      <c r="S188" s="5" t="str">
        <f t="shared" si="13"/>
        <v/>
      </c>
      <c r="T188" s="5" t="str">
        <f t="shared" si="14"/>
        <v/>
      </c>
    </row>
    <row r="189" spans="16:20" x14ac:dyDescent="0.45">
      <c r="P189" s="2" t="str">
        <f t="shared" si="10"/>
        <v/>
      </c>
      <c r="Q189" s="5" t="str">
        <f t="shared" si="11"/>
        <v/>
      </c>
      <c r="R189" s="6" t="str">
        <f t="shared" si="12"/>
        <v/>
      </c>
      <c r="S189" s="5" t="str">
        <f t="shared" si="13"/>
        <v/>
      </c>
      <c r="T189" s="5" t="str">
        <f t="shared" si="14"/>
        <v/>
      </c>
    </row>
    <row r="190" spans="16:20" x14ac:dyDescent="0.45">
      <c r="P190" s="2" t="str">
        <f t="shared" si="10"/>
        <v/>
      </c>
      <c r="Q190" s="5" t="str">
        <f t="shared" si="11"/>
        <v/>
      </c>
      <c r="R190" s="6" t="str">
        <f t="shared" si="12"/>
        <v/>
      </c>
      <c r="S190" s="5" t="str">
        <f t="shared" si="13"/>
        <v/>
      </c>
      <c r="T190" s="5" t="str">
        <f t="shared" si="14"/>
        <v/>
      </c>
    </row>
    <row r="191" spans="16:20" x14ac:dyDescent="0.45">
      <c r="P191" s="2" t="str">
        <f t="shared" si="10"/>
        <v/>
      </c>
      <c r="Q191" s="5" t="str">
        <f t="shared" si="11"/>
        <v/>
      </c>
      <c r="R191" s="6" t="str">
        <f t="shared" si="12"/>
        <v/>
      </c>
      <c r="S191" s="5" t="str">
        <f t="shared" si="13"/>
        <v/>
      </c>
      <c r="T191" s="5" t="str">
        <f t="shared" si="14"/>
        <v/>
      </c>
    </row>
    <row r="192" spans="16:20" x14ac:dyDescent="0.45">
      <c r="P192" s="2" t="str">
        <f t="shared" si="10"/>
        <v/>
      </c>
      <c r="Q192" s="5" t="str">
        <f t="shared" si="11"/>
        <v/>
      </c>
      <c r="R192" s="6" t="str">
        <f t="shared" si="12"/>
        <v/>
      </c>
      <c r="S192" s="5" t="str">
        <f t="shared" si="13"/>
        <v/>
      </c>
      <c r="T192" s="5" t="str">
        <f t="shared" si="14"/>
        <v/>
      </c>
    </row>
    <row r="193" spans="16:20" x14ac:dyDescent="0.45">
      <c r="P193" s="2" t="str">
        <f t="shared" si="10"/>
        <v/>
      </c>
      <c r="Q193" s="5" t="str">
        <f t="shared" si="11"/>
        <v/>
      </c>
      <c r="R193" s="6" t="str">
        <f t="shared" si="12"/>
        <v/>
      </c>
      <c r="S193" s="5" t="str">
        <f t="shared" si="13"/>
        <v/>
      </c>
      <c r="T193" s="5" t="str">
        <f t="shared" si="14"/>
        <v/>
      </c>
    </row>
    <row r="194" spans="16:20" x14ac:dyDescent="0.45">
      <c r="P194" s="2" t="str">
        <f t="shared" ref="P194:P257" si="15">IF(DATEDIF(E194,F194,"md") = 0,"",DATEDIF(E194,F194,"md"))</f>
        <v/>
      </c>
      <c r="Q194" s="5" t="str">
        <f t="shared" ref="Q194:Q257" si="16">IF(ISERROR((M194-L194)/L194),"",(M194-L194)/L194)</f>
        <v/>
      </c>
      <c r="R194" s="6" t="str">
        <f t="shared" ref="R194:R257" si="17">IF(ISERROR(N194*100/I194),"",N194*100/I194)</f>
        <v/>
      </c>
      <c r="S194" s="5" t="str">
        <f t="shared" ref="S194:S257" si="18">IF(ISERROR((L194-R194)/R194),"",(L194-R194)/R194)</f>
        <v/>
      </c>
      <c r="T194" s="5" t="str">
        <f t="shared" ref="T194:T257" si="19">IF(ISERROR((M194-R194)/R194),"",(M194-R194)/R194)</f>
        <v/>
      </c>
    </row>
    <row r="195" spans="16:20" x14ac:dyDescent="0.45">
      <c r="P195" s="2" t="str">
        <f t="shared" si="15"/>
        <v/>
      </c>
      <c r="Q195" s="5" t="str">
        <f t="shared" si="16"/>
        <v/>
      </c>
      <c r="R195" s="6" t="str">
        <f t="shared" si="17"/>
        <v/>
      </c>
      <c r="S195" s="5" t="str">
        <f t="shared" si="18"/>
        <v/>
      </c>
      <c r="T195" s="5" t="str">
        <f t="shared" si="19"/>
        <v/>
      </c>
    </row>
    <row r="196" spans="16:20" x14ac:dyDescent="0.45">
      <c r="P196" s="2" t="str">
        <f t="shared" si="15"/>
        <v/>
      </c>
      <c r="Q196" s="5" t="str">
        <f t="shared" si="16"/>
        <v/>
      </c>
      <c r="R196" s="6" t="str">
        <f t="shared" si="17"/>
        <v/>
      </c>
      <c r="S196" s="5" t="str">
        <f t="shared" si="18"/>
        <v/>
      </c>
      <c r="T196" s="5" t="str">
        <f t="shared" si="19"/>
        <v/>
      </c>
    </row>
    <row r="197" spans="16:20" x14ac:dyDescent="0.45">
      <c r="P197" s="2" t="str">
        <f t="shared" si="15"/>
        <v/>
      </c>
      <c r="Q197" s="5" t="str">
        <f t="shared" si="16"/>
        <v/>
      </c>
      <c r="R197" s="6" t="str">
        <f t="shared" si="17"/>
        <v/>
      </c>
      <c r="S197" s="5" t="str">
        <f t="shared" si="18"/>
        <v/>
      </c>
      <c r="T197" s="5" t="str">
        <f t="shared" si="19"/>
        <v/>
      </c>
    </row>
    <row r="198" spans="16:20" x14ac:dyDescent="0.45">
      <c r="P198" s="2" t="str">
        <f t="shared" si="15"/>
        <v/>
      </c>
      <c r="Q198" s="5" t="str">
        <f t="shared" si="16"/>
        <v/>
      </c>
      <c r="R198" s="6" t="str">
        <f t="shared" si="17"/>
        <v/>
      </c>
      <c r="S198" s="5" t="str">
        <f t="shared" si="18"/>
        <v/>
      </c>
      <c r="T198" s="5" t="str">
        <f t="shared" si="19"/>
        <v/>
      </c>
    </row>
    <row r="199" spans="16:20" x14ac:dyDescent="0.45">
      <c r="P199" s="2" t="str">
        <f t="shared" si="15"/>
        <v/>
      </c>
      <c r="Q199" s="5" t="str">
        <f t="shared" si="16"/>
        <v/>
      </c>
      <c r="R199" s="6" t="str">
        <f t="shared" si="17"/>
        <v/>
      </c>
      <c r="S199" s="5" t="str">
        <f t="shared" si="18"/>
        <v/>
      </c>
      <c r="T199" s="5" t="str">
        <f t="shared" si="19"/>
        <v/>
      </c>
    </row>
    <row r="200" spans="16:20" x14ac:dyDescent="0.45">
      <c r="P200" s="2" t="str">
        <f t="shared" si="15"/>
        <v/>
      </c>
      <c r="Q200" s="5" t="str">
        <f t="shared" si="16"/>
        <v/>
      </c>
      <c r="R200" s="6" t="str">
        <f t="shared" si="17"/>
        <v/>
      </c>
      <c r="S200" s="5" t="str">
        <f t="shared" si="18"/>
        <v/>
      </c>
      <c r="T200" s="5" t="str">
        <f t="shared" si="19"/>
        <v/>
      </c>
    </row>
    <row r="201" spans="16:20" x14ac:dyDescent="0.45">
      <c r="P201" s="2" t="str">
        <f t="shared" si="15"/>
        <v/>
      </c>
      <c r="Q201" s="5" t="str">
        <f t="shared" si="16"/>
        <v/>
      </c>
      <c r="R201" s="6" t="str">
        <f t="shared" si="17"/>
        <v/>
      </c>
      <c r="S201" s="5" t="str">
        <f t="shared" si="18"/>
        <v/>
      </c>
      <c r="T201" s="5" t="str">
        <f t="shared" si="19"/>
        <v/>
      </c>
    </row>
    <row r="202" spans="16:20" x14ac:dyDescent="0.45">
      <c r="P202" s="2" t="str">
        <f t="shared" si="15"/>
        <v/>
      </c>
      <c r="Q202" s="5" t="str">
        <f t="shared" si="16"/>
        <v/>
      </c>
      <c r="R202" s="6" t="str">
        <f t="shared" si="17"/>
        <v/>
      </c>
      <c r="S202" s="5" t="str">
        <f t="shared" si="18"/>
        <v/>
      </c>
      <c r="T202" s="5" t="str">
        <f t="shared" si="19"/>
        <v/>
      </c>
    </row>
    <row r="203" spans="16:20" x14ac:dyDescent="0.45">
      <c r="P203" s="2" t="str">
        <f t="shared" si="15"/>
        <v/>
      </c>
      <c r="Q203" s="5" t="str">
        <f t="shared" si="16"/>
        <v/>
      </c>
      <c r="R203" s="6" t="str">
        <f t="shared" si="17"/>
        <v/>
      </c>
      <c r="S203" s="5" t="str">
        <f t="shared" si="18"/>
        <v/>
      </c>
      <c r="T203" s="5" t="str">
        <f t="shared" si="19"/>
        <v/>
      </c>
    </row>
    <row r="204" spans="16:20" x14ac:dyDescent="0.45">
      <c r="P204" s="2" t="str">
        <f t="shared" si="15"/>
        <v/>
      </c>
      <c r="Q204" s="5" t="str">
        <f t="shared" si="16"/>
        <v/>
      </c>
      <c r="R204" s="6" t="str">
        <f t="shared" si="17"/>
        <v/>
      </c>
      <c r="S204" s="5" t="str">
        <f t="shared" si="18"/>
        <v/>
      </c>
      <c r="T204" s="5" t="str">
        <f t="shared" si="19"/>
        <v/>
      </c>
    </row>
    <row r="205" spans="16:20" x14ac:dyDescent="0.45">
      <c r="P205" s="2" t="str">
        <f t="shared" si="15"/>
        <v/>
      </c>
      <c r="Q205" s="5" t="str">
        <f t="shared" si="16"/>
        <v/>
      </c>
      <c r="R205" s="6" t="str">
        <f t="shared" si="17"/>
        <v/>
      </c>
      <c r="S205" s="5" t="str">
        <f t="shared" si="18"/>
        <v/>
      </c>
      <c r="T205" s="5" t="str">
        <f t="shared" si="19"/>
        <v/>
      </c>
    </row>
    <row r="206" spans="16:20" x14ac:dyDescent="0.45">
      <c r="P206" s="2" t="str">
        <f t="shared" si="15"/>
        <v/>
      </c>
      <c r="Q206" s="5" t="str">
        <f t="shared" si="16"/>
        <v/>
      </c>
      <c r="R206" s="6" t="str">
        <f t="shared" si="17"/>
        <v/>
      </c>
      <c r="S206" s="5" t="str">
        <f t="shared" si="18"/>
        <v/>
      </c>
      <c r="T206" s="5" t="str">
        <f t="shared" si="19"/>
        <v/>
      </c>
    </row>
    <row r="207" spans="16:20" x14ac:dyDescent="0.45">
      <c r="P207" s="2" t="str">
        <f t="shared" si="15"/>
        <v/>
      </c>
      <c r="Q207" s="5" t="str">
        <f t="shared" si="16"/>
        <v/>
      </c>
      <c r="R207" s="6" t="str">
        <f t="shared" si="17"/>
        <v/>
      </c>
      <c r="S207" s="5" t="str">
        <f t="shared" si="18"/>
        <v/>
      </c>
      <c r="T207" s="5" t="str">
        <f t="shared" si="19"/>
        <v/>
      </c>
    </row>
    <row r="208" spans="16:20" x14ac:dyDescent="0.45">
      <c r="P208" s="2" t="str">
        <f t="shared" si="15"/>
        <v/>
      </c>
      <c r="Q208" s="5" t="str">
        <f t="shared" si="16"/>
        <v/>
      </c>
      <c r="R208" s="6" t="str">
        <f t="shared" si="17"/>
        <v/>
      </c>
      <c r="S208" s="5" t="str">
        <f t="shared" si="18"/>
        <v/>
      </c>
      <c r="T208" s="5" t="str">
        <f t="shared" si="19"/>
        <v/>
      </c>
    </row>
    <row r="209" spans="16:20" x14ac:dyDescent="0.45">
      <c r="P209" s="2" t="str">
        <f t="shared" si="15"/>
        <v/>
      </c>
      <c r="Q209" s="5" t="str">
        <f t="shared" si="16"/>
        <v/>
      </c>
      <c r="R209" s="6" t="str">
        <f t="shared" si="17"/>
        <v/>
      </c>
      <c r="S209" s="5" t="str">
        <f t="shared" si="18"/>
        <v/>
      </c>
      <c r="T209" s="5" t="str">
        <f t="shared" si="19"/>
        <v/>
      </c>
    </row>
    <row r="210" spans="16:20" x14ac:dyDescent="0.45">
      <c r="P210" s="2" t="str">
        <f t="shared" si="15"/>
        <v/>
      </c>
      <c r="Q210" s="5" t="str">
        <f t="shared" si="16"/>
        <v/>
      </c>
      <c r="R210" s="6" t="str">
        <f t="shared" si="17"/>
        <v/>
      </c>
      <c r="S210" s="5" t="str">
        <f t="shared" si="18"/>
        <v/>
      </c>
      <c r="T210" s="5" t="str">
        <f t="shared" si="19"/>
        <v/>
      </c>
    </row>
    <row r="211" spans="16:20" x14ac:dyDescent="0.45">
      <c r="P211" s="2" t="str">
        <f t="shared" si="15"/>
        <v/>
      </c>
      <c r="Q211" s="5" t="str">
        <f t="shared" si="16"/>
        <v/>
      </c>
      <c r="R211" s="6" t="str">
        <f t="shared" si="17"/>
        <v/>
      </c>
      <c r="S211" s="5" t="str">
        <f t="shared" si="18"/>
        <v/>
      </c>
      <c r="T211" s="5" t="str">
        <f t="shared" si="19"/>
        <v/>
      </c>
    </row>
    <row r="212" spans="16:20" x14ac:dyDescent="0.45">
      <c r="P212" s="2" t="str">
        <f t="shared" si="15"/>
        <v/>
      </c>
      <c r="Q212" s="5" t="str">
        <f t="shared" si="16"/>
        <v/>
      </c>
      <c r="R212" s="6" t="str">
        <f t="shared" si="17"/>
        <v/>
      </c>
      <c r="S212" s="5" t="str">
        <f t="shared" si="18"/>
        <v/>
      </c>
      <c r="T212" s="5" t="str">
        <f t="shared" si="19"/>
        <v/>
      </c>
    </row>
    <row r="213" spans="16:20" x14ac:dyDescent="0.45">
      <c r="P213" s="2" t="str">
        <f t="shared" si="15"/>
        <v/>
      </c>
      <c r="Q213" s="5" t="str">
        <f t="shared" si="16"/>
        <v/>
      </c>
      <c r="R213" s="6" t="str">
        <f t="shared" si="17"/>
        <v/>
      </c>
      <c r="S213" s="5" t="str">
        <f t="shared" si="18"/>
        <v/>
      </c>
      <c r="T213" s="5" t="str">
        <f t="shared" si="19"/>
        <v/>
      </c>
    </row>
    <row r="214" spans="16:20" x14ac:dyDescent="0.45">
      <c r="P214" s="2" t="str">
        <f t="shared" si="15"/>
        <v/>
      </c>
      <c r="Q214" s="5" t="str">
        <f t="shared" si="16"/>
        <v/>
      </c>
      <c r="R214" s="6" t="str">
        <f t="shared" si="17"/>
        <v/>
      </c>
      <c r="S214" s="5" t="str">
        <f t="shared" si="18"/>
        <v/>
      </c>
      <c r="T214" s="5" t="str">
        <f t="shared" si="19"/>
        <v/>
      </c>
    </row>
    <row r="215" spans="16:20" x14ac:dyDescent="0.45">
      <c r="P215" s="2" t="str">
        <f t="shared" si="15"/>
        <v/>
      </c>
      <c r="Q215" s="5" t="str">
        <f t="shared" si="16"/>
        <v/>
      </c>
      <c r="R215" s="6" t="str">
        <f t="shared" si="17"/>
        <v/>
      </c>
      <c r="S215" s="5" t="str">
        <f t="shared" si="18"/>
        <v/>
      </c>
      <c r="T215" s="5" t="str">
        <f t="shared" si="19"/>
        <v/>
      </c>
    </row>
    <row r="216" spans="16:20" x14ac:dyDescent="0.45">
      <c r="P216" s="2" t="str">
        <f t="shared" si="15"/>
        <v/>
      </c>
      <c r="Q216" s="5" t="str">
        <f t="shared" si="16"/>
        <v/>
      </c>
      <c r="R216" s="6" t="str">
        <f t="shared" si="17"/>
        <v/>
      </c>
      <c r="S216" s="5" t="str">
        <f t="shared" si="18"/>
        <v/>
      </c>
      <c r="T216" s="5" t="str">
        <f t="shared" si="19"/>
        <v/>
      </c>
    </row>
    <row r="217" spans="16:20" x14ac:dyDescent="0.45">
      <c r="P217" s="2" t="str">
        <f t="shared" si="15"/>
        <v/>
      </c>
      <c r="Q217" s="5" t="str">
        <f t="shared" si="16"/>
        <v/>
      </c>
      <c r="R217" s="6" t="str">
        <f t="shared" si="17"/>
        <v/>
      </c>
      <c r="S217" s="5" t="str">
        <f t="shared" si="18"/>
        <v/>
      </c>
      <c r="T217" s="5" t="str">
        <f t="shared" si="19"/>
        <v/>
      </c>
    </row>
    <row r="218" spans="16:20" x14ac:dyDescent="0.45">
      <c r="P218" s="2" t="str">
        <f t="shared" si="15"/>
        <v/>
      </c>
      <c r="Q218" s="5" t="str">
        <f t="shared" si="16"/>
        <v/>
      </c>
      <c r="R218" s="6" t="str">
        <f t="shared" si="17"/>
        <v/>
      </c>
      <c r="S218" s="5" t="str">
        <f t="shared" si="18"/>
        <v/>
      </c>
      <c r="T218" s="5" t="str">
        <f t="shared" si="19"/>
        <v/>
      </c>
    </row>
    <row r="219" spans="16:20" x14ac:dyDescent="0.45">
      <c r="P219" s="2" t="str">
        <f t="shared" si="15"/>
        <v/>
      </c>
      <c r="Q219" s="5" t="str">
        <f t="shared" si="16"/>
        <v/>
      </c>
      <c r="R219" s="6" t="str">
        <f t="shared" si="17"/>
        <v/>
      </c>
      <c r="S219" s="5" t="str">
        <f t="shared" si="18"/>
        <v/>
      </c>
      <c r="T219" s="5" t="str">
        <f t="shared" si="19"/>
        <v/>
      </c>
    </row>
    <row r="220" spans="16:20" x14ac:dyDescent="0.45">
      <c r="P220" s="2" t="str">
        <f t="shared" si="15"/>
        <v/>
      </c>
      <c r="Q220" s="5" t="str">
        <f t="shared" si="16"/>
        <v/>
      </c>
      <c r="R220" s="6" t="str">
        <f t="shared" si="17"/>
        <v/>
      </c>
      <c r="S220" s="5" t="str">
        <f t="shared" si="18"/>
        <v/>
      </c>
      <c r="T220" s="5" t="str">
        <f t="shared" si="19"/>
        <v/>
      </c>
    </row>
    <row r="221" spans="16:20" x14ac:dyDescent="0.45">
      <c r="P221" s="2" t="str">
        <f t="shared" si="15"/>
        <v/>
      </c>
      <c r="Q221" s="5" t="str">
        <f t="shared" si="16"/>
        <v/>
      </c>
      <c r="R221" s="6" t="str">
        <f t="shared" si="17"/>
        <v/>
      </c>
      <c r="S221" s="5" t="str">
        <f t="shared" si="18"/>
        <v/>
      </c>
      <c r="T221" s="5" t="str">
        <f t="shared" si="19"/>
        <v/>
      </c>
    </row>
    <row r="222" spans="16:20" x14ac:dyDescent="0.45">
      <c r="P222" s="2" t="str">
        <f t="shared" si="15"/>
        <v/>
      </c>
      <c r="Q222" s="5" t="str">
        <f t="shared" si="16"/>
        <v/>
      </c>
      <c r="R222" s="6" t="str">
        <f t="shared" si="17"/>
        <v/>
      </c>
      <c r="S222" s="5" t="str">
        <f t="shared" si="18"/>
        <v/>
      </c>
      <c r="T222" s="5" t="str">
        <f t="shared" si="19"/>
        <v/>
      </c>
    </row>
    <row r="223" spans="16:20" x14ac:dyDescent="0.45">
      <c r="P223" s="2" t="str">
        <f t="shared" si="15"/>
        <v/>
      </c>
      <c r="Q223" s="5" t="str">
        <f t="shared" si="16"/>
        <v/>
      </c>
      <c r="R223" s="6" t="str">
        <f t="shared" si="17"/>
        <v/>
      </c>
      <c r="S223" s="5" t="str">
        <f t="shared" si="18"/>
        <v/>
      </c>
      <c r="T223" s="5" t="str">
        <f t="shared" si="19"/>
        <v/>
      </c>
    </row>
    <row r="224" spans="16:20" x14ac:dyDescent="0.45">
      <c r="P224" s="2" t="str">
        <f t="shared" si="15"/>
        <v/>
      </c>
      <c r="Q224" s="5" t="str">
        <f t="shared" si="16"/>
        <v/>
      </c>
      <c r="R224" s="6" t="str">
        <f t="shared" si="17"/>
        <v/>
      </c>
      <c r="S224" s="5" t="str">
        <f t="shared" si="18"/>
        <v/>
      </c>
      <c r="T224" s="5" t="str">
        <f t="shared" si="19"/>
        <v/>
      </c>
    </row>
    <row r="225" spans="16:20" x14ac:dyDescent="0.45">
      <c r="P225" s="2" t="str">
        <f t="shared" si="15"/>
        <v/>
      </c>
      <c r="Q225" s="5" t="str">
        <f t="shared" si="16"/>
        <v/>
      </c>
      <c r="R225" s="6" t="str">
        <f t="shared" si="17"/>
        <v/>
      </c>
      <c r="S225" s="5" t="str">
        <f t="shared" si="18"/>
        <v/>
      </c>
      <c r="T225" s="5" t="str">
        <f t="shared" si="19"/>
        <v/>
      </c>
    </row>
    <row r="226" spans="16:20" x14ac:dyDescent="0.45">
      <c r="P226" s="2" t="str">
        <f t="shared" si="15"/>
        <v/>
      </c>
      <c r="Q226" s="5" t="str">
        <f t="shared" si="16"/>
        <v/>
      </c>
      <c r="R226" s="6" t="str">
        <f t="shared" si="17"/>
        <v/>
      </c>
      <c r="S226" s="5" t="str">
        <f t="shared" si="18"/>
        <v/>
      </c>
      <c r="T226" s="5" t="str">
        <f t="shared" si="19"/>
        <v/>
      </c>
    </row>
    <row r="227" spans="16:20" x14ac:dyDescent="0.45">
      <c r="P227" s="2" t="str">
        <f t="shared" si="15"/>
        <v/>
      </c>
      <c r="Q227" s="5" t="str">
        <f t="shared" si="16"/>
        <v/>
      </c>
      <c r="R227" s="6" t="str">
        <f t="shared" si="17"/>
        <v/>
      </c>
      <c r="S227" s="5" t="str">
        <f t="shared" si="18"/>
        <v/>
      </c>
      <c r="T227" s="5" t="str">
        <f t="shared" si="19"/>
        <v/>
      </c>
    </row>
    <row r="228" spans="16:20" x14ac:dyDescent="0.45">
      <c r="P228" s="2" t="str">
        <f t="shared" si="15"/>
        <v/>
      </c>
      <c r="Q228" s="5" t="str">
        <f t="shared" si="16"/>
        <v/>
      </c>
      <c r="R228" s="6" t="str">
        <f t="shared" si="17"/>
        <v/>
      </c>
      <c r="S228" s="5" t="str">
        <f t="shared" si="18"/>
        <v/>
      </c>
      <c r="T228" s="5" t="str">
        <f t="shared" si="19"/>
        <v/>
      </c>
    </row>
    <row r="229" spans="16:20" x14ac:dyDescent="0.45">
      <c r="P229" s="2" t="str">
        <f t="shared" si="15"/>
        <v/>
      </c>
      <c r="Q229" s="5" t="str">
        <f t="shared" si="16"/>
        <v/>
      </c>
      <c r="R229" s="6" t="str">
        <f t="shared" si="17"/>
        <v/>
      </c>
      <c r="S229" s="5" t="str">
        <f t="shared" si="18"/>
        <v/>
      </c>
      <c r="T229" s="5" t="str">
        <f t="shared" si="19"/>
        <v/>
      </c>
    </row>
    <row r="230" spans="16:20" x14ac:dyDescent="0.45">
      <c r="P230" s="2" t="str">
        <f t="shared" si="15"/>
        <v/>
      </c>
      <c r="Q230" s="5" t="str">
        <f t="shared" si="16"/>
        <v/>
      </c>
      <c r="R230" s="6" t="str">
        <f t="shared" si="17"/>
        <v/>
      </c>
      <c r="S230" s="5" t="str">
        <f t="shared" si="18"/>
        <v/>
      </c>
      <c r="T230" s="5" t="str">
        <f t="shared" si="19"/>
        <v/>
      </c>
    </row>
    <row r="231" spans="16:20" x14ac:dyDescent="0.45">
      <c r="P231" s="2" t="str">
        <f t="shared" si="15"/>
        <v/>
      </c>
      <c r="Q231" s="5" t="str">
        <f t="shared" si="16"/>
        <v/>
      </c>
      <c r="R231" s="6" t="str">
        <f t="shared" si="17"/>
        <v/>
      </c>
      <c r="S231" s="5" t="str">
        <f t="shared" si="18"/>
        <v/>
      </c>
      <c r="T231" s="5" t="str">
        <f t="shared" si="19"/>
        <v/>
      </c>
    </row>
    <row r="232" spans="16:20" x14ac:dyDescent="0.45">
      <c r="P232" s="2" t="str">
        <f t="shared" si="15"/>
        <v/>
      </c>
      <c r="Q232" s="5" t="str">
        <f t="shared" si="16"/>
        <v/>
      </c>
      <c r="R232" s="6" t="str">
        <f t="shared" si="17"/>
        <v/>
      </c>
      <c r="S232" s="5" t="str">
        <f t="shared" si="18"/>
        <v/>
      </c>
      <c r="T232" s="5" t="str">
        <f t="shared" si="19"/>
        <v/>
      </c>
    </row>
    <row r="233" spans="16:20" x14ac:dyDescent="0.45">
      <c r="P233" s="2" t="str">
        <f t="shared" si="15"/>
        <v/>
      </c>
      <c r="Q233" s="5" t="str">
        <f t="shared" si="16"/>
        <v/>
      </c>
      <c r="R233" s="6" t="str">
        <f t="shared" si="17"/>
        <v/>
      </c>
      <c r="S233" s="5" t="str">
        <f t="shared" si="18"/>
        <v/>
      </c>
      <c r="T233" s="5" t="str">
        <f t="shared" si="19"/>
        <v/>
      </c>
    </row>
    <row r="234" spans="16:20" x14ac:dyDescent="0.45">
      <c r="P234" s="2" t="str">
        <f t="shared" si="15"/>
        <v/>
      </c>
      <c r="Q234" s="5" t="str">
        <f t="shared" si="16"/>
        <v/>
      </c>
      <c r="R234" s="6" t="str">
        <f t="shared" si="17"/>
        <v/>
      </c>
      <c r="S234" s="5" t="str">
        <f t="shared" si="18"/>
        <v/>
      </c>
      <c r="T234" s="5" t="str">
        <f t="shared" si="19"/>
        <v/>
      </c>
    </row>
    <row r="235" spans="16:20" x14ac:dyDescent="0.45">
      <c r="P235" s="2" t="str">
        <f t="shared" si="15"/>
        <v/>
      </c>
      <c r="Q235" s="5" t="str">
        <f t="shared" si="16"/>
        <v/>
      </c>
      <c r="R235" s="6" t="str">
        <f t="shared" si="17"/>
        <v/>
      </c>
      <c r="S235" s="5" t="str">
        <f t="shared" si="18"/>
        <v/>
      </c>
      <c r="T235" s="5" t="str">
        <f t="shared" si="19"/>
        <v/>
      </c>
    </row>
    <row r="236" spans="16:20" x14ac:dyDescent="0.45">
      <c r="P236" s="2" t="str">
        <f t="shared" si="15"/>
        <v/>
      </c>
      <c r="Q236" s="5" t="str">
        <f t="shared" si="16"/>
        <v/>
      </c>
      <c r="R236" s="6" t="str">
        <f t="shared" si="17"/>
        <v/>
      </c>
      <c r="S236" s="5" t="str">
        <f t="shared" si="18"/>
        <v/>
      </c>
      <c r="T236" s="5" t="str">
        <f t="shared" si="19"/>
        <v/>
      </c>
    </row>
    <row r="237" spans="16:20" x14ac:dyDescent="0.45">
      <c r="P237" s="2" t="str">
        <f t="shared" si="15"/>
        <v/>
      </c>
      <c r="Q237" s="5" t="str">
        <f t="shared" si="16"/>
        <v/>
      </c>
      <c r="R237" s="6" t="str">
        <f t="shared" si="17"/>
        <v/>
      </c>
      <c r="S237" s="5" t="str">
        <f t="shared" si="18"/>
        <v/>
      </c>
      <c r="T237" s="5" t="str">
        <f t="shared" si="19"/>
        <v/>
      </c>
    </row>
    <row r="238" spans="16:20" x14ac:dyDescent="0.45">
      <c r="P238" s="2" t="str">
        <f t="shared" si="15"/>
        <v/>
      </c>
      <c r="Q238" s="5" t="str">
        <f t="shared" si="16"/>
        <v/>
      </c>
      <c r="R238" s="6" t="str">
        <f t="shared" si="17"/>
        <v/>
      </c>
      <c r="S238" s="5" t="str">
        <f t="shared" si="18"/>
        <v/>
      </c>
      <c r="T238" s="5" t="str">
        <f t="shared" si="19"/>
        <v/>
      </c>
    </row>
    <row r="239" spans="16:20" x14ac:dyDescent="0.45">
      <c r="P239" s="2" t="str">
        <f t="shared" si="15"/>
        <v/>
      </c>
      <c r="Q239" s="5" t="str">
        <f t="shared" si="16"/>
        <v/>
      </c>
      <c r="R239" s="6" t="str">
        <f t="shared" si="17"/>
        <v/>
      </c>
      <c r="S239" s="5" t="str">
        <f t="shared" si="18"/>
        <v/>
      </c>
      <c r="T239" s="5" t="str">
        <f t="shared" si="19"/>
        <v/>
      </c>
    </row>
    <row r="240" spans="16:20" x14ac:dyDescent="0.45">
      <c r="P240" s="2" t="str">
        <f t="shared" si="15"/>
        <v/>
      </c>
      <c r="Q240" s="5" t="str">
        <f t="shared" si="16"/>
        <v/>
      </c>
      <c r="R240" s="6" t="str">
        <f t="shared" si="17"/>
        <v/>
      </c>
      <c r="S240" s="5" t="str">
        <f t="shared" si="18"/>
        <v/>
      </c>
      <c r="T240" s="5" t="str">
        <f t="shared" si="19"/>
        <v/>
      </c>
    </row>
    <row r="241" spans="16:20" x14ac:dyDescent="0.45">
      <c r="P241" s="2" t="str">
        <f t="shared" si="15"/>
        <v/>
      </c>
      <c r="Q241" s="5" t="str">
        <f t="shared" si="16"/>
        <v/>
      </c>
      <c r="R241" s="6" t="str">
        <f t="shared" si="17"/>
        <v/>
      </c>
      <c r="S241" s="5" t="str">
        <f t="shared" si="18"/>
        <v/>
      </c>
      <c r="T241" s="5" t="str">
        <f t="shared" si="19"/>
        <v/>
      </c>
    </row>
    <row r="242" spans="16:20" x14ac:dyDescent="0.45">
      <c r="P242" s="2" t="str">
        <f t="shared" si="15"/>
        <v/>
      </c>
      <c r="Q242" s="5" t="str">
        <f t="shared" si="16"/>
        <v/>
      </c>
      <c r="R242" s="6" t="str">
        <f t="shared" si="17"/>
        <v/>
      </c>
      <c r="S242" s="5" t="str">
        <f t="shared" si="18"/>
        <v/>
      </c>
      <c r="T242" s="5" t="str">
        <f t="shared" si="19"/>
        <v/>
      </c>
    </row>
    <row r="243" spans="16:20" x14ac:dyDescent="0.45">
      <c r="P243" s="2" t="str">
        <f t="shared" si="15"/>
        <v/>
      </c>
      <c r="Q243" s="5" t="str">
        <f t="shared" si="16"/>
        <v/>
      </c>
      <c r="R243" s="6" t="str">
        <f t="shared" si="17"/>
        <v/>
      </c>
      <c r="S243" s="5" t="str">
        <f t="shared" si="18"/>
        <v/>
      </c>
      <c r="T243" s="5" t="str">
        <f t="shared" si="19"/>
        <v/>
      </c>
    </row>
    <row r="244" spans="16:20" x14ac:dyDescent="0.45">
      <c r="P244" s="2" t="str">
        <f t="shared" si="15"/>
        <v/>
      </c>
      <c r="Q244" s="5" t="str">
        <f t="shared" si="16"/>
        <v/>
      </c>
      <c r="R244" s="6" t="str">
        <f t="shared" si="17"/>
        <v/>
      </c>
      <c r="S244" s="5" t="str">
        <f t="shared" si="18"/>
        <v/>
      </c>
      <c r="T244" s="5" t="str">
        <f t="shared" si="19"/>
        <v/>
      </c>
    </row>
    <row r="245" spans="16:20" x14ac:dyDescent="0.45">
      <c r="P245" s="2" t="str">
        <f t="shared" si="15"/>
        <v/>
      </c>
      <c r="Q245" s="5" t="str">
        <f t="shared" si="16"/>
        <v/>
      </c>
      <c r="R245" s="6" t="str">
        <f t="shared" si="17"/>
        <v/>
      </c>
      <c r="S245" s="5" t="str">
        <f t="shared" si="18"/>
        <v/>
      </c>
      <c r="T245" s="5" t="str">
        <f t="shared" si="19"/>
        <v/>
      </c>
    </row>
    <row r="246" spans="16:20" x14ac:dyDescent="0.45">
      <c r="P246" s="2" t="str">
        <f t="shared" si="15"/>
        <v/>
      </c>
      <c r="Q246" s="5" t="str">
        <f t="shared" si="16"/>
        <v/>
      </c>
      <c r="R246" s="6" t="str">
        <f t="shared" si="17"/>
        <v/>
      </c>
      <c r="S246" s="5" t="str">
        <f t="shared" si="18"/>
        <v/>
      </c>
      <c r="T246" s="5" t="str">
        <f t="shared" si="19"/>
        <v/>
      </c>
    </row>
    <row r="247" spans="16:20" x14ac:dyDescent="0.45">
      <c r="P247" s="2" t="str">
        <f t="shared" si="15"/>
        <v/>
      </c>
      <c r="Q247" s="5" t="str">
        <f t="shared" si="16"/>
        <v/>
      </c>
      <c r="R247" s="6" t="str">
        <f t="shared" si="17"/>
        <v/>
      </c>
      <c r="S247" s="5" t="str">
        <f t="shared" si="18"/>
        <v/>
      </c>
      <c r="T247" s="5" t="str">
        <f t="shared" si="19"/>
        <v/>
      </c>
    </row>
    <row r="248" spans="16:20" x14ac:dyDescent="0.45">
      <c r="P248" s="2" t="str">
        <f t="shared" si="15"/>
        <v/>
      </c>
      <c r="Q248" s="5" t="str">
        <f t="shared" si="16"/>
        <v/>
      </c>
      <c r="R248" s="6" t="str">
        <f t="shared" si="17"/>
        <v/>
      </c>
      <c r="S248" s="5" t="str">
        <f t="shared" si="18"/>
        <v/>
      </c>
      <c r="T248" s="5" t="str">
        <f t="shared" si="19"/>
        <v/>
      </c>
    </row>
    <row r="249" spans="16:20" x14ac:dyDescent="0.45">
      <c r="P249" s="2" t="str">
        <f t="shared" si="15"/>
        <v/>
      </c>
      <c r="Q249" s="5" t="str">
        <f t="shared" si="16"/>
        <v/>
      </c>
      <c r="R249" s="6" t="str">
        <f t="shared" si="17"/>
        <v/>
      </c>
      <c r="S249" s="5" t="str">
        <f t="shared" si="18"/>
        <v/>
      </c>
      <c r="T249" s="5" t="str">
        <f t="shared" si="19"/>
        <v/>
      </c>
    </row>
    <row r="250" spans="16:20" x14ac:dyDescent="0.45">
      <c r="P250" s="2" t="str">
        <f t="shared" si="15"/>
        <v/>
      </c>
      <c r="Q250" s="5" t="str">
        <f t="shared" si="16"/>
        <v/>
      </c>
      <c r="R250" s="6" t="str">
        <f t="shared" si="17"/>
        <v/>
      </c>
      <c r="S250" s="5" t="str">
        <f t="shared" si="18"/>
        <v/>
      </c>
      <c r="T250" s="5" t="str">
        <f t="shared" si="19"/>
        <v/>
      </c>
    </row>
    <row r="251" spans="16:20" x14ac:dyDescent="0.45">
      <c r="P251" s="2" t="str">
        <f t="shared" si="15"/>
        <v/>
      </c>
      <c r="Q251" s="5" t="str">
        <f t="shared" si="16"/>
        <v/>
      </c>
      <c r="R251" s="6" t="str">
        <f t="shared" si="17"/>
        <v/>
      </c>
      <c r="S251" s="5" t="str">
        <f t="shared" si="18"/>
        <v/>
      </c>
      <c r="T251" s="5" t="str">
        <f t="shared" si="19"/>
        <v/>
      </c>
    </row>
    <row r="252" spans="16:20" x14ac:dyDescent="0.45">
      <c r="P252" s="2" t="str">
        <f t="shared" si="15"/>
        <v/>
      </c>
      <c r="Q252" s="5" t="str">
        <f t="shared" si="16"/>
        <v/>
      </c>
      <c r="R252" s="6" t="str">
        <f t="shared" si="17"/>
        <v/>
      </c>
      <c r="S252" s="5" t="str">
        <f t="shared" si="18"/>
        <v/>
      </c>
      <c r="T252" s="5" t="str">
        <f t="shared" si="19"/>
        <v/>
      </c>
    </row>
    <row r="253" spans="16:20" x14ac:dyDescent="0.45">
      <c r="P253" s="2" t="str">
        <f t="shared" si="15"/>
        <v/>
      </c>
      <c r="Q253" s="5" t="str">
        <f t="shared" si="16"/>
        <v/>
      </c>
      <c r="R253" s="6" t="str">
        <f t="shared" si="17"/>
        <v/>
      </c>
      <c r="S253" s="5" t="str">
        <f t="shared" si="18"/>
        <v/>
      </c>
      <c r="T253" s="5" t="str">
        <f t="shared" si="19"/>
        <v/>
      </c>
    </row>
    <row r="254" spans="16:20" x14ac:dyDescent="0.45">
      <c r="P254" s="2" t="str">
        <f t="shared" si="15"/>
        <v/>
      </c>
      <c r="Q254" s="5" t="str">
        <f t="shared" si="16"/>
        <v/>
      </c>
      <c r="R254" s="6" t="str">
        <f t="shared" si="17"/>
        <v/>
      </c>
      <c r="S254" s="5" t="str">
        <f t="shared" si="18"/>
        <v/>
      </c>
      <c r="T254" s="5" t="str">
        <f t="shared" si="19"/>
        <v/>
      </c>
    </row>
    <row r="255" spans="16:20" x14ac:dyDescent="0.45">
      <c r="P255" s="2" t="str">
        <f t="shared" si="15"/>
        <v/>
      </c>
      <c r="Q255" s="5" t="str">
        <f t="shared" si="16"/>
        <v/>
      </c>
      <c r="R255" s="6" t="str">
        <f t="shared" si="17"/>
        <v/>
      </c>
      <c r="S255" s="5" t="str">
        <f t="shared" si="18"/>
        <v/>
      </c>
      <c r="T255" s="5" t="str">
        <f t="shared" si="19"/>
        <v/>
      </c>
    </row>
    <row r="256" spans="16:20" x14ac:dyDescent="0.45">
      <c r="P256" s="2" t="str">
        <f t="shared" si="15"/>
        <v/>
      </c>
      <c r="Q256" s="5" t="str">
        <f t="shared" si="16"/>
        <v/>
      </c>
      <c r="R256" s="6" t="str">
        <f t="shared" si="17"/>
        <v/>
      </c>
      <c r="S256" s="5" t="str">
        <f t="shared" si="18"/>
        <v/>
      </c>
      <c r="T256" s="5" t="str">
        <f t="shared" si="19"/>
        <v/>
      </c>
    </row>
    <row r="257" spans="16:20" x14ac:dyDescent="0.45">
      <c r="P257" s="2" t="str">
        <f t="shared" si="15"/>
        <v/>
      </c>
      <c r="Q257" s="5" t="str">
        <f t="shared" si="16"/>
        <v/>
      </c>
      <c r="R257" s="6" t="str">
        <f t="shared" si="17"/>
        <v/>
      </c>
      <c r="S257" s="5" t="str">
        <f t="shared" si="18"/>
        <v/>
      </c>
      <c r="T257" s="5" t="str">
        <f t="shared" si="19"/>
        <v/>
      </c>
    </row>
    <row r="258" spans="16:20" x14ac:dyDescent="0.45">
      <c r="P258" s="2" t="str">
        <f t="shared" ref="P258:P300" si="20">IF(DATEDIF(E258,F258,"md") = 0,"",DATEDIF(E258,F258,"md"))</f>
        <v/>
      </c>
      <c r="Q258" s="5" t="str">
        <f t="shared" ref="Q258:Q300" si="21">IF(ISERROR((M258-L258)/L258),"",(M258-L258)/L258)</f>
        <v/>
      </c>
      <c r="R258" s="6" t="str">
        <f t="shared" ref="R258:R300" si="22">IF(ISERROR(N258*100/I258),"",N258*100/I258)</f>
        <v/>
      </c>
      <c r="S258" s="5" t="str">
        <f t="shared" ref="S258:S300" si="23">IF(ISERROR((L258-R258)/R258),"",(L258-R258)/R258)</f>
        <v/>
      </c>
      <c r="T258" s="5" t="str">
        <f t="shared" ref="T258:T300" si="24">IF(ISERROR((M258-R258)/R258),"",(M258-R258)/R258)</f>
        <v/>
      </c>
    </row>
    <row r="259" spans="16:20" x14ac:dyDescent="0.45">
      <c r="P259" s="2" t="str">
        <f t="shared" si="20"/>
        <v/>
      </c>
      <c r="Q259" s="5" t="str">
        <f t="shared" si="21"/>
        <v/>
      </c>
      <c r="R259" s="6" t="str">
        <f t="shared" si="22"/>
        <v/>
      </c>
      <c r="S259" s="5" t="str">
        <f t="shared" si="23"/>
        <v/>
      </c>
      <c r="T259" s="5" t="str">
        <f t="shared" si="24"/>
        <v/>
      </c>
    </row>
    <row r="260" spans="16:20" x14ac:dyDescent="0.45">
      <c r="P260" s="2" t="str">
        <f t="shared" si="20"/>
        <v/>
      </c>
      <c r="Q260" s="5" t="str">
        <f t="shared" si="21"/>
        <v/>
      </c>
      <c r="R260" s="6" t="str">
        <f t="shared" si="22"/>
        <v/>
      </c>
      <c r="S260" s="5" t="str">
        <f t="shared" si="23"/>
        <v/>
      </c>
      <c r="T260" s="5" t="str">
        <f t="shared" si="24"/>
        <v/>
      </c>
    </row>
    <row r="261" spans="16:20" x14ac:dyDescent="0.45">
      <c r="P261" s="2" t="str">
        <f t="shared" si="20"/>
        <v/>
      </c>
      <c r="Q261" s="5" t="str">
        <f t="shared" si="21"/>
        <v/>
      </c>
      <c r="R261" s="6" t="str">
        <f t="shared" si="22"/>
        <v/>
      </c>
      <c r="S261" s="5" t="str">
        <f t="shared" si="23"/>
        <v/>
      </c>
      <c r="T261" s="5" t="str">
        <f t="shared" si="24"/>
        <v/>
      </c>
    </row>
    <row r="262" spans="16:20" x14ac:dyDescent="0.45">
      <c r="P262" s="2" t="str">
        <f t="shared" si="20"/>
        <v/>
      </c>
      <c r="Q262" s="5" t="str">
        <f t="shared" si="21"/>
        <v/>
      </c>
      <c r="R262" s="6" t="str">
        <f t="shared" si="22"/>
        <v/>
      </c>
      <c r="S262" s="5" t="str">
        <f t="shared" si="23"/>
        <v/>
      </c>
      <c r="T262" s="5" t="str">
        <f t="shared" si="24"/>
        <v/>
      </c>
    </row>
    <row r="263" spans="16:20" x14ac:dyDescent="0.45">
      <c r="P263" s="2" t="str">
        <f t="shared" si="20"/>
        <v/>
      </c>
      <c r="Q263" s="5" t="str">
        <f t="shared" si="21"/>
        <v/>
      </c>
      <c r="R263" s="6" t="str">
        <f t="shared" si="22"/>
        <v/>
      </c>
      <c r="S263" s="5" t="str">
        <f t="shared" si="23"/>
        <v/>
      </c>
      <c r="T263" s="5" t="str">
        <f t="shared" si="24"/>
        <v/>
      </c>
    </row>
    <row r="264" spans="16:20" x14ac:dyDescent="0.45">
      <c r="P264" s="2" t="str">
        <f t="shared" si="20"/>
        <v/>
      </c>
      <c r="Q264" s="5" t="str">
        <f t="shared" si="21"/>
        <v/>
      </c>
      <c r="R264" s="6" t="str">
        <f t="shared" si="22"/>
        <v/>
      </c>
      <c r="S264" s="5" t="str">
        <f t="shared" si="23"/>
        <v/>
      </c>
      <c r="T264" s="5" t="str">
        <f t="shared" si="24"/>
        <v/>
      </c>
    </row>
    <row r="265" spans="16:20" x14ac:dyDescent="0.45">
      <c r="P265" s="2" t="str">
        <f t="shared" si="20"/>
        <v/>
      </c>
      <c r="Q265" s="5" t="str">
        <f t="shared" si="21"/>
        <v/>
      </c>
      <c r="R265" s="6" t="str">
        <f t="shared" si="22"/>
        <v/>
      </c>
      <c r="S265" s="5" t="str">
        <f t="shared" si="23"/>
        <v/>
      </c>
      <c r="T265" s="5" t="str">
        <f t="shared" si="24"/>
        <v/>
      </c>
    </row>
    <row r="266" spans="16:20" x14ac:dyDescent="0.45">
      <c r="P266" s="2" t="str">
        <f t="shared" si="20"/>
        <v/>
      </c>
      <c r="Q266" s="5" t="str">
        <f t="shared" si="21"/>
        <v/>
      </c>
      <c r="R266" s="6" t="str">
        <f t="shared" si="22"/>
        <v/>
      </c>
      <c r="S266" s="5" t="str">
        <f t="shared" si="23"/>
        <v/>
      </c>
      <c r="T266" s="5" t="str">
        <f t="shared" si="24"/>
        <v/>
      </c>
    </row>
    <row r="267" spans="16:20" x14ac:dyDescent="0.45">
      <c r="P267" s="2" t="str">
        <f t="shared" si="20"/>
        <v/>
      </c>
      <c r="Q267" s="5" t="str">
        <f t="shared" si="21"/>
        <v/>
      </c>
      <c r="R267" s="6" t="str">
        <f t="shared" si="22"/>
        <v/>
      </c>
      <c r="S267" s="5" t="str">
        <f t="shared" si="23"/>
        <v/>
      </c>
      <c r="T267" s="5" t="str">
        <f t="shared" si="24"/>
        <v/>
      </c>
    </row>
    <row r="268" spans="16:20" x14ac:dyDescent="0.45">
      <c r="P268" s="2" t="str">
        <f t="shared" si="20"/>
        <v/>
      </c>
      <c r="Q268" s="5" t="str">
        <f t="shared" si="21"/>
        <v/>
      </c>
      <c r="R268" s="6" t="str">
        <f t="shared" si="22"/>
        <v/>
      </c>
      <c r="S268" s="5" t="str">
        <f t="shared" si="23"/>
        <v/>
      </c>
      <c r="T268" s="5" t="str">
        <f t="shared" si="24"/>
        <v/>
      </c>
    </row>
    <row r="269" spans="16:20" x14ac:dyDescent="0.45">
      <c r="P269" s="2" t="str">
        <f t="shared" si="20"/>
        <v/>
      </c>
      <c r="Q269" s="5" t="str">
        <f t="shared" si="21"/>
        <v/>
      </c>
      <c r="R269" s="6" t="str">
        <f t="shared" si="22"/>
        <v/>
      </c>
      <c r="S269" s="5" t="str">
        <f t="shared" si="23"/>
        <v/>
      </c>
      <c r="T269" s="5" t="str">
        <f t="shared" si="24"/>
        <v/>
      </c>
    </row>
    <row r="270" spans="16:20" x14ac:dyDescent="0.45">
      <c r="P270" s="2" t="str">
        <f t="shared" si="20"/>
        <v/>
      </c>
      <c r="Q270" s="5" t="str">
        <f t="shared" si="21"/>
        <v/>
      </c>
      <c r="R270" s="6" t="str">
        <f t="shared" si="22"/>
        <v/>
      </c>
      <c r="S270" s="5" t="str">
        <f t="shared" si="23"/>
        <v/>
      </c>
      <c r="T270" s="5" t="str">
        <f t="shared" si="24"/>
        <v/>
      </c>
    </row>
    <row r="271" spans="16:20" x14ac:dyDescent="0.45">
      <c r="P271" s="2" t="str">
        <f t="shared" si="20"/>
        <v/>
      </c>
      <c r="Q271" s="5" t="str">
        <f t="shared" si="21"/>
        <v/>
      </c>
      <c r="R271" s="6" t="str">
        <f t="shared" si="22"/>
        <v/>
      </c>
      <c r="S271" s="5" t="str">
        <f t="shared" si="23"/>
        <v/>
      </c>
      <c r="T271" s="5" t="str">
        <f t="shared" si="24"/>
        <v/>
      </c>
    </row>
    <row r="272" spans="16:20" x14ac:dyDescent="0.45">
      <c r="P272" s="2" t="str">
        <f t="shared" si="20"/>
        <v/>
      </c>
      <c r="Q272" s="5" t="str">
        <f t="shared" si="21"/>
        <v/>
      </c>
      <c r="R272" s="6" t="str">
        <f t="shared" si="22"/>
        <v/>
      </c>
      <c r="S272" s="5" t="str">
        <f t="shared" si="23"/>
        <v/>
      </c>
      <c r="T272" s="5" t="str">
        <f t="shared" si="24"/>
        <v/>
      </c>
    </row>
    <row r="273" spans="16:20" x14ac:dyDescent="0.45">
      <c r="P273" s="2" t="str">
        <f t="shared" si="20"/>
        <v/>
      </c>
      <c r="Q273" s="5" t="str">
        <f t="shared" si="21"/>
        <v/>
      </c>
      <c r="R273" s="6" t="str">
        <f t="shared" si="22"/>
        <v/>
      </c>
      <c r="S273" s="5" t="str">
        <f t="shared" si="23"/>
        <v/>
      </c>
      <c r="T273" s="5" t="str">
        <f t="shared" si="24"/>
        <v/>
      </c>
    </row>
    <row r="274" spans="16:20" x14ac:dyDescent="0.45">
      <c r="P274" s="2" t="str">
        <f t="shared" si="20"/>
        <v/>
      </c>
      <c r="Q274" s="5" t="str">
        <f t="shared" si="21"/>
        <v/>
      </c>
      <c r="R274" s="6" t="str">
        <f t="shared" si="22"/>
        <v/>
      </c>
      <c r="S274" s="5" t="str">
        <f t="shared" si="23"/>
        <v/>
      </c>
      <c r="T274" s="5" t="str">
        <f t="shared" si="24"/>
        <v/>
      </c>
    </row>
    <row r="275" spans="16:20" x14ac:dyDescent="0.45">
      <c r="P275" s="2" t="str">
        <f t="shared" si="20"/>
        <v/>
      </c>
      <c r="Q275" s="5" t="str">
        <f t="shared" si="21"/>
        <v/>
      </c>
      <c r="R275" s="6" t="str">
        <f t="shared" si="22"/>
        <v/>
      </c>
      <c r="S275" s="5" t="str">
        <f t="shared" si="23"/>
        <v/>
      </c>
      <c r="T275" s="5" t="str">
        <f t="shared" si="24"/>
        <v/>
      </c>
    </row>
    <row r="276" spans="16:20" x14ac:dyDescent="0.45">
      <c r="P276" s="2" t="str">
        <f t="shared" si="20"/>
        <v/>
      </c>
      <c r="Q276" s="5" t="str">
        <f t="shared" si="21"/>
        <v/>
      </c>
      <c r="R276" s="6" t="str">
        <f t="shared" si="22"/>
        <v/>
      </c>
      <c r="S276" s="5" t="str">
        <f t="shared" si="23"/>
        <v/>
      </c>
      <c r="T276" s="5" t="str">
        <f t="shared" si="24"/>
        <v/>
      </c>
    </row>
    <row r="277" spans="16:20" x14ac:dyDescent="0.45">
      <c r="P277" s="2" t="str">
        <f t="shared" si="20"/>
        <v/>
      </c>
      <c r="Q277" s="5" t="str">
        <f t="shared" si="21"/>
        <v/>
      </c>
      <c r="R277" s="6" t="str">
        <f t="shared" si="22"/>
        <v/>
      </c>
      <c r="S277" s="5" t="str">
        <f t="shared" si="23"/>
        <v/>
      </c>
      <c r="T277" s="5" t="str">
        <f t="shared" si="24"/>
        <v/>
      </c>
    </row>
    <row r="278" spans="16:20" x14ac:dyDescent="0.45">
      <c r="P278" s="2" t="str">
        <f t="shared" si="20"/>
        <v/>
      </c>
      <c r="Q278" s="5" t="str">
        <f t="shared" si="21"/>
        <v/>
      </c>
      <c r="R278" s="6" t="str">
        <f t="shared" si="22"/>
        <v/>
      </c>
      <c r="S278" s="5" t="str">
        <f t="shared" si="23"/>
        <v/>
      </c>
      <c r="T278" s="5" t="str">
        <f t="shared" si="24"/>
        <v/>
      </c>
    </row>
    <row r="279" spans="16:20" x14ac:dyDescent="0.45">
      <c r="P279" s="2" t="str">
        <f t="shared" si="20"/>
        <v/>
      </c>
      <c r="Q279" s="5" t="str">
        <f t="shared" si="21"/>
        <v/>
      </c>
      <c r="R279" s="6" t="str">
        <f t="shared" si="22"/>
        <v/>
      </c>
      <c r="S279" s="5" t="str">
        <f t="shared" si="23"/>
        <v/>
      </c>
      <c r="T279" s="5" t="str">
        <f t="shared" si="24"/>
        <v/>
      </c>
    </row>
    <row r="280" spans="16:20" x14ac:dyDescent="0.45">
      <c r="P280" s="2" t="str">
        <f t="shared" si="20"/>
        <v/>
      </c>
      <c r="Q280" s="5" t="str">
        <f t="shared" si="21"/>
        <v/>
      </c>
      <c r="R280" s="6" t="str">
        <f t="shared" si="22"/>
        <v/>
      </c>
      <c r="S280" s="5" t="str">
        <f t="shared" si="23"/>
        <v/>
      </c>
      <c r="T280" s="5" t="str">
        <f t="shared" si="24"/>
        <v/>
      </c>
    </row>
    <row r="281" spans="16:20" x14ac:dyDescent="0.45">
      <c r="P281" s="2" t="str">
        <f t="shared" si="20"/>
        <v/>
      </c>
      <c r="Q281" s="5" t="str">
        <f t="shared" si="21"/>
        <v/>
      </c>
      <c r="R281" s="6" t="str">
        <f t="shared" si="22"/>
        <v/>
      </c>
      <c r="S281" s="5" t="str">
        <f t="shared" si="23"/>
        <v/>
      </c>
      <c r="T281" s="5" t="str">
        <f t="shared" si="24"/>
        <v/>
      </c>
    </row>
    <row r="282" spans="16:20" x14ac:dyDescent="0.45">
      <c r="P282" s="2" t="str">
        <f t="shared" si="20"/>
        <v/>
      </c>
      <c r="Q282" s="5" t="str">
        <f t="shared" si="21"/>
        <v/>
      </c>
      <c r="R282" s="6" t="str">
        <f t="shared" si="22"/>
        <v/>
      </c>
      <c r="S282" s="5" t="str">
        <f t="shared" si="23"/>
        <v/>
      </c>
      <c r="T282" s="5" t="str">
        <f t="shared" si="24"/>
        <v/>
      </c>
    </row>
    <row r="283" spans="16:20" x14ac:dyDescent="0.45">
      <c r="P283" s="2" t="str">
        <f t="shared" si="20"/>
        <v/>
      </c>
      <c r="Q283" s="5" t="str">
        <f t="shared" si="21"/>
        <v/>
      </c>
      <c r="R283" s="6" t="str">
        <f t="shared" si="22"/>
        <v/>
      </c>
      <c r="S283" s="5" t="str">
        <f t="shared" si="23"/>
        <v/>
      </c>
      <c r="T283" s="5" t="str">
        <f t="shared" si="24"/>
        <v/>
      </c>
    </row>
    <row r="284" spans="16:20" x14ac:dyDescent="0.45">
      <c r="P284" s="2" t="str">
        <f t="shared" si="20"/>
        <v/>
      </c>
      <c r="Q284" s="5" t="str">
        <f t="shared" si="21"/>
        <v/>
      </c>
      <c r="R284" s="6" t="str">
        <f t="shared" si="22"/>
        <v/>
      </c>
      <c r="S284" s="5" t="str">
        <f t="shared" si="23"/>
        <v/>
      </c>
      <c r="T284" s="5" t="str">
        <f t="shared" si="24"/>
        <v/>
      </c>
    </row>
    <row r="285" spans="16:20" x14ac:dyDescent="0.45">
      <c r="P285" s="2" t="str">
        <f t="shared" si="20"/>
        <v/>
      </c>
      <c r="Q285" s="5" t="str">
        <f t="shared" si="21"/>
        <v/>
      </c>
      <c r="R285" s="6" t="str">
        <f t="shared" si="22"/>
        <v/>
      </c>
      <c r="S285" s="5" t="str">
        <f t="shared" si="23"/>
        <v/>
      </c>
      <c r="T285" s="5" t="str">
        <f t="shared" si="24"/>
        <v/>
      </c>
    </row>
    <row r="286" spans="16:20" x14ac:dyDescent="0.45">
      <c r="P286" s="2" t="str">
        <f t="shared" si="20"/>
        <v/>
      </c>
      <c r="Q286" s="5" t="str">
        <f t="shared" si="21"/>
        <v/>
      </c>
      <c r="R286" s="6" t="str">
        <f t="shared" si="22"/>
        <v/>
      </c>
      <c r="S286" s="5" t="str">
        <f t="shared" si="23"/>
        <v/>
      </c>
      <c r="T286" s="5" t="str">
        <f t="shared" si="24"/>
        <v/>
      </c>
    </row>
    <row r="287" spans="16:20" x14ac:dyDescent="0.45">
      <c r="P287" s="2" t="str">
        <f t="shared" si="20"/>
        <v/>
      </c>
      <c r="Q287" s="5" t="str">
        <f t="shared" si="21"/>
        <v/>
      </c>
      <c r="R287" s="6" t="str">
        <f t="shared" si="22"/>
        <v/>
      </c>
      <c r="S287" s="5" t="str">
        <f t="shared" si="23"/>
        <v/>
      </c>
      <c r="T287" s="5" t="str">
        <f t="shared" si="24"/>
        <v/>
      </c>
    </row>
    <row r="288" spans="16:20" x14ac:dyDescent="0.45">
      <c r="P288" s="2" t="str">
        <f t="shared" si="20"/>
        <v/>
      </c>
      <c r="Q288" s="5" t="str">
        <f t="shared" si="21"/>
        <v/>
      </c>
      <c r="R288" s="6" t="str">
        <f t="shared" si="22"/>
        <v/>
      </c>
      <c r="S288" s="5" t="str">
        <f t="shared" si="23"/>
        <v/>
      </c>
      <c r="T288" s="5" t="str">
        <f t="shared" si="24"/>
        <v/>
      </c>
    </row>
    <row r="289" spans="16:20" x14ac:dyDescent="0.45">
      <c r="P289" s="2" t="str">
        <f t="shared" si="20"/>
        <v/>
      </c>
      <c r="Q289" s="5" t="str">
        <f t="shared" si="21"/>
        <v/>
      </c>
      <c r="R289" s="6" t="str">
        <f t="shared" si="22"/>
        <v/>
      </c>
      <c r="S289" s="5" t="str">
        <f t="shared" si="23"/>
        <v/>
      </c>
      <c r="T289" s="5" t="str">
        <f t="shared" si="24"/>
        <v/>
      </c>
    </row>
    <row r="290" spans="16:20" x14ac:dyDescent="0.45">
      <c r="P290" s="2" t="str">
        <f t="shared" si="20"/>
        <v/>
      </c>
      <c r="Q290" s="5" t="str">
        <f t="shared" si="21"/>
        <v/>
      </c>
      <c r="R290" s="6" t="str">
        <f t="shared" si="22"/>
        <v/>
      </c>
      <c r="S290" s="5" t="str">
        <f t="shared" si="23"/>
        <v/>
      </c>
      <c r="T290" s="5" t="str">
        <f t="shared" si="24"/>
        <v/>
      </c>
    </row>
    <row r="291" spans="16:20" x14ac:dyDescent="0.45">
      <c r="P291" s="2" t="str">
        <f t="shared" si="20"/>
        <v/>
      </c>
      <c r="Q291" s="5" t="str">
        <f t="shared" si="21"/>
        <v/>
      </c>
      <c r="R291" s="6" t="str">
        <f t="shared" si="22"/>
        <v/>
      </c>
      <c r="S291" s="5" t="str">
        <f t="shared" si="23"/>
        <v/>
      </c>
      <c r="T291" s="5" t="str">
        <f t="shared" si="24"/>
        <v/>
      </c>
    </row>
    <row r="292" spans="16:20" x14ac:dyDescent="0.45">
      <c r="P292" s="2" t="str">
        <f t="shared" si="20"/>
        <v/>
      </c>
      <c r="Q292" s="5" t="str">
        <f t="shared" si="21"/>
        <v/>
      </c>
      <c r="R292" s="6" t="str">
        <f t="shared" si="22"/>
        <v/>
      </c>
      <c r="S292" s="5" t="str">
        <f t="shared" si="23"/>
        <v/>
      </c>
      <c r="T292" s="5" t="str">
        <f t="shared" si="24"/>
        <v/>
      </c>
    </row>
    <row r="293" spans="16:20" x14ac:dyDescent="0.45">
      <c r="P293" s="2" t="str">
        <f t="shared" si="20"/>
        <v/>
      </c>
      <c r="Q293" s="5" t="str">
        <f t="shared" si="21"/>
        <v/>
      </c>
      <c r="R293" s="6" t="str">
        <f t="shared" si="22"/>
        <v/>
      </c>
      <c r="S293" s="5" t="str">
        <f t="shared" si="23"/>
        <v/>
      </c>
      <c r="T293" s="5" t="str">
        <f t="shared" si="24"/>
        <v/>
      </c>
    </row>
    <row r="294" spans="16:20" x14ac:dyDescent="0.45">
      <c r="P294" s="2" t="str">
        <f t="shared" si="20"/>
        <v/>
      </c>
      <c r="Q294" s="5" t="str">
        <f t="shared" si="21"/>
        <v/>
      </c>
      <c r="R294" s="6" t="str">
        <f t="shared" si="22"/>
        <v/>
      </c>
      <c r="S294" s="5" t="str">
        <f t="shared" si="23"/>
        <v/>
      </c>
      <c r="T294" s="5" t="str">
        <f t="shared" si="24"/>
        <v/>
      </c>
    </row>
    <row r="295" spans="16:20" x14ac:dyDescent="0.45">
      <c r="P295" s="2" t="str">
        <f t="shared" si="20"/>
        <v/>
      </c>
      <c r="Q295" s="5" t="str">
        <f t="shared" si="21"/>
        <v/>
      </c>
      <c r="R295" s="6" t="str">
        <f t="shared" si="22"/>
        <v/>
      </c>
      <c r="S295" s="5" t="str">
        <f t="shared" si="23"/>
        <v/>
      </c>
      <c r="T295" s="5" t="str">
        <f t="shared" si="24"/>
        <v/>
      </c>
    </row>
    <row r="296" spans="16:20" x14ac:dyDescent="0.45">
      <c r="P296" s="2" t="str">
        <f t="shared" si="20"/>
        <v/>
      </c>
      <c r="Q296" s="5" t="str">
        <f t="shared" si="21"/>
        <v/>
      </c>
      <c r="R296" s="6" t="str">
        <f t="shared" si="22"/>
        <v/>
      </c>
      <c r="S296" s="5" t="str">
        <f t="shared" si="23"/>
        <v/>
      </c>
      <c r="T296" s="5" t="str">
        <f t="shared" si="24"/>
        <v/>
      </c>
    </row>
    <row r="297" spans="16:20" x14ac:dyDescent="0.45">
      <c r="P297" s="2" t="str">
        <f t="shared" si="20"/>
        <v/>
      </c>
      <c r="Q297" s="5" t="str">
        <f t="shared" si="21"/>
        <v/>
      </c>
      <c r="R297" s="6" t="str">
        <f t="shared" si="22"/>
        <v/>
      </c>
      <c r="S297" s="5" t="str">
        <f t="shared" si="23"/>
        <v/>
      </c>
      <c r="T297" s="5" t="str">
        <f t="shared" si="24"/>
        <v/>
      </c>
    </row>
    <row r="298" spans="16:20" x14ac:dyDescent="0.45">
      <c r="P298" s="2" t="str">
        <f t="shared" si="20"/>
        <v/>
      </c>
      <c r="Q298" s="5" t="str">
        <f t="shared" si="21"/>
        <v/>
      </c>
      <c r="R298" s="6" t="str">
        <f t="shared" si="22"/>
        <v/>
      </c>
      <c r="S298" s="5" t="str">
        <f t="shared" si="23"/>
        <v/>
      </c>
      <c r="T298" s="5" t="str">
        <f t="shared" si="24"/>
        <v/>
      </c>
    </row>
    <row r="299" spans="16:20" x14ac:dyDescent="0.45">
      <c r="P299" s="2" t="str">
        <f t="shared" si="20"/>
        <v/>
      </c>
      <c r="Q299" s="5" t="str">
        <f t="shared" si="21"/>
        <v/>
      </c>
      <c r="R299" s="6" t="str">
        <f t="shared" si="22"/>
        <v/>
      </c>
      <c r="S299" s="5" t="str">
        <f t="shared" si="23"/>
        <v/>
      </c>
      <c r="T299" s="5" t="str">
        <f t="shared" si="24"/>
        <v/>
      </c>
    </row>
    <row r="300" spans="16:20" x14ac:dyDescent="0.45">
      <c r="P300" s="2" t="str">
        <f t="shared" si="20"/>
        <v/>
      </c>
      <c r="Q300" s="5" t="str">
        <f t="shared" si="21"/>
        <v/>
      </c>
      <c r="R300" s="6" t="str">
        <f t="shared" si="22"/>
        <v/>
      </c>
      <c r="S300" s="5" t="str">
        <f t="shared" si="23"/>
        <v/>
      </c>
      <c r="T300" s="5" t="str">
        <f t="shared" si="24"/>
        <v/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A4EE-4E4A-46B4-ADA9-2B89D77CDB35}">
  <dimension ref="A1:G300"/>
  <sheetViews>
    <sheetView workbookViewId="0"/>
  </sheetViews>
  <sheetFormatPr baseColWidth="10" defaultRowHeight="14.25" x14ac:dyDescent="0.45"/>
  <cols>
    <col min="1" max="1" width="28.33203125" customWidth="1"/>
    <col min="2" max="2" width="7.53125" customWidth="1"/>
    <col min="3" max="3" width="28.796875" customWidth="1"/>
    <col min="5" max="5" width="28.3984375" customWidth="1"/>
    <col min="7" max="7" width="28.73046875" customWidth="1"/>
    <col min="9" max="9" width="22.265625" customWidth="1"/>
  </cols>
  <sheetData>
    <row r="1" spans="1:7" x14ac:dyDescent="0.45">
      <c r="A1" t="s">
        <v>74</v>
      </c>
      <c r="C1" t="s">
        <v>75</v>
      </c>
      <c r="E1" t="s">
        <v>76</v>
      </c>
      <c r="G1" t="s">
        <v>77</v>
      </c>
    </row>
    <row r="2" spans="1:7" x14ac:dyDescent="0.45">
      <c r="A2" t="str">
        <f t="array" ref="A2">IF(ISERROR(INDEX(Tableau1[MP ANALYSEE],SMALL(IF(FREQUENCY(IF(Tableau1[MP ANALYSEE]&lt;&gt;"",MATCH(Tableau1[MP ANALYSEE],Tableau1[MP ANALYSEE],0)), ROW(Tableau1[MP ANALYSEE])-ROW($B$2)+1),ROW(Tableau1[MP ANALYSEE])-ROW($B$2)+1),ROWS(I$2:I2)))),"",INDEX(Tableau1[MP ANALYSEE],SMALL(IF(FREQUENCY(IF(Tableau1[MP ANALYSEE]&lt;&gt;"",MATCH(Tableau1[MP ANALYSEE],Tableau1[MP ANALYSEE],0)), ROW(Tableau1[MP ANALYSEE])-ROW($B$2)+1),ROW(Tableau1[MP ANALYSEE])-ROW($B$2)+1),ROWS(I$2:I2))))</f>
        <v>VITAMINE A</v>
      </c>
      <c r="C2" t="str">
        <f t="array" ref="C2">IF(ISERROR(INDEX(Tableau1[LOT],SMALL(IF(FREQUENCY(IF(Tableau1[LOT]&lt;&gt;"",MATCH(Tableau1[LOT],Tableau1[LOT],0)), ROW(Tableau1[LOT])-ROW($B$2)+1),ROW(Tableau1[LOT])-ROW($B$2)+1),ROWS(I$2:I2)))),"",INDEX(Tableau1[LOT],SMALL(IF(FREQUENCY(IF(Tableau1[LOT]&lt;&gt;"",MATCH(Tableau1[LOT],Tableau1[LOT],0)), ROW(Tableau1[LOT])-ROW($B$2)+1),ROW(Tableau1[LOT])-ROW($B$2)+1),ROWS(I$2:I2))))</f>
        <v>DKH8096</v>
      </c>
      <c r="E2" t="str">
        <f t="array" ref="E2">IF(ISERROR(INDEX(Tableau1[LABO],SMALL(IF(FREQUENCY(IF(Tableau1[LABO]&lt;&gt;"",MATCH(Tableau1[LABO],Tableau1[LABO],0)), ROW(Tableau1[LABO])-ROW($B$2)+1),ROW(Tableau1[LABO])-ROW($B$2)+1),ROWS(I$2:I2)))),"",INDEX(Tableau1[LABO],SMALL(IF(FREQUENCY(IF(Tableau1[LABO]&lt;&gt;"",MATCH(Tableau1[LABO],Tableau1[LABO],0)), ROW(Tableau1[LABO])-ROW($B$2)+1),ROW(Tableau1[LABO])-ROW($B$2)+1),ROWS(I$2:I2))))</f>
        <v>AQUANAL</v>
      </c>
      <c r="G2" t="str">
        <f t="array" ref="G2">IF(ISERROR(INDEX(Tableau1[USINE],SMALL(IF(FREQUENCY(IF(Tableau1[USINE]&lt;&gt;"",MATCH(Tableau1[USINE],Tableau1[USINE],0)), ROW(Tableau1[USINE])-ROW($B$2)+1),ROW(Tableau1[USINE])-ROW($B$2)+1),ROWS(I$2:I2)))),"",INDEX(Tableau1[USINE],SMALL(IF(FREQUENCY(IF(Tableau1[USINE]&lt;&gt;"",MATCH(Tableau1[USINE],Tableau1[USINE],0)), ROW(Tableau1[USINE])-ROW($B$2)+1),ROW(Tableau1[USINE])-ROW($B$2)+1),ROWS(I$2:I2))))</f>
        <v>GIDA</v>
      </c>
    </row>
    <row r="3" spans="1:7" x14ac:dyDescent="0.45">
      <c r="A3" t="str">
        <f t="array" ref="A3">IF(ISERROR(INDEX(Tableau1[MP ANALYSEE],SMALL(IF(FREQUENCY(IF(Tableau1[MP ANALYSEE]&lt;&gt;"",MATCH(Tableau1[MP ANALYSEE],Tableau1[MP ANALYSEE],0)), ROW(Tableau1[MP ANALYSEE])-ROW($B$2)+1),ROW(Tableau1[MP ANALYSEE])-ROW($B$2)+1),ROWS(I$2:I3)))),"",INDEX(Tableau1[MP ANALYSEE],SMALL(IF(FREQUENCY(IF(Tableau1[MP ANALYSEE]&lt;&gt;"",MATCH(Tableau1[MP ANALYSEE],Tableau1[MP ANALYSEE],0)), ROW(Tableau1[MP ANALYSEE])-ROW($B$2)+1),ROW(Tableau1[MP ANALYSEE])-ROW($B$2)+1),ROWS(I$2:I3))))</f>
        <v>VITAMINE E</v>
      </c>
      <c r="C3" t="str">
        <f t="array" ref="C3">IF(ISERROR(INDEX(Tableau1[LOT],SMALL(IF(FREQUENCY(IF(Tableau1[LOT]&lt;&gt;"",MATCH(Tableau1[LOT],Tableau1[LOT],0)), ROW(Tableau1[LOT])-ROW($B$2)+1),ROW(Tableau1[LOT])-ROW($B$2)+1),ROWS(I$2:I3)))),"",INDEX(Tableau1[LOT],SMALL(IF(FREQUENCY(IF(Tableau1[LOT]&lt;&gt;"",MATCH(Tableau1[LOT],Tableau1[LOT],0)), ROW(Tableau1[LOT])-ROW($B$2)+1),ROW(Tableau1[LOT])-ROW($B$2)+1),ROWS(I$2:I3))))</f>
        <v>FMV7158</v>
      </c>
      <c r="E3" t="str">
        <f t="array" ref="E3">IF(ISERROR(INDEX(Tableau1[LABO],SMALL(IF(FREQUENCY(IF(Tableau1[LABO]&lt;&gt;"",MATCH(Tableau1[LABO],Tableau1[LABO],0)), ROW(Tableau1[LABO])-ROW($B$2)+1),ROW(Tableau1[LABO])-ROW($B$2)+1),ROWS(I$2:I3)))),"",INDEX(Tableau1[LABO],SMALL(IF(FREQUENCY(IF(Tableau1[LABO]&lt;&gt;"",MATCH(Tableau1[LABO],Tableau1[LABO],0)), ROW(Tableau1[LABO])-ROW($B$2)+1),ROW(Tableau1[LABO])-ROW($B$2)+1),ROWS(I$2:I3))))</f>
        <v>AGROBIO</v>
      </c>
      <c r="G3" t="str">
        <f t="array" ref="G3">IF(ISERROR(INDEX(Tableau1[USINE],SMALL(IF(FREQUENCY(IF(Tableau1[USINE]&lt;&gt;"",MATCH(Tableau1[USINE],Tableau1[USINE],0)), ROW(Tableau1[USINE])-ROW($B$2)+1),ROW(Tableau1[USINE])-ROW($B$2)+1),ROWS(I$2:I3)))),"",INDEX(Tableau1[USINE],SMALL(IF(FREQUENCY(IF(Tableau1[USINE]&lt;&gt;"",MATCH(Tableau1[USINE],Tableau1[USINE],0)), ROW(Tableau1[USINE])-ROW($B$2)+1),ROW(Tableau1[USINE])-ROW($B$2)+1),ROWS(I$2:I3))))</f>
        <v>LUHDERS</v>
      </c>
    </row>
    <row r="4" spans="1:7" x14ac:dyDescent="0.45">
      <c r="A4" t="str">
        <f t="array" ref="A4">IF(ISERROR(INDEX(Tableau1[MP ANALYSEE],SMALL(IF(FREQUENCY(IF(Tableau1[MP ANALYSEE]&lt;&gt;"",MATCH(Tableau1[MP ANALYSEE],Tableau1[MP ANALYSEE],0)), ROW(Tableau1[MP ANALYSEE])-ROW($B$2)+1),ROW(Tableau1[MP ANALYSEE])-ROW($B$2)+1),ROWS(I$2:I4)))),"",INDEX(Tableau1[MP ANALYSEE],SMALL(IF(FREQUENCY(IF(Tableau1[MP ANALYSEE]&lt;&gt;"",MATCH(Tableau1[MP ANALYSEE],Tableau1[MP ANALYSEE],0)), ROW(Tableau1[MP ANALYSEE])-ROW($B$2)+1),ROW(Tableau1[MP ANALYSEE])-ROW($B$2)+1),ROWS(I$2:I4))))</f>
        <v>VITAMINE D3</v>
      </c>
      <c r="C4" t="str">
        <f t="array" ref="C4">IF(ISERROR(INDEX(Tableau1[LOT],SMALL(IF(FREQUENCY(IF(Tableau1[LOT]&lt;&gt;"",MATCH(Tableau1[LOT],Tableau1[LOT],0)), ROW(Tableau1[LOT])-ROW($B$2)+1),ROW(Tableau1[LOT])-ROW($B$2)+1),ROWS(I$2:I4)))),"",INDEX(Tableau1[LOT],SMALL(IF(FREQUENCY(IF(Tableau1[LOT]&lt;&gt;"",MATCH(Tableau1[LOT],Tableau1[LOT],0)), ROW(Tableau1[LOT])-ROW($B$2)+1),ROW(Tableau1[LOT])-ROW($B$2)+1),ROWS(I$2:I4))))</f>
        <v>DKT7296</v>
      </c>
      <c r="E4" t="str">
        <f t="array" ref="E4">IF(ISERROR(INDEX(Tableau1[LABO],SMALL(IF(FREQUENCY(IF(Tableau1[LABO]&lt;&gt;"",MATCH(Tableau1[LABO],Tableau1[LABO],0)), ROW(Tableau1[LABO])-ROW($B$2)+1),ROW(Tableau1[LABO])-ROW($B$2)+1),ROWS(I$2:I4)))),"",INDEX(Tableau1[LABO],SMALL(IF(FREQUENCY(IF(Tableau1[LABO]&lt;&gt;"",MATCH(Tableau1[LABO],Tableau1[LABO],0)), ROW(Tableau1[LABO])-ROW($B$2)+1),ROW(Tableau1[LABO])-ROW($B$2)+1),ROWS(I$2:I4))))</f>
        <v>MERIEUX</v>
      </c>
      <c r="G4" t="str">
        <f t="array" ref="G4">IF(ISERROR(INDEX(Tableau1[USINE],SMALL(IF(FREQUENCY(IF(Tableau1[USINE]&lt;&gt;"",MATCH(Tableau1[USINE],Tableau1[USINE],0)), ROW(Tableau1[USINE])-ROW($B$2)+1),ROW(Tableau1[USINE])-ROW($B$2)+1),ROWS(I$2:I4)))),"",INDEX(Tableau1[USINE],SMALL(IF(FREQUENCY(IF(Tableau1[USINE]&lt;&gt;"",MATCH(Tableau1[USINE],Tableau1[USINE],0)), ROW(Tableau1[USINE])-ROW($B$2)+1),ROW(Tableau1[USINE])-ROW($B$2)+1),ROWS(I$2:I4))))</f>
        <v/>
      </c>
    </row>
    <row r="5" spans="1:7" x14ac:dyDescent="0.45">
      <c r="A5" t="str">
        <f t="array" ref="A5">IF(ISERROR(INDEX(Tableau1[MP ANALYSEE],SMALL(IF(FREQUENCY(IF(Tableau1[MP ANALYSEE]&lt;&gt;"",MATCH(Tableau1[MP ANALYSEE],Tableau1[MP ANALYSEE],0)), ROW(Tableau1[MP ANALYSEE])-ROW($B$2)+1),ROW(Tableau1[MP ANALYSEE])-ROW($B$2)+1),ROWS(I$2:I5)))),"",INDEX(Tableau1[MP ANALYSEE],SMALL(IF(FREQUENCY(IF(Tableau1[MP ANALYSEE]&lt;&gt;"",MATCH(Tableau1[MP ANALYSEE],Tableau1[MP ANALYSEE],0)), ROW(Tableau1[MP ANALYSEE])-ROW($B$2)+1),ROW(Tableau1[MP ANALYSEE])-ROW($B$2)+1),ROWS(I$2:I5))))</f>
        <v>VITAMINE B5</v>
      </c>
      <c r="C5" t="str">
        <f t="array" ref="C5">IF(ISERROR(INDEX(Tableau1[LOT],SMALL(IF(FREQUENCY(IF(Tableau1[LOT]&lt;&gt;"",MATCH(Tableau1[LOT],Tableau1[LOT],0)), ROW(Tableau1[LOT])-ROW($B$2)+1),ROW(Tableau1[LOT])-ROW($B$2)+1),ROWS(I$2:I5)))),"",INDEX(Tableau1[LOT],SMALL(IF(FREQUENCY(IF(Tableau1[LOT]&lt;&gt;"",MATCH(Tableau1[LOT],Tableau1[LOT],0)), ROW(Tableau1[LOT])-ROW($B$2)+1),ROW(Tableau1[LOT])-ROW($B$2)+1),ROWS(I$2:I5))))</f>
        <v>DKT8071</v>
      </c>
      <c r="E5" t="str">
        <f t="array" ref="E5">IF(ISERROR(INDEX(Tableau1[LABO],SMALL(IF(FREQUENCY(IF(Tableau1[LABO]&lt;&gt;"",MATCH(Tableau1[LABO],Tableau1[LABO],0)), ROW(Tableau1[LABO])-ROW($B$2)+1),ROW(Tableau1[LABO])-ROW($B$2)+1),ROWS(I$2:I5)))),"",INDEX(Tableau1[LABO],SMALL(IF(FREQUENCY(IF(Tableau1[LABO]&lt;&gt;"",MATCH(Tableau1[LABO],Tableau1[LABO],0)), ROW(Tableau1[LABO])-ROW($B$2)+1),ROW(Tableau1[LABO])-ROW($B$2)+1),ROWS(I$2:I5))))</f>
        <v/>
      </c>
      <c r="G5" t="str">
        <f t="array" ref="G5">IF(ISERROR(INDEX(Tableau1[USINE],SMALL(IF(FREQUENCY(IF(Tableau1[USINE]&lt;&gt;"",MATCH(Tableau1[USINE],Tableau1[USINE],0)), ROW(Tableau1[USINE])-ROW($B$2)+1),ROW(Tableau1[USINE])-ROW($B$2)+1),ROWS(I$2:I5)))),"",INDEX(Tableau1[USINE],SMALL(IF(FREQUENCY(IF(Tableau1[USINE]&lt;&gt;"",MATCH(Tableau1[USINE],Tableau1[USINE],0)), ROW(Tableau1[USINE])-ROW($B$2)+1),ROW(Tableau1[USINE])-ROW($B$2)+1),ROWS(I$2:I5))))</f>
        <v/>
      </c>
    </row>
    <row r="6" spans="1:7" x14ac:dyDescent="0.45">
      <c r="A6" t="str">
        <f t="array" ref="A6">IF(ISERROR(INDEX(Tableau1[MP ANALYSEE],SMALL(IF(FREQUENCY(IF(Tableau1[MP ANALYSEE]&lt;&gt;"",MATCH(Tableau1[MP ANALYSEE],Tableau1[MP ANALYSEE],0)), ROW(Tableau1[MP ANALYSEE])-ROW($B$2)+1),ROW(Tableau1[MP ANALYSEE])-ROW($B$2)+1),ROWS(I$2:I6)))),"",INDEX(Tableau1[MP ANALYSEE],SMALL(IF(FREQUENCY(IF(Tableau1[MP ANALYSEE]&lt;&gt;"",MATCH(Tableau1[MP ANALYSEE],Tableau1[MP ANALYSEE],0)), ROW(Tableau1[MP ANALYSEE])-ROW($B$2)+1),ROW(Tableau1[MP ANALYSEE])-ROW($B$2)+1),ROWS(I$2:I6))))</f>
        <v>VITAMINE B6</v>
      </c>
      <c r="C6" t="str">
        <f t="array" ref="C6">IF(ISERROR(INDEX(Tableau1[LOT],SMALL(IF(FREQUENCY(IF(Tableau1[LOT]&lt;&gt;"",MATCH(Tableau1[LOT],Tableau1[LOT],0)), ROW(Tableau1[LOT])-ROW($B$2)+1),ROW(Tableau1[LOT])-ROW($B$2)+1),ROWS(I$2:I6)))),"",INDEX(Tableau1[LOT],SMALL(IF(FREQUENCY(IF(Tableau1[LOT]&lt;&gt;"",MATCH(Tableau1[LOT],Tableau1[LOT],0)), ROW(Tableau1[LOT])-ROW($B$2)+1),ROW(Tableau1[LOT])-ROW($B$2)+1),ROWS(I$2:I6))))</f>
        <v>DSK7298</v>
      </c>
      <c r="E6" t="str">
        <f t="array" ref="E6">IF(ISERROR(INDEX(Tableau1[LABO],SMALL(IF(FREQUENCY(IF(Tableau1[LABO]&lt;&gt;"",MATCH(Tableau1[LABO],Tableau1[LABO],0)), ROW(Tableau1[LABO])-ROW($B$2)+1),ROW(Tableau1[LABO])-ROW($B$2)+1),ROWS(I$2:I6)))),"",INDEX(Tableau1[LABO],SMALL(IF(FREQUENCY(IF(Tableau1[LABO]&lt;&gt;"",MATCH(Tableau1[LABO],Tableau1[LABO],0)), ROW(Tableau1[LABO])-ROW($B$2)+1),ROW(Tableau1[LABO])-ROW($B$2)+1),ROWS(I$2:I6))))</f>
        <v/>
      </c>
      <c r="G6" t="str">
        <f t="array" ref="G6">IF(ISERROR(INDEX(Tableau1[USINE],SMALL(IF(FREQUENCY(IF(Tableau1[USINE]&lt;&gt;"",MATCH(Tableau1[USINE],Tableau1[USINE],0)), ROW(Tableau1[USINE])-ROW($B$2)+1),ROW(Tableau1[USINE])-ROW($B$2)+1),ROWS(I$2:I6)))),"",INDEX(Tableau1[USINE],SMALL(IF(FREQUENCY(IF(Tableau1[USINE]&lt;&gt;"",MATCH(Tableau1[USINE],Tableau1[USINE],0)), ROW(Tableau1[USINE])-ROW($B$2)+1),ROW(Tableau1[USINE])-ROW($B$2)+1),ROWS(I$2:I6))))</f>
        <v/>
      </c>
    </row>
    <row r="7" spans="1:7" x14ac:dyDescent="0.45">
      <c r="A7" t="str">
        <f t="array" ref="A7">IF(ISERROR(INDEX(Tableau1[MP ANALYSEE],SMALL(IF(FREQUENCY(IF(Tableau1[MP ANALYSEE]&lt;&gt;"",MATCH(Tableau1[MP ANALYSEE],Tableau1[MP ANALYSEE],0)), ROW(Tableau1[MP ANALYSEE])-ROW($B$2)+1),ROW(Tableau1[MP ANALYSEE])-ROW($B$2)+1),ROWS(I$2:I7)))),"",INDEX(Tableau1[MP ANALYSEE],SMALL(IF(FREQUENCY(IF(Tableau1[MP ANALYSEE]&lt;&gt;"",MATCH(Tableau1[MP ANALYSEE],Tableau1[MP ANALYSEE],0)), ROW(Tableau1[MP ANALYSEE])-ROW($B$2)+1),ROW(Tableau1[MP ANALYSEE])-ROW($B$2)+1),ROWS(I$2:I7))))</f>
        <v>VITAMINE B9</v>
      </c>
      <c r="C7" t="str">
        <f t="array" ref="C7">IF(ISERROR(INDEX(Tableau1[LOT],SMALL(IF(FREQUENCY(IF(Tableau1[LOT]&lt;&gt;"",MATCH(Tableau1[LOT],Tableau1[LOT],0)), ROW(Tableau1[LOT])-ROW($B$2)+1),ROW(Tableau1[LOT])-ROW($B$2)+1),ROWS(I$2:I7)))),"",INDEX(Tableau1[LOT],SMALL(IF(FREQUENCY(IF(Tableau1[LOT]&lt;&gt;"",MATCH(Tableau1[LOT],Tableau1[LOT],0)), ROW(Tableau1[LOT])-ROW($B$2)+1),ROW(Tableau1[LOT])-ROW($B$2)+1),ROWS(I$2:I7))))</f>
        <v>DKN7321</v>
      </c>
      <c r="E7" t="str">
        <f t="array" ref="E7">IF(ISERROR(INDEX(Tableau1[LABO],SMALL(IF(FREQUENCY(IF(Tableau1[LABO]&lt;&gt;"",MATCH(Tableau1[LABO],Tableau1[LABO],0)), ROW(Tableau1[LABO])-ROW($B$2)+1),ROW(Tableau1[LABO])-ROW($B$2)+1),ROWS(I$2:I7)))),"",INDEX(Tableau1[LABO],SMALL(IF(FREQUENCY(IF(Tableau1[LABO]&lt;&gt;"",MATCH(Tableau1[LABO],Tableau1[LABO],0)), ROW(Tableau1[LABO])-ROW($B$2)+1),ROW(Tableau1[LABO])-ROW($B$2)+1),ROWS(I$2:I7))))</f>
        <v/>
      </c>
      <c r="G7" t="str">
        <f t="array" ref="G7">IF(ISERROR(INDEX(Tableau1[USINE],SMALL(IF(FREQUENCY(IF(Tableau1[USINE]&lt;&gt;"",MATCH(Tableau1[USINE],Tableau1[USINE],0)), ROW(Tableau1[USINE])-ROW($B$2)+1),ROW(Tableau1[USINE])-ROW($B$2)+1),ROWS(I$2:I7)))),"",INDEX(Tableau1[USINE],SMALL(IF(FREQUENCY(IF(Tableau1[USINE]&lt;&gt;"",MATCH(Tableau1[USINE],Tableau1[USINE],0)), ROW(Tableau1[USINE])-ROW($B$2)+1),ROW(Tableau1[USINE])-ROW($B$2)+1),ROWS(I$2:I7))))</f>
        <v/>
      </c>
    </row>
    <row r="8" spans="1:7" x14ac:dyDescent="0.45">
      <c r="A8" t="str">
        <f t="array" ref="A8">IF(ISERROR(INDEX(Tableau1[MP ANALYSEE],SMALL(IF(FREQUENCY(IF(Tableau1[MP ANALYSEE]&lt;&gt;"",MATCH(Tableau1[MP ANALYSEE],Tableau1[MP ANALYSEE],0)), ROW(Tableau1[MP ANALYSEE])-ROW($B$2)+1),ROW(Tableau1[MP ANALYSEE])-ROW($B$2)+1),ROWS(I$2:I8)))),"",INDEX(Tableau1[MP ANALYSEE],SMALL(IF(FREQUENCY(IF(Tableau1[MP ANALYSEE]&lt;&gt;"",MATCH(Tableau1[MP ANALYSEE],Tableau1[MP ANALYSEE],0)), ROW(Tableau1[MP ANALYSEE])-ROW($B$2)+1),ROW(Tableau1[MP ANALYSEE])-ROW($B$2)+1),ROWS(I$2:I8))))</f>
        <v>VITAMINE B12</v>
      </c>
      <c r="C8" t="str">
        <f t="array" ref="C8">IF(ISERROR(INDEX(Tableau1[LOT],SMALL(IF(FREQUENCY(IF(Tableau1[LOT]&lt;&gt;"",MATCH(Tableau1[LOT],Tableau1[LOT],0)), ROW(Tableau1[LOT])-ROW($B$2)+1),ROW(Tableau1[LOT])-ROW($B$2)+1),ROWS(I$2:I8)))),"",INDEX(Tableau1[LOT],SMALL(IF(FREQUENCY(IF(Tableau1[LOT]&lt;&gt;"",MATCH(Tableau1[LOT],Tableau1[LOT],0)), ROW(Tableau1[LOT])-ROW($B$2)+1),ROW(Tableau1[LOT])-ROW($B$2)+1),ROWS(I$2:I8))))</f>
        <v>LOT 1800546</v>
      </c>
      <c r="E8" t="str">
        <f t="array" ref="E8">IF(ISERROR(INDEX(Tableau1[LABO],SMALL(IF(FREQUENCY(IF(Tableau1[LABO]&lt;&gt;"",MATCH(Tableau1[LABO],Tableau1[LABO],0)), ROW(Tableau1[LABO])-ROW($B$2)+1),ROW(Tableau1[LABO])-ROW($B$2)+1),ROWS(I$2:I8)))),"",INDEX(Tableau1[LABO],SMALL(IF(FREQUENCY(IF(Tableau1[LABO]&lt;&gt;"",MATCH(Tableau1[LABO],Tableau1[LABO],0)), ROW(Tableau1[LABO])-ROW($B$2)+1),ROW(Tableau1[LABO])-ROW($B$2)+1),ROWS(I$2:I8))))</f>
        <v/>
      </c>
      <c r="G8" t="str">
        <f t="array" ref="G8">IF(ISERROR(INDEX(Tableau1[USINE],SMALL(IF(FREQUENCY(IF(Tableau1[USINE]&lt;&gt;"",MATCH(Tableau1[USINE],Tableau1[USINE],0)), ROW(Tableau1[USINE])-ROW($B$2)+1),ROW(Tableau1[USINE])-ROW($B$2)+1),ROWS(I$2:I8)))),"",INDEX(Tableau1[USINE],SMALL(IF(FREQUENCY(IF(Tableau1[USINE]&lt;&gt;"",MATCH(Tableau1[USINE],Tableau1[USINE],0)), ROW(Tableau1[USINE])-ROW($B$2)+1),ROW(Tableau1[USINE])-ROW($B$2)+1),ROWS(I$2:I8))))</f>
        <v/>
      </c>
    </row>
    <row r="9" spans="1:7" x14ac:dyDescent="0.45">
      <c r="A9" t="str">
        <f t="array" ref="A9">IF(ISERROR(INDEX(Tableau1[MP ANALYSEE],SMALL(IF(FREQUENCY(IF(Tableau1[MP ANALYSEE]&lt;&gt;"",MATCH(Tableau1[MP ANALYSEE],Tableau1[MP ANALYSEE],0)), ROW(Tableau1[MP ANALYSEE])-ROW($B$2)+1),ROW(Tableau1[MP ANALYSEE])-ROW($B$2)+1),ROWS(I$2:I9)))),"",INDEX(Tableau1[MP ANALYSEE],SMALL(IF(FREQUENCY(IF(Tableau1[MP ANALYSEE]&lt;&gt;"",MATCH(Tableau1[MP ANALYSEE],Tableau1[MP ANALYSEE],0)), ROW(Tableau1[MP ANALYSEE])-ROW($B$2)+1),ROW(Tableau1[MP ANALYSEE])-ROW($B$2)+1),ROWS(I$2:I9))))</f>
        <v>VITAMINE B8</v>
      </c>
      <c r="C9" t="str">
        <f t="array" ref="C9">IF(ISERROR(INDEX(Tableau1[LOT],SMALL(IF(FREQUENCY(IF(Tableau1[LOT]&lt;&gt;"",MATCH(Tableau1[LOT],Tableau1[LOT],0)), ROW(Tableau1[LOT])-ROW($B$2)+1),ROW(Tableau1[LOT])-ROW($B$2)+1),ROWS(I$2:I9)))),"",INDEX(Tableau1[LOT],SMALL(IF(FREQUENCY(IF(Tableau1[LOT]&lt;&gt;"",MATCH(Tableau1[LOT],Tableau1[LOT],0)), ROW(Tableau1[LOT])-ROW($B$2)+1),ROW(Tableau1[LOT])-ROW($B$2)+1),ROWS(I$2:I9))))</f>
        <v>DKM9156</v>
      </c>
      <c r="E9" t="str">
        <f t="array" ref="E9">IF(ISERROR(INDEX(Tableau1[LABO],SMALL(IF(FREQUENCY(IF(Tableau1[LABO]&lt;&gt;"",MATCH(Tableau1[LABO],Tableau1[LABO],0)), ROW(Tableau1[LABO])-ROW($B$2)+1),ROW(Tableau1[LABO])-ROW($B$2)+1),ROWS(I$2:I9)))),"",INDEX(Tableau1[LABO],SMALL(IF(FREQUENCY(IF(Tableau1[LABO]&lt;&gt;"",MATCH(Tableau1[LABO],Tableau1[LABO],0)), ROW(Tableau1[LABO])-ROW($B$2)+1),ROW(Tableau1[LABO])-ROW($B$2)+1),ROWS(I$2:I9))))</f>
        <v/>
      </c>
      <c r="G9" t="str">
        <f t="array" ref="G9">IF(ISERROR(INDEX(Tableau1[USINE],SMALL(IF(FREQUENCY(IF(Tableau1[USINE]&lt;&gt;"",MATCH(Tableau1[USINE],Tableau1[USINE],0)), ROW(Tableau1[USINE])-ROW($B$2)+1),ROW(Tableau1[USINE])-ROW($B$2)+1),ROWS(I$2:I9)))),"",INDEX(Tableau1[USINE],SMALL(IF(FREQUENCY(IF(Tableau1[USINE]&lt;&gt;"",MATCH(Tableau1[USINE],Tableau1[USINE],0)), ROW(Tableau1[USINE])-ROW($B$2)+1),ROW(Tableau1[USINE])-ROW($B$2)+1),ROWS(I$2:I9))))</f>
        <v/>
      </c>
    </row>
    <row r="10" spans="1:7" x14ac:dyDescent="0.45">
      <c r="A10" t="str">
        <f t="array" ref="A10">IF(ISERROR(INDEX(Tableau1[MP ANALYSEE],SMALL(IF(FREQUENCY(IF(Tableau1[MP ANALYSEE]&lt;&gt;"",MATCH(Tableau1[MP ANALYSEE],Tableau1[MP ANALYSEE],0)), ROW(Tableau1[MP ANALYSEE])-ROW($B$2)+1),ROW(Tableau1[MP ANALYSEE])-ROW($B$2)+1),ROWS(I$2:I10)))),"",INDEX(Tableau1[MP ANALYSEE],SMALL(IF(FREQUENCY(IF(Tableau1[MP ANALYSEE]&lt;&gt;"",MATCH(Tableau1[MP ANALYSEE],Tableau1[MP ANALYSEE],0)), ROW(Tableau1[MP ANALYSEE])-ROW($B$2)+1),ROW(Tableau1[MP ANALYSEE])-ROW($B$2)+1),ROWS(I$2:I10))))</f>
        <v>IODE</v>
      </c>
      <c r="C10" t="str">
        <f t="array" ref="C10">IF(ISERROR(INDEX(Tableau1[LOT],SMALL(IF(FREQUENCY(IF(Tableau1[LOT]&lt;&gt;"",MATCH(Tableau1[LOT],Tableau1[LOT],0)), ROW(Tableau1[LOT])-ROW($B$2)+1),ROW(Tableau1[LOT])-ROW($B$2)+1),ROWS(I$2:I10)))),"",INDEX(Tableau1[LOT],SMALL(IF(FREQUENCY(IF(Tableau1[LOT]&lt;&gt;"",MATCH(Tableau1[LOT],Tableau1[LOT],0)), ROW(Tableau1[LOT])-ROW($B$2)+1),ROW(Tableau1[LOT])-ROW($B$2)+1),ROWS(I$2:I10))))</f>
        <v/>
      </c>
      <c r="E10" t="str">
        <f t="array" ref="E10">IF(ISERROR(INDEX(Tableau1[LABO],SMALL(IF(FREQUENCY(IF(Tableau1[LABO]&lt;&gt;"",MATCH(Tableau1[LABO],Tableau1[LABO],0)), ROW(Tableau1[LABO])-ROW($B$2)+1),ROW(Tableau1[LABO])-ROW($B$2)+1),ROWS(I$2:I10)))),"",INDEX(Tableau1[LABO],SMALL(IF(FREQUENCY(IF(Tableau1[LABO]&lt;&gt;"",MATCH(Tableau1[LABO],Tableau1[LABO],0)), ROW(Tableau1[LABO])-ROW($B$2)+1),ROW(Tableau1[LABO])-ROW($B$2)+1),ROWS(I$2:I10))))</f>
        <v/>
      </c>
      <c r="G10" t="str">
        <f t="array" ref="G10">IF(ISERROR(INDEX(Tableau1[USINE],SMALL(IF(FREQUENCY(IF(Tableau1[USINE]&lt;&gt;"",MATCH(Tableau1[USINE],Tableau1[USINE],0)), ROW(Tableau1[USINE])-ROW($B$2)+1),ROW(Tableau1[USINE])-ROW($B$2)+1),ROWS(I$2:I10)))),"",INDEX(Tableau1[USINE],SMALL(IF(FREQUENCY(IF(Tableau1[USINE]&lt;&gt;"",MATCH(Tableau1[USINE],Tableau1[USINE],0)), ROW(Tableau1[USINE])-ROW($B$2)+1),ROW(Tableau1[USINE])-ROW($B$2)+1),ROWS(I$2:I10))))</f>
        <v/>
      </c>
    </row>
    <row r="11" spans="1:7" x14ac:dyDescent="0.45">
      <c r="A11" t="str">
        <f t="array" ref="A11">IF(ISERROR(INDEX(Tableau1[MP ANALYSEE],SMALL(IF(FREQUENCY(IF(Tableau1[MP ANALYSEE]&lt;&gt;"",MATCH(Tableau1[MP ANALYSEE],Tableau1[MP ANALYSEE],0)), ROW(Tableau1[MP ANALYSEE])-ROW($B$2)+1),ROW(Tableau1[MP ANALYSEE])-ROW($B$2)+1),ROWS(I$2:I11)))),"",INDEX(Tableau1[MP ANALYSEE],SMALL(IF(FREQUENCY(IF(Tableau1[MP ANALYSEE]&lt;&gt;"",MATCH(Tableau1[MP ANALYSEE],Tableau1[MP ANALYSEE],0)), ROW(Tableau1[MP ANALYSEE])-ROW($B$2)+1),ROW(Tableau1[MP ANALYSEE])-ROW($B$2)+1),ROWS(I$2:I11))))</f>
        <v>ZINC</v>
      </c>
      <c r="C11" t="str">
        <f t="array" ref="C11">IF(ISERROR(INDEX(Tableau1[LOT],SMALL(IF(FREQUENCY(IF(Tableau1[LOT]&lt;&gt;"",MATCH(Tableau1[LOT],Tableau1[LOT],0)), ROW(Tableau1[LOT])-ROW($B$2)+1),ROW(Tableau1[LOT])-ROW($B$2)+1),ROWS(I$2:I11)))),"",INDEX(Tableau1[LOT],SMALL(IF(FREQUENCY(IF(Tableau1[LOT]&lt;&gt;"",MATCH(Tableau1[LOT],Tableau1[LOT],0)), ROW(Tableau1[LOT])-ROW($B$2)+1),ROW(Tableau1[LOT])-ROW($B$2)+1),ROWS(I$2:I11))))</f>
        <v/>
      </c>
      <c r="E11" t="str">
        <f t="array" ref="E11">IF(ISERROR(INDEX(Tableau1[LABO],SMALL(IF(FREQUENCY(IF(Tableau1[LABO]&lt;&gt;"",MATCH(Tableau1[LABO],Tableau1[LABO],0)), ROW(Tableau1[LABO])-ROW($B$2)+1),ROW(Tableau1[LABO])-ROW($B$2)+1),ROWS(I$2:I11)))),"",INDEX(Tableau1[LABO],SMALL(IF(FREQUENCY(IF(Tableau1[LABO]&lt;&gt;"",MATCH(Tableau1[LABO],Tableau1[LABO],0)), ROW(Tableau1[LABO])-ROW($B$2)+1),ROW(Tableau1[LABO])-ROW($B$2)+1),ROWS(I$2:I11))))</f>
        <v/>
      </c>
      <c r="G11" t="str">
        <f t="array" ref="G11">IF(ISERROR(INDEX(Tableau1[USINE],SMALL(IF(FREQUENCY(IF(Tableau1[USINE]&lt;&gt;"",MATCH(Tableau1[USINE],Tableau1[USINE],0)), ROW(Tableau1[USINE])-ROW($B$2)+1),ROW(Tableau1[USINE])-ROW($B$2)+1),ROWS(I$2:I11)))),"",INDEX(Tableau1[USINE],SMALL(IF(FREQUENCY(IF(Tableau1[USINE]&lt;&gt;"",MATCH(Tableau1[USINE],Tableau1[USINE],0)), ROW(Tableau1[USINE])-ROW($B$2)+1),ROW(Tableau1[USINE])-ROW($B$2)+1),ROWS(I$2:I11))))</f>
        <v/>
      </c>
    </row>
    <row r="12" spans="1:7" x14ac:dyDescent="0.45">
      <c r="A12" t="str">
        <f t="array" ref="A12">IF(ISERROR(INDEX(Tableau1[MP ANALYSEE],SMALL(IF(FREQUENCY(IF(Tableau1[MP ANALYSEE]&lt;&gt;"",MATCH(Tableau1[MP ANALYSEE],Tableau1[MP ANALYSEE],0)), ROW(Tableau1[MP ANALYSEE])-ROW($B$2)+1),ROW(Tableau1[MP ANALYSEE])-ROW($B$2)+1),ROWS(I$2:I12)))),"",INDEX(Tableau1[MP ANALYSEE],SMALL(IF(FREQUENCY(IF(Tableau1[MP ANALYSEE]&lt;&gt;"",MATCH(Tableau1[MP ANALYSEE],Tableau1[MP ANALYSEE],0)), ROW(Tableau1[MP ANALYSEE])-ROW($B$2)+1),ROW(Tableau1[MP ANALYSEE])-ROW($B$2)+1),ROWS(I$2:I12))))</f>
        <v>VITAMINE B1</v>
      </c>
      <c r="C12" t="str">
        <f t="array" ref="C12">IF(ISERROR(INDEX(Tableau1[LOT],SMALL(IF(FREQUENCY(IF(Tableau1[LOT]&lt;&gt;"",MATCH(Tableau1[LOT],Tableau1[LOT],0)), ROW(Tableau1[LOT])-ROW($B$2)+1),ROW(Tableau1[LOT])-ROW($B$2)+1),ROWS(I$2:I12)))),"",INDEX(Tableau1[LOT],SMALL(IF(FREQUENCY(IF(Tableau1[LOT]&lt;&gt;"",MATCH(Tableau1[LOT],Tableau1[LOT],0)), ROW(Tableau1[LOT])-ROW($B$2)+1),ROW(Tableau1[LOT])-ROW($B$2)+1),ROWS(I$2:I12))))</f>
        <v/>
      </c>
      <c r="E12" t="str">
        <f t="array" ref="E12">IF(ISERROR(INDEX(Tableau1[LABO],SMALL(IF(FREQUENCY(IF(Tableau1[LABO]&lt;&gt;"",MATCH(Tableau1[LABO],Tableau1[LABO],0)), ROW(Tableau1[LABO])-ROW($B$2)+1),ROW(Tableau1[LABO])-ROW($B$2)+1),ROWS(I$2:I12)))),"",INDEX(Tableau1[LABO],SMALL(IF(FREQUENCY(IF(Tableau1[LABO]&lt;&gt;"",MATCH(Tableau1[LABO],Tableau1[LABO],0)), ROW(Tableau1[LABO])-ROW($B$2)+1),ROW(Tableau1[LABO])-ROW($B$2)+1),ROWS(I$2:I12))))</f>
        <v/>
      </c>
      <c r="G12" t="str">
        <f t="array" ref="G12">IF(ISERROR(INDEX(Tableau1[USINE],SMALL(IF(FREQUENCY(IF(Tableau1[USINE]&lt;&gt;"",MATCH(Tableau1[USINE],Tableau1[USINE],0)), ROW(Tableau1[USINE])-ROW($B$2)+1),ROW(Tableau1[USINE])-ROW($B$2)+1),ROWS(I$2:I12)))),"",INDEX(Tableau1[USINE],SMALL(IF(FREQUENCY(IF(Tableau1[USINE]&lt;&gt;"",MATCH(Tableau1[USINE],Tableau1[USINE],0)), ROW(Tableau1[USINE])-ROW($B$2)+1),ROW(Tableau1[USINE])-ROW($B$2)+1),ROWS(I$2:I12))))</f>
        <v/>
      </c>
    </row>
    <row r="13" spans="1:7" x14ac:dyDescent="0.45">
      <c r="A13" t="str">
        <f t="array" ref="A13">IF(ISERROR(INDEX(Tableau1[MP ANALYSEE],SMALL(IF(FREQUENCY(IF(Tableau1[MP ANALYSEE]&lt;&gt;"",MATCH(Tableau1[MP ANALYSEE],Tableau1[MP ANALYSEE],0)), ROW(Tableau1[MP ANALYSEE])-ROW($B$2)+1),ROW(Tableau1[MP ANALYSEE])-ROW($B$2)+1),ROWS(I$2:I13)))),"",INDEX(Tableau1[MP ANALYSEE],SMALL(IF(FREQUENCY(IF(Tableau1[MP ANALYSEE]&lt;&gt;"",MATCH(Tableau1[MP ANALYSEE],Tableau1[MP ANALYSEE],0)), ROW(Tableau1[MP ANALYSEE])-ROW($B$2)+1),ROW(Tableau1[MP ANALYSEE])-ROW($B$2)+1),ROWS(I$2:I13))))</f>
        <v>VITAMINE B2</v>
      </c>
      <c r="C13" t="str">
        <f t="array" ref="C13">IF(ISERROR(INDEX(Tableau1[LOT],SMALL(IF(FREQUENCY(IF(Tableau1[LOT]&lt;&gt;"",MATCH(Tableau1[LOT],Tableau1[LOT],0)), ROW(Tableau1[LOT])-ROW($B$2)+1),ROW(Tableau1[LOT])-ROW($B$2)+1),ROWS(I$2:I13)))),"",INDEX(Tableau1[LOT],SMALL(IF(FREQUENCY(IF(Tableau1[LOT]&lt;&gt;"",MATCH(Tableau1[LOT],Tableau1[LOT],0)), ROW(Tableau1[LOT])-ROW($B$2)+1),ROW(Tableau1[LOT])-ROW($B$2)+1),ROWS(I$2:I13))))</f>
        <v/>
      </c>
      <c r="E13" t="str">
        <f t="array" ref="E13">IF(ISERROR(INDEX(Tableau1[LABO],SMALL(IF(FREQUENCY(IF(Tableau1[LABO]&lt;&gt;"",MATCH(Tableau1[LABO],Tableau1[LABO],0)), ROW(Tableau1[LABO])-ROW($B$2)+1),ROW(Tableau1[LABO])-ROW($B$2)+1),ROWS(I$2:I13)))),"",INDEX(Tableau1[LABO],SMALL(IF(FREQUENCY(IF(Tableau1[LABO]&lt;&gt;"",MATCH(Tableau1[LABO],Tableau1[LABO],0)), ROW(Tableau1[LABO])-ROW($B$2)+1),ROW(Tableau1[LABO])-ROW($B$2)+1),ROWS(I$2:I13))))</f>
        <v/>
      </c>
      <c r="G13" t="str">
        <f t="array" ref="G13">IF(ISERROR(INDEX(Tableau1[USINE],SMALL(IF(FREQUENCY(IF(Tableau1[USINE]&lt;&gt;"",MATCH(Tableau1[USINE],Tableau1[USINE],0)), ROW(Tableau1[USINE])-ROW($B$2)+1),ROW(Tableau1[USINE])-ROW($B$2)+1),ROWS(I$2:I13)))),"",INDEX(Tableau1[USINE],SMALL(IF(FREQUENCY(IF(Tableau1[USINE]&lt;&gt;"",MATCH(Tableau1[USINE],Tableau1[USINE],0)), ROW(Tableau1[USINE])-ROW($B$2)+1),ROW(Tableau1[USINE])-ROW($B$2)+1),ROWS(I$2:I13))))</f>
        <v/>
      </c>
    </row>
    <row r="14" spans="1:7" x14ac:dyDescent="0.45">
      <c r="A14" t="str">
        <f t="array" ref="A14">IF(ISERROR(INDEX(Tableau1[MP ANALYSEE],SMALL(IF(FREQUENCY(IF(Tableau1[MP ANALYSEE]&lt;&gt;"",MATCH(Tableau1[MP ANALYSEE],Tableau1[MP ANALYSEE],0)), ROW(Tableau1[MP ANALYSEE])-ROW($B$2)+1),ROW(Tableau1[MP ANALYSEE])-ROW($B$2)+1),ROWS(I$2:I14)))),"",INDEX(Tableau1[MP ANALYSEE],SMALL(IF(FREQUENCY(IF(Tableau1[MP ANALYSEE]&lt;&gt;"",MATCH(Tableau1[MP ANALYSEE],Tableau1[MP ANALYSEE],0)), ROW(Tableau1[MP ANALYSEE])-ROW($B$2)+1),ROW(Tableau1[MP ANALYSEE])-ROW($B$2)+1),ROWS(I$2:I14))))</f>
        <v>VITAMINE B3</v>
      </c>
      <c r="C14" t="str">
        <f t="array" ref="C14">IF(ISERROR(INDEX(Tableau1[LOT],SMALL(IF(FREQUENCY(IF(Tableau1[LOT]&lt;&gt;"",MATCH(Tableau1[LOT],Tableau1[LOT],0)), ROW(Tableau1[LOT])-ROW($B$2)+1),ROW(Tableau1[LOT])-ROW($B$2)+1),ROWS(I$2:I14)))),"",INDEX(Tableau1[LOT],SMALL(IF(FREQUENCY(IF(Tableau1[LOT]&lt;&gt;"",MATCH(Tableau1[LOT],Tableau1[LOT],0)), ROW(Tableau1[LOT])-ROW($B$2)+1),ROW(Tableau1[LOT])-ROW($B$2)+1),ROWS(I$2:I14))))</f>
        <v/>
      </c>
      <c r="E14" t="str">
        <f t="array" ref="E14">IF(ISERROR(INDEX(Tableau1[LABO],SMALL(IF(FREQUENCY(IF(Tableau1[LABO]&lt;&gt;"",MATCH(Tableau1[LABO],Tableau1[LABO],0)), ROW(Tableau1[LABO])-ROW($B$2)+1),ROW(Tableau1[LABO])-ROW($B$2)+1),ROWS(I$2:I14)))),"",INDEX(Tableau1[LABO],SMALL(IF(FREQUENCY(IF(Tableau1[LABO]&lt;&gt;"",MATCH(Tableau1[LABO],Tableau1[LABO],0)), ROW(Tableau1[LABO])-ROW($B$2)+1),ROW(Tableau1[LABO])-ROW($B$2)+1),ROWS(I$2:I14))))</f>
        <v/>
      </c>
      <c r="G14" t="str">
        <f t="array" ref="G14">IF(ISERROR(INDEX(Tableau1[USINE],SMALL(IF(FREQUENCY(IF(Tableau1[USINE]&lt;&gt;"",MATCH(Tableau1[USINE],Tableau1[USINE],0)), ROW(Tableau1[USINE])-ROW($B$2)+1),ROW(Tableau1[USINE])-ROW($B$2)+1),ROWS(I$2:I14)))),"",INDEX(Tableau1[USINE],SMALL(IF(FREQUENCY(IF(Tableau1[USINE]&lt;&gt;"",MATCH(Tableau1[USINE],Tableau1[USINE],0)), ROW(Tableau1[USINE])-ROW($B$2)+1),ROW(Tableau1[USINE])-ROW($B$2)+1),ROWS(I$2:I14))))</f>
        <v/>
      </c>
    </row>
    <row r="15" spans="1:7" x14ac:dyDescent="0.45">
      <c r="A15" t="str">
        <f t="array" ref="A15">IF(ISERROR(INDEX(Tableau1[MP ANALYSEE],SMALL(IF(FREQUENCY(IF(Tableau1[MP ANALYSEE]&lt;&gt;"",MATCH(Tableau1[MP ANALYSEE],Tableau1[MP ANALYSEE],0)), ROW(Tableau1[MP ANALYSEE])-ROW($B$2)+1),ROW(Tableau1[MP ANALYSEE])-ROW($B$2)+1),ROWS(I$2:I15)))),"",INDEX(Tableau1[MP ANALYSEE],SMALL(IF(FREQUENCY(IF(Tableau1[MP ANALYSEE]&lt;&gt;"",MATCH(Tableau1[MP ANALYSEE],Tableau1[MP ANALYSEE],0)), ROW(Tableau1[MP ANALYSEE])-ROW($B$2)+1),ROW(Tableau1[MP ANALYSEE])-ROW($B$2)+1),ROWS(I$2:I15))))</f>
        <v>BETA CAROTENE</v>
      </c>
      <c r="C15" t="str">
        <f t="array" ref="C15">IF(ISERROR(INDEX(Tableau1[LOT],SMALL(IF(FREQUENCY(IF(Tableau1[LOT]&lt;&gt;"",MATCH(Tableau1[LOT],Tableau1[LOT],0)), ROW(Tableau1[LOT])-ROW($B$2)+1),ROW(Tableau1[LOT])-ROW($B$2)+1),ROWS(I$2:I15)))),"",INDEX(Tableau1[LOT],SMALL(IF(FREQUENCY(IF(Tableau1[LOT]&lt;&gt;"",MATCH(Tableau1[LOT],Tableau1[LOT],0)), ROW(Tableau1[LOT])-ROW($B$2)+1),ROW(Tableau1[LOT])-ROW($B$2)+1),ROWS(I$2:I15))))</f>
        <v/>
      </c>
      <c r="E15" t="str">
        <f t="array" ref="E15">IF(ISERROR(INDEX(Tableau1[LABO],SMALL(IF(FREQUENCY(IF(Tableau1[LABO]&lt;&gt;"",MATCH(Tableau1[LABO],Tableau1[LABO],0)), ROW(Tableau1[LABO])-ROW($B$2)+1),ROW(Tableau1[LABO])-ROW($B$2)+1),ROWS(I$2:I15)))),"",INDEX(Tableau1[LABO],SMALL(IF(FREQUENCY(IF(Tableau1[LABO]&lt;&gt;"",MATCH(Tableau1[LABO],Tableau1[LABO],0)), ROW(Tableau1[LABO])-ROW($B$2)+1),ROW(Tableau1[LABO])-ROW($B$2)+1),ROWS(I$2:I15))))</f>
        <v/>
      </c>
      <c r="G15" t="str">
        <f t="array" ref="G15">IF(ISERROR(INDEX(Tableau1[USINE],SMALL(IF(FREQUENCY(IF(Tableau1[USINE]&lt;&gt;"",MATCH(Tableau1[USINE],Tableau1[USINE],0)), ROW(Tableau1[USINE])-ROW($B$2)+1),ROW(Tableau1[USINE])-ROW($B$2)+1),ROWS(I$2:I15)))),"",INDEX(Tableau1[USINE],SMALL(IF(FREQUENCY(IF(Tableau1[USINE]&lt;&gt;"",MATCH(Tableau1[USINE],Tableau1[USINE],0)), ROW(Tableau1[USINE])-ROW($B$2)+1),ROW(Tableau1[USINE])-ROW($B$2)+1),ROWS(I$2:I15))))</f>
        <v/>
      </c>
    </row>
    <row r="16" spans="1:7" x14ac:dyDescent="0.45">
      <c r="A16" t="str">
        <f t="array" ref="A16">IF(ISERROR(INDEX(Tableau1[MP ANALYSEE],SMALL(IF(FREQUENCY(IF(Tableau1[MP ANALYSEE]&lt;&gt;"",MATCH(Tableau1[MP ANALYSEE],Tableau1[MP ANALYSEE],0)), ROW(Tableau1[MP ANALYSEE])-ROW($B$2)+1),ROW(Tableau1[MP ANALYSEE])-ROW($B$2)+1),ROWS(I$2:I16)))),"",INDEX(Tableau1[MP ANALYSEE],SMALL(IF(FREQUENCY(IF(Tableau1[MP ANALYSEE]&lt;&gt;"",MATCH(Tableau1[MP ANALYSEE],Tableau1[MP ANALYSEE],0)), ROW(Tableau1[MP ANALYSEE])-ROW($B$2)+1),ROW(Tableau1[MP ANALYSEE])-ROW($B$2)+1),ROWS(I$2:I16))))</f>
        <v>VITAMINE C</v>
      </c>
      <c r="C16" t="str">
        <f t="array" ref="C16">IF(ISERROR(INDEX(Tableau1[LOT],SMALL(IF(FREQUENCY(IF(Tableau1[LOT]&lt;&gt;"",MATCH(Tableau1[LOT],Tableau1[LOT],0)), ROW(Tableau1[LOT])-ROW($B$2)+1),ROW(Tableau1[LOT])-ROW($B$2)+1),ROWS(I$2:I16)))),"",INDEX(Tableau1[LOT],SMALL(IF(FREQUENCY(IF(Tableau1[LOT]&lt;&gt;"",MATCH(Tableau1[LOT],Tableau1[LOT],0)), ROW(Tableau1[LOT])-ROW($B$2)+1),ROW(Tableau1[LOT])-ROW($B$2)+1),ROWS(I$2:I16))))</f>
        <v/>
      </c>
      <c r="E16" t="str">
        <f t="array" ref="E16">IF(ISERROR(INDEX(Tableau1[LABO],SMALL(IF(FREQUENCY(IF(Tableau1[LABO]&lt;&gt;"",MATCH(Tableau1[LABO],Tableau1[LABO],0)), ROW(Tableau1[LABO])-ROW($B$2)+1),ROW(Tableau1[LABO])-ROW($B$2)+1),ROWS(I$2:I16)))),"",INDEX(Tableau1[LABO],SMALL(IF(FREQUENCY(IF(Tableau1[LABO]&lt;&gt;"",MATCH(Tableau1[LABO],Tableau1[LABO],0)), ROW(Tableau1[LABO])-ROW($B$2)+1),ROW(Tableau1[LABO])-ROW($B$2)+1),ROWS(I$2:I16))))</f>
        <v/>
      </c>
      <c r="G16" t="str">
        <f t="array" ref="G16">IF(ISERROR(INDEX(Tableau1[USINE],SMALL(IF(FREQUENCY(IF(Tableau1[USINE]&lt;&gt;"",MATCH(Tableau1[USINE],Tableau1[USINE],0)), ROW(Tableau1[USINE])-ROW($B$2)+1),ROW(Tableau1[USINE])-ROW($B$2)+1),ROWS(I$2:I16)))),"",INDEX(Tableau1[USINE],SMALL(IF(FREQUENCY(IF(Tableau1[USINE]&lt;&gt;"",MATCH(Tableau1[USINE],Tableau1[USINE],0)), ROW(Tableau1[USINE])-ROW($B$2)+1),ROW(Tableau1[USINE])-ROW($B$2)+1),ROWS(I$2:I16))))</f>
        <v/>
      </c>
    </row>
    <row r="17" spans="1:7" x14ac:dyDescent="0.45">
      <c r="A17" t="str">
        <f t="array" ref="A17">IF(ISERROR(INDEX(Tableau1[MP ANALYSEE],SMALL(IF(FREQUENCY(IF(Tableau1[MP ANALYSEE]&lt;&gt;"",MATCH(Tableau1[MP ANALYSEE],Tableau1[MP ANALYSEE],0)), ROW(Tableau1[MP ANALYSEE])-ROW($B$2)+1),ROW(Tableau1[MP ANALYSEE])-ROW($B$2)+1),ROWS(I$2:I17)))),"",INDEX(Tableau1[MP ANALYSEE],SMALL(IF(FREQUENCY(IF(Tableau1[MP ANALYSEE]&lt;&gt;"",MATCH(Tableau1[MP ANALYSEE],Tableau1[MP ANALYSEE],0)), ROW(Tableau1[MP ANALYSEE])-ROW($B$2)+1),ROW(Tableau1[MP ANALYSEE])-ROW($B$2)+1),ROWS(I$2:I17))))</f>
        <v>FER</v>
      </c>
      <c r="C17" t="str">
        <f t="array" ref="C17">IF(ISERROR(INDEX(Tableau1[LOT],SMALL(IF(FREQUENCY(IF(Tableau1[LOT]&lt;&gt;"",MATCH(Tableau1[LOT],Tableau1[LOT],0)), ROW(Tableau1[LOT])-ROW($B$2)+1),ROW(Tableau1[LOT])-ROW($B$2)+1),ROWS(I$2:I17)))),"",INDEX(Tableau1[LOT],SMALL(IF(FREQUENCY(IF(Tableau1[LOT]&lt;&gt;"",MATCH(Tableau1[LOT],Tableau1[LOT],0)), ROW(Tableau1[LOT])-ROW($B$2)+1),ROW(Tableau1[LOT])-ROW($B$2)+1),ROWS(I$2:I17))))</f>
        <v/>
      </c>
      <c r="E17" t="str">
        <f t="array" ref="E17">IF(ISERROR(INDEX(Tableau1[LABO],SMALL(IF(FREQUENCY(IF(Tableau1[LABO]&lt;&gt;"",MATCH(Tableau1[LABO],Tableau1[LABO],0)), ROW(Tableau1[LABO])-ROW($B$2)+1),ROW(Tableau1[LABO])-ROW($B$2)+1),ROWS(I$2:I17)))),"",INDEX(Tableau1[LABO],SMALL(IF(FREQUENCY(IF(Tableau1[LABO]&lt;&gt;"",MATCH(Tableau1[LABO],Tableau1[LABO],0)), ROW(Tableau1[LABO])-ROW($B$2)+1),ROW(Tableau1[LABO])-ROW($B$2)+1),ROWS(I$2:I17))))</f>
        <v/>
      </c>
      <c r="G17" t="str">
        <f t="array" ref="G17">IF(ISERROR(INDEX(Tableau1[USINE],SMALL(IF(FREQUENCY(IF(Tableau1[USINE]&lt;&gt;"",MATCH(Tableau1[USINE],Tableau1[USINE],0)), ROW(Tableau1[USINE])-ROW($B$2)+1),ROW(Tableau1[USINE])-ROW($B$2)+1),ROWS(I$2:I17)))),"",INDEX(Tableau1[USINE],SMALL(IF(FREQUENCY(IF(Tableau1[USINE]&lt;&gt;"",MATCH(Tableau1[USINE],Tableau1[USINE],0)), ROW(Tableau1[USINE])-ROW($B$2)+1),ROW(Tableau1[USINE])-ROW($B$2)+1),ROWS(I$2:I17))))</f>
        <v/>
      </c>
    </row>
    <row r="18" spans="1:7" x14ac:dyDescent="0.45">
      <c r="A18" t="str">
        <f t="array" ref="A18">IF(ISERROR(INDEX(Tableau1[MP ANALYSEE],SMALL(IF(FREQUENCY(IF(Tableau1[MP ANALYSEE]&lt;&gt;"",MATCH(Tableau1[MP ANALYSEE],Tableau1[MP ANALYSEE],0)), ROW(Tableau1[MP ANALYSEE])-ROW($B$2)+1),ROW(Tableau1[MP ANALYSEE])-ROW($B$2)+1),ROWS(I$2:I18)))),"",INDEX(Tableau1[MP ANALYSEE],SMALL(IF(FREQUENCY(IF(Tableau1[MP ANALYSEE]&lt;&gt;"",MATCH(Tableau1[MP ANALYSEE],Tableau1[MP ANALYSEE],0)), ROW(Tableau1[MP ANALYSEE])-ROW($B$2)+1),ROW(Tableau1[MP ANALYSEE])-ROW($B$2)+1),ROWS(I$2:I18))))</f>
        <v>SELENIUM</v>
      </c>
      <c r="C18" t="str">
        <f t="array" ref="C18">IF(ISERROR(INDEX(Tableau1[LOT],SMALL(IF(FREQUENCY(IF(Tableau1[LOT]&lt;&gt;"",MATCH(Tableau1[LOT],Tableau1[LOT],0)), ROW(Tableau1[LOT])-ROW($B$2)+1),ROW(Tableau1[LOT])-ROW($B$2)+1),ROWS(I$2:I18)))),"",INDEX(Tableau1[LOT],SMALL(IF(FREQUENCY(IF(Tableau1[LOT]&lt;&gt;"",MATCH(Tableau1[LOT],Tableau1[LOT],0)), ROW(Tableau1[LOT])-ROW($B$2)+1),ROW(Tableau1[LOT])-ROW($B$2)+1),ROWS(I$2:I18))))</f>
        <v/>
      </c>
      <c r="E18" t="str">
        <f t="array" ref="E18">IF(ISERROR(INDEX(Tableau1[LABO],SMALL(IF(FREQUENCY(IF(Tableau1[LABO]&lt;&gt;"",MATCH(Tableau1[LABO],Tableau1[LABO],0)), ROW(Tableau1[LABO])-ROW($B$2)+1),ROW(Tableau1[LABO])-ROW($B$2)+1),ROWS(I$2:I18)))),"",INDEX(Tableau1[LABO],SMALL(IF(FREQUENCY(IF(Tableau1[LABO]&lt;&gt;"",MATCH(Tableau1[LABO],Tableau1[LABO],0)), ROW(Tableau1[LABO])-ROW($B$2)+1),ROW(Tableau1[LABO])-ROW($B$2)+1),ROWS(I$2:I18))))</f>
        <v/>
      </c>
      <c r="G18" t="str">
        <f t="array" ref="G18">IF(ISERROR(INDEX(Tableau1[USINE],SMALL(IF(FREQUENCY(IF(Tableau1[USINE]&lt;&gt;"",MATCH(Tableau1[USINE],Tableau1[USINE],0)), ROW(Tableau1[USINE])-ROW($B$2)+1),ROW(Tableau1[USINE])-ROW($B$2)+1),ROWS(I$2:I18)))),"",INDEX(Tableau1[USINE],SMALL(IF(FREQUENCY(IF(Tableau1[USINE]&lt;&gt;"",MATCH(Tableau1[USINE],Tableau1[USINE],0)), ROW(Tableau1[USINE])-ROW($B$2)+1),ROW(Tableau1[USINE])-ROW($B$2)+1),ROWS(I$2:I18))))</f>
        <v/>
      </c>
    </row>
    <row r="19" spans="1:7" x14ac:dyDescent="0.45">
      <c r="A19" t="str">
        <f t="array" ref="A19">IF(ISERROR(INDEX(Tableau1[MP ANALYSEE],SMALL(IF(FREQUENCY(IF(Tableau1[MP ANALYSEE]&lt;&gt;"",MATCH(Tableau1[MP ANALYSEE],Tableau1[MP ANALYSEE],0)), ROW(Tableau1[MP ANALYSEE])-ROW($B$2)+1),ROW(Tableau1[MP ANALYSEE])-ROW($B$2)+1),ROWS(I$2:I19)))),"",INDEX(Tableau1[MP ANALYSEE],SMALL(IF(FREQUENCY(IF(Tableau1[MP ANALYSEE]&lt;&gt;"",MATCH(Tableau1[MP ANALYSEE],Tableau1[MP ANALYSEE],0)), ROW(Tableau1[MP ANALYSEE])-ROW($B$2)+1),ROW(Tableau1[MP ANALYSEE])-ROW($B$2)+1),ROWS(I$2:I19))))</f>
        <v>CHROME</v>
      </c>
      <c r="C19" t="str">
        <f t="array" ref="C19">IF(ISERROR(INDEX(Tableau1[LOT],SMALL(IF(FREQUENCY(IF(Tableau1[LOT]&lt;&gt;"",MATCH(Tableau1[LOT],Tableau1[LOT],0)), ROW(Tableau1[LOT])-ROW($B$2)+1),ROW(Tableau1[LOT])-ROW($B$2)+1),ROWS(I$2:I19)))),"",INDEX(Tableau1[LOT],SMALL(IF(FREQUENCY(IF(Tableau1[LOT]&lt;&gt;"",MATCH(Tableau1[LOT],Tableau1[LOT],0)), ROW(Tableau1[LOT])-ROW($B$2)+1),ROW(Tableau1[LOT])-ROW($B$2)+1),ROWS(I$2:I19))))</f>
        <v/>
      </c>
      <c r="E19" t="str">
        <f t="array" ref="E19">IF(ISERROR(INDEX(Tableau1[LABO],SMALL(IF(FREQUENCY(IF(Tableau1[LABO]&lt;&gt;"",MATCH(Tableau1[LABO],Tableau1[LABO],0)), ROW(Tableau1[LABO])-ROW($B$2)+1),ROW(Tableau1[LABO])-ROW($B$2)+1),ROWS(I$2:I19)))),"",INDEX(Tableau1[LABO],SMALL(IF(FREQUENCY(IF(Tableau1[LABO]&lt;&gt;"",MATCH(Tableau1[LABO],Tableau1[LABO],0)), ROW(Tableau1[LABO])-ROW($B$2)+1),ROW(Tableau1[LABO])-ROW($B$2)+1),ROWS(I$2:I19))))</f>
        <v/>
      </c>
      <c r="G19" t="str">
        <f t="array" ref="G19">IF(ISERROR(INDEX(Tableau1[USINE],SMALL(IF(FREQUENCY(IF(Tableau1[USINE]&lt;&gt;"",MATCH(Tableau1[USINE],Tableau1[USINE],0)), ROW(Tableau1[USINE])-ROW($B$2)+1),ROW(Tableau1[USINE])-ROW($B$2)+1),ROWS(I$2:I19)))),"",INDEX(Tableau1[USINE],SMALL(IF(FREQUENCY(IF(Tableau1[USINE]&lt;&gt;"",MATCH(Tableau1[USINE],Tableau1[USINE],0)), ROW(Tableau1[USINE])-ROW($B$2)+1),ROW(Tableau1[USINE])-ROW($B$2)+1),ROWS(I$2:I19))))</f>
        <v/>
      </c>
    </row>
    <row r="20" spans="1:7" x14ac:dyDescent="0.45">
      <c r="A20" t="str">
        <f t="array" ref="A20">IF(ISERROR(INDEX(Tableau1[MP ANALYSEE],SMALL(IF(FREQUENCY(IF(Tableau1[MP ANALYSEE]&lt;&gt;"",MATCH(Tableau1[MP ANALYSEE],Tableau1[MP ANALYSEE],0)), ROW(Tableau1[MP ANALYSEE])-ROW($B$2)+1),ROW(Tableau1[MP ANALYSEE])-ROW($B$2)+1),ROWS(I$2:I20)))),"",INDEX(Tableau1[MP ANALYSEE],SMALL(IF(FREQUENCY(IF(Tableau1[MP ANALYSEE]&lt;&gt;"",MATCH(Tableau1[MP ANALYSEE],Tableau1[MP ANALYSEE],0)), ROW(Tableau1[MP ANALYSEE])-ROW($B$2)+1),ROW(Tableau1[MP ANALYSEE])-ROW($B$2)+1),ROWS(I$2:I20))))</f>
        <v>VITAMINE K1</v>
      </c>
      <c r="C20" t="str">
        <f t="array" ref="C20">IF(ISERROR(INDEX(Tableau1[LOT],SMALL(IF(FREQUENCY(IF(Tableau1[LOT]&lt;&gt;"",MATCH(Tableau1[LOT],Tableau1[LOT],0)), ROW(Tableau1[LOT])-ROW($B$2)+1),ROW(Tableau1[LOT])-ROW($B$2)+1),ROWS(I$2:I20)))),"",INDEX(Tableau1[LOT],SMALL(IF(FREQUENCY(IF(Tableau1[LOT]&lt;&gt;"",MATCH(Tableau1[LOT],Tableau1[LOT],0)), ROW(Tableau1[LOT])-ROW($B$2)+1),ROW(Tableau1[LOT])-ROW($B$2)+1),ROWS(I$2:I20))))</f>
        <v/>
      </c>
      <c r="E20" t="str">
        <f t="array" ref="E20">IF(ISERROR(INDEX(Tableau1[LABO],SMALL(IF(FREQUENCY(IF(Tableau1[LABO]&lt;&gt;"",MATCH(Tableau1[LABO],Tableau1[LABO],0)), ROW(Tableau1[LABO])-ROW($B$2)+1),ROW(Tableau1[LABO])-ROW($B$2)+1),ROWS(I$2:I20)))),"",INDEX(Tableau1[LABO],SMALL(IF(FREQUENCY(IF(Tableau1[LABO]&lt;&gt;"",MATCH(Tableau1[LABO],Tableau1[LABO],0)), ROW(Tableau1[LABO])-ROW($B$2)+1),ROW(Tableau1[LABO])-ROW($B$2)+1),ROWS(I$2:I20))))</f>
        <v/>
      </c>
      <c r="G20" t="str">
        <f t="array" ref="G20">IF(ISERROR(INDEX(Tableau1[USINE],SMALL(IF(FREQUENCY(IF(Tableau1[USINE]&lt;&gt;"",MATCH(Tableau1[USINE],Tableau1[USINE],0)), ROW(Tableau1[USINE])-ROW($B$2)+1),ROW(Tableau1[USINE])-ROW($B$2)+1),ROWS(I$2:I20)))),"",INDEX(Tableau1[USINE],SMALL(IF(FREQUENCY(IF(Tableau1[USINE]&lt;&gt;"",MATCH(Tableau1[USINE],Tableau1[USINE],0)), ROW(Tableau1[USINE])-ROW($B$2)+1),ROW(Tableau1[USINE])-ROW($B$2)+1),ROWS(I$2:I20))))</f>
        <v/>
      </c>
    </row>
    <row r="21" spans="1:7" x14ac:dyDescent="0.45">
      <c r="A21" t="str">
        <f t="array" ref="A21">IF(ISERROR(INDEX(Tableau1[MP ANALYSEE],SMALL(IF(FREQUENCY(IF(Tableau1[MP ANALYSEE]&lt;&gt;"",MATCH(Tableau1[MP ANALYSEE],Tableau1[MP ANALYSEE],0)), ROW(Tableau1[MP ANALYSEE])-ROW($B$2)+1),ROW(Tableau1[MP ANALYSEE])-ROW($B$2)+1),ROWS(I$2:I21)))),"",INDEX(Tableau1[MP ANALYSEE],SMALL(IF(FREQUENCY(IF(Tableau1[MP ANALYSEE]&lt;&gt;"",MATCH(Tableau1[MP ANALYSEE],Tableau1[MP ANALYSEE],0)), ROW(Tableau1[MP ANALYSEE])-ROW($B$2)+1),ROW(Tableau1[MP ANALYSEE])-ROW($B$2)+1),ROWS(I$2:I21))))</f>
        <v/>
      </c>
      <c r="C21" t="str">
        <f t="array" ref="C21">IF(ISERROR(INDEX(Tableau1[LOT],SMALL(IF(FREQUENCY(IF(Tableau1[LOT]&lt;&gt;"",MATCH(Tableau1[LOT],Tableau1[LOT],0)), ROW(Tableau1[LOT])-ROW($B$2)+1),ROW(Tableau1[LOT])-ROW($B$2)+1),ROWS(I$2:I21)))),"",INDEX(Tableau1[LOT],SMALL(IF(FREQUENCY(IF(Tableau1[LOT]&lt;&gt;"",MATCH(Tableau1[LOT],Tableau1[LOT],0)), ROW(Tableau1[LOT])-ROW($B$2)+1),ROW(Tableau1[LOT])-ROW($B$2)+1),ROWS(I$2:I21))))</f>
        <v/>
      </c>
      <c r="E21" t="str">
        <f t="array" ref="E21">IF(ISERROR(INDEX(Tableau1[LABO],SMALL(IF(FREQUENCY(IF(Tableau1[LABO]&lt;&gt;"",MATCH(Tableau1[LABO],Tableau1[LABO],0)), ROW(Tableau1[LABO])-ROW($B$2)+1),ROW(Tableau1[LABO])-ROW($B$2)+1),ROWS(I$2:I21)))),"",INDEX(Tableau1[LABO],SMALL(IF(FREQUENCY(IF(Tableau1[LABO]&lt;&gt;"",MATCH(Tableau1[LABO],Tableau1[LABO],0)), ROW(Tableau1[LABO])-ROW($B$2)+1),ROW(Tableau1[LABO])-ROW($B$2)+1),ROWS(I$2:I21))))</f>
        <v/>
      </c>
      <c r="G21" t="str">
        <f t="array" ref="G21">IF(ISERROR(INDEX(Tableau1[USINE],SMALL(IF(FREQUENCY(IF(Tableau1[USINE]&lt;&gt;"",MATCH(Tableau1[USINE],Tableau1[USINE],0)), ROW(Tableau1[USINE])-ROW($B$2)+1),ROW(Tableau1[USINE])-ROW($B$2)+1),ROWS(I$2:I21)))),"",INDEX(Tableau1[USINE],SMALL(IF(FREQUENCY(IF(Tableau1[USINE]&lt;&gt;"",MATCH(Tableau1[USINE],Tableau1[USINE],0)), ROW(Tableau1[USINE])-ROW($B$2)+1),ROW(Tableau1[USINE])-ROW($B$2)+1),ROWS(I$2:I21))))</f>
        <v/>
      </c>
    </row>
    <row r="22" spans="1:7" x14ac:dyDescent="0.45">
      <c r="A22" t="str">
        <f t="array" ref="A22">IF(ISERROR(INDEX(Tableau1[MP ANALYSEE],SMALL(IF(FREQUENCY(IF(Tableau1[MP ANALYSEE]&lt;&gt;"",MATCH(Tableau1[MP ANALYSEE],Tableau1[MP ANALYSEE],0)), ROW(Tableau1[MP ANALYSEE])-ROW($B$2)+1),ROW(Tableau1[MP ANALYSEE])-ROW($B$2)+1),ROWS(I$2:I22)))),"",INDEX(Tableau1[MP ANALYSEE],SMALL(IF(FREQUENCY(IF(Tableau1[MP ANALYSEE]&lt;&gt;"",MATCH(Tableau1[MP ANALYSEE],Tableau1[MP ANALYSEE],0)), ROW(Tableau1[MP ANALYSEE])-ROW($B$2)+1),ROW(Tableau1[MP ANALYSEE])-ROW($B$2)+1),ROWS(I$2:I22))))</f>
        <v/>
      </c>
      <c r="C22" t="str">
        <f t="array" ref="C22">IF(ISERROR(INDEX(Tableau1[LOT],SMALL(IF(FREQUENCY(IF(Tableau1[LOT]&lt;&gt;"",MATCH(Tableau1[LOT],Tableau1[LOT],0)), ROW(Tableau1[LOT])-ROW($B$2)+1),ROW(Tableau1[LOT])-ROW($B$2)+1),ROWS(I$2:I22)))),"",INDEX(Tableau1[LOT],SMALL(IF(FREQUENCY(IF(Tableau1[LOT]&lt;&gt;"",MATCH(Tableau1[LOT],Tableau1[LOT],0)), ROW(Tableau1[LOT])-ROW($B$2)+1),ROW(Tableau1[LOT])-ROW($B$2)+1),ROWS(I$2:I22))))</f>
        <v/>
      </c>
      <c r="E22" t="str">
        <f t="array" ref="E22">IF(ISERROR(INDEX(Tableau1[LABO],SMALL(IF(FREQUENCY(IF(Tableau1[LABO]&lt;&gt;"",MATCH(Tableau1[LABO],Tableau1[LABO],0)), ROW(Tableau1[LABO])-ROW($B$2)+1),ROW(Tableau1[LABO])-ROW($B$2)+1),ROWS(I$2:I22)))),"",INDEX(Tableau1[LABO],SMALL(IF(FREQUENCY(IF(Tableau1[LABO]&lt;&gt;"",MATCH(Tableau1[LABO],Tableau1[LABO],0)), ROW(Tableau1[LABO])-ROW($B$2)+1),ROW(Tableau1[LABO])-ROW($B$2)+1),ROWS(I$2:I22))))</f>
        <v/>
      </c>
      <c r="G22" t="str">
        <f t="array" ref="G22">IF(ISERROR(INDEX(Tableau1[USINE],SMALL(IF(FREQUENCY(IF(Tableau1[USINE]&lt;&gt;"",MATCH(Tableau1[USINE],Tableau1[USINE],0)), ROW(Tableau1[USINE])-ROW($B$2)+1),ROW(Tableau1[USINE])-ROW($B$2)+1),ROWS(I$2:I22)))),"",INDEX(Tableau1[USINE],SMALL(IF(FREQUENCY(IF(Tableau1[USINE]&lt;&gt;"",MATCH(Tableau1[USINE],Tableau1[USINE],0)), ROW(Tableau1[USINE])-ROW($B$2)+1),ROW(Tableau1[USINE])-ROW($B$2)+1),ROWS(I$2:I22))))</f>
        <v/>
      </c>
    </row>
    <row r="23" spans="1:7" x14ac:dyDescent="0.45">
      <c r="A23" t="str">
        <f t="array" ref="A23">IF(ISERROR(INDEX(Tableau1[MP ANALYSEE],SMALL(IF(FREQUENCY(IF(Tableau1[MP ANALYSEE]&lt;&gt;"",MATCH(Tableau1[MP ANALYSEE],Tableau1[MP ANALYSEE],0)), ROW(Tableau1[MP ANALYSEE])-ROW($B$2)+1),ROW(Tableau1[MP ANALYSEE])-ROW($B$2)+1),ROWS(I$2:I23)))),"",INDEX(Tableau1[MP ANALYSEE],SMALL(IF(FREQUENCY(IF(Tableau1[MP ANALYSEE]&lt;&gt;"",MATCH(Tableau1[MP ANALYSEE],Tableau1[MP ANALYSEE],0)), ROW(Tableau1[MP ANALYSEE])-ROW($B$2)+1),ROW(Tableau1[MP ANALYSEE])-ROW($B$2)+1),ROWS(I$2:I23))))</f>
        <v/>
      </c>
      <c r="C23" t="str">
        <f t="array" ref="C23">IF(ISERROR(INDEX(Tableau1[LOT],SMALL(IF(FREQUENCY(IF(Tableau1[LOT]&lt;&gt;"",MATCH(Tableau1[LOT],Tableau1[LOT],0)), ROW(Tableau1[LOT])-ROW($B$2)+1),ROW(Tableau1[LOT])-ROW($B$2)+1),ROWS(I$2:I23)))),"",INDEX(Tableau1[LOT],SMALL(IF(FREQUENCY(IF(Tableau1[LOT]&lt;&gt;"",MATCH(Tableau1[LOT],Tableau1[LOT],0)), ROW(Tableau1[LOT])-ROW($B$2)+1),ROW(Tableau1[LOT])-ROW($B$2)+1),ROWS(I$2:I23))))</f>
        <v/>
      </c>
      <c r="E23" t="str">
        <f t="array" ref="E23">IF(ISERROR(INDEX(Tableau1[LABO],SMALL(IF(FREQUENCY(IF(Tableau1[LABO]&lt;&gt;"",MATCH(Tableau1[LABO],Tableau1[LABO],0)), ROW(Tableau1[LABO])-ROW($B$2)+1),ROW(Tableau1[LABO])-ROW($B$2)+1),ROWS(I$2:I23)))),"",INDEX(Tableau1[LABO],SMALL(IF(FREQUENCY(IF(Tableau1[LABO]&lt;&gt;"",MATCH(Tableau1[LABO],Tableau1[LABO],0)), ROW(Tableau1[LABO])-ROW($B$2)+1),ROW(Tableau1[LABO])-ROW($B$2)+1),ROWS(I$2:I23))))</f>
        <v/>
      </c>
      <c r="G23" t="str">
        <f t="array" ref="G23">IF(ISERROR(INDEX(Tableau1[USINE],SMALL(IF(FREQUENCY(IF(Tableau1[USINE]&lt;&gt;"",MATCH(Tableau1[USINE],Tableau1[USINE],0)), ROW(Tableau1[USINE])-ROW($B$2)+1),ROW(Tableau1[USINE])-ROW($B$2)+1),ROWS(I$2:I23)))),"",INDEX(Tableau1[USINE],SMALL(IF(FREQUENCY(IF(Tableau1[USINE]&lt;&gt;"",MATCH(Tableau1[USINE],Tableau1[USINE],0)), ROW(Tableau1[USINE])-ROW($B$2)+1),ROW(Tableau1[USINE])-ROW($B$2)+1),ROWS(I$2:I23))))</f>
        <v/>
      </c>
    </row>
    <row r="24" spans="1:7" x14ac:dyDescent="0.45">
      <c r="A24" t="str">
        <f t="array" ref="A24">IF(ISERROR(INDEX(Tableau1[MP ANALYSEE],SMALL(IF(FREQUENCY(IF(Tableau1[MP ANALYSEE]&lt;&gt;"",MATCH(Tableau1[MP ANALYSEE],Tableau1[MP ANALYSEE],0)), ROW(Tableau1[MP ANALYSEE])-ROW($B$2)+1),ROW(Tableau1[MP ANALYSEE])-ROW($B$2)+1),ROWS(I$2:I24)))),"",INDEX(Tableau1[MP ANALYSEE],SMALL(IF(FREQUENCY(IF(Tableau1[MP ANALYSEE]&lt;&gt;"",MATCH(Tableau1[MP ANALYSEE],Tableau1[MP ANALYSEE],0)), ROW(Tableau1[MP ANALYSEE])-ROW($B$2)+1),ROW(Tableau1[MP ANALYSEE])-ROW($B$2)+1),ROWS(I$2:I24))))</f>
        <v/>
      </c>
      <c r="C24" t="str">
        <f t="array" ref="C24">IF(ISERROR(INDEX(Tableau1[LOT],SMALL(IF(FREQUENCY(IF(Tableau1[LOT]&lt;&gt;"",MATCH(Tableau1[LOT],Tableau1[LOT],0)), ROW(Tableau1[LOT])-ROW($B$2)+1),ROW(Tableau1[LOT])-ROW($B$2)+1),ROWS(I$2:I24)))),"",INDEX(Tableau1[LOT],SMALL(IF(FREQUENCY(IF(Tableau1[LOT]&lt;&gt;"",MATCH(Tableau1[LOT],Tableau1[LOT],0)), ROW(Tableau1[LOT])-ROW($B$2)+1),ROW(Tableau1[LOT])-ROW($B$2)+1),ROWS(I$2:I24))))</f>
        <v/>
      </c>
      <c r="E24" t="str">
        <f t="array" ref="E24">IF(ISERROR(INDEX(Tableau1[LABO],SMALL(IF(FREQUENCY(IF(Tableau1[LABO]&lt;&gt;"",MATCH(Tableau1[LABO],Tableau1[LABO],0)), ROW(Tableau1[LABO])-ROW($B$2)+1),ROW(Tableau1[LABO])-ROW($B$2)+1),ROWS(I$2:I24)))),"",INDEX(Tableau1[LABO],SMALL(IF(FREQUENCY(IF(Tableau1[LABO]&lt;&gt;"",MATCH(Tableau1[LABO],Tableau1[LABO],0)), ROW(Tableau1[LABO])-ROW($B$2)+1),ROW(Tableau1[LABO])-ROW($B$2)+1),ROWS(I$2:I24))))</f>
        <v/>
      </c>
      <c r="G24" t="str">
        <f t="array" ref="G24">IF(ISERROR(INDEX(Tableau1[USINE],SMALL(IF(FREQUENCY(IF(Tableau1[USINE]&lt;&gt;"",MATCH(Tableau1[USINE],Tableau1[USINE],0)), ROW(Tableau1[USINE])-ROW($B$2)+1),ROW(Tableau1[USINE])-ROW($B$2)+1),ROWS(I$2:I24)))),"",INDEX(Tableau1[USINE],SMALL(IF(FREQUENCY(IF(Tableau1[USINE]&lt;&gt;"",MATCH(Tableau1[USINE],Tableau1[USINE],0)), ROW(Tableau1[USINE])-ROW($B$2)+1),ROW(Tableau1[USINE])-ROW($B$2)+1),ROWS(I$2:I24))))</f>
        <v/>
      </c>
    </row>
    <row r="25" spans="1:7" x14ac:dyDescent="0.45">
      <c r="A25" t="str">
        <f t="array" ref="A25">IF(ISERROR(INDEX(Tableau1[MP ANALYSEE],SMALL(IF(FREQUENCY(IF(Tableau1[MP ANALYSEE]&lt;&gt;"",MATCH(Tableau1[MP ANALYSEE],Tableau1[MP ANALYSEE],0)), ROW(Tableau1[MP ANALYSEE])-ROW($B$2)+1),ROW(Tableau1[MP ANALYSEE])-ROW($B$2)+1),ROWS(I$2:I25)))),"",INDEX(Tableau1[MP ANALYSEE],SMALL(IF(FREQUENCY(IF(Tableau1[MP ANALYSEE]&lt;&gt;"",MATCH(Tableau1[MP ANALYSEE],Tableau1[MP ANALYSEE],0)), ROW(Tableau1[MP ANALYSEE])-ROW($B$2)+1),ROW(Tableau1[MP ANALYSEE])-ROW($B$2)+1),ROWS(I$2:I25))))</f>
        <v/>
      </c>
      <c r="C25" t="str">
        <f t="array" ref="C25">IF(ISERROR(INDEX(Tableau1[LOT],SMALL(IF(FREQUENCY(IF(Tableau1[LOT]&lt;&gt;"",MATCH(Tableau1[LOT],Tableau1[LOT],0)), ROW(Tableau1[LOT])-ROW($B$2)+1),ROW(Tableau1[LOT])-ROW($B$2)+1),ROWS(I$2:I25)))),"",INDEX(Tableau1[LOT],SMALL(IF(FREQUENCY(IF(Tableau1[LOT]&lt;&gt;"",MATCH(Tableau1[LOT],Tableau1[LOT],0)), ROW(Tableau1[LOT])-ROW($B$2)+1),ROW(Tableau1[LOT])-ROW($B$2)+1),ROWS(I$2:I25))))</f>
        <v/>
      </c>
      <c r="E25" t="str">
        <f t="array" ref="E25">IF(ISERROR(INDEX(Tableau1[LABO],SMALL(IF(FREQUENCY(IF(Tableau1[LABO]&lt;&gt;"",MATCH(Tableau1[LABO],Tableau1[LABO],0)), ROW(Tableau1[LABO])-ROW($B$2)+1),ROW(Tableau1[LABO])-ROW($B$2)+1),ROWS(I$2:I25)))),"",INDEX(Tableau1[LABO],SMALL(IF(FREQUENCY(IF(Tableau1[LABO]&lt;&gt;"",MATCH(Tableau1[LABO],Tableau1[LABO],0)), ROW(Tableau1[LABO])-ROW($B$2)+1),ROW(Tableau1[LABO])-ROW($B$2)+1),ROWS(I$2:I25))))</f>
        <v/>
      </c>
      <c r="G25" t="str">
        <f t="array" ref="G25">IF(ISERROR(INDEX(Tableau1[USINE],SMALL(IF(FREQUENCY(IF(Tableau1[USINE]&lt;&gt;"",MATCH(Tableau1[USINE],Tableau1[USINE],0)), ROW(Tableau1[USINE])-ROW($B$2)+1),ROW(Tableau1[USINE])-ROW($B$2)+1),ROWS(I$2:I25)))),"",INDEX(Tableau1[USINE],SMALL(IF(FREQUENCY(IF(Tableau1[USINE]&lt;&gt;"",MATCH(Tableau1[USINE],Tableau1[USINE],0)), ROW(Tableau1[USINE])-ROW($B$2)+1),ROW(Tableau1[USINE])-ROW($B$2)+1),ROWS(I$2:I25))))</f>
        <v/>
      </c>
    </row>
    <row r="26" spans="1:7" x14ac:dyDescent="0.45">
      <c r="A26" t="str">
        <f t="array" ref="A26">IF(ISERROR(INDEX(Tableau1[MP ANALYSEE],SMALL(IF(FREQUENCY(IF(Tableau1[MP ANALYSEE]&lt;&gt;"",MATCH(Tableau1[MP ANALYSEE],Tableau1[MP ANALYSEE],0)), ROW(Tableau1[MP ANALYSEE])-ROW($B$2)+1),ROW(Tableau1[MP ANALYSEE])-ROW($B$2)+1),ROWS(I$2:I26)))),"",INDEX(Tableau1[MP ANALYSEE],SMALL(IF(FREQUENCY(IF(Tableau1[MP ANALYSEE]&lt;&gt;"",MATCH(Tableau1[MP ANALYSEE],Tableau1[MP ANALYSEE],0)), ROW(Tableau1[MP ANALYSEE])-ROW($B$2)+1),ROW(Tableau1[MP ANALYSEE])-ROW($B$2)+1),ROWS(I$2:I26))))</f>
        <v/>
      </c>
      <c r="C26" t="str">
        <f t="array" ref="C26">IF(ISERROR(INDEX(Tableau1[LOT],SMALL(IF(FREQUENCY(IF(Tableau1[LOT]&lt;&gt;"",MATCH(Tableau1[LOT],Tableau1[LOT],0)), ROW(Tableau1[LOT])-ROW($B$2)+1),ROW(Tableau1[LOT])-ROW($B$2)+1),ROWS(I$2:I26)))),"",INDEX(Tableau1[LOT],SMALL(IF(FREQUENCY(IF(Tableau1[LOT]&lt;&gt;"",MATCH(Tableau1[LOT],Tableau1[LOT],0)), ROW(Tableau1[LOT])-ROW($B$2)+1),ROW(Tableau1[LOT])-ROW($B$2)+1),ROWS(I$2:I26))))</f>
        <v/>
      </c>
      <c r="E26" t="str">
        <f t="array" ref="E26">IF(ISERROR(INDEX(Tableau1[LABO],SMALL(IF(FREQUENCY(IF(Tableau1[LABO]&lt;&gt;"",MATCH(Tableau1[LABO],Tableau1[LABO],0)), ROW(Tableau1[LABO])-ROW($B$2)+1),ROW(Tableau1[LABO])-ROW($B$2)+1),ROWS(I$2:I26)))),"",INDEX(Tableau1[LABO],SMALL(IF(FREQUENCY(IF(Tableau1[LABO]&lt;&gt;"",MATCH(Tableau1[LABO],Tableau1[LABO],0)), ROW(Tableau1[LABO])-ROW($B$2)+1),ROW(Tableau1[LABO])-ROW($B$2)+1),ROWS(I$2:I26))))</f>
        <v/>
      </c>
      <c r="G26" t="str">
        <f t="array" ref="G26">IF(ISERROR(INDEX(Tableau1[USINE],SMALL(IF(FREQUENCY(IF(Tableau1[USINE]&lt;&gt;"",MATCH(Tableau1[USINE],Tableau1[USINE],0)), ROW(Tableau1[USINE])-ROW($B$2)+1),ROW(Tableau1[USINE])-ROW($B$2)+1),ROWS(I$2:I26)))),"",INDEX(Tableau1[USINE],SMALL(IF(FREQUENCY(IF(Tableau1[USINE]&lt;&gt;"",MATCH(Tableau1[USINE],Tableau1[USINE],0)), ROW(Tableau1[USINE])-ROW($B$2)+1),ROW(Tableau1[USINE])-ROW($B$2)+1),ROWS(I$2:I26))))</f>
        <v/>
      </c>
    </row>
    <row r="27" spans="1:7" x14ac:dyDescent="0.45">
      <c r="A27" t="str">
        <f t="array" ref="A27">IF(ISERROR(INDEX(Tableau1[MP ANALYSEE],SMALL(IF(FREQUENCY(IF(Tableau1[MP ANALYSEE]&lt;&gt;"",MATCH(Tableau1[MP ANALYSEE],Tableau1[MP ANALYSEE],0)), ROW(Tableau1[MP ANALYSEE])-ROW($B$2)+1),ROW(Tableau1[MP ANALYSEE])-ROW($B$2)+1),ROWS(I$2:I27)))),"",INDEX(Tableau1[MP ANALYSEE],SMALL(IF(FREQUENCY(IF(Tableau1[MP ANALYSEE]&lt;&gt;"",MATCH(Tableau1[MP ANALYSEE],Tableau1[MP ANALYSEE],0)), ROW(Tableau1[MP ANALYSEE])-ROW($B$2)+1),ROW(Tableau1[MP ANALYSEE])-ROW($B$2)+1),ROWS(I$2:I27))))</f>
        <v/>
      </c>
      <c r="C27" t="str">
        <f t="array" ref="C27">IF(ISERROR(INDEX(Tableau1[LOT],SMALL(IF(FREQUENCY(IF(Tableau1[LOT]&lt;&gt;"",MATCH(Tableau1[LOT],Tableau1[LOT],0)), ROW(Tableau1[LOT])-ROW($B$2)+1),ROW(Tableau1[LOT])-ROW($B$2)+1),ROWS(I$2:I27)))),"",INDEX(Tableau1[LOT],SMALL(IF(FREQUENCY(IF(Tableau1[LOT]&lt;&gt;"",MATCH(Tableau1[LOT],Tableau1[LOT],0)), ROW(Tableau1[LOT])-ROW($B$2)+1),ROW(Tableau1[LOT])-ROW($B$2)+1),ROWS(I$2:I27))))</f>
        <v/>
      </c>
      <c r="E27" t="str">
        <f t="array" ref="E27">IF(ISERROR(INDEX(Tableau1[LABO],SMALL(IF(FREQUENCY(IF(Tableau1[LABO]&lt;&gt;"",MATCH(Tableau1[LABO],Tableau1[LABO],0)), ROW(Tableau1[LABO])-ROW($B$2)+1),ROW(Tableau1[LABO])-ROW($B$2)+1),ROWS(I$2:I27)))),"",INDEX(Tableau1[LABO],SMALL(IF(FREQUENCY(IF(Tableau1[LABO]&lt;&gt;"",MATCH(Tableau1[LABO],Tableau1[LABO],0)), ROW(Tableau1[LABO])-ROW($B$2)+1),ROW(Tableau1[LABO])-ROW($B$2)+1),ROWS(I$2:I27))))</f>
        <v/>
      </c>
      <c r="G27" t="str">
        <f t="array" ref="G27">IF(ISERROR(INDEX(Tableau1[USINE],SMALL(IF(FREQUENCY(IF(Tableau1[USINE]&lt;&gt;"",MATCH(Tableau1[USINE],Tableau1[USINE],0)), ROW(Tableau1[USINE])-ROW($B$2)+1),ROW(Tableau1[USINE])-ROW($B$2)+1),ROWS(I$2:I27)))),"",INDEX(Tableau1[USINE],SMALL(IF(FREQUENCY(IF(Tableau1[USINE]&lt;&gt;"",MATCH(Tableau1[USINE],Tableau1[USINE],0)), ROW(Tableau1[USINE])-ROW($B$2)+1),ROW(Tableau1[USINE])-ROW($B$2)+1),ROWS(I$2:I27))))</f>
        <v/>
      </c>
    </row>
    <row r="28" spans="1:7" x14ac:dyDescent="0.45">
      <c r="A28" t="str">
        <f t="array" ref="A28">IF(ISERROR(INDEX(Tableau1[MP ANALYSEE],SMALL(IF(FREQUENCY(IF(Tableau1[MP ANALYSEE]&lt;&gt;"",MATCH(Tableau1[MP ANALYSEE],Tableau1[MP ANALYSEE],0)), ROW(Tableau1[MP ANALYSEE])-ROW($B$2)+1),ROW(Tableau1[MP ANALYSEE])-ROW($B$2)+1),ROWS(I$2:I28)))),"",INDEX(Tableau1[MP ANALYSEE],SMALL(IF(FREQUENCY(IF(Tableau1[MP ANALYSEE]&lt;&gt;"",MATCH(Tableau1[MP ANALYSEE],Tableau1[MP ANALYSEE],0)), ROW(Tableau1[MP ANALYSEE])-ROW($B$2)+1),ROW(Tableau1[MP ANALYSEE])-ROW($B$2)+1),ROWS(I$2:I28))))</f>
        <v/>
      </c>
      <c r="C28" t="str">
        <f t="array" ref="C28">IF(ISERROR(INDEX(Tableau1[LOT],SMALL(IF(FREQUENCY(IF(Tableau1[LOT]&lt;&gt;"",MATCH(Tableau1[LOT],Tableau1[LOT],0)), ROW(Tableau1[LOT])-ROW($B$2)+1),ROW(Tableau1[LOT])-ROW($B$2)+1),ROWS(I$2:I28)))),"",INDEX(Tableau1[LOT],SMALL(IF(FREQUENCY(IF(Tableau1[LOT]&lt;&gt;"",MATCH(Tableau1[LOT],Tableau1[LOT],0)), ROW(Tableau1[LOT])-ROW($B$2)+1),ROW(Tableau1[LOT])-ROW($B$2)+1),ROWS(I$2:I28))))</f>
        <v/>
      </c>
      <c r="E28" t="str">
        <f t="array" ref="E28">IF(ISERROR(INDEX(Tableau1[LABO],SMALL(IF(FREQUENCY(IF(Tableau1[LABO]&lt;&gt;"",MATCH(Tableau1[LABO],Tableau1[LABO],0)), ROW(Tableau1[LABO])-ROW($B$2)+1),ROW(Tableau1[LABO])-ROW($B$2)+1),ROWS(I$2:I28)))),"",INDEX(Tableau1[LABO],SMALL(IF(FREQUENCY(IF(Tableau1[LABO]&lt;&gt;"",MATCH(Tableau1[LABO],Tableau1[LABO],0)), ROW(Tableau1[LABO])-ROW($B$2)+1),ROW(Tableau1[LABO])-ROW($B$2)+1),ROWS(I$2:I28))))</f>
        <v/>
      </c>
      <c r="G28" t="str">
        <f t="array" ref="G28">IF(ISERROR(INDEX(Tableau1[USINE],SMALL(IF(FREQUENCY(IF(Tableau1[USINE]&lt;&gt;"",MATCH(Tableau1[USINE],Tableau1[USINE],0)), ROW(Tableau1[USINE])-ROW($B$2)+1),ROW(Tableau1[USINE])-ROW($B$2)+1),ROWS(I$2:I28)))),"",INDEX(Tableau1[USINE],SMALL(IF(FREQUENCY(IF(Tableau1[USINE]&lt;&gt;"",MATCH(Tableau1[USINE],Tableau1[USINE],0)), ROW(Tableau1[USINE])-ROW($B$2)+1),ROW(Tableau1[USINE])-ROW($B$2)+1),ROWS(I$2:I28))))</f>
        <v/>
      </c>
    </row>
    <row r="29" spans="1:7" x14ac:dyDescent="0.45">
      <c r="A29" t="str">
        <f t="array" ref="A29">IF(ISERROR(INDEX(Tableau1[MP ANALYSEE],SMALL(IF(FREQUENCY(IF(Tableau1[MP ANALYSEE]&lt;&gt;"",MATCH(Tableau1[MP ANALYSEE],Tableau1[MP ANALYSEE],0)), ROW(Tableau1[MP ANALYSEE])-ROW($B$2)+1),ROW(Tableau1[MP ANALYSEE])-ROW($B$2)+1),ROWS(I$2:I29)))),"",INDEX(Tableau1[MP ANALYSEE],SMALL(IF(FREQUENCY(IF(Tableau1[MP ANALYSEE]&lt;&gt;"",MATCH(Tableau1[MP ANALYSEE],Tableau1[MP ANALYSEE],0)), ROW(Tableau1[MP ANALYSEE])-ROW($B$2)+1),ROW(Tableau1[MP ANALYSEE])-ROW($B$2)+1),ROWS(I$2:I29))))</f>
        <v/>
      </c>
      <c r="C29" t="str">
        <f t="array" ref="C29">IF(ISERROR(INDEX(Tableau1[LOT],SMALL(IF(FREQUENCY(IF(Tableau1[LOT]&lt;&gt;"",MATCH(Tableau1[LOT],Tableau1[LOT],0)), ROW(Tableau1[LOT])-ROW($B$2)+1),ROW(Tableau1[LOT])-ROW($B$2)+1),ROWS(I$2:I29)))),"",INDEX(Tableau1[LOT],SMALL(IF(FREQUENCY(IF(Tableau1[LOT]&lt;&gt;"",MATCH(Tableau1[LOT],Tableau1[LOT],0)), ROW(Tableau1[LOT])-ROW($B$2)+1),ROW(Tableau1[LOT])-ROW($B$2)+1),ROWS(I$2:I29))))</f>
        <v/>
      </c>
      <c r="E29" t="str">
        <f t="array" ref="E29">IF(ISERROR(INDEX(Tableau1[LABO],SMALL(IF(FREQUENCY(IF(Tableau1[LABO]&lt;&gt;"",MATCH(Tableau1[LABO],Tableau1[LABO],0)), ROW(Tableau1[LABO])-ROW($B$2)+1),ROW(Tableau1[LABO])-ROW($B$2)+1),ROWS(I$2:I29)))),"",INDEX(Tableau1[LABO],SMALL(IF(FREQUENCY(IF(Tableau1[LABO]&lt;&gt;"",MATCH(Tableau1[LABO],Tableau1[LABO],0)), ROW(Tableau1[LABO])-ROW($B$2)+1),ROW(Tableau1[LABO])-ROW($B$2)+1),ROWS(I$2:I29))))</f>
        <v/>
      </c>
      <c r="G29" t="str">
        <f t="array" ref="G29">IF(ISERROR(INDEX(Tableau1[USINE],SMALL(IF(FREQUENCY(IF(Tableau1[USINE]&lt;&gt;"",MATCH(Tableau1[USINE],Tableau1[USINE],0)), ROW(Tableau1[USINE])-ROW($B$2)+1),ROW(Tableau1[USINE])-ROW($B$2)+1),ROWS(I$2:I29)))),"",INDEX(Tableau1[USINE],SMALL(IF(FREQUENCY(IF(Tableau1[USINE]&lt;&gt;"",MATCH(Tableau1[USINE],Tableau1[USINE],0)), ROW(Tableau1[USINE])-ROW($B$2)+1),ROW(Tableau1[USINE])-ROW($B$2)+1),ROWS(I$2:I29))))</f>
        <v/>
      </c>
    </row>
    <row r="30" spans="1:7" x14ac:dyDescent="0.45">
      <c r="A30" t="str">
        <f t="array" ref="A30">IF(ISERROR(INDEX(Tableau1[MP ANALYSEE],SMALL(IF(FREQUENCY(IF(Tableau1[MP ANALYSEE]&lt;&gt;"",MATCH(Tableau1[MP ANALYSEE],Tableau1[MP ANALYSEE],0)), ROW(Tableau1[MP ANALYSEE])-ROW($B$2)+1),ROW(Tableau1[MP ANALYSEE])-ROW($B$2)+1),ROWS(I$2:I30)))),"",INDEX(Tableau1[MP ANALYSEE],SMALL(IF(FREQUENCY(IF(Tableau1[MP ANALYSEE]&lt;&gt;"",MATCH(Tableau1[MP ANALYSEE],Tableau1[MP ANALYSEE],0)), ROW(Tableau1[MP ANALYSEE])-ROW($B$2)+1),ROW(Tableau1[MP ANALYSEE])-ROW($B$2)+1),ROWS(I$2:I30))))</f>
        <v/>
      </c>
      <c r="C30" t="str">
        <f t="array" ref="C30">IF(ISERROR(INDEX(Tableau1[LOT],SMALL(IF(FREQUENCY(IF(Tableau1[LOT]&lt;&gt;"",MATCH(Tableau1[LOT],Tableau1[LOT],0)), ROW(Tableau1[LOT])-ROW($B$2)+1),ROW(Tableau1[LOT])-ROW($B$2)+1),ROWS(I$2:I30)))),"",INDEX(Tableau1[LOT],SMALL(IF(FREQUENCY(IF(Tableau1[LOT]&lt;&gt;"",MATCH(Tableau1[LOT],Tableau1[LOT],0)), ROW(Tableau1[LOT])-ROW($B$2)+1),ROW(Tableau1[LOT])-ROW($B$2)+1),ROWS(I$2:I30))))</f>
        <v/>
      </c>
      <c r="E30" t="str">
        <f t="array" ref="E30">IF(ISERROR(INDEX(Tableau1[LABO],SMALL(IF(FREQUENCY(IF(Tableau1[LABO]&lt;&gt;"",MATCH(Tableau1[LABO],Tableau1[LABO],0)), ROW(Tableau1[LABO])-ROW($B$2)+1),ROW(Tableau1[LABO])-ROW($B$2)+1),ROWS(I$2:I30)))),"",INDEX(Tableau1[LABO],SMALL(IF(FREQUENCY(IF(Tableau1[LABO]&lt;&gt;"",MATCH(Tableau1[LABO],Tableau1[LABO],0)), ROW(Tableau1[LABO])-ROW($B$2)+1),ROW(Tableau1[LABO])-ROW($B$2)+1),ROWS(I$2:I30))))</f>
        <v/>
      </c>
      <c r="G30" t="str">
        <f t="array" ref="G30">IF(ISERROR(INDEX(Tableau1[USINE],SMALL(IF(FREQUENCY(IF(Tableau1[USINE]&lt;&gt;"",MATCH(Tableau1[USINE],Tableau1[USINE],0)), ROW(Tableau1[USINE])-ROW($B$2)+1),ROW(Tableau1[USINE])-ROW($B$2)+1),ROWS(I$2:I30)))),"",INDEX(Tableau1[USINE],SMALL(IF(FREQUENCY(IF(Tableau1[USINE]&lt;&gt;"",MATCH(Tableau1[USINE],Tableau1[USINE],0)), ROW(Tableau1[USINE])-ROW($B$2)+1),ROW(Tableau1[USINE])-ROW($B$2)+1),ROWS(I$2:I30))))</f>
        <v/>
      </c>
    </row>
    <row r="31" spans="1:7" x14ac:dyDescent="0.45">
      <c r="A31" t="str">
        <f t="array" ref="A31">IF(ISERROR(INDEX(Tableau1[MP ANALYSEE],SMALL(IF(FREQUENCY(IF(Tableau1[MP ANALYSEE]&lt;&gt;"",MATCH(Tableau1[MP ANALYSEE],Tableau1[MP ANALYSEE],0)), ROW(Tableau1[MP ANALYSEE])-ROW($B$2)+1),ROW(Tableau1[MP ANALYSEE])-ROW($B$2)+1),ROWS(I$2:I31)))),"",INDEX(Tableau1[MP ANALYSEE],SMALL(IF(FREQUENCY(IF(Tableau1[MP ANALYSEE]&lt;&gt;"",MATCH(Tableau1[MP ANALYSEE],Tableau1[MP ANALYSEE],0)), ROW(Tableau1[MP ANALYSEE])-ROW($B$2)+1),ROW(Tableau1[MP ANALYSEE])-ROW($B$2)+1),ROWS(I$2:I31))))</f>
        <v/>
      </c>
      <c r="C31" t="str">
        <f t="array" ref="C31">IF(ISERROR(INDEX(Tableau1[LOT],SMALL(IF(FREQUENCY(IF(Tableau1[LOT]&lt;&gt;"",MATCH(Tableau1[LOT],Tableau1[LOT],0)), ROW(Tableau1[LOT])-ROW($B$2)+1),ROW(Tableau1[LOT])-ROW($B$2)+1),ROWS(I$2:I31)))),"",INDEX(Tableau1[LOT],SMALL(IF(FREQUENCY(IF(Tableau1[LOT]&lt;&gt;"",MATCH(Tableau1[LOT],Tableau1[LOT],0)), ROW(Tableau1[LOT])-ROW($B$2)+1),ROW(Tableau1[LOT])-ROW($B$2)+1),ROWS(I$2:I31))))</f>
        <v/>
      </c>
      <c r="E31" t="str">
        <f t="array" ref="E31">IF(ISERROR(INDEX(Tableau1[LABO],SMALL(IF(FREQUENCY(IF(Tableau1[LABO]&lt;&gt;"",MATCH(Tableau1[LABO],Tableau1[LABO],0)), ROW(Tableau1[LABO])-ROW($B$2)+1),ROW(Tableau1[LABO])-ROW($B$2)+1),ROWS(I$2:I31)))),"",INDEX(Tableau1[LABO],SMALL(IF(FREQUENCY(IF(Tableau1[LABO]&lt;&gt;"",MATCH(Tableau1[LABO],Tableau1[LABO],0)), ROW(Tableau1[LABO])-ROW($B$2)+1),ROW(Tableau1[LABO])-ROW($B$2)+1),ROWS(I$2:I31))))</f>
        <v/>
      </c>
      <c r="G31" t="str">
        <f t="array" ref="G31">IF(ISERROR(INDEX(Tableau1[USINE],SMALL(IF(FREQUENCY(IF(Tableau1[USINE]&lt;&gt;"",MATCH(Tableau1[USINE],Tableau1[USINE],0)), ROW(Tableau1[USINE])-ROW($B$2)+1),ROW(Tableau1[USINE])-ROW($B$2)+1),ROWS(I$2:I31)))),"",INDEX(Tableau1[USINE],SMALL(IF(FREQUENCY(IF(Tableau1[USINE]&lt;&gt;"",MATCH(Tableau1[USINE],Tableau1[USINE],0)), ROW(Tableau1[USINE])-ROW($B$2)+1),ROW(Tableau1[USINE])-ROW($B$2)+1),ROWS(I$2:I31))))</f>
        <v/>
      </c>
    </row>
    <row r="32" spans="1:7" x14ac:dyDescent="0.45">
      <c r="A32" t="str">
        <f t="array" ref="A32">IF(ISERROR(INDEX(Tableau1[MP ANALYSEE],SMALL(IF(FREQUENCY(IF(Tableau1[MP ANALYSEE]&lt;&gt;"",MATCH(Tableau1[MP ANALYSEE],Tableau1[MP ANALYSEE],0)), ROW(Tableau1[MP ANALYSEE])-ROW($B$2)+1),ROW(Tableau1[MP ANALYSEE])-ROW($B$2)+1),ROWS(I$2:I32)))),"",INDEX(Tableau1[MP ANALYSEE],SMALL(IF(FREQUENCY(IF(Tableau1[MP ANALYSEE]&lt;&gt;"",MATCH(Tableau1[MP ANALYSEE],Tableau1[MP ANALYSEE],0)), ROW(Tableau1[MP ANALYSEE])-ROW($B$2)+1),ROW(Tableau1[MP ANALYSEE])-ROW($B$2)+1),ROWS(I$2:I32))))</f>
        <v/>
      </c>
      <c r="C32" t="str">
        <f t="array" ref="C32">IF(ISERROR(INDEX(Tableau1[LOT],SMALL(IF(FREQUENCY(IF(Tableau1[LOT]&lt;&gt;"",MATCH(Tableau1[LOT],Tableau1[LOT],0)), ROW(Tableau1[LOT])-ROW($B$2)+1),ROW(Tableau1[LOT])-ROW($B$2)+1),ROWS(I$2:I32)))),"",INDEX(Tableau1[LOT],SMALL(IF(FREQUENCY(IF(Tableau1[LOT]&lt;&gt;"",MATCH(Tableau1[LOT],Tableau1[LOT],0)), ROW(Tableau1[LOT])-ROW($B$2)+1),ROW(Tableau1[LOT])-ROW($B$2)+1),ROWS(I$2:I32))))</f>
        <v/>
      </c>
      <c r="E32" t="str">
        <f t="array" ref="E32">IF(ISERROR(INDEX(Tableau1[LABO],SMALL(IF(FREQUENCY(IF(Tableau1[LABO]&lt;&gt;"",MATCH(Tableau1[LABO],Tableau1[LABO],0)), ROW(Tableau1[LABO])-ROW($B$2)+1),ROW(Tableau1[LABO])-ROW($B$2)+1),ROWS(I$2:I32)))),"",INDEX(Tableau1[LABO],SMALL(IF(FREQUENCY(IF(Tableau1[LABO]&lt;&gt;"",MATCH(Tableau1[LABO],Tableau1[LABO],0)), ROW(Tableau1[LABO])-ROW($B$2)+1),ROW(Tableau1[LABO])-ROW($B$2)+1),ROWS(I$2:I32))))</f>
        <v/>
      </c>
      <c r="G32" t="str">
        <f t="array" ref="G32">IF(ISERROR(INDEX(Tableau1[USINE],SMALL(IF(FREQUENCY(IF(Tableau1[USINE]&lt;&gt;"",MATCH(Tableau1[USINE],Tableau1[USINE],0)), ROW(Tableau1[USINE])-ROW($B$2)+1),ROW(Tableau1[USINE])-ROW($B$2)+1),ROWS(I$2:I32)))),"",INDEX(Tableau1[USINE],SMALL(IF(FREQUENCY(IF(Tableau1[USINE]&lt;&gt;"",MATCH(Tableau1[USINE],Tableau1[USINE],0)), ROW(Tableau1[USINE])-ROW($B$2)+1),ROW(Tableau1[USINE])-ROW($B$2)+1),ROWS(I$2:I32))))</f>
        <v/>
      </c>
    </row>
    <row r="33" spans="1:7" x14ac:dyDescent="0.45">
      <c r="A33" t="str">
        <f t="array" ref="A33">IF(ISERROR(INDEX(Tableau1[MP ANALYSEE],SMALL(IF(FREQUENCY(IF(Tableau1[MP ANALYSEE]&lt;&gt;"",MATCH(Tableau1[MP ANALYSEE],Tableau1[MP ANALYSEE],0)), ROW(Tableau1[MP ANALYSEE])-ROW($B$2)+1),ROW(Tableau1[MP ANALYSEE])-ROW($B$2)+1),ROWS(I$2:I33)))),"",INDEX(Tableau1[MP ANALYSEE],SMALL(IF(FREQUENCY(IF(Tableau1[MP ANALYSEE]&lt;&gt;"",MATCH(Tableau1[MP ANALYSEE],Tableau1[MP ANALYSEE],0)), ROW(Tableau1[MP ANALYSEE])-ROW($B$2)+1),ROW(Tableau1[MP ANALYSEE])-ROW($B$2)+1),ROWS(I$2:I33))))</f>
        <v/>
      </c>
      <c r="C33" t="str">
        <f t="array" ref="C33">IF(ISERROR(INDEX(Tableau1[LOT],SMALL(IF(FREQUENCY(IF(Tableau1[LOT]&lt;&gt;"",MATCH(Tableau1[LOT],Tableau1[LOT],0)), ROW(Tableau1[LOT])-ROW($B$2)+1),ROW(Tableau1[LOT])-ROW($B$2)+1),ROWS(I$2:I33)))),"",INDEX(Tableau1[LOT],SMALL(IF(FREQUENCY(IF(Tableau1[LOT]&lt;&gt;"",MATCH(Tableau1[LOT],Tableau1[LOT],0)), ROW(Tableau1[LOT])-ROW($B$2)+1),ROW(Tableau1[LOT])-ROW($B$2)+1),ROWS(I$2:I33))))</f>
        <v/>
      </c>
      <c r="E33" t="str">
        <f t="array" ref="E33">IF(ISERROR(INDEX(Tableau1[LABO],SMALL(IF(FREQUENCY(IF(Tableau1[LABO]&lt;&gt;"",MATCH(Tableau1[LABO],Tableau1[LABO],0)), ROW(Tableau1[LABO])-ROW($B$2)+1),ROW(Tableau1[LABO])-ROW($B$2)+1),ROWS(I$2:I33)))),"",INDEX(Tableau1[LABO],SMALL(IF(FREQUENCY(IF(Tableau1[LABO]&lt;&gt;"",MATCH(Tableau1[LABO],Tableau1[LABO],0)), ROW(Tableau1[LABO])-ROW($B$2)+1),ROW(Tableau1[LABO])-ROW($B$2)+1),ROWS(I$2:I33))))</f>
        <v/>
      </c>
      <c r="G33" t="str">
        <f t="array" ref="G33">IF(ISERROR(INDEX(Tableau1[USINE],SMALL(IF(FREQUENCY(IF(Tableau1[USINE]&lt;&gt;"",MATCH(Tableau1[USINE],Tableau1[USINE],0)), ROW(Tableau1[USINE])-ROW($B$2)+1),ROW(Tableau1[USINE])-ROW($B$2)+1),ROWS(I$2:I33)))),"",INDEX(Tableau1[USINE],SMALL(IF(FREQUENCY(IF(Tableau1[USINE]&lt;&gt;"",MATCH(Tableau1[USINE],Tableau1[USINE],0)), ROW(Tableau1[USINE])-ROW($B$2)+1),ROW(Tableau1[USINE])-ROW($B$2)+1),ROWS(I$2:I33))))</f>
        <v/>
      </c>
    </row>
    <row r="34" spans="1:7" x14ac:dyDescent="0.45">
      <c r="A34" t="str">
        <f t="array" ref="A34">IF(ISERROR(INDEX(Tableau1[MP ANALYSEE],SMALL(IF(FREQUENCY(IF(Tableau1[MP ANALYSEE]&lt;&gt;"",MATCH(Tableau1[MP ANALYSEE],Tableau1[MP ANALYSEE],0)), ROW(Tableau1[MP ANALYSEE])-ROW($B$2)+1),ROW(Tableau1[MP ANALYSEE])-ROW($B$2)+1),ROWS(I$2:I34)))),"",INDEX(Tableau1[MP ANALYSEE],SMALL(IF(FREQUENCY(IF(Tableau1[MP ANALYSEE]&lt;&gt;"",MATCH(Tableau1[MP ANALYSEE],Tableau1[MP ANALYSEE],0)), ROW(Tableau1[MP ANALYSEE])-ROW($B$2)+1),ROW(Tableau1[MP ANALYSEE])-ROW($B$2)+1),ROWS(I$2:I34))))</f>
        <v/>
      </c>
      <c r="C34" t="str">
        <f t="array" ref="C34">IF(ISERROR(INDEX(Tableau1[LOT],SMALL(IF(FREQUENCY(IF(Tableau1[LOT]&lt;&gt;"",MATCH(Tableau1[LOT],Tableau1[LOT],0)), ROW(Tableau1[LOT])-ROW($B$2)+1),ROW(Tableau1[LOT])-ROW($B$2)+1),ROWS(I$2:I34)))),"",INDEX(Tableau1[LOT],SMALL(IF(FREQUENCY(IF(Tableau1[LOT]&lt;&gt;"",MATCH(Tableau1[LOT],Tableau1[LOT],0)), ROW(Tableau1[LOT])-ROW($B$2)+1),ROW(Tableau1[LOT])-ROW($B$2)+1),ROWS(I$2:I34))))</f>
        <v/>
      </c>
      <c r="E34" t="str">
        <f t="array" ref="E34">IF(ISERROR(INDEX(Tableau1[LABO],SMALL(IF(FREQUENCY(IF(Tableau1[LABO]&lt;&gt;"",MATCH(Tableau1[LABO],Tableau1[LABO],0)), ROW(Tableau1[LABO])-ROW($B$2)+1),ROW(Tableau1[LABO])-ROW($B$2)+1),ROWS(I$2:I34)))),"",INDEX(Tableau1[LABO],SMALL(IF(FREQUENCY(IF(Tableau1[LABO]&lt;&gt;"",MATCH(Tableau1[LABO],Tableau1[LABO],0)), ROW(Tableau1[LABO])-ROW($B$2)+1),ROW(Tableau1[LABO])-ROW($B$2)+1),ROWS(I$2:I34))))</f>
        <v/>
      </c>
      <c r="G34" t="str">
        <f t="array" ref="G34">IF(ISERROR(INDEX(Tableau1[USINE],SMALL(IF(FREQUENCY(IF(Tableau1[USINE]&lt;&gt;"",MATCH(Tableau1[USINE],Tableau1[USINE],0)), ROW(Tableau1[USINE])-ROW($B$2)+1),ROW(Tableau1[USINE])-ROW($B$2)+1),ROWS(I$2:I34)))),"",INDEX(Tableau1[USINE],SMALL(IF(FREQUENCY(IF(Tableau1[USINE]&lt;&gt;"",MATCH(Tableau1[USINE],Tableau1[USINE],0)), ROW(Tableau1[USINE])-ROW($B$2)+1),ROW(Tableau1[USINE])-ROW($B$2)+1),ROWS(I$2:I34))))</f>
        <v/>
      </c>
    </row>
    <row r="35" spans="1:7" x14ac:dyDescent="0.45">
      <c r="A35" t="str">
        <f t="array" ref="A35">IF(ISERROR(INDEX(Tableau1[MP ANALYSEE],SMALL(IF(FREQUENCY(IF(Tableau1[MP ANALYSEE]&lt;&gt;"",MATCH(Tableau1[MP ANALYSEE],Tableau1[MP ANALYSEE],0)), ROW(Tableau1[MP ANALYSEE])-ROW($B$2)+1),ROW(Tableau1[MP ANALYSEE])-ROW($B$2)+1),ROWS(I$2:I35)))),"",INDEX(Tableau1[MP ANALYSEE],SMALL(IF(FREQUENCY(IF(Tableau1[MP ANALYSEE]&lt;&gt;"",MATCH(Tableau1[MP ANALYSEE],Tableau1[MP ANALYSEE],0)), ROW(Tableau1[MP ANALYSEE])-ROW($B$2)+1),ROW(Tableau1[MP ANALYSEE])-ROW($B$2)+1),ROWS(I$2:I35))))</f>
        <v/>
      </c>
      <c r="C35" t="str">
        <f t="array" ref="C35">IF(ISERROR(INDEX(Tableau1[LOT],SMALL(IF(FREQUENCY(IF(Tableau1[LOT]&lt;&gt;"",MATCH(Tableau1[LOT],Tableau1[LOT],0)), ROW(Tableau1[LOT])-ROW($B$2)+1),ROW(Tableau1[LOT])-ROW($B$2)+1),ROWS(I$2:I35)))),"",INDEX(Tableau1[LOT],SMALL(IF(FREQUENCY(IF(Tableau1[LOT]&lt;&gt;"",MATCH(Tableau1[LOT],Tableau1[LOT],0)), ROW(Tableau1[LOT])-ROW($B$2)+1),ROW(Tableau1[LOT])-ROW($B$2)+1),ROWS(I$2:I35))))</f>
        <v/>
      </c>
      <c r="E35" t="str">
        <f t="array" ref="E35">IF(ISERROR(INDEX(Tableau1[LABO],SMALL(IF(FREQUENCY(IF(Tableau1[LABO]&lt;&gt;"",MATCH(Tableau1[LABO],Tableau1[LABO],0)), ROW(Tableau1[LABO])-ROW($B$2)+1),ROW(Tableau1[LABO])-ROW($B$2)+1),ROWS(I$2:I35)))),"",INDEX(Tableau1[LABO],SMALL(IF(FREQUENCY(IF(Tableau1[LABO]&lt;&gt;"",MATCH(Tableau1[LABO],Tableau1[LABO],0)), ROW(Tableau1[LABO])-ROW($B$2)+1),ROW(Tableau1[LABO])-ROW($B$2)+1),ROWS(I$2:I35))))</f>
        <v/>
      </c>
      <c r="G35" t="str">
        <f t="array" ref="G35">IF(ISERROR(INDEX(Tableau1[USINE],SMALL(IF(FREQUENCY(IF(Tableau1[USINE]&lt;&gt;"",MATCH(Tableau1[USINE],Tableau1[USINE],0)), ROW(Tableau1[USINE])-ROW($B$2)+1),ROW(Tableau1[USINE])-ROW($B$2)+1),ROWS(I$2:I35)))),"",INDEX(Tableau1[USINE],SMALL(IF(FREQUENCY(IF(Tableau1[USINE]&lt;&gt;"",MATCH(Tableau1[USINE],Tableau1[USINE],0)), ROW(Tableau1[USINE])-ROW($B$2)+1),ROW(Tableau1[USINE])-ROW($B$2)+1),ROWS(I$2:I35))))</f>
        <v/>
      </c>
    </row>
    <row r="36" spans="1:7" x14ac:dyDescent="0.45">
      <c r="A36" t="str">
        <f t="array" ref="A36">IF(ISERROR(INDEX(Tableau1[MP ANALYSEE],SMALL(IF(FREQUENCY(IF(Tableau1[MP ANALYSEE]&lt;&gt;"",MATCH(Tableau1[MP ANALYSEE],Tableau1[MP ANALYSEE],0)), ROW(Tableau1[MP ANALYSEE])-ROW($B$2)+1),ROW(Tableau1[MP ANALYSEE])-ROW($B$2)+1),ROWS(I$2:I36)))),"",INDEX(Tableau1[MP ANALYSEE],SMALL(IF(FREQUENCY(IF(Tableau1[MP ANALYSEE]&lt;&gt;"",MATCH(Tableau1[MP ANALYSEE],Tableau1[MP ANALYSEE],0)), ROW(Tableau1[MP ANALYSEE])-ROW($B$2)+1),ROW(Tableau1[MP ANALYSEE])-ROW($B$2)+1),ROWS(I$2:I36))))</f>
        <v/>
      </c>
      <c r="C36" t="str">
        <f t="array" ref="C36">IF(ISERROR(INDEX(Tableau1[LOT],SMALL(IF(FREQUENCY(IF(Tableau1[LOT]&lt;&gt;"",MATCH(Tableau1[LOT],Tableau1[LOT],0)), ROW(Tableau1[LOT])-ROW($B$2)+1),ROW(Tableau1[LOT])-ROW($B$2)+1),ROWS(I$2:I36)))),"",INDEX(Tableau1[LOT],SMALL(IF(FREQUENCY(IF(Tableau1[LOT]&lt;&gt;"",MATCH(Tableau1[LOT],Tableau1[LOT],0)), ROW(Tableau1[LOT])-ROW($B$2)+1),ROW(Tableau1[LOT])-ROW($B$2)+1),ROWS(I$2:I36))))</f>
        <v/>
      </c>
      <c r="E36" t="str">
        <f t="array" ref="E36">IF(ISERROR(INDEX(Tableau1[LABO],SMALL(IF(FREQUENCY(IF(Tableau1[LABO]&lt;&gt;"",MATCH(Tableau1[LABO],Tableau1[LABO],0)), ROW(Tableau1[LABO])-ROW($B$2)+1),ROW(Tableau1[LABO])-ROW($B$2)+1),ROWS(I$2:I36)))),"",INDEX(Tableau1[LABO],SMALL(IF(FREQUENCY(IF(Tableau1[LABO]&lt;&gt;"",MATCH(Tableau1[LABO],Tableau1[LABO],0)), ROW(Tableau1[LABO])-ROW($B$2)+1),ROW(Tableau1[LABO])-ROW($B$2)+1),ROWS(I$2:I36))))</f>
        <v/>
      </c>
      <c r="G36" t="str">
        <f t="array" ref="G36">IF(ISERROR(INDEX(Tableau1[USINE],SMALL(IF(FREQUENCY(IF(Tableau1[USINE]&lt;&gt;"",MATCH(Tableau1[USINE],Tableau1[USINE],0)), ROW(Tableau1[USINE])-ROW($B$2)+1),ROW(Tableau1[USINE])-ROW($B$2)+1),ROWS(I$2:I36)))),"",INDEX(Tableau1[USINE],SMALL(IF(FREQUENCY(IF(Tableau1[USINE]&lt;&gt;"",MATCH(Tableau1[USINE],Tableau1[USINE],0)), ROW(Tableau1[USINE])-ROW($B$2)+1),ROW(Tableau1[USINE])-ROW($B$2)+1),ROWS(I$2:I36))))</f>
        <v/>
      </c>
    </row>
    <row r="37" spans="1:7" x14ac:dyDescent="0.45">
      <c r="A37" t="str">
        <f t="array" ref="A37">IF(ISERROR(INDEX(Tableau1[MP ANALYSEE],SMALL(IF(FREQUENCY(IF(Tableau1[MP ANALYSEE]&lt;&gt;"",MATCH(Tableau1[MP ANALYSEE],Tableau1[MP ANALYSEE],0)), ROW(Tableau1[MP ANALYSEE])-ROW($B$2)+1),ROW(Tableau1[MP ANALYSEE])-ROW($B$2)+1),ROWS(I$2:I37)))),"",INDEX(Tableau1[MP ANALYSEE],SMALL(IF(FREQUENCY(IF(Tableau1[MP ANALYSEE]&lt;&gt;"",MATCH(Tableau1[MP ANALYSEE],Tableau1[MP ANALYSEE],0)), ROW(Tableau1[MP ANALYSEE])-ROW($B$2)+1),ROW(Tableau1[MP ANALYSEE])-ROW($B$2)+1),ROWS(I$2:I37))))</f>
        <v/>
      </c>
      <c r="C37" t="str">
        <f t="array" ref="C37">IF(ISERROR(INDEX(Tableau1[LOT],SMALL(IF(FREQUENCY(IF(Tableau1[LOT]&lt;&gt;"",MATCH(Tableau1[LOT],Tableau1[LOT],0)), ROW(Tableau1[LOT])-ROW($B$2)+1),ROW(Tableau1[LOT])-ROW($B$2)+1),ROWS(I$2:I37)))),"",INDEX(Tableau1[LOT],SMALL(IF(FREQUENCY(IF(Tableau1[LOT]&lt;&gt;"",MATCH(Tableau1[LOT],Tableau1[LOT],0)), ROW(Tableau1[LOT])-ROW($B$2)+1),ROW(Tableau1[LOT])-ROW($B$2)+1),ROWS(I$2:I37))))</f>
        <v/>
      </c>
      <c r="E37" t="str">
        <f t="array" ref="E37">IF(ISERROR(INDEX(Tableau1[LABO],SMALL(IF(FREQUENCY(IF(Tableau1[LABO]&lt;&gt;"",MATCH(Tableau1[LABO],Tableau1[LABO],0)), ROW(Tableau1[LABO])-ROW($B$2)+1),ROW(Tableau1[LABO])-ROW($B$2)+1),ROWS(I$2:I37)))),"",INDEX(Tableau1[LABO],SMALL(IF(FREQUENCY(IF(Tableau1[LABO]&lt;&gt;"",MATCH(Tableau1[LABO],Tableau1[LABO],0)), ROW(Tableau1[LABO])-ROW($B$2)+1),ROW(Tableau1[LABO])-ROW($B$2)+1),ROWS(I$2:I37))))</f>
        <v/>
      </c>
      <c r="G37" t="str">
        <f t="array" ref="G37">IF(ISERROR(INDEX(Tableau1[USINE],SMALL(IF(FREQUENCY(IF(Tableau1[USINE]&lt;&gt;"",MATCH(Tableau1[USINE],Tableau1[USINE],0)), ROW(Tableau1[USINE])-ROW($B$2)+1),ROW(Tableau1[USINE])-ROW($B$2)+1),ROWS(I$2:I37)))),"",INDEX(Tableau1[USINE],SMALL(IF(FREQUENCY(IF(Tableau1[USINE]&lt;&gt;"",MATCH(Tableau1[USINE],Tableau1[USINE],0)), ROW(Tableau1[USINE])-ROW($B$2)+1),ROW(Tableau1[USINE])-ROW($B$2)+1),ROWS(I$2:I37))))</f>
        <v/>
      </c>
    </row>
    <row r="38" spans="1:7" x14ac:dyDescent="0.45">
      <c r="A38" t="str">
        <f t="array" ref="A38">IF(ISERROR(INDEX(Tableau1[MP ANALYSEE],SMALL(IF(FREQUENCY(IF(Tableau1[MP ANALYSEE]&lt;&gt;"",MATCH(Tableau1[MP ANALYSEE],Tableau1[MP ANALYSEE],0)), ROW(Tableau1[MP ANALYSEE])-ROW($B$2)+1),ROW(Tableau1[MP ANALYSEE])-ROW($B$2)+1),ROWS(I$2:I38)))),"",INDEX(Tableau1[MP ANALYSEE],SMALL(IF(FREQUENCY(IF(Tableau1[MP ANALYSEE]&lt;&gt;"",MATCH(Tableau1[MP ANALYSEE],Tableau1[MP ANALYSEE],0)), ROW(Tableau1[MP ANALYSEE])-ROW($B$2)+1),ROW(Tableau1[MP ANALYSEE])-ROW($B$2)+1),ROWS(I$2:I38))))</f>
        <v/>
      </c>
      <c r="C38" t="str">
        <f t="array" ref="C38">IF(ISERROR(INDEX(Tableau1[LOT],SMALL(IF(FREQUENCY(IF(Tableau1[LOT]&lt;&gt;"",MATCH(Tableau1[LOT],Tableau1[LOT],0)), ROW(Tableau1[LOT])-ROW($B$2)+1),ROW(Tableau1[LOT])-ROW($B$2)+1),ROWS(I$2:I38)))),"",INDEX(Tableau1[LOT],SMALL(IF(FREQUENCY(IF(Tableau1[LOT]&lt;&gt;"",MATCH(Tableau1[LOT],Tableau1[LOT],0)), ROW(Tableau1[LOT])-ROW($B$2)+1),ROW(Tableau1[LOT])-ROW($B$2)+1),ROWS(I$2:I38))))</f>
        <v/>
      </c>
      <c r="E38" t="str">
        <f t="array" ref="E38">IF(ISERROR(INDEX(Tableau1[LABO],SMALL(IF(FREQUENCY(IF(Tableau1[LABO]&lt;&gt;"",MATCH(Tableau1[LABO],Tableau1[LABO],0)), ROW(Tableau1[LABO])-ROW($B$2)+1),ROW(Tableau1[LABO])-ROW($B$2)+1),ROWS(I$2:I38)))),"",INDEX(Tableau1[LABO],SMALL(IF(FREQUENCY(IF(Tableau1[LABO]&lt;&gt;"",MATCH(Tableau1[LABO],Tableau1[LABO],0)), ROW(Tableau1[LABO])-ROW($B$2)+1),ROW(Tableau1[LABO])-ROW($B$2)+1),ROWS(I$2:I38))))</f>
        <v/>
      </c>
      <c r="G38" t="str">
        <f t="array" ref="G38">IF(ISERROR(INDEX(Tableau1[USINE],SMALL(IF(FREQUENCY(IF(Tableau1[USINE]&lt;&gt;"",MATCH(Tableau1[USINE],Tableau1[USINE],0)), ROW(Tableau1[USINE])-ROW($B$2)+1),ROW(Tableau1[USINE])-ROW($B$2)+1),ROWS(I$2:I38)))),"",INDEX(Tableau1[USINE],SMALL(IF(FREQUENCY(IF(Tableau1[USINE]&lt;&gt;"",MATCH(Tableau1[USINE],Tableau1[USINE],0)), ROW(Tableau1[USINE])-ROW($B$2)+1),ROW(Tableau1[USINE])-ROW($B$2)+1),ROWS(I$2:I38))))</f>
        <v/>
      </c>
    </row>
    <row r="39" spans="1:7" x14ac:dyDescent="0.45">
      <c r="A39" t="str">
        <f t="array" ref="A39">IF(ISERROR(INDEX(Tableau1[MP ANALYSEE],SMALL(IF(FREQUENCY(IF(Tableau1[MP ANALYSEE]&lt;&gt;"",MATCH(Tableau1[MP ANALYSEE],Tableau1[MP ANALYSEE],0)), ROW(Tableau1[MP ANALYSEE])-ROW($B$2)+1),ROW(Tableau1[MP ANALYSEE])-ROW($B$2)+1),ROWS(I$2:I39)))),"",INDEX(Tableau1[MP ANALYSEE],SMALL(IF(FREQUENCY(IF(Tableau1[MP ANALYSEE]&lt;&gt;"",MATCH(Tableau1[MP ANALYSEE],Tableau1[MP ANALYSEE],0)), ROW(Tableau1[MP ANALYSEE])-ROW($B$2)+1),ROW(Tableau1[MP ANALYSEE])-ROW($B$2)+1),ROWS(I$2:I39))))</f>
        <v/>
      </c>
      <c r="C39" t="str">
        <f t="array" ref="C39">IF(ISERROR(INDEX(Tableau1[LOT],SMALL(IF(FREQUENCY(IF(Tableau1[LOT]&lt;&gt;"",MATCH(Tableau1[LOT],Tableau1[LOT],0)), ROW(Tableau1[LOT])-ROW($B$2)+1),ROW(Tableau1[LOT])-ROW($B$2)+1),ROWS(I$2:I39)))),"",INDEX(Tableau1[LOT],SMALL(IF(FREQUENCY(IF(Tableau1[LOT]&lt;&gt;"",MATCH(Tableau1[LOT],Tableau1[LOT],0)), ROW(Tableau1[LOT])-ROW($B$2)+1),ROW(Tableau1[LOT])-ROW($B$2)+1),ROWS(I$2:I39))))</f>
        <v/>
      </c>
      <c r="E39" t="str">
        <f t="array" ref="E39">IF(ISERROR(INDEX(Tableau1[LABO],SMALL(IF(FREQUENCY(IF(Tableau1[LABO]&lt;&gt;"",MATCH(Tableau1[LABO],Tableau1[LABO],0)), ROW(Tableau1[LABO])-ROW($B$2)+1),ROW(Tableau1[LABO])-ROW($B$2)+1),ROWS(I$2:I39)))),"",INDEX(Tableau1[LABO],SMALL(IF(FREQUENCY(IF(Tableau1[LABO]&lt;&gt;"",MATCH(Tableau1[LABO],Tableau1[LABO],0)), ROW(Tableau1[LABO])-ROW($B$2)+1),ROW(Tableau1[LABO])-ROW($B$2)+1),ROWS(I$2:I39))))</f>
        <v/>
      </c>
      <c r="G39" t="str">
        <f t="array" ref="G39">IF(ISERROR(INDEX(Tableau1[USINE],SMALL(IF(FREQUENCY(IF(Tableau1[USINE]&lt;&gt;"",MATCH(Tableau1[USINE],Tableau1[USINE],0)), ROW(Tableau1[USINE])-ROW($B$2)+1),ROW(Tableau1[USINE])-ROW($B$2)+1),ROWS(I$2:I39)))),"",INDEX(Tableau1[USINE],SMALL(IF(FREQUENCY(IF(Tableau1[USINE]&lt;&gt;"",MATCH(Tableau1[USINE],Tableau1[USINE],0)), ROW(Tableau1[USINE])-ROW($B$2)+1),ROW(Tableau1[USINE])-ROW($B$2)+1),ROWS(I$2:I39))))</f>
        <v/>
      </c>
    </row>
    <row r="40" spans="1:7" x14ac:dyDescent="0.45">
      <c r="A40" t="str">
        <f t="array" ref="A40">IF(ISERROR(INDEX(Tableau1[MP ANALYSEE],SMALL(IF(FREQUENCY(IF(Tableau1[MP ANALYSEE]&lt;&gt;"",MATCH(Tableau1[MP ANALYSEE],Tableau1[MP ANALYSEE],0)), ROW(Tableau1[MP ANALYSEE])-ROW($B$2)+1),ROW(Tableau1[MP ANALYSEE])-ROW($B$2)+1),ROWS(I$2:I40)))),"",INDEX(Tableau1[MP ANALYSEE],SMALL(IF(FREQUENCY(IF(Tableau1[MP ANALYSEE]&lt;&gt;"",MATCH(Tableau1[MP ANALYSEE],Tableau1[MP ANALYSEE],0)), ROW(Tableau1[MP ANALYSEE])-ROW($B$2)+1),ROW(Tableau1[MP ANALYSEE])-ROW($B$2)+1),ROWS(I$2:I40))))</f>
        <v/>
      </c>
      <c r="C40" t="str">
        <f t="array" ref="C40">IF(ISERROR(INDEX(Tableau1[LOT],SMALL(IF(FREQUENCY(IF(Tableau1[LOT]&lt;&gt;"",MATCH(Tableau1[LOT],Tableau1[LOT],0)), ROW(Tableau1[LOT])-ROW($B$2)+1),ROW(Tableau1[LOT])-ROW($B$2)+1),ROWS(I$2:I40)))),"",INDEX(Tableau1[LOT],SMALL(IF(FREQUENCY(IF(Tableau1[LOT]&lt;&gt;"",MATCH(Tableau1[LOT],Tableau1[LOT],0)), ROW(Tableau1[LOT])-ROW($B$2)+1),ROW(Tableau1[LOT])-ROW($B$2)+1),ROWS(I$2:I40))))</f>
        <v/>
      </c>
      <c r="E40" t="str">
        <f t="array" ref="E40">IF(ISERROR(INDEX(Tableau1[LABO],SMALL(IF(FREQUENCY(IF(Tableau1[LABO]&lt;&gt;"",MATCH(Tableau1[LABO],Tableau1[LABO],0)), ROW(Tableau1[LABO])-ROW($B$2)+1),ROW(Tableau1[LABO])-ROW($B$2)+1),ROWS(I$2:I40)))),"",INDEX(Tableau1[LABO],SMALL(IF(FREQUENCY(IF(Tableau1[LABO]&lt;&gt;"",MATCH(Tableau1[LABO],Tableau1[LABO],0)), ROW(Tableau1[LABO])-ROW($B$2)+1),ROW(Tableau1[LABO])-ROW($B$2)+1),ROWS(I$2:I40))))</f>
        <v/>
      </c>
      <c r="G40" t="str">
        <f t="array" ref="G40">IF(ISERROR(INDEX(Tableau1[USINE],SMALL(IF(FREQUENCY(IF(Tableau1[USINE]&lt;&gt;"",MATCH(Tableau1[USINE],Tableau1[USINE],0)), ROW(Tableau1[USINE])-ROW($B$2)+1),ROW(Tableau1[USINE])-ROW($B$2)+1),ROWS(I$2:I40)))),"",INDEX(Tableau1[USINE],SMALL(IF(FREQUENCY(IF(Tableau1[USINE]&lt;&gt;"",MATCH(Tableau1[USINE],Tableau1[USINE],0)), ROW(Tableau1[USINE])-ROW($B$2)+1),ROW(Tableau1[USINE])-ROW($B$2)+1),ROWS(I$2:I40))))</f>
        <v/>
      </c>
    </row>
    <row r="41" spans="1:7" x14ac:dyDescent="0.45">
      <c r="A41" t="str">
        <f t="array" ref="A41">IF(ISERROR(INDEX(Tableau1[MP ANALYSEE],SMALL(IF(FREQUENCY(IF(Tableau1[MP ANALYSEE]&lt;&gt;"",MATCH(Tableau1[MP ANALYSEE],Tableau1[MP ANALYSEE],0)), ROW(Tableau1[MP ANALYSEE])-ROW($B$2)+1),ROW(Tableau1[MP ANALYSEE])-ROW($B$2)+1),ROWS(I$2:I41)))),"",INDEX(Tableau1[MP ANALYSEE],SMALL(IF(FREQUENCY(IF(Tableau1[MP ANALYSEE]&lt;&gt;"",MATCH(Tableau1[MP ANALYSEE],Tableau1[MP ANALYSEE],0)), ROW(Tableau1[MP ANALYSEE])-ROW($B$2)+1),ROW(Tableau1[MP ANALYSEE])-ROW($B$2)+1),ROWS(I$2:I41))))</f>
        <v/>
      </c>
      <c r="C41" t="str">
        <f t="array" ref="C41">IF(ISERROR(INDEX(Tableau1[LOT],SMALL(IF(FREQUENCY(IF(Tableau1[LOT]&lt;&gt;"",MATCH(Tableau1[LOT],Tableau1[LOT],0)), ROW(Tableau1[LOT])-ROW($B$2)+1),ROW(Tableau1[LOT])-ROW($B$2)+1),ROWS(I$2:I41)))),"",INDEX(Tableau1[LOT],SMALL(IF(FREQUENCY(IF(Tableau1[LOT]&lt;&gt;"",MATCH(Tableau1[LOT],Tableau1[LOT],0)), ROW(Tableau1[LOT])-ROW($B$2)+1),ROW(Tableau1[LOT])-ROW($B$2)+1),ROWS(I$2:I41))))</f>
        <v/>
      </c>
      <c r="E41" t="str">
        <f t="array" ref="E41">IF(ISERROR(INDEX(Tableau1[LABO],SMALL(IF(FREQUENCY(IF(Tableau1[LABO]&lt;&gt;"",MATCH(Tableau1[LABO],Tableau1[LABO],0)), ROW(Tableau1[LABO])-ROW($B$2)+1),ROW(Tableau1[LABO])-ROW($B$2)+1),ROWS(I$2:I41)))),"",INDEX(Tableau1[LABO],SMALL(IF(FREQUENCY(IF(Tableau1[LABO]&lt;&gt;"",MATCH(Tableau1[LABO],Tableau1[LABO],0)), ROW(Tableau1[LABO])-ROW($B$2)+1),ROW(Tableau1[LABO])-ROW($B$2)+1),ROWS(I$2:I41))))</f>
        <v/>
      </c>
      <c r="G41" t="str">
        <f t="array" ref="G41">IF(ISERROR(INDEX(Tableau1[USINE],SMALL(IF(FREQUENCY(IF(Tableau1[USINE]&lt;&gt;"",MATCH(Tableau1[USINE],Tableau1[USINE],0)), ROW(Tableau1[USINE])-ROW($B$2)+1),ROW(Tableau1[USINE])-ROW($B$2)+1),ROWS(I$2:I41)))),"",INDEX(Tableau1[USINE],SMALL(IF(FREQUENCY(IF(Tableau1[USINE]&lt;&gt;"",MATCH(Tableau1[USINE],Tableau1[USINE],0)), ROW(Tableau1[USINE])-ROW($B$2)+1),ROW(Tableau1[USINE])-ROW($B$2)+1),ROWS(I$2:I41))))</f>
        <v/>
      </c>
    </row>
    <row r="42" spans="1:7" x14ac:dyDescent="0.45">
      <c r="A42" t="str">
        <f t="array" ref="A42">IF(ISERROR(INDEX(Tableau1[MP ANALYSEE],SMALL(IF(FREQUENCY(IF(Tableau1[MP ANALYSEE]&lt;&gt;"",MATCH(Tableau1[MP ANALYSEE],Tableau1[MP ANALYSEE],0)), ROW(Tableau1[MP ANALYSEE])-ROW($B$2)+1),ROW(Tableau1[MP ANALYSEE])-ROW($B$2)+1),ROWS(I$2:I42)))),"",INDEX(Tableau1[MP ANALYSEE],SMALL(IF(FREQUENCY(IF(Tableau1[MP ANALYSEE]&lt;&gt;"",MATCH(Tableau1[MP ANALYSEE],Tableau1[MP ANALYSEE],0)), ROW(Tableau1[MP ANALYSEE])-ROW($B$2)+1),ROW(Tableau1[MP ANALYSEE])-ROW($B$2)+1),ROWS(I$2:I42))))</f>
        <v/>
      </c>
      <c r="C42" t="str">
        <f t="array" ref="C42">IF(ISERROR(INDEX(Tableau1[LOT],SMALL(IF(FREQUENCY(IF(Tableau1[LOT]&lt;&gt;"",MATCH(Tableau1[LOT],Tableau1[LOT],0)), ROW(Tableau1[LOT])-ROW($B$2)+1),ROW(Tableau1[LOT])-ROW($B$2)+1),ROWS(I$2:I42)))),"",INDEX(Tableau1[LOT],SMALL(IF(FREQUENCY(IF(Tableau1[LOT]&lt;&gt;"",MATCH(Tableau1[LOT],Tableau1[LOT],0)), ROW(Tableau1[LOT])-ROW($B$2)+1),ROW(Tableau1[LOT])-ROW($B$2)+1),ROWS(I$2:I42))))</f>
        <v/>
      </c>
      <c r="E42" t="str">
        <f t="array" ref="E42">IF(ISERROR(INDEX(Tableau1[LABO],SMALL(IF(FREQUENCY(IF(Tableau1[LABO]&lt;&gt;"",MATCH(Tableau1[LABO],Tableau1[LABO],0)), ROW(Tableau1[LABO])-ROW($B$2)+1),ROW(Tableau1[LABO])-ROW($B$2)+1),ROWS(I$2:I42)))),"",INDEX(Tableau1[LABO],SMALL(IF(FREQUENCY(IF(Tableau1[LABO]&lt;&gt;"",MATCH(Tableau1[LABO],Tableau1[LABO],0)), ROW(Tableau1[LABO])-ROW($B$2)+1),ROW(Tableau1[LABO])-ROW($B$2)+1),ROWS(I$2:I42))))</f>
        <v/>
      </c>
      <c r="G42" t="str">
        <f t="array" ref="G42">IF(ISERROR(INDEX(Tableau1[USINE],SMALL(IF(FREQUENCY(IF(Tableau1[USINE]&lt;&gt;"",MATCH(Tableau1[USINE],Tableau1[USINE],0)), ROW(Tableau1[USINE])-ROW($B$2)+1),ROW(Tableau1[USINE])-ROW($B$2)+1),ROWS(I$2:I42)))),"",INDEX(Tableau1[USINE],SMALL(IF(FREQUENCY(IF(Tableau1[USINE]&lt;&gt;"",MATCH(Tableau1[USINE],Tableau1[USINE],0)), ROW(Tableau1[USINE])-ROW($B$2)+1),ROW(Tableau1[USINE])-ROW($B$2)+1),ROWS(I$2:I42))))</f>
        <v/>
      </c>
    </row>
    <row r="43" spans="1:7" x14ac:dyDescent="0.45">
      <c r="A43" t="str">
        <f t="array" ref="A43">IF(ISERROR(INDEX(Tableau1[MP ANALYSEE],SMALL(IF(FREQUENCY(IF(Tableau1[MP ANALYSEE]&lt;&gt;"",MATCH(Tableau1[MP ANALYSEE],Tableau1[MP ANALYSEE],0)), ROW(Tableau1[MP ANALYSEE])-ROW($B$2)+1),ROW(Tableau1[MP ANALYSEE])-ROW($B$2)+1),ROWS(I$2:I43)))),"",INDEX(Tableau1[MP ANALYSEE],SMALL(IF(FREQUENCY(IF(Tableau1[MP ANALYSEE]&lt;&gt;"",MATCH(Tableau1[MP ANALYSEE],Tableau1[MP ANALYSEE],0)), ROW(Tableau1[MP ANALYSEE])-ROW($B$2)+1),ROW(Tableau1[MP ANALYSEE])-ROW($B$2)+1),ROWS(I$2:I43))))</f>
        <v/>
      </c>
      <c r="C43" t="str">
        <f t="array" ref="C43">IF(ISERROR(INDEX(Tableau1[LOT],SMALL(IF(FREQUENCY(IF(Tableau1[LOT]&lt;&gt;"",MATCH(Tableau1[LOT],Tableau1[LOT],0)), ROW(Tableau1[LOT])-ROW($B$2)+1),ROW(Tableau1[LOT])-ROW($B$2)+1),ROWS(I$2:I43)))),"",INDEX(Tableau1[LOT],SMALL(IF(FREQUENCY(IF(Tableau1[LOT]&lt;&gt;"",MATCH(Tableau1[LOT],Tableau1[LOT],0)), ROW(Tableau1[LOT])-ROW($B$2)+1),ROW(Tableau1[LOT])-ROW($B$2)+1),ROWS(I$2:I43))))</f>
        <v/>
      </c>
      <c r="E43" t="str">
        <f t="array" ref="E43">IF(ISERROR(INDEX(Tableau1[LABO],SMALL(IF(FREQUENCY(IF(Tableau1[LABO]&lt;&gt;"",MATCH(Tableau1[LABO],Tableau1[LABO],0)), ROW(Tableau1[LABO])-ROW($B$2)+1),ROW(Tableau1[LABO])-ROW($B$2)+1),ROWS(I$2:I43)))),"",INDEX(Tableau1[LABO],SMALL(IF(FREQUENCY(IF(Tableau1[LABO]&lt;&gt;"",MATCH(Tableau1[LABO],Tableau1[LABO],0)), ROW(Tableau1[LABO])-ROW($B$2)+1),ROW(Tableau1[LABO])-ROW($B$2)+1),ROWS(I$2:I43))))</f>
        <v/>
      </c>
      <c r="G43" t="str">
        <f t="array" ref="G43">IF(ISERROR(INDEX(Tableau1[USINE],SMALL(IF(FREQUENCY(IF(Tableau1[USINE]&lt;&gt;"",MATCH(Tableau1[USINE],Tableau1[USINE],0)), ROW(Tableau1[USINE])-ROW($B$2)+1),ROW(Tableau1[USINE])-ROW($B$2)+1),ROWS(I$2:I43)))),"",INDEX(Tableau1[USINE],SMALL(IF(FREQUENCY(IF(Tableau1[USINE]&lt;&gt;"",MATCH(Tableau1[USINE],Tableau1[USINE],0)), ROW(Tableau1[USINE])-ROW($B$2)+1),ROW(Tableau1[USINE])-ROW($B$2)+1),ROWS(I$2:I43))))</f>
        <v/>
      </c>
    </row>
    <row r="44" spans="1:7" x14ac:dyDescent="0.45">
      <c r="A44" t="str">
        <f t="array" ref="A44">IF(ISERROR(INDEX(Tableau1[MP ANALYSEE],SMALL(IF(FREQUENCY(IF(Tableau1[MP ANALYSEE]&lt;&gt;"",MATCH(Tableau1[MP ANALYSEE],Tableau1[MP ANALYSEE],0)), ROW(Tableau1[MP ANALYSEE])-ROW($B$2)+1),ROW(Tableau1[MP ANALYSEE])-ROW($B$2)+1),ROWS(I$2:I44)))),"",INDEX(Tableau1[MP ANALYSEE],SMALL(IF(FREQUENCY(IF(Tableau1[MP ANALYSEE]&lt;&gt;"",MATCH(Tableau1[MP ANALYSEE],Tableau1[MP ANALYSEE],0)), ROW(Tableau1[MP ANALYSEE])-ROW($B$2)+1),ROW(Tableau1[MP ANALYSEE])-ROW($B$2)+1),ROWS(I$2:I44))))</f>
        <v/>
      </c>
      <c r="C44" t="str">
        <f t="array" ref="C44">IF(ISERROR(INDEX(Tableau1[LOT],SMALL(IF(FREQUENCY(IF(Tableau1[LOT]&lt;&gt;"",MATCH(Tableau1[LOT],Tableau1[LOT],0)), ROW(Tableau1[LOT])-ROW($B$2)+1),ROW(Tableau1[LOT])-ROW($B$2)+1),ROWS(I$2:I44)))),"",INDEX(Tableau1[LOT],SMALL(IF(FREQUENCY(IF(Tableau1[LOT]&lt;&gt;"",MATCH(Tableau1[LOT],Tableau1[LOT],0)), ROW(Tableau1[LOT])-ROW($B$2)+1),ROW(Tableau1[LOT])-ROW($B$2)+1),ROWS(I$2:I44))))</f>
        <v/>
      </c>
      <c r="E44" t="str">
        <f t="array" ref="E44">IF(ISERROR(INDEX(Tableau1[LABO],SMALL(IF(FREQUENCY(IF(Tableau1[LABO]&lt;&gt;"",MATCH(Tableau1[LABO],Tableau1[LABO],0)), ROW(Tableau1[LABO])-ROW($B$2)+1),ROW(Tableau1[LABO])-ROW($B$2)+1),ROWS(I$2:I44)))),"",INDEX(Tableau1[LABO],SMALL(IF(FREQUENCY(IF(Tableau1[LABO]&lt;&gt;"",MATCH(Tableau1[LABO],Tableau1[LABO],0)), ROW(Tableau1[LABO])-ROW($B$2)+1),ROW(Tableau1[LABO])-ROW($B$2)+1),ROWS(I$2:I44))))</f>
        <v/>
      </c>
      <c r="G44" t="str">
        <f t="array" ref="G44">IF(ISERROR(INDEX(Tableau1[USINE],SMALL(IF(FREQUENCY(IF(Tableau1[USINE]&lt;&gt;"",MATCH(Tableau1[USINE],Tableau1[USINE],0)), ROW(Tableau1[USINE])-ROW($B$2)+1),ROW(Tableau1[USINE])-ROW($B$2)+1),ROWS(I$2:I44)))),"",INDEX(Tableau1[USINE],SMALL(IF(FREQUENCY(IF(Tableau1[USINE]&lt;&gt;"",MATCH(Tableau1[USINE],Tableau1[USINE],0)), ROW(Tableau1[USINE])-ROW($B$2)+1),ROW(Tableau1[USINE])-ROW($B$2)+1),ROWS(I$2:I44))))</f>
        <v/>
      </c>
    </row>
    <row r="45" spans="1:7" x14ac:dyDescent="0.45">
      <c r="A45" t="str">
        <f t="array" ref="A45">IF(ISERROR(INDEX(Tableau1[MP ANALYSEE],SMALL(IF(FREQUENCY(IF(Tableau1[MP ANALYSEE]&lt;&gt;"",MATCH(Tableau1[MP ANALYSEE],Tableau1[MP ANALYSEE],0)), ROW(Tableau1[MP ANALYSEE])-ROW($B$2)+1),ROW(Tableau1[MP ANALYSEE])-ROW($B$2)+1),ROWS(I$2:I45)))),"",INDEX(Tableau1[MP ANALYSEE],SMALL(IF(FREQUENCY(IF(Tableau1[MP ANALYSEE]&lt;&gt;"",MATCH(Tableau1[MP ANALYSEE],Tableau1[MP ANALYSEE],0)), ROW(Tableau1[MP ANALYSEE])-ROW($B$2)+1),ROW(Tableau1[MP ANALYSEE])-ROW($B$2)+1),ROWS(I$2:I45))))</f>
        <v/>
      </c>
      <c r="C45" t="str">
        <f t="array" ref="C45">IF(ISERROR(INDEX(Tableau1[LOT],SMALL(IF(FREQUENCY(IF(Tableau1[LOT]&lt;&gt;"",MATCH(Tableau1[LOT],Tableau1[LOT],0)), ROW(Tableau1[LOT])-ROW($B$2)+1),ROW(Tableau1[LOT])-ROW($B$2)+1),ROWS(I$2:I45)))),"",INDEX(Tableau1[LOT],SMALL(IF(FREQUENCY(IF(Tableau1[LOT]&lt;&gt;"",MATCH(Tableau1[LOT],Tableau1[LOT],0)), ROW(Tableau1[LOT])-ROW($B$2)+1),ROW(Tableau1[LOT])-ROW($B$2)+1),ROWS(I$2:I45))))</f>
        <v/>
      </c>
      <c r="E45" t="str">
        <f t="array" ref="E45">IF(ISERROR(INDEX(Tableau1[LABO],SMALL(IF(FREQUENCY(IF(Tableau1[LABO]&lt;&gt;"",MATCH(Tableau1[LABO],Tableau1[LABO],0)), ROW(Tableau1[LABO])-ROW($B$2)+1),ROW(Tableau1[LABO])-ROW($B$2)+1),ROWS(I$2:I45)))),"",INDEX(Tableau1[LABO],SMALL(IF(FREQUENCY(IF(Tableau1[LABO]&lt;&gt;"",MATCH(Tableau1[LABO],Tableau1[LABO],0)), ROW(Tableau1[LABO])-ROW($B$2)+1),ROW(Tableau1[LABO])-ROW($B$2)+1),ROWS(I$2:I45))))</f>
        <v/>
      </c>
      <c r="G45" t="str">
        <f t="array" ref="G45">IF(ISERROR(INDEX(Tableau1[USINE],SMALL(IF(FREQUENCY(IF(Tableau1[USINE]&lt;&gt;"",MATCH(Tableau1[USINE],Tableau1[USINE],0)), ROW(Tableau1[USINE])-ROW($B$2)+1),ROW(Tableau1[USINE])-ROW($B$2)+1),ROWS(I$2:I45)))),"",INDEX(Tableau1[USINE],SMALL(IF(FREQUENCY(IF(Tableau1[USINE]&lt;&gt;"",MATCH(Tableau1[USINE],Tableau1[USINE],0)), ROW(Tableau1[USINE])-ROW($B$2)+1),ROW(Tableau1[USINE])-ROW($B$2)+1),ROWS(I$2:I45))))</f>
        <v/>
      </c>
    </row>
    <row r="46" spans="1:7" x14ac:dyDescent="0.45">
      <c r="A46" t="str">
        <f t="array" ref="A46">IF(ISERROR(INDEX(Tableau1[MP ANALYSEE],SMALL(IF(FREQUENCY(IF(Tableau1[MP ANALYSEE]&lt;&gt;"",MATCH(Tableau1[MP ANALYSEE],Tableau1[MP ANALYSEE],0)), ROW(Tableau1[MP ANALYSEE])-ROW($B$2)+1),ROW(Tableau1[MP ANALYSEE])-ROW($B$2)+1),ROWS(I$2:I46)))),"",INDEX(Tableau1[MP ANALYSEE],SMALL(IF(FREQUENCY(IF(Tableau1[MP ANALYSEE]&lt;&gt;"",MATCH(Tableau1[MP ANALYSEE],Tableau1[MP ANALYSEE],0)), ROW(Tableau1[MP ANALYSEE])-ROW($B$2)+1),ROW(Tableau1[MP ANALYSEE])-ROW($B$2)+1),ROWS(I$2:I46))))</f>
        <v/>
      </c>
      <c r="C46" t="str">
        <f t="array" ref="C46">IF(ISERROR(INDEX(Tableau1[LOT],SMALL(IF(FREQUENCY(IF(Tableau1[LOT]&lt;&gt;"",MATCH(Tableau1[LOT],Tableau1[LOT],0)), ROW(Tableau1[LOT])-ROW($B$2)+1),ROW(Tableau1[LOT])-ROW($B$2)+1),ROWS(I$2:I46)))),"",INDEX(Tableau1[LOT],SMALL(IF(FREQUENCY(IF(Tableau1[LOT]&lt;&gt;"",MATCH(Tableau1[LOT],Tableau1[LOT],0)), ROW(Tableau1[LOT])-ROW($B$2)+1),ROW(Tableau1[LOT])-ROW($B$2)+1),ROWS(I$2:I46))))</f>
        <v/>
      </c>
      <c r="E46" t="str">
        <f t="array" ref="E46">IF(ISERROR(INDEX(Tableau1[LABO],SMALL(IF(FREQUENCY(IF(Tableau1[LABO]&lt;&gt;"",MATCH(Tableau1[LABO],Tableau1[LABO],0)), ROW(Tableau1[LABO])-ROW($B$2)+1),ROW(Tableau1[LABO])-ROW($B$2)+1),ROWS(I$2:I46)))),"",INDEX(Tableau1[LABO],SMALL(IF(FREQUENCY(IF(Tableau1[LABO]&lt;&gt;"",MATCH(Tableau1[LABO],Tableau1[LABO],0)), ROW(Tableau1[LABO])-ROW($B$2)+1),ROW(Tableau1[LABO])-ROW($B$2)+1),ROWS(I$2:I46))))</f>
        <v/>
      </c>
      <c r="G46" t="str">
        <f t="array" ref="G46">IF(ISERROR(INDEX(Tableau1[USINE],SMALL(IF(FREQUENCY(IF(Tableau1[USINE]&lt;&gt;"",MATCH(Tableau1[USINE],Tableau1[USINE],0)), ROW(Tableau1[USINE])-ROW($B$2)+1),ROW(Tableau1[USINE])-ROW($B$2)+1),ROWS(I$2:I46)))),"",INDEX(Tableau1[USINE],SMALL(IF(FREQUENCY(IF(Tableau1[USINE]&lt;&gt;"",MATCH(Tableau1[USINE],Tableau1[USINE],0)), ROW(Tableau1[USINE])-ROW($B$2)+1),ROW(Tableau1[USINE])-ROW($B$2)+1),ROWS(I$2:I46))))</f>
        <v/>
      </c>
    </row>
    <row r="47" spans="1:7" x14ac:dyDescent="0.45">
      <c r="A47" t="str">
        <f t="array" ref="A47">IF(ISERROR(INDEX(Tableau1[MP ANALYSEE],SMALL(IF(FREQUENCY(IF(Tableau1[MP ANALYSEE]&lt;&gt;"",MATCH(Tableau1[MP ANALYSEE],Tableau1[MP ANALYSEE],0)), ROW(Tableau1[MP ANALYSEE])-ROW($B$2)+1),ROW(Tableau1[MP ANALYSEE])-ROW($B$2)+1),ROWS(I$2:I47)))),"",INDEX(Tableau1[MP ANALYSEE],SMALL(IF(FREQUENCY(IF(Tableau1[MP ANALYSEE]&lt;&gt;"",MATCH(Tableau1[MP ANALYSEE],Tableau1[MP ANALYSEE],0)), ROW(Tableau1[MP ANALYSEE])-ROW($B$2)+1),ROW(Tableau1[MP ANALYSEE])-ROW($B$2)+1),ROWS(I$2:I47))))</f>
        <v/>
      </c>
      <c r="C47" t="str">
        <f t="array" ref="C47">IF(ISERROR(INDEX(Tableau1[LOT],SMALL(IF(FREQUENCY(IF(Tableau1[LOT]&lt;&gt;"",MATCH(Tableau1[LOT],Tableau1[LOT],0)), ROW(Tableau1[LOT])-ROW($B$2)+1),ROW(Tableau1[LOT])-ROW($B$2)+1),ROWS(I$2:I47)))),"",INDEX(Tableau1[LOT],SMALL(IF(FREQUENCY(IF(Tableau1[LOT]&lt;&gt;"",MATCH(Tableau1[LOT],Tableau1[LOT],0)), ROW(Tableau1[LOT])-ROW($B$2)+1),ROW(Tableau1[LOT])-ROW($B$2)+1),ROWS(I$2:I47))))</f>
        <v/>
      </c>
      <c r="E47" t="str">
        <f t="array" ref="E47">IF(ISERROR(INDEX(Tableau1[LABO],SMALL(IF(FREQUENCY(IF(Tableau1[LABO]&lt;&gt;"",MATCH(Tableau1[LABO],Tableau1[LABO],0)), ROW(Tableau1[LABO])-ROW($B$2)+1),ROW(Tableau1[LABO])-ROW($B$2)+1),ROWS(I$2:I47)))),"",INDEX(Tableau1[LABO],SMALL(IF(FREQUENCY(IF(Tableau1[LABO]&lt;&gt;"",MATCH(Tableau1[LABO],Tableau1[LABO],0)), ROW(Tableau1[LABO])-ROW($B$2)+1),ROW(Tableau1[LABO])-ROW($B$2)+1),ROWS(I$2:I47))))</f>
        <v/>
      </c>
      <c r="G47" t="str">
        <f t="array" ref="G47">IF(ISERROR(INDEX(Tableau1[USINE],SMALL(IF(FREQUENCY(IF(Tableau1[USINE]&lt;&gt;"",MATCH(Tableau1[USINE],Tableau1[USINE],0)), ROW(Tableau1[USINE])-ROW($B$2)+1),ROW(Tableau1[USINE])-ROW($B$2)+1),ROWS(I$2:I47)))),"",INDEX(Tableau1[USINE],SMALL(IF(FREQUENCY(IF(Tableau1[USINE]&lt;&gt;"",MATCH(Tableau1[USINE],Tableau1[USINE],0)), ROW(Tableau1[USINE])-ROW($B$2)+1),ROW(Tableau1[USINE])-ROW($B$2)+1),ROWS(I$2:I47))))</f>
        <v/>
      </c>
    </row>
    <row r="48" spans="1:7" x14ac:dyDescent="0.45">
      <c r="A48" t="str">
        <f t="array" ref="A48">IF(ISERROR(INDEX(Tableau1[MP ANALYSEE],SMALL(IF(FREQUENCY(IF(Tableau1[MP ANALYSEE]&lt;&gt;"",MATCH(Tableau1[MP ANALYSEE],Tableau1[MP ANALYSEE],0)), ROW(Tableau1[MP ANALYSEE])-ROW($B$2)+1),ROW(Tableau1[MP ANALYSEE])-ROW($B$2)+1),ROWS(I$2:I48)))),"",INDEX(Tableau1[MP ANALYSEE],SMALL(IF(FREQUENCY(IF(Tableau1[MP ANALYSEE]&lt;&gt;"",MATCH(Tableau1[MP ANALYSEE],Tableau1[MP ANALYSEE],0)), ROW(Tableau1[MP ANALYSEE])-ROW($B$2)+1),ROW(Tableau1[MP ANALYSEE])-ROW($B$2)+1),ROWS(I$2:I48))))</f>
        <v/>
      </c>
      <c r="C48" t="str">
        <f t="array" ref="C48">IF(ISERROR(INDEX(Tableau1[LOT],SMALL(IF(FREQUENCY(IF(Tableau1[LOT]&lt;&gt;"",MATCH(Tableau1[LOT],Tableau1[LOT],0)), ROW(Tableau1[LOT])-ROW($B$2)+1),ROW(Tableau1[LOT])-ROW($B$2)+1),ROWS(I$2:I48)))),"",INDEX(Tableau1[LOT],SMALL(IF(FREQUENCY(IF(Tableau1[LOT]&lt;&gt;"",MATCH(Tableau1[LOT],Tableau1[LOT],0)), ROW(Tableau1[LOT])-ROW($B$2)+1),ROW(Tableau1[LOT])-ROW($B$2)+1),ROWS(I$2:I48))))</f>
        <v/>
      </c>
      <c r="E48" t="str">
        <f t="array" ref="E48">IF(ISERROR(INDEX(Tableau1[LABO],SMALL(IF(FREQUENCY(IF(Tableau1[LABO]&lt;&gt;"",MATCH(Tableau1[LABO],Tableau1[LABO],0)), ROW(Tableau1[LABO])-ROW($B$2)+1),ROW(Tableau1[LABO])-ROW($B$2)+1),ROWS(I$2:I48)))),"",INDEX(Tableau1[LABO],SMALL(IF(FREQUENCY(IF(Tableau1[LABO]&lt;&gt;"",MATCH(Tableau1[LABO],Tableau1[LABO],0)), ROW(Tableau1[LABO])-ROW($B$2)+1),ROW(Tableau1[LABO])-ROW($B$2)+1),ROWS(I$2:I48))))</f>
        <v/>
      </c>
      <c r="G48" t="str">
        <f t="array" ref="G48">IF(ISERROR(INDEX(Tableau1[USINE],SMALL(IF(FREQUENCY(IF(Tableau1[USINE]&lt;&gt;"",MATCH(Tableau1[USINE],Tableau1[USINE],0)), ROW(Tableau1[USINE])-ROW($B$2)+1),ROW(Tableau1[USINE])-ROW($B$2)+1),ROWS(I$2:I48)))),"",INDEX(Tableau1[USINE],SMALL(IF(FREQUENCY(IF(Tableau1[USINE]&lt;&gt;"",MATCH(Tableau1[USINE],Tableau1[USINE],0)), ROW(Tableau1[USINE])-ROW($B$2)+1),ROW(Tableau1[USINE])-ROW($B$2)+1),ROWS(I$2:I48))))</f>
        <v/>
      </c>
    </row>
    <row r="49" spans="1:7" x14ac:dyDescent="0.45">
      <c r="A49" t="str">
        <f t="array" ref="A49">IF(ISERROR(INDEX(Tableau1[MP ANALYSEE],SMALL(IF(FREQUENCY(IF(Tableau1[MP ANALYSEE]&lt;&gt;"",MATCH(Tableau1[MP ANALYSEE],Tableau1[MP ANALYSEE],0)), ROW(Tableau1[MP ANALYSEE])-ROW($B$2)+1),ROW(Tableau1[MP ANALYSEE])-ROW($B$2)+1),ROWS(I$2:I49)))),"",INDEX(Tableau1[MP ANALYSEE],SMALL(IF(FREQUENCY(IF(Tableau1[MP ANALYSEE]&lt;&gt;"",MATCH(Tableau1[MP ANALYSEE],Tableau1[MP ANALYSEE],0)), ROW(Tableau1[MP ANALYSEE])-ROW($B$2)+1),ROW(Tableau1[MP ANALYSEE])-ROW($B$2)+1),ROWS(I$2:I49))))</f>
        <v/>
      </c>
      <c r="C49" t="str">
        <f t="array" ref="C49">IF(ISERROR(INDEX(Tableau1[LOT],SMALL(IF(FREQUENCY(IF(Tableau1[LOT]&lt;&gt;"",MATCH(Tableau1[LOT],Tableau1[LOT],0)), ROW(Tableau1[LOT])-ROW($B$2)+1),ROW(Tableau1[LOT])-ROW($B$2)+1),ROWS(I$2:I49)))),"",INDEX(Tableau1[LOT],SMALL(IF(FREQUENCY(IF(Tableau1[LOT]&lt;&gt;"",MATCH(Tableau1[LOT],Tableau1[LOT],0)), ROW(Tableau1[LOT])-ROW($B$2)+1),ROW(Tableau1[LOT])-ROW($B$2)+1),ROWS(I$2:I49))))</f>
        <v/>
      </c>
      <c r="E49" t="str">
        <f t="array" ref="E49">IF(ISERROR(INDEX(Tableau1[LABO],SMALL(IF(FREQUENCY(IF(Tableau1[LABO]&lt;&gt;"",MATCH(Tableau1[LABO],Tableau1[LABO],0)), ROW(Tableau1[LABO])-ROW($B$2)+1),ROW(Tableau1[LABO])-ROW($B$2)+1),ROWS(I$2:I49)))),"",INDEX(Tableau1[LABO],SMALL(IF(FREQUENCY(IF(Tableau1[LABO]&lt;&gt;"",MATCH(Tableau1[LABO],Tableau1[LABO],0)), ROW(Tableau1[LABO])-ROW($B$2)+1),ROW(Tableau1[LABO])-ROW($B$2)+1),ROWS(I$2:I49))))</f>
        <v/>
      </c>
      <c r="G49" t="str">
        <f t="array" ref="G49">IF(ISERROR(INDEX(Tableau1[USINE],SMALL(IF(FREQUENCY(IF(Tableau1[USINE]&lt;&gt;"",MATCH(Tableau1[USINE],Tableau1[USINE],0)), ROW(Tableau1[USINE])-ROW($B$2)+1),ROW(Tableau1[USINE])-ROW($B$2)+1),ROWS(I$2:I49)))),"",INDEX(Tableau1[USINE],SMALL(IF(FREQUENCY(IF(Tableau1[USINE]&lt;&gt;"",MATCH(Tableau1[USINE],Tableau1[USINE],0)), ROW(Tableau1[USINE])-ROW($B$2)+1),ROW(Tableau1[USINE])-ROW($B$2)+1),ROWS(I$2:I49))))</f>
        <v/>
      </c>
    </row>
    <row r="50" spans="1:7" x14ac:dyDescent="0.45">
      <c r="A50" t="str">
        <f t="array" ref="A50">IF(ISERROR(INDEX(Tableau1[MP ANALYSEE],SMALL(IF(FREQUENCY(IF(Tableau1[MP ANALYSEE]&lt;&gt;"",MATCH(Tableau1[MP ANALYSEE],Tableau1[MP ANALYSEE],0)), ROW(Tableau1[MP ANALYSEE])-ROW($B$2)+1),ROW(Tableau1[MP ANALYSEE])-ROW($B$2)+1),ROWS(I$2:I50)))),"",INDEX(Tableau1[MP ANALYSEE],SMALL(IF(FREQUENCY(IF(Tableau1[MP ANALYSEE]&lt;&gt;"",MATCH(Tableau1[MP ANALYSEE],Tableau1[MP ANALYSEE],0)), ROW(Tableau1[MP ANALYSEE])-ROW($B$2)+1),ROW(Tableau1[MP ANALYSEE])-ROW($B$2)+1),ROWS(I$2:I50))))</f>
        <v/>
      </c>
      <c r="C50" t="str">
        <f t="array" ref="C50">IF(ISERROR(INDEX(Tableau1[LOT],SMALL(IF(FREQUENCY(IF(Tableau1[LOT]&lt;&gt;"",MATCH(Tableau1[LOT],Tableau1[LOT],0)), ROW(Tableau1[LOT])-ROW($B$2)+1),ROW(Tableau1[LOT])-ROW($B$2)+1),ROWS(I$2:I50)))),"",INDEX(Tableau1[LOT],SMALL(IF(FREQUENCY(IF(Tableau1[LOT]&lt;&gt;"",MATCH(Tableau1[LOT],Tableau1[LOT],0)), ROW(Tableau1[LOT])-ROW($B$2)+1),ROW(Tableau1[LOT])-ROW($B$2)+1),ROWS(I$2:I50))))</f>
        <v/>
      </c>
      <c r="E50" t="str">
        <f t="array" ref="E50">IF(ISERROR(INDEX(Tableau1[LABO],SMALL(IF(FREQUENCY(IF(Tableau1[LABO]&lt;&gt;"",MATCH(Tableau1[LABO],Tableau1[LABO],0)), ROW(Tableau1[LABO])-ROW($B$2)+1),ROW(Tableau1[LABO])-ROW($B$2)+1),ROWS(I$2:I50)))),"",INDEX(Tableau1[LABO],SMALL(IF(FREQUENCY(IF(Tableau1[LABO]&lt;&gt;"",MATCH(Tableau1[LABO],Tableau1[LABO],0)), ROW(Tableau1[LABO])-ROW($B$2)+1),ROW(Tableau1[LABO])-ROW($B$2)+1),ROWS(I$2:I50))))</f>
        <v/>
      </c>
      <c r="G50" t="str">
        <f t="array" ref="G50">IF(ISERROR(INDEX(Tableau1[USINE],SMALL(IF(FREQUENCY(IF(Tableau1[USINE]&lt;&gt;"",MATCH(Tableau1[USINE],Tableau1[USINE],0)), ROW(Tableau1[USINE])-ROW($B$2)+1),ROW(Tableau1[USINE])-ROW($B$2)+1),ROWS(I$2:I50)))),"",INDEX(Tableau1[USINE],SMALL(IF(FREQUENCY(IF(Tableau1[USINE]&lt;&gt;"",MATCH(Tableau1[USINE],Tableau1[USINE],0)), ROW(Tableau1[USINE])-ROW($B$2)+1),ROW(Tableau1[USINE])-ROW($B$2)+1),ROWS(I$2:I50))))</f>
        <v/>
      </c>
    </row>
    <row r="51" spans="1:7" x14ac:dyDescent="0.45">
      <c r="A51" t="str">
        <f t="array" ref="A51">IF(ISERROR(INDEX(Tableau1[MP ANALYSEE],SMALL(IF(FREQUENCY(IF(Tableau1[MP ANALYSEE]&lt;&gt;"",MATCH(Tableau1[MP ANALYSEE],Tableau1[MP ANALYSEE],0)), ROW(Tableau1[MP ANALYSEE])-ROW($B$2)+1),ROW(Tableau1[MP ANALYSEE])-ROW($B$2)+1),ROWS(I$2:I51)))),"",INDEX(Tableau1[MP ANALYSEE],SMALL(IF(FREQUENCY(IF(Tableau1[MP ANALYSEE]&lt;&gt;"",MATCH(Tableau1[MP ANALYSEE],Tableau1[MP ANALYSEE],0)), ROW(Tableau1[MP ANALYSEE])-ROW($B$2)+1),ROW(Tableau1[MP ANALYSEE])-ROW($B$2)+1),ROWS(I$2:I51))))</f>
        <v/>
      </c>
      <c r="C51" t="str">
        <f t="array" ref="C51">IF(ISERROR(INDEX(Tableau1[LOT],SMALL(IF(FREQUENCY(IF(Tableau1[LOT]&lt;&gt;"",MATCH(Tableau1[LOT],Tableau1[LOT],0)), ROW(Tableau1[LOT])-ROW($B$2)+1),ROW(Tableau1[LOT])-ROW($B$2)+1),ROWS(I$2:I51)))),"",INDEX(Tableau1[LOT],SMALL(IF(FREQUENCY(IF(Tableau1[LOT]&lt;&gt;"",MATCH(Tableau1[LOT],Tableau1[LOT],0)), ROW(Tableau1[LOT])-ROW($B$2)+1),ROW(Tableau1[LOT])-ROW($B$2)+1),ROWS(I$2:I51))))</f>
        <v/>
      </c>
      <c r="E51" t="str">
        <f t="array" ref="E51">IF(ISERROR(INDEX(Tableau1[LABO],SMALL(IF(FREQUENCY(IF(Tableau1[LABO]&lt;&gt;"",MATCH(Tableau1[LABO],Tableau1[LABO],0)), ROW(Tableau1[LABO])-ROW($B$2)+1),ROW(Tableau1[LABO])-ROW($B$2)+1),ROWS(I$2:I51)))),"",INDEX(Tableau1[LABO],SMALL(IF(FREQUENCY(IF(Tableau1[LABO]&lt;&gt;"",MATCH(Tableau1[LABO],Tableau1[LABO],0)), ROW(Tableau1[LABO])-ROW($B$2)+1),ROW(Tableau1[LABO])-ROW($B$2)+1),ROWS(I$2:I51))))</f>
        <v/>
      </c>
      <c r="G51" t="str">
        <f t="array" ref="G51">IF(ISERROR(INDEX(Tableau1[USINE],SMALL(IF(FREQUENCY(IF(Tableau1[USINE]&lt;&gt;"",MATCH(Tableau1[USINE],Tableau1[USINE],0)), ROW(Tableau1[USINE])-ROW($B$2)+1),ROW(Tableau1[USINE])-ROW($B$2)+1),ROWS(I$2:I51)))),"",INDEX(Tableau1[USINE],SMALL(IF(FREQUENCY(IF(Tableau1[USINE]&lt;&gt;"",MATCH(Tableau1[USINE],Tableau1[USINE],0)), ROW(Tableau1[USINE])-ROW($B$2)+1),ROW(Tableau1[USINE])-ROW($B$2)+1),ROWS(I$2:I51))))</f>
        <v/>
      </c>
    </row>
    <row r="52" spans="1:7" x14ac:dyDescent="0.45">
      <c r="A52" t="str">
        <f t="array" ref="A52">IF(ISERROR(INDEX(Tableau1[MP ANALYSEE],SMALL(IF(FREQUENCY(IF(Tableau1[MP ANALYSEE]&lt;&gt;"",MATCH(Tableau1[MP ANALYSEE],Tableau1[MP ANALYSEE],0)), ROW(Tableau1[MP ANALYSEE])-ROW($B$2)+1),ROW(Tableau1[MP ANALYSEE])-ROW($B$2)+1),ROWS(I$2:I52)))),"",INDEX(Tableau1[MP ANALYSEE],SMALL(IF(FREQUENCY(IF(Tableau1[MP ANALYSEE]&lt;&gt;"",MATCH(Tableau1[MP ANALYSEE],Tableau1[MP ANALYSEE],0)), ROW(Tableau1[MP ANALYSEE])-ROW($B$2)+1),ROW(Tableau1[MP ANALYSEE])-ROW($B$2)+1),ROWS(I$2:I52))))</f>
        <v/>
      </c>
      <c r="C52" t="str">
        <f t="array" ref="C52">IF(ISERROR(INDEX(Tableau1[LOT],SMALL(IF(FREQUENCY(IF(Tableau1[LOT]&lt;&gt;"",MATCH(Tableau1[LOT],Tableau1[LOT],0)), ROW(Tableau1[LOT])-ROW($B$2)+1),ROW(Tableau1[LOT])-ROW($B$2)+1),ROWS(I$2:I52)))),"",INDEX(Tableau1[LOT],SMALL(IF(FREQUENCY(IF(Tableau1[LOT]&lt;&gt;"",MATCH(Tableau1[LOT],Tableau1[LOT],0)), ROW(Tableau1[LOT])-ROW($B$2)+1),ROW(Tableau1[LOT])-ROW($B$2)+1),ROWS(I$2:I52))))</f>
        <v/>
      </c>
      <c r="E52" t="str">
        <f t="array" ref="E52">IF(ISERROR(INDEX(Tableau1[LABO],SMALL(IF(FREQUENCY(IF(Tableau1[LABO]&lt;&gt;"",MATCH(Tableau1[LABO],Tableau1[LABO],0)), ROW(Tableau1[LABO])-ROW($B$2)+1),ROW(Tableau1[LABO])-ROW($B$2)+1),ROWS(I$2:I52)))),"",INDEX(Tableau1[LABO],SMALL(IF(FREQUENCY(IF(Tableau1[LABO]&lt;&gt;"",MATCH(Tableau1[LABO],Tableau1[LABO],0)), ROW(Tableau1[LABO])-ROW($B$2)+1),ROW(Tableau1[LABO])-ROW($B$2)+1),ROWS(I$2:I52))))</f>
        <v/>
      </c>
      <c r="G52" t="str">
        <f t="array" ref="G52">IF(ISERROR(INDEX(Tableau1[USINE],SMALL(IF(FREQUENCY(IF(Tableau1[USINE]&lt;&gt;"",MATCH(Tableau1[USINE],Tableau1[USINE],0)), ROW(Tableau1[USINE])-ROW($B$2)+1),ROW(Tableau1[USINE])-ROW($B$2)+1),ROWS(I$2:I52)))),"",INDEX(Tableau1[USINE],SMALL(IF(FREQUENCY(IF(Tableau1[USINE]&lt;&gt;"",MATCH(Tableau1[USINE],Tableau1[USINE],0)), ROW(Tableau1[USINE])-ROW($B$2)+1),ROW(Tableau1[USINE])-ROW($B$2)+1),ROWS(I$2:I52))))</f>
        <v/>
      </c>
    </row>
    <row r="53" spans="1:7" x14ac:dyDescent="0.45">
      <c r="A53" t="str">
        <f t="array" ref="A53">IF(ISERROR(INDEX(Tableau1[MP ANALYSEE],SMALL(IF(FREQUENCY(IF(Tableau1[MP ANALYSEE]&lt;&gt;"",MATCH(Tableau1[MP ANALYSEE],Tableau1[MP ANALYSEE],0)), ROW(Tableau1[MP ANALYSEE])-ROW($B$2)+1),ROW(Tableau1[MP ANALYSEE])-ROW($B$2)+1),ROWS(I$2:I53)))),"",INDEX(Tableau1[MP ANALYSEE],SMALL(IF(FREQUENCY(IF(Tableau1[MP ANALYSEE]&lt;&gt;"",MATCH(Tableau1[MP ANALYSEE],Tableau1[MP ANALYSEE],0)), ROW(Tableau1[MP ANALYSEE])-ROW($B$2)+1),ROW(Tableau1[MP ANALYSEE])-ROW($B$2)+1),ROWS(I$2:I53))))</f>
        <v/>
      </c>
      <c r="C53" t="str">
        <f t="array" ref="C53">IF(ISERROR(INDEX(Tableau1[LOT],SMALL(IF(FREQUENCY(IF(Tableau1[LOT]&lt;&gt;"",MATCH(Tableau1[LOT],Tableau1[LOT],0)), ROW(Tableau1[LOT])-ROW($B$2)+1),ROW(Tableau1[LOT])-ROW($B$2)+1),ROWS(I$2:I53)))),"",INDEX(Tableau1[LOT],SMALL(IF(FREQUENCY(IF(Tableau1[LOT]&lt;&gt;"",MATCH(Tableau1[LOT],Tableau1[LOT],0)), ROW(Tableau1[LOT])-ROW($B$2)+1),ROW(Tableau1[LOT])-ROW($B$2)+1),ROWS(I$2:I53))))</f>
        <v/>
      </c>
      <c r="E53" t="str">
        <f t="array" ref="E53">IF(ISERROR(INDEX(Tableau1[LABO],SMALL(IF(FREQUENCY(IF(Tableau1[LABO]&lt;&gt;"",MATCH(Tableau1[LABO],Tableau1[LABO],0)), ROW(Tableau1[LABO])-ROW($B$2)+1),ROW(Tableau1[LABO])-ROW($B$2)+1),ROWS(I$2:I53)))),"",INDEX(Tableau1[LABO],SMALL(IF(FREQUENCY(IF(Tableau1[LABO]&lt;&gt;"",MATCH(Tableau1[LABO],Tableau1[LABO],0)), ROW(Tableau1[LABO])-ROW($B$2)+1),ROW(Tableau1[LABO])-ROW($B$2)+1),ROWS(I$2:I53))))</f>
        <v/>
      </c>
      <c r="G53" t="str">
        <f t="array" ref="G53">IF(ISERROR(INDEX(Tableau1[USINE],SMALL(IF(FREQUENCY(IF(Tableau1[USINE]&lt;&gt;"",MATCH(Tableau1[USINE],Tableau1[USINE],0)), ROW(Tableau1[USINE])-ROW($B$2)+1),ROW(Tableau1[USINE])-ROW($B$2)+1),ROWS(I$2:I53)))),"",INDEX(Tableau1[USINE],SMALL(IF(FREQUENCY(IF(Tableau1[USINE]&lt;&gt;"",MATCH(Tableau1[USINE],Tableau1[USINE],0)), ROW(Tableau1[USINE])-ROW($B$2)+1),ROW(Tableau1[USINE])-ROW($B$2)+1),ROWS(I$2:I53))))</f>
        <v/>
      </c>
    </row>
    <row r="54" spans="1:7" x14ac:dyDescent="0.45">
      <c r="A54" t="str">
        <f t="array" ref="A54">IF(ISERROR(INDEX(Tableau1[MP ANALYSEE],SMALL(IF(FREQUENCY(IF(Tableau1[MP ANALYSEE]&lt;&gt;"",MATCH(Tableau1[MP ANALYSEE],Tableau1[MP ANALYSEE],0)), ROW(Tableau1[MP ANALYSEE])-ROW($B$2)+1),ROW(Tableau1[MP ANALYSEE])-ROW($B$2)+1),ROWS(I$2:I54)))),"",INDEX(Tableau1[MP ANALYSEE],SMALL(IF(FREQUENCY(IF(Tableau1[MP ANALYSEE]&lt;&gt;"",MATCH(Tableau1[MP ANALYSEE],Tableau1[MP ANALYSEE],0)), ROW(Tableau1[MP ANALYSEE])-ROW($B$2)+1),ROW(Tableau1[MP ANALYSEE])-ROW($B$2)+1),ROWS(I$2:I54))))</f>
        <v/>
      </c>
      <c r="C54" t="str">
        <f t="array" ref="C54">IF(ISERROR(INDEX(Tableau1[LOT],SMALL(IF(FREQUENCY(IF(Tableau1[LOT]&lt;&gt;"",MATCH(Tableau1[LOT],Tableau1[LOT],0)), ROW(Tableau1[LOT])-ROW($B$2)+1),ROW(Tableau1[LOT])-ROW($B$2)+1),ROWS(I$2:I54)))),"",INDEX(Tableau1[LOT],SMALL(IF(FREQUENCY(IF(Tableau1[LOT]&lt;&gt;"",MATCH(Tableau1[LOT],Tableau1[LOT],0)), ROW(Tableau1[LOT])-ROW($B$2)+1),ROW(Tableau1[LOT])-ROW($B$2)+1),ROWS(I$2:I54))))</f>
        <v/>
      </c>
      <c r="E54" t="str">
        <f t="array" ref="E54">IF(ISERROR(INDEX(Tableau1[LABO],SMALL(IF(FREQUENCY(IF(Tableau1[LABO]&lt;&gt;"",MATCH(Tableau1[LABO],Tableau1[LABO],0)), ROW(Tableau1[LABO])-ROW($B$2)+1),ROW(Tableau1[LABO])-ROW($B$2)+1),ROWS(I$2:I54)))),"",INDEX(Tableau1[LABO],SMALL(IF(FREQUENCY(IF(Tableau1[LABO]&lt;&gt;"",MATCH(Tableau1[LABO],Tableau1[LABO],0)), ROW(Tableau1[LABO])-ROW($B$2)+1),ROW(Tableau1[LABO])-ROW($B$2)+1),ROWS(I$2:I54))))</f>
        <v/>
      </c>
      <c r="G54" t="str">
        <f t="array" ref="G54">IF(ISERROR(INDEX(Tableau1[USINE],SMALL(IF(FREQUENCY(IF(Tableau1[USINE]&lt;&gt;"",MATCH(Tableau1[USINE],Tableau1[USINE],0)), ROW(Tableau1[USINE])-ROW($B$2)+1),ROW(Tableau1[USINE])-ROW($B$2)+1),ROWS(I$2:I54)))),"",INDEX(Tableau1[USINE],SMALL(IF(FREQUENCY(IF(Tableau1[USINE]&lt;&gt;"",MATCH(Tableau1[USINE],Tableau1[USINE],0)), ROW(Tableau1[USINE])-ROW($B$2)+1),ROW(Tableau1[USINE])-ROW($B$2)+1),ROWS(I$2:I54))))</f>
        <v/>
      </c>
    </row>
    <row r="55" spans="1:7" x14ac:dyDescent="0.45">
      <c r="A55" t="str">
        <f t="array" ref="A55">IF(ISERROR(INDEX(Tableau1[MP ANALYSEE],SMALL(IF(FREQUENCY(IF(Tableau1[MP ANALYSEE]&lt;&gt;"",MATCH(Tableau1[MP ANALYSEE],Tableau1[MP ANALYSEE],0)), ROW(Tableau1[MP ANALYSEE])-ROW($B$2)+1),ROW(Tableau1[MP ANALYSEE])-ROW($B$2)+1),ROWS(I$2:I55)))),"",INDEX(Tableau1[MP ANALYSEE],SMALL(IF(FREQUENCY(IF(Tableau1[MP ANALYSEE]&lt;&gt;"",MATCH(Tableau1[MP ANALYSEE],Tableau1[MP ANALYSEE],0)), ROW(Tableau1[MP ANALYSEE])-ROW($B$2)+1),ROW(Tableau1[MP ANALYSEE])-ROW($B$2)+1),ROWS(I$2:I55))))</f>
        <v/>
      </c>
      <c r="C55" t="str">
        <f t="array" ref="C55">IF(ISERROR(INDEX(Tableau1[LOT],SMALL(IF(FREQUENCY(IF(Tableau1[LOT]&lt;&gt;"",MATCH(Tableau1[LOT],Tableau1[LOT],0)), ROW(Tableau1[LOT])-ROW($B$2)+1),ROW(Tableau1[LOT])-ROW($B$2)+1),ROWS(I$2:I55)))),"",INDEX(Tableau1[LOT],SMALL(IF(FREQUENCY(IF(Tableau1[LOT]&lt;&gt;"",MATCH(Tableau1[LOT],Tableau1[LOT],0)), ROW(Tableau1[LOT])-ROW($B$2)+1),ROW(Tableau1[LOT])-ROW($B$2)+1),ROWS(I$2:I55))))</f>
        <v/>
      </c>
      <c r="E55" t="str">
        <f t="array" ref="E55">IF(ISERROR(INDEX(Tableau1[LABO],SMALL(IF(FREQUENCY(IF(Tableau1[LABO]&lt;&gt;"",MATCH(Tableau1[LABO],Tableau1[LABO],0)), ROW(Tableau1[LABO])-ROW($B$2)+1),ROW(Tableau1[LABO])-ROW($B$2)+1),ROWS(I$2:I55)))),"",INDEX(Tableau1[LABO],SMALL(IF(FREQUENCY(IF(Tableau1[LABO]&lt;&gt;"",MATCH(Tableau1[LABO],Tableau1[LABO],0)), ROW(Tableau1[LABO])-ROW($B$2)+1),ROW(Tableau1[LABO])-ROW($B$2)+1),ROWS(I$2:I55))))</f>
        <v/>
      </c>
      <c r="G55" t="str">
        <f t="array" ref="G55">IF(ISERROR(INDEX(Tableau1[USINE],SMALL(IF(FREQUENCY(IF(Tableau1[USINE]&lt;&gt;"",MATCH(Tableau1[USINE],Tableau1[USINE],0)), ROW(Tableau1[USINE])-ROW($B$2)+1),ROW(Tableau1[USINE])-ROW($B$2)+1),ROWS(I$2:I55)))),"",INDEX(Tableau1[USINE],SMALL(IF(FREQUENCY(IF(Tableau1[USINE]&lt;&gt;"",MATCH(Tableau1[USINE],Tableau1[USINE],0)), ROW(Tableau1[USINE])-ROW($B$2)+1),ROW(Tableau1[USINE])-ROW($B$2)+1),ROWS(I$2:I55))))</f>
        <v/>
      </c>
    </row>
    <row r="56" spans="1:7" x14ac:dyDescent="0.45">
      <c r="A56" t="str">
        <f t="array" ref="A56">IF(ISERROR(INDEX(Tableau1[MP ANALYSEE],SMALL(IF(FREQUENCY(IF(Tableau1[MP ANALYSEE]&lt;&gt;"",MATCH(Tableau1[MP ANALYSEE],Tableau1[MP ANALYSEE],0)), ROW(Tableau1[MP ANALYSEE])-ROW($B$2)+1),ROW(Tableau1[MP ANALYSEE])-ROW($B$2)+1),ROWS(I$2:I56)))),"",INDEX(Tableau1[MP ANALYSEE],SMALL(IF(FREQUENCY(IF(Tableau1[MP ANALYSEE]&lt;&gt;"",MATCH(Tableau1[MP ANALYSEE],Tableau1[MP ANALYSEE],0)), ROW(Tableau1[MP ANALYSEE])-ROW($B$2)+1),ROW(Tableau1[MP ANALYSEE])-ROW($B$2)+1),ROWS(I$2:I56))))</f>
        <v/>
      </c>
      <c r="C56" t="str">
        <f t="array" ref="C56">IF(ISERROR(INDEX(Tableau1[LOT],SMALL(IF(FREQUENCY(IF(Tableau1[LOT]&lt;&gt;"",MATCH(Tableau1[LOT],Tableau1[LOT],0)), ROW(Tableau1[LOT])-ROW($B$2)+1),ROW(Tableau1[LOT])-ROW($B$2)+1),ROWS(I$2:I56)))),"",INDEX(Tableau1[LOT],SMALL(IF(FREQUENCY(IF(Tableau1[LOT]&lt;&gt;"",MATCH(Tableau1[LOT],Tableau1[LOT],0)), ROW(Tableau1[LOT])-ROW($B$2)+1),ROW(Tableau1[LOT])-ROW($B$2)+1),ROWS(I$2:I56))))</f>
        <v/>
      </c>
      <c r="E56" t="str">
        <f t="array" ref="E56">IF(ISERROR(INDEX(Tableau1[LABO],SMALL(IF(FREQUENCY(IF(Tableau1[LABO]&lt;&gt;"",MATCH(Tableau1[LABO],Tableau1[LABO],0)), ROW(Tableau1[LABO])-ROW($B$2)+1),ROW(Tableau1[LABO])-ROW($B$2)+1),ROWS(I$2:I56)))),"",INDEX(Tableau1[LABO],SMALL(IF(FREQUENCY(IF(Tableau1[LABO]&lt;&gt;"",MATCH(Tableau1[LABO],Tableau1[LABO],0)), ROW(Tableau1[LABO])-ROW($B$2)+1),ROW(Tableau1[LABO])-ROW($B$2)+1),ROWS(I$2:I56))))</f>
        <v/>
      </c>
      <c r="G56" t="str">
        <f t="array" ref="G56">IF(ISERROR(INDEX(Tableau1[USINE],SMALL(IF(FREQUENCY(IF(Tableau1[USINE]&lt;&gt;"",MATCH(Tableau1[USINE],Tableau1[USINE],0)), ROW(Tableau1[USINE])-ROW($B$2)+1),ROW(Tableau1[USINE])-ROW($B$2)+1),ROWS(I$2:I56)))),"",INDEX(Tableau1[USINE],SMALL(IF(FREQUENCY(IF(Tableau1[USINE]&lt;&gt;"",MATCH(Tableau1[USINE],Tableau1[USINE],0)), ROW(Tableau1[USINE])-ROW($B$2)+1),ROW(Tableau1[USINE])-ROW($B$2)+1),ROWS(I$2:I56))))</f>
        <v/>
      </c>
    </row>
    <row r="57" spans="1:7" x14ac:dyDescent="0.45">
      <c r="A57" t="str">
        <f t="array" ref="A57">IF(ISERROR(INDEX(Tableau1[MP ANALYSEE],SMALL(IF(FREQUENCY(IF(Tableau1[MP ANALYSEE]&lt;&gt;"",MATCH(Tableau1[MP ANALYSEE],Tableau1[MP ANALYSEE],0)), ROW(Tableau1[MP ANALYSEE])-ROW($B$2)+1),ROW(Tableau1[MP ANALYSEE])-ROW($B$2)+1),ROWS(I$2:I57)))),"",INDEX(Tableau1[MP ANALYSEE],SMALL(IF(FREQUENCY(IF(Tableau1[MP ANALYSEE]&lt;&gt;"",MATCH(Tableau1[MP ANALYSEE],Tableau1[MP ANALYSEE],0)), ROW(Tableau1[MP ANALYSEE])-ROW($B$2)+1),ROW(Tableau1[MP ANALYSEE])-ROW($B$2)+1),ROWS(I$2:I57))))</f>
        <v/>
      </c>
      <c r="C57" t="str">
        <f t="array" ref="C57">IF(ISERROR(INDEX(Tableau1[LOT],SMALL(IF(FREQUENCY(IF(Tableau1[LOT]&lt;&gt;"",MATCH(Tableau1[LOT],Tableau1[LOT],0)), ROW(Tableau1[LOT])-ROW($B$2)+1),ROW(Tableau1[LOT])-ROW($B$2)+1),ROWS(I$2:I57)))),"",INDEX(Tableau1[LOT],SMALL(IF(FREQUENCY(IF(Tableau1[LOT]&lt;&gt;"",MATCH(Tableau1[LOT],Tableau1[LOT],0)), ROW(Tableau1[LOT])-ROW($B$2)+1),ROW(Tableau1[LOT])-ROW($B$2)+1),ROWS(I$2:I57))))</f>
        <v/>
      </c>
      <c r="E57" t="str">
        <f t="array" ref="E57">IF(ISERROR(INDEX(Tableau1[LABO],SMALL(IF(FREQUENCY(IF(Tableau1[LABO]&lt;&gt;"",MATCH(Tableau1[LABO],Tableau1[LABO],0)), ROW(Tableau1[LABO])-ROW($B$2)+1),ROW(Tableau1[LABO])-ROW($B$2)+1),ROWS(I$2:I57)))),"",INDEX(Tableau1[LABO],SMALL(IF(FREQUENCY(IF(Tableau1[LABO]&lt;&gt;"",MATCH(Tableau1[LABO],Tableau1[LABO],0)), ROW(Tableau1[LABO])-ROW($B$2)+1),ROW(Tableau1[LABO])-ROW($B$2)+1),ROWS(I$2:I57))))</f>
        <v/>
      </c>
      <c r="G57" t="str">
        <f t="array" ref="G57">IF(ISERROR(INDEX(Tableau1[USINE],SMALL(IF(FREQUENCY(IF(Tableau1[USINE]&lt;&gt;"",MATCH(Tableau1[USINE],Tableau1[USINE],0)), ROW(Tableau1[USINE])-ROW($B$2)+1),ROW(Tableau1[USINE])-ROW($B$2)+1),ROWS(I$2:I57)))),"",INDEX(Tableau1[USINE],SMALL(IF(FREQUENCY(IF(Tableau1[USINE]&lt;&gt;"",MATCH(Tableau1[USINE],Tableau1[USINE],0)), ROW(Tableau1[USINE])-ROW($B$2)+1),ROW(Tableau1[USINE])-ROW($B$2)+1),ROWS(I$2:I57))))</f>
        <v/>
      </c>
    </row>
    <row r="58" spans="1:7" x14ac:dyDescent="0.45">
      <c r="A58" t="str">
        <f t="array" ref="A58">IF(ISERROR(INDEX(Tableau1[MP ANALYSEE],SMALL(IF(FREQUENCY(IF(Tableau1[MP ANALYSEE]&lt;&gt;"",MATCH(Tableau1[MP ANALYSEE],Tableau1[MP ANALYSEE],0)), ROW(Tableau1[MP ANALYSEE])-ROW($B$2)+1),ROW(Tableau1[MP ANALYSEE])-ROW($B$2)+1),ROWS(I$2:I58)))),"",INDEX(Tableau1[MP ANALYSEE],SMALL(IF(FREQUENCY(IF(Tableau1[MP ANALYSEE]&lt;&gt;"",MATCH(Tableau1[MP ANALYSEE],Tableau1[MP ANALYSEE],0)), ROW(Tableau1[MP ANALYSEE])-ROW($B$2)+1),ROW(Tableau1[MP ANALYSEE])-ROW($B$2)+1),ROWS(I$2:I58))))</f>
        <v/>
      </c>
      <c r="C58" t="str">
        <f t="array" ref="C58">IF(ISERROR(INDEX(Tableau1[LOT],SMALL(IF(FREQUENCY(IF(Tableau1[LOT]&lt;&gt;"",MATCH(Tableau1[LOT],Tableau1[LOT],0)), ROW(Tableau1[LOT])-ROW($B$2)+1),ROW(Tableau1[LOT])-ROW($B$2)+1),ROWS(I$2:I58)))),"",INDEX(Tableau1[LOT],SMALL(IF(FREQUENCY(IF(Tableau1[LOT]&lt;&gt;"",MATCH(Tableau1[LOT],Tableau1[LOT],0)), ROW(Tableau1[LOT])-ROW($B$2)+1),ROW(Tableau1[LOT])-ROW($B$2)+1),ROWS(I$2:I58))))</f>
        <v/>
      </c>
      <c r="E58" t="str">
        <f t="array" ref="E58">IF(ISERROR(INDEX(Tableau1[LABO],SMALL(IF(FREQUENCY(IF(Tableau1[LABO]&lt;&gt;"",MATCH(Tableau1[LABO],Tableau1[LABO],0)), ROW(Tableau1[LABO])-ROW($B$2)+1),ROW(Tableau1[LABO])-ROW($B$2)+1),ROWS(I$2:I58)))),"",INDEX(Tableau1[LABO],SMALL(IF(FREQUENCY(IF(Tableau1[LABO]&lt;&gt;"",MATCH(Tableau1[LABO],Tableau1[LABO],0)), ROW(Tableau1[LABO])-ROW($B$2)+1),ROW(Tableau1[LABO])-ROW($B$2)+1),ROWS(I$2:I58))))</f>
        <v/>
      </c>
      <c r="G58" t="str">
        <f t="array" ref="G58">IF(ISERROR(INDEX(Tableau1[USINE],SMALL(IF(FREQUENCY(IF(Tableau1[USINE]&lt;&gt;"",MATCH(Tableau1[USINE],Tableau1[USINE],0)), ROW(Tableau1[USINE])-ROW($B$2)+1),ROW(Tableau1[USINE])-ROW($B$2)+1),ROWS(I$2:I58)))),"",INDEX(Tableau1[USINE],SMALL(IF(FREQUENCY(IF(Tableau1[USINE]&lt;&gt;"",MATCH(Tableau1[USINE],Tableau1[USINE],0)), ROW(Tableau1[USINE])-ROW($B$2)+1),ROW(Tableau1[USINE])-ROW($B$2)+1),ROWS(I$2:I58))))</f>
        <v/>
      </c>
    </row>
    <row r="59" spans="1:7" x14ac:dyDescent="0.45">
      <c r="A59" t="str">
        <f t="array" ref="A59">IF(ISERROR(INDEX(Tableau1[MP ANALYSEE],SMALL(IF(FREQUENCY(IF(Tableau1[MP ANALYSEE]&lt;&gt;"",MATCH(Tableau1[MP ANALYSEE],Tableau1[MP ANALYSEE],0)), ROW(Tableau1[MP ANALYSEE])-ROW($B$2)+1),ROW(Tableau1[MP ANALYSEE])-ROW($B$2)+1),ROWS(I$2:I59)))),"",INDEX(Tableau1[MP ANALYSEE],SMALL(IF(FREQUENCY(IF(Tableau1[MP ANALYSEE]&lt;&gt;"",MATCH(Tableau1[MP ANALYSEE],Tableau1[MP ANALYSEE],0)), ROW(Tableau1[MP ANALYSEE])-ROW($B$2)+1),ROW(Tableau1[MP ANALYSEE])-ROW($B$2)+1),ROWS(I$2:I59))))</f>
        <v/>
      </c>
      <c r="C59" t="str">
        <f t="array" ref="C59">IF(ISERROR(INDEX(Tableau1[LOT],SMALL(IF(FREQUENCY(IF(Tableau1[LOT]&lt;&gt;"",MATCH(Tableau1[LOT],Tableau1[LOT],0)), ROW(Tableau1[LOT])-ROW($B$2)+1),ROW(Tableau1[LOT])-ROW($B$2)+1),ROWS(I$2:I59)))),"",INDEX(Tableau1[LOT],SMALL(IF(FREQUENCY(IF(Tableau1[LOT]&lt;&gt;"",MATCH(Tableau1[LOT],Tableau1[LOT],0)), ROW(Tableau1[LOT])-ROW($B$2)+1),ROW(Tableau1[LOT])-ROW($B$2)+1),ROWS(I$2:I59))))</f>
        <v/>
      </c>
      <c r="E59" t="str">
        <f t="array" ref="E59">IF(ISERROR(INDEX(Tableau1[LABO],SMALL(IF(FREQUENCY(IF(Tableau1[LABO]&lt;&gt;"",MATCH(Tableau1[LABO],Tableau1[LABO],0)), ROW(Tableau1[LABO])-ROW($B$2)+1),ROW(Tableau1[LABO])-ROW($B$2)+1),ROWS(I$2:I59)))),"",INDEX(Tableau1[LABO],SMALL(IF(FREQUENCY(IF(Tableau1[LABO]&lt;&gt;"",MATCH(Tableau1[LABO],Tableau1[LABO],0)), ROW(Tableau1[LABO])-ROW($B$2)+1),ROW(Tableau1[LABO])-ROW($B$2)+1),ROWS(I$2:I59))))</f>
        <v/>
      </c>
      <c r="G59" t="str">
        <f t="array" ref="G59">IF(ISERROR(INDEX(Tableau1[USINE],SMALL(IF(FREQUENCY(IF(Tableau1[USINE]&lt;&gt;"",MATCH(Tableau1[USINE],Tableau1[USINE],0)), ROW(Tableau1[USINE])-ROW($B$2)+1),ROW(Tableau1[USINE])-ROW($B$2)+1),ROWS(I$2:I59)))),"",INDEX(Tableau1[USINE],SMALL(IF(FREQUENCY(IF(Tableau1[USINE]&lt;&gt;"",MATCH(Tableau1[USINE],Tableau1[USINE],0)), ROW(Tableau1[USINE])-ROW($B$2)+1),ROW(Tableau1[USINE])-ROW($B$2)+1),ROWS(I$2:I59))))</f>
        <v/>
      </c>
    </row>
    <row r="60" spans="1:7" x14ac:dyDescent="0.45">
      <c r="A60" t="str">
        <f t="array" ref="A60">IF(ISERROR(INDEX(Tableau1[MP ANALYSEE],SMALL(IF(FREQUENCY(IF(Tableau1[MP ANALYSEE]&lt;&gt;"",MATCH(Tableau1[MP ANALYSEE],Tableau1[MP ANALYSEE],0)), ROW(Tableau1[MP ANALYSEE])-ROW($B$2)+1),ROW(Tableau1[MP ANALYSEE])-ROW($B$2)+1),ROWS(I$2:I60)))),"",INDEX(Tableau1[MP ANALYSEE],SMALL(IF(FREQUENCY(IF(Tableau1[MP ANALYSEE]&lt;&gt;"",MATCH(Tableau1[MP ANALYSEE],Tableau1[MP ANALYSEE],0)), ROW(Tableau1[MP ANALYSEE])-ROW($B$2)+1),ROW(Tableau1[MP ANALYSEE])-ROW($B$2)+1),ROWS(I$2:I60))))</f>
        <v/>
      </c>
      <c r="C60" t="str">
        <f t="array" ref="C60">IF(ISERROR(INDEX(Tableau1[LOT],SMALL(IF(FREQUENCY(IF(Tableau1[LOT]&lt;&gt;"",MATCH(Tableau1[LOT],Tableau1[LOT],0)), ROW(Tableau1[LOT])-ROW($B$2)+1),ROW(Tableau1[LOT])-ROW($B$2)+1),ROWS(I$2:I60)))),"",INDEX(Tableau1[LOT],SMALL(IF(FREQUENCY(IF(Tableau1[LOT]&lt;&gt;"",MATCH(Tableau1[LOT],Tableau1[LOT],0)), ROW(Tableau1[LOT])-ROW($B$2)+1),ROW(Tableau1[LOT])-ROW($B$2)+1),ROWS(I$2:I60))))</f>
        <v/>
      </c>
      <c r="E60" t="str">
        <f t="array" ref="E60">IF(ISERROR(INDEX(Tableau1[LABO],SMALL(IF(FREQUENCY(IF(Tableau1[LABO]&lt;&gt;"",MATCH(Tableau1[LABO],Tableau1[LABO],0)), ROW(Tableau1[LABO])-ROW($B$2)+1),ROW(Tableau1[LABO])-ROW($B$2)+1),ROWS(I$2:I60)))),"",INDEX(Tableau1[LABO],SMALL(IF(FREQUENCY(IF(Tableau1[LABO]&lt;&gt;"",MATCH(Tableau1[LABO],Tableau1[LABO],0)), ROW(Tableau1[LABO])-ROW($B$2)+1),ROW(Tableau1[LABO])-ROW($B$2)+1),ROWS(I$2:I60))))</f>
        <v/>
      </c>
      <c r="G60" t="str">
        <f t="array" ref="G60">IF(ISERROR(INDEX(Tableau1[USINE],SMALL(IF(FREQUENCY(IF(Tableau1[USINE]&lt;&gt;"",MATCH(Tableau1[USINE],Tableau1[USINE],0)), ROW(Tableau1[USINE])-ROW($B$2)+1),ROW(Tableau1[USINE])-ROW($B$2)+1),ROWS(I$2:I60)))),"",INDEX(Tableau1[USINE],SMALL(IF(FREQUENCY(IF(Tableau1[USINE]&lt;&gt;"",MATCH(Tableau1[USINE],Tableau1[USINE],0)), ROW(Tableau1[USINE])-ROW($B$2)+1),ROW(Tableau1[USINE])-ROW($B$2)+1),ROWS(I$2:I60))))</f>
        <v/>
      </c>
    </row>
    <row r="61" spans="1:7" x14ac:dyDescent="0.45">
      <c r="A61" t="str">
        <f t="array" ref="A61">IF(ISERROR(INDEX(Tableau1[MP ANALYSEE],SMALL(IF(FREQUENCY(IF(Tableau1[MP ANALYSEE]&lt;&gt;"",MATCH(Tableau1[MP ANALYSEE],Tableau1[MP ANALYSEE],0)), ROW(Tableau1[MP ANALYSEE])-ROW($B$2)+1),ROW(Tableau1[MP ANALYSEE])-ROW($B$2)+1),ROWS(I$2:I61)))),"",INDEX(Tableau1[MP ANALYSEE],SMALL(IF(FREQUENCY(IF(Tableau1[MP ANALYSEE]&lt;&gt;"",MATCH(Tableau1[MP ANALYSEE],Tableau1[MP ANALYSEE],0)), ROW(Tableau1[MP ANALYSEE])-ROW($B$2)+1),ROW(Tableau1[MP ANALYSEE])-ROW($B$2)+1),ROWS(I$2:I61))))</f>
        <v/>
      </c>
      <c r="C61" t="str">
        <f t="array" ref="C61">IF(ISERROR(INDEX(Tableau1[LOT],SMALL(IF(FREQUENCY(IF(Tableau1[LOT]&lt;&gt;"",MATCH(Tableau1[LOT],Tableau1[LOT],0)), ROW(Tableau1[LOT])-ROW($B$2)+1),ROW(Tableau1[LOT])-ROW($B$2)+1),ROWS(I$2:I61)))),"",INDEX(Tableau1[LOT],SMALL(IF(FREQUENCY(IF(Tableau1[LOT]&lt;&gt;"",MATCH(Tableau1[LOT],Tableau1[LOT],0)), ROW(Tableau1[LOT])-ROW($B$2)+1),ROW(Tableau1[LOT])-ROW($B$2)+1),ROWS(I$2:I61))))</f>
        <v/>
      </c>
      <c r="E61" t="str">
        <f t="array" ref="E61">IF(ISERROR(INDEX(Tableau1[LABO],SMALL(IF(FREQUENCY(IF(Tableau1[LABO]&lt;&gt;"",MATCH(Tableau1[LABO],Tableau1[LABO],0)), ROW(Tableau1[LABO])-ROW($B$2)+1),ROW(Tableau1[LABO])-ROW($B$2)+1),ROWS(I$2:I61)))),"",INDEX(Tableau1[LABO],SMALL(IF(FREQUENCY(IF(Tableau1[LABO]&lt;&gt;"",MATCH(Tableau1[LABO],Tableau1[LABO],0)), ROW(Tableau1[LABO])-ROW($B$2)+1),ROW(Tableau1[LABO])-ROW($B$2)+1),ROWS(I$2:I61))))</f>
        <v/>
      </c>
      <c r="G61" t="str">
        <f t="array" ref="G61">IF(ISERROR(INDEX(Tableau1[USINE],SMALL(IF(FREQUENCY(IF(Tableau1[USINE]&lt;&gt;"",MATCH(Tableau1[USINE],Tableau1[USINE],0)), ROW(Tableau1[USINE])-ROW($B$2)+1),ROW(Tableau1[USINE])-ROW($B$2)+1),ROWS(I$2:I61)))),"",INDEX(Tableau1[USINE],SMALL(IF(FREQUENCY(IF(Tableau1[USINE]&lt;&gt;"",MATCH(Tableau1[USINE],Tableau1[USINE],0)), ROW(Tableau1[USINE])-ROW($B$2)+1),ROW(Tableau1[USINE])-ROW($B$2)+1),ROWS(I$2:I61))))</f>
        <v/>
      </c>
    </row>
    <row r="62" spans="1:7" x14ac:dyDescent="0.45">
      <c r="A62" t="str">
        <f t="array" ref="A62">IF(ISERROR(INDEX(Tableau1[MP ANALYSEE],SMALL(IF(FREQUENCY(IF(Tableau1[MP ANALYSEE]&lt;&gt;"",MATCH(Tableau1[MP ANALYSEE],Tableau1[MP ANALYSEE],0)), ROW(Tableau1[MP ANALYSEE])-ROW($B$2)+1),ROW(Tableau1[MP ANALYSEE])-ROW($B$2)+1),ROWS(I$2:I62)))),"",INDEX(Tableau1[MP ANALYSEE],SMALL(IF(FREQUENCY(IF(Tableau1[MP ANALYSEE]&lt;&gt;"",MATCH(Tableau1[MP ANALYSEE],Tableau1[MP ANALYSEE],0)), ROW(Tableau1[MP ANALYSEE])-ROW($B$2)+1),ROW(Tableau1[MP ANALYSEE])-ROW($B$2)+1),ROWS(I$2:I62))))</f>
        <v/>
      </c>
      <c r="C62" t="str">
        <f t="array" ref="C62">IF(ISERROR(INDEX(Tableau1[LOT],SMALL(IF(FREQUENCY(IF(Tableau1[LOT]&lt;&gt;"",MATCH(Tableau1[LOT],Tableau1[LOT],0)), ROW(Tableau1[LOT])-ROW($B$2)+1),ROW(Tableau1[LOT])-ROW($B$2)+1),ROWS(I$2:I62)))),"",INDEX(Tableau1[LOT],SMALL(IF(FREQUENCY(IF(Tableau1[LOT]&lt;&gt;"",MATCH(Tableau1[LOT],Tableau1[LOT],0)), ROW(Tableau1[LOT])-ROW($B$2)+1),ROW(Tableau1[LOT])-ROW($B$2)+1),ROWS(I$2:I62))))</f>
        <v/>
      </c>
      <c r="E62" t="str">
        <f t="array" ref="E62">IF(ISERROR(INDEX(Tableau1[LABO],SMALL(IF(FREQUENCY(IF(Tableau1[LABO]&lt;&gt;"",MATCH(Tableau1[LABO],Tableau1[LABO],0)), ROW(Tableau1[LABO])-ROW($B$2)+1),ROW(Tableau1[LABO])-ROW($B$2)+1),ROWS(I$2:I62)))),"",INDEX(Tableau1[LABO],SMALL(IF(FREQUENCY(IF(Tableau1[LABO]&lt;&gt;"",MATCH(Tableau1[LABO],Tableau1[LABO],0)), ROW(Tableau1[LABO])-ROW($B$2)+1),ROW(Tableau1[LABO])-ROW($B$2)+1),ROWS(I$2:I62))))</f>
        <v/>
      </c>
      <c r="G62" t="str">
        <f t="array" ref="G62">IF(ISERROR(INDEX(Tableau1[USINE],SMALL(IF(FREQUENCY(IF(Tableau1[USINE]&lt;&gt;"",MATCH(Tableau1[USINE],Tableau1[USINE],0)), ROW(Tableau1[USINE])-ROW($B$2)+1),ROW(Tableau1[USINE])-ROW($B$2)+1),ROWS(I$2:I62)))),"",INDEX(Tableau1[USINE],SMALL(IF(FREQUENCY(IF(Tableau1[USINE]&lt;&gt;"",MATCH(Tableau1[USINE],Tableau1[USINE],0)), ROW(Tableau1[USINE])-ROW($B$2)+1),ROW(Tableau1[USINE])-ROW($B$2)+1),ROWS(I$2:I62))))</f>
        <v/>
      </c>
    </row>
    <row r="63" spans="1:7" x14ac:dyDescent="0.45">
      <c r="A63" t="str">
        <f t="array" ref="A63">IF(ISERROR(INDEX(Tableau1[MP ANALYSEE],SMALL(IF(FREQUENCY(IF(Tableau1[MP ANALYSEE]&lt;&gt;"",MATCH(Tableau1[MP ANALYSEE],Tableau1[MP ANALYSEE],0)), ROW(Tableau1[MP ANALYSEE])-ROW($B$2)+1),ROW(Tableau1[MP ANALYSEE])-ROW($B$2)+1),ROWS(I$2:I63)))),"",INDEX(Tableau1[MP ANALYSEE],SMALL(IF(FREQUENCY(IF(Tableau1[MP ANALYSEE]&lt;&gt;"",MATCH(Tableau1[MP ANALYSEE],Tableau1[MP ANALYSEE],0)), ROW(Tableau1[MP ANALYSEE])-ROW($B$2)+1),ROW(Tableau1[MP ANALYSEE])-ROW($B$2)+1),ROWS(I$2:I63))))</f>
        <v/>
      </c>
      <c r="C63" t="str">
        <f t="array" ref="C63">IF(ISERROR(INDEX(Tableau1[LOT],SMALL(IF(FREQUENCY(IF(Tableau1[LOT]&lt;&gt;"",MATCH(Tableau1[LOT],Tableau1[LOT],0)), ROW(Tableau1[LOT])-ROW($B$2)+1),ROW(Tableau1[LOT])-ROW($B$2)+1),ROWS(I$2:I63)))),"",INDEX(Tableau1[LOT],SMALL(IF(FREQUENCY(IF(Tableau1[LOT]&lt;&gt;"",MATCH(Tableau1[LOT],Tableau1[LOT],0)), ROW(Tableau1[LOT])-ROW($B$2)+1),ROW(Tableau1[LOT])-ROW($B$2)+1),ROWS(I$2:I63))))</f>
        <v/>
      </c>
      <c r="E63" t="str">
        <f t="array" ref="E63">IF(ISERROR(INDEX(Tableau1[LABO],SMALL(IF(FREQUENCY(IF(Tableau1[LABO]&lt;&gt;"",MATCH(Tableau1[LABO],Tableau1[LABO],0)), ROW(Tableau1[LABO])-ROW($B$2)+1),ROW(Tableau1[LABO])-ROW($B$2)+1),ROWS(I$2:I63)))),"",INDEX(Tableau1[LABO],SMALL(IF(FREQUENCY(IF(Tableau1[LABO]&lt;&gt;"",MATCH(Tableau1[LABO],Tableau1[LABO],0)), ROW(Tableau1[LABO])-ROW($B$2)+1),ROW(Tableau1[LABO])-ROW($B$2)+1),ROWS(I$2:I63))))</f>
        <v/>
      </c>
      <c r="G63" t="str">
        <f t="array" ref="G63">IF(ISERROR(INDEX(Tableau1[USINE],SMALL(IF(FREQUENCY(IF(Tableau1[USINE]&lt;&gt;"",MATCH(Tableau1[USINE],Tableau1[USINE],0)), ROW(Tableau1[USINE])-ROW($B$2)+1),ROW(Tableau1[USINE])-ROW($B$2)+1),ROWS(I$2:I63)))),"",INDEX(Tableau1[USINE],SMALL(IF(FREQUENCY(IF(Tableau1[USINE]&lt;&gt;"",MATCH(Tableau1[USINE],Tableau1[USINE],0)), ROW(Tableau1[USINE])-ROW($B$2)+1),ROW(Tableau1[USINE])-ROW($B$2)+1),ROWS(I$2:I63))))</f>
        <v/>
      </c>
    </row>
    <row r="64" spans="1:7" x14ac:dyDescent="0.45">
      <c r="A64" t="str">
        <f t="array" ref="A64">IF(ISERROR(INDEX(Tableau1[MP ANALYSEE],SMALL(IF(FREQUENCY(IF(Tableau1[MP ANALYSEE]&lt;&gt;"",MATCH(Tableau1[MP ANALYSEE],Tableau1[MP ANALYSEE],0)), ROW(Tableau1[MP ANALYSEE])-ROW($B$2)+1),ROW(Tableau1[MP ANALYSEE])-ROW($B$2)+1),ROWS(I$2:I64)))),"",INDEX(Tableau1[MP ANALYSEE],SMALL(IF(FREQUENCY(IF(Tableau1[MP ANALYSEE]&lt;&gt;"",MATCH(Tableau1[MP ANALYSEE],Tableau1[MP ANALYSEE],0)), ROW(Tableau1[MP ANALYSEE])-ROW($B$2)+1),ROW(Tableau1[MP ANALYSEE])-ROW($B$2)+1),ROWS(I$2:I64))))</f>
        <v/>
      </c>
      <c r="C64" t="str">
        <f t="array" ref="C64">IF(ISERROR(INDEX(Tableau1[LOT],SMALL(IF(FREQUENCY(IF(Tableau1[LOT]&lt;&gt;"",MATCH(Tableau1[LOT],Tableau1[LOT],0)), ROW(Tableau1[LOT])-ROW($B$2)+1),ROW(Tableau1[LOT])-ROW($B$2)+1),ROWS(I$2:I64)))),"",INDEX(Tableau1[LOT],SMALL(IF(FREQUENCY(IF(Tableau1[LOT]&lt;&gt;"",MATCH(Tableau1[LOT],Tableau1[LOT],0)), ROW(Tableau1[LOT])-ROW($B$2)+1),ROW(Tableau1[LOT])-ROW($B$2)+1),ROWS(I$2:I64))))</f>
        <v/>
      </c>
      <c r="E64" t="str">
        <f t="array" ref="E64">IF(ISERROR(INDEX(Tableau1[LABO],SMALL(IF(FREQUENCY(IF(Tableau1[LABO]&lt;&gt;"",MATCH(Tableau1[LABO],Tableau1[LABO],0)), ROW(Tableau1[LABO])-ROW($B$2)+1),ROW(Tableau1[LABO])-ROW($B$2)+1),ROWS(I$2:I64)))),"",INDEX(Tableau1[LABO],SMALL(IF(FREQUENCY(IF(Tableau1[LABO]&lt;&gt;"",MATCH(Tableau1[LABO],Tableau1[LABO],0)), ROW(Tableau1[LABO])-ROW($B$2)+1),ROW(Tableau1[LABO])-ROW($B$2)+1),ROWS(I$2:I64))))</f>
        <v/>
      </c>
      <c r="G64" t="str">
        <f t="array" ref="G64">IF(ISERROR(INDEX(Tableau1[USINE],SMALL(IF(FREQUENCY(IF(Tableau1[USINE]&lt;&gt;"",MATCH(Tableau1[USINE],Tableau1[USINE],0)), ROW(Tableau1[USINE])-ROW($B$2)+1),ROW(Tableau1[USINE])-ROW($B$2)+1),ROWS(I$2:I64)))),"",INDEX(Tableau1[USINE],SMALL(IF(FREQUENCY(IF(Tableau1[USINE]&lt;&gt;"",MATCH(Tableau1[USINE],Tableau1[USINE],0)), ROW(Tableau1[USINE])-ROW($B$2)+1),ROW(Tableau1[USINE])-ROW($B$2)+1),ROWS(I$2:I64))))</f>
        <v/>
      </c>
    </row>
    <row r="65" spans="1:7" x14ac:dyDescent="0.45">
      <c r="A65" t="str">
        <f t="array" ref="A65">IF(ISERROR(INDEX(Tableau1[MP ANALYSEE],SMALL(IF(FREQUENCY(IF(Tableau1[MP ANALYSEE]&lt;&gt;"",MATCH(Tableau1[MP ANALYSEE],Tableau1[MP ANALYSEE],0)), ROW(Tableau1[MP ANALYSEE])-ROW($B$2)+1),ROW(Tableau1[MP ANALYSEE])-ROW($B$2)+1),ROWS(I$2:I65)))),"",INDEX(Tableau1[MP ANALYSEE],SMALL(IF(FREQUENCY(IF(Tableau1[MP ANALYSEE]&lt;&gt;"",MATCH(Tableau1[MP ANALYSEE],Tableau1[MP ANALYSEE],0)), ROW(Tableau1[MP ANALYSEE])-ROW($B$2)+1),ROW(Tableau1[MP ANALYSEE])-ROW($B$2)+1),ROWS(I$2:I65))))</f>
        <v/>
      </c>
      <c r="C65" t="str">
        <f t="array" ref="C65">IF(ISERROR(INDEX(Tableau1[LOT],SMALL(IF(FREQUENCY(IF(Tableau1[LOT]&lt;&gt;"",MATCH(Tableau1[LOT],Tableau1[LOT],0)), ROW(Tableau1[LOT])-ROW($B$2)+1),ROW(Tableau1[LOT])-ROW($B$2)+1),ROWS(I$2:I65)))),"",INDEX(Tableau1[LOT],SMALL(IF(FREQUENCY(IF(Tableau1[LOT]&lt;&gt;"",MATCH(Tableau1[LOT],Tableau1[LOT],0)), ROW(Tableau1[LOT])-ROW($B$2)+1),ROW(Tableau1[LOT])-ROW($B$2)+1),ROWS(I$2:I65))))</f>
        <v/>
      </c>
      <c r="E65" t="str">
        <f t="array" ref="E65">IF(ISERROR(INDEX(Tableau1[LABO],SMALL(IF(FREQUENCY(IF(Tableau1[LABO]&lt;&gt;"",MATCH(Tableau1[LABO],Tableau1[LABO],0)), ROW(Tableau1[LABO])-ROW($B$2)+1),ROW(Tableau1[LABO])-ROW($B$2)+1),ROWS(I$2:I65)))),"",INDEX(Tableau1[LABO],SMALL(IF(FREQUENCY(IF(Tableau1[LABO]&lt;&gt;"",MATCH(Tableau1[LABO],Tableau1[LABO],0)), ROW(Tableau1[LABO])-ROW($B$2)+1),ROW(Tableau1[LABO])-ROW($B$2)+1),ROWS(I$2:I65))))</f>
        <v/>
      </c>
      <c r="G65" t="str">
        <f t="array" ref="G65">IF(ISERROR(INDEX(Tableau1[USINE],SMALL(IF(FREQUENCY(IF(Tableau1[USINE]&lt;&gt;"",MATCH(Tableau1[USINE],Tableau1[USINE],0)), ROW(Tableau1[USINE])-ROW($B$2)+1),ROW(Tableau1[USINE])-ROW($B$2)+1),ROWS(I$2:I65)))),"",INDEX(Tableau1[USINE],SMALL(IF(FREQUENCY(IF(Tableau1[USINE]&lt;&gt;"",MATCH(Tableau1[USINE],Tableau1[USINE],0)), ROW(Tableau1[USINE])-ROW($B$2)+1),ROW(Tableau1[USINE])-ROW($B$2)+1),ROWS(I$2:I65))))</f>
        <v/>
      </c>
    </row>
    <row r="66" spans="1:7" x14ac:dyDescent="0.45">
      <c r="A66" t="str">
        <f t="array" ref="A66">IF(ISERROR(INDEX(Tableau1[MP ANALYSEE],SMALL(IF(FREQUENCY(IF(Tableau1[MP ANALYSEE]&lt;&gt;"",MATCH(Tableau1[MP ANALYSEE],Tableau1[MP ANALYSEE],0)), ROW(Tableau1[MP ANALYSEE])-ROW($B$2)+1),ROW(Tableau1[MP ANALYSEE])-ROW($B$2)+1),ROWS(I$2:I66)))),"",INDEX(Tableau1[MP ANALYSEE],SMALL(IF(FREQUENCY(IF(Tableau1[MP ANALYSEE]&lt;&gt;"",MATCH(Tableau1[MP ANALYSEE],Tableau1[MP ANALYSEE],0)), ROW(Tableau1[MP ANALYSEE])-ROW($B$2)+1),ROW(Tableau1[MP ANALYSEE])-ROW($B$2)+1),ROWS(I$2:I66))))</f>
        <v/>
      </c>
      <c r="C66" t="str">
        <f t="array" ref="C66">IF(ISERROR(INDEX(Tableau1[LOT],SMALL(IF(FREQUENCY(IF(Tableau1[LOT]&lt;&gt;"",MATCH(Tableau1[LOT],Tableau1[LOT],0)), ROW(Tableau1[LOT])-ROW($B$2)+1),ROW(Tableau1[LOT])-ROW($B$2)+1),ROWS(I$2:I66)))),"",INDEX(Tableau1[LOT],SMALL(IF(FREQUENCY(IF(Tableau1[LOT]&lt;&gt;"",MATCH(Tableau1[LOT],Tableau1[LOT],0)), ROW(Tableau1[LOT])-ROW($B$2)+1),ROW(Tableau1[LOT])-ROW($B$2)+1),ROWS(I$2:I66))))</f>
        <v/>
      </c>
      <c r="E66" t="str">
        <f t="array" ref="E66">IF(ISERROR(INDEX(Tableau1[LABO],SMALL(IF(FREQUENCY(IF(Tableau1[LABO]&lt;&gt;"",MATCH(Tableau1[LABO],Tableau1[LABO],0)), ROW(Tableau1[LABO])-ROW($B$2)+1),ROW(Tableau1[LABO])-ROW($B$2)+1),ROWS(I$2:I66)))),"",INDEX(Tableau1[LABO],SMALL(IF(FREQUENCY(IF(Tableau1[LABO]&lt;&gt;"",MATCH(Tableau1[LABO],Tableau1[LABO],0)), ROW(Tableau1[LABO])-ROW($B$2)+1),ROW(Tableau1[LABO])-ROW($B$2)+1),ROWS(I$2:I66))))</f>
        <v/>
      </c>
      <c r="G66" t="str">
        <f t="array" ref="G66">IF(ISERROR(INDEX(Tableau1[USINE],SMALL(IF(FREQUENCY(IF(Tableau1[USINE]&lt;&gt;"",MATCH(Tableau1[USINE],Tableau1[USINE],0)), ROW(Tableau1[USINE])-ROW($B$2)+1),ROW(Tableau1[USINE])-ROW($B$2)+1),ROWS(I$2:I66)))),"",INDEX(Tableau1[USINE],SMALL(IF(FREQUENCY(IF(Tableau1[USINE]&lt;&gt;"",MATCH(Tableau1[USINE],Tableau1[USINE],0)), ROW(Tableau1[USINE])-ROW($B$2)+1),ROW(Tableau1[USINE])-ROW($B$2)+1),ROWS(I$2:I66))))</f>
        <v/>
      </c>
    </row>
    <row r="67" spans="1:7" x14ac:dyDescent="0.45">
      <c r="A67" t="str">
        <f t="array" ref="A67">IF(ISERROR(INDEX(Tableau1[MP ANALYSEE],SMALL(IF(FREQUENCY(IF(Tableau1[MP ANALYSEE]&lt;&gt;"",MATCH(Tableau1[MP ANALYSEE],Tableau1[MP ANALYSEE],0)), ROW(Tableau1[MP ANALYSEE])-ROW($B$2)+1),ROW(Tableau1[MP ANALYSEE])-ROW($B$2)+1),ROWS(I$2:I67)))),"",INDEX(Tableau1[MP ANALYSEE],SMALL(IF(FREQUENCY(IF(Tableau1[MP ANALYSEE]&lt;&gt;"",MATCH(Tableau1[MP ANALYSEE],Tableau1[MP ANALYSEE],0)), ROW(Tableau1[MP ANALYSEE])-ROW($B$2)+1),ROW(Tableau1[MP ANALYSEE])-ROW($B$2)+1),ROWS(I$2:I67))))</f>
        <v/>
      </c>
      <c r="C67" t="str">
        <f t="array" ref="C67">IF(ISERROR(INDEX(Tableau1[LOT],SMALL(IF(FREQUENCY(IF(Tableau1[LOT]&lt;&gt;"",MATCH(Tableau1[LOT],Tableau1[LOT],0)), ROW(Tableau1[LOT])-ROW($B$2)+1),ROW(Tableau1[LOT])-ROW($B$2)+1),ROWS(I$2:I67)))),"",INDEX(Tableau1[LOT],SMALL(IF(FREQUENCY(IF(Tableau1[LOT]&lt;&gt;"",MATCH(Tableau1[LOT],Tableau1[LOT],0)), ROW(Tableau1[LOT])-ROW($B$2)+1),ROW(Tableau1[LOT])-ROW($B$2)+1),ROWS(I$2:I67))))</f>
        <v/>
      </c>
      <c r="E67" t="str">
        <f t="array" ref="E67">IF(ISERROR(INDEX(Tableau1[LABO],SMALL(IF(FREQUENCY(IF(Tableau1[LABO]&lt;&gt;"",MATCH(Tableau1[LABO],Tableau1[LABO],0)), ROW(Tableau1[LABO])-ROW($B$2)+1),ROW(Tableau1[LABO])-ROW($B$2)+1),ROWS(I$2:I67)))),"",INDEX(Tableau1[LABO],SMALL(IF(FREQUENCY(IF(Tableau1[LABO]&lt;&gt;"",MATCH(Tableau1[LABO],Tableau1[LABO],0)), ROW(Tableau1[LABO])-ROW($B$2)+1),ROW(Tableau1[LABO])-ROW($B$2)+1),ROWS(I$2:I67))))</f>
        <v/>
      </c>
      <c r="G67" t="str">
        <f t="array" ref="G67">IF(ISERROR(INDEX(Tableau1[USINE],SMALL(IF(FREQUENCY(IF(Tableau1[USINE]&lt;&gt;"",MATCH(Tableau1[USINE],Tableau1[USINE],0)), ROW(Tableau1[USINE])-ROW($B$2)+1),ROW(Tableau1[USINE])-ROW($B$2)+1),ROWS(I$2:I67)))),"",INDEX(Tableau1[USINE],SMALL(IF(FREQUENCY(IF(Tableau1[USINE]&lt;&gt;"",MATCH(Tableau1[USINE],Tableau1[USINE],0)), ROW(Tableau1[USINE])-ROW($B$2)+1),ROW(Tableau1[USINE])-ROW($B$2)+1),ROWS(I$2:I67))))</f>
        <v/>
      </c>
    </row>
    <row r="68" spans="1:7" x14ac:dyDescent="0.45">
      <c r="A68" t="str">
        <f t="array" ref="A68">IF(ISERROR(INDEX(Tableau1[MP ANALYSEE],SMALL(IF(FREQUENCY(IF(Tableau1[MP ANALYSEE]&lt;&gt;"",MATCH(Tableau1[MP ANALYSEE],Tableau1[MP ANALYSEE],0)), ROW(Tableau1[MP ANALYSEE])-ROW($B$2)+1),ROW(Tableau1[MP ANALYSEE])-ROW($B$2)+1),ROWS(I$2:I68)))),"",INDEX(Tableau1[MP ANALYSEE],SMALL(IF(FREQUENCY(IF(Tableau1[MP ANALYSEE]&lt;&gt;"",MATCH(Tableau1[MP ANALYSEE],Tableau1[MP ANALYSEE],0)), ROW(Tableau1[MP ANALYSEE])-ROW($B$2)+1),ROW(Tableau1[MP ANALYSEE])-ROW($B$2)+1),ROWS(I$2:I68))))</f>
        <v/>
      </c>
      <c r="C68" t="str">
        <f t="array" ref="C68">IF(ISERROR(INDEX(Tableau1[LOT],SMALL(IF(FREQUENCY(IF(Tableau1[LOT]&lt;&gt;"",MATCH(Tableau1[LOT],Tableau1[LOT],0)), ROW(Tableau1[LOT])-ROW($B$2)+1),ROW(Tableau1[LOT])-ROW($B$2)+1),ROWS(I$2:I68)))),"",INDEX(Tableau1[LOT],SMALL(IF(FREQUENCY(IF(Tableau1[LOT]&lt;&gt;"",MATCH(Tableau1[LOT],Tableau1[LOT],0)), ROW(Tableau1[LOT])-ROW($B$2)+1),ROW(Tableau1[LOT])-ROW($B$2)+1),ROWS(I$2:I68))))</f>
        <v/>
      </c>
      <c r="E68" t="str">
        <f t="array" ref="E68">IF(ISERROR(INDEX(Tableau1[LABO],SMALL(IF(FREQUENCY(IF(Tableau1[LABO]&lt;&gt;"",MATCH(Tableau1[LABO],Tableau1[LABO],0)), ROW(Tableau1[LABO])-ROW($B$2)+1),ROW(Tableau1[LABO])-ROW($B$2)+1),ROWS(I$2:I68)))),"",INDEX(Tableau1[LABO],SMALL(IF(FREQUENCY(IF(Tableau1[LABO]&lt;&gt;"",MATCH(Tableau1[LABO],Tableau1[LABO],0)), ROW(Tableau1[LABO])-ROW($B$2)+1),ROW(Tableau1[LABO])-ROW($B$2)+1),ROWS(I$2:I68))))</f>
        <v/>
      </c>
      <c r="G68" t="str">
        <f t="array" ref="G68">IF(ISERROR(INDEX(Tableau1[USINE],SMALL(IF(FREQUENCY(IF(Tableau1[USINE]&lt;&gt;"",MATCH(Tableau1[USINE],Tableau1[USINE],0)), ROW(Tableau1[USINE])-ROW($B$2)+1),ROW(Tableau1[USINE])-ROW($B$2)+1),ROWS(I$2:I68)))),"",INDEX(Tableau1[USINE],SMALL(IF(FREQUENCY(IF(Tableau1[USINE]&lt;&gt;"",MATCH(Tableau1[USINE],Tableau1[USINE],0)), ROW(Tableau1[USINE])-ROW($B$2)+1),ROW(Tableau1[USINE])-ROW($B$2)+1),ROWS(I$2:I68))))</f>
        <v/>
      </c>
    </row>
    <row r="69" spans="1:7" x14ac:dyDescent="0.45">
      <c r="A69" t="str">
        <f t="array" ref="A69">IF(ISERROR(INDEX(Tableau1[MP ANALYSEE],SMALL(IF(FREQUENCY(IF(Tableau1[MP ANALYSEE]&lt;&gt;"",MATCH(Tableau1[MP ANALYSEE],Tableau1[MP ANALYSEE],0)), ROW(Tableau1[MP ANALYSEE])-ROW($B$2)+1),ROW(Tableau1[MP ANALYSEE])-ROW($B$2)+1),ROWS(I$2:I69)))),"",INDEX(Tableau1[MP ANALYSEE],SMALL(IF(FREQUENCY(IF(Tableau1[MP ANALYSEE]&lt;&gt;"",MATCH(Tableau1[MP ANALYSEE],Tableau1[MP ANALYSEE],0)), ROW(Tableau1[MP ANALYSEE])-ROW($B$2)+1),ROW(Tableau1[MP ANALYSEE])-ROW($B$2)+1),ROWS(I$2:I69))))</f>
        <v/>
      </c>
      <c r="C69" t="str">
        <f t="array" ref="C69">IF(ISERROR(INDEX(Tableau1[LOT],SMALL(IF(FREQUENCY(IF(Tableau1[LOT]&lt;&gt;"",MATCH(Tableau1[LOT],Tableau1[LOT],0)), ROW(Tableau1[LOT])-ROW($B$2)+1),ROW(Tableau1[LOT])-ROW($B$2)+1),ROWS(I$2:I69)))),"",INDEX(Tableau1[LOT],SMALL(IF(FREQUENCY(IF(Tableau1[LOT]&lt;&gt;"",MATCH(Tableau1[LOT],Tableau1[LOT],0)), ROW(Tableau1[LOT])-ROW($B$2)+1),ROW(Tableau1[LOT])-ROW($B$2)+1),ROWS(I$2:I69))))</f>
        <v/>
      </c>
      <c r="E69" t="str">
        <f t="array" ref="E69">IF(ISERROR(INDEX(Tableau1[LABO],SMALL(IF(FREQUENCY(IF(Tableau1[LABO]&lt;&gt;"",MATCH(Tableau1[LABO],Tableau1[LABO],0)), ROW(Tableau1[LABO])-ROW($B$2)+1),ROW(Tableau1[LABO])-ROW($B$2)+1),ROWS(I$2:I69)))),"",INDEX(Tableau1[LABO],SMALL(IF(FREQUENCY(IF(Tableau1[LABO]&lt;&gt;"",MATCH(Tableau1[LABO],Tableau1[LABO],0)), ROW(Tableau1[LABO])-ROW($B$2)+1),ROW(Tableau1[LABO])-ROW($B$2)+1),ROWS(I$2:I69))))</f>
        <v/>
      </c>
      <c r="G69" t="str">
        <f t="array" ref="G69">IF(ISERROR(INDEX(Tableau1[USINE],SMALL(IF(FREQUENCY(IF(Tableau1[USINE]&lt;&gt;"",MATCH(Tableau1[USINE],Tableau1[USINE],0)), ROW(Tableau1[USINE])-ROW($B$2)+1),ROW(Tableau1[USINE])-ROW($B$2)+1),ROWS(I$2:I69)))),"",INDEX(Tableau1[USINE],SMALL(IF(FREQUENCY(IF(Tableau1[USINE]&lt;&gt;"",MATCH(Tableau1[USINE],Tableau1[USINE],0)), ROW(Tableau1[USINE])-ROW($B$2)+1),ROW(Tableau1[USINE])-ROW($B$2)+1),ROWS(I$2:I69))))</f>
        <v/>
      </c>
    </row>
    <row r="70" spans="1:7" x14ac:dyDescent="0.45">
      <c r="A70" t="str">
        <f t="array" ref="A70">IF(ISERROR(INDEX(Tableau1[MP ANALYSEE],SMALL(IF(FREQUENCY(IF(Tableau1[MP ANALYSEE]&lt;&gt;"",MATCH(Tableau1[MP ANALYSEE],Tableau1[MP ANALYSEE],0)), ROW(Tableau1[MP ANALYSEE])-ROW($B$2)+1),ROW(Tableau1[MP ANALYSEE])-ROW($B$2)+1),ROWS(I$2:I70)))),"",INDEX(Tableau1[MP ANALYSEE],SMALL(IF(FREQUENCY(IF(Tableau1[MP ANALYSEE]&lt;&gt;"",MATCH(Tableau1[MP ANALYSEE],Tableau1[MP ANALYSEE],0)), ROW(Tableau1[MP ANALYSEE])-ROW($B$2)+1),ROW(Tableau1[MP ANALYSEE])-ROW($B$2)+1),ROWS(I$2:I70))))</f>
        <v/>
      </c>
      <c r="C70" t="str">
        <f t="array" ref="C70">IF(ISERROR(INDEX(Tableau1[LOT],SMALL(IF(FREQUENCY(IF(Tableau1[LOT]&lt;&gt;"",MATCH(Tableau1[LOT],Tableau1[LOT],0)), ROW(Tableau1[LOT])-ROW($B$2)+1),ROW(Tableau1[LOT])-ROW($B$2)+1),ROWS(I$2:I70)))),"",INDEX(Tableau1[LOT],SMALL(IF(FREQUENCY(IF(Tableau1[LOT]&lt;&gt;"",MATCH(Tableau1[LOT],Tableau1[LOT],0)), ROW(Tableau1[LOT])-ROW($B$2)+1),ROW(Tableau1[LOT])-ROW($B$2)+1),ROWS(I$2:I70))))</f>
        <v/>
      </c>
      <c r="E70" t="str">
        <f t="array" ref="E70">IF(ISERROR(INDEX(Tableau1[LABO],SMALL(IF(FREQUENCY(IF(Tableau1[LABO]&lt;&gt;"",MATCH(Tableau1[LABO],Tableau1[LABO],0)), ROW(Tableau1[LABO])-ROW($B$2)+1),ROW(Tableau1[LABO])-ROW($B$2)+1),ROWS(I$2:I70)))),"",INDEX(Tableau1[LABO],SMALL(IF(FREQUENCY(IF(Tableau1[LABO]&lt;&gt;"",MATCH(Tableau1[LABO],Tableau1[LABO],0)), ROW(Tableau1[LABO])-ROW($B$2)+1),ROW(Tableau1[LABO])-ROW($B$2)+1),ROWS(I$2:I70))))</f>
        <v/>
      </c>
      <c r="G70" t="str">
        <f t="array" ref="G70">IF(ISERROR(INDEX(Tableau1[USINE],SMALL(IF(FREQUENCY(IF(Tableau1[USINE]&lt;&gt;"",MATCH(Tableau1[USINE],Tableau1[USINE],0)), ROW(Tableau1[USINE])-ROW($B$2)+1),ROW(Tableau1[USINE])-ROW($B$2)+1),ROWS(I$2:I70)))),"",INDEX(Tableau1[USINE],SMALL(IF(FREQUENCY(IF(Tableau1[USINE]&lt;&gt;"",MATCH(Tableau1[USINE],Tableau1[USINE],0)), ROW(Tableau1[USINE])-ROW($B$2)+1),ROW(Tableau1[USINE])-ROW($B$2)+1),ROWS(I$2:I70))))</f>
        <v/>
      </c>
    </row>
    <row r="71" spans="1:7" x14ac:dyDescent="0.45">
      <c r="A71" t="str">
        <f t="array" ref="A71">IF(ISERROR(INDEX(Tableau1[MP ANALYSEE],SMALL(IF(FREQUENCY(IF(Tableau1[MP ANALYSEE]&lt;&gt;"",MATCH(Tableau1[MP ANALYSEE],Tableau1[MP ANALYSEE],0)), ROW(Tableau1[MP ANALYSEE])-ROW($B$2)+1),ROW(Tableau1[MP ANALYSEE])-ROW($B$2)+1),ROWS(I$2:I71)))),"",INDEX(Tableau1[MP ANALYSEE],SMALL(IF(FREQUENCY(IF(Tableau1[MP ANALYSEE]&lt;&gt;"",MATCH(Tableau1[MP ANALYSEE],Tableau1[MP ANALYSEE],0)), ROW(Tableau1[MP ANALYSEE])-ROW($B$2)+1),ROW(Tableau1[MP ANALYSEE])-ROW($B$2)+1),ROWS(I$2:I71))))</f>
        <v/>
      </c>
      <c r="C71" t="str">
        <f t="array" ref="C71">IF(ISERROR(INDEX(Tableau1[LOT],SMALL(IF(FREQUENCY(IF(Tableau1[LOT]&lt;&gt;"",MATCH(Tableau1[LOT],Tableau1[LOT],0)), ROW(Tableau1[LOT])-ROW($B$2)+1),ROW(Tableau1[LOT])-ROW($B$2)+1),ROWS(I$2:I71)))),"",INDEX(Tableau1[LOT],SMALL(IF(FREQUENCY(IF(Tableau1[LOT]&lt;&gt;"",MATCH(Tableau1[LOT],Tableau1[LOT],0)), ROW(Tableau1[LOT])-ROW($B$2)+1),ROW(Tableau1[LOT])-ROW($B$2)+1),ROWS(I$2:I71))))</f>
        <v/>
      </c>
      <c r="E71" t="str">
        <f t="array" ref="E71">IF(ISERROR(INDEX(Tableau1[LABO],SMALL(IF(FREQUENCY(IF(Tableau1[LABO]&lt;&gt;"",MATCH(Tableau1[LABO],Tableau1[LABO],0)), ROW(Tableau1[LABO])-ROW($B$2)+1),ROW(Tableau1[LABO])-ROW($B$2)+1),ROWS(I$2:I71)))),"",INDEX(Tableau1[LABO],SMALL(IF(FREQUENCY(IF(Tableau1[LABO]&lt;&gt;"",MATCH(Tableau1[LABO],Tableau1[LABO],0)), ROW(Tableau1[LABO])-ROW($B$2)+1),ROW(Tableau1[LABO])-ROW($B$2)+1),ROWS(I$2:I71))))</f>
        <v/>
      </c>
      <c r="G71" t="str">
        <f t="array" ref="G71">IF(ISERROR(INDEX(Tableau1[USINE],SMALL(IF(FREQUENCY(IF(Tableau1[USINE]&lt;&gt;"",MATCH(Tableau1[USINE],Tableau1[USINE],0)), ROW(Tableau1[USINE])-ROW($B$2)+1),ROW(Tableau1[USINE])-ROW($B$2)+1),ROWS(I$2:I71)))),"",INDEX(Tableau1[USINE],SMALL(IF(FREQUENCY(IF(Tableau1[USINE]&lt;&gt;"",MATCH(Tableau1[USINE],Tableau1[USINE],0)), ROW(Tableau1[USINE])-ROW($B$2)+1),ROW(Tableau1[USINE])-ROW($B$2)+1),ROWS(I$2:I71))))</f>
        <v/>
      </c>
    </row>
    <row r="72" spans="1:7" x14ac:dyDescent="0.45">
      <c r="A72" t="str">
        <f t="array" ref="A72">IF(ISERROR(INDEX(Tableau1[MP ANALYSEE],SMALL(IF(FREQUENCY(IF(Tableau1[MP ANALYSEE]&lt;&gt;"",MATCH(Tableau1[MP ANALYSEE],Tableau1[MP ANALYSEE],0)), ROW(Tableau1[MP ANALYSEE])-ROW($B$2)+1),ROW(Tableau1[MP ANALYSEE])-ROW($B$2)+1),ROWS(I$2:I72)))),"",INDEX(Tableau1[MP ANALYSEE],SMALL(IF(FREQUENCY(IF(Tableau1[MP ANALYSEE]&lt;&gt;"",MATCH(Tableau1[MP ANALYSEE],Tableau1[MP ANALYSEE],0)), ROW(Tableau1[MP ANALYSEE])-ROW($B$2)+1),ROW(Tableau1[MP ANALYSEE])-ROW($B$2)+1),ROWS(I$2:I72))))</f>
        <v/>
      </c>
      <c r="C72" t="str">
        <f t="array" ref="C72">IF(ISERROR(INDEX(Tableau1[LOT],SMALL(IF(FREQUENCY(IF(Tableau1[LOT]&lt;&gt;"",MATCH(Tableau1[LOT],Tableau1[LOT],0)), ROW(Tableau1[LOT])-ROW($B$2)+1),ROW(Tableau1[LOT])-ROW($B$2)+1),ROWS(I$2:I72)))),"",INDEX(Tableau1[LOT],SMALL(IF(FREQUENCY(IF(Tableau1[LOT]&lt;&gt;"",MATCH(Tableau1[LOT],Tableau1[LOT],0)), ROW(Tableau1[LOT])-ROW($B$2)+1),ROW(Tableau1[LOT])-ROW($B$2)+1),ROWS(I$2:I72))))</f>
        <v/>
      </c>
      <c r="E72" t="str">
        <f t="array" ref="E72">IF(ISERROR(INDEX(Tableau1[LABO],SMALL(IF(FREQUENCY(IF(Tableau1[LABO]&lt;&gt;"",MATCH(Tableau1[LABO],Tableau1[LABO],0)), ROW(Tableau1[LABO])-ROW($B$2)+1),ROW(Tableau1[LABO])-ROW($B$2)+1),ROWS(I$2:I72)))),"",INDEX(Tableau1[LABO],SMALL(IF(FREQUENCY(IF(Tableau1[LABO]&lt;&gt;"",MATCH(Tableau1[LABO],Tableau1[LABO],0)), ROW(Tableau1[LABO])-ROW($B$2)+1),ROW(Tableau1[LABO])-ROW($B$2)+1),ROWS(I$2:I72))))</f>
        <v/>
      </c>
      <c r="G72" t="str">
        <f t="array" ref="G72">IF(ISERROR(INDEX(Tableau1[USINE],SMALL(IF(FREQUENCY(IF(Tableau1[USINE]&lt;&gt;"",MATCH(Tableau1[USINE],Tableau1[USINE],0)), ROW(Tableau1[USINE])-ROW($B$2)+1),ROW(Tableau1[USINE])-ROW($B$2)+1),ROWS(I$2:I72)))),"",INDEX(Tableau1[USINE],SMALL(IF(FREQUENCY(IF(Tableau1[USINE]&lt;&gt;"",MATCH(Tableau1[USINE],Tableau1[USINE],0)), ROW(Tableau1[USINE])-ROW($B$2)+1),ROW(Tableau1[USINE])-ROW($B$2)+1),ROWS(I$2:I72))))</f>
        <v/>
      </c>
    </row>
    <row r="73" spans="1:7" x14ac:dyDescent="0.45">
      <c r="A73" t="str">
        <f t="array" ref="A73">IF(ISERROR(INDEX(Tableau1[MP ANALYSEE],SMALL(IF(FREQUENCY(IF(Tableau1[MP ANALYSEE]&lt;&gt;"",MATCH(Tableau1[MP ANALYSEE],Tableau1[MP ANALYSEE],0)), ROW(Tableau1[MP ANALYSEE])-ROW($B$2)+1),ROW(Tableau1[MP ANALYSEE])-ROW($B$2)+1),ROWS(I$2:I73)))),"",INDEX(Tableau1[MP ANALYSEE],SMALL(IF(FREQUENCY(IF(Tableau1[MP ANALYSEE]&lt;&gt;"",MATCH(Tableau1[MP ANALYSEE],Tableau1[MP ANALYSEE],0)), ROW(Tableau1[MP ANALYSEE])-ROW($B$2)+1),ROW(Tableau1[MP ANALYSEE])-ROW($B$2)+1),ROWS(I$2:I73))))</f>
        <v/>
      </c>
      <c r="C73" t="str">
        <f t="array" ref="C73">IF(ISERROR(INDEX(Tableau1[LOT],SMALL(IF(FREQUENCY(IF(Tableau1[LOT]&lt;&gt;"",MATCH(Tableau1[LOT],Tableau1[LOT],0)), ROW(Tableau1[LOT])-ROW($B$2)+1),ROW(Tableau1[LOT])-ROW($B$2)+1),ROWS(I$2:I73)))),"",INDEX(Tableau1[LOT],SMALL(IF(FREQUENCY(IF(Tableau1[LOT]&lt;&gt;"",MATCH(Tableau1[LOT],Tableau1[LOT],0)), ROW(Tableau1[LOT])-ROW($B$2)+1),ROW(Tableau1[LOT])-ROW($B$2)+1),ROWS(I$2:I73))))</f>
        <v/>
      </c>
      <c r="E73" t="str">
        <f t="array" ref="E73">IF(ISERROR(INDEX(Tableau1[LABO],SMALL(IF(FREQUENCY(IF(Tableau1[LABO]&lt;&gt;"",MATCH(Tableau1[LABO],Tableau1[LABO],0)), ROW(Tableau1[LABO])-ROW($B$2)+1),ROW(Tableau1[LABO])-ROW($B$2)+1),ROWS(I$2:I73)))),"",INDEX(Tableau1[LABO],SMALL(IF(FREQUENCY(IF(Tableau1[LABO]&lt;&gt;"",MATCH(Tableau1[LABO],Tableau1[LABO],0)), ROW(Tableau1[LABO])-ROW($B$2)+1),ROW(Tableau1[LABO])-ROW($B$2)+1),ROWS(I$2:I73))))</f>
        <v/>
      </c>
      <c r="G73" t="str">
        <f t="array" ref="G73">IF(ISERROR(INDEX(Tableau1[USINE],SMALL(IF(FREQUENCY(IF(Tableau1[USINE]&lt;&gt;"",MATCH(Tableau1[USINE],Tableau1[USINE],0)), ROW(Tableau1[USINE])-ROW($B$2)+1),ROW(Tableau1[USINE])-ROW($B$2)+1),ROWS(I$2:I73)))),"",INDEX(Tableau1[USINE],SMALL(IF(FREQUENCY(IF(Tableau1[USINE]&lt;&gt;"",MATCH(Tableau1[USINE],Tableau1[USINE],0)), ROW(Tableau1[USINE])-ROW($B$2)+1),ROW(Tableau1[USINE])-ROW($B$2)+1),ROWS(I$2:I73))))</f>
        <v/>
      </c>
    </row>
    <row r="74" spans="1:7" x14ac:dyDescent="0.45">
      <c r="A74" t="str">
        <f t="array" ref="A74">IF(ISERROR(INDEX(Tableau1[MP ANALYSEE],SMALL(IF(FREQUENCY(IF(Tableau1[MP ANALYSEE]&lt;&gt;"",MATCH(Tableau1[MP ANALYSEE],Tableau1[MP ANALYSEE],0)), ROW(Tableau1[MP ANALYSEE])-ROW($B$2)+1),ROW(Tableau1[MP ANALYSEE])-ROW($B$2)+1),ROWS(I$2:I74)))),"",INDEX(Tableau1[MP ANALYSEE],SMALL(IF(FREQUENCY(IF(Tableau1[MP ANALYSEE]&lt;&gt;"",MATCH(Tableau1[MP ANALYSEE],Tableau1[MP ANALYSEE],0)), ROW(Tableau1[MP ANALYSEE])-ROW($B$2)+1),ROW(Tableau1[MP ANALYSEE])-ROW($B$2)+1),ROWS(I$2:I74))))</f>
        <v/>
      </c>
      <c r="C74" t="str">
        <f t="array" ref="C74">IF(ISERROR(INDEX(Tableau1[LOT],SMALL(IF(FREQUENCY(IF(Tableau1[LOT]&lt;&gt;"",MATCH(Tableau1[LOT],Tableau1[LOT],0)), ROW(Tableau1[LOT])-ROW($B$2)+1),ROW(Tableau1[LOT])-ROW($B$2)+1),ROWS(I$2:I74)))),"",INDEX(Tableau1[LOT],SMALL(IF(FREQUENCY(IF(Tableau1[LOT]&lt;&gt;"",MATCH(Tableau1[LOT],Tableau1[LOT],0)), ROW(Tableau1[LOT])-ROW($B$2)+1),ROW(Tableau1[LOT])-ROW($B$2)+1),ROWS(I$2:I74))))</f>
        <v/>
      </c>
      <c r="E74" t="str">
        <f t="array" ref="E74">IF(ISERROR(INDEX(Tableau1[LABO],SMALL(IF(FREQUENCY(IF(Tableau1[LABO]&lt;&gt;"",MATCH(Tableau1[LABO],Tableau1[LABO],0)), ROW(Tableau1[LABO])-ROW($B$2)+1),ROW(Tableau1[LABO])-ROW($B$2)+1),ROWS(I$2:I74)))),"",INDEX(Tableau1[LABO],SMALL(IF(FREQUENCY(IF(Tableau1[LABO]&lt;&gt;"",MATCH(Tableau1[LABO],Tableau1[LABO],0)), ROW(Tableau1[LABO])-ROW($B$2)+1),ROW(Tableau1[LABO])-ROW($B$2)+1),ROWS(I$2:I74))))</f>
        <v/>
      </c>
      <c r="G74" t="str">
        <f t="array" ref="G74">IF(ISERROR(INDEX(Tableau1[USINE],SMALL(IF(FREQUENCY(IF(Tableau1[USINE]&lt;&gt;"",MATCH(Tableau1[USINE],Tableau1[USINE],0)), ROW(Tableau1[USINE])-ROW($B$2)+1),ROW(Tableau1[USINE])-ROW($B$2)+1),ROWS(I$2:I74)))),"",INDEX(Tableau1[USINE],SMALL(IF(FREQUENCY(IF(Tableau1[USINE]&lt;&gt;"",MATCH(Tableau1[USINE],Tableau1[USINE],0)), ROW(Tableau1[USINE])-ROW($B$2)+1),ROW(Tableau1[USINE])-ROW($B$2)+1),ROWS(I$2:I74))))</f>
        <v/>
      </c>
    </row>
    <row r="75" spans="1:7" x14ac:dyDescent="0.45">
      <c r="A75" t="str">
        <f t="array" ref="A75">IF(ISERROR(INDEX(Tableau1[MP ANALYSEE],SMALL(IF(FREQUENCY(IF(Tableau1[MP ANALYSEE]&lt;&gt;"",MATCH(Tableau1[MP ANALYSEE],Tableau1[MP ANALYSEE],0)), ROW(Tableau1[MP ANALYSEE])-ROW($B$2)+1),ROW(Tableau1[MP ANALYSEE])-ROW($B$2)+1),ROWS(I$2:I75)))),"",INDEX(Tableau1[MP ANALYSEE],SMALL(IF(FREQUENCY(IF(Tableau1[MP ANALYSEE]&lt;&gt;"",MATCH(Tableau1[MP ANALYSEE],Tableau1[MP ANALYSEE],0)), ROW(Tableau1[MP ANALYSEE])-ROW($B$2)+1),ROW(Tableau1[MP ANALYSEE])-ROW($B$2)+1),ROWS(I$2:I75))))</f>
        <v/>
      </c>
      <c r="C75" t="str">
        <f t="array" ref="C75">IF(ISERROR(INDEX(Tableau1[LOT],SMALL(IF(FREQUENCY(IF(Tableau1[LOT]&lt;&gt;"",MATCH(Tableau1[LOT],Tableau1[LOT],0)), ROW(Tableau1[LOT])-ROW($B$2)+1),ROW(Tableau1[LOT])-ROW($B$2)+1),ROWS(I$2:I75)))),"",INDEX(Tableau1[LOT],SMALL(IF(FREQUENCY(IF(Tableau1[LOT]&lt;&gt;"",MATCH(Tableau1[LOT],Tableau1[LOT],0)), ROW(Tableau1[LOT])-ROW($B$2)+1),ROW(Tableau1[LOT])-ROW($B$2)+1),ROWS(I$2:I75))))</f>
        <v/>
      </c>
      <c r="E75" t="str">
        <f t="array" ref="E75">IF(ISERROR(INDEX(Tableau1[LABO],SMALL(IF(FREQUENCY(IF(Tableau1[LABO]&lt;&gt;"",MATCH(Tableau1[LABO],Tableau1[LABO],0)), ROW(Tableau1[LABO])-ROW($B$2)+1),ROW(Tableau1[LABO])-ROW($B$2)+1),ROWS(I$2:I75)))),"",INDEX(Tableau1[LABO],SMALL(IF(FREQUENCY(IF(Tableau1[LABO]&lt;&gt;"",MATCH(Tableau1[LABO],Tableau1[LABO],0)), ROW(Tableau1[LABO])-ROW($B$2)+1),ROW(Tableau1[LABO])-ROW($B$2)+1),ROWS(I$2:I75))))</f>
        <v/>
      </c>
      <c r="G75" t="str">
        <f t="array" ref="G75">IF(ISERROR(INDEX(Tableau1[USINE],SMALL(IF(FREQUENCY(IF(Tableau1[USINE]&lt;&gt;"",MATCH(Tableau1[USINE],Tableau1[USINE],0)), ROW(Tableau1[USINE])-ROW($B$2)+1),ROW(Tableau1[USINE])-ROW($B$2)+1),ROWS(I$2:I75)))),"",INDEX(Tableau1[USINE],SMALL(IF(FREQUENCY(IF(Tableau1[USINE]&lt;&gt;"",MATCH(Tableau1[USINE],Tableau1[USINE],0)), ROW(Tableau1[USINE])-ROW($B$2)+1),ROW(Tableau1[USINE])-ROW($B$2)+1),ROWS(I$2:I75))))</f>
        <v/>
      </c>
    </row>
    <row r="76" spans="1:7" x14ac:dyDescent="0.45">
      <c r="A76" t="str">
        <f t="array" ref="A76">IF(ISERROR(INDEX(Tableau1[MP ANALYSEE],SMALL(IF(FREQUENCY(IF(Tableau1[MP ANALYSEE]&lt;&gt;"",MATCH(Tableau1[MP ANALYSEE],Tableau1[MP ANALYSEE],0)), ROW(Tableau1[MP ANALYSEE])-ROW($B$2)+1),ROW(Tableau1[MP ANALYSEE])-ROW($B$2)+1),ROWS(I$2:I76)))),"",INDEX(Tableau1[MP ANALYSEE],SMALL(IF(FREQUENCY(IF(Tableau1[MP ANALYSEE]&lt;&gt;"",MATCH(Tableau1[MP ANALYSEE],Tableau1[MP ANALYSEE],0)), ROW(Tableau1[MP ANALYSEE])-ROW($B$2)+1),ROW(Tableau1[MP ANALYSEE])-ROW($B$2)+1),ROWS(I$2:I76))))</f>
        <v/>
      </c>
      <c r="C76" t="str">
        <f t="array" ref="C76">IF(ISERROR(INDEX(Tableau1[LOT],SMALL(IF(FREQUENCY(IF(Tableau1[LOT]&lt;&gt;"",MATCH(Tableau1[LOT],Tableau1[LOT],0)), ROW(Tableau1[LOT])-ROW($B$2)+1),ROW(Tableau1[LOT])-ROW($B$2)+1),ROWS(I$2:I76)))),"",INDEX(Tableau1[LOT],SMALL(IF(FREQUENCY(IF(Tableau1[LOT]&lt;&gt;"",MATCH(Tableau1[LOT],Tableau1[LOT],0)), ROW(Tableau1[LOT])-ROW($B$2)+1),ROW(Tableau1[LOT])-ROW($B$2)+1),ROWS(I$2:I76))))</f>
        <v/>
      </c>
      <c r="E76" t="str">
        <f t="array" ref="E76">IF(ISERROR(INDEX(Tableau1[LABO],SMALL(IF(FREQUENCY(IF(Tableau1[LABO]&lt;&gt;"",MATCH(Tableau1[LABO],Tableau1[LABO],0)), ROW(Tableau1[LABO])-ROW($B$2)+1),ROW(Tableau1[LABO])-ROW($B$2)+1),ROWS(I$2:I76)))),"",INDEX(Tableau1[LABO],SMALL(IF(FREQUENCY(IF(Tableau1[LABO]&lt;&gt;"",MATCH(Tableau1[LABO],Tableau1[LABO],0)), ROW(Tableau1[LABO])-ROW($B$2)+1),ROW(Tableau1[LABO])-ROW($B$2)+1),ROWS(I$2:I76))))</f>
        <v/>
      </c>
      <c r="G76" t="str">
        <f t="array" ref="G76">IF(ISERROR(INDEX(Tableau1[USINE],SMALL(IF(FREQUENCY(IF(Tableau1[USINE]&lt;&gt;"",MATCH(Tableau1[USINE],Tableau1[USINE],0)), ROW(Tableau1[USINE])-ROW($B$2)+1),ROW(Tableau1[USINE])-ROW($B$2)+1),ROWS(I$2:I76)))),"",INDEX(Tableau1[USINE],SMALL(IF(FREQUENCY(IF(Tableau1[USINE]&lt;&gt;"",MATCH(Tableau1[USINE],Tableau1[USINE],0)), ROW(Tableau1[USINE])-ROW($B$2)+1),ROW(Tableau1[USINE])-ROW($B$2)+1),ROWS(I$2:I76))))</f>
        <v/>
      </c>
    </row>
    <row r="77" spans="1:7" x14ac:dyDescent="0.45">
      <c r="A77" t="str">
        <f t="array" ref="A77">IF(ISERROR(INDEX(Tableau1[MP ANALYSEE],SMALL(IF(FREQUENCY(IF(Tableau1[MP ANALYSEE]&lt;&gt;"",MATCH(Tableau1[MP ANALYSEE],Tableau1[MP ANALYSEE],0)), ROW(Tableau1[MP ANALYSEE])-ROW($B$2)+1),ROW(Tableau1[MP ANALYSEE])-ROW($B$2)+1),ROWS(I$2:I77)))),"",INDEX(Tableau1[MP ANALYSEE],SMALL(IF(FREQUENCY(IF(Tableau1[MP ANALYSEE]&lt;&gt;"",MATCH(Tableau1[MP ANALYSEE],Tableau1[MP ANALYSEE],0)), ROW(Tableau1[MP ANALYSEE])-ROW($B$2)+1),ROW(Tableau1[MP ANALYSEE])-ROW($B$2)+1),ROWS(I$2:I77))))</f>
        <v/>
      </c>
      <c r="C77" t="str">
        <f t="array" ref="C77">IF(ISERROR(INDEX(Tableau1[LOT],SMALL(IF(FREQUENCY(IF(Tableau1[LOT]&lt;&gt;"",MATCH(Tableau1[LOT],Tableau1[LOT],0)), ROW(Tableau1[LOT])-ROW($B$2)+1),ROW(Tableau1[LOT])-ROW($B$2)+1),ROWS(I$2:I77)))),"",INDEX(Tableau1[LOT],SMALL(IF(FREQUENCY(IF(Tableau1[LOT]&lt;&gt;"",MATCH(Tableau1[LOT],Tableau1[LOT],0)), ROW(Tableau1[LOT])-ROW($B$2)+1),ROW(Tableau1[LOT])-ROW($B$2)+1),ROWS(I$2:I77))))</f>
        <v/>
      </c>
      <c r="E77" t="str">
        <f t="array" ref="E77">IF(ISERROR(INDEX(Tableau1[LABO],SMALL(IF(FREQUENCY(IF(Tableau1[LABO]&lt;&gt;"",MATCH(Tableau1[LABO],Tableau1[LABO],0)), ROW(Tableau1[LABO])-ROW($B$2)+1),ROW(Tableau1[LABO])-ROW($B$2)+1),ROWS(I$2:I77)))),"",INDEX(Tableau1[LABO],SMALL(IF(FREQUENCY(IF(Tableau1[LABO]&lt;&gt;"",MATCH(Tableau1[LABO],Tableau1[LABO],0)), ROW(Tableau1[LABO])-ROW($B$2)+1),ROW(Tableau1[LABO])-ROW($B$2)+1),ROWS(I$2:I77))))</f>
        <v/>
      </c>
      <c r="G77" t="str">
        <f t="array" ref="G77">IF(ISERROR(INDEX(Tableau1[USINE],SMALL(IF(FREQUENCY(IF(Tableau1[USINE]&lt;&gt;"",MATCH(Tableau1[USINE],Tableau1[USINE],0)), ROW(Tableau1[USINE])-ROW($B$2)+1),ROW(Tableau1[USINE])-ROW($B$2)+1),ROWS(I$2:I77)))),"",INDEX(Tableau1[USINE],SMALL(IF(FREQUENCY(IF(Tableau1[USINE]&lt;&gt;"",MATCH(Tableau1[USINE],Tableau1[USINE],0)), ROW(Tableau1[USINE])-ROW($B$2)+1),ROW(Tableau1[USINE])-ROW($B$2)+1),ROWS(I$2:I77))))</f>
        <v/>
      </c>
    </row>
    <row r="78" spans="1:7" x14ac:dyDescent="0.45">
      <c r="A78" t="str">
        <f t="array" ref="A78">IF(ISERROR(INDEX(Tableau1[MP ANALYSEE],SMALL(IF(FREQUENCY(IF(Tableau1[MP ANALYSEE]&lt;&gt;"",MATCH(Tableau1[MP ANALYSEE],Tableau1[MP ANALYSEE],0)), ROW(Tableau1[MP ANALYSEE])-ROW($B$2)+1),ROW(Tableau1[MP ANALYSEE])-ROW($B$2)+1),ROWS(I$2:I78)))),"",INDEX(Tableau1[MP ANALYSEE],SMALL(IF(FREQUENCY(IF(Tableau1[MP ANALYSEE]&lt;&gt;"",MATCH(Tableau1[MP ANALYSEE],Tableau1[MP ANALYSEE],0)), ROW(Tableau1[MP ANALYSEE])-ROW($B$2)+1),ROW(Tableau1[MP ANALYSEE])-ROW($B$2)+1),ROWS(I$2:I78))))</f>
        <v/>
      </c>
      <c r="C78" t="str">
        <f t="array" ref="C78">IF(ISERROR(INDEX(Tableau1[LOT],SMALL(IF(FREQUENCY(IF(Tableau1[LOT]&lt;&gt;"",MATCH(Tableau1[LOT],Tableau1[LOT],0)), ROW(Tableau1[LOT])-ROW($B$2)+1),ROW(Tableau1[LOT])-ROW($B$2)+1),ROWS(I$2:I78)))),"",INDEX(Tableau1[LOT],SMALL(IF(FREQUENCY(IF(Tableau1[LOT]&lt;&gt;"",MATCH(Tableau1[LOT],Tableau1[LOT],0)), ROW(Tableau1[LOT])-ROW($B$2)+1),ROW(Tableau1[LOT])-ROW($B$2)+1),ROWS(I$2:I78))))</f>
        <v/>
      </c>
      <c r="E78" t="str">
        <f t="array" ref="E78">IF(ISERROR(INDEX(Tableau1[LABO],SMALL(IF(FREQUENCY(IF(Tableau1[LABO]&lt;&gt;"",MATCH(Tableau1[LABO],Tableau1[LABO],0)), ROW(Tableau1[LABO])-ROW($B$2)+1),ROW(Tableau1[LABO])-ROW($B$2)+1),ROWS(I$2:I78)))),"",INDEX(Tableau1[LABO],SMALL(IF(FREQUENCY(IF(Tableau1[LABO]&lt;&gt;"",MATCH(Tableau1[LABO],Tableau1[LABO],0)), ROW(Tableau1[LABO])-ROW($B$2)+1),ROW(Tableau1[LABO])-ROW($B$2)+1),ROWS(I$2:I78))))</f>
        <v/>
      </c>
      <c r="G78" t="str">
        <f t="array" ref="G78">IF(ISERROR(INDEX(Tableau1[USINE],SMALL(IF(FREQUENCY(IF(Tableau1[USINE]&lt;&gt;"",MATCH(Tableau1[USINE],Tableau1[USINE],0)), ROW(Tableau1[USINE])-ROW($B$2)+1),ROW(Tableau1[USINE])-ROW($B$2)+1),ROWS(I$2:I78)))),"",INDEX(Tableau1[USINE],SMALL(IF(FREQUENCY(IF(Tableau1[USINE]&lt;&gt;"",MATCH(Tableau1[USINE],Tableau1[USINE],0)), ROW(Tableau1[USINE])-ROW($B$2)+1),ROW(Tableau1[USINE])-ROW($B$2)+1),ROWS(I$2:I78))))</f>
        <v/>
      </c>
    </row>
    <row r="79" spans="1:7" x14ac:dyDescent="0.45">
      <c r="A79" t="str">
        <f t="array" ref="A79">IF(ISERROR(INDEX(Tableau1[MP ANALYSEE],SMALL(IF(FREQUENCY(IF(Tableau1[MP ANALYSEE]&lt;&gt;"",MATCH(Tableau1[MP ANALYSEE],Tableau1[MP ANALYSEE],0)), ROW(Tableau1[MP ANALYSEE])-ROW($B$2)+1),ROW(Tableau1[MP ANALYSEE])-ROW($B$2)+1),ROWS(I$2:I79)))),"",INDEX(Tableau1[MP ANALYSEE],SMALL(IF(FREQUENCY(IF(Tableau1[MP ANALYSEE]&lt;&gt;"",MATCH(Tableau1[MP ANALYSEE],Tableau1[MP ANALYSEE],0)), ROW(Tableau1[MP ANALYSEE])-ROW($B$2)+1),ROW(Tableau1[MP ANALYSEE])-ROW($B$2)+1),ROWS(I$2:I79))))</f>
        <v/>
      </c>
      <c r="C79" t="str">
        <f t="array" ref="C79">IF(ISERROR(INDEX(Tableau1[LOT],SMALL(IF(FREQUENCY(IF(Tableau1[LOT]&lt;&gt;"",MATCH(Tableau1[LOT],Tableau1[LOT],0)), ROW(Tableau1[LOT])-ROW($B$2)+1),ROW(Tableau1[LOT])-ROW($B$2)+1),ROWS(I$2:I79)))),"",INDEX(Tableau1[LOT],SMALL(IF(FREQUENCY(IF(Tableau1[LOT]&lt;&gt;"",MATCH(Tableau1[LOT],Tableau1[LOT],0)), ROW(Tableau1[LOT])-ROW($B$2)+1),ROW(Tableau1[LOT])-ROW($B$2)+1),ROWS(I$2:I79))))</f>
        <v/>
      </c>
      <c r="E79" t="str">
        <f t="array" ref="E79">IF(ISERROR(INDEX(Tableau1[LABO],SMALL(IF(FREQUENCY(IF(Tableau1[LABO]&lt;&gt;"",MATCH(Tableau1[LABO],Tableau1[LABO],0)), ROW(Tableau1[LABO])-ROW($B$2)+1),ROW(Tableau1[LABO])-ROW($B$2)+1),ROWS(I$2:I79)))),"",INDEX(Tableau1[LABO],SMALL(IF(FREQUENCY(IF(Tableau1[LABO]&lt;&gt;"",MATCH(Tableau1[LABO],Tableau1[LABO],0)), ROW(Tableau1[LABO])-ROW($B$2)+1),ROW(Tableau1[LABO])-ROW($B$2)+1),ROWS(I$2:I79))))</f>
        <v/>
      </c>
      <c r="G79" t="str">
        <f t="array" ref="G79">IF(ISERROR(INDEX(Tableau1[USINE],SMALL(IF(FREQUENCY(IF(Tableau1[USINE]&lt;&gt;"",MATCH(Tableau1[USINE],Tableau1[USINE],0)), ROW(Tableau1[USINE])-ROW($B$2)+1),ROW(Tableau1[USINE])-ROW($B$2)+1),ROWS(I$2:I79)))),"",INDEX(Tableau1[USINE],SMALL(IF(FREQUENCY(IF(Tableau1[USINE]&lt;&gt;"",MATCH(Tableau1[USINE],Tableau1[USINE],0)), ROW(Tableau1[USINE])-ROW($B$2)+1),ROW(Tableau1[USINE])-ROW($B$2)+1),ROWS(I$2:I79))))</f>
        <v/>
      </c>
    </row>
    <row r="80" spans="1:7" x14ac:dyDescent="0.45">
      <c r="A80" t="str">
        <f t="array" ref="A80">IF(ISERROR(INDEX(Tableau1[MP ANALYSEE],SMALL(IF(FREQUENCY(IF(Tableau1[MP ANALYSEE]&lt;&gt;"",MATCH(Tableau1[MP ANALYSEE],Tableau1[MP ANALYSEE],0)), ROW(Tableau1[MP ANALYSEE])-ROW($B$2)+1),ROW(Tableau1[MP ANALYSEE])-ROW($B$2)+1),ROWS(I$2:I80)))),"",INDEX(Tableau1[MP ANALYSEE],SMALL(IF(FREQUENCY(IF(Tableau1[MP ANALYSEE]&lt;&gt;"",MATCH(Tableau1[MP ANALYSEE],Tableau1[MP ANALYSEE],0)), ROW(Tableau1[MP ANALYSEE])-ROW($B$2)+1),ROW(Tableau1[MP ANALYSEE])-ROW($B$2)+1),ROWS(I$2:I80))))</f>
        <v/>
      </c>
      <c r="C80" t="str">
        <f t="array" ref="C80">IF(ISERROR(INDEX(Tableau1[LOT],SMALL(IF(FREQUENCY(IF(Tableau1[LOT]&lt;&gt;"",MATCH(Tableau1[LOT],Tableau1[LOT],0)), ROW(Tableau1[LOT])-ROW($B$2)+1),ROW(Tableau1[LOT])-ROW($B$2)+1),ROWS(I$2:I80)))),"",INDEX(Tableau1[LOT],SMALL(IF(FREQUENCY(IF(Tableau1[LOT]&lt;&gt;"",MATCH(Tableau1[LOT],Tableau1[LOT],0)), ROW(Tableau1[LOT])-ROW($B$2)+1),ROW(Tableau1[LOT])-ROW($B$2)+1),ROWS(I$2:I80))))</f>
        <v/>
      </c>
      <c r="E80" t="str">
        <f t="array" ref="E80">IF(ISERROR(INDEX(Tableau1[LABO],SMALL(IF(FREQUENCY(IF(Tableau1[LABO]&lt;&gt;"",MATCH(Tableau1[LABO],Tableau1[LABO],0)), ROW(Tableau1[LABO])-ROW($B$2)+1),ROW(Tableau1[LABO])-ROW($B$2)+1),ROWS(I$2:I80)))),"",INDEX(Tableau1[LABO],SMALL(IF(FREQUENCY(IF(Tableau1[LABO]&lt;&gt;"",MATCH(Tableau1[LABO],Tableau1[LABO],0)), ROW(Tableau1[LABO])-ROW($B$2)+1),ROW(Tableau1[LABO])-ROW($B$2)+1),ROWS(I$2:I80))))</f>
        <v/>
      </c>
      <c r="G80" t="str">
        <f t="array" ref="G80">IF(ISERROR(INDEX(Tableau1[USINE],SMALL(IF(FREQUENCY(IF(Tableau1[USINE]&lt;&gt;"",MATCH(Tableau1[USINE],Tableau1[USINE],0)), ROW(Tableau1[USINE])-ROW($B$2)+1),ROW(Tableau1[USINE])-ROW($B$2)+1),ROWS(I$2:I80)))),"",INDEX(Tableau1[USINE],SMALL(IF(FREQUENCY(IF(Tableau1[USINE]&lt;&gt;"",MATCH(Tableau1[USINE],Tableau1[USINE],0)), ROW(Tableau1[USINE])-ROW($B$2)+1),ROW(Tableau1[USINE])-ROW($B$2)+1),ROWS(I$2:I80))))</f>
        <v/>
      </c>
    </row>
    <row r="81" spans="1:7" x14ac:dyDescent="0.45">
      <c r="A81" t="str">
        <f t="array" ref="A81">IF(ISERROR(INDEX(Tableau1[MP ANALYSEE],SMALL(IF(FREQUENCY(IF(Tableau1[MP ANALYSEE]&lt;&gt;"",MATCH(Tableau1[MP ANALYSEE],Tableau1[MP ANALYSEE],0)), ROW(Tableau1[MP ANALYSEE])-ROW($B$2)+1),ROW(Tableau1[MP ANALYSEE])-ROW($B$2)+1),ROWS(I$2:I81)))),"",INDEX(Tableau1[MP ANALYSEE],SMALL(IF(FREQUENCY(IF(Tableau1[MP ANALYSEE]&lt;&gt;"",MATCH(Tableau1[MP ANALYSEE],Tableau1[MP ANALYSEE],0)), ROW(Tableau1[MP ANALYSEE])-ROW($B$2)+1),ROW(Tableau1[MP ANALYSEE])-ROW($B$2)+1),ROWS(I$2:I81))))</f>
        <v/>
      </c>
      <c r="C81" t="str">
        <f t="array" ref="C81">IF(ISERROR(INDEX(Tableau1[LOT],SMALL(IF(FREQUENCY(IF(Tableau1[LOT]&lt;&gt;"",MATCH(Tableau1[LOT],Tableau1[LOT],0)), ROW(Tableau1[LOT])-ROW($B$2)+1),ROW(Tableau1[LOT])-ROW($B$2)+1),ROWS(I$2:I81)))),"",INDEX(Tableau1[LOT],SMALL(IF(FREQUENCY(IF(Tableau1[LOT]&lt;&gt;"",MATCH(Tableau1[LOT],Tableau1[LOT],0)), ROW(Tableau1[LOT])-ROW($B$2)+1),ROW(Tableau1[LOT])-ROW($B$2)+1),ROWS(I$2:I81))))</f>
        <v/>
      </c>
      <c r="E81" t="str">
        <f t="array" ref="E81">IF(ISERROR(INDEX(Tableau1[LABO],SMALL(IF(FREQUENCY(IF(Tableau1[LABO]&lt;&gt;"",MATCH(Tableau1[LABO],Tableau1[LABO],0)), ROW(Tableau1[LABO])-ROW($B$2)+1),ROW(Tableau1[LABO])-ROW($B$2)+1),ROWS(I$2:I81)))),"",INDEX(Tableau1[LABO],SMALL(IF(FREQUENCY(IF(Tableau1[LABO]&lt;&gt;"",MATCH(Tableau1[LABO],Tableau1[LABO],0)), ROW(Tableau1[LABO])-ROW($B$2)+1),ROW(Tableau1[LABO])-ROW($B$2)+1),ROWS(I$2:I81))))</f>
        <v/>
      </c>
      <c r="G81" t="str">
        <f t="array" ref="G81">IF(ISERROR(INDEX(Tableau1[USINE],SMALL(IF(FREQUENCY(IF(Tableau1[USINE]&lt;&gt;"",MATCH(Tableau1[USINE],Tableau1[USINE],0)), ROW(Tableau1[USINE])-ROW($B$2)+1),ROW(Tableau1[USINE])-ROW($B$2)+1),ROWS(I$2:I81)))),"",INDEX(Tableau1[USINE],SMALL(IF(FREQUENCY(IF(Tableau1[USINE]&lt;&gt;"",MATCH(Tableau1[USINE],Tableau1[USINE],0)), ROW(Tableau1[USINE])-ROW($B$2)+1),ROW(Tableau1[USINE])-ROW($B$2)+1),ROWS(I$2:I81))))</f>
        <v/>
      </c>
    </row>
    <row r="82" spans="1:7" x14ac:dyDescent="0.45">
      <c r="A82" t="str">
        <f t="array" ref="A82">IF(ISERROR(INDEX(Tableau1[MP ANALYSEE],SMALL(IF(FREQUENCY(IF(Tableau1[MP ANALYSEE]&lt;&gt;"",MATCH(Tableau1[MP ANALYSEE],Tableau1[MP ANALYSEE],0)), ROW(Tableau1[MP ANALYSEE])-ROW($B$2)+1),ROW(Tableau1[MP ANALYSEE])-ROW($B$2)+1),ROWS(I$2:I82)))),"",INDEX(Tableau1[MP ANALYSEE],SMALL(IF(FREQUENCY(IF(Tableau1[MP ANALYSEE]&lt;&gt;"",MATCH(Tableau1[MP ANALYSEE],Tableau1[MP ANALYSEE],0)), ROW(Tableau1[MP ANALYSEE])-ROW($B$2)+1),ROW(Tableau1[MP ANALYSEE])-ROW($B$2)+1),ROWS(I$2:I82))))</f>
        <v/>
      </c>
      <c r="C82" t="str">
        <f t="array" ref="C82">IF(ISERROR(INDEX(Tableau1[LOT],SMALL(IF(FREQUENCY(IF(Tableau1[LOT]&lt;&gt;"",MATCH(Tableau1[LOT],Tableau1[LOT],0)), ROW(Tableau1[LOT])-ROW($B$2)+1),ROW(Tableau1[LOT])-ROW($B$2)+1),ROWS(I$2:I82)))),"",INDEX(Tableau1[LOT],SMALL(IF(FREQUENCY(IF(Tableau1[LOT]&lt;&gt;"",MATCH(Tableau1[LOT],Tableau1[LOT],0)), ROW(Tableau1[LOT])-ROW($B$2)+1),ROW(Tableau1[LOT])-ROW($B$2)+1),ROWS(I$2:I82))))</f>
        <v/>
      </c>
      <c r="E82" t="str">
        <f t="array" ref="E82">IF(ISERROR(INDEX(Tableau1[LABO],SMALL(IF(FREQUENCY(IF(Tableau1[LABO]&lt;&gt;"",MATCH(Tableau1[LABO],Tableau1[LABO],0)), ROW(Tableau1[LABO])-ROW($B$2)+1),ROW(Tableau1[LABO])-ROW($B$2)+1),ROWS(I$2:I82)))),"",INDEX(Tableau1[LABO],SMALL(IF(FREQUENCY(IF(Tableau1[LABO]&lt;&gt;"",MATCH(Tableau1[LABO],Tableau1[LABO],0)), ROW(Tableau1[LABO])-ROW($B$2)+1),ROW(Tableau1[LABO])-ROW($B$2)+1),ROWS(I$2:I82))))</f>
        <v/>
      </c>
      <c r="G82" t="str">
        <f t="array" ref="G82">IF(ISERROR(INDEX(Tableau1[USINE],SMALL(IF(FREQUENCY(IF(Tableau1[USINE]&lt;&gt;"",MATCH(Tableau1[USINE],Tableau1[USINE],0)), ROW(Tableau1[USINE])-ROW($B$2)+1),ROW(Tableau1[USINE])-ROW($B$2)+1),ROWS(I$2:I82)))),"",INDEX(Tableau1[USINE],SMALL(IF(FREQUENCY(IF(Tableau1[USINE]&lt;&gt;"",MATCH(Tableau1[USINE],Tableau1[USINE],0)), ROW(Tableau1[USINE])-ROW($B$2)+1),ROW(Tableau1[USINE])-ROW($B$2)+1),ROWS(I$2:I82))))</f>
        <v/>
      </c>
    </row>
    <row r="83" spans="1:7" x14ac:dyDescent="0.45">
      <c r="A83" t="str">
        <f t="array" ref="A83">IF(ISERROR(INDEX(Tableau1[MP ANALYSEE],SMALL(IF(FREQUENCY(IF(Tableau1[MP ANALYSEE]&lt;&gt;"",MATCH(Tableau1[MP ANALYSEE],Tableau1[MP ANALYSEE],0)), ROW(Tableau1[MP ANALYSEE])-ROW($B$2)+1),ROW(Tableau1[MP ANALYSEE])-ROW($B$2)+1),ROWS(I$2:I83)))),"",INDEX(Tableau1[MP ANALYSEE],SMALL(IF(FREQUENCY(IF(Tableau1[MP ANALYSEE]&lt;&gt;"",MATCH(Tableau1[MP ANALYSEE],Tableau1[MP ANALYSEE],0)), ROW(Tableau1[MP ANALYSEE])-ROW($B$2)+1),ROW(Tableau1[MP ANALYSEE])-ROW($B$2)+1),ROWS(I$2:I83))))</f>
        <v/>
      </c>
      <c r="C83" t="str">
        <f t="array" ref="C83">IF(ISERROR(INDEX(Tableau1[LOT],SMALL(IF(FREQUENCY(IF(Tableau1[LOT]&lt;&gt;"",MATCH(Tableau1[LOT],Tableau1[LOT],0)), ROW(Tableau1[LOT])-ROW($B$2)+1),ROW(Tableau1[LOT])-ROW($B$2)+1),ROWS(I$2:I83)))),"",INDEX(Tableau1[LOT],SMALL(IF(FREQUENCY(IF(Tableau1[LOT]&lt;&gt;"",MATCH(Tableau1[LOT],Tableau1[LOT],0)), ROW(Tableau1[LOT])-ROW($B$2)+1),ROW(Tableau1[LOT])-ROW($B$2)+1),ROWS(I$2:I83))))</f>
        <v/>
      </c>
      <c r="E83" t="str">
        <f t="array" ref="E83">IF(ISERROR(INDEX(Tableau1[LABO],SMALL(IF(FREQUENCY(IF(Tableau1[LABO]&lt;&gt;"",MATCH(Tableau1[LABO],Tableau1[LABO],0)), ROW(Tableau1[LABO])-ROW($B$2)+1),ROW(Tableau1[LABO])-ROW($B$2)+1),ROWS(I$2:I83)))),"",INDEX(Tableau1[LABO],SMALL(IF(FREQUENCY(IF(Tableau1[LABO]&lt;&gt;"",MATCH(Tableau1[LABO],Tableau1[LABO],0)), ROW(Tableau1[LABO])-ROW($B$2)+1),ROW(Tableau1[LABO])-ROW($B$2)+1),ROWS(I$2:I83))))</f>
        <v/>
      </c>
      <c r="G83" t="str">
        <f t="array" ref="G83">IF(ISERROR(INDEX(Tableau1[USINE],SMALL(IF(FREQUENCY(IF(Tableau1[USINE]&lt;&gt;"",MATCH(Tableau1[USINE],Tableau1[USINE],0)), ROW(Tableau1[USINE])-ROW($B$2)+1),ROW(Tableau1[USINE])-ROW($B$2)+1),ROWS(I$2:I83)))),"",INDEX(Tableau1[USINE],SMALL(IF(FREQUENCY(IF(Tableau1[USINE]&lt;&gt;"",MATCH(Tableau1[USINE],Tableau1[USINE],0)), ROW(Tableau1[USINE])-ROW($B$2)+1),ROW(Tableau1[USINE])-ROW($B$2)+1),ROWS(I$2:I83))))</f>
        <v/>
      </c>
    </row>
    <row r="84" spans="1:7" x14ac:dyDescent="0.45">
      <c r="A84" t="str">
        <f t="array" ref="A84">IF(ISERROR(INDEX(Tableau1[MP ANALYSEE],SMALL(IF(FREQUENCY(IF(Tableau1[MP ANALYSEE]&lt;&gt;"",MATCH(Tableau1[MP ANALYSEE],Tableau1[MP ANALYSEE],0)), ROW(Tableau1[MP ANALYSEE])-ROW($B$2)+1),ROW(Tableau1[MP ANALYSEE])-ROW($B$2)+1),ROWS(I$2:I84)))),"",INDEX(Tableau1[MP ANALYSEE],SMALL(IF(FREQUENCY(IF(Tableau1[MP ANALYSEE]&lt;&gt;"",MATCH(Tableau1[MP ANALYSEE],Tableau1[MP ANALYSEE],0)), ROW(Tableau1[MP ANALYSEE])-ROW($B$2)+1),ROW(Tableau1[MP ANALYSEE])-ROW($B$2)+1),ROWS(I$2:I84))))</f>
        <v/>
      </c>
      <c r="C84" t="str">
        <f t="array" ref="C84">IF(ISERROR(INDEX(Tableau1[LOT],SMALL(IF(FREQUENCY(IF(Tableau1[LOT]&lt;&gt;"",MATCH(Tableau1[LOT],Tableau1[LOT],0)), ROW(Tableau1[LOT])-ROW($B$2)+1),ROW(Tableau1[LOT])-ROW($B$2)+1),ROWS(I$2:I84)))),"",INDEX(Tableau1[LOT],SMALL(IF(FREQUENCY(IF(Tableau1[LOT]&lt;&gt;"",MATCH(Tableau1[LOT],Tableau1[LOT],0)), ROW(Tableau1[LOT])-ROW($B$2)+1),ROW(Tableau1[LOT])-ROW($B$2)+1),ROWS(I$2:I84))))</f>
        <v/>
      </c>
      <c r="E84" t="str">
        <f t="array" ref="E84">IF(ISERROR(INDEX(Tableau1[LABO],SMALL(IF(FREQUENCY(IF(Tableau1[LABO]&lt;&gt;"",MATCH(Tableau1[LABO],Tableau1[LABO],0)), ROW(Tableau1[LABO])-ROW($B$2)+1),ROW(Tableau1[LABO])-ROW($B$2)+1),ROWS(I$2:I84)))),"",INDEX(Tableau1[LABO],SMALL(IF(FREQUENCY(IF(Tableau1[LABO]&lt;&gt;"",MATCH(Tableau1[LABO],Tableau1[LABO],0)), ROW(Tableau1[LABO])-ROW($B$2)+1),ROW(Tableau1[LABO])-ROW($B$2)+1),ROWS(I$2:I84))))</f>
        <v/>
      </c>
      <c r="G84" t="str">
        <f t="array" ref="G84">IF(ISERROR(INDEX(Tableau1[USINE],SMALL(IF(FREQUENCY(IF(Tableau1[USINE]&lt;&gt;"",MATCH(Tableau1[USINE],Tableau1[USINE],0)), ROW(Tableau1[USINE])-ROW($B$2)+1),ROW(Tableau1[USINE])-ROW($B$2)+1),ROWS(I$2:I84)))),"",INDEX(Tableau1[USINE],SMALL(IF(FREQUENCY(IF(Tableau1[USINE]&lt;&gt;"",MATCH(Tableau1[USINE],Tableau1[USINE],0)), ROW(Tableau1[USINE])-ROW($B$2)+1),ROW(Tableau1[USINE])-ROW($B$2)+1),ROWS(I$2:I84))))</f>
        <v/>
      </c>
    </row>
    <row r="85" spans="1:7" x14ac:dyDescent="0.45">
      <c r="A85" t="str">
        <f t="array" ref="A85">IF(ISERROR(INDEX(Tableau1[MP ANALYSEE],SMALL(IF(FREQUENCY(IF(Tableau1[MP ANALYSEE]&lt;&gt;"",MATCH(Tableau1[MP ANALYSEE],Tableau1[MP ANALYSEE],0)), ROW(Tableau1[MP ANALYSEE])-ROW($B$2)+1),ROW(Tableau1[MP ANALYSEE])-ROW($B$2)+1),ROWS(I$2:I85)))),"",INDEX(Tableau1[MP ANALYSEE],SMALL(IF(FREQUENCY(IF(Tableau1[MP ANALYSEE]&lt;&gt;"",MATCH(Tableau1[MP ANALYSEE],Tableau1[MP ANALYSEE],0)), ROW(Tableau1[MP ANALYSEE])-ROW($B$2)+1),ROW(Tableau1[MP ANALYSEE])-ROW($B$2)+1),ROWS(I$2:I85))))</f>
        <v/>
      </c>
      <c r="C85" t="str">
        <f t="array" ref="C85">IF(ISERROR(INDEX(Tableau1[LOT],SMALL(IF(FREQUENCY(IF(Tableau1[LOT]&lt;&gt;"",MATCH(Tableau1[LOT],Tableau1[LOT],0)), ROW(Tableau1[LOT])-ROW($B$2)+1),ROW(Tableau1[LOT])-ROW($B$2)+1),ROWS(I$2:I85)))),"",INDEX(Tableau1[LOT],SMALL(IF(FREQUENCY(IF(Tableau1[LOT]&lt;&gt;"",MATCH(Tableau1[LOT],Tableau1[LOT],0)), ROW(Tableau1[LOT])-ROW($B$2)+1),ROW(Tableau1[LOT])-ROW($B$2)+1),ROWS(I$2:I85))))</f>
        <v/>
      </c>
      <c r="E85" t="str">
        <f t="array" ref="E85">IF(ISERROR(INDEX(Tableau1[LABO],SMALL(IF(FREQUENCY(IF(Tableau1[LABO]&lt;&gt;"",MATCH(Tableau1[LABO],Tableau1[LABO],0)), ROW(Tableau1[LABO])-ROW($B$2)+1),ROW(Tableau1[LABO])-ROW($B$2)+1),ROWS(I$2:I85)))),"",INDEX(Tableau1[LABO],SMALL(IF(FREQUENCY(IF(Tableau1[LABO]&lt;&gt;"",MATCH(Tableau1[LABO],Tableau1[LABO],0)), ROW(Tableau1[LABO])-ROW($B$2)+1),ROW(Tableau1[LABO])-ROW($B$2)+1),ROWS(I$2:I85))))</f>
        <v/>
      </c>
      <c r="G85" t="str">
        <f t="array" ref="G85">IF(ISERROR(INDEX(Tableau1[USINE],SMALL(IF(FREQUENCY(IF(Tableau1[USINE]&lt;&gt;"",MATCH(Tableau1[USINE],Tableau1[USINE],0)), ROW(Tableau1[USINE])-ROW($B$2)+1),ROW(Tableau1[USINE])-ROW($B$2)+1),ROWS(I$2:I85)))),"",INDEX(Tableau1[USINE],SMALL(IF(FREQUENCY(IF(Tableau1[USINE]&lt;&gt;"",MATCH(Tableau1[USINE],Tableau1[USINE],0)), ROW(Tableau1[USINE])-ROW($B$2)+1),ROW(Tableau1[USINE])-ROW($B$2)+1),ROWS(I$2:I85))))</f>
        <v/>
      </c>
    </row>
    <row r="86" spans="1:7" x14ac:dyDescent="0.45">
      <c r="A86" t="str">
        <f t="array" ref="A86">IF(ISERROR(INDEX(Tableau1[MP ANALYSEE],SMALL(IF(FREQUENCY(IF(Tableau1[MP ANALYSEE]&lt;&gt;"",MATCH(Tableau1[MP ANALYSEE],Tableau1[MP ANALYSEE],0)), ROW(Tableau1[MP ANALYSEE])-ROW($B$2)+1),ROW(Tableau1[MP ANALYSEE])-ROW($B$2)+1),ROWS(I$2:I86)))),"",INDEX(Tableau1[MP ANALYSEE],SMALL(IF(FREQUENCY(IF(Tableau1[MP ANALYSEE]&lt;&gt;"",MATCH(Tableau1[MP ANALYSEE],Tableau1[MP ANALYSEE],0)), ROW(Tableau1[MP ANALYSEE])-ROW($B$2)+1),ROW(Tableau1[MP ANALYSEE])-ROW($B$2)+1),ROWS(I$2:I86))))</f>
        <v/>
      </c>
      <c r="C86" t="str">
        <f t="array" ref="C86">IF(ISERROR(INDEX(Tableau1[LOT],SMALL(IF(FREQUENCY(IF(Tableau1[LOT]&lt;&gt;"",MATCH(Tableau1[LOT],Tableau1[LOT],0)), ROW(Tableau1[LOT])-ROW($B$2)+1),ROW(Tableau1[LOT])-ROW($B$2)+1),ROWS(I$2:I86)))),"",INDEX(Tableau1[LOT],SMALL(IF(FREQUENCY(IF(Tableau1[LOT]&lt;&gt;"",MATCH(Tableau1[LOT],Tableau1[LOT],0)), ROW(Tableau1[LOT])-ROW($B$2)+1),ROW(Tableau1[LOT])-ROW($B$2)+1),ROWS(I$2:I86))))</f>
        <v/>
      </c>
      <c r="E86" t="str">
        <f t="array" ref="E86">IF(ISERROR(INDEX(Tableau1[LABO],SMALL(IF(FREQUENCY(IF(Tableau1[LABO]&lt;&gt;"",MATCH(Tableau1[LABO],Tableau1[LABO],0)), ROW(Tableau1[LABO])-ROW($B$2)+1),ROW(Tableau1[LABO])-ROW($B$2)+1),ROWS(I$2:I86)))),"",INDEX(Tableau1[LABO],SMALL(IF(FREQUENCY(IF(Tableau1[LABO]&lt;&gt;"",MATCH(Tableau1[LABO],Tableau1[LABO],0)), ROW(Tableau1[LABO])-ROW($B$2)+1),ROW(Tableau1[LABO])-ROW($B$2)+1),ROWS(I$2:I86))))</f>
        <v/>
      </c>
      <c r="G86" t="str">
        <f t="array" ref="G86">IF(ISERROR(INDEX(Tableau1[USINE],SMALL(IF(FREQUENCY(IF(Tableau1[USINE]&lt;&gt;"",MATCH(Tableau1[USINE],Tableau1[USINE],0)), ROW(Tableau1[USINE])-ROW($B$2)+1),ROW(Tableau1[USINE])-ROW($B$2)+1),ROWS(I$2:I86)))),"",INDEX(Tableau1[USINE],SMALL(IF(FREQUENCY(IF(Tableau1[USINE]&lt;&gt;"",MATCH(Tableau1[USINE],Tableau1[USINE],0)), ROW(Tableau1[USINE])-ROW($B$2)+1),ROW(Tableau1[USINE])-ROW($B$2)+1),ROWS(I$2:I86))))</f>
        <v/>
      </c>
    </row>
    <row r="87" spans="1:7" x14ac:dyDescent="0.45">
      <c r="A87" t="str">
        <f t="array" ref="A87">IF(ISERROR(INDEX(Tableau1[MP ANALYSEE],SMALL(IF(FREQUENCY(IF(Tableau1[MP ANALYSEE]&lt;&gt;"",MATCH(Tableau1[MP ANALYSEE],Tableau1[MP ANALYSEE],0)), ROW(Tableau1[MP ANALYSEE])-ROW($B$2)+1),ROW(Tableau1[MP ANALYSEE])-ROW($B$2)+1),ROWS(I$2:I87)))),"",INDEX(Tableau1[MP ANALYSEE],SMALL(IF(FREQUENCY(IF(Tableau1[MP ANALYSEE]&lt;&gt;"",MATCH(Tableau1[MP ANALYSEE],Tableau1[MP ANALYSEE],0)), ROW(Tableau1[MP ANALYSEE])-ROW($B$2)+1),ROW(Tableau1[MP ANALYSEE])-ROW($B$2)+1),ROWS(I$2:I87))))</f>
        <v/>
      </c>
      <c r="C87" t="str">
        <f t="array" ref="C87">IF(ISERROR(INDEX(Tableau1[LOT],SMALL(IF(FREQUENCY(IF(Tableau1[LOT]&lt;&gt;"",MATCH(Tableau1[LOT],Tableau1[LOT],0)), ROW(Tableau1[LOT])-ROW($B$2)+1),ROW(Tableau1[LOT])-ROW($B$2)+1),ROWS(I$2:I87)))),"",INDEX(Tableau1[LOT],SMALL(IF(FREQUENCY(IF(Tableau1[LOT]&lt;&gt;"",MATCH(Tableau1[LOT],Tableau1[LOT],0)), ROW(Tableau1[LOT])-ROW($B$2)+1),ROW(Tableau1[LOT])-ROW($B$2)+1),ROWS(I$2:I87))))</f>
        <v/>
      </c>
      <c r="E87" t="str">
        <f t="array" ref="E87">IF(ISERROR(INDEX(Tableau1[LABO],SMALL(IF(FREQUENCY(IF(Tableau1[LABO]&lt;&gt;"",MATCH(Tableau1[LABO],Tableau1[LABO],0)), ROW(Tableau1[LABO])-ROW($B$2)+1),ROW(Tableau1[LABO])-ROW($B$2)+1),ROWS(I$2:I87)))),"",INDEX(Tableau1[LABO],SMALL(IF(FREQUENCY(IF(Tableau1[LABO]&lt;&gt;"",MATCH(Tableau1[LABO],Tableau1[LABO],0)), ROW(Tableau1[LABO])-ROW($B$2)+1),ROW(Tableau1[LABO])-ROW($B$2)+1),ROWS(I$2:I87))))</f>
        <v/>
      </c>
      <c r="G87" t="str">
        <f t="array" ref="G87">IF(ISERROR(INDEX(Tableau1[USINE],SMALL(IF(FREQUENCY(IF(Tableau1[USINE]&lt;&gt;"",MATCH(Tableau1[USINE],Tableau1[USINE],0)), ROW(Tableau1[USINE])-ROW($B$2)+1),ROW(Tableau1[USINE])-ROW($B$2)+1),ROWS(I$2:I87)))),"",INDEX(Tableau1[USINE],SMALL(IF(FREQUENCY(IF(Tableau1[USINE]&lt;&gt;"",MATCH(Tableau1[USINE],Tableau1[USINE],0)), ROW(Tableau1[USINE])-ROW($B$2)+1),ROW(Tableau1[USINE])-ROW($B$2)+1),ROWS(I$2:I87))))</f>
        <v/>
      </c>
    </row>
    <row r="88" spans="1:7" x14ac:dyDescent="0.45">
      <c r="A88" t="str">
        <f t="array" ref="A88">IF(ISERROR(INDEX(Tableau1[MP ANALYSEE],SMALL(IF(FREQUENCY(IF(Tableau1[MP ANALYSEE]&lt;&gt;"",MATCH(Tableau1[MP ANALYSEE],Tableau1[MP ANALYSEE],0)), ROW(Tableau1[MP ANALYSEE])-ROW($B$2)+1),ROW(Tableau1[MP ANALYSEE])-ROW($B$2)+1),ROWS(I$2:I88)))),"",INDEX(Tableau1[MP ANALYSEE],SMALL(IF(FREQUENCY(IF(Tableau1[MP ANALYSEE]&lt;&gt;"",MATCH(Tableau1[MP ANALYSEE],Tableau1[MP ANALYSEE],0)), ROW(Tableau1[MP ANALYSEE])-ROW($B$2)+1),ROW(Tableau1[MP ANALYSEE])-ROW($B$2)+1),ROWS(I$2:I88))))</f>
        <v/>
      </c>
      <c r="C88" t="str">
        <f t="array" ref="C88">IF(ISERROR(INDEX(Tableau1[LOT],SMALL(IF(FREQUENCY(IF(Tableau1[LOT]&lt;&gt;"",MATCH(Tableau1[LOT],Tableau1[LOT],0)), ROW(Tableau1[LOT])-ROW($B$2)+1),ROW(Tableau1[LOT])-ROW($B$2)+1),ROWS(I$2:I88)))),"",INDEX(Tableau1[LOT],SMALL(IF(FREQUENCY(IF(Tableau1[LOT]&lt;&gt;"",MATCH(Tableau1[LOT],Tableau1[LOT],0)), ROW(Tableau1[LOT])-ROW($B$2)+1),ROW(Tableau1[LOT])-ROW($B$2)+1),ROWS(I$2:I88))))</f>
        <v/>
      </c>
      <c r="E88" t="str">
        <f t="array" ref="E88">IF(ISERROR(INDEX(Tableau1[LABO],SMALL(IF(FREQUENCY(IF(Tableau1[LABO]&lt;&gt;"",MATCH(Tableau1[LABO],Tableau1[LABO],0)), ROW(Tableau1[LABO])-ROW($B$2)+1),ROW(Tableau1[LABO])-ROW($B$2)+1),ROWS(I$2:I88)))),"",INDEX(Tableau1[LABO],SMALL(IF(FREQUENCY(IF(Tableau1[LABO]&lt;&gt;"",MATCH(Tableau1[LABO],Tableau1[LABO],0)), ROW(Tableau1[LABO])-ROW($B$2)+1),ROW(Tableau1[LABO])-ROW($B$2)+1),ROWS(I$2:I88))))</f>
        <v/>
      </c>
      <c r="G88" t="str">
        <f t="array" ref="G88">IF(ISERROR(INDEX(Tableau1[USINE],SMALL(IF(FREQUENCY(IF(Tableau1[USINE]&lt;&gt;"",MATCH(Tableau1[USINE],Tableau1[USINE],0)), ROW(Tableau1[USINE])-ROW($B$2)+1),ROW(Tableau1[USINE])-ROW($B$2)+1),ROWS(I$2:I88)))),"",INDEX(Tableau1[USINE],SMALL(IF(FREQUENCY(IF(Tableau1[USINE]&lt;&gt;"",MATCH(Tableau1[USINE],Tableau1[USINE],0)), ROW(Tableau1[USINE])-ROW($B$2)+1),ROW(Tableau1[USINE])-ROW($B$2)+1),ROWS(I$2:I88))))</f>
        <v/>
      </c>
    </row>
    <row r="89" spans="1:7" x14ac:dyDescent="0.45">
      <c r="A89" t="str">
        <f t="array" ref="A89">IF(ISERROR(INDEX(Tableau1[MP ANALYSEE],SMALL(IF(FREQUENCY(IF(Tableau1[MP ANALYSEE]&lt;&gt;"",MATCH(Tableau1[MP ANALYSEE],Tableau1[MP ANALYSEE],0)), ROW(Tableau1[MP ANALYSEE])-ROW($B$2)+1),ROW(Tableau1[MP ANALYSEE])-ROW($B$2)+1),ROWS(I$2:I89)))),"",INDEX(Tableau1[MP ANALYSEE],SMALL(IF(FREQUENCY(IF(Tableau1[MP ANALYSEE]&lt;&gt;"",MATCH(Tableau1[MP ANALYSEE],Tableau1[MP ANALYSEE],0)), ROW(Tableau1[MP ANALYSEE])-ROW($B$2)+1),ROW(Tableau1[MP ANALYSEE])-ROW($B$2)+1),ROWS(I$2:I89))))</f>
        <v/>
      </c>
      <c r="C89" t="str">
        <f t="array" ref="C89">IF(ISERROR(INDEX(Tableau1[LOT],SMALL(IF(FREQUENCY(IF(Tableau1[LOT]&lt;&gt;"",MATCH(Tableau1[LOT],Tableau1[LOT],0)), ROW(Tableau1[LOT])-ROW($B$2)+1),ROW(Tableau1[LOT])-ROW($B$2)+1),ROWS(I$2:I89)))),"",INDEX(Tableau1[LOT],SMALL(IF(FREQUENCY(IF(Tableau1[LOT]&lt;&gt;"",MATCH(Tableau1[LOT],Tableau1[LOT],0)), ROW(Tableau1[LOT])-ROW($B$2)+1),ROW(Tableau1[LOT])-ROW($B$2)+1),ROWS(I$2:I89))))</f>
        <v/>
      </c>
      <c r="E89" t="str">
        <f t="array" ref="E89">IF(ISERROR(INDEX(Tableau1[LABO],SMALL(IF(FREQUENCY(IF(Tableau1[LABO]&lt;&gt;"",MATCH(Tableau1[LABO],Tableau1[LABO],0)), ROW(Tableau1[LABO])-ROW($B$2)+1),ROW(Tableau1[LABO])-ROW($B$2)+1),ROWS(I$2:I89)))),"",INDEX(Tableau1[LABO],SMALL(IF(FREQUENCY(IF(Tableau1[LABO]&lt;&gt;"",MATCH(Tableau1[LABO],Tableau1[LABO],0)), ROW(Tableau1[LABO])-ROW($B$2)+1),ROW(Tableau1[LABO])-ROW($B$2)+1),ROWS(I$2:I89))))</f>
        <v/>
      </c>
      <c r="G89" t="str">
        <f t="array" ref="G89">IF(ISERROR(INDEX(Tableau1[USINE],SMALL(IF(FREQUENCY(IF(Tableau1[USINE]&lt;&gt;"",MATCH(Tableau1[USINE],Tableau1[USINE],0)), ROW(Tableau1[USINE])-ROW($B$2)+1),ROW(Tableau1[USINE])-ROW($B$2)+1),ROWS(I$2:I89)))),"",INDEX(Tableau1[USINE],SMALL(IF(FREQUENCY(IF(Tableau1[USINE]&lt;&gt;"",MATCH(Tableau1[USINE],Tableau1[USINE],0)), ROW(Tableau1[USINE])-ROW($B$2)+1),ROW(Tableau1[USINE])-ROW($B$2)+1),ROWS(I$2:I89))))</f>
        <v/>
      </c>
    </row>
    <row r="90" spans="1:7" x14ac:dyDescent="0.45">
      <c r="A90" t="str">
        <f t="array" ref="A90">IF(ISERROR(INDEX(Tableau1[MP ANALYSEE],SMALL(IF(FREQUENCY(IF(Tableau1[MP ANALYSEE]&lt;&gt;"",MATCH(Tableau1[MP ANALYSEE],Tableau1[MP ANALYSEE],0)), ROW(Tableau1[MP ANALYSEE])-ROW($B$2)+1),ROW(Tableau1[MP ANALYSEE])-ROW($B$2)+1),ROWS(I$2:I90)))),"",INDEX(Tableau1[MP ANALYSEE],SMALL(IF(FREQUENCY(IF(Tableau1[MP ANALYSEE]&lt;&gt;"",MATCH(Tableau1[MP ANALYSEE],Tableau1[MP ANALYSEE],0)), ROW(Tableau1[MP ANALYSEE])-ROW($B$2)+1),ROW(Tableau1[MP ANALYSEE])-ROW($B$2)+1),ROWS(I$2:I90))))</f>
        <v/>
      </c>
      <c r="C90" t="str">
        <f t="array" ref="C90">IF(ISERROR(INDEX(Tableau1[LOT],SMALL(IF(FREQUENCY(IF(Tableau1[LOT]&lt;&gt;"",MATCH(Tableau1[LOT],Tableau1[LOT],0)), ROW(Tableau1[LOT])-ROW($B$2)+1),ROW(Tableau1[LOT])-ROW($B$2)+1),ROWS(I$2:I90)))),"",INDEX(Tableau1[LOT],SMALL(IF(FREQUENCY(IF(Tableau1[LOT]&lt;&gt;"",MATCH(Tableau1[LOT],Tableau1[LOT],0)), ROW(Tableau1[LOT])-ROW($B$2)+1),ROW(Tableau1[LOT])-ROW($B$2)+1),ROWS(I$2:I90))))</f>
        <v/>
      </c>
      <c r="E90" t="str">
        <f t="array" ref="E90">IF(ISERROR(INDEX(Tableau1[LABO],SMALL(IF(FREQUENCY(IF(Tableau1[LABO]&lt;&gt;"",MATCH(Tableau1[LABO],Tableau1[LABO],0)), ROW(Tableau1[LABO])-ROW($B$2)+1),ROW(Tableau1[LABO])-ROW($B$2)+1),ROWS(I$2:I90)))),"",INDEX(Tableau1[LABO],SMALL(IF(FREQUENCY(IF(Tableau1[LABO]&lt;&gt;"",MATCH(Tableau1[LABO],Tableau1[LABO],0)), ROW(Tableau1[LABO])-ROW($B$2)+1),ROW(Tableau1[LABO])-ROW($B$2)+1),ROWS(I$2:I90))))</f>
        <v/>
      </c>
      <c r="G90" t="str">
        <f t="array" ref="G90">IF(ISERROR(INDEX(Tableau1[USINE],SMALL(IF(FREQUENCY(IF(Tableau1[USINE]&lt;&gt;"",MATCH(Tableau1[USINE],Tableau1[USINE],0)), ROW(Tableau1[USINE])-ROW($B$2)+1),ROW(Tableau1[USINE])-ROW($B$2)+1),ROWS(I$2:I90)))),"",INDEX(Tableau1[USINE],SMALL(IF(FREQUENCY(IF(Tableau1[USINE]&lt;&gt;"",MATCH(Tableau1[USINE],Tableau1[USINE],0)), ROW(Tableau1[USINE])-ROW($B$2)+1),ROW(Tableau1[USINE])-ROW($B$2)+1),ROWS(I$2:I90))))</f>
        <v/>
      </c>
    </row>
    <row r="91" spans="1:7" x14ac:dyDescent="0.45">
      <c r="A91" t="str">
        <f t="array" ref="A91">IF(ISERROR(INDEX(Tableau1[MP ANALYSEE],SMALL(IF(FREQUENCY(IF(Tableau1[MP ANALYSEE]&lt;&gt;"",MATCH(Tableau1[MP ANALYSEE],Tableau1[MP ANALYSEE],0)), ROW(Tableau1[MP ANALYSEE])-ROW($B$2)+1),ROW(Tableau1[MP ANALYSEE])-ROW($B$2)+1),ROWS(I$2:I91)))),"",INDEX(Tableau1[MP ANALYSEE],SMALL(IF(FREQUENCY(IF(Tableau1[MP ANALYSEE]&lt;&gt;"",MATCH(Tableau1[MP ANALYSEE],Tableau1[MP ANALYSEE],0)), ROW(Tableau1[MP ANALYSEE])-ROW($B$2)+1),ROW(Tableau1[MP ANALYSEE])-ROW($B$2)+1),ROWS(I$2:I91))))</f>
        <v/>
      </c>
      <c r="C91" t="str">
        <f t="array" ref="C91">IF(ISERROR(INDEX(Tableau1[LOT],SMALL(IF(FREQUENCY(IF(Tableau1[LOT]&lt;&gt;"",MATCH(Tableau1[LOT],Tableau1[LOT],0)), ROW(Tableau1[LOT])-ROW($B$2)+1),ROW(Tableau1[LOT])-ROW($B$2)+1),ROWS(I$2:I91)))),"",INDEX(Tableau1[LOT],SMALL(IF(FREQUENCY(IF(Tableau1[LOT]&lt;&gt;"",MATCH(Tableau1[LOT],Tableau1[LOT],0)), ROW(Tableau1[LOT])-ROW($B$2)+1),ROW(Tableau1[LOT])-ROW($B$2)+1),ROWS(I$2:I91))))</f>
        <v/>
      </c>
      <c r="E91" t="str">
        <f t="array" ref="E91">IF(ISERROR(INDEX(Tableau1[LABO],SMALL(IF(FREQUENCY(IF(Tableau1[LABO]&lt;&gt;"",MATCH(Tableau1[LABO],Tableau1[LABO],0)), ROW(Tableau1[LABO])-ROW($B$2)+1),ROW(Tableau1[LABO])-ROW($B$2)+1),ROWS(I$2:I91)))),"",INDEX(Tableau1[LABO],SMALL(IF(FREQUENCY(IF(Tableau1[LABO]&lt;&gt;"",MATCH(Tableau1[LABO],Tableau1[LABO],0)), ROW(Tableau1[LABO])-ROW($B$2)+1),ROW(Tableau1[LABO])-ROW($B$2)+1),ROWS(I$2:I91))))</f>
        <v/>
      </c>
      <c r="G91" t="str">
        <f t="array" ref="G91">IF(ISERROR(INDEX(Tableau1[USINE],SMALL(IF(FREQUENCY(IF(Tableau1[USINE]&lt;&gt;"",MATCH(Tableau1[USINE],Tableau1[USINE],0)), ROW(Tableau1[USINE])-ROW($B$2)+1),ROW(Tableau1[USINE])-ROW($B$2)+1),ROWS(I$2:I91)))),"",INDEX(Tableau1[USINE],SMALL(IF(FREQUENCY(IF(Tableau1[USINE]&lt;&gt;"",MATCH(Tableau1[USINE],Tableau1[USINE],0)), ROW(Tableau1[USINE])-ROW($B$2)+1),ROW(Tableau1[USINE])-ROW($B$2)+1),ROWS(I$2:I91))))</f>
        <v/>
      </c>
    </row>
    <row r="92" spans="1:7" x14ac:dyDescent="0.45">
      <c r="A92" t="str">
        <f t="array" ref="A92">IF(ISERROR(INDEX(Tableau1[MP ANALYSEE],SMALL(IF(FREQUENCY(IF(Tableau1[MP ANALYSEE]&lt;&gt;"",MATCH(Tableau1[MP ANALYSEE],Tableau1[MP ANALYSEE],0)), ROW(Tableau1[MP ANALYSEE])-ROW($B$2)+1),ROW(Tableau1[MP ANALYSEE])-ROW($B$2)+1),ROWS(I$2:I92)))),"",INDEX(Tableau1[MP ANALYSEE],SMALL(IF(FREQUENCY(IF(Tableau1[MP ANALYSEE]&lt;&gt;"",MATCH(Tableau1[MP ANALYSEE],Tableau1[MP ANALYSEE],0)), ROW(Tableau1[MP ANALYSEE])-ROW($B$2)+1),ROW(Tableau1[MP ANALYSEE])-ROW($B$2)+1),ROWS(I$2:I92))))</f>
        <v/>
      </c>
      <c r="C92" t="str">
        <f t="array" ref="C92">IF(ISERROR(INDEX(Tableau1[LOT],SMALL(IF(FREQUENCY(IF(Tableau1[LOT]&lt;&gt;"",MATCH(Tableau1[LOT],Tableau1[LOT],0)), ROW(Tableau1[LOT])-ROW($B$2)+1),ROW(Tableau1[LOT])-ROW($B$2)+1),ROWS(I$2:I92)))),"",INDEX(Tableau1[LOT],SMALL(IF(FREQUENCY(IF(Tableau1[LOT]&lt;&gt;"",MATCH(Tableau1[LOT],Tableau1[LOT],0)), ROW(Tableau1[LOT])-ROW($B$2)+1),ROW(Tableau1[LOT])-ROW($B$2)+1),ROWS(I$2:I92))))</f>
        <v/>
      </c>
      <c r="E92" t="str">
        <f t="array" ref="E92">IF(ISERROR(INDEX(Tableau1[LABO],SMALL(IF(FREQUENCY(IF(Tableau1[LABO]&lt;&gt;"",MATCH(Tableau1[LABO],Tableau1[LABO],0)), ROW(Tableau1[LABO])-ROW($B$2)+1),ROW(Tableau1[LABO])-ROW($B$2)+1),ROWS(I$2:I92)))),"",INDEX(Tableau1[LABO],SMALL(IF(FREQUENCY(IF(Tableau1[LABO]&lt;&gt;"",MATCH(Tableau1[LABO],Tableau1[LABO],0)), ROW(Tableau1[LABO])-ROW($B$2)+1),ROW(Tableau1[LABO])-ROW($B$2)+1),ROWS(I$2:I92))))</f>
        <v/>
      </c>
      <c r="G92" t="str">
        <f t="array" ref="G92">IF(ISERROR(INDEX(Tableau1[USINE],SMALL(IF(FREQUENCY(IF(Tableau1[USINE]&lt;&gt;"",MATCH(Tableau1[USINE],Tableau1[USINE],0)), ROW(Tableau1[USINE])-ROW($B$2)+1),ROW(Tableau1[USINE])-ROW($B$2)+1),ROWS(I$2:I92)))),"",INDEX(Tableau1[USINE],SMALL(IF(FREQUENCY(IF(Tableau1[USINE]&lt;&gt;"",MATCH(Tableau1[USINE],Tableau1[USINE],0)), ROW(Tableau1[USINE])-ROW($B$2)+1),ROW(Tableau1[USINE])-ROW($B$2)+1),ROWS(I$2:I92))))</f>
        <v/>
      </c>
    </row>
    <row r="93" spans="1:7" x14ac:dyDescent="0.45">
      <c r="A93" t="str">
        <f t="array" ref="A93">IF(ISERROR(INDEX(Tableau1[MP ANALYSEE],SMALL(IF(FREQUENCY(IF(Tableau1[MP ANALYSEE]&lt;&gt;"",MATCH(Tableau1[MP ANALYSEE],Tableau1[MP ANALYSEE],0)), ROW(Tableau1[MP ANALYSEE])-ROW($B$2)+1),ROW(Tableau1[MP ANALYSEE])-ROW($B$2)+1),ROWS(I$2:I93)))),"",INDEX(Tableau1[MP ANALYSEE],SMALL(IF(FREQUENCY(IF(Tableau1[MP ANALYSEE]&lt;&gt;"",MATCH(Tableau1[MP ANALYSEE],Tableau1[MP ANALYSEE],0)), ROW(Tableau1[MP ANALYSEE])-ROW($B$2)+1),ROW(Tableau1[MP ANALYSEE])-ROW($B$2)+1),ROWS(I$2:I93))))</f>
        <v/>
      </c>
      <c r="C93" t="str">
        <f t="array" ref="C93">IF(ISERROR(INDEX(Tableau1[LOT],SMALL(IF(FREQUENCY(IF(Tableau1[LOT]&lt;&gt;"",MATCH(Tableau1[LOT],Tableau1[LOT],0)), ROW(Tableau1[LOT])-ROW($B$2)+1),ROW(Tableau1[LOT])-ROW($B$2)+1),ROWS(I$2:I93)))),"",INDEX(Tableau1[LOT],SMALL(IF(FREQUENCY(IF(Tableau1[LOT]&lt;&gt;"",MATCH(Tableau1[LOT],Tableau1[LOT],0)), ROW(Tableau1[LOT])-ROW($B$2)+1),ROW(Tableau1[LOT])-ROW($B$2)+1),ROWS(I$2:I93))))</f>
        <v/>
      </c>
      <c r="E93" t="str">
        <f t="array" ref="E93">IF(ISERROR(INDEX(Tableau1[LABO],SMALL(IF(FREQUENCY(IF(Tableau1[LABO]&lt;&gt;"",MATCH(Tableau1[LABO],Tableau1[LABO],0)), ROW(Tableau1[LABO])-ROW($B$2)+1),ROW(Tableau1[LABO])-ROW($B$2)+1),ROWS(I$2:I93)))),"",INDEX(Tableau1[LABO],SMALL(IF(FREQUENCY(IF(Tableau1[LABO]&lt;&gt;"",MATCH(Tableau1[LABO],Tableau1[LABO],0)), ROW(Tableau1[LABO])-ROW($B$2)+1),ROW(Tableau1[LABO])-ROW($B$2)+1),ROWS(I$2:I93))))</f>
        <v/>
      </c>
      <c r="G93" t="str">
        <f t="array" ref="G93">IF(ISERROR(INDEX(Tableau1[USINE],SMALL(IF(FREQUENCY(IF(Tableau1[USINE]&lt;&gt;"",MATCH(Tableau1[USINE],Tableau1[USINE],0)), ROW(Tableau1[USINE])-ROW($B$2)+1),ROW(Tableau1[USINE])-ROW($B$2)+1),ROWS(I$2:I93)))),"",INDEX(Tableau1[USINE],SMALL(IF(FREQUENCY(IF(Tableau1[USINE]&lt;&gt;"",MATCH(Tableau1[USINE],Tableau1[USINE],0)), ROW(Tableau1[USINE])-ROW($B$2)+1),ROW(Tableau1[USINE])-ROW($B$2)+1),ROWS(I$2:I93))))</f>
        <v/>
      </c>
    </row>
    <row r="94" spans="1:7" x14ac:dyDescent="0.45">
      <c r="A94" t="str">
        <f t="array" ref="A94">IF(ISERROR(INDEX(Tableau1[MP ANALYSEE],SMALL(IF(FREQUENCY(IF(Tableau1[MP ANALYSEE]&lt;&gt;"",MATCH(Tableau1[MP ANALYSEE],Tableau1[MP ANALYSEE],0)), ROW(Tableau1[MP ANALYSEE])-ROW($B$2)+1),ROW(Tableau1[MP ANALYSEE])-ROW($B$2)+1),ROWS(I$2:I94)))),"",INDEX(Tableau1[MP ANALYSEE],SMALL(IF(FREQUENCY(IF(Tableau1[MP ANALYSEE]&lt;&gt;"",MATCH(Tableau1[MP ANALYSEE],Tableau1[MP ANALYSEE],0)), ROW(Tableau1[MP ANALYSEE])-ROW($B$2)+1),ROW(Tableau1[MP ANALYSEE])-ROW($B$2)+1),ROWS(I$2:I94))))</f>
        <v/>
      </c>
      <c r="C94" t="str">
        <f t="array" ref="C94">IF(ISERROR(INDEX(Tableau1[LOT],SMALL(IF(FREQUENCY(IF(Tableau1[LOT]&lt;&gt;"",MATCH(Tableau1[LOT],Tableau1[LOT],0)), ROW(Tableau1[LOT])-ROW($B$2)+1),ROW(Tableau1[LOT])-ROW($B$2)+1),ROWS(I$2:I94)))),"",INDEX(Tableau1[LOT],SMALL(IF(FREQUENCY(IF(Tableau1[LOT]&lt;&gt;"",MATCH(Tableau1[LOT],Tableau1[LOT],0)), ROW(Tableau1[LOT])-ROW($B$2)+1),ROW(Tableau1[LOT])-ROW($B$2)+1),ROWS(I$2:I94))))</f>
        <v/>
      </c>
      <c r="E94" t="str">
        <f t="array" ref="E94">IF(ISERROR(INDEX(Tableau1[LABO],SMALL(IF(FREQUENCY(IF(Tableau1[LABO]&lt;&gt;"",MATCH(Tableau1[LABO],Tableau1[LABO],0)), ROW(Tableau1[LABO])-ROW($B$2)+1),ROW(Tableau1[LABO])-ROW($B$2)+1),ROWS(I$2:I94)))),"",INDEX(Tableau1[LABO],SMALL(IF(FREQUENCY(IF(Tableau1[LABO]&lt;&gt;"",MATCH(Tableau1[LABO],Tableau1[LABO],0)), ROW(Tableau1[LABO])-ROW($B$2)+1),ROW(Tableau1[LABO])-ROW($B$2)+1),ROWS(I$2:I94))))</f>
        <v/>
      </c>
      <c r="G94" t="str">
        <f t="array" ref="G94">IF(ISERROR(INDEX(Tableau1[USINE],SMALL(IF(FREQUENCY(IF(Tableau1[USINE]&lt;&gt;"",MATCH(Tableau1[USINE],Tableau1[USINE],0)), ROW(Tableau1[USINE])-ROW($B$2)+1),ROW(Tableau1[USINE])-ROW($B$2)+1),ROWS(I$2:I94)))),"",INDEX(Tableau1[USINE],SMALL(IF(FREQUENCY(IF(Tableau1[USINE]&lt;&gt;"",MATCH(Tableau1[USINE],Tableau1[USINE],0)), ROW(Tableau1[USINE])-ROW($B$2)+1),ROW(Tableau1[USINE])-ROW($B$2)+1),ROWS(I$2:I94))))</f>
        <v/>
      </c>
    </row>
    <row r="95" spans="1:7" x14ac:dyDescent="0.45">
      <c r="A95" t="str">
        <f t="array" ref="A95">IF(ISERROR(INDEX(Tableau1[MP ANALYSEE],SMALL(IF(FREQUENCY(IF(Tableau1[MP ANALYSEE]&lt;&gt;"",MATCH(Tableau1[MP ANALYSEE],Tableau1[MP ANALYSEE],0)), ROW(Tableau1[MP ANALYSEE])-ROW($B$2)+1),ROW(Tableau1[MP ANALYSEE])-ROW($B$2)+1),ROWS(I$2:I95)))),"",INDEX(Tableau1[MP ANALYSEE],SMALL(IF(FREQUENCY(IF(Tableau1[MP ANALYSEE]&lt;&gt;"",MATCH(Tableau1[MP ANALYSEE],Tableau1[MP ANALYSEE],0)), ROW(Tableau1[MP ANALYSEE])-ROW($B$2)+1),ROW(Tableau1[MP ANALYSEE])-ROW($B$2)+1),ROWS(I$2:I95))))</f>
        <v/>
      </c>
      <c r="C95" t="str">
        <f t="array" ref="C95">IF(ISERROR(INDEX(Tableau1[LOT],SMALL(IF(FREQUENCY(IF(Tableau1[LOT]&lt;&gt;"",MATCH(Tableau1[LOT],Tableau1[LOT],0)), ROW(Tableau1[LOT])-ROW($B$2)+1),ROW(Tableau1[LOT])-ROW($B$2)+1),ROWS(I$2:I95)))),"",INDEX(Tableau1[LOT],SMALL(IF(FREQUENCY(IF(Tableau1[LOT]&lt;&gt;"",MATCH(Tableau1[LOT],Tableau1[LOT],0)), ROW(Tableau1[LOT])-ROW($B$2)+1),ROW(Tableau1[LOT])-ROW($B$2)+1),ROWS(I$2:I95))))</f>
        <v/>
      </c>
      <c r="E95" t="str">
        <f t="array" ref="E95">IF(ISERROR(INDEX(Tableau1[LABO],SMALL(IF(FREQUENCY(IF(Tableau1[LABO]&lt;&gt;"",MATCH(Tableau1[LABO],Tableau1[LABO],0)), ROW(Tableau1[LABO])-ROW($B$2)+1),ROW(Tableau1[LABO])-ROW($B$2)+1),ROWS(I$2:I95)))),"",INDEX(Tableau1[LABO],SMALL(IF(FREQUENCY(IF(Tableau1[LABO]&lt;&gt;"",MATCH(Tableau1[LABO],Tableau1[LABO],0)), ROW(Tableau1[LABO])-ROW($B$2)+1),ROW(Tableau1[LABO])-ROW($B$2)+1),ROWS(I$2:I95))))</f>
        <v/>
      </c>
      <c r="G95" t="str">
        <f t="array" ref="G95">IF(ISERROR(INDEX(Tableau1[USINE],SMALL(IF(FREQUENCY(IF(Tableau1[USINE]&lt;&gt;"",MATCH(Tableau1[USINE],Tableau1[USINE],0)), ROW(Tableau1[USINE])-ROW($B$2)+1),ROW(Tableau1[USINE])-ROW($B$2)+1),ROWS(I$2:I95)))),"",INDEX(Tableau1[USINE],SMALL(IF(FREQUENCY(IF(Tableau1[USINE]&lt;&gt;"",MATCH(Tableau1[USINE],Tableau1[USINE],0)), ROW(Tableau1[USINE])-ROW($B$2)+1),ROW(Tableau1[USINE])-ROW($B$2)+1),ROWS(I$2:I95))))</f>
        <v/>
      </c>
    </row>
    <row r="96" spans="1:7" x14ac:dyDescent="0.45">
      <c r="A96" t="str">
        <f t="array" ref="A96">IF(ISERROR(INDEX(Tableau1[MP ANALYSEE],SMALL(IF(FREQUENCY(IF(Tableau1[MP ANALYSEE]&lt;&gt;"",MATCH(Tableau1[MP ANALYSEE],Tableau1[MP ANALYSEE],0)), ROW(Tableau1[MP ANALYSEE])-ROW($B$2)+1),ROW(Tableau1[MP ANALYSEE])-ROW($B$2)+1),ROWS(I$2:I96)))),"",INDEX(Tableau1[MP ANALYSEE],SMALL(IF(FREQUENCY(IF(Tableau1[MP ANALYSEE]&lt;&gt;"",MATCH(Tableau1[MP ANALYSEE],Tableau1[MP ANALYSEE],0)), ROW(Tableau1[MP ANALYSEE])-ROW($B$2)+1),ROW(Tableau1[MP ANALYSEE])-ROW($B$2)+1),ROWS(I$2:I96))))</f>
        <v/>
      </c>
      <c r="C96" t="str">
        <f t="array" ref="C96">IF(ISERROR(INDEX(Tableau1[LOT],SMALL(IF(FREQUENCY(IF(Tableau1[LOT]&lt;&gt;"",MATCH(Tableau1[LOT],Tableau1[LOT],0)), ROW(Tableau1[LOT])-ROW($B$2)+1),ROW(Tableau1[LOT])-ROW($B$2)+1),ROWS(I$2:I96)))),"",INDEX(Tableau1[LOT],SMALL(IF(FREQUENCY(IF(Tableau1[LOT]&lt;&gt;"",MATCH(Tableau1[LOT],Tableau1[LOT],0)), ROW(Tableau1[LOT])-ROW($B$2)+1),ROW(Tableau1[LOT])-ROW($B$2)+1),ROWS(I$2:I96))))</f>
        <v/>
      </c>
      <c r="E96" t="str">
        <f t="array" ref="E96">IF(ISERROR(INDEX(Tableau1[LABO],SMALL(IF(FREQUENCY(IF(Tableau1[LABO]&lt;&gt;"",MATCH(Tableau1[LABO],Tableau1[LABO],0)), ROW(Tableau1[LABO])-ROW($B$2)+1),ROW(Tableau1[LABO])-ROW($B$2)+1),ROWS(I$2:I96)))),"",INDEX(Tableau1[LABO],SMALL(IF(FREQUENCY(IF(Tableau1[LABO]&lt;&gt;"",MATCH(Tableau1[LABO],Tableau1[LABO],0)), ROW(Tableau1[LABO])-ROW($B$2)+1),ROW(Tableau1[LABO])-ROW($B$2)+1),ROWS(I$2:I96))))</f>
        <v/>
      </c>
      <c r="G96" t="str">
        <f t="array" ref="G96">IF(ISERROR(INDEX(Tableau1[USINE],SMALL(IF(FREQUENCY(IF(Tableau1[USINE]&lt;&gt;"",MATCH(Tableau1[USINE],Tableau1[USINE],0)), ROW(Tableau1[USINE])-ROW($B$2)+1),ROW(Tableau1[USINE])-ROW($B$2)+1),ROWS(I$2:I96)))),"",INDEX(Tableau1[USINE],SMALL(IF(FREQUENCY(IF(Tableau1[USINE]&lt;&gt;"",MATCH(Tableau1[USINE],Tableau1[USINE],0)), ROW(Tableau1[USINE])-ROW($B$2)+1),ROW(Tableau1[USINE])-ROW($B$2)+1),ROWS(I$2:I96))))</f>
        <v/>
      </c>
    </row>
    <row r="97" spans="1:7" x14ac:dyDescent="0.45">
      <c r="A97" t="str">
        <f t="array" ref="A97">IF(ISERROR(INDEX(Tableau1[MP ANALYSEE],SMALL(IF(FREQUENCY(IF(Tableau1[MP ANALYSEE]&lt;&gt;"",MATCH(Tableau1[MP ANALYSEE],Tableau1[MP ANALYSEE],0)), ROW(Tableau1[MP ANALYSEE])-ROW($B$2)+1),ROW(Tableau1[MP ANALYSEE])-ROW($B$2)+1),ROWS(I$2:I97)))),"",INDEX(Tableau1[MP ANALYSEE],SMALL(IF(FREQUENCY(IF(Tableau1[MP ANALYSEE]&lt;&gt;"",MATCH(Tableau1[MP ANALYSEE],Tableau1[MP ANALYSEE],0)), ROW(Tableau1[MP ANALYSEE])-ROW($B$2)+1),ROW(Tableau1[MP ANALYSEE])-ROW($B$2)+1),ROWS(I$2:I97))))</f>
        <v/>
      </c>
      <c r="C97" t="str">
        <f t="array" ref="C97">IF(ISERROR(INDEX(Tableau1[LOT],SMALL(IF(FREQUENCY(IF(Tableau1[LOT]&lt;&gt;"",MATCH(Tableau1[LOT],Tableau1[LOT],0)), ROW(Tableau1[LOT])-ROW($B$2)+1),ROW(Tableau1[LOT])-ROW($B$2)+1),ROWS(I$2:I97)))),"",INDEX(Tableau1[LOT],SMALL(IF(FREQUENCY(IF(Tableau1[LOT]&lt;&gt;"",MATCH(Tableau1[LOT],Tableau1[LOT],0)), ROW(Tableau1[LOT])-ROW($B$2)+1),ROW(Tableau1[LOT])-ROW($B$2)+1),ROWS(I$2:I97))))</f>
        <v/>
      </c>
      <c r="E97" t="str">
        <f t="array" ref="E97">IF(ISERROR(INDEX(Tableau1[LABO],SMALL(IF(FREQUENCY(IF(Tableau1[LABO]&lt;&gt;"",MATCH(Tableau1[LABO],Tableau1[LABO],0)), ROW(Tableau1[LABO])-ROW($B$2)+1),ROW(Tableau1[LABO])-ROW($B$2)+1),ROWS(I$2:I97)))),"",INDEX(Tableau1[LABO],SMALL(IF(FREQUENCY(IF(Tableau1[LABO]&lt;&gt;"",MATCH(Tableau1[LABO],Tableau1[LABO],0)), ROW(Tableau1[LABO])-ROW($B$2)+1),ROW(Tableau1[LABO])-ROW($B$2)+1),ROWS(I$2:I97))))</f>
        <v/>
      </c>
      <c r="G97" t="str">
        <f t="array" ref="G97">IF(ISERROR(INDEX(Tableau1[USINE],SMALL(IF(FREQUENCY(IF(Tableau1[USINE]&lt;&gt;"",MATCH(Tableau1[USINE],Tableau1[USINE],0)), ROW(Tableau1[USINE])-ROW($B$2)+1),ROW(Tableau1[USINE])-ROW($B$2)+1),ROWS(I$2:I97)))),"",INDEX(Tableau1[USINE],SMALL(IF(FREQUENCY(IF(Tableau1[USINE]&lt;&gt;"",MATCH(Tableau1[USINE],Tableau1[USINE],0)), ROW(Tableau1[USINE])-ROW($B$2)+1),ROW(Tableau1[USINE])-ROW($B$2)+1),ROWS(I$2:I97))))</f>
        <v/>
      </c>
    </row>
    <row r="98" spans="1:7" x14ac:dyDescent="0.45">
      <c r="A98" t="str">
        <f t="array" ref="A98">IF(ISERROR(INDEX(Tableau1[MP ANALYSEE],SMALL(IF(FREQUENCY(IF(Tableau1[MP ANALYSEE]&lt;&gt;"",MATCH(Tableau1[MP ANALYSEE],Tableau1[MP ANALYSEE],0)), ROW(Tableau1[MP ANALYSEE])-ROW($B$2)+1),ROW(Tableau1[MP ANALYSEE])-ROW($B$2)+1),ROWS(I$2:I98)))),"",INDEX(Tableau1[MP ANALYSEE],SMALL(IF(FREQUENCY(IF(Tableau1[MP ANALYSEE]&lt;&gt;"",MATCH(Tableau1[MP ANALYSEE],Tableau1[MP ANALYSEE],0)), ROW(Tableau1[MP ANALYSEE])-ROW($B$2)+1),ROW(Tableau1[MP ANALYSEE])-ROW($B$2)+1),ROWS(I$2:I98))))</f>
        <v/>
      </c>
      <c r="C98" t="str">
        <f t="array" ref="C98">IF(ISERROR(INDEX(Tableau1[LOT],SMALL(IF(FREQUENCY(IF(Tableau1[LOT]&lt;&gt;"",MATCH(Tableau1[LOT],Tableau1[LOT],0)), ROW(Tableau1[LOT])-ROW($B$2)+1),ROW(Tableau1[LOT])-ROW($B$2)+1),ROWS(I$2:I98)))),"",INDEX(Tableau1[LOT],SMALL(IF(FREQUENCY(IF(Tableau1[LOT]&lt;&gt;"",MATCH(Tableau1[LOT],Tableau1[LOT],0)), ROW(Tableau1[LOT])-ROW($B$2)+1),ROW(Tableau1[LOT])-ROW($B$2)+1),ROWS(I$2:I98))))</f>
        <v/>
      </c>
      <c r="E98" t="str">
        <f t="array" ref="E98">IF(ISERROR(INDEX(Tableau1[LABO],SMALL(IF(FREQUENCY(IF(Tableau1[LABO]&lt;&gt;"",MATCH(Tableau1[LABO],Tableau1[LABO],0)), ROW(Tableau1[LABO])-ROW($B$2)+1),ROW(Tableau1[LABO])-ROW($B$2)+1),ROWS(I$2:I98)))),"",INDEX(Tableau1[LABO],SMALL(IF(FREQUENCY(IF(Tableau1[LABO]&lt;&gt;"",MATCH(Tableau1[LABO],Tableau1[LABO],0)), ROW(Tableau1[LABO])-ROW($B$2)+1),ROW(Tableau1[LABO])-ROW($B$2)+1),ROWS(I$2:I98))))</f>
        <v/>
      </c>
      <c r="G98" t="str">
        <f t="array" ref="G98">IF(ISERROR(INDEX(Tableau1[USINE],SMALL(IF(FREQUENCY(IF(Tableau1[USINE]&lt;&gt;"",MATCH(Tableau1[USINE],Tableau1[USINE],0)), ROW(Tableau1[USINE])-ROW($B$2)+1),ROW(Tableau1[USINE])-ROW($B$2)+1),ROWS(I$2:I98)))),"",INDEX(Tableau1[USINE],SMALL(IF(FREQUENCY(IF(Tableau1[USINE]&lt;&gt;"",MATCH(Tableau1[USINE],Tableau1[USINE],0)), ROW(Tableau1[USINE])-ROW($B$2)+1),ROW(Tableau1[USINE])-ROW($B$2)+1),ROWS(I$2:I98))))</f>
        <v/>
      </c>
    </row>
    <row r="99" spans="1:7" x14ac:dyDescent="0.45">
      <c r="A99" t="str">
        <f t="array" ref="A99">IF(ISERROR(INDEX(Tableau1[MP ANALYSEE],SMALL(IF(FREQUENCY(IF(Tableau1[MP ANALYSEE]&lt;&gt;"",MATCH(Tableau1[MP ANALYSEE],Tableau1[MP ANALYSEE],0)), ROW(Tableau1[MP ANALYSEE])-ROW($B$2)+1),ROW(Tableau1[MP ANALYSEE])-ROW($B$2)+1),ROWS(I$2:I99)))),"",INDEX(Tableau1[MP ANALYSEE],SMALL(IF(FREQUENCY(IF(Tableau1[MP ANALYSEE]&lt;&gt;"",MATCH(Tableau1[MP ANALYSEE],Tableau1[MP ANALYSEE],0)), ROW(Tableau1[MP ANALYSEE])-ROW($B$2)+1),ROW(Tableau1[MP ANALYSEE])-ROW($B$2)+1),ROWS(I$2:I99))))</f>
        <v/>
      </c>
      <c r="C99" t="str">
        <f t="array" ref="C99">IF(ISERROR(INDEX(Tableau1[LOT],SMALL(IF(FREQUENCY(IF(Tableau1[LOT]&lt;&gt;"",MATCH(Tableau1[LOT],Tableau1[LOT],0)), ROW(Tableau1[LOT])-ROW($B$2)+1),ROW(Tableau1[LOT])-ROW($B$2)+1),ROWS(I$2:I99)))),"",INDEX(Tableau1[LOT],SMALL(IF(FREQUENCY(IF(Tableau1[LOT]&lt;&gt;"",MATCH(Tableau1[LOT],Tableau1[LOT],0)), ROW(Tableau1[LOT])-ROW($B$2)+1),ROW(Tableau1[LOT])-ROW($B$2)+1),ROWS(I$2:I99))))</f>
        <v/>
      </c>
      <c r="E99" t="str">
        <f t="array" ref="E99">IF(ISERROR(INDEX(Tableau1[LABO],SMALL(IF(FREQUENCY(IF(Tableau1[LABO]&lt;&gt;"",MATCH(Tableau1[LABO],Tableau1[LABO],0)), ROW(Tableau1[LABO])-ROW($B$2)+1),ROW(Tableau1[LABO])-ROW($B$2)+1),ROWS(I$2:I99)))),"",INDEX(Tableau1[LABO],SMALL(IF(FREQUENCY(IF(Tableau1[LABO]&lt;&gt;"",MATCH(Tableau1[LABO],Tableau1[LABO],0)), ROW(Tableau1[LABO])-ROW($B$2)+1),ROW(Tableau1[LABO])-ROW($B$2)+1),ROWS(I$2:I99))))</f>
        <v/>
      </c>
      <c r="G99" t="str">
        <f t="array" ref="G99">IF(ISERROR(INDEX(Tableau1[USINE],SMALL(IF(FREQUENCY(IF(Tableau1[USINE]&lt;&gt;"",MATCH(Tableau1[USINE],Tableau1[USINE],0)), ROW(Tableau1[USINE])-ROW($B$2)+1),ROW(Tableau1[USINE])-ROW($B$2)+1),ROWS(I$2:I99)))),"",INDEX(Tableau1[USINE],SMALL(IF(FREQUENCY(IF(Tableau1[USINE]&lt;&gt;"",MATCH(Tableau1[USINE],Tableau1[USINE],0)), ROW(Tableau1[USINE])-ROW($B$2)+1),ROW(Tableau1[USINE])-ROW($B$2)+1),ROWS(I$2:I99))))</f>
        <v/>
      </c>
    </row>
    <row r="100" spans="1:7" x14ac:dyDescent="0.45">
      <c r="A100" t="str">
        <f t="array" ref="A100">IF(ISERROR(INDEX(Tableau1[MP ANALYSEE],SMALL(IF(FREQUENCY(IF(Tableau1[MP ANALYSEE]&lt;&gt;"",MATCH(Tableau1[MP ANALYSEE],Tableau1[MP ANALYSEE],0)), ROW(Tableau1[MP ANALYSEE])-ROW($B$2)+1),ROW(Tableau1[MP ANALYSEE])-ROW($B$2)+1),ROWS(I$2:I100)))),"",INDEX(Tableau1[MP ANALYSEE],SMALL(IF(FREQUENCY(IF(Tableau1[MP ANALYSEE]&lt;&gt;"",MATCH(Tableau1[MP ANALYSEE],Tableau1[MP ANALYSEE],0)), ROW(Tableau1[MP ANALYSEE])-ROW($B$2)+1),ROW(Tableau1[MP ANALYSEE])-ROW($B$2)+1),ROWS(I$2:I100))))</f>
        <v/>
      </c>
      <c r="C100" t="str">
        <f t="array" ref="C100">IF(ISERROR(INDEX(Tableau1[LOT],SMALL(IF(FREQUENCY(IF(Tableau1[LOT]&lt;&gt;"",MATCH(Tableau1[LOT],Tableau1[LOT],0)), ROW(Tableau1[LOT])-ROW($B$2)+1),ROW(Tableau1[LOT])-ROW($B$2)+1),ROWS(I$2:I100)))),"",INDEX(Tableau1[LOT],SMALL(IF(FREQUENCY(IF(Tableau1[LOT]&lt;&gt;"",MATCH(Tableau1[LOT],Tableau1[LOT],0)), ROW(Tableau1[LOT])-ROW($B$2)+1),ROW(Tableau1[LOT])-ROW($B$2)+1),ROWS(I$2:I100))))</f>
        <v/>
      </c>
      <c r="E100" t="str">
        <f t="array" ref="E100">IF(ISERROR(INDEX(Tableau1[LABO],SMALL(IF(FREQUENCY(IF(Tableau1[LABO]&lt;&gt;"",MATCH(Tableau1[LABO],Tableau1[LABO],0)), ROW(Tableau1[LABO])-ROW($B$2)+1),ROW(Tableau1[LABO])-ROW($B$2)+1),ROWS(I$2:I100)))),"",INDEX(Tableau1[LABO],SMALL(IF(FREQUENCY(IF(Tableau1[LABO]&lt;&gt;"",MATCH(Tableau1[LABO],Tableau1[LABO],0)), ROW(Tableau1[LABO])-ROW($B$2)+1),ROW(Tableau1[LABO])-ROW($B$2)+1),ROWS(I$2:I100))))</f>
        <v/>
      </c>
      <c r="G100" t="str">
        <f t="array" ref="G100">IF(ISERROR(INDEX(Tableau1[USINE],SMALL(IF(FREQUENCY(IF(Tableau1[USINE]&lt;&gt;"",MATCH(Tableau1[USINE],Tableau1[USINE],0)), ROW(Tableau1[USINE])-ROW($B$2)+1),ROW(Tableau1[USINE])-ROW($B$2)+1),ROWS(I$2:I100)))),"",INDEX(Tableau1[USINE],SMALL(IF(FREQUENCY(IF(Tableau1[USINE]&lt;&gt;"",MATCH(Tableau1[USINE],Tableau1[USINE],0)), ROW(Tableau1[USINE])-ROW($B$2)+1),ROW(Tableau1[USINE])-ROW($B$2)+1),ROWS(I$2:I100))))</f>
        <v/>
      </c>
    </row>
    <row r="101" spans="1:7" x14ac:dyDescent="0.45">
      <c r="A101" t="str">
        <f t="array" ref="A101">IF(ISERROR(INDEX(Tableau1[MP ANALYSEE],SMALL(IF(FREQUENCY(IF(Tableau1[MP ANALYSEE]&lt;&gt;"",MATCH(Tableau1[MP ANALYSEE],Tableau1[MP ANALYSEE],0)), ROW(Tableau1[MP ANALYSEE])-ROW($B$2)+1),ROW(Tableau1[MP ANALYSEE])-ROW($B$2)+1),ROWS(I$2:I101)))),"",INDEX(Tableau1[MP ANALYSEE],SMALL(IF(FREQUENCY(IF(Tableau1[MP ANALYSEE]&lt;&gt;"",MATCH(Tableau1[MP ANALYSEE],Tableau1[MP ANALYSEE],0)), ROW(Tableau1[MP ANALYSEE])-ROW($B$2)+1),ROW(Tableau1[MP ANALYSEE])-ROW($B$2)+1),ROWS(I$2:I101))))</f>
        <v/>
      </c>
      <c r="C101" t="str">
        <f t="array" ref="C101">IF(ISERROR(INDEX(Tableau1[LOT],SMALL(IF(FREQUENCY(IF(Tableau1[LOT]&lt;&gt;"",MATCH(Tableau1[LOT],Tableau1[LOT],0)), ROW(Tableau1[LOT])-ROW($B$2)+1),ROW(Tableau1[LOT])-ROW($B$2)+1),ROWS(I$2:I101)))),"",INDEX(Tableau1[LOT],SMALL(IF(FREQUENCY(IF(Tableau1[LOT]&lt;&gt;"",MATCH(Tableau1[LOT],Tableau1[LOT],0)), ROW(Tableau1[LOT])-ROW($B$2)+1),ROW(Tableau1[LOT])-ROW($B$2)+1),ROWS(I$2:I101))))</f>
        <v/>
      </c>
      <c r="E101" t="str">
        <f t="array" ref="E101">IF(ISERROR(INDEX(Tableau1[LABO],SMALL(IF(FREQUENCY(IF(Tableau1[LABO]&lt;&gt;"",MATCH(Tableau1[LABO],Tableau1[LABO],0)), ROW(Tableau1[LABO])-ROW($B$2)+1),ROW(Tableau1[LABO])-ROW($B$2)+1),ROWS(I$2:I101)))),"",INDEX(Tableau1[LABO],SMALL(IF(FREQUENCY(IF(Tableau1[LABO]&lt;&gt;"",MATCH(Tableau1[LABO],Tableau1[LABO],0)), ROW(Tableau1[LABO])-ROW($B$2)+1),ROW(Tableau1[LABO])-ROW($B$2)+1),ROWS(I$2:I101))))</f>
        <v/>
      </c>
      <c r="G101" t="str">
        <f t="array" ref="G101">IF(ISERROR(INDEX(Tableau1[USINE],SMALL(IF(FREQUENCY(IF(Tableau1[USINE]&lt;&gt;"",MATCH(Tableau1[USINE],Tableau1[USINE],0)), ROW(Tableau1[USINE])-ROW($B$2)+1),ROW(Tableau1[USINE])-ROW($B$2)+1),ROWS(I$2:I101)))),"",INDEX(Tableau1[USINE],SMALL(IF(FREQUENCY(IF(Tableau1[USINE]&lt;&gt;"",MATCH(Tableau1[USINE],Tableau1[USINE],0)), ROW(Tableau1[USINE])-ROW($B$2)+1),ROW(Tableau1[USINE])-ROW($B$2)+1),ROWS(I$2:I101))))</f>
        <v/>
      </c>
    </row>
    <row r="102" spans="1:7" x14ac:dyDescent="0.45">
      <c r="A102" t="str">
        <f t="array" ref="A102">IF(ISERROR(INDEX(Tableau1[MP ANALYSEE],SMALL(IF(FREQUENCY(IF(Tableau1[MP ANALYSEE]&lt;&gt;"",MATCH(Tableau1[MP ANALYSEE],Tableau1[MP ANALYSEE],0)), ROW(Tableau1[MP ANALYSEE])-ROW($B$2)+1),ROW(Tableau1[MP ANALYSEE])-ROW($B$2)+1),ROWS(I$2:I102)))),"",INDEX(Tableau1[MP ANALYSEE],SMALL(IF(FREQUENCY(IF(Tableau1[MP ANALYSEE]&lt;&gt;"",MATCH(Tableau1[MP ANALYSEE],Tableau1[MP ANALYSEE],0)), ROW(Tableau1[MP ANALYSEE])-ROW($B$2)+1),ROW(Tableau1[MP ANALYSEE])-ROW($B$2)+1),ROWS(I$2:I102))))</f>
        <v/>
      </c>
      <c r="C102" t="str">
        <f t="array" ref="C102">IF(ISERROR(INDEX(Tableau1[LOT],SMALL(IF(FREQUENCY(IF(Tableau1[LOT]&lt;&gt;"",MATCH(Tableau1[LOT],Tableau1[LOT],0)), ROW(Tableau1[LOT])-ROW($B$2)+1),ROW(Tableau1[LOT])-ROW($B$2)+1),ROWS(I$2:I102)))),"",INDEX(Tableau1[LOT],SMALL(IF(FREQUENCY(IF(Tableau1[LOT]&lt;&gt;"",MATCH(Tableau1[LOT],Tableau1[LOT],0)), ROW(Tableau1[LOT])-ROW($B$2)+1),ROW(Tableau1[LOT])-ROW($B$2)+1),ROWS(I$2:I102))))</f>
        <v/>
      </c>
      <c r="E102" t="str">
        <f t="array" ref="E102">IF(ISERROR(INDEX(Tableau1[LABO],SMALL(IF(FREQUENCY(IF(Tableau1[LABO]&lt;&gt;"",MATCH(Tableau1[LABO],Tableau1[LABO],0)), ROW(Tableau1[LABO])-ROW($B$2)+1),ROW(Tableau1[LABO])-ROW($B$2)+1),ROWS(I$2:I102)))),"",INDEX(Tableau1[LABO],SMALL(IF(FREQUENCY(IF(Tableau1[LABO]&lt;&gt;"",MATCH(Tableau1[LABO],Tableau1[LABO],0)), ROW(Tableau1[LABO])-ROW($B$2)+1),ROW(Tableau1[LABO])-ROW($B$2)+1),ROWS(I$2:I102))))</f>
        <v/>
      </c>
      <c r="G102" t="str">
        <f t="array" ref="G102">IF(ISERROR(INDEX(Tableau1[USINE],SMALL(IF(FREQUENCY(IF(Tableau1[USINE]&lt;&gt;"",MATCH(Tableau1[USINE],Tableau1[USINE],0)), ROW(Tableau1[USINE])-ROW($B$2)+1),ROW(Tableau1[USINE])-ROW($B$2)+1),ROWS(I$2:I102)))),"",INDEX(Tableau1[USINE],SMALL(IF(FREQUENCY(IF(Tableau1[USINE]&lt;&gt;"",MATCH(Tableau1[USINE],Tableau1[USINE],0)), ROW(Tableau1[USINE])-ROW($B$2)+1),ROW(Tableau1[USINE])-ROW($B$2)+1),ROWS(I$2:I102))))</f>
        <v/>
      </c>
    </row>
    <row r="103" spans="1:7" x14ac:dyDescent="0.45">
      <c r="A103" t="str">
        <f t="array" ref="A103">IF(ISERROR(INDEX(Tableau1[MP ANALYSEE],SMALL(IF(FREQUENCY(IF(Tableau1[MP ANALYSEE]&lt;&gt;"",MATCH(Tableau1[MP ANALYSEE],Tableau1[MP ANALYSEE],0)), ROW(Tableau1[MP ANALYSEE])-ROW($B$2)+1),ROW(Tableau1[MP ANALYSEE])-ROW($B$2)+1),ROWS(I$2:I103)))),"",INDEX(Tableau1[MP ANALYSEE],SMALL(IF(FREQUENCY(IF(Tableau1[MP ANALYSEE]&lt;&gt;"",MATCH(Tableau1[MP ANALYSEE],Tableau1[MP ANALYSEE],0)), ROW(Tableau1[MP ANALYSEE])-ROW($B$2)+1),ROW(Tableau1[MP ANALYSEE])-ROW($B$2)+1),ROWS(I$2:I103))))</f>
        <v/>
      </c>
      <c r="C103" t="str">
        <f t="array" ref="C103">IF(ISERROR(INDEX(Tableau1[LOT],SMALL(IF(FREQUENCY(IF(Tableau1[LOT]&lt;&gt;"",MATCH(Tableau1[LOT],Tableau1[LOT],0)), ROW(Tableau1[LOT])-ROW($B$2)+1),ROW(Tableau1[LOT])-ROW($B$2)+1),ROWS(I$2:I103)))),"",INDEX(Tableau1[LOT],SMALL(IF(FREQUENCY(IF(Tableau1[LOT]&lt;&gt;"",MATCH(Tableau1[LOT],Tableau1[LOT],0)), ROW(Tableau1[LOT])-ROW($B$2)+1),ROW(Tableau1[LOT])-ROW($B$2)+1),ROWS(I$2:I103))))</f>
        <v/>
      </c>
      <c r="E103" t="str">
        <f t="array" ref="E103">IF(ISERROR(INDEX(Tableau1[LABO],SMALL(IF(FREQUENCY(IF(Tableau1[LABO]&lt;&gt;"",MATCH(Tableau1[LABO],Tableau1[LABO],0)), ROW(Tableau1[LABO])-ROW($B$2)+1),ROW(Tableau1[LABO])-ROW($B$2)+1),ROWS(I$2:I103)))),"",INDEX(Tableau1[LABO],SMALL(IF(FREQUENCY(IF(Tableau1[LABO]&lt;&gt;"",MATCH(Tableau1[LABO],Tableau1[LABO],0)), ROW(Tableau1[LABO])-ROW($B$2)+1),ROW(Tableau1[LABO])-ROW($B$2)+1),ROWS(I$2:I103))))</f>
        <v/>
      </c>
      <c r="G103" t="str">
        <f t="array" ref="G103">IF(ISERROR(INDEX(Tableau1[USINE],SMALL(IF(FREQUENCY(IF(Tableau1[USINE]&lt;&gt;"",MATCH(Tableau1[USINE],Tableau1[USINE],0)), ROW(Tableau1[USINE])-ROW($B$2)+1),ROW(Tableau1[USINE])-ROW($B$2)+1),ROWS(I$2:I103)))),"",INDEX(Tableau1[USINE],SMALL(IF(FREQUENCY(IF(Tableau1[USINE]&lt;&gt;"",MATCH(Tableau1[USINE],Tableau1[USINE],0)), ROW(Tableau1[USINE])-ROW($B$2)+1),ROW(Tableau1[USINE])-ROW($B$2)+1),ROWS(I$2:I103))))</f>
        <v/>
      </c>
    </row>
    <row r="104" spans="1:7" x14ac:dyDescent="0.45">
      <c r="A104" t="str">
        <f t="array" ref="A104">IF(ISERROR(INDEX(Tableau1[MP ANALYSEE],SMALL(IF(FREQUENCY(IF(Tableau1[MP ANALYSEE]&lt;&gt;"",MATCH(Tableau1[MP ANALYSEE],Tableau1[MP ANALYSEE],0)), ROW(Tableau1[MP ANALYSEE])-ROW($B$2)+1),ROW(Tableau1[MP ANALYSEE])-ROW($B$2)+1),ROWS(I$2:I104)))),"",INDEX(Tableau1[MP ANALYSEE],SMALL(IF(FREQUENCY(IF(Tableau1[MP ANALYSEE]&lt;&gt;"",MATCH(Tableau1[MP ANALYSEE],Tableau1[MP ANALYSEE],0)), ROW(Tableau1[MP ANALYSEE])-ROW($B$2)+1),ROW(Tableau1[MP ANALYSEE])-ROW($B$2)+1),ROWS(I$2:I104))))</f>
        <v/>
      </c>
      <c r="C104" t="str">
        <f t="array" ref="C104">IF(ISERROR(INDEX(Tableau1[LOT],SMALL(IF(FREQUENCY(IF(Tableau1[LOT]&lt;&gt;"",MATCH(Tableau1[LOT],Tableau1[LOT],0)), ROW(Tableau1[LOT])-ROW($B$2)+1),ROW(Tableau1[LOT])-ROW($B$2)+1),ROWS(I$2:I104)))),"",INDEX(Tableau1[LOT],SMALL(IF(FREQUENCY(IF(Tableau1[LOT]&lt;&gt;"",MATCH(Tableau1[LOT],Tableau1[LOT],0)), ROW(Tableau1[LOT])-ROW($B$2)+1),ROW(Tableau1[LOT])-ROW($B$2)+1),ROWS(I$2:I104))))</f>
        <v/>
      </c>
      <c r="E104" t="str">
        <f t="array" ref="E104">IF(ISERROR(INDEX(Tableau1[LABO],SMALL(IF(FREQUENCY(IF(Tableau1[LABO]&lt;&gt;"",MATCH(Tableau1[LABO],Tableau1[LABO],0)), ROW(Tableau1[LABO])-ROW($B$2)+1),ROW(Tableau1[LABO])-ROW($B$2)+1),ROWS(I$2:I104)))),"",INDEX(Tableau1[LABO],SMALL(IF(FREQUENCY(IF(Tableau1[LABO]&lt;&gt;"",MATCH(Tableau1[LABO],Tableau1[LABO],0)), ROW(Tableau1[LABO])-ROW($B$2)+1),ROW(Tableau1[LABO])-ROW($B$2)+1),ROWS(I$2:I104))))</f>
        <v/>
      </c>
      <c r="G104" t="str">
        <f t="array" ref="G104">IF(ISERROR(INDEX(Tableau1[USINE],SMALL(IF(FREQUENCY(IF(Tableau1[USINE]&lt;&gt;"",MATCH(Tableau1[USINE],Tableau1[USINE],0)), ROW(Tableau1[USINE])-ROW($B$2)+1),ROW(Tableau1[USINE])-ROW($B$2)+1),ROWS(I$2:I104)))),"",INDEX(Tableau1[USINE],SMALL(IF(FREQUENCY(IF(Tableau1[USINE]&lt;&gt;"",MATCH(Tableau1[USINE],Tableau1[USINE],0)), ROW(Tableau1[USINE])-ROW($B$2)+1),ROW(Tableau1[USINE])-ROW($B$2)+1),ROWS(I$2:I104))))</f>
        <v/>
      </c>
    </row>
    <row r="105" spans="1:7" x14ac:dyDescent="0.45">
      <c r="A105" t="str">
        <f t="array" ref="A105">IF(ISERROR(INDEX(Tableau1[MP ANALYSEE],SMALL(IF(FREQUENCY(IF(Tableau1[MP ANALYSEE]&lt;&gt;"",MATCH(Tableau1[MP ANALYSEE],Tableau1[MP ANALYSEE],0)), ROW(Tableau1[MP ANALYSEE])-ROW($B$2)+1),ROW(Tableau1[MP ANALYSEE])-ROW($B$2)+1),ROWS(I$2:I105)))),"",INDEX(Tableau1[MP ANALYSEE],SMALL(IF(FREQUENCY(IF(Tableau1[MP ANALYSEE]&lt;&gt;"",MATCH(Tableau1[MP ANALYSEE],Tableau1[MP ANALYSEE],0)), ROW(Tableau1[MP ANALYSEE])-ROW($B$2)+1),ROW(Tableau1[MP ANALYSEE])-ROW($B$2)+1),ROWS(I$2:I105))))</f>
        <v/>
      </c>
      <c r="C105" t="str">
        <f t="array" ref="C105">IF(ISERROR(INDEX(Tableau1[LOT],SMALL(IF(FREQUENCY(IF(Tableau1[LOT]&lt;&gt;"",MATCH(Tableau1[LOT],Tableau1[LOT],0)), ROW(Tableau1[LOT])-ROW($B$2)+1),ROW(Tableau1[LOT])-ROW($B$2)+1),ROWS(I$2:I105)))),"",INDEX(Tableau1[LOT],SMALL(IF(FREQUENCY(IF(Tableau1[LOT]&lt;&gt;"",MATCH(Tableau1[LOT],Tableau1[LOT],0)), ROW(Tableau1[LOT])-ROW($B$2)+1),ROW(Tableau1[LOT])-ROW($B$2)+1),ROWS(I$2:I105))))</f>
        <v/>
      </c>
      <c r="E105" t="str">
        <f t="array" ref="E105">IF(ISERROR(INDEX(Tableau1[LABO],SMALL(IF(FREQUENCY(IF(Tableau1[LABO]&lt;&gt;"",MATCH(Tableau1[LABO],Tableau1[LABO],0)), ROW(Tableau1[LABO])-ROW($B$2)+1),ROW(Tableau1[LABO])-ROW($B$2)+1),ROWS(I$2:I105)))),"",INDEX(Tableau1[LABO],SMALL(IF(FREQUENCY(IF(Tableau1[LABO]&lt;&gt;"",MATCH(Tableau1[LABO],Tableau1[LABO],0)), ROW(Tableau1[LABO])-ROW($B$2)+1),ROW(Tableau1[LABO])-ROW($B$2)+1),ROWS(I$2:I105))))</f>
        <v/>
      </c>
      <c r="G105" t="str">
        <f t="array" ref="G105">IF(ISERROR(INDEX(Tableau1[USINE],SMALL(IF(FREQUENCY(IF(Tableau1[USINE]&lt;&gt;"",MATCH(Tableau1[USINE],Tableau1[USINE],0)), ROW(Tableau1[USINE])-ROW($B$2)+1),ROW(Tableau1[USINE])-ROW($B$2)+1),ROWS(I$2:I105)))),"",INDEX(Tableau1[USINE],SMALL(IF(FREQUENCY(IF(Tableau1[USINE]&lt;&gt;"",MATCH(Tableau1[USINE],Tableau1[USINE],0)), ROW(Tableau1[USINE])-ROW($B$2)+1),ROW(Tableau1[USINE])-ROW($B$2)+1),ROWS(I$2:I105))))</f>
        <v/>
      </c>
    </row>
    <row r="106" spans="1:7" x14ac:dyDescent="0.45">
      <c r="A106" t="str">
        <f t="array" ref="A106">IF(ISERROR(INDEX(Tableau1[MP ANALYSEE],SMALL(IF(FREQUENCY(IF(Tableau1[MP ANALYSEE]&lt;&gt;"",MATCH(Tableau1[MP ANALYSEE],Tableau1[MP ANALYSEE],0)), ROW(Tableau1[MP ANALYSEE])-ROW($B$2)+1),ROW(Tableau1[MP ANALYSEE])-ROW($B$2)+1),ROWS(I$2:I106)))),"",INDEX(Tableau1[MP ANALYSEE],SMALL(IF(FREQUENCY(IF(Tableau1[MP ANALYSEE]&lt;&gt;"",MATCH(Tableau1[MP ANALYSEE],Tableau1[MP ANALYSEE],0)), ROW(Tableau1[MP ANALYSEE])-ROW($B$2)+1),ROW(Tableau1[MP ANALYSEE])-ROW($B$2)+1),ROWS(I$2:I106))))</f>
        <v/>
      </c>
      <c r="C106" t="str">
        <f t="array" ref="C106">IF(ISERROR(INDEX(Tableau1[LOT],SMALL(IF(FREQUENCY(IF(Tableau1[LOT]&lt;&gt;"",MATCH(Tableau1[LOT],Tableau1[LOT],0)), ROW(Tableau1[LOT])-ROW($B$2)+1),ROW(Tableau1[LOT])-ROW($B$2)+1),ROWS(I$2:I106)))),"",INDEX(Tableau1[LOT],SMALL(IF(FREQUENCY(IF(Tableau1[LOT]&lt;&gt;"",MATCH(Tableau1[LOT],Tableau1[LOT],0)), ROW(Tableau1[LOT])-ROW($B$2)+1),ROW(Tableau1[LOT])-ROW($B$2)+1),ROWS(I$2:I106))))</f>
        <v/>
      </c>
      <c r="E106" t="str">
        <f t="array" ref="E106">IF(ISERROR(INDEX(Tableau1[LABO],SMALL(IF(FREQUENCY(IF(Tableau1[LABO]&lt;&gt;"",MATCH(Tableau1[LABO],Tableau1[LABO],0)), ROW(Tableau1[LABO])-ROW($B$2)+1),ROW(Tableau1[LABO])-ROW($B$2)+1),ROWS(I$2:I106)))),"",INDEX(Tableau1[LABO],SMALL(IF(FREQUENCY(IF(Tableau1[LABO]&lt;&gt;"",MATCH(Tableau1[LABO],Tableau1[LABO],0)), ROW(Tableau1[LABO])-ROW($B$2)+1),ROW(Tableau1[LABO])-ROW($B$2)+1),ROWS(I$2:I106))))</f>
        <v/>
      </c>
      <c r="G106" t="str">
        <f t="array" ref="G106">IF(ISERROR(INDEX(Tableau1[USINE],SMALL(IF(FREQUENCY(IF(Tableau1[USINE]&lt;&gt;"",MATCH(Tableau1[USINE],Tableau1[USINE],0)), ROW(Tableau1[USINE])-ROW($B$2)+1),ROW(Tableau1[USINE])-ROW($B$2)+1),ROWS(I$2:I106)))),"",INDEX(Tableau1[USINE],SMALL(IF(FREQUENCY(IF(Tableau1[USINE]&lt;&gt;"",MATCH(Tableau1[USINE],Tableau1[USINE],0)), ROW(Tableau1[USINE])-ROW($B$2)+1),ROW(Tableau1[USINE])-ROW($B$2)+1),ROWS(I$2:I106))))</f>
        <v/>
      </c>
    </row>
    <row r="107" spans="1:7" x14ac:dyDescent="0.45">
      <c r="A107" t="str">
        <f t="array" ref="A107">IF(ISERROR(INDEX(Tableau1[MP ANALYSEE],SMALL(IF(FREQUENCY(IF(Tableau1[MP ANALYSEE]&lt;&gt;"",MATCH(Tableau1[MP ANALYSEE],Tableau1[MP ANALYSEE],0)), ROW(Tableau1[MP ANALYSEE])-ROW($B$2)+1),ROW(Tableau1[MP ANALYSEE])-ROW($B$2)+1),ROWS(I$2:I107)))),"",INDEX(Tableau1[MP ANALYSEE],SMALL(IF(FREQUENCY(IF(Tableau1[MP ANALYSEE]&lt;&gt;"",MATCH(Tableau1[MP ANALYSEE],Tableau1[MP ANALYSEE],0)), ROW(Tableau1[MP ANALYSEE])-ROW($B$2)+1),ROW(Tableau1[MP ANALYSEE])-ROW($B$2)+1),ROWS(I$2:I107))))</f>
        <v/>
      </c>
      <c r="C107" t="str">
        <f t="array" ref="C107">IF(ISERROR(INDEX(Tableau1[LOT],SMALL(IF(FREQUENCY(IF(Tableau1[LOT]&lt;&gt;"",MATCH(Tableau1[LOT],Tableau1[LOT],0)), ROW(Tableau1[LOT])-ROW($B$2)+1),ROW(Tableau1[LOT])-ROW($B$2)+1),ROWS(I$2:I107)))),"",INDEX(Tableau1[LOT],SMALL(IF(FREQUENCY(IF(Tableau1[LOT]&lt;&gt;"",MATCH(Tableau1[LOT],Tableau1[LOT],0)), ROW(Tableau1[LOT])-ROW($B$2)+1),ROW(Tableau1[LOT])-ROW($B$2)+1),ROWS(I$2:I107))))</f>
        <v/>
      </c>
      <c r="E107" t="str">
        <f t="array" ref="E107">IF(ISERROR(INDEX(Tableau1[LABO],SMALL(IF(FREQUENCY(IF(Tableau1[LABO]&lt;&gt;"",MATCH(Tableau1[LABO],Tableau1[LABO],0)), ROW(Tableau1[LABO])-ROW($B$2)+1),ROW(Tableau1[LABO])-ROW($B$2)+1),ROWS(I$2:I107)))),"",INDEX(Tableau1[LABO],SMALL(IF(FREQUENCY(IF(Tableau1[LABO]&lt;&gt;"",MATCH(Tableau1[LABO],Tableau1[LABO],0)), ROW(Tableau1[LABO])-ROW($B$2)+1),ROW(Tableau1[LABO])-ROW($B$2)+1),ROWS(I$2:I107))))</f>
        <v/>
      </c>
      <c r="G107" t="str">
        <f t="array" ref="G107">IF(ISERROR(INDEX(Tableau1[USINE],SMALL(IF(FREQUENCY(IF(Tableau1[USINE]&lt;&gt;"",MATCH(Tableau1[USINE],Tableau1[USINE],0)), ROW(Tableau1[USINE])-ROW($B$2)+1),ROW(Tableau1[USINE])-ROW($B$2)+1),ROWS(I$2:I107)))),"",INDEX(Tableau1[USINE],SMALL(IF(FREQUENCY(IF(Tableau1[USINE]&lt;&gt;"",MATCH(Tableau1[USINE],Tableau1[USINE],0)), ROW(Tableau1[USINE])-ROW($B$2)+1),ROW(Tableau1[USINE])-ROW($B$2)+1),ROWS(I$2:I107))))</f>
        <v/>
      </c>
    </row>
    <row r="108" spans="1:7" x14ac:dyDescent="0.45">
      <c r="A108" t="str">
        <f t="array" ref="A108">IF(ISERROR(INDEX(Tableau1[MP ANALYSEE],SMALL(IF(FREQUENCY(IF(Tableau1[MP ANALYSEE]&lt;&gt;"",MATCH(Tableau1[MP ANALYSEE],Tableau1[MP ANALYSEE],0)), ROW(Tableau1[MP ANALYSEE])-ROW($B$2)+1),ROW(Tableau1[MP ANALYSEE])-ROW($B$2)+1),ROWS(I$2:I108)))),"",INDEX(Tableau1[MP ANALYSEE],SMALL(IF(FREQUENCY(IF(Tableau1[MP ANALYSEE]&lt;&gt;"",MATCH(Tableau1[MP ANALYSEE],Tableau1[MP ANALYSEE],0)), ROW(Tableau1[MP ANALYSEE])-ROW($B$2)+1),ROW(Tableau1[MP ANALYSEE])-ROW($B$2)+1),ROWS(I$2:I108))))</f>
        <v/>
      </c>
      <c r="C108" t="str">
        <f t="array" ref="C108">IF(ISERROR(INDEX(Tableau1[LOT],SMALL(IF(FREQUENCY(IF(Tableau1[LOT]&lt;&gt;"",MATCH(Tableau1[LOT],Tableau1[LOT],0)), ROW(Tableau1[LOT])-ROW($B$2)+1),ROW(Tableau1[LOT])-ROW($B$2)+1),ROWS(I$2:I108)))),"",INDEX(Tableau1[LOT],SMALL(IF(FREQUENCY(IF(Tableau1[LOT]&lt;&gt;"",MATCH(Tableau1[LOT],Tableau1[LOT],0)), ROW(Tableau1[LOT])-ROW($B$2)+1),ROW(Tableau1[LOT])-ROW($B$2)+1),ROWS(I$2:I108))))</f>
        <v/>
      </c>
      <c r="E108" t="str">
        <f t="array" ref="E108">IF(ISERROR(INDEX(Tableau1[LABO],SMALL(IF(FREQUENCY(IF(Tableau1[LABO]&lt;&gt;"",MATCH(Tableau1[LABO],Tableau1[LABO],0)), ROW(Tableau1[LABO])-ROW($B$2)+1),ROW(Tableau1[LABO])-ROW($B$2)+1),ROWS(I$2:I108)))),"",INDEX(Tableau1[LABO],SMALL(IF(FREQUENCY(IF(Tableau1[LABO]&lt;&gt;"",MATCH(Tableau1[LABO],Tableau1[LABO],0)), ROW(Tableau1[LABO])-ROW($B$2)+1),ROW(Tableau1[LABO])-ROW($B$2)+1),ROWS(I$2:I108))))</f>
        <v/>
      </c>
      <c r="G108" t="str">
        <f t="array" ref="G108">IF(ISERROR(INDEX(Tableau1[USINE],SMALL(IF(FREQUENCY(IF(Tableau1[USINE]&lt;&gt;"",MATCH(Tableau1[USINE],Tableau1[USINE],0)), ROW(Tableau1[USINE])-ROW($B$2)+1),ROW(Tableau1[USINE])-ROW($B$2)+1),ROWS(I$2:I108)))),"",INDEX(Tableau1[USINE],SMALL(IF(FREQUENCY(IF(Tableau1[USINE]&lt;&gt;"",MATCH(Tableau1[USINE],Tableau1[USINE],0)), ROW(Tableau1[USINE])-ROW($B$2)+1),ROW(Tableau1[USINE])-ROW($B$2)+1),ROWS(I$2:I108))))</f>
        <v/>
      </c>
    </row>
    <row r="109" spans="1:7" x14ac:dyDescent="0.45">
      <c r="A109" t="str">
        <f t="array" ref="A109">IF(ISERROR(INDEX(Tableau1[MP ANALYSEE],SMALL(IF(FREQUENCY(IF(Tableau1[MP ANALYSEE]&lt;&gt;"",MATCH(Tableau1[MP ANALYSEE],Tableau1[MP ANALYSEE],0)), ROW(Tableau1[MP ANALYSEE])-ROW($B$2)+1),ROW(Tableau1[MP ANALYSEE])-ROW($B$2)+1),ROWS(I$2:I109)))),"",INDEX(Tableau1[MP ANALYSEE],SMALL(IF(FREQUENCY(IF(Tableau1[MP ANALYSEE]&lt;&gt;"",MATCH(Tableau1[MP ANALYSEE],Tableau1[MP ANALYSEE],0)), ROW(Tableau1[MP ANALYSEE])-ROW($B$2)+1),ROW(Tableau1[MP ANALYSEE])-ROW($B$2)+1),ROWS(I$2:I109))))</f>
        <v/>
      </c>
      <c r="C109" t="str">
        <f t="array" ref="C109">IF(ISERROR(INDEX(Tableau1[LOT],SMALL(IF(FREQUENCY(IF(Tableau1[LOT]&lt;&gt;"",MATCH(Tableau1[LOT],Tableau1[LOT],0)), ROW(Tableau1[LOT])-ROW($B$2)+1),ROW(Tableau1[LOT])-ROW($B$2)+1),ROWS(I$2:I109)))),"",INDEX(Tableau1[LOT],SMALL(IF(FREQUENCY(IF(Tableau1[LOT]&lt;&gt;"",MATCH(Tableau1[LOT],Tableau1[LOT],0)), ROW(Tableau1[LOT])-ROW($B$2)+1),ROW(Tableau1[LOT])-ROW($B$2)+1),ROWS(I$2:I109))))</f>
        <v/>
      </c>
      <c r="E109" t="str">
        <f t="array" ref="E109">IF(ISERROR(INDEX(Tableau1[LABO],SMALL(IF(FREQUENCY(IF(Tableau1[LABO]&lt;&gt;"",MATCH(Tableau1[LABO],Tableau1[LABO],0)), ROW(Tableau1[LABO])-ROW($B$2)+1),ROW(Tableau1[LABO])-ROW($B$2)+1),ROWS(I$2:I109)))),"",INDEX(Tableau1[LABO],SMALL(IF(FREQUENCY(IF(Tableau1[LABO]&lt;&gt;"",MATCH(Tableau1[LABO],Tableau1[LABO],0)), ROW(Tableau1[LABO])-ROW($B$2)+1),ROW(Tableau1[LABO])-ROW($B$2)+1),ROWS(I$2:I109))))</f>
        <v/>
      </c>
      <c r="G109" t="str">
        <f t="array" ref="G109">IF(ISERROR(INDEX(Tableau1[USINE],SMALL(IF(FREQUENCY(IF(Tableau1[USINE]&lt;&gt;"",MATCH(Tableau1[USINE],Tableau1[USINE],0)), ROW(Tableau1[USINE])-ROW($B$2)+1),ROW(Tableau1[USINE])-ROW($B$2)+1),ROWS(I$2:I109)))),"",INDEX(Tableau1[USINE],SMALL(IF(FREQUENCY(IF(Tableau1[USINE]&lt;&gt;"",MATCH(Tableau1[USINE],Tableau1[USINE],0)), ROW(Tableau1[USINE])-ROW($B$2)+1),ROW(Tableau1[USINE])-ROW($B$2)+1),ROWS(I$2:I109))))</f>
        <v/>
      </c>
    </row>
    <row r="110" spans="1:7" x14ac:dyDescent="0.45">
      <c r="A110" t="str">
        <f t="array" ref="A110">IF(ISERROR(INDEX(Tableau1[MP ANALYSEE],SMALL(IF(FREQUENCY(IF(Tableau1[MP ANALYSEE]&lt;&gt;"",MATCH(Tableau1[MP ANALYSEE],Tableau1[MP ANALYSEE],0)), ROW(Tableau1[MP ANALYSEE])-ROW($B$2)+1),ROW(Tableau1[MP ANALYSEE])-ROW($B$2)+1),ROWS(I$2:I110)))),"",INDEX(Tableau1[MP ANALYSEE],SMALL(IF(FREQUENCY(IF(Tableau1[MP ANALYSEE]&lt;&gt;"",MATCH(Tableau1[MP ANALYSEE],Tableau1[MP ANALYSEE],0)), ROW(Tableau1[MP ANALYSEE])-ROW($B$2)+1),ROW(Tableau1[MP ANALYSEE])-ROW($B$2)+1),ROWS(I$2:I110))))</f>
        <v/>
      </c>
      <c r="C110" t="str">
        <f t="array" ref="C110">IF(ISERROR(INDEX(Tableau1[LOT],SMALL(IF(FREQUENCY(IF(Tableau1[LOT]&lt;&gt;"",MATCH(Tableau1[LOT],Tableau1[LOT],0)), ROW(Tableau1[LOT])-ROW($B$2)+1),ROW(Tableau1[LOT])-ROW($B$2)+1),ROWS(I$2:I110)))),"",INDEX(Tableau1[LOT],SMALL(IF(FREQUENCY(IF(Tableau1[LOT]&lt;&gt;"",MATCH(Tableau1[LOT],Tableau1[LOT],0)), ROW(Tableau1[LOT])-ROW($B$2)+1),ROW(Tableau1[LOT])-ROW($B$2)+1),ROWS(I$2:I110))))</f>
        <v/>
      </c>
      <c r="E110" t="str">
        <f t="array" ref="E110">IF(ISERROR(INDEX(Tableau1[LABO],SMALL(IF(FREQUENCY(IF(Tableau1[LABO]&lt;&gt;"",MATCH(Tableau1[LABO],Tableau1[LABO],0)), ROW(Tableau1[LABO])-ROW($B$2)+1),ROW(Tableau1[LABO])-ROW($B$2)+1),ROWS(I$2:I110)))),"",INDEX(Tableau1[LABO],SMALL(IF(FREQUENCY(IF(Tableau1[LABO]&lt;&gt;"",MATCH(Tableau1[LABO],Tableau1[LABO],0)), ROW(Tableau1[LABO])-ROW($B$2)+1),ROW(Tableau1[LABO])-ROW($B$2)+1),ROWS(I$2:I110))))</f>
        <v/>
      </c>
      <c r="G110" t="str">
        <f t="array" ref="G110">IF(ISERROR(INDEX(Tableau1[USINE],SMALL(IF(FREQUENCY(IF(Tableau1[USINE]&lt;&gt;"",MATCH(Tableau1[USINE],Tableau1[USINE],0)), ROW(Tableau1[USINE])-ROW($B$2)+1),ROW(Tableau1[USINE])-ROW($B$2)+1),ROWS(I$2:I110)))),"",INDEX(Tableau1[USINE],SMALL(IF(FREQUENCY(IF(Tableau1[USINE]&lt;&gt;"",MATCH(Tableau1[USINE],Tableau1[USINE],0)), ROW(Tableau1[USINE])-ROW($B$2)+1),ROW(Tableau1[USINE])-ROW($B$2)+1),ROWS(I$2:I110))))</f>
        <v/>
      </c>
    </row>
    <row r="111" spans="1:7" x14ac:dyDescent="0.45">
      <c r="A111" t="str">
        <f t="array" ref="A111">IF(ISERROR(INDEX(Tableau1[MP ANALYSEE],SMALL(IF(FREQUENCY(IF(Tableau1[MP ANALYSEE]&lt;&gt;"",MATCH(Tableau1[MP ANALYSEE],Tableau1[MP ANALYSEE],0)), ROW(Tableau1[MP ANALYSEE])-ROW($B$2)+1),ROW(Tableau1[MP ANALYSEE])-ROW($B$2)+1),ROWS(I$2:I111)))),"",INDEX(Tableau1[MP ANALYSEE],SMALL(IF(FREQUENCY(IF(Tableau1[MP ANALYSEE]&lt;&gt;"",MATCH(Tableau1[MP ANALYSEE],Tableau1[MP ANALYSEE],0)), ROW(Tableau1[MP ANALYSEE])-ROW($B$2)+1),ROW(Tableau1[MP ANALYSEE])-ROW($B$2)+1),ROWS(I$2:I111))))</f>
        <v/>
      </c>
      <c r="C111" t="str">
        <f t="array" ref="C111">IF(ISERROR(INDEX(Tableau1[LOT],SMALL(IF(FREQUENCY(IF(Tableau1[LOT]&lt;&gt;"",MATCH(Tableau1[LOT],Tableau1[LOT],0)), ROW(Tableau1[LOT])-ROW($B$2)+1),ROW(Tableau1[LOT])-ROW($B$2)+1),ROWS(I$2:I111)))),"",INDEX(Tableau1[LOT],SMALL(IF(FREQUENCY(IF(Tableau1[LOT]&lt;&gt;"",MATCH(Tableau1[LOT],Tableau1[LOT],0)), ROW(Tableau1[LOT])-ROW($B$2)+1),ROW(Tableau1[LOT])-ROW($B$2)+1),ROWS(I$2:I111))))</f>
        <v/>
      </c>
      <c r="E111" t="str">
        <f t="array" ref="E111">IF(ISERROR(INDEX(Tableau1[LABO],SMALL(IF(FREQUENCY(IF(Tableau1[LABO]&lt;&gt;"",MATCH(Tableau1[LABO],Tableau1[LABO],0)), ROW(Tableau1[LABO])-ROW($B$2)+1),ROW(Tableau1[LABO])-ROW($B$2)+1),ROWS(I$2:I111)))),"",INDEX(Tableau1[LABO],SMALL(IF(FREQUENCY(IF(Tableau1[LABO]&lt;&gt;"",MATCH(Tableau1[LABO],Tableau1[LABO],0)), ROW(Tableau1[LABO])-ROW($B$2)+1),ROW(Tableau1[LABO])-ROW($B$2)+1),ROWS(I$2:I111))))</f>
        <v/>
      </c>
      <c r="G111" t="str">
        <f t="array" ref="G111">IF(ISERROR(INDEX(Tableau1[USINE],SMALL(IF(FREQUENCY(IF(Tableau1[USINE]&lt;&gt;"",MATCH(Tableau1[USINE],Tableau1[USINE],0)), ROW(Tableau1[USINE])-ROW($B$2)+1),ROW(Tableau1[USINE])-ROW($B$2)+1),ROWS(I$2:I111)))),"",INDEX(Tableau1[USINE],SMALL(IF(FREQUENCY(IF(Tableau1[USINE]&lt;&gt;"",MATCH(Tableau1[USINE],Tableau1[USINE],0)), ROW(Tableau1[USINE])-ROW($B$2)+1),ROW(Tableau1[USINE])-ROW($B$2)+1),ROWS(I$2:I111))))</f>
        <v/>
      </c>
    </row>
    <row r="112" spans="1:7" x14ac:dyDescent="0.45">
      <c r="A112" t="str">
        <f t="array" ref="A112">IF(ISERROR(INDEX(Tableau1[MP ANALYSEE],SMALL(IF(FREQUENCY(IF(Tableau1[MP ANALYSEE]&lt;&gt;"",MATCH(Tableau1[MP ANALYSEE],Tableau1[MP ANALYSEE],0)), ROW(Tableau1[MP ANALYSEE])-ROW($B$2)+1),ROW(Tableau1[MP ANALYSEE])-ROW($B$2)+1),ROWS(I$2:I112)))),"",INDEX(Tableau1[MP ANALYSEE],SMALL(IF(FREQUENCY(IF(Tableau1[MP ANALYSEE]&lt;&gt;"",MATCH(Tableau1[MP ANALYSEE],Tableau1[MP ANALYSEE],0)), ROW(Tableau1[MP ANALYSEE])-ROW($B$2)+1),ROW(Tableau1[MP ANALYSEE])-ROW($B$2)+1),ROWS(I$2:I112))))</f>
        <v/>
      </c>
      <c r="C112" t="str">
        <f t="array" ref="C112">IF(ISERROR(INDEX(Tableau1[LOT],SMALL(IF(FREQUENCY(IF(Tableau1[LOT]&lt;&gt;"",MATCH(Tableau1[LOT],Tableau1[LOT],0)), ROW(Tableau1[LOT])-ROW($B$2)+1),ROW(Tableau1[LOT])-ROW($B$2)+1),ROWS(I$2:I112)))),"",INDEX(Tableau1[LOT],SMALL(IF(FREQUENCY(IF(Tableau1[LOT]&lt;&gt;"",MATCH(Tableau1[LOT],Tableau1[LOT],0)), ROW(Tableau1[LOT])-ROW($B$2)+1),ROW(Tableau1[LOT])-ROW($B$2)+1),ROWS(I$2:I112))))</f>
        <v/>
      </c>
      <c r="E112" t="str">
        <f t="array" ref="E112">IF(ISERROR(INDEX(Tableau1[LABO],SMALL(IF(FREQUENCY(IF(Tableau1[LABO]&lt;&gt;"",MATCH(Tableau1[LABO],Tableau1[LABO],0)), ROW(Tableau1[LABO])-ROW($B$2)+1),ROW(Tableau1[LABO])-ROW($B$2)+1),ROWS(I$2:I112)))),"",INDEX(Tableau1[LABO],SMALL(IF(FREQUENCY(IF(Tableau1[LABO]&lt;&gt;"",MATCH(Tableau1[LABO],Tableau1[LABO],0)), ROW(Tableau1[LABO])-ROW($B$2)+1),ROW(Tableau1[LABO])-ROW($B$2)+1),ROWS(I$2:I112))))</f>
        <v/>
      </c>
      <c r="G112" t="str">
        <f t="array" ref="G112">IF(ISERROR(INDEX(Tableau1[USINE],SMALL(IF(FREQUENCY(IF(Tableau1[USINE]&lt;&gt;"",MATCH(Tableau1[USINE],Tableau1[USINE],0)), ROW(Tableau1[USINE])-ROW($B$2)+1),ROW(Tableau1[USINE])-ROW($B$2)+1),ROWS(I$2:I112)))),"",INDEX(Tableau1[USINE],SMALL(IF(FREQUENCY(IF(Tableau1[USINE]&lt;&gt;"",MATCH(Tableau1[USINE],Tableau1[USINE],0)), ROW(Tableau1[USINE])-ROW($B$2)+1),ROW(Tableau1[USINE])-ROW($B$2)+1),ROWS(I$2:I112))))</f>
        <v/>
      </c>
    </row>
    <row r="113" spans="1:7" x14ac:dyDescent="0.45">
      <c r="A113" t="str">
        <f t="array" ref="A113">IF(ISERROR(INDEX(Tableau1[MP ANALYSEE],SMALL(IF(FREQUENCY(IF(Tableau1[MP ANALYSEE]&lt;&gt;"",MATCH(Tableau1[MP ANALYSEE],Tableau1[MP ANALYSEE],0)), ROW(Tableau1[MP ANALYSEE])-ROW($B$2)+1),ROW(Tableau1[MP ANALYSEE])-ROW($B$2)+1),ROWS(I$2:I113)))),"",INDEX(Tableau1[MP ANALYSEE],SMALL(IF(FREQUENCY(IF(Tableau1[MP ANALYSEE]&lt;&gt;"",MATCH(Tableau1[MP ANALYSEE],Tableau1[MP ANALYSEE],0)), ROW(Tableau1[MP ANALYSEE])-ROW($B$2)+1),ROW(Tableau1[MP ANALYSEE])-ROW($B$2)+1),ROWS(I$2:I113))))</f>
        <v/>
      </c>
      <c r="C113" t="str">
        <f t="array" ref="C113">IF(ISERROR(INDEX(Tableau1[LOT],SMALL(IF(FREQUENCY(IF(Tableau1[LOT]&lt;&gt;"",MATCH(Tableau1[LOT],Tableau1[LOT],0)), ROW(Tableau1[LOT])-ROW($B$2)+1),ROW(Tableau1[LOT])-ROW($B$2)+1),ROWS(I$2:I113)))),"",INDEX(Tableau1[LOT],SMALL(IF(FREQUENCY(IF(Tableau1[LOT]&lt;&gt;"",MATCH(Tableau1[LOT],Tableau1[LOT],0)), ROW(Tableau1[LOT])-ROW($B$2)+1),ROW(Tableau1[LOT])-ROW($B$2)+1),ROWS(I$2:I113))))</f>
        <v/>
      </c>
      <c r="E113" t="str">
        <f t="array" ref="E113">IF(ISERROR(INDEX(Tableau1[LABO],SMALL(IF(FREQUENCY(IF(Tableau1[LABO]&lt;&gt;"",MATCH(Tableau1[LABO],Tableau1[LABO],0)), ROW(Tableau1[LABO])-ROW($B$2)+1),ROW(Tableau1[LABO])-ROW($B$2)+1),ROWS(I$2:I113)))),"",INDEX(Tableau1[LABO],SMALL(IF(FREQUENCY(IF(Tableau1[LABO]&lt;&gt;"",MATCH(Tableau1[LABO],Tableau1[LABO],0)), ROW(Tableau1[LABO])-ROW($B$2)+1),ROW(Tableau1[LABO])-ROW($B$2)+1),ROWS(I$2:I113))))</f>
        <v/>
      </c>
      <c r="G113" t="str">
        <f t="array" ref="G113">IF(ISERROR(INDEX(Tableau1[USINE],SMALL(IF(FREQUENCY(IF(Tableau1[USINE]&lt;&gt;"",MATCH(Tableau1[USINE],Tableau1[USINE],0)), ROW(Tableau1[USINE])-ROW($B$2)+1),ROW(Tableau1[USINE])-ROW($B$2)+1),ROWS(I$2:I113)))),"",INDEX(Tableau1[USINE],SMALL(IF(FREQUENCY(IF(Tableau1[USINE]&lt;&gt;"",MATCH(Tableau1[USINE],Tableau1[USINE],0)), ROW(Tableau1[USINE])-ROW($B$2)+1),ROW(Tableau1[USINE])-ROW($B$2)+1),ROWS(I$2:I113))))</f>
        <v/>
      </c>
    </row>
    <row r="114" spans="1:7" x14ac:dyDescent="0.45">
      <c r="A114" t="str">
        <f t="array" ref="A114">IF(ISERROR(INDEX(Tableau1[MP ANALYSEE],SMALL(IF(FREQUENCY(IF(Tableau1[MP ANALYSEE]&lt;&gt;"",MATCH(Tableau1[MP ANALYSEE],Tableau1[MP ANALYSEE],0)), ROW(Tableau1[MP ANALYSEE])-ROW($B$2)+1),ROW(Tableau1[MP ANALYSEE])-ROW($B$2)+1),ROWS(I$2:I114)))),"",INDEX(Tableau1[MP ANALYSEE],SMALL(IF(FREQUENCY(IF(Tableau1[MP ANALYSEE]&lt;&gt;"",MATCH(Tableau1[MP ANALYSEE],Tableau1[MP ANALYSEE],0)), ROW(Tableau1[MP ANALYSEE])-ROW($B$2)+1),ROW(Tableau1[MP ANALYSEE])-ROW($B$2)+1),ROWS(I$2:I114))))</f>
        <v/>
      </c>
      <c r="C114" t="str">
        <f t="array" ref="C114">IF(ISERROR(INDEX(Tableau1[LOT],SMALL(IF(FREQUENCY(IF(Tableau1[LOT]&lt;&gt;"",MATCH(Tableau1[LOT],Tableau1[LOT],0)), ROW(Tableau1[LOT])-ROW($B$2)+1),ROW(Tableau1[LOT])-ROW($B$2)+1),ROWS(I$2:I114)))),"",INDEX(Tableau1[LOT],SMALL(IF(FREQUENCY(IF(Tableau1[LOT]&lt;&gt;"",MATCH(Tableau1[LOT],Tableau1[LOT],0)), ROW(Tableau1[LOT])-ROW($B$2)+1),ROW(Tableau1[LOT])-ROW($B$2)+1),ROWS(I$2:I114))))</f>
        <v/>
      </c>
      <c r="E114" t="str">
        <f t="array" ref="E114">IF(ISERROR(INDEX(Tableau1[LABO],SMALL(IF(FREQUENCY(IF(Tableau1[LABO]&lt;&gt;"",MATCH(Tableau1[LABO],Tableau1[LABO],0)), ROW(Tableau1[LABO])-ROW($B$2)+1),ROW(Tableau1[LABO])-ROW($B$2)+1),ROWS(I$2:I114)))),"",INDEX(Tableau1[LABO],SMALL(IF(FREQUENCY(IF(Tableau1[LABO]&lt;&gt;"",MATCH(Tableau1[LABO],Tableau1[LABO],0)), ROW(Tableau1[LABO])-ROW($B$2)+1),ROW(Tableau1[LABO])-ROW($B$2)+1),ROWS(I$2:I114))))</f>
        <v/>
      </c>
      <c r="G114" t="str">
        <f t="array" ref="G114">IF(ISERROR(INDEX(Tableau1[USINE],SMALL(IF(FREQUENCY(IF(Tableau1[USINE]&lt;&gt;"",MATCH(Tableau1[USINE],Tableau1[USINE],0)), ROW(Tableau1[USINE])-ROW($B$2)+1),ROW(Tableau1[USINE])-ROW($B$2)+1),ROWS(I$2:I114)))),"",INDEX(Tableau1[USINE],SMALL(IF(FREQUENCY(IF(Tableau1[USINE]&lt;&gt;"",MATCH(Tableau1[USINE],Tableau1[USINE],0)), ROW(Tableau1[USINE])-ROW($B$2)+1),ROW(Tableau1[USINE])-ROW($B$2)+1),ROWS(I$2:I114))))</f>
        <v/>
      </c>
    </row>
    <row r="115" spans="1:7" x14ac:dyDescent="0.45">
      <c r="A115" t="str">
        <f t="array" ref="A115">IF(ISERROR(INDEX(Tableau1[MP ANALYSEE],SMALL(IF(FREQUENCY(IF(Tableau1[MP ANALYSEE]&lt;&gt;"",MATCH(Tableau1[MP ANALYSEE],Tableau1[MP ANALYSEE],0)), ROW(Tableau1[MP ANALYSEE])-ROW($B$2)+1),ROW(Tableau1[MP ANALYSEE])-ROW($B$2)+1),ROWS(I$2:I115)))),"",INDEX(Tableau1[MP ANALYSEE],SMALL(IF(FREQUENCY(IF(Tableau1[MP ANALYSEE]&lt;&gt;"",MATCH(Tableau1[MP ANALYSEE],Tableau1[MP ANALYSEE],0)), ROW(Tableau1[MP ANALYSEE])-ROW($B$2)+1),ROW(Tableau1[MP ANALYSEE])-ROW($B$2)+1),ROWS(I$2:I115))))</f>
        <v/>
      </c>
      <c r="C115" t="str">
        <f t="array" ref="C115">IF(ISERROR(INDEX(Tableau1[LOT],SMALL(IF(FREQUENCY(IF(Tableau1[LOT]&lt;&gt;"",MATCH(Tableau1[LOT],Tableau1[LOT],0)), ROW(Tableau1[LOT])-ROW($B$2)+1),ROW(Tableau1[LOT])-ROW($B$2)+1),ROWS(I$2:I115)))),"",INDEX(Tableau1[LOT],SMALL(IF(FREQUENCY(IF(Tableau1[LOT]&lt;&gt;"",MATCH(Tableau1[LOT],Tableau1[LOT],0)), ROW(Tableau1[LOT])-ROW($B$2)+1),ROW(Tableau1[LOT])-ROW($B$2)+1),ROWS(I$2:I115))))</f>
        <v/>
      </c>
      <c r="E115" t="str">
        <f t="array" ref="E115">IF(ISERROR(INDEX(Tableau1[LABO],SMALL(IF(FREQUENCY(IF(Tableau1[LABO]&lt;&gt;"",MATCH(Tableau1[LABO],Tableau1[LABO],0)), ROW(Tableau1[LABO])-ROW($B$2)+1),ROW(Tableau1[LABO])-ROW($B$2)+1),ROWS(I$2:I115)))),"",INDEX(Tableau1[LABO],SMALL(IF(FREQUENCY(IF(Tableau1[LABO]&lt;&gt;"",MATCH(Tableau1[LABO],Tableau1[LABO],0)), ROW(Tableau1[LABO])-ROW($B$2)+1),ROW(Tableau1[LABO])-ROW($B$2)+1),ROWS(I$2:I115))))</f>
        <v/>
      </c>
      <c r="G115" t="str">
        <f t="array" ref="G115">IF(ISERROR(INDEX(Tableau1[USINE],SMALL(IF(FREQUENCY(IF(Tableau1[USINE]&lt;&gt;"",MATCH(Tableau1[USINE],Tableau1[USINE],0)), ROW(Tableau1[USINE])-ROW($B$2)+1),ROW(Tableau1[USINE])-ROW($B$2)+1),ROWS(I$2:I115)))),"",INDEX(Tableau1[USINE],SMALL(IF(FREQUENCY(IF(Tableau1[USINE]&lt;&gt;"",MATCH(Tableau1[USINE],Tableau1[USINE],0)), ROW(Tableau1[USINE])-ROW($B$2)+1),ROW(Tableau1[USINE])-ROW($B$2)+1),ROWS(I$2:I115))))</f>
        <v/>
      </c>
    </row>
    <row r="116" spans="1:7" x14ac:dyDescent="0.45">
      <c r="A116" t="str">
        <f t="array" ref="A116">IF(ISERROR(INDEX(Tableau1[MP ANALYSEE],SMALL(IF(FREQUENCY(IF(Tableau1[MP ANALYSEE]&lt;&gt;"",MATCH(Tableau1[MP ANALYSEE],Tableau1[MP ANALYSEE],0)), ROW(Tableau1[MP ANALYSEE])-ROW($B$2)+1),ROW(Tableau1[MP ANALYSEE])-ROW($B$2)+1),ROWS(I$2:I116)))),"",INDEX(Tableau1[MP ANALYSEE],SMALL(IF(FREQUENCY(IF(Tableau1[MP ANALYSEE]&lt;&gt;"",MATCH(Tableau1[MP ANALYSEE],Tableau1[MP ANALYSEE],0)), ROW(Tableau1[MP ANALYSEE])-ROW($B$2)+1),ROW(Tableau1[MP ANALYSEE])-ROW($B$2)+1),ROWS(I$2:I116))))</f>
        <v/>
      </c>
      <c r="C116" t="str">
        <f t="array" ref="C116">IF(ISERROR(INDEX(Tableau1[LOT],SMALL(IF(FREQUENCY(IF(Tableau1[LOT]&lt;&gt;"",MATCH(Tableau1[LOT],Tableau1[LOT],0)), ROW(Tableau1[LOT])-ROW($B$2)+1),ROW(Tableau1[LOT])-ROW($B$2)+1),ROWS(I$2:I116)))),"",INDEX(Tableau1[LOT],SMALL(IF(FREQUENCY(IF(Tableau1[LOT]&lt;&gt;"",MATCH(Tableau1[LOT],Tableau1[LOT],0)), ROW(Tableau1[LOT])-ROW($B$2)+1),ROW(Tableau1[LOT])-ROW($B$2)+1),ROWS(I$2:I116))))</f>
        <v/>
      </c>
      <c r="E116" t="str">
        <f t="array" ref="E116">IF(ISERROR(INDEX(Tableau1[LABO],SMALL(IF(FREQUENCY(IF(Tableau1[LABO]&lt;&gt;"",MATCH(Tableau1[LABO],Tableau1[LABO],0)), ROW(Tableau1[LABO])-ROW($B$2)+1),ROW(Tableau1[LABO])-ROW($B$2)+1),ROWS(I$2:I116)))),"",INDEX(Tableau1[LABO],SMALL(IF(FREQUENCY(IF(Tableau1[LABO]&lt;&gt;"",MATCH(Tableau1[LABO],Tableau1[LABO],0)), ROW(Tableau1[LABO])-ROW($B$2)+1),ROW(Tableau1[LABO])-ROW($B$2)+1),ROWS(I$2:I116))))</f>
        <v/>
      </c>
      <c r="G116" t="str">
        <f t="array" ref="G116">IF(ISERROR(INDEX(Tableau1[USINE],SMALL(IF(FREQUENCY(IF(Tableau1[USINE]&lt;&gt;"",MATCH(Tableau1[USINE],Tableau1[USINE],0)), ROW(Tableau1[USINE])-ROW($B$2)+1),ROW(Tableau1[USINE])-ROW($B$2)+1),ROWS(I$2:I116)))),"",INDEX(Tableau1[USINE],SMALL(IF(FREQUENCY(IF(Tableau1[USINE]&lt;&gt;"",MATCH(Tableau1[USINE],Tableau1[USINE],0)), ROW(Tableau1[USINE])-ROW($B$2)+1),ROW(Tableau1[USINE])-ROW($B$2)+1),ROWS(I$2:I116))))</f>
        <v/>
      </c>
    </row>
    <row r="117" spans="1:7" x14ac:dyDescent="0.45">
      <c r="A117" t="str">
        <f t="array" ref="A117">IF(ISERROR(INDEX(Tableau1[MP ANALYSEE],SMALL(IF(FREQUENCY(IF(Tableau1[MP ANALYSEE]&lt;&gt;"",MATCH(Tableau1[MP ANALYSEE],Tableau1[MP ANALYSEE],0)), ROW(Tableau1[MP ANALYSEE])-ROW($B$2)+1),ROW(Tableau1[MP ANALYSEE])-ROW($B$2)+1),ROWS(I$2:I117)))),"",INDEX(Tableau1[MP ANALYSEE],SMALL(IF(FREQUENCY(IF(Tableau1[MP ANALYSEE]&lt;&gt;"",MATCH(Tableau1[MP ANALYSEE],Tableau1[MP ANALYSEE],0)), ROW(Tableau1[MP ANALYSEE])-ROW($B$2)+1),ROW(Tableau1[MP ANALYSEE])-ROW($B$2)+1),ROWS(I$2:I117))))</f>
        <v/>
      </c>
      <c r="C117" t="str">
        <f t="array" ref="C117">IF(ISERROR(INDEX(Tableau1[LOT],SMALL(IF(FREQUENCY(IF(Tableau1[LOT]&lt;&gt;"",MATCH(Tableau1[LOT],Tableau1[LOT],0)), ROW(Tableau1[LOT])-ROW($B$2)+1),ROW(Tableau1[LOT])-ROW($B$2)+1),ROWS(I$2:I117)))),"",INDEX(Tableau1[LOT],SMALL(IF(FREQUENCY(IF(Tableau1[LOT]&lt;&gt;"",MATCH(Tableau1[LOT],Tableau1[LOT],0)), ROW(Tableau1[LOT])-ROW($B$2)+1),ROW(Tableau1[LOT])-ROW($B$2)+1),ROWS(I$2:I117))))</f>
        <v/>
      </c>
      <c r="E117" t="str">
        <f t="array" ref="E117">IF(ISERROR(INDEX(Tableau1[LABO],SMALL(IF(FREQUENCY(IF(Tableau1[LABO]&lt;&gt;"",MATCH(Tableau1[LABO],Tableau1[LABO],0)), ROW(Tableau1[LABO])-ROW($B$2)+1),ROW(Tableau1[LABO])-ROW($B$2)+1),ROWS(I$2:I117)))),"",INDEX(Tableau1[LABO],SMALL(IF(FREQUENCY(IF(Tableau1[LABO]&lt;&gt;"",MATCH(Tableau1[LABO],Tableau1[LABO],0)), ROW(Tableau1[LABO])-ROW($B$2)+1),ROW(Tableau1[LABO])-ROW($B$2)+1),ROWS(I$2:I117))))</f>
        <v/>
      </c>
      <c r="G117" t="str">
        <f t="array" ref="G117">IF(ISERROR(INDEX(Tableau1[USINE],SMALL(IF(FREQUENCY(IF(Tableau1[USINE]&lt;&gt;"",MATCH(Tableau1[USINE],Tableau1[USINE],0)), ROW(Tableau1[USINE])-ROW($B$2)+1),ROW(Tableau1[USINE])-ROW($B$2)+1),ROWS(I$2:I117)))),"",INDEX(Tableau1[USINE],SMALL(IF(FREQUENCY(IF(Tableau1[USINE]&lt;&gt;"",MATCH(Tableau1[USINE],Tableau1[USINE],0)), ROW(Tableau1[USINE])-ROW($B$2)+1),ROW(Tableau1[USINE])-ROW($B$2)+1),ROWS(I$2:I117))))</f>
        <v/>
      </c>
    </row>
    <row r="118" spans="1:7" x14ac:dyDescent="0.45">
      <c r="A118" t="str">
        <f t="array" ref="A118">IF(ISERROR(INDEX(Tableau1[MP ANALYSEE],SMALL(IF(FREQUENCY(IF(Tableau1[MP ANALYSEE]&lt;&gt;"",MATCH(Tableau1[MP ANALYSEE],Tableau1[MP ANALYSEE],0)), ROW(Tableau1[MP ANALYSEE])-ROW($B$2)+1),ROW(Tableau1[MP ANALYSEE])-ROW($B$2)+1),ROWS(I$2:I118)))),"",INDEX(Tableau1[MP ANALYSEE],SMALL(IF(FREQUENCY(IF(Tableau1[MP ANALYSEE]&lt;&gt;"",MATCH(Tableau1[MP ANALYSEE],Tableau1[MP ANALYSEE],0)), ROW(Tableau1[MP ANALYSEE])-ROW($B$2)+1),ROW(Tableau1[MP ANALYSEE])-ROW($B$2)+1),ROWS(I$2:I118))))</f>
        <v/>
      </c>
      <c r="C118" t="str">
        <f t="array" ref="C118">IF(ISERROR(INDEX(Tableau1[LOT],SMALL(IF(FREQUENCY(IF(Tableau1[LOT]&lt;&gt;"",MATCH(Tableau1[LOT],Tableau1[LOT],0)), ROW(Tableau1[LOT])-ROW($B$2)+1),ROW(Tableau1[LOT])-ROW($B$2)+1),ROWS(I$2:I118)))),"",INDEX(Tableau1[LOT],SMALL(IF(FREQUENCY(IF(Tableau1[LOT]&lt;&gt;"",MATCH(Tableau1[LOT],Tableau1[LOT],0)), ROW(Tableau1[LOT])-ROW($B$2)+1),ROW(Tableau1[LOT])-ROW($B$2)+1),ROWS(I$2:I118))))</f>
        <v/>
      </c>
      <c r="E118" t="str">
        <f t="array" ref="E118">IF(ISERROR(INDEX(Tableau1[LABO],SMALL(IF(FREQUENCY(IF(Tableau1[LABO]&lt;&gt;"",MATCH(Tableau1[LABO],Tableau1[LABO],0)), ROW(Tableau1[LABO])-ROW($B$2)+1),ROW(Tableau1[LABO])-ROW($B$2)+1),ROWS(I$2:I118)))),"",INDEX(Tableau1[LABO],SMALL(IF(FREQUENCY(IF(Tableau1[LABO]&lt;&gt;"",MATCH(Tableau1[LABO],Tableau1[LABO],0)), ROW(Tableau1[LABO])-ROW($B$2)+1),ROW(Tableau1[LABO])-ROW($B$2)+1),ROWS(I$2:I118))))</f>
        <v/>
      </c>
      <c r="G118" t="str">
        <f t="array" ref="G118">IF(ISERROR(INDEX(Tableau1[USINE],SMALL(IF(FREQUENCY(IF(Tableau1[USINE]&lt;&gt;"",MATCH(Tableau1[USINE],Tableau1[USINE],0)), ROW(Tableau1[USINE])-ROW($B$2)+1),ROW(Tableau1[USINE])-ROW($B$2)+1),ROWS(I$2:I118)))),"",INDEX(Tableau1[USINE],SMALL(IF(FREQUENCY(IF(Tableau1[USINE]&lt;&gt;"",MATCH(Tableau1[USINE],Tableau1[USINE],0)), ROW(Tableau1[USINE])-ROW($B$2)+1),ROW(Tableau1[USINE])-ROW($B$2)+1),ROWS(I$2:I118))))</f>
        <v/>
      </c>
    </row>
    <row r="119" spans="1:7" x14ac:dyDescent="0.45">
      <c r="A119" t="str">
        <f t="array" ref="A119">IF(ISERROR(INDEX(Tableau1[MP ANALYSEE],SMALL(IF(FREQUENCY(IF(Tableau1[MP ANALYSEE]&lt;&gt;"",MATCH(Tableau1[MP ANALYSEE],Tableau1[MP ANALYSEE],0)), ROW(Tableau1[MP ANALYSEE])-ROW($B$2)+1),ROW(Tableau1[MP ANALYSEE])-ROW($B$2)+1),ROWS(I$2:I119)))),"",INDEX(Tableau1[MP ANALYSEE],SMALL(IF(FREQUENCY(IF(Tableau1[MP ANALYSEE]&lt;&gt;"",MATCH(Tableau1[MP ANALYSEE],Tableau1[MP ANALYSEE],0)), ROW(Tableau1[MP ANALYSEE])-ROW($B$2)+1),ROW(Tableau1[MP ANALYSEE])-ROW($B$2)+1),ROWS(I$2:I119))))</f>
        <v/>
      </c>
      <c r="C119" t="str">
        <f t="array" ref="C119">IF(ISERROR(INDEX(Tableau1[LOT],SMALL(IF(FREQUENCY(IF(Tableau1[LOT]&lt;&gt;"",MATCH(Tableau1[LOT],Tableau1[LOT],0)), ROW(Tableau1[LOT])-ROW($B$2)+1),ROW(Tableau1[LOT])-ROW($B$2)+1),ROWS(I$2:I119)))),"",INDEX(Tableau1[LOT],SMALL(IF(FREQUENCY(IF(Tableau1[LOT]&lt;&gt;"",MATCH(Tableau1[LOT],Tableau1[LOT],0)), ROW(Tableau1[LOT])-ROW($B$2)+1),ROW(Tableau1[LOT])-ROW($B$2)+1),ROWS(I$2:I119))))</f>
        <v/>
      </c>
      <c r="E119" t="str">
        <f t="array" ref="E119">IF(ISERROR(INDEX(Tableau1[LABO],SMALL(IF(FREQUENCY(IF(Tableau1[LABO]&lt;&gt;"",MATCH(Tableau1[LABO],Tableau1[LABO],0)), ROW(Tableau1[LABO])-ROW($B$2)+1),ROW(Tableau1[LABO])-ROW($B$2)+1),ROWS(I$2:I119)))),"",INDEX(Tableau1[LABO],SMALL(IF(FREQUENCY(IF(Tableau1[LABO]&lt;&gt;"",MATCH(Tableau1[LABO],Tableau1[LABO],0)), ROW(Tableau1[LABO])-ROW($B$2)+1),ROW(Tableau1[LABO])-ROW($B$2)+1),ROWS(I$2:I119))))</f>
        <v/>
      </c>
      <c r="G119" t="str">
        <f t="array" ref="G119">IF(ISERROR(INDEX(Tableau1[USINE],SMALL(IF(FREQUENCY(IF(Tableau1[USINE]&lt;&gt;"",MATCH(Tableau1[USINE],Tableau1[USINE],0)), ROW(Tableau1[USINE])-ROW($B$2)+1),ROW(Tableau1[USINE])-ROW($B$2)+1),ROWS(I$2:I119)))),"",INDEX(Tableau1[USINE],SMALL(IF(FREQUENCY(IF(Tableau1[USINE]&lt;&gt;"",MATCH(Tableau1[USINE],Tableau1[USINE],0)), ROW(Tableau1[USINE])-ROW($B$2)+1),ROW(Tableau1[USINE])-ROW($B$2)+1),ROWS(I$2:I119))))</f>
        <v/>
      </c>
    </row>
    <row r="120" spans="1:7" x14ac:dyDescent="0.45">
      <c r="A120" t="str">
        <f t="array" ref="A120">IF(ISERROR(INDEX(Tableau1[MP ANALYSEE],SMALL(IF(FREQUENCY(IF(Tableau1[MP ANALYSEE]&lt;&gt;"",MATCH(Tableau1[MP ANALYSEE],Tableau1[MP ANALYSEE],0)), ROW(Tableau1[MP ANALYSEE])-ROW($B$2)+1),ROW(Tableau1[MP ANALYSEE])-ROW($B$2)+1),ROWS(I$2:I120)))),"",INDEX(Tableau1[MP ANALYSEE],SMALL(IF(FREQUENCY(IF(Tableau1[MP ANALYSEE]&lt;&gt;"",MATCH(Tableau1[MP ANALYSEE],Tableau1[MP ANALYSEE],0)), ROW(Tableau1[MP ANALYSEE])-ROW($B$2)+1),ROW(Tableau1[MP ANALYSEE])-ROW($B$2)+1),ROWS(I$2:I120))))</f>
        <v/>
      </c>
      <c r="C120" t="str">
        <f t="array" ref="C120">IF(ISERROR(INDEX(Tableau1[LOT],SMALL(IF(FREQUENCY(IF(Tableau1[LOT]&lt;&gt;"",MATCH(Tableau1[LOT],Tableau1[LOT],0)), ROW(Tableau1[LOT])-ROW($B$2)+1),ROW(Tableau1[LOT])-ROW($B$2)+1),ROWS(I$2:I120)))),"",INDEX(Tableau1[LOT],SMALL(IF(FREQUENCY(IF(Tableau1[LOT]&lt;&gt;"",MATCH(Tableau1[LOT],Tableau1[LOT],0)), ROW(Tableau1[LOT])-ROW($B$2)+1),ROW(Tableau1[LOT])-ROW($B$2)+1),ROWS(I$2:I120))))</f>
        <v/>
      </c>
      <c r="E120" t="str">
        <f t="array" ref="E120">IF(ISERROR(INDEX(Tableau1[LABO],SMALL(IF(FREQUENCY(IF(Tableau1[LABO]&lt;&gt;"",MATCH(Tableau1[LABO],Tableau1[LABO],0)), ROW(Tableau1[LABO])-ROW($B$2)+1),ROW(Tableau1[LABO])-ROW($B$2)+1),ROWS(I$2:I120)))),"",INDEX(Tableau1[LABO],SMALL(IF(FREQUENCY(IF(Tableau1[LABO]&lt;&gt;"",MATCH(Tableau1[LABO],Tableau1[LABO],0)), ROW(Tableau1[LABO])-ROW($B$2)+1),ROW(Tableau1[LABO])-ROW($B$2)+1),ROWS(I$2:I120))))</f>
        <v/>
      </c>
      <c r="G120" t="str">
        <f t="array" ref="G120">IF(ISERROR(INDEX(Tableau1[USINE],SMALL(IF(FREQUENCY(IF(Tableau1[USINE]&lt;&gt;"",MATCH(Tableau1[USINE],Tableau1[USINE],0)), ROW(Tableau1[USINE])-ROW($B$2)+1),ROW(Tableau1[USINE])-ROW($B$2)+1),ROWS(I$2:I120)))),"",INDEX(Tableau1[USINE],SMALL(IF(FREQUENCY(IF(Tableau1[USINE]&lt;&gt;"",MATCH(Tableau1[USINE],Tableau1[USINE],0)), ROW(Tableau1[USINE])-ROW($B$2)+1),ROW(Tableau1[USINE])-ROW($B$2)+1),ROWS(I$2:I120))))</f>
        <v/>
      </c>
    </row>
    <row r="121" spans="1:7" x14ac:dyDescent="0.45">
      <c r="A121" t="str">
        <f t="array" ref="A121">IF(ISERROR(INDEX(Tableau1[MP ANALYSEE],SMALL(IF(FREQUENCY(IF(Tableau1[MP ANALYSEE]&lt;&gt;"",MATCH(Tableau1[MP ANALYSEE],Tableau1[MP ANALYSEE],0)), ROW(Tableau1[MP ANALYSEE])-ROW($B$2)+1),ROW(Tableau1[MP ANALYSEE])-ROW($B$2)+1),ROWS(I$2:I121)))),"",INDEX(Tableau1[MP ANALYSEE],SMALL(IF(FREQUENCY(IF(Tableau1[MP ANALYSEE]&lt;&gt;"",MATCH(Tableau1[MP ANALYSEE],Tableau1[MP ANALYSEE],0)), ROW(Tableau1[MP ANALYSEE])-ROW($B$2)+1),ROW(Tableau1[MP ANALYSEE])-ROW($B$2)+1),ROWS(I$2:I121))))</f>
        <v/>
      </c>
      <c r="C121" t="str">
        <f t="array" ref="C121">IF(ISERROR(INDEX(Tableau1[LOT],SMALL(IF(FREQUENCY(IF(Tableau1[LOT]&lt;&gt;"",MATCH(Tableau1[LOT],Tableau1[LOT],0)), ROW(Tableau1[LOT])-ROW($B$2)+1),ROW(Tableau1[LOT])-ROW($B$2)+1),ROWS(I$2:I121)))),"",INDEX(Tableau1[LOT],SMALL(IF(FREQUENCY(IF(Tableau1[LOT]&lt;&gt;"",MATCH(Tableau1[LOT],Tableau1[LOT],0)), ROW(Tableau1[LOT])-ROW($B$2)+1),ROW(Tableau1[LOT])-ROW($B$2)+1),ROWS(I$2:I121))))</f>
        <v/>
      </c>
      <c r="E121" t="str">
        <f t="array" ref="E121">IF(ISERROR(INDEX(Tableau1[LABO],SMALL(IF(FREQUENCY(IF(Tableau1[LABO]&lt;&gt;"",MATCH(Tableau1[LABO],Tableau1[LABO],0)), ROW(Tableau1[LABO])-ROW($B$2)+1),ROW(Tableau1[LABO])-ROW($B$2)+1),ROWS(I$2:I121)))),"",INDEX(Tableau1[LABO],SMALL(IF(FREQUENCY(IF(Tableau1[LABO]&lt;&gt;"",MATCH(Tableau1[LABO],Tableau1[LABO],0)), ROW(Tableau1[LABO])-ROW($B$2)+1),ROW(Tableau1[LABO])-ROW($B$2)+1),ROWS(I$2:I121))))</f>
        <v/>
      </c>
      <c r="G121" t="str">
        <f t="array" ref="G121">IF(ISERROR(INDEX(Tableau1[USINE],SMALL(IF(FREQUENCY(IF(Tableau1[USINE]&lt;&gt;"",MATCH(Tableau1[USINE],Tableau1[USINE],0)), ROW(Tableau1[USINE])-ROW($B$2)+1),ROW(Tableau1[USINE])-ROW($B$2)+1),ROWS(I$2:I121)))),"",INDEX(Tableau1[USINE],SMALL(IF(FREQUENCY(IF(Tableau1[USINE]&lt;&gt;"",MATCH(Tableau1[USINE],Tableau1[USINE],0)), ROW(Tableau1[USINE])-ROW($B$2)+1),ROW(Tableau1[USINE])-ROW($B$2)+1),ROWS(I$2:I121))))</f>
        <v/>
      </c>
    </row>
    <row r="122" spans="1:7" x14ac:dyDescent="0.45">
      <c r="A122" t="str">
        <f t="array" ref="A122">IF(ISERROR(INDEX(Tableau1[MP ANALYSEE],SMALL(IF(FREQUENCY(IF(Tableau1[MP ANALYSEE]&lt;&gt;"",MATCH(Tableau1[MP ANALYSEE],Tableau1[MP ANALYSEE],0)), ROW(Tableau1[MP ANALYSEE])-ROW($B$2)+1),ROW(Tableau1[MP ANALYSEE])-ROW($B$2)+1),ROWS(I$2:I122)))),"",INDEX(Tableau1[MP ANALYSEE],SMALL(IF(FREQUENCY(IF(Tableau1[MP ANALYSEE]&lt;&gt;"",MATCH(Tableau1[MP ANALYSEE],Tableau1[MP ANALYSEE],0)), ROW(Tableau1[MP ANALYSEE])-ROW($B$2)+1),ROW(Tableau1[MP ANALYSEE])-ROW($B$2)+1),ROWS(I$2:I122))))</f>
        <v/>
      </c>
      <c r="C122" t="str">
        <f t="array" ref="C122">IF(ISERROR(INDEX(Tableau1[LOT],SMALL(IF(FREQUENCY(IF(Tableau1[LOT]&lt;&gt;"",MATCH(Tableau1[LOT],Tableau1[LOT],0)), ROW(Tableau1[LOT])-ROW($B$2)+1),ROW(Tableau1[LOT])-ROW($B$2)+1),ROWS(I$2:I122)))),"",INDEX(Tableau1[LOT],SMALL(IF(FREQUENCY(IF(Tableau1[LOT]&lt;&gt;"",MATCH(Tableau1[LOT],Tableau1[LOT],0)), ROW(Tableau1[LOT])-ROW($B$2)+1),ROW(Tableau1[LOT])-ROW($B$2)+1),ROWS(I$2:I122))))</f>
        <v/>
      </c>
      <c r="E122" t="str">
        <f t="array" ref="E122">IF(ISERROR(INDEX(Tableau1[LABO],SMALL(IF(FREQUENCY(IF(Tableau1[LABO]&lt;&gt;"",MATCH(Tableau1[LABO],Tableau1[LABO],0)), ROW(Tableau1[LABO])-ROW($B$2)+1),ROW(Tableau1[LABO])-ROW($B$2)+1),ROWS(I$2:I122)))),"",INDEX(Tableau1[LABO],SMALL(IF(FREQUENCY(IF(Tableau1[LABO]&lt;&gt;"",MATCH(Tableau1[LABO],Tableau1[LABO],0)), ROW(Tableau1[LABO])-ROW($B$2)+1),ROW(Tableau1[LABO])-ROW($B$2)+1),ROWS(I$2:I122))))</f>
        <v/>
      </c>
      <c r="G122" t="str">
        <f t="array" ref="G122">IF(ISERROR(INDEX(Tableau1[USINE],SMALL(IF(FREQUENCY(IF(Tableau1[USINE]&lt;&gt;"",MATCH(Tableau1[USINE],Tableau1[USINE],0)), ROW(Tableau1[USINE])-ROW($B$2)+1),ROW(Tableau1[USINE])-ROW($B$2)+1),ROWS(I$2:I122)))),"",INDEX(Tableau1[USINE],SMALL(IF(FREQUENCY(IF(Tableau1[USINE]&lt;&gt;"",MATCH(Tableau1[USINE],Tableau1[USINE],0)), ROW(Tableau1[USINE])-ROW($B$2)+1),ROW(Tableau1[USINE])-ROW($B$2)+1),ROWS(I$2:I122))))</f>
        <v/>
      </c>
    </row>
    <row r="123" spans="1:7" x14ac:dyDescent="0.45">
      <c r="A123" t="str">
        <f t="array" ref="A123">IF(ISERROR(INDEX(Tableau1[MP ANALYSEE],SMALL(IF(FREQUENCY(IF(Tableau1[MP ANALYSEE]&lt;&gt;"",MATCH(Tableau1[MP ANALYSEE],Tableau1[MP ANALYSEE],0)), ROW(Tableau1[MP ANALYSEE])-ROW($B$2)+1),ROW(Tableau1[MP ANALYSEE])-ROW($B$2)+1),ROWS(I$2:I123)))),"",INDEX(Tableau1[MP ANALYSEE],SMALL(IF(FREQUENCY(IF(Tableau1[MP ANALYSEE]&lt;&gt;"",MATCH(Tableau1[MP ANALYSEE],Tableau1[MP ANALYSEE],0)), ROW(Tableau1[MP ANALYSEE])-ROW($B$2)+1),ROW(Tableau1[MP ANALYSEE])-ROW($B$2)+1),ROWS(I$2:I123))))</f>
        <v/>
      </c>
      <c r="C123" t="str">
        <f t="array" ref="C123">IF(ISERROR(INDEX(Tableau1[LOT],SMALL(IF(FREQUENCY(IF(Tableau1[LOT]&lt;&gt;"",MATCH(Tableau1[LOT],Tableau1[LOT],0)), ROW(Tableau1[LOT])-ROW($B$2)+1),ROW(Tableau1[LOT])-ROW($B$2)+1),ROWS(I$2:I123)))),"",INDEX(Tableau1[LOT],SMALL(IF(FREQUENCY(IF(Tableau1[LOT]&lt;&gt;"",MATCH(Tableau1[LOT],Tableau1[LOT],0)), ROW(Tableau1[LOT])-ROW($B$2)+1),ROW(Tableau1[LOT])-ROW($B$2)+1),ROWS(I$2:I123))))</f>
        <v/>
      </c>
      <c r="E123" t="str">
        <f t="array" ref="E123">IF(ISERROR(INDEX(Tableau1[LABO],SMALL(IF(FREQUENCY(IF(Tableau1[LABO]&lt;&gt;"",MATCH(Tableau1[LABO],Tableau1[LABO],0)), ROW(Tableau1[LABO])-ROW($B$2)+1),ROW(Tableau1[LABO])-ROW($B$2)+1),ROWS(I$2:I123)))),"",INDEX(Tableau1[LABO],SMALL(IF(FREQUENCY(IF(Tableau1[LABO]&lt;&gt;"",MATCH(Tableau1[LABO],Tableau1[LABO],0)), ROW(Tableau1[LABO])-ROW($B$2)+1),ROW(Tableau1[LABO])-ROW($B$2)+1),ROWS(I$2:I123))))</f>
        <v/>
      </c>
      <c r="G123" t="str">
        <f t="array" ref="G123">IF(ISERROR(INDEX(Tableau1[USINE],SMALL(IF(FREQUENCY(IF(Tableau1[USINE]&lt;&gt;"",MATCH(Tableau1[USINE],Tableau1[USINE],0)), ROW(Tableau1[USINE])-ROW($B$2)+1),ROW(Tableau1[USINE])-ROW($B$2)+1),ROWS(I$2:I123)))),"",INDEX(Tableau1[USINE],SMALL(IF(FREQUENCY(IF(Tableau1[USINE]&lt;&gt;"",MATCH(Tableau1[USINE],Tableau1[USINE],0)), ROW(Tableau1[USINE])-ROW($B$2)+1),ROW(Tableau1[USINE])-ROW($B$2)+1),ROWS(I$2:I123))))</f>
        <v/>
      </c>
    </row>
    <row r="124" spans="1:7" x14ac:dyDescent="0.45">
      <c r="A124" t="str">
        <f t="array" ref="A124">IF(ISERROR(INDEX(Tableau1[MP ANALYSEE],SMALL(IF(FREQUENCY(IF(Tableau1[MP ANALYSEE]&lt;&gt;"",MATCH(Tableau1[MP ANALYSEE],Tableau1[MP ANALYSEE],0)), ROW(Tableau1[MP ANALYSEE])-ROW($B$2)+1),ROW(Tableau1[MP ANALYSEE])-ROW($B$2)+1),ROWS(I$2:I124)))),"",INDEX(Tableau1[MP ANALYSEE],SMALL(IF(FREQUENCY(IF(Tableau1[MP ANALYSEE]&lt;&gt;"",MATCH(Tableau1[MP ANALYSEE],Tableau1[MP ANALYSEE],0)), ROW(Tableau1[MP ANALYSEE])-ROW($B$2)+1),ROW(Tableau1[MP ANALYSEE])-ROW($B$2)+1),ROWS(I$2:I124))))</f>
        <v/>
      </c>
      <c r="C124" t="str">
        <f t="array" ref="C124">IF(ISERROR(INDEX(Tableau1[LOT],SMALL(IF(FREQUENCY(IF(Tableau1[LOT]&lt;&gt;"",MATCH(Tableau1[LOT],Tableau1[LOT],0)), ROW(Tableau1[LOT])-ROW($B$2)+1),ROW(Tableau1[LOT])-ROW($B$2)+1),ROWS(I$2:I124)))),"",INDEX(Tableau1[LOT],SMALL(IF(FREQUENCY(IF(Tableau1[LOT]&lt;&gt;"",MATCH(Tableau1[LOT],Tableau1[LOT],0)), ROW(Tableau1[LOT])-ROW($B$2)+1),ROW(Tableau1[LOT])-ROW($B$2)+1),ROWS(I$2:I124))))</f>
        <v/>
      </c>
      <c r="E124" t="str">
        <f t="array" ref="E124">IF(ISERROR(INDEX(Tableau1[LABO],SMALL(IF(FREQUENCY(IF(Tableau1[LABO]&lt;&gt;"",MATCH(Tableau1[LABO],Tableau1[LABO],0)), ROW(Tableau1[LABO])-ROW($B$2)+1),ROW(Tableau1[LABO])-ROW($B$2)+1),ROWS(I$2:I124)))),"",INDEX(Tableau1[LABO],SMALL(IF(FREQUENCY(IF(Tableau1[LABO]&lt;&gt;"",MATCH(Tableau1[LABO],Tableau1[LABO],0)), ROW(Tableau1[LABO])-ROW($B$2)+1),ROW(Tableau1[LABO])-ROW($B$2)+1),ROWS(I$2:I124))))</f>
        <v/>
      </c>
      <c r="G124" t="str">
        <f t="array" ref="G124">IF(ISERROR(INDEX(Tableau1[USINE],SMALL(IF(FREQUENCY(IF(Tableau1[USINE]&lt;&gt;"",MATCH(Tableau1[USINE],Tableau1[USINE],0)), ROW(Tableau1[USINE])-ROW($B$2)+1),ROW(Tableau1[USINE])-ROW($B$2)+1),ROWS(I$2:I124)))),"",INDEX(Tableau1[USINE],SMALL(IF(FREQUENCY(IF(Tableau1[USINE]&lt;&gt;"",MATCH(Tableau1[USINE],Tableau1[USINE],0)), ROW(Tableau1[USINE])-ROW($B$2)+1),ROW(Tableau1[USINE])-ROW($B$2)+1),ROWS(I$2:I124))))</f>
        <v/>
      </c>
    </row>
    <row r="125" spans="1:7" x14ac:dyDescent="0.45">
      <c r="A125" t="str">
        <f t="array" ref="A125">IF(ISERROR(INDEX(Tableau1[MP ANALYSEE],SMALL(IF(FREQUENCY(IF(Tableau1[MP ANALYSEE]&lt;&gt;"",MATCH(Tableau1[MP ANALYSEE],Tableau1[MP ANALYSEE],0)), ROW(Tableau1[MP ANALYSEE])-ROW($B$2)+1),ROW(Tableau1[MP ANALYSEE])-ROW($B$2)+1),ROWS(I$2:I125)))),"",INDEX(Tableau1[MP ANALYSEE],SMALL(IF(FREQUENCY(IF(Tableau1[MP ANALYSEE]&lt;&gt;"",MATCH(Tableau1[MP ANALYSEE],Tableau1[MP ANALYSEE],0)), ROW(Tableau1[MP ANALYSEE])-ROW($B$2)+1),ROW(Tableau1[MP ANALYSEE])-ROW($B$2)+1),ROWS(I$2:I125))))</f>
        <v/>
      </c>
      <c r="C125" t="str">
        <f t="array" ref="C125">IF(ISERROR(INDEX(Tableau1[LOT],SMALL(IF(FREQUENCY(IF(Tableau1[LOT]&lt;&gt;"",MATCH(Tableau1[LOT],Tableau1[LOT],0)), ROW(Tableau1[LOT])-ROW($B$2)+1),ROW(Tableau1[LOT])-ROW($B$2)+1),ROWS(I$2:I125)))),"",INDEX(Tableau1[LOT],SMALL(IF(FREQUENCY(IF(Tableau1[LOT]&lt;&gt;"",MATCH(Tableau1[LOT],Tableau1[LOT],0)), ROW(Tableau1[LOT])-ROW($B$2)+1),ROW(Tableau1[LOT])-ROW($B$2)+1),ROWS(I$2:I125))))</f>
        <v/>
      </c>
      <c r="E125" t="str">
        <f t="array" ref="E125">IF(ISERROR(INDEX(Tableau1[LABO],SMALL(IF(FREQUENCY(IF(Tableau1[LABO]&lt;&gt;"",MATCH(Tableau1[LABO],Tableau1[LABO],0)), ROW(Tableau1[LABO])-ROW($B$2)+1),ROW(Tableau1[LABO])-ROW($B$2)+1),ROWS(I$2:I125)))),"",INDEX(Tableau1[LABO],SMALL(IF(FREQUENCY(IF(Tableau1[LABO]&lt;&gt;"",MATCH(Tableau1[LABO],Tableau1[LABO],0)), ROW(Tableau1[LABO])-ROW($B$2)+1),ROW(Tableau1[LABO])-ROW($B$2)+1),ROWS(I$2:I125))))</f>
        <v/>
      </c>
      <c r="G125" t="str">
        <f t="array" ref="G125">IF(ISERROR(INDEX(Tableau1[USINE],SMALL(IF(FREQUENCY(IF(Tableau1[USINE]&lt;&gt;"",MATCH(Tableau1[USINE],Tableau1[USINE],0)), ROW(Tableau1[USINE])-ROW($B$2)+1),ROW(Tableau1[USINE])-ROW($B$2)+1),ROWS(I$2:I125)))),"",INDEX(Tableau1[USINE],SMALL(IF(FREQUENCY(IF(Tableau1[USINE]&lt;&gt;"",MATCH(Tableau1[USINE],Tableau1[USINE],0)), ROW(Tableau1[USINE])-ROW($B$2)+1),ROW(Tableau1[USINE])-ROW($B$2)+1),ROWS(I$2:I125))))</f>
        <v/>
      </c>
    </row>
    <row r="126" spans="1:7" x14ac:dyDescent="0.45">
      <c r="A126" t="str">
        <f t="array" ref="A126">IF(ISERROR(INDEX(Tableau1[MP ANALYSEE],SMALL(IF(FREQUENCY(IF(Tableau1[MP ANALYSEE]&lt;&gt;"",MATCH(Tableau1[MP ANALYSEE],Tableau1[MP ANALYSEE],0)), ROW(Tableau1[MP ANALYSEE])-ROW($B$2)+1),ROW(Tableau1[MP ANALYSEE])-ROW($B$2)+1),ROWS(I$2:I126)))),"",INDEX(Tableau1[MP ANALYSEE],SMALL(IF(FREQUENCY(IF(Tableau1[MP ANALYSEE]&lt;&gt;"",MATCH(Tableau1[MP ANALYSEE],Tableau1[MP ANALYSEE],0)), ROW(Tableau1[MP ANALYSEE])-ROW($B$2)+1),ROW(Tableau1[MP ANALYSEE])-ROW($B$2)+1),ROWS(I$2:I126))))</f>
        <v/>
      </c>
      <c r="C126" t="str">
        <f t="array" ref="C126">IF(ISERROR(INDEX(Tableau1[LOT],SMALL(IF(FREQUENCY(IF(Tableau1[LOT]&lt;&gt;"",MATCH(Tableau1[LOT],Tableau1[LOT],0)), ROW(Tableau1[LOT])-ROW($B$2)+1),ROW(Tableau1[LOT])-ROW($B$2)+1),ROWS(I$2:I126)))),"",INDEX(Tableau1[LOT],SMALL(IF(FREQUENCY(IF(Tableau1[LOT]&lt;&gt;"",MATCH(Tableau1[LOT],Tableau1[LOT],0)), ROW(Tableau1[LOT])-ROW($B$2)+1),ROW(Tableau1[LOT])-ROW($B$2)+1),ROWS(I$2:I126))))</f>
        <v/>
      </c>
      <c r="E126" t="str">
        <f t="array" ref="E126">IF(ISERROR(INDEX(Tableau1[LABO],SMALL(IF(FREQUENCY(IF(Tableau1[LABO]&lt;&gt;"",MATCH(Tableau1[LABO],Tableau1[LABO],0)), ROW(Tableau1[LABO])-ROW($B$2)+1),ROW(Tableau1[LABO])-ROW($B$2)+1),ROWS(I$2:I126)))),"",INDEX(Tableau1[LABO],SMALL(IF(FREQUENCY(IF(Tableau1[LABO]&lt;&gt;"",MATCH(Tableau1[LABO],Tableau1[LABO],0)), ROW(Tableau1[LABO])-ROW($B$2)+1),ROW(Tableau1[LABO])-ROW($B$2)+1),ROWS(I$2:I126))))</f>
        <v/>
      </c>
      <c r="G126" t="str">
        <f t="array" ref="G126">IF(ISERROR(INDEX(Tableau1[USINE],SMALL(IF(FREQUENCY(IF(Tableau1[USINE]&lt;&gt;"",MATCH(Tableau1[USINE],Tableau1[USINE],0)), ROW(Tableau1[USINE])-ROW($B$2)+1),ROW(Tableau1[USINE])-ROW($B$2)+1),ROWS(I$2:I126)))),"",INDEX(Tableau1[USINE],SMALL(IF(FREQUENCY(IF(Tableau1[USINE]&lt;&gt;"",MATCH(Tableau1[USINE],Tableau1[USINE],0)), ROW(Tableau1[USINE])-ROW($B$2)+1),ROW(Tableau1[USINE])-ROW($B$2)+1),ROWS(I$2:I126))))</f>
        <v/>
      </c>
    </row>
    <row r="127" spans="1:7" x14ac:dyDescent="0.45">
      <c r="A127" t="str">
        <f t="array" ref="A127">IF(ISERROR(INDEX(Tableau1[MP ANALYSEE],SMALL(IF(FREQUENCY(IF(Tableau1[MP ANALYSEE]&lt;&gt;"",MATCH(Tableau1[MP ANALYSEE],Tableau1[MP ANALYSEE],0)), ROW(Tableau1[MP ANALYSEE])-ROW($B$2)+1),ROW(Tableau1[MP ANALYSEE])-ROW($B$2)+1),ROWS(I$2:I127)))),"",INDEX(Tableau1[MP ANALYSEE],SMALL(IF(FREQUENCY(IF(Tableau1[MP ANALYSEE]&lt;&gt;"",MATCH(Tableau1[MP ANALYSEE],Tableau1[MP ANALYSEE],0)), ROW(Tableau1[MP ANALYSEE])-ROW($B$2)+1),ROW(Tableau1[MP ANALYSEE])-ROW($B$2)+1),ROWS(I$2:I127))))</f>
        <v/>
      </c>
      <c r="C127" t="str">
        <f t="array" ref="C127">IF(ISERROR(INDEX(Tableau1[LOT],SMALL(IF(FREQUENCY(IF(Tableau1[LOT]&lt;&gt;"",MATCH(Tableau1[LOT],Tableau1[LOT],0)), ROW(Tableau1[LOT])-ROW($B$2)+1),ROW(Tableau1[LOT])-ROW($B$2)+1),ROWS(I$2:I127)))),"",INDEX(Tableau1[LOT],SMALL(IF(FREQUENCY(IF(Tableau1[LOT]&lt;&gt;"",MATCH(Tableau1[LOT],Tableau1[LOT],0)), ROW(Tableau1[LOT])-ROW($B$2)+1),ROW(Tableau1[LOT])-ROW($B$2)+1),ROWS(I$2:I127))))</f>
        <v/>
      </c>
      <c r="E127" t="str">
        <f t="array" ref="E127">IF(ISERROR(INDEX(Tableau1[LABO],SMALL(IF(FREQUENCY(IF(Tableau1[LABO]&lt;&gt;"",MATCH(Tableau1[LABO],Tableau1[LABO],0)), ROW(Tableau1[LABO])-ROW($B$2)+1),ROW(Tableau1[LABO])-ROW($B$2)+1),ROWS(I$2:I127)))),"",INDEX(Tableau1[LABO],SMALL(IF(FREQUENCY(IF(Tableau1[LABO]&lt;&gt;"",MATCH(Tableau1[LABO],Tableau1[LABO],0)), ROW(Tableau1[LABO])-ROW($B$2)+1),ROW(Tableau1[LABO])-ROW($B$2)+1),ROWS(I$2:I127))))</f>
        <v/>
      </c>
      <c r="G127" t="str">
        <f t="array" ref="G127">IF(ISERROR(INDEX(Tableau1[USINE],SMALL(IF(FREQUENCY(IF(Tableau1[USINE]&lt;&gt;"",MATCH(Tableau1[USINE],Tableau1[USINE],0)), ROW(Tableau1[USINE])-ROW($B$2)+1),ROW(Tableau1[USINE])-ROW($B$2)+1),ROWS(I$2:I127)))),"",INDEX(Tableau1[USINE],SMALL(IF(FREQUENCY(IF(Tableau1[USINE]&lt;&gt;"",MATCH(Tableau1[USINE],Tableau1[USINE],0)), ROW(Tableau1[USINE])-ROW($B$2)+1),ROW(Tableau1[USINE])-ROW($B$2)+1),ROWS(I$2:I127))))</f>
        <v/>
      </c>
    </row>
    <row r="128" spans="1:7" x14ac:dyDescent="0.45">
      <c r="A128" t="str">
        <f t="array" ref="A128">IF(ISERROR(INDEX(Tableau1[MP ANALYSEE],SMALL(IF(FREQUENCY(IF(Tableau1[MP ANALYSEE]&lt;&gt;"",MATCH(Tableau1[MP ANALYSEE],Tableau1[MP ANALYSEE],0)), ROW(Tableau1[MP ANALYSEE])-ROW($B$2)+1),ROW(Tableau1[MP ANALYSEE])-ROW($B$2)+1),ROWS(I$2:I128)))),"",INDEX(Tableau1[MP ANALYSEE],SMALL(IF(FREQUENCY(IF(Tableau1[MP ANALYSEE]&lt;&gt;"",MATCH(Tableau1[MP ANALYSEE],Tableau1[MP ANALYSEE],0)), ROW(Tableau1[MP ANALYSEE])-ROW($B$2)+1),ROW(Tableau1[MP ANALYSEE])-ROW($B$2)+1),ROWS(I$2:I128))))</f>
        <v/>
      </c>
      <c r="C128" t="str">
        <f t="array" ref="C128">IF(ISERROR(INDEX(Tableau1[LOT],SMALL(IF(FREQUENCY(IF(Tableau1[LOT]&lt;&gt;"",MATCH(Tableau1[LOT],Tableau1[LOT],0)), ROW(Tableau1[LOT])-ROW($B$2)+1),ROW(Tableau1[LOT])-ROW($B$2)+1),ROWS(I$2:I128)))),"",INDEX(Tableau1[LOT],SMALL(IF(FREQUENCY(IF(Tableau1[LOT]&lt;&gt;"",MATCH(Tableau1[LOT],Tableau1[LOT],0)), ROW(Tableau1[LOT])-ROW($B$2)+1),ROW(Tableau1[LOT])-ROW($B$2)+1),ROWS(I$2:I128))))</f>
        <v/>
      </c>
      <c r="E128" t="str">
        <f t="array" ref="E128">IF(ISERROR(INDEX(Tableau1[LABO],SMALL(IF(FREQUENCY(IF(Tableau1[LABO]&lt;&gt;"",MATCH(Tableau1[LABO],Tableau1[LABO],0)), ROW(Tableau1[LABO])-ROW($B$2)+1),ROW(Tableau1[LABO])-ROW($B$2)+1),ROWS(I$2:I128)))),"",INDEX(Tableau1[LABO],SMALL(IF(FREQUENCY(IF(Tableau1[LABO]&lt;&gt;"",MATCH(Tableau1[LABO],Tableau1[LABO],0)), ROW(Tableau1[LABO])-ROW($B$2)+1),ROW(Tableau1[LABO])-ROW($B$2)+1),ROWS(I$2:I128))))</f>
        <v/>
      </c>
      <c r="G128" t="str">
        <f t="array" ref="G128">IF(ISERROR(INDEX(Tableau1[USINE],SMALL(IF(FREQUENCY(IF(Tableau1[USINE]&lt;&gt;"",MATCH(Tableau1[USINE],Tableau1[USINE],0)), ROW(Tableau1[USINE])-ROW($B$2)+1),ROW(Tableau1[USINE])-ROW($B$2)+1),ROWS(I$2:I128)))),"",INDEX(Tableau1[USINE],SMALL(IF(FREQUENCY(IF(Tableau1[USINE]&lt;&gt;"",MATCH(Tableau1[USINE],Tableau1[USINE],0)), ROW(Tableau1[USINE])-ROW($B$2)+1),ROW(Tableau1[USINE])-ROW($B$2)+1),ROWS(I$2:I128))))</f>
        <v/>
      </c>
    </row>
    <row r="129" spans="1:7" x14ac:dyDescent="0.45">
      <c r="A129" t="str">
        <f t="array" ref="A129">IF(ISERROR(INDEX(Tableau1[MP ANALYSEE],SMALL(IF(FREQUENCY(IF(Tableau1[MP ANALYSEE]&lt;&gt;"",MATCH(Tableau1[MP ANALYSEE],Tableau1[MP ANALYSEE],0)), ROW(Tableau1[MP ANALYSEE])-ROW($B$2)+1),ROW(Tableau1[MP ANALYSEE])-ROW($B$2)+1),ROWS(I$2:I129)))),"",INDEX(Tableau1[MP ANALYSEE],SMALL(IF(FREQUENCY(IF(Tableau1[MP ANALYSEE]&lt;&gt;"",MATCH(Tableau1[MP ANALYSEE],Tableau1[MP ANALYSEE],0)), ROW(Tableau1[MP ANALYSEE])-ROW($B$2)+1),ROW(Tableau1[MP ANALYSEE])-ROW($B$2)+1),ROWS(I$2:I129))))</f>
        <v/>
      </c>
      <c r="C129" t="str">
        <f t="array" ref="C129">IF(ISERROR(INDEX(Tableau1[LOT],SMALL(IF(FREQUENCY(IF(Tableau1[LOT]&lt;&gt;"",MATCH(Tableau1[LOT],Tableau1[LOT],0)), ROW(Tableau1[LOT])-ROW($B$2)+1),ROW(Tableau1[LOT])-ROW($B$2)+1),ROWS(I$2:I129)))),"",INDEX(Tableau1[LOT],SMALL(IF(FREQUENCY(IF(Tableau1[LOT]&lt;&gt;"",MATCH(Tableau1[LOT],Tableau1[LOT],0)), ROW(Tableau1[LOT])-ROW($B$2)+1),ROW(Tableau1[LOT])-ROW($B$2)+1),ROWS(I$2:I129))))</f>
        <v/>
      </c>
      <c r="E129" t="str">
        <f t="array" ref="E129">IF(ISERROR(INDEX(Tableau1[LABO],SMALL(IF(FREQUENCY(IF(Tableau1[LABO]&lt;&gt;"",MATCH(Tableau1[LABO],Tableau1[LABO],0)), ROW(Tableau1[LABO])-ROW($B$2)+1),ROW(Tableau1[LABO])-ROW($B$2)+1),ROWS(I$2:I129)))),"",INDEX(Tableau1[LABO],SMALL(IF(FREQUENCY(IF(Tableau1[LABO]&lt;&gt;"",MATCH(Tableau1[LABO],Tableau1[LABO],0)), ROW(Tableau1[LABO])-ROW($B$2)+1),ROW(Tableau1[LABO])-ROW($B$2)+1),ROWS(I$2:I129))))</f>
        <v/>
      </c>
      <c r="G129" t="str">
        <f t="array" ref="G129">IF(ISERROR(INDEX(Tableau1[USINE],SMALL(IF(FREQUENCY(IF(Tableau1[USINE]&lt;&gt;"",MATCH(Tableau1[USINE],Tableau1[USINE],0)), ROW(Tableau1[USINE])-ROW($B$2)+1),ROW(Tableau1[USINE])-ROW($B$2)+1),ROWS(I$2:I129)))),"",INDEX(Tableau1[USINE],SMALL(IF(FREQUENCY(IF(Tableau1[USINE]&lt;&gt;"",MATCH(Tableau1[USINE],Tableau1[USINE],0)), ROW(Tableau1[USINE])-ROW($B$2)+1),ROW(Tableau1[USINE])-ROW($B$2)+1),ROWS(I$2:I129))))</f>
        <v/>
      </c>
    </row>
    <row r="130" spans="1:7" x14ac:dyDescent="0.45">
      <c r="A130" t="str">
        <f t="array" ref="A130">IF(ISERROR(INDEX(Tableau1[MP ANALYSEE],SMALL(IF(FREQUENCY(IF(Tableau1[MP ANALYSEE]&lt;&gt;"",MATCH(Tableau1[MP ANALYSEE],Tableau1[MP ANALYSEE],0)), ROW(Tableau1[MP ANALYSEE])-ROW($B$2)+1),ROW(Tableau1[MP ANALYSEE])-ROW($B$2)+1),ROWS(I$2:I130)))),"",INDEX(Tableau1[MP ANALYSEE],SMALL(IF(FREQUENCY(IF(Tableau1[MP ANALYSEE]&lt;&gt;"",MATCH(Tableau1[MP ANALYSEE],Tableau1[MP ANALYSEE],0)), ROW(Tableau1[MP ANALYSEE])-ROW($B$2)+1),ROW(Tableau1[MP ANALYSEE])-ROW($B$2)+1),ROWS(I$2:I130))))</f>
        <v/>
      </c>
      <c r="C130" t="str">
        <f t="array" ref="C130">IF(ISERROR(INDEX(Tableau1[LOT],SMALL(IF(FREQUENCY(IF(Tableau1[LOT]&lt;&gt;"",MATCH(Tableau1[LOT],Tableau1[LOT],0)), ROW(Tableau1[LOT])-ROW($B$2)+1),ROW(Tableau1[LOT])-ROW($B$2)+1),ROWS(I$2:I130)))),"",INDEX(Tableau1[LOT],SMALL(IF(FREQUENCY(IF(Tableau1[LOT]&lt;&gt;"",MATCH(Tableau1[LOT],Tableau1[LOT],0)), ROW(Tableau1[LOT])-ROW($B$2)+1),ROW(Tableau1[LOT])-ROW($B$2)+1),ROWS(I$2:I130))))</f>
        <v/>
      </c>
      <c r="E130" t="str">
        <f t="array" ref="E130">IF(ISERROR(INDEX(Tableau1[LABO],SMALL(IF(FREQUENCY(IF(Tableau1[LABO]&lt;&gt;"",MATCH(Tableau1[LABO],Tableau1[LABO],0)), ROW(Tableau1[LABO])-ROW($B$2)+1),ROW(Tableau1[LABO])-ROW($B$2)+1),ROWS(I$2:I130)))),"",INDEX(Tableau1[LABO],SMALL(IF(FREQUENCY(IF(Tableau1[LABO]&lt;&gt;"",MATCH(Tableau1[LABO],Tableau1[LABO],0)), ROW(Tableau1[LABO])-ROW($B$2)+1),ROW(Tableau1[LABO])-ROW($B$2)+1),ROWS(I$2:I130))))</f>
        <v/>
      </c>
      <c r="G130" t="str">
        <f t="array" ref="G130">IF(ISERROR(INDEX(Tableau1[USINE],SMALL(IF(FREQUENCY(IF(Tableau1[USINE]&lt;&gt;"",MATCH(Tableau1[USINE],Tableau1[USINE],0)), ROW(Tableau1[USINE])-ROW($B$2)+1),ROW(Tableau1[USINE])-ROW($B$2)+1),ROWS(I$2:I130)))),"",INDEX(Tableau1[USINE],SMALL(IF(FREQUENCY(IF(Tableau1[USINE]&lt;&gt;"",MATCH(Tableau1[USINE],Tableau1[USINE],0)), ROW(Tableau1[USINE])-ROW($B$2)+1),ROW(Tableau1[USINE])-ROW($B$2)+1),ROWS(I$2:I130))))</f>
        <v/>
      </c>
    </row>
    <row r="131" spans="1:7" x14ac:dyDescent="0.45">
      <c r="A131" t="str">
        <f t="array" ref="A131">IF(ISERROR(INDEX(Tableau1[MP ANALYSEE],SMALL(IF(FREQUENCY(IF(Tableau1[MP ANALYSEE]&lt;&gt;"",MATCH(Tableau1[MP ANALYSEE],Tableau1[MP ANALYSEE],0)), ROW(Tableau1[MP ANALYSEE])-ROW($B$2)+1),ROW(Tableau1[MP ANALYSEE])-ROW($B$2)+1),ROWS(I$2:I131)))),"",INDEX(Tableau1[MP ANALYSEE],SMALL(IF(FREQUENCY(IF(Tableau1[MP ANALYSEE]&lt;&gt;"",MATCH(Tableau1[MP ANALYSEE],Tableau1[MP ANALYSEE],0)), ROW(Tableau1[MP ANALYSEE])-ROW($B$2)+1),ROW(Tableau1[MP ANALYSEE])-ROW($B$2)+1),ROWS(I$2:I131))))</f>
        <v/>
      </c>
      <c r="C131" t="str">
        <f t="array" ref="C131">IF(ISERROR(INDEX(Tableau1[LOT],SMALL(IF(FREQUENCY(IF(Tableau1[LOT]&lt;&gt;"",MATCH(Tableau1[LOT],Tableau1[LOT],0)), ROW(Tableau1[LOT])-ROW($B$2)+1),ROW(Tableau1[LOT])-ROW($B$2)+1),ROWS(I$2:I131)))),"",INDEX(Tableau1[LOT],SMALL(IF(FREQUENCY(IF(Tableau1[LOT]&lt;&gt;"",MATCH(Tableau1[LOT],Tableau1[LOT],0)), ROW(Tableau1[LOT])-ROW($B$2)+1),ROW(Tableau1[LOT])-ROW($B$2)+1),ROWS(I$2:I131))))</f>
        <v/>
      </c>
      <c r="E131" t="str">
        <f t="array" ref="E131">IF(ISERROR(INDEX(Tableau1[LABO],SMALL(IF(FREQUENCY(IF(Tableau1[LABO]&lt;&gt;"",MATCH(Tableau1[LABO],Tableau1[LABO],0)), ROW(Tableau1[LABO])-ROW($B$2)+1),ROW(Tableau1[LABO])-ROW($B$2)+1),ROWS(I$2:I131)))),"",INDEX(Tableau1[LABO],SMALL(IF(FREQUENCY(IF(Tableau1[LABO]&lt;&gt;"",MATCH(Tableau1[LABO],Tableau1[LABO],0)), ROW(Tableau1[LABO])-ROW($B$2)+1),ROW(Tableau1[LABO])-ROW($B$2)+1),ROWS(I$2:I131))))</f>
        <v/>
      </c>
      <c r="G131" t="str">
        <f t="array" ref="G131">IF(ISERROR(INDEX(Tableau1[USINE],SMALL(IF(FREQUENCY(IF(Tableau1[USINE]&lt;&gt;"",MATCH(Tableau1[USINE],Tableau1[USINE],0)), ROW(Tableau1[USINE])-ROW($B$2)+1),ROW(Tableau1[USINE])-ROW($B$2)+1),ROWS(I$2:I131)))),"",INDEX(Tableau1[USINE],SMALL(IF(FREQUENCY(IF(Tableau1[USINE]&lt;&gt;"",MATCH(Tableau1[USINE],Tableau1[USINE],0)), ROW(Tableau1[USINE])-ROW($B$2)+1),ROW(Tableau1[USINE])-ROW($B$2)+1),ROWS(I$2:I131))))</f>
        <v/>
      </c>
    </row>
    <row r="132" spans="1:7" x14ac:dyDescent="0.45">
      <c r="A132" t="str">
        <f t="array" ref="A132">IF(ISERROR(INDEX(Tableau1[MP ANALYSEE],SMALL(IF(FREQUENCY(IF(Tableau1[MP ANALYSEE]&lt;&gt;"",MATCH(Tableau1[MP ANALYSEE],Tableau1[MP ANALYSEE],0)), ROW(Tableau1[MP ANALYSEE])-ROW($B$2)+1),ROW(Tableau1[MP ANALYSEE])-ROW($B$2)+1),ROWS(I$2:I132)))),"",INDEX(Tableau1[MP ANALYSEE],SMALL(IF(FREQUENCY(IF(Tableau1[MP ANALYSEE]&lt;&gt;"",MATCH(Tableau1[MP ANALYSEE],Tableau1[MP ANALYSEE],0)), ROW(Tableau1[MP ANALYSEE])-ROW($B$2)+1),ROW(Tableau1[MP ANALYSEE])-ROW($B$2)+1),ROWS(I$2:I132))))</f>
        <v/>
      </c>
      <c r="C132" t="str">
        <f t="array" ref="C132">IF(ISERROR(INDEX(Tableau1[LOT],SMALL(IF(FREQUENCY(IF(Tableau1[LOT]&lt;&gt;"",MATCH(Tableau1[LOT],Tableau1[LOT],0)), ROW(Tableau1[LOT])-ROW($B$2)+1),ROW(Tableau1[LOT])-ROW($B$2)+1),ROWS(I$2:I132)))),"",INDEX(Tableau1[LOT],SMALL(IF(FREQUENCY(IF(Tableau1[LOT]&lt;&gt;"",MATCH(Tableau1[LOT],Tableau1[LOT],0)), ROW(Tableau1[LOT])-ROW($B$2)+1),ROW(Tableau1[LOT])-ROW($B$2)+1),ROWS(I$2:I132))))</f>
        <v/>
      </c>
      <c r="E132" t="str">
        <f t="array" ref="E132">IF(ISERROR(INDEX(Tableau1[LABO],SMALL(IF(FREQUENCY(IF(Tableau1[LABO]&lt;&gt;"",MATCH(Tableau1[LABO],Tableau1[LABO],0)), ROW(Tableau1[LABO])-ROW($B$2)+1),ROW(Tableau1[LABO])-ROW($B$2)+1),ROWS(I$2:I132)))),"",INDEX(Tableau1[LABO],SMALL(IF(FREQUENCY(IF(Tableau1[LABO]&lt;&gt;"",MATCH(Tableau1[LABO],Tableau1[LABO],0)), ROW(Tableau1[LABO])-ROW($B$2)+1),ROW(Tableau1[LABO])-ROW($B$2)+1),ROWS(I$2:I132))))</f>
        <v/>
      </c>
      <c r="G132" t="str">
        <f t="array" ref="G132">IF(ISERROR(INDEX(Tableau1[USINE],SMALL(IF(FREQUENCY(IF(Tableau1[USINE]&lt;&gt;"",MATCH(Tableau1[USINE],Tableau1[USINE],0)), ROW(Tableau1[USINE])-ROW($B$2)+1),ROW(Tableau1[USINE])-ROW($B$2)+1),ROWS(I$2:I132)))),"",INDEX(Tableau1[USINE],SMALL(IF(FREQUENCY(IF(Tableau1[USINE]&lt;&gt;"",MATCH(Tableau1[USINE],Tableau1[USINE],0)), ROW(Tableau1[USINE])-ROW($B$2)+1),ROW(Tableau1[USINE])-ROW($B$2)+1),ROWS(I$2:I132))))</f>
        <v/>
      </c>
    </row>
    <row r="133" spans="1:7" x14ac:dyDescent="0.45">
      <c r="A133" t="str">
        <f t="array" ref="A133">IF(ISERROR(INDEX(Tableau1[MP ANALYSEE],SMALL(IF(FREQUENCY(IF(Tableau1[MP ANALYSEE]&lt;&gt;"",MATCH(Tableau1[MP ANALYSEE],Tableau1[MP ANALYSEE],0)), ROW(Tableau1[MP ANALYSEE])-ROW($B$2)+1),ROW(Tableau1[MP ANALYSEE])-ROW($B$2)+1),ROWS(I$2:I133)))),"",INDEX(Tableau1[MP ANALYSEE],SMALL(IF(FREQUENCY(IF(Tableau1[MP ANALYSEE]&lt;&gt;"",MATCH(Tableau1[MP ANALYSEE],Tableau1[MP ANALYSEE],0)), ROW(Tableau1[MP ANALYSEE])-ROW($B$2)+1),ROW(Tableau1[MP ANALYSEE])-ROW($B$2)+1),ROWS(I$2:I133))))</f>
        <v/>
      </c>
      <c r="C133" t="str">
        <f t="array" ref="C133">IF(ISERROR(INDEX(Tableau1[LOT],SMALL(IF(FREQUENCY(IF(Tableau1[LOT]&lt;&gt;"",MATCH(Tableau1[LOT],Tableau1[LOT],0)), ROW(Tableau1[LOT])-ROW($B$2)+1),ROW(Tableau1[LOT])-ROW($B$2)+1),ROWS(I$2:I133)))),"",INDEX(Tableau1[LOT],SMALL(IF(FREQUENCY(IF(Tableau1[LOT]&lt;&gt;"",MATCH(Tableau1[LOT],Tableau1[LOT],0)), ROW(Tableau1[LOT])-ROW($B$2)+1),ROW(Tableau1[LOT])-ROW($B$2)+1),ROWS(I$2:I133))))</f>
        <v/>
      </c>
      <c r="E133" t="str">
        <f t="array" ref="E133">IF(ISERROR(INDEX(Tableau1[LABO],SMALL(IF(FREQUENCY(IF(Tableau1[LABO]&lt;&gt;"",MATCH(Tableau1[LABO],Tableau1[LABO],0)), ROW(Tableau1[LABO])-ROW($B$2)+1),ROW(Tableau1[LABO])-ROW($B$2)+1),ROWS(I$2:I133)))),"",INDEX(Tableau1[LABO],SMALL(IF(FREQUENCY(IF(Tableau1[LABO]&lt;&gt;"",MATCH(Tableau1[LABO],Tableau1[LABO],0)), ROW(Tableau1[LABO])-ROW($B$2)+1),ROW(Tableau1[LABO])-ROW($B$2)+1),ROWS(I$2:I133))))</f>
        <v/>
      </c>
      <c r="G133" t="str">
        <f t="array" ref="G133">IF(ISERROR(INDEX(Tableau1[USINE],SMALL(IF(FREQUENCY(IF(Tableau1[USINE]&lt;&gt;"",MATCH(Tableau1[USINE],Tableau1[USINE],0)), ROW(Tableau1[USINE])-ROW($B$2)+1),ROW(Tableau1[USINE])-ROW($B$2)+1),ROWS(I$2:I133)))),"",INDEX(Tableau1[USINE],SMALL(IF(FREQUENCY(IF(Tableau1[USINE]&lt;&gt;"",MATCH(Tableau1[USINE],Tableau1[USINE],0)), ROW(Tableau1[USINE])-ROW($B$2)+1),ROW(Tableau1[USINE])-ROW($B$2)+1),ROWS(I$2:I133))))</f>
        <v/>
      </c>
    </row>
    <row r="134" spans="1:7" x14ac:dyDescent="0.45">
      <c r="A134" t="str">
        <f t="array" ref="A134">IF(ISERROR(INDEX(Tableau1[MP ANALYSEE],SMALL(IF(FREQUENCY(IF(Tableau1[MP ANALYSEE]&lt;&gt;"",MATCH(Tableau1[MP ANALYSEE],Tableau1[MP ANALYSEE],0)), ROW(Tableau1[MP ANALYSEE])-ROW($B$2)+1),ROW(Tableau1[MP ANALYSEE])-ROW($B$2)+1),ROWS(I$2:I134)))),"",INDEX(Tableau1[MP ANALYSEE],SMALL(IF(FREQUENCY(IF(Tableau1[MP ANALYSEE]&lt;&gt;"",MATCH(Tableau1[MP ANALYSEE],Tableau1[MP ANALYSEE],0)), ROW(Tableau1[MP ANALYSEE])-ROW($B$2)+1),ROW(Tableau1[MP ANALYSEE])-ROW($B$2)+1),ROWS(I$2:I134))))</f>
        <v/>
      </c>
      <c r="C134" t="str">
        <f t="array" ref="C134">IF(ISERROR(INDEX(Tableau1[LOT],SMALL(IF(FREQUENCY(IF(Tableau1[LOT]&lt;&gt;"",MATCH(Tableau1[LOT],Tableau1[LOT],0)), ROW(Tableau1[LOT])-ROW($B$2)+1),ROW(Tableau1[LOT])-ROW($B$2)+1),ROWS(I$2:I134)))),"",INDEX(Tableau1[LOT],SMALL(IF(FREQUENCY(IF(Tableau1[LOT]&lt;&gt;"",MATCH(Tableau1[LOT],Tableau1[LOT],0)), ROW(Tableau1[LOT])-ROW($B$2)+1),ROW(Tableau1[LOT])-ROW($B$2)+1),ROWS(I$2:I134))))</f>
        <v/>
      </c>
      <c r="E134" t="str">
        <f t="array" ref="E134">IF(ISERROR(INDEX(Tableau1[LABO],SMALL(IF(FREQUENCY(IF(Tableau1[LABO]&lt;&gt;"",MATCH(Tableau1[LABO],Tableau1[LABO],0)), ROW(Tableau1[LABO])-ROW($B$2)+1),ROW(Tableau1[LABO])-ROW($B$2)+1),ROWS(I$2:I134)))),"",INDEX(Tableau1[LABO],SMALL(IF(FREQUENCY(IF(Tableau1[LABO]&lt;&gt;"",MATCH(Tableau1[LABO],Tableau1[LABO],0)), ROW(Tableau1[LABO])-ROW($B$2)+1),ROW(Tableau1[LABO])-ROW($B$2)+1),ROWS(I$2:I134))))</f>
        <v/>
      </c>
      <c r="G134" t="str">
        <f t="array" ref="G134">IF(ISERROR(INDEX(Tableau1[USINE],SMALL(IF(FREQUENCY(IF(Tableau1[USINE]&lt;&gt;"",MATCH(Tableau1[USINE],Tableau1[USINE],0)), ROW(Tableau1[USINE])-ROW($B$2)+1),ROW(Tableau1[USINE])-ROW($B$2)+1),ROWS(I$2:I134)))),"",INDEX(Tableau1[USINE],SMALL(IF(FREQUENCY(IF(Tableau1[USINE]&lt;&gt;"",MATCH(Tableau1[USINE],Tableau1[USINE],0)), ROW(Tableau1[USINE])-ROW($B$2)+1),ROW(Tableau1[USINE])-ROW($B$2)+1),ROWS(I$2:I134))))</f>
        <v/>
      </c>
    </row>
    <row r="135" spans="1:7" x14ac:dyDescent="0.45">
      <c r="A135" t="str">
        <f t="array" ref="A135">IF(ISERROR(INDEX(Tableau1[MP ANALYSEE],SMALL(IF(FREQUENCY(IF(Tableau1[MP ANALYSEE]&lt;&gt;"",MATCH(Tableau1[MP ANALYSEE],Tableau1[MP ANALYSEE],0)), ROW(Tableau1[MP ANALYSEE])-ROW($B$2)+1),ROW(Tableau1[MP ANALYSEE])-ROW($B$2)+1),ROWS(I$2:I135)))),"",INDEX(Tableau1[MP ANALYSEE],SMALL(IF(FREQUENCY(IF(Tableau1[MP ANALYSEE]&lt;&gt;"",MATCH(Tableau1[MP ANALYSEE],Tableau1[MP ANALYSEE],0)), ROW(Tableau1[MP ANALYSEE])-ROW($B$2)+1),ROW(Tableau1[MP ANALYSEE])-ROW($B$2)+1),ROWS(I$2:I135))))</f>
        <v/>
      </c>
      <c r="C135" t="str">
        <f t="array" ref="C135">IF(ISERROR(INDEX(Tableau1[LOT],SMALL(IF(FREQUENCY(IF(Tableau1[LOT]&lt;&gt;"",MATCH(Tableau1[LOT],Tableau1[LOT],0)), ROW(Tableau1[LOT])-ROW($B$2)+1),ROW(Tableau1[LOT])-ROW($B$2)+1),ROWS(I$2:I135)))),"",INDEX(Tableau1[LOT],SMALL(IF(FREQUENCY(IF(Tableau1[LOT]&lt;&gt;"",MATCH(Tableau1[LOT],Tableau1[LOT],0)), ROW(Tableau1[LOT])-ROW($B$2)+1),ROW(Tableau1[LOT])-ROW($B$2)+1),ROWS(I$2:I135))))</f>
        <v/>
      </c>
      <c r="E135" t="str">
        <f t="array" ref="E135">IF(ISERROR(INDEX(Tableau1[LABO],SMALL(IF(FREQUENCY(IF(Tableau1[LABO]&lt;&gt;"",MATCH(Tableau1[LABO],Tableau1[LABO],0)), ROW(Tableau1[LABO])-ROW($B$2)+1),ROW(Tableau1[LABO])-ROW($B$2)+1),ROWS(I$2:I135)))),"",INDEX(Tableau1[LABO],SMALL(IF(FREQUENCY(IF(Tableau1[LABO]&lt;&gt;"",MATCH(Tableau1[LABO],Tableau1[LABO],0)), ROW(Tableau1[LABO])-ROW($B$2)+1),ROW(Tableau1[LABO])-ROW($B$2)+1),ROWS(I$2:I135))))</f>
        <v/>
      </c>
      <c r="G135" t="str">
        <f t="array" ref="G135">IF(ISERROR(INDEX(Tableau1[USINE],SMALL(IF(FREQUENCY(IF(Tableau1[USINE]&lt;&gt;"",MATCH(Tableau1[USINE],Tableau1[USINE],0)), ROW(Tableau1[USINE])-ROW($B$2)+1),ROW(Tableau1[USINE])-ROW($B$2)+1),ROWS(I$2:I135)))),"",INDEX(Tableau1[USINE],SMALL(IF(FREQUENCY(IF(Tableau1[USINE]&lt;&gt;"",MATCH(Tableau1[USINE],Tableau1[USINE],0)), ROW(Tableau1[USINE])-ROW($B$2)+1),ROW(Tableau1[USINE])-ROW($B$2)+1),ROWS(I$2:I135))))</f>
        <v/>
      </c>
    </row>
    <row r="136" spans="1:7" x14ac:dyDescent="0.45">
      <c r="A136" t="str">
        <f t="array" ref="A136">IF(ISERROR(INDEX(Tableau1[MP ANALYSEE],SMALL(IF(FREQUENCY(IF(Tableau1[MP ANALYSEE]&lt;&gt;"",MATCH(Tableau1[MP ANALYSEE],Tableau1[MP ANALYSEE],0)), ROW(Tableau1[MP ANALYSEE])-ROW($B$2)+1),ROW(Tableau1[MP ANALYSEE])-ROW($B$2)+1),ROWS(I$2:I136)))),"",INDEX(Tableau1[MP ANALYSEE],SMALL(IF(FREQUENCY(IF(Tableau1[MP ANALYSEE]&lt;&gt;"",MATCH(Tableau1[MP ANALYSEE],Tableau1[MP ANALYSEE],0)), ROW(Tableau1[MP ANALYSEE])-ROW($B$2)+1),ROW(Tableau1[MP ANALYSEE])-ROW($B$2)+1),ROWS(I$2:I136))))</f>
        <v/>
      </c>
      <c r="C136" t="str">
        <f t="array" ref="C136">IF(ISERROR(INDEX(Tableau1[LOT],SMALL(IF(FREQUENCY(IF(Tableau1[LOT]&lt;&gt;"",MATCH(Tableau1[LOT],Tableau1[LOT],0)), ROW(Tableau1[LOT])-ROW($B$2)+1),ROW(Tableau1[LOT])-ROW($B$2)+1),ROWS(I$2:I136)))),"",INDEX(Tableau1[LOT],SMALL(IF(FREQUENCY(IF(Tableau1[LOT]&lt;&gt;"",MATCH(Tableau1[LOT],Tableau1[LOT],0)), ROW(Tableau1[LOT])-ROW($B$2)+1),ROW(Tableau1[LOT])-ROW($B$2)+1),ROWS(I$2:I136))))</f>
        <v/>
      </c>
      <c r="E136" t="str">
        <f t="array" ref="E136">IF(ISERROR(INDEX(Tableau1[LABO],SMALL(IF(FREQUENCY(IF(Tableau1[LABO]&lt;&gt;"",MATCH(Tableau1[LABO],Tableau1[LABO],0)), ROW(Tableau1[LABO])-ROW($B$2)+1),ROW(Tableau1[LABO])-ROW($B$2)+1),ROWS(I$2:I136)))),"",INDEX(Tableau1[LABO],SMALL(IF(FREQUENCY(IF(Tableau1[LABO]&lt;&gt;"",MATCH(Tableau1[LABO],Tableau1[LABO],0)), ROW(Tableau1[LABO])-ROW($B$2)+1),ROW(Tableau1[LABO])-ROW($B$2)+1),ROWS(I$2:I136))))</f>
        <v/>
      </c>
      <c r="G136" t="str">
        <f t="array" ref="G136">IF(ISERROR(INDEX(Tableau1[USINE],SMALL(IF(FREQUENCY(IF(Tableau1[USINE]&lt;&gt;"",MATCH(Tableau1[USINE],Tableau1[USINE],0)), ROW(Tableau1[USINE])-ROW($B$2)+1),ROW(Tableau1[USINE])-ROW($B$2)+1),ROWS(I$2:I136)))),"",INDEX(Tableau1[USINE],SMALL(IF(FREQUENCY(IF(Tableau1[USINE]&lt;&gt;"",MATCH(Tableau1[USINE],Tableau1[USINE],0)), ROW(Tableau1[USINE])-ROW($B$2)+1),ROW(Tableau1[USINE])-ROW($B$2)+1),ROWS(I$2:I136))))</f>
        <v/>
      </c>
    </row>
    <row r="137" spans="1:7" x14ac:dyDescent="0.45">
      <c r="A137" t="str">
        <f t="array" ref="A137">IF(ISERROR(INDEX(Tableau1[MP ANALYSEE],SMALL(IF(FREQUENCY(IF(Tableau1[MP ANALYSEE]&lt;&gt;"",MATCH(Tableau1[MP ANALYSEE],Tableau1[MP ANALYSEE],0)), ROW(Tableau1[MP ANALYSEE])-ROW($B$2)+1),ROW(Tableau1[MP ANALYSEE])-ROW($B$2)+1),ROWS(I$2:I137)))),"",INDEX(Tableau1[MP ANALYSEE],SMALL(IF(FREQUENCY(IF(Tableau1[MP ANALYSEE]&lt;&gt;"",MATCH(Tableau1[MP ANALYSEE],Tableau1[MP ANALYSEE],0)), ROW(Tableau1[MP ANALYSEE])-ROW($B$2)+1),ROW(Tableau1[MP ANALYSEE])-ROW($B$2)+1),ROWS(I$2:I137))))</f>
        <v/>
      </c>
      <c r="C137" t="str">
        <f t="array" ref="C137">IF(ISERROR(INDEX(Tableau1[LOT],SMALL(IF(FREQUENCY(IF(Tableau1[LOT]&lt;&gt;"",MATCH(Tableau1[LOT],Tableau1[LOT],0)), ROW(Tableau1[LOT])-ROW($B$2)+1),ROW(Tableau1[LOT])-ROW($B$2)+1),ROWS(I$2:I137)))),"",INDEX(Tableau1[LOT],SMALL(IF(FREQUENCY(IF(Tableau1[LOT]&lt;&gt;"",MATCH(Tableau1[LOT],Tableau1[LOT],0)), ROW(Tableau1[LOT])-ROW($B$2)+1),ROW(Tableau1[LOT])-ROW($B$2)+1),ROWS(I$2:I137))))</f>
        <v/>
      </c>
      <c r="E137" t="str">
        <f t="array" ref="E137">IF(ISERROR(INDEX(Tableau1[LABO],SMALL(IF(FREQUENCY(IF(Tableau1[LABO]&lt;&gt;"",MATCH(Tableau1[LABO],Tableau1[LABO],0)), ROW(Tableau1[LABO])-ROW($B$2)+1),ROW(Tableau1[LABO])-ROW($B$2)+1),ROWS(I$2:I137)))),"",INDEX(Tableau1[LABO],SMALL(IF(FREQUENCY(IF(Tableau1[LABO]&lt;&gt;"",MATCH(Tableau1[LABO],Tableau1[LABO],0)), ROW(Tableau1[LABO])-ROW($B$2)+1),ROW(Tableau1[LABO])-ROW($B$2)+1),ROWS(I$2:I137))))</f>
        <v/>
      </c>
      <c r="G137" t="str">
        <f t="array" ref="G137">IF(ISERROR(INDEX(Tableau1[USINE],SMALL(IF(FREQUENCY(IF(Tableau1[USINE]&lt;&gt;"",MATCH(Tableau1[USINE],Tableau1[USINE],0)), ROW(Tableau1[USINE])-ROW($B$2)+1),ROW(Tableau1[USINE])-ROW($B$2)+1),ROWS(I$2:I137)))),"",INDEX(Tableau1[USINE],SMALL(IF(FREQUENCY(IF(Tableau1[USINE]&lt;&gt;"",MATCH(Tableau1[USINE],Tableau1[USINE],0)), ROW(Tableau1[USINE])-ROW($B$2)+1),ROW(Tableau1[USINE])-ROW($B$2)+1),ROWS(I$2:I137))))</f>
        <v/>
      </c>
    </row>
    <row r="138" spans="1:7" x14ac:dyDescent="0.45">
      <c r="A138" t="str">
        <f t="array" ref="A138">IF(ISERROR(INDEX(Tableau1[MP ANALYSEE],SMALL(IF(FREQUENCY(IF(Tableau1[MP ANALYSEE]&lt;&gt;"",MATCH(Tableau1[MP ANALYSEE],Tableau1[MP ANALYSEE],0)), ROW(Tableau1[MP ANALYSEE])-ROW($B$2)+1),ROW(Tableau1[MP ANALYSEE])-ROW($B$2)+1),ROWS(I$2:I138)))),"",INDEX(Tableau1[MP ANALYSEE],SMALL(IF(FREQUENCY(IF(Tableau1[MP ANALYSEE]&lt;&gt;"",MATCH(Tableau1[MP ANALYSEE],Tableau1[MP ANALYSEE],0)), ROW(Tableau1[MP ANALYSEE])-ROW($B$2)+1),ROW(Tableau1[MP ANALYSEE])-ROW($B$2)+1),ROWS(I$2:I138))))</f>
        <v/>
      </c>
      <c r="C138" t="str">
        <f t="array" ref="C138">IF(ISERROR(INDEX(Tableau1[LOT],SMALL(IF(FREQUENCY(IF(Tableau1[LOT]&lt;&gt;"",MATCH(Tableau1[LOT],Tableau1[LOT],0)), ROW(Tableau1[LOT])-ROW($B$2)+1),ROW(Tableau1[LOT])-ROW($B$2)+1),ROWS(I$2:I138)))),"",INDEX(Tableau1[LOT],SMALL(IF(FREQUENCY(IF(Tableau1[LOT]&lt;&gt;"",MATCH(Tableau1[LOT],Tableau1[LOT],0)), ROW(Tableau1[LOT])-ROW($B$2)+1),ROW(Tableau1[LOT])-ROW($B$2)+1),ROWS(I$2:I138))))</f>
        <v/>
      </c>
      <c r="E138" t="str">
        <f t="array" ref="E138">IF(ISERROR(INDEX(Tableau1[LABO],SMALL(IF(FREQUENCY(IF(Tableau1[LABO]&lt;&gt;"",MATCH(Tableau1[LABO],Tableau1[LABO],0)), ROW(Tableau1[LABO])-ROW($B$2)+1),ROW(Tableau1[LABO])-ROW($B$2)+1),ROWS(I$2:I138)))),"",INDEX(Tableau1[LABO],SMALL(IF(FREQUENCY(IF(Tableau1[LABO]&lt;&gt;"",MATCH(Tableau1[LABO],Tableau1[LABO],0)), ROW(Tableau1[LABO])-ROW($B$2)+1),ROW(Tableau1[LABO])-ROW($B$2)+1),ROWS(I$2:I138))))</f>
        <v/>
      </c>
      <c r="G138" t="str">
        <f t="array" ref="G138">IF(ISERROR(INDEX(Tableau1[USINE],SMALL(IF(FREQUENCY(IF(Tableau1[USINE]&lt;&gt;"",MATCH(Tableau1[USINE],Tableau1[USINE],0)), ROW(Tableau1[USINE])-ROW($B$2)+1),ROW(Tableau1[USINE])-ROW($B$2)+1),ROWS(I$2:I138)))),"",INDEX(Tableau1[USINE],SMALL(IF(FREQUENCY(IF(Tableau1[USINE]&lt;&gt;"",MATCH(Tableau1[USINE],Tableau1[USINE],0)), ROW(Tableau1[USINE])-ROW($B$2)+1),ROW(Tableau1[USINE])-ROW($B$2)+1),ROWS(I$2:I138))))</f>
        <v/>
      </c>
    </row>
    <row r="139" spans="1:7" x14ac:dyDescent="0.45">
      <c r="A139" t="str">
        <f t="array" ref="A139">IF(ISERROR(INDEX(Tableau1[MP ANALYSEE],SMALL(IF(FREQUENCY(IF(Tableau1[MP ANALYSEE]&lt;&gt;"",MATCH(Tableau1[MP ANALYSEE],Tableau1[MP ANALYSEE],0)), ROW(Tableau1[MP ANALYSEE])-ROW($B$2)+1),ROW(Tableau1[MP ANALYSEE])-ROW($B$2)+1),ROWS(I$2:I139)))),"",INDEX(Tableau1[MP ANALYSEE],SMALL(IF(FREQUENCY(IF(Tableau1[MP ANALYSEE]&lt;&gt;"",MATCH(Tableau1[MP ANALYSEE],Tableau1[MP ANALYSEE],0)), ROW(Tableau1[MP ANALYSEE])-ROW($B$2)+1),ROW(Tableau1[MP ANALYSEE])-ROW($B$2)+1),ROWS(I$2:I139))))</f>
        <v/>
      </c>
      <c r="C139" t="str">
        <f t="array" ref="C139">IF(ISERROR(INDEX(Tableau1[LOT],SMALL(IF(FREQUENCY(IF(Tableau1[LOT]&lt;&gt;"",MATCH(Tableau1[LOT],Tableau1[LOT],0)), ROW(Tableau1[LOT])-ROW($B$2)+1),ROW(Tableau1[LOT])-ROW($B$2)+1),ROWS(I$2:I139)))),"",INDEX(Tableau1[LOT],SMALL(IF(FREQUENCY(IF(Tableau1[LOT]&lt;&gt;"",MATCH(Tableau1[LOT],Tableau1[LOT],0)), ROW(Tableau1[LOT])-ROW($B$2)+1),ROW(Tableau1[LOT])-ROW($B$2)+1),ROWS(I$2:I139))))</f>
        <v/>
      </c>
      <c r="E139" t="str">
        <f t="array" ref="E139">IF(ISERROR(INDEX(Tableau1[LABO],SMALL(IF(FREQUENCY(IF(Tableau1[LABO]&lt;&gt;"",MATCH(Tableau1[LABO],Tableau1[LABO],0)), ROW(Tableau1[LABO])-ROW($B$2)+1),ROW(Tableau1[LABO])-ROW($B$2)+1),ROWS(I$2:I139)))),"",INDEX(Tableau1[LABO],SMALL(IF(FREQUENCY(IF(Tableau1[LABO]&lt;&gt;"",MATCH(Tableau1[LABO],Tableau1[LABO],0)), ROW(Tableau1[LABO])-ROW($B$2)+1),ROW(Tableau1[LABO])-ROW($B$2)+1),ROWS(I$2:I139))))</f>
        <v/>
      </c>
      <c r="G139" t="str">
        <f t="array" ref="G139">IF(ISERROR(INDEX(Tableau1[USINE],SMALL(IF(FREQUENCY(IF(Tableau1[USINE]&lt;&gt;"",MATCH(Tableau1[USINE],Tableau1[USINE],0)), ROW(Tableau1[USINE])-ROW($B$2)+1),ROW(Tableau1[USINE])-ROW($B$2)+1),ROWS(I$2:I139)))),"",INDEX(Tableau1[USINE],SMALL(IF(FREQUENCY(IF(Tableau1[USINE]&lt;&gt;"",MATCH(Tableau1[USINE],Tableau1[USINE],0)), ROW(Tableau1[USINE])-ROW($B$2)+1),ROW(Tableau1[USINE])-ROW($B$2)+1),ROWS(I$2:I139))))</f>
        <v/>
      </c>
    </row>
    <row r="140" spans="1:7" x14ac:dyDescent="0.45">
      <c r="A140" t="str">
        <f t="array" ref="A140">IF(ISERROR(INDEX(Tableau1[MP ANALYSEE],SMALL(IF(FREQUENCY(IF(Tableau1[MP ANALYSEE]&lt;&gt;"",MATCH(Tableau1[MP ANALYSEE],Tableau1[MP ANALYSEE],0)), ROW(Tableau1[MP ANALYSEE])-ROW($B$2)+1),ROW(Tableau1[MP ANALYSEE])-ROW($B$2)+1),ROWS(I$2:I140)))),"",INDEX(Tableau1[MP ANALYSEE],SMALL(IF(FREQUENCY(IF(Tableau1[MP ANALYSEE]&lt;&gt;"",MATCH(Tableau1[MP ANALYSEE],Tableau1[MP ANALYSEE],0)), ROW(Tableau1[MP ANALYSEE])-ROW($B$2)+1),ROW(Tableau1[MP ANALYSEE])-ROW($B$2)+1),ROWS(I$2:I140))))</f>
        <v/>
      </c>
      <c r="C140" t="str">
        <f t="array" ref="C140">IF(ISERROR(INDEX(Tableau1[LOT],SMALL(IF(FREQUENCY(IF(Tableau1[LOT]&lt;&gt;"",MATCH(Tableau1[LOT],Tableau1[LOT],0)), ROW(Tableau1[LOT])-ROW($B$2)+1),ROW(Tableau1[LOT])-ROW($B$2)+1),ROWS(I$2:I140)))),"",INDEX(Tableau1[LOT],SMALL(IF(FREQUENCY(IF(Tableau1[LOT]&lt;&gt;"",MATCH(Tableau1[LOT],Tableau1[LOT],0)), ROW(Tableau1[LOT])-ROW($B$2)+1),ROW(Tableau1[LOT])-ROW($B$2)+1),ROWS(I$2:I140))))</f>
        <v/>
      </c>
      <c r="E140" t="str">
        <f t="array" ref="E140">IF(ISERROR(INDEX(Tableau1[LABO],SMALL(IF(FREQUENCY(IF(Tableau1[LABO]&lt;&gt;"",MATCH(Tableau1[LABO],Tableau1[LABO],0)), ROW(Tableau1[LABO])-ROW($B$2)+1),ROW(Tableau1[LABO])-ROW($B$2)+1),ROWS(I$2:I140)))),"",INDEX(Tableau1[LABO],SMALL(IF(FREQUENCY(IF(Tableau1[LABO]&lt;&gt;"",MATCH(Tableau1[LABO],Tableau1[LABO],0)), ROW(Tableau1[LABO])-ROW($B$2)+1),ROW(Tableau1[LABO])-ROW($B$2)+1),ROWS(I$2:I140))))</f>
        <v/>
      </c>
      <c r="G140" t="str">
        <f t="array" ref="G140">IF(ISERROR(INDEX(Tableau1[USINE],SMALL(IF(FREQUENCY(IF(Tableau1[USINE]&lt;&gt;"",MATCH(Tableau1[USINE],Tableau1[USINE],0)), ROW(Tableau1[USINE])-ROW($B$2)+1),ROW(Tableau1[USINE])-ROW($B$2)+1),ROWS(I$2:I140)))),"",INDEX(Tableau1[USINE],SMALL(IF(FREQUENCY(IF(Tableau1[USINE]&lt;&gt;"",MATCH(Tableau1[USINE],Tableau1[USINE],0)), ROW(Tableau1[USINE])-ROW($B$2)+1),ROW(Tableau1[USINE])-ROW($B$2)+1),ROWS(I$2:I140))))</f>
        <v/>
      </c>
    </row>
    <row r="141" spans="1:7" x14ac:dyDescent="0.45">
      <c r="A141" t="str">
        <f t="array" ref="A141">IF(ISERROR(INDEX(Tableau1[MP ANALYSEE],SMALL(IF(FREQUENCY(IF(Tableau1[MP ANALYSEE]&lt;&gt;"",MATCH(Tableau1[MP ANALYSEE],Tableau1[MP ANALYSEE],0)), ROW(Tableau1[MP ANALYSEE])-ROW($B$2)+1),ROW(Tableau1[MP ANALYSEE])-ROW($B$2)+1),ROWS(I$2:I141)))),"",INDEX(Tableau1[MP ANALYSEE],SMALL(IF(FREQUENCY(IF(Tableau1[MP ANALYSEE]&lt;&gt;"",MATCH(Tableau1[MP ANALYSEE],Tableau1[MP ANALYSEE],0)), ROW(Tableau1[MP ANALYSEE])-ROW($B$2)+1),ROW(Tableau1[MP ANALYSEE])-ROW($B$2)+1),ROWS(I$2:I141))))</f>
        <v/>
      </c>
      <c r="C141" t="str">
        <f t="array" ref="C141">IF(ISERROR(INDEX(Tableau1[LOT],SMALL(IF(FREQUENCY(IF(Tableau1[LOT]&lt;&gt;"",MATCH(Tableau1[LOT],Tableau1[LOT],0)), ROW(Tableau1[LOT])-ROW($B$2)+1),ROW(Tableau1[LOT])-ROW($B$2)+1),ROWS(I$2:I141)))),"",INDEX(Tableau1[LOT],SMALL(IF(FREQUENCY(IF(Tableau1[LOT]&lt;&gt;"",MATCH(Tableau1[LOT],Tableau1[LOT],0)), ROW(Tableau1[LOT])-ROW($B$2)+1),ROW(Tableau1[LOT])-ROW($B$2)+1),ROWS(I$2:I141))))</f>
        <v/>
      </c>
      <c r="E141" t="str">
        <f t="array" ref="E141">IF(ISERROR(INDEX(Tableau1[LABO],SMALL(IF(FREQUENCY(IF(Tableau1[LABO]&lt;&gt;"",MATCH(Tableau1[LABO],Tableau1[LABO],0)), ROW(Tableau1[LABO])-ROW($B$2)+1),ROW(Tableau1[LABO])-ROW($B$2)+1),ROWS(I$2:I141)))),"",INDEX(Tableau1[LABO],SMALL(IF(FREQUENCY(IF(Tableau1[LABO]&lt;&gt;"",MATCH(Tableau1[LABO],Tableau1[LABO],0)), ROW(Tableau1[LABO])-ROW($B$2)+1),ROW(Tableau1[LABO])-ROW($B$2)+1),ROWS(I$2:I141))))</f>
        <v/>
      </c>
      <c r="G141" t="str">
        <f t="array" ref="G141">IF(ISERROR(INDEX(Tableau1[USINE],SMALL(IF(FREQUENCY(IF(Tableau1[USINE]&lt;&gt;"",MATCH(Tableau1[USINE],Tableau1[USINE],0)), ROW(Tableau1[USINE])-ROW($B$2)+1),ROW(Tableau1[USINE])-ROW($B$2)+1),ROWS(I$2:I141)))),"",INDEX(Tableau1[USINE],SMALL(IF(FREQUENCY(IF(Tableau1[USINE]&lt;&gt;"",MATCH(Tableau1[USINE],Tableau1[USINE],0)), ROW(Tableau1[USINE])-ROW($B$2)+1),ROW(Tableau1[USINE])-ROW($B$2)+1),ROWS(I$2:I141))))</f>
        <v/>
      </c>
    </row>
    <row r="142" spans="1:7" x14ac:dyDescent="0.45">
      <c r="A142" t="str">
        <f t="array" ref="A142">IF(ISERROR(INDEX(Tableau1[MP ANALYSEE],SMALL(IF(FREQUENCY(IF(Tableau1[MP ANALYSEE]&lt;&gt;"",MATCH(Tableau1[MP ANALYSEE],Tableau1[MP ANALYSEE],0)), ROW(Tableau1[MP ANALYSEE])-ROW($B$2)+1),ROW(Tableau1[MP ANALYSEE])-ROW($B$2)+1),ROWS(I$2:I142)))),"",INDEX(Tableau1[MP ANALYSEE],SMALL(IF(FREQUENCY(IF(Tableau1[MP ANALYSEE]&lt;&gt;"",MATCH(Tableau1[MP ANALYSEE],Tableau1[MP ANALYSEE],0)), ROW(Tableau1[MP ANALYSEE])-ROW($B$2)+1),ROW(Tableau1[MP ANALYSEE])-ROW($B$2)+1),ROWS(I$2:I142))))</f>
        <v/>
      </c>
      <c r="C142" t="str">
        <f t="array" ref="C142">IF(ISERROR(INDEX(Tableau1[LOT],SMALL(IF(FREQUENCY(IF(Tableau1[LOT]&lt;&gt;"",MATCH(Tableau1[LOT],Tableau1[LOT],0)), ROW(Tableau1[LOT])-ROW($B$2)+1),ROW(Tableau1[LOT])-ROW($B$2)+1),ROWS(I$2:I142)))),"",INDEX(Tableau1[LOT],SMALL(IF(FREQUENCY(IF(Tableau1[LOT]&lt;&gt;"",MATCH(Tableau1[LOT],Tableau1[LOT],0)), ROW(Tableau1[LOT])-ROW($B$2)+1),ROW(Tableau1[LOT])-ROW($B$2)+1),ROWS(I$2:I142))))</f>
        <v/>
      </c>
      <c r="E142" t="str">
        <f t="array" ref="E142">IF(ISERROR(INDEX(Tableau1[LABO],SMALL(IF(FREQUENCY(IF(Tableau1[LABO]&lt;&gt;"",MATCH(Tableau1[LABO],Tableau1[LABO],0)), ROW(Tableau1[LABO])-ROW($B$2)+1),ROW(Tableau1[LABO])-ROW($B$2)+1),ROWS(I$2:I142)))),"",INDEX(Tableau1[LABO],SMALL(IF(FREQUENCY(IF(Tableau1[LABO]&lt;&gt;"",MATCH(Tableau1[LABO],Tableau1[LABO],0)), ROW(Tableau1[LABO])-ROW($B$2)+1),ROW(Tableau1[LABO])-ROW($B$2)+1),ROWS(I$2:I142))))</f>
        <v/>
      </c>
      <c r="G142" t="str">
        <f t="array" ref="G142">IF(ISERROR(INDEX(Tableau1[USINE],SMALL(IF(FREQUENCY(IF(Tableau1[USINE]&lt;&gt;"",MATCH(Tableau1[USINE],Tableau1[USINE],0)), ROW(Tableau1[USINE])-ROW($B$2)+1),ROW(Tableau1[USINE])-ROW($B$2)+1),ROWS(I$2:I142)))),"",INDEX(Tableau1[USINE],SMALL(IF(FREQUENCY(IF(Tableau1[USINE]&lt;&gt;"",MATCH(Tableau1[USINE],Tableau1[USINE],0)), ROW(Tableau1[USINE])-ROW($B$2)+1),ROW(Tableau1[USINE])-ROW($B$2)+1),ROWS(I$2:I142))))</f>
        <v/>
      </c>
    </row>
    <row r="143" spans="1:7" x14ac:dyDescent="0.45">
      <c r="A143" t="str">
        <f t="array" ref="A143">IF(ISERROR(INDEX(Tableau1[MP ANALYSEE],SMALL(IF(FREQUENCY(IF(Tableau1[MP ANALYSEE]&lt;&gt;"",MATCH(Tableau1[MP ANALYSEE],Tableau1[MP ANALYSEE],0)), ROW(Tableau1[MP ANALYSEE])-ROW($B$2)+1),ROW(Tableau1[MP ANALYSEE])-ROW($B$2)+1),ROWS(I$2:I143)))),"",INDEX(Tableau1[MP ANALYSEE],SMALL(IF(FREQUENCY(IF(Tableau1[MP ANALYSEE]&lt;&gt;"",MATCH(Tableau1[MP ANALYSEE],Tableau1[MP ANALYSEE],0)), ROW(Tableau1[MP ANALYSEE])-ROW($B$2)+1),ROW(Tableau1[MP ANALYSEE])-ROW($B$2)+1),ROWS(I$2:I143))))</f>
        <v/>
      </c>
      <c r="C143" t="str">
        <f t="array" ref="C143">IF(ISERROR(INDEX(Tableau1[LOT],SMALL(IF(FREQUENCY(IF(Tableau1[LOT]&lt;&gt;"",MATCH(Tableau1[LOT],Tableau1[LOT],0)), ROW(Tableau1[LOT])-ROW($B$2)+1),ROW(Tableau1[LOT])-ROW($B$2)+1),ROWS(I$2:I143)))),"",INDEX(Tableau1[LOT],SMALL(IF(FREQUENCY(IF(Tableau1[LOT]&lt;&gt;"",MATCH(Tableau1[LOT],Tableau1[LOT],0)), ROW(Tableau1[LOT])-ROW($B$2)+1),ROW(Tableau1[LOT])-ROW($B$2)+1),ROWS(I$2:I143))))</f>
        <v/>
      </c>
      <c r="E143" t="str">
        <f t="array" ref="E143">IF(ISERROR(INDEX(Tableau1[LABO],SMALL(IF(FREQUENCY(IF(Tableau1[LABO]&lt;&gt;"",MATCH(Tableau1[LABO],Tableau1[LABO],0)), ROW(Tableau1[LABO])-ROW($B$2)+1),ROW(Tableau1[LABO])-ROW($B$2)+1),ROWS(I$2:I143)))),"",INDEX(Tableau1[LABO],SMALL(IF(FREQUENCY(IF(Tableau1[LABO]&lt;&gt;"",MATCH(Tableau1[LABO],Tableau1[LABO],0)), ROW(Tableau1[LABO])-ROW($B$2)+1),ROW(Tableau1[LABO])-ROW($B$2)+1),ROWS(I$2:I143))))</f>
        <v/>
      </c>
      <c r="G143" t="str">
        <f t="array" ref="G143">IF(ISERROR(INDEX(Tableau1[USINE],SMALL(IF(FREQUENCY(IF(Tableau1[USINE]&lt;&gt;"",MATCH(Tableau1[USINE],Tableau1[USINE],0)), ROW(Tableau1[USINE])-ROW($B$2)+1),ROW(Tableau1[USINE])-ROW($B$2)+1),ROWS(I$2:I143)))),"",INDEX(Tableau1[USINE],SMALL(IF(FREQUENCY(IF(Tableau1[USINE]&lt;&gt;"",MATCH(Tableau1[USINE],Tableau1[USINE],0)), ROW(Tableau1[USINE])-ROW($B$2)+1),ROW(Tableau1[USINE])-ROW($B$2)+1),ROWS(I$2:I143))))</f>
        <v/>
      </c>
    </row>
    <row r="144" spans="1:7" x14ac:dyDescent="0.45">
      <c r="A144" t="str">
        <f t="array" ref="A144">IF(ISERROR(INDEX(Tableau1[MP ANALYSEE],SMALL(IF(FREQUENCY(IF(Tableau1[MP ANALYSEE]&lt;&gt;"",MATCH(Tableau1[MP ANALYSEE],Tableau1[MP ANALYSEE],0)), ROW(Tableau1[MP ANALYSEE])-ROW($B$2)+1),ROW(Tableau1[MP ANALYSEE])-ROW($B$2)+1),ROWS(I$2:I144)))),"",INDEX(Tableau1[MP ANALYSEE],SMALL(IF(FREQUENCY(IF(Tableau1[MP ANALYSEE]&lt;&gt;"",MATCH(Tableau1[MP ANALYSEE],Tableau1[MP ANALYSEE],0)), ROW(Tableau1[MP ANALYSEE])-ROW($B$2)+1),ROW(Tableau1[MP ANALYSEE])-ROW($B$2)+1),ROWS(I$2:I144))))</f>
        <v/>
      </c>
      <c r="C144" t="str">
        <f t="array" ref="C144">IF(ISERROR(INDEX(Tableau1[LOT],SMALL(IF(FREQUENCY(IF(Tableau1[LOT]&lt;&gt;"",MATCH(Tableau1[LOT],Tableau1[LOT],0)), ROW(Tableau1[LOT])-ROW($B$2)+1),ROW(Tableau1[LOT])-ROW($B$2)+1),ROWS(I$2:I144)))),"",INDEX(Tableau1[LOT],SMALL(IF(FREQUENCY(IF(Tableau1[LOT]&lt;&gt;"",MATCH(Tableau1[LOT],Tableau1[LOT],0)), ROW(Tableau1[LOT])-ROW($B$2)+1),ROW(Tableau1[LOT])-ROW($B$2)+1),ROWS(I$2:I144))))</f>
        <v/>
      </c>
      <c r="E144" t="str">
        <f t="array" ref="E144">IF(ISERROR(INDEX(Tableau1[LABO],SMALL(IF(FREQUENCY(IF(Tableau1[LABO]&lt;&gt;"",MATCH(Tableau1[LABO],Tableau1[LABO],0)), ROW(Tableau1[LABO])-ROW($B$2)+1),ROW(Tableau1[LABO])-ROW($B$2)+1),ROWS(I$2:I144)))),"",INDEX(Tableau1[LABO],SMALL(IF(FREQUENCY(IF(Tableau1[LABO]&lt;&gt;"",MATCH(Tableau1[LABO],Tableau1[LABO],0)), ROW(Tableau1[LABO])-ROW($B$2)+1),ROW(Tableau1[LABO])-ROW($B$2)+1),ROWS(I$2:I144))))</f>
        <v/>
      </c>
      <c r="G144" t="str">
        <f t="array" ref="G144">IF(ISERROR(INDEX(Tableau1[USINE],SMALL(IF(FREQUENCY(IF(Tableau1[USINE]&lt;&gt;"",MATCH(Tableau1[USINE],Tableau1[USINE],0)), ROW(Tableau1[USINE])-ROW($B$2)+1),ROW(Tableau1[USINE])-ROW($B$2)+1),ROWS(I$2:I144)))),"",INDEX(Tableau1[USINE],SMALL(IF(FREQUENCY(IF(Tableau1[USINE]&lt;&gt;"",MATCH(Tableau1[USINE],Tableau1[USINE],0)), ROW(Tableau1[USINE])-ROW($B$2)+1),ROW(Tableau1[USINE])-ROW($B$2)+1),ROWS(I$2:I144))))</f>
        <v/>
      </c>
    </row>
    <row r="145" spans="1:7" x14ac:dyDescent="0.45">
      <c r="A145" t="str">
        <f t="array" ref="A145">IF(ISERROR(INDEX(Tableau1[MP ANALYSEE],SMALL(IF(FREQUENCY(IF(Tableau1[MP ANALYSEE]&lt;&gt;"",MATCH(Tableau1[MP ANALYSEE],Tableau1[MP ANALYSEE],0)), ROW(Tableau1[MP ANALYSEE])-ROW($B$2)+1),ROW(Tableau1[MP ANALYSEE])-ROW($B$2)+1),ROWS(I$2:I145)))),"",INDEX(Tableau1[MP ANALYSEE],SMALL(IF(FREQUENCY(IF(Tableau1[MP ANALYSEE]&lt;&gt;"",MATCH(Tableau1[MP ANALYSEE],Tableau1[MP ANALYSEE],0)), ROW(Tableau1[MP ANALYSEE])-ROW($B$2)+1),ROW(Tableau1[MP ANALYSEE])-ROW($B$2)+1),ROWS(I$2:I145))))</f>
        <v/>
      </c>
      <c r="C145" t="str">
        <f t="array" ref="C145">IF(ISERROR(INDEX(Tableau1[LOT],SMALL(IF(FREQUENCY(IF(Tableau1[LOT]&lt;&gt;"",MATCH(Tableau1[LOT],Tableau1[LOT],0)), ROW(Tableau1[LOT])-ROW($B$2)+1),ROW(Tableau1[LOT])-ROW($B$2)+1),ROWS(I$2:I145)))),"",INDEX(Tableau1[LOT],SMALL(IF(FREQUENCY(IF(Tableau1[LOT]&lt;&gt;"",MATCH(Tableau1[LOT],Tableau1[LOT],0)), ROW(Tableau1[LOT])-ROW($B$2)+1),ROW(Tableau1[LOT])-ROW($B$2)+1),ROWS(I$2:I145))))</f>
        <v/>
      </c>
      <c r="E145" t="str">
        <f t="array" ref="E145">IF(ISERROR(INDEX(Tableau1[LABO],SMALL(IF(FREQUENCY(IF(Tableau1[LABO]&lt;&gt;"",MATCH(Tableau1[LABO],Tableau1[LABO],0)), ROW(Tableau1[LABO])-ROW($B$2)+1),ROW(Tableau1[LABO])-ROW($B$2)+1),ROWS(I$2:I145)))),"",INDEX(Tableau1[LABO],SMALL(IF(FREQUENCY(IF(Tableau1[LABO]&lt;&gt;"",MATCH(Tableau1[LABO],Tableau1[LABO],0)), ROW(Tableau1[LABO])-ROW($B$2)+1),ROW(Tableau1[LABO])-ROW($B$2)+1),ROWS(I$2:I145))))</f>
        <v/>
      </c>
      <c r="G145" t="str">
        <f t="array" ref="G145">IF(ISERROR(INDEX(Tableau1[USINE],SMALL(IF(FREQUENCY(IF(Tableau1[USINE]&lt;&gt;"",MATCH(Tableau1[USINE],Tableau1[USINE],0)), ROW(Tableau1[USINE])-ROW($B$2)+1),ROW(Tableau1[USINE])-ROW($B$2)+1),ROWS(I$2:I145)))),"",INDEX(Tableau1[USINE],SMALL(IF(FREQUENCY(IF(Tableau1[USINE]&lt;&gt;"",MATCH(Tableau1[USINE],Tableau1[USINE],0)), ROW(Tableau1[USINE])-ROW($B$2)+1),ROW(Tableau1[USINE])-ROW($B$2)+1),ROWS(I$2:I145))))</f>
        <v/>
      </c>
    </row>
    <row r="146" spans="1:7" x14ac:dyDescent="0.45">
      <c r="A146" t="str">
        <f t="array" ref="A146">IF(ISERROR(INDEX(Tableau1[MP ANALYSEE],SMALL(IF(FREQUENCY(IF(Tableau1[MP ANALYSEE]&lt;&gt;"",MATCH(Tableau1[MP ANALYSEE],Tableau1[MP ANALYSEE],0)), ROW(Tableau1[MP ANALYSEE])-ROW($B$2)+1),ROW(Tableau1[MP ANALYSEE])-ROW($B$2)+1),ROWS(I$2:I146)))),"",INDEX(Tableau1[MP ANALYSEE],SMALL(IF(FREQUENCY(IF(Tableau1[MP ANALYSEE]&lt;&gt;"",MATCH(Tableau1[MP ANALYSEE],Tableau1[MP ANALYSEE],0)), ROW(Tableau1[MP ANALYSEE])-ROW($B$2)+1),ROW(Tableau1[MP ANALYSEE])-ROW($B$2)+1),ROWS(I$2:I146))))</f>
        <v/>
      </c>
      <c r="C146" t="str">
        <f t="array" ref="C146">IF(ISERROR(INDEX(Tableau1[LOT],SMALL(IF(FREQUENCY(IF(Tableau1[LOT]&lt;&gt;"",MATCH(Tableau1[LOT],Tableau1[LOT],0)), ROW(Tableau1[LOT])-ROW($B$2)+1),ROW(Tableau1[LOT])-ROW($B$2)+1),ROWS(I$2:I146)))),"",INDEX(Tableau1[LOT],SMALL(IF(FREQUENCY(IF(Tableau1[LOT]&lt;&gt;"",MATCH(Tableau1[LOT],Tableau1[LOT],0)), ROW(Tableau1[LOT])-ROW($B$2)+1),ROW(Tableau1[LOT])-ROW($B$2)+1),ROWS(I$2:I146))))</f>
        <v/>
      </c>
      <c r="E146" t="str">
        <f t="array" ref="E146">IF(ISERROR(INDEX(Tableau1[LABO],SMALL(IF(FREQUENCY(IF(Tableau1[LABO]&lt;&gt;"",MATCH(Tableau1[LABO],Tableau1[LABO],0)), ROW(Tableau1[LABO])-ROW($B$2)+1),ROW(Tableau1[LABO])-ROW($B$2)+1),ROWS(I$2:I146)))),"",INDEX(Tableau1[LABO],SMALL(IF(FREQUENCY(IF(Tableau1[LABO]&lt;&gt;"",MATCH(Tableau1[LABO],Tableau1[LABO],0)), ROW(Tableau1[LABO])-ROW($B$2)+1),ROW(Tableau1[LABO])-ROW($B$2)+1),ROWS(I$2:I146))))</f>
        <v/>
      </c>
      <c r="G146" t="str">
        <f t="array" ref="G146">IF(ISERROR(INDEX(Tableau1[USINE],SMALL(IF(FREQUENCY(IF(Tableau1[USINE]&lt;&gt;"",MATCH(Tableau1[USINE],Tableau1[USINE],0)), ROW(Tableau1[USINE])-ROW($B$2)+1),ROW(Tableau1[USINE])-ROW($B$2)+1),ROWS(I$2:I146)))),"",INDEX(Tableau1[USINE],SMALL(IF(FREQUENCY(IF(Tableau1[USINE]&lt;&gt;"",MATCH(Tableau1[USINE],Tableau1[USINE],0)), ROW(Tableau1[USINE])-ROW($B$2)+1),ROW(Tableau1[USINE])-ROW($B$2)+1),ROWS(I$2:I146))))</f>
        <v/>
      </c>
    </row>
    <row r="147" spans="1:7" x14ac:dyDescent="0.45">
      <c r="A147" t="str">
        <f t="array" ref="A147">IF(ISERROR(INDEX(Tableau1[MP ANALYSEE],SMALL(IF(FREQUENCY(IF(Tableau1[MP ANALYSEE]&lt;&gt;"",MATCH(Tableau1[MP ANALYSEE],Tableau1[MP ANALYSEE],0)), ROW(Tableau1[MP ANALYSEE])-ROW($B$2)+1),ROW(Tableau1[MP ANALYSEE])-ROW($B$2)+1),ROWS(I$2:I147)))),"",INDEX(Tableau1[MP ANALYSEE],SMALL(IF(FREQUENCY(IF(Tableau1[MP ANALYSEE]&lt;&gt;"",MATCH(Tableau1[MP ANALYSEE],Tableau1[MP ANALYSEE],0)), ROW(Tableau1[MP ANALYSEE])-ROW($B$2)+1),ROW(Tableau1[MP ANALYSEE])-ROW($B$2)+1),ROWS(I$2:I147))))</f>
        <v/>
      </c>
      <c r="C147" t="str">
        <f t="array" ref="C147">IF(ISERROR(INDEX(Tableau1[LOT],SMALL(IF(FREQUENCY(IF(Tableau1[LOT]&lt;&gt;"",MATCH(Tableau1[LOT],Tableau1[LOT],0)), ROW(Tableau1[LOT])-ROW($B$2)+1),ROW(Tableau1[LOT])-ROW($B$2)+1),ROWS(I$2:I147)))),"",INDEX(Tableau1[LOT],SMALL(IF(FREQUENCY(IF(Tableau1[LOT]&lt;&gt;"",MATCH(Tableau1[LOT],Tableau1[LOT],0)), ROW(Tableau1[LOT])-ROW($B$2)+1),ROW(Tableau1[LOT])-ROW($B$2)+1),ROWS(I$2:I147))))</f>
        <v/>
      </c>
      <c r="E147" t="str">
        <f t="array" ref="E147">IF(ISERROR(INDEX(Tableau1[LABO],SMALL(IF(FREQUENCY(IF(Tableau1[LABO]&lt;&gt;"",MATCH(Tableau1[LABO],Tableau1[LABO],0)), ROW(Tableau1[LABO])-ROW($B$2)+1),ROW(Tableau1[LABO])-ROW($B$2)+1),ROWS(I$2:I147)))),"",INDEX(Tableau1[LABO],SMALL(IF(FREQUENCY(IF(Tableau1[LABO]&lt;&gt;"",MATCH(Tableau1[LABO],Tableau1[LABO],0)), ROW(Tableau1[LABO])-ROW($B$2)+1),ROW(Tableau1[LABO])-ROW($B$2)+1),ROWS(I$2:I147))))</f>
        <v/>
      </c>
      <c r="G147" t="str">
        <f t="array" ref="G147">IF(ISERROR(INDEX(Tableau1[USINE],SMALL(IF(FREQUENCY(IF(Tableau1[USINE]&lt;&gt;"",MATCH(Tableau1[USINE],Tableau1[USINE],0)), ROW(Tableau1[USINE])-ROW($B$2)+1),ROW(Tableau1[USINE])-ROW($B$2)+1),ROWS(I$2:I147)))),"",INDEX(Tableau1[USINE],SMALL(IF(FREQUENCY(IF(Tableau1[USINE]&lt;&gt;"",MATCH(Tableau1[USINE],Tableau1[USINE],0)), ROW(Tableau1[USINE])-ROW($B$2)+1),ROW(Tableau1[USINE])-ROW($B$2)+1),ROWS(I$2:I147))))</f>
        <v/>
      </c>
    </row>
    <row r="148" spans="1:7" x14ac:dyDescent="0.45">
      <c r="A148" t="str">
        <f t="array" ref="A148">IF(ISERROR(INDEX(Tableau1[MP ANALYSEE],SMALL(IF(FREQUENCY(IF(Tableau1[MP ANALYSEE]&lt;&gt;"",MATCH(Tableau1[MP ANALYSEE],Tableau1[MP ANALYSEE],0)), ROW(Tableau1[MP ANALYSEE])-ROW($B$2)+1),ROW(Tableau1[MP ANALYSEE])-ROW($B$2)+1),ROWS(I$2:I148)))),"",INDEX(Tableau1[MP ANALYSEE],SMALL(IF(FREQUENCY(IF(Tableau1[MP ANALYSEE]&lt;&gt;"",MATCH(Tableau1[MP ANALYSEE],Tableau1[MP ANALYSEE],0)), ROW(Tableau1[MP ANALYSEE])-ROW($B$2)+1),ROW(Tableau1[MP ANALYSEE])-ROW($B$2)+1),ROWS(I$2:I148))))</f>
        <v/>
      </c>
      <c r="C148" t="str">
        <f t="array" ref="C148">IF(ISERROR(INDEX(Tableau1[LOT],SMALL(IF(FREQUENCY(IF(Tableau1[LOT]&lt;&gt;"",MATCH(Tableau1[LOT],Tableau1[LOT],0)), ROW(Tableau1[LOT])-ROW($B$2)+1),ROW(Tableau1[LOT])-ROW($B$2)+1),ROWS(I$2:I148)))),"",INDEX(Tableau1[LOT],SMALL(IF(FREQUENCY(IF(Tableau1[LOT]&lt;&gt;"",MATCH(Tableau1[LOT],Tableau1[LOT],0)), ROW(Tableau1[LOT])-ROW($B$2)+1),ROW(Tableau1[LOT])-ROW($B$2)+1),ROWS(I$2:I148))))</f>
        <v/>
      </c>
      <c r="E148" t="str">
        <f t="array" ref="E148">IF(ISERROR(INDEX(Tableau1[LABO],SMALL(IF(FREQUENCY(IF(Tableau1[LABO]&lt;&gt;"",MATCH(Tableau1[LABO],Tableau1[LABO],0)), ROW(Tableau1[LABO])-ROW($B$2)+1),ROW(Tableau1[LABO])-ROW($B$2)+1),ROWS(I$2:I148)))),"",INDEX(Tableau1[LABO],SMALL(IF(FREQUENCY(IF(Tableau1[LABO]&lt;&gt;"",MATCH(Tableau1[LABO],Tableau1[LABO],0)), ROW(Tableau1[LABO])-ROW($B$2)+1),ROW(Tableau1[LABO])-ROW($B$2)+1),ROWS(I$2:I148))))</f>
        <v/>
      </c>
      <c r="G148" t="str">
        <f t="array" ref="G148">IF(ISERROR(INDEX(Tableau1[USINE],SMALL(IF(FREQUENCY(IF(Tableau1[USINE]&lt;&gt;"",MATCH(Tableau1[USINE],Tableau1[USINE],0)), ROW(Tableau1[USINE])-ROW($B$2)+1),ROW(Tableau1[USINE])-ROW($B$2)+1),ROWS(I$2:I148)))),"",INDEX(Tableau1[USINE],SMALL(IF(FREQUENCY(IF(Tableau1[USINE]&lt;&gt;"",MATCH(Tableau1[USINE],Tableau1[USINE],0)), ROW(Tableau1[USINE])-ROW($B$2)+1),ROW(Tableau1[USINE])-ROW($B$2)+1),ROWS(I$2:I148))))</f>
        <v/>
      </c>
    </row>
    <row r="149" spans="1:7" x14ac:dyDescent="0.45">
      <c r="A149" t="str">
        <f t="array" ref="A149">IF(ISERROR(INDEX(Tableau1[MP ANALYSEE],SMALL(IF(FREQUENCY(IF(Tableau1[MP ANALYSEE]&lt;&gt;"",MATCH(Tableau1[MP ANALYSEE],Tableau1[MP ANALYSEE],0)), ROW(Tableau1[MP ANALYSEE])-ROW($B$2)+1),ROW(Tableau1[MP ANALYSEE])-ROW($B$2)+1),ROWS(I$2:I149)))),"",INDEX(Tableau1[MP ANALYSEE],SMALL(IF(FREQUENCY(IF(Tableau1[MP ANALYSEE]&lt;&gt;"",MATCH(Tableau1[MP ANALYSEE],Tableau1[MP ANALYSEE],0)), ROW(Tableau1[MP ANALYSEE])-ROW($B$2)+1),ROW(Tableau1[MP ANALYSEE])-ROW($B$2)+1),ROWS(I$2:I149))))</f>
        <v/>
      </c>
      <c r="C149" t="str">
        <f t="array" ref="C149">IF(ISERROR(INDEX(Tableau1[LOT],SMALL(IF(FREQUENCY(IF(Tableau1[LOT]&lt;&gt;"",MATCH(Tableau1[LOT],Tableau1[LOT],0)), ROW(Tableau1[LOT])-ROW($B$2)+1),ROW(Tableau1[LOT])-ROW($B$2)+1),ROWS(I$2:I149)))),"",INDEX(Tableau1[LOT],SMALL(IF(FREQUENCY(IF(Tableau1[LOT]&lt;&gt;"",MATCH(Tableau1[LOT],Tableau1[LOT],0)), ROW(Tableau1[LOT])-ROW($B$2)+1),ROW(Tableau1[LOT])-ROW($B$2)+1),ROWS(I$2:I149))))</f>
        <v/>
      </c>
      <c r="E149" t="str">
        <f t="array" ref="E149">IF(ISERROR(INDEX(Tableau1[LABO],SMALL(IF(FREQUENCY(IF(Tableau1[LABO]&lt;&gt;"",MATCH(Tableau1[LABO],Tableau1[LABO],0)), ROW(Tableau1[LABO])-ROW($B$2)+1),ROW(Tableau1[LABO])-ROW($B$2)+1),ROWS(I$2:I149)))),"",INDEX(Tableau1[LABO],SMALL(IF(FREQUENCY(IF(Tableau1[LABO]&lt;&gt;"",MATCH(Tableau1[LABO],Tableau1[LABO],0)), ROW(Tableau1[LABO])-ROW($B$2)+1),ROW(Tableau1[LABO])-ROW($B$2)+1),ROWS(I$2:I149))))</f>
        <v/>
      </c>
      <c r="G149" t="str">
        <f t="array" ref="G149">IF(ISERROR(INDEX(Tableau1[USINE],SMALL(IF(FREQUENCY(IF(Tableau1[USINE]&lt;&gt;"",MATCH(Tableau1[USINE],Tableau1[USINE],0)), ROW(Tableau1[USINE])-ROW($B$2)+1),ROW(Tableau1[USINE])-ROW($B$2)+1),ROWS(I$2:I149)))),"",INDEX(Tableau1[USINE],SMALL(IF(FREQUENCY(IF(Tableau1[USINE]&lt;&gt;"",MATCH(Tableau1[USINE],Tableau1[USINE],0)), ROW(Tableau1[USINE])-ROW($B$2)+1),ROW(Tableau1[USINE])-ROW($B$2)+1),ROWS(I$2:I149))))</f>
        <v/>
      </c>
    </row>
    <row r="150" spans="1:7" x14ac:dyDescent="0.45">
      <c r="A150" t="str">
        <f t="array" ref="A150">IF(ISERROR(INDEX(Tableau1[MP ANALYSEE],SMALL(IF(FREQUENCY(IF(Tableau1[MP ANALYSEE]&lt;&gt;"",MATCH(Tableau1[MP ANALYSEE],Tableau1[MP ANALYSEE],0)), ROW(Tableau1[MP ANALYSEE])-ROW($B$2)+1),ROW(Tableau1[MP ANALYSEE])-ROW($B$2)+1),ROWS(I$2:I150)))),"",INDEX(Tableau1[MP ANALYSEE],SMALL(IF(FREQUENCY(IF(Tableau1[MP ANALYSEE]&lt;&gt;"",MATCH(Tableau1[MP ANALYSEE],Tableau1[MP ANALYSEE],0)), ROW(Tableau1[MP ANALYSEE])-ROW($B$2)+1),ROW(Tableau1[MP ANALYSEE])-ROW($B$2)+1),ROWS(I$2:I150))))</f>
        <v/>
      </c>
      <c r="C150" t="str">
        <f t="array" ref="C150">IF(ISERROR(INDEX(Tableau1[LOT],SMALL(IF(FREQUENCY(IF(Tableau1[LOT]&lt;&gt;"",MATCH(Tableau1[LOT],Tableau1[LOT],0)), ROW(Tableau1[LOT])-ROW($B$2)+1),ROW(Tableau1[LOT])-ROW($B$2)+1),ROWS(I$2:I150)))),"",INDEX(Tableau1[LOT],SMALL(IF(FREQUENCY(IF(Tableau1[LOT]&lt;&gt;"",MATCH(Tableau1[LOT],Tableau1[LOT],0)), ROW(Tableau1[LOT])-ROW($B$2)+1),ROW(Tableau1[LOT])-ROW($B$2)+1),ROWS(I$2:I150))))</f>
        <v/>
      </c>
      <c r="E150" t="str">
        <f t="array" ref="E150">IF(ISERROR(INDEX(Tableau1[LABO],SMALL(IF(FREQUENCY(IF(Tableau1[LABO]&lt;&gt;"",MATCH(Tableau1[LABO],Tableau1[LABO],0)), ROW(Tableau1[LABO])-ROW($B$2)+1),ROW(Tableau1[LABO])-ROW($B$2)+1),ROWS(I$2:I150)))),"",INDEX(Tableau1[LABO],SMALL(IF(FREQUENCY(IF(Tableau1[LABO]&lt;&gt;"",MATCH(Tableau1[LABO],Tableau1[LABO],0)), ROW(Tableau1[LABO])-ROW($B$2)+1),ROW(Tableau1[LABO])-ROW($B$2)+1),ROWS(I$2:I150))))</f>
        <v/>
      </c>
      <c r="G150" t="str">
        <f t="array" ref="G150">IF(ISERROR(INDEX(Tableau1[USINE],SMALL(IF(FREQUENCY(IF(Tableau1[USINE]&lt;&gt;"",MATCH(Tableau1[USINE],Tableau1[USINE],0)), ROW(Tableau1[USINE])-ROW($B$2)+1),ROW(Tableau1[USINE])-ROW($B$2)+1),ROWS(I$2:I150)))),"",INDEX(Tableau1[USINE],SMALL(IF(FREQUENCY(IF(Tableau1[USINE]&lt;&gt;"",MATCH(Tableau1[USINE],Tableau1[USINE],0)), ROW(Tableau1[USINE])-ROW($B$2)+1),ROW(Tableau1[USINE])-ROW($B$2)+1),ROWS(I$2:I150))))</f>
        <v/>
      </c>
    </row>
    <row r="151" spans="1:7" x14ac:dyDescent="0.45">
      <c r="A151" t="str">
        <f t="array" ref="A151">IF(ISERROR(INDEX(Tableau1[MP ANALYSEE],SMALL(IF(FREQUENCY(IF(Tableau1[MP ANALYSEE]&lt;&gt;"",MATCH(Tableau1[MP ANALYSEE],Tableau1[MP ANALYSEE],0)), ROW(Tableau1[MP ANALYSEE])-ROW($B$2)+1),ROW(Tableau1[MP ANALYSEE])-ROW($B$2)+1),ROWS(I$2:I151)))),"",INDEX(Tableau1[MP ANALYSEE],SMALL(IF(FREQUENCY(IF(Tableau1[MP ANALYSEE]&lt;&gt;"",MATCH(Tableau1[MP ANALYSEE],Tableau1[MP ANALYSEE],0)), ROW(Tableau1[MP ANALYSEE])-ROW($B$2)+1),ROW(Tableau1[MP ANALYSEE])-ROW($B$2)+1),ROWS(I$2:I151))))</f>
        <v/>
      </c>
      <c r="C151" t="str">
        <f t="array" ref="C151">IF(ISERROR(INDEX(Tableau1[LOT],SMALL(IF(FREQUENCY(IF(Tableau1[LOT]&lt;&gt;"",MATCH(Tableau1[LOT],Tableau1[LOT],0)), ROW(Tableau1[LOT])-ROW($B$2)+1),ROW(Tableau1[LOT])-ROW($B$2)+1),ROWS(I$2:I151)))),"",INDEX(Tableau1[LOT],SMALL(IF(FREQUENCY(IF(Tableau1[LOT]&lt;&gt;"",MATCH(Tableau1[LOT],Tableau1[LOT],0)), ROW(Tableau1[LOT])-ROW($B$2)+1),ROW(Tableau1[LOT])-ROW($B$2)+1),ROWS(I$2:I151))))</f>
        <v/>
      </c>
      <c r="E151" t="str">
        <f t="array" ref="E151">IF(ISERROR(INDEX(Tableau1[LABO],SMALL(IF(FREQUENCY(IF(Tableau1[LABO]&lt;&gt;"",MATCH(Tableau1[LABO],Tableau1[LABO],0)), ROW(Tableau1[LABO])-ROW($B$2)+1),ROW(Tableau1[LABO])-ROW($B$2)+1),ROWS(I$2:I151)))),"",INDEX(Tableau1[LABO],SMALL(IF(FREQUENCY(IF(Tableau1[LABO]&lt;&gt;"",MATCH(Tableau1[LABO],Tableau1[LABO],0)), ROW(Tableau1[LABO])-ROW($B$2)+1),ROW(Tableau1[LABO])-ROW($B$2)+1),ROWS(I$2:I151))))</f>
        <v/>
      </c>
      <c r="G151" t="str">
        <f t="array" ref="G151">IF(ISERROR(INDEX(Tableau1[USINE],SMALL(IF(FREQUENCY(IF(Tableau1[USINE]&lt;&gt;"",MATCH(Tableau1[USINE],Tableau1[USINE],0)), ROW(Tableau1[USINE])-ROW($B$2)+1),ROW(Tableau1[USINE])-ROW($B$2)+1),ROWS(I$2:I151)))),"",INDEX(Tableau1[USINE],SMALL(IF(FREQUENCY(IF(Tableau1[USINE]&lt;&gt;"",MATCH(Tableau1[USINE],Tableau1[USINE],0)), ROW(Tableau1[USINE])-ROW($B$2)+1),ROW(Tableau1[USINE])-ROW($B$2)+1),ROWS(I$2:I151))))</f>
        <v/>
      </c>
    </row>
    <row r="152" spans="1:7" x14ac:dyDescent="0.45">
      <c r="A152" t="str">
        <f t="array" ref="A152">IF(ISERROR(INDEX(Tableau1[MP ANALYSEE],SMALL(IF(FREQUENCY(IF(Tableau1[MP ANALYSEE]&lt;&gt;"",MATCH(Tableau1[MP ANALYSEE],Tableau1[MP ANALYSEE],0)), ROW(Tableau1[MP ANALYSEE])-ROW($B$2)+1),ROW(Tableau1[MP ANALYSEE])-ROW($B$2)+1),ROWS(I$2:I152)))),"",INDEX(Tableau1[MP ANALYSEE],SMALL(IF(FREQUENCY(IF(Tableau1[MP ANALYSEE]&lt;&gt;"",MATCH(Tableau1[MP ANALYSEE],Tableau1[MP ANALYSEE],0)), ROW(Tableau1[MP ANALYSEE])-ROW($B$2)+1),ROW(Tableau1[MP ANALYSEE])-ROW($B$2)+1),ROWS(I$2:I152))))</f>
        <v/>
      </c>
      <c r="C152" t="str">
        <f t="array" ref="C152">IF(ISERROR(INDEX(Tableau1[LOT],SMALL(IF(FREQUENCY(IF(Tableau1[LOT]&lt;&gt;"",MATCH(Tableau1[LOT],Tableau1[LOT],0)), ROW(Tableau1[LOT])-ROW($B$2)+1),ROW(Tableau1[LOT])-ROW($B$2)+1),ROWS(I$2:I152)))),"",INDEX(Tableau1[LOT],SMALL(IF(FREQUENCY(IF(Tableau1[LOT]&lt;&gt;"",MATCH(Tableau1[LOT],Tableau1[LOT],0)), ROW(Tableau1[LOT])-ROW($B$2)+1),ROW(Tableau1[LOT])-ROW($B$2)+1),ROWS(I$2:I152))))</f>
        <v/>
      </c>
      <c r="E152" t="str">
        <f t="array" ref="E152">IF(ISERROR(INDEX(Tableau1[LABO],SMALL(IF(FREQUENCY(IF(Tableau1[LABO]&lt;&gt;"",MATCH(Tableau1[LABO],Tableau1[LABO],0)), ROW(Tableau1[LABO])-ROW($B$2)+1),ROW(Tableau1[LABO])-ROW($B$2)+1),ROWS(I$2:I152)))),"",INDEX(Tableau1[LABO],SMALL(IF(FREQUENCY(IF(Tableau1[LABO]&lt;&gt;"",MATCH(Tableau1[LABO],Tableau1[LABO],0)), ROW(Tableau1[LABO])-ROW($B$2)+1),ROW(Tableau1[LABO])-ROW($B$2)+1),ROWS(I$2:I152))))</f>
        <v/>
      </c>
      <c r="G152" t="str">
        <f t="array" ref="G152">IF(ISERROR(INDEX(Tableau1[USINE],SMALL(IF(FREQUENCY(IF(Tableau1[USINE]&lt;&gt;"",MATCH(Tableau1[USINE],Tableau1[USINE],0)), ROW(Tableau1[USINE])-ROW($B$2)+1),ROW(Tableau1[USINE])-ROW($B$2)+1),ROWS(I$2:I152)))),"",INDEX(Tableau1[USINE],SMALL(IF(FREQUENCY(IF(Tableau1[USINE]&lt;&gt;"",MATCH(Tableau1[USINE],Tableau1[USINE],0)), ROW(Tableau1[USINE])-ROW($B$2)+1),ROW(Tableau1[USINE])-ROW($B$2)+1),ROWS(I$2:I152))))</f>
        <v/>
      </c>
    </row>
    <row r="153" spans="1:7" x14ac:dyDescent="0.45">
      <c r="A153" t="str">
        <f t="array" ref="A153">IF(ISERROR(INDEX(Tableau1[MP ANALYSEE],SMALL(IF(FREQUENCY(IF(Tableau1[MP ANALYSEE]&lt;&gt;"",MATCH(Tableau1[MP ANALYSEE],Tableau1[MP ANALYSEE],0)), ROW(Tableau1[MP ANALYSEE])-ROW($B$2)+1),ROW(Tableau1[MP ANALYSEE])-ROW($B$2)+1),ROWS(I$2:I153)))),"",INDEX(Tableau1[MP ANALYSEE],SMALL(IF(FREQUENCY(IF(Tableau1[MP ANALYSEE]&lt;&gt;"",MATCH(Tableau1[MP ANALYSEE],Tableau1[MP ANALYSEE],0)), ROW(Tableau1[MP ANALYSEE])-ROW($B$2)+1),ROW(Tableau1[MP ANALYSEE])-ROW($B$2)+1),ROWS(I$2:I153))))</f>
        <v/>
      </c>
      <c r="C153" t="str">
        <f t="array" ref="C153">IF(ISERROR(INDEX(Tableau1[LOT],SMALL(IF(FREQUENCY(IF(Tableau1[LOT]&lt;&gt;"",MATCH(Tableau1[LOT],Tableau1[LOT],0)), ROW(Tableau1[LOT])-ROW($B$2)+1),ROW(Tableau1[LOT])-ROW($B$2)+1),ROWS(I$2:I153)))),"",INDEX(Tableau1[LOT],SMALL(IF(FREQUENCY(IF(Tableau1[LOT]&lt;&gt;"",MATCH(Tableau1[LOT],Tableau1[LOT],0)), ROW(Tableau1[LOT])-ROW($B$2)+1),ROW(Tableau1[LOT])-ROW($B$2)+1),ROWS(I$2:I153))))</f>
        <v/>
      </c>
      <c r="E153" t="str">
        <f t="array" ref="E153">IF(ISERROR(INDEX(Tableau1[LABO],SMALL(IF(FREQUENCY(IF(Tableau1[LABO]&lt;&gt;"",MATCH(Tableau1[LABO],Tableau1[LABO],0)), ROW(Tableau1[LABO])-ROW($B$2)+1),ROW(Tableau1[LABO])-ROW($B$2)+1),ROWS(I$2:I153)))),"",INDEX(Tableau1[LABO],SMALL(IF(FREQUENCY(IF(Tableau1[LABO]&lt;&gt;"",MATCH(Tableau1[LABO],Tableau1[LABO],0)), ROW(Tableau1[LABO])-ROW($B$2)+1),ROW(Tableau1[LABO])-ROW($B$2)+1),ROWS(I$2:I153))))</f>
        <v/>
      </c>
      <c r="G153" t="str">
        <f t="array" ref="G153">IF(ISERROR(INDEX(Tableau1[USINE],SMALL(IF(FREQUENCY(IF(Tableau1[USINE]&lt;&gt;"",MATCH(Tableau1[USINE],Tableau1[USINE],0)), ROW(Tableau1[USINE])-ROW($B$2)+1),ROW(Tableau1[USINE])-ROW($B$2)+1),ROWS(I$2:I153)))),"",INDEX(Tableau1[USINE],SMALL(IF(FREQUENCY(IF(Tableau1[USINE]&lt;&gt;"",MATCH(Tableau1[USINE],Tableau1[USINE],0)), ROW(Tableau1[USINE])-ROW($B$2)+1),ROW(Tableau1[USINE])-ROW($B$2)+1),ROWS(I$2:I153))))</f>
        <v/>
      </c>
    </row>
    <row r="154" spans="1:7" x14ac:dyDescent="0.45">
      <c r="A154" t="str">
        <f t="array" ref="A154">IF(ISERROR(INDEX(Tableau1[MP ANALYSEE],SMALL(IF(FREQUENCY(IF(Tableau1[MP ANALYSEE]&lt;&gt;"",MATCH(Tableau1[MP ANALYSEE],Tableau1[MP ANALYSEE],0)), ROW(Tableau1[MP ANALYSEE])-ROW($B$2)+1),ROW(Tableau1[MP ANALYSEE])-ROW($B$2)+1),ROWS(I$2:I154)))),"",INDEX(Tableau1[MP ANALYSEE],SMALL(IF(FREQUENCY(IF(Tableau1[MP ANALYSEE]&lt;&gt;"",MATCH(Tableau1[MP ANALYSEE],Tableau1[MP ANALYSEE],0)), ROW(Tableau1[MP ANALYSEE])-ROW($B$2)+1),ROW(Tableau1[MP ANALYSEE])-ROW($B$2)+1),ROWS(I$2:I154))))</f>
        <v/>
      </c>
      <c r="C154" t="str">
        <f t="array" ref="C154">IF(ISERROR(INDEX(Tableau1[LOT],SMALL(IF(FREQUENCY(IF(Tableau1[LOT]&lt;&gt;"",MATCH(Tableau1[LOT],Tableau1[LOT],0)), ROW(Tableau1[LOT])-ROW($B$2)+1),ROW(Tableau1[LOT])-ROW($B$2)+1),ROWS(I$2:I154)))),"",INDEX(Tableau1[LOT],SMALL(IF(FREQUENCY(IF(Tableau1[LOT]&lt;&gt;"",MATCH(Tableau1[LOT],Tableau1[LOT],0)), ROW(Tableau1[LOT])-ROW($B$2)+1),ROW(Tableau1[LOT])-ROW($B$2)+1),ROWS(I$2:I154))))</f>
        <v/>
      </c>
      <c r="E154" t="str">
        <f t="array" ref="E154">IF(ISERROR(INDEX(Tableau1[LABO],SMALL(IF(FREQUENCY(IF(Tableau1[LABO]&lt;&gt;"",MATCH(Tableau1[LABO],Tableau1[LABO],0)), ROW(Tableau1[LABO])-ROW($B$2)+1),ROW(Tableau1[LABO])-ROW($B$2)+1),ROWS(I$2:I154)))),"",INDEX(Tableau1[LABO],SMALL(IF(FREQUENCY(IF(Tableau1[LABO]&lt;&gt;"",MATCH(Tableau1[LABO],Tableau1[LABO],0)), ROW(Tableau1[LABO])-ROW($B$2)+1),ROW(Tableau1[LABO])-ROW($B$2)+1),ROWS(I$2:I154))))</f>
        <v/>
      </c>
      <c r="G154" t="str">
        <f t="array" ref="G154">IF(ISERROR(INDEX(Tableau1[USINE],SMALL(IF(FREQUENCY(IF(Tableau1[USINE]&lt;&gt;"",MATCH(Tableau1[USINE],Tableau1[USINE],0)), ROW(Tableau1[USINE])-ROW($B$2)+1),ROW(Tableau1[USINE])-ROW($B$2)+1),ROWS(I$2:I154)))),"",INDEX(Tableau1[USINE],SMALL(IF(FREQUENCY(IF(Tableau1[USINE]&lt;&gt;"",MATCH(Tableau1[USINE],Tableau1[USINE],0)), ROW(Tableau1[USINE])-ROW($B$2)+1),ROW(Tableau1[USINE])-ROW($B$2)+1),ROWS(I$2:I154))))</f>
        <v/>
      </c>
    </row>
    <row r="155" spans="1:7" x14ac:dyDescent="0.45">
      <c r="A155" t="str">
        <f t="array" ref="A155">IF(ISERROR(INDEX(Tableau1[MP ANALYSEE],SMALL(IF(FREQUENCY(IF(Tableau1[MP ANALYSEE]&lt;&gt;"",MATCH(Tableau1[MP ANALYSEE],Tableau1[MP ANALYSEE],0)), ROW(Tableau1[MP ANALYSEE])-ROW($B$2)+1),ROW(Tableau1[MP ANALYSEE])-ROW($B$2)+1),ROWS(I$2:I155)))),"",INDEX(Tableau1[MP ANALYSEE],SMALL(IF(FREQUENCY(IF(Tableau1[MP ANALYSEE]&lt;&gt;"",MATCH(Tableau1[MP ANALYSEE],Tableau1[MP ANALYSEE],0)), ROW(Tableau1[MP ANALYSEE])-ROW($B$2)+1),ROW(Tableau1[MP ANALYSEE])-ROW($B$2)+1),ROWS(I$2:I155))))</f>
        <v/>
      </c>
      <c r="C155" t="str">
        <f t="array" ref="C155">IF(ISERROR(INDEX(Tableau1[LOT],SMALL(IF(FREQUENCY(IF(Tableau1[LOT]&lt;&gt;"",MATCH(Tableau1[LOT],Tableau1[LOT],0)), ROW(Tableau1[LOT])-ROW($B$2)+1),ROW(Tableau1[LOT])-ROW($B$2)+1),ROWS(I$2:I155)))),"",INDEX(Tableau1[LOT],SMALL(IF(FREQUENCY(IF(Tableau1[LOT]&lt;&gt;"",MATCH(Tableau1[LOT],Tableau1[LOT],0)), ROW(Tableau1[LOT])-ROW($B$2)+1),ROW(Tableau1[LOT])-ROW($B$2)+1),ROWS(I$2:I155))))</f>
        <v/>
      </c>
      <c r="E155" t="str">
        <f t="array" ref="E155">IF(ISERROR(INDEX(Tableau1[LABO],SMALL(IF(FREQUENCY(IF(Tableau1[LABO]&lt;&gt;"",MATCH(Tableau1[LABO],Tableau1[LABO],0)), ROW(Tableau1[LABO])-ROW($B$2)+1),ROW(Tableau1[LABO])-ROW($B$2)+1),ROWS(I$2:I155)))),"",INDEX(Tableau1[LABO],SMALL(IF(FREQUENCY(IF(Tableau1[LABO]&lt;&gt;"",MATCH(Tableau1[LABO],Tableau1[LABO],0)), ROW(Tableau1[LABO])-ROW($B$2)+1),ROW(Tableau1[LABO])-ROW($B$2)+1),ROWS(I$2:I155))))</f>
        <v/>
      </c>
      <c r="G155" t="str">
        <f t="array" ref="G155">IF(ISERROR(INDEX(Tableau1[USINE],SMALL(IF(FREQUENCY(IF(Tableau1[USINE]&lt;&gt;"",MATCH(Tableau1[USINE],Tableau1[USINE],0)), ROW(Tableau1[USINE])-ROW($B$2)+1),ROW(Tableau1[USINE])-ROW($B$2)+1),ROWS(I$2:I155)))),"",INDEX(Tableau1[USINE],SMALL(IF(FREQUENCY(IF(Tableau1[USINE]&lt;&gt;"",MATCH(Tableau1[USINE],Tableau1[USINE],0)), ROW(Tableau1[USINE])-ROW($B$2)+1),ROW(Tableau1[USINE])-ROW($B$2)+1),ROWS(I$2:I155))))</f>
        <v/>
      </c>
    </row>
    <row r="156" spans="1:7" x14ac:dyDescent="0.45">
      <c r="A156" t="str">
        <f t="array" ref="A156">IF(ISERROR(INDEX(Tableau1[MP ANALYSEE],SMALL(IF(FREQUENCY(IF(Tableau1[MP ANALYSEE]&lt;&gt;"",MATCH(Tableau1[MP ANALYSEE],Tableau1[MP ANALYSEE],0)), ROW(Tableau1[MP ANALYSEE])-ROW($B$2)+1),ROW(Tableau1[MP ANALYSEE])-ROW($B$2)+1),ROWS(I$2:I156)))),"",INDEX(Tableau1[MP ANALYSEE],SMALL(IF(FREQUENCY(IF(Tableau1[MP ANALYSEE]&lt;&gt;"",MATCH(Tableau1[MP ANALYSEE],Tableau1[MP ANALYSEE],0)), ROW(Tableau1[MP ANALYSEE])-ROW($B$2)+1),ROW(Tableau1[MP ANALYSEE])-ROW($B$2)+1),ROWS(I$2:I156))))</f>
        <v/>
      </c>
      <c r="C156" t="str">
        <f t="array" ref="C156">IF(ISERROR(INDEX(Tableau1[LOT],SMALL(IF(FREQUENCY(IF(Tableau1[LOT]&lt;&gt;"",MATCH(Tableau1[LOT],Tableau1[LOT],0)), ROW(Tableau1[LOT])-ROW($B$2)+1),ROW(Tableau1[LOT])-ROW($B$2)+1),ROWS(I$2:I156)))),"",INDEX(Tableau1[LOT],SMALL(IF(FREQUENCY(IF(Tableau1[LOT]&lt;&gt;"",MATCH(Tableau1[LOT],Tableau1[LOT],0)), ROW(Tableau1[LOT])-ROW($B$2)+1),ROW(Tableau1[LOT])-ROW($B$2)+1),ROWS(I$2:I156))))</f>
        <v/>
      </c>
      <c r="E156" t="str">
        <f t="array" ref="E156">IF(ISERROR(INDEX(Tableau1[LABO],SMALL(IF(FREQUENCY(IF(Tableau1[LABO]&lt;&gt;"",MATCH(Tableau1[LABO],Tableau1[LABO],0)), ROW(Tableau1[LABO])-ROW($B$2)+1),ROW(Tableau1[LABO])-ROW($B$2)+1),ROWS(I$2:I156)))),"",INDEX(Tableau1[LABO],SMALL(IF(FREQUENCY(IF(Tableau1[LABO]&lt;&gt;"",MATCH(Tableau1[LABO],Tableau1[LABO],0)), ROW(Tableau1[LABO])-ROW($B$2)+1),ROW(Tableau1[LABO])-ROW($B$2)+1),ROWS(I$2:I156))))</f>
        <v/>
      </c>
      <c r="G156" t="str">
        <f t="array" ref="G156">IF(ISERROR(INDEX(Tableau1[USINE],SMALL(IF(FREQUENCY(IF(Tableau1[USINE]&lt;&gt;"",MATCH(Tableau1[USINE],Tableau1[USINE],0)), ROW(Tableau1[USINE])-ROW($B$2)+1),ROW(Tableau1[USINE])-ROW($B$2)+1),ROWS(I$2:I156)))),"",INDEX(Tableau1[USINE],SMALL(IF(FREQUENCY(IF(Tableau1[USINE]&lt;&gt;"",MATCH(Tableau1[USINE],Tableau1[USINE],0)), ROW(Tableau1[USINE])-ROW($B$2)+1),ROW(Tableau1[USINE])-ROW($B$2)+1),ROWS(I$2:I156))))</f>
        <v/>
      </c>
    </row>
    <row r="157" spans="1:7" x14ac:dyDescent="0.45">
      <c r="A157" t="str">
        <f t="array" ref="A157">IF(ISERROR(INDEX(Tableau1[MP ANALYSEE],SMALL(IF(FREQUENCY(IF(Tableau1[MP ANALYSEE]&lt;&gt;"",MATCH(Tableau1[MP ANALYSEE],Tableau1[MP ANALYSEE],0)), ROW(Tableau1[MP ANALYSEE])-ROW($B$2)+1),ROW(Tableau1[MP ANALYSEE])-ROW($B$2)+1),ROWS(I$2:I157)))),"",INDEX(Tableau1[MP ANALYSEE],SMALL(IF(FREQUENCY(IF(Tableau1[MP ANALYSEE]&lt;&gt;"",MATCH(Tableau1[MP ANALYSEE],Tableau1[MP ANALYSEE],0)), ROW(Tableau1[MP ANALYSEE])-ROW($B$2)+1),ROW(Tableau1[MP ANALYSEE])-ROW($B$2)+1),ROWS(I$2:I157))))</f>
        <v/>
      </c>
      <c r="C157" t="str">
        <f t="array" ref="C157">IF(ISERROR(INDEX(Tableau1[LOT],SMALL(IF(FREQUENCY(IF(Tableau1[LOT]&lt;&gt;"",MATCH(Tableau1[LOT],Tableau1[LOT],0)), ROW(Tableau1[LOT])-ROW($B$2)+1),ROW(Tableau1[LOT])-ROW($B$2)+1),ROWS(I$2:I157)))),"",INDEX(Tableau1[LOT],SMALL(IF(FREQUENCY(IF(Tableau1[LOT]&lt;&gt;"",MATCH(Tableau1[LOT],Tableau1[LOT],0)), ROW(Tableau1[LOT])-ROW($B$2)+1),ROW(Tableau1[LOT])-ROW($B$2)+1),ROWS(I$2:I157))))</f>
        <v/>
      </c>
      <c r="E157" t="str">
        <f t="array" ref="E157">IF(ISERROR(INDEX(Tableau1[LABO],SMALL(IF(FREQUENCY(IF(Tableau1[LABO]&lt;&gt;"",MATCH(Tableau1[LABO],Tableau1[LABO],0)), ROW(Tableau1[LABO])-ROW($B$2)+1),ROW(Tableau1[LABO])-ROW($B$2)+1),ROWS(I$2:I157)))),"",INDEX(Tableau1[LABO],SMALL(IF(FREQUENCY(IF(Tableau1[LABO]&lt;&gt;"",MATCH(Tableau1[LABO],Tableau1[LABO],0)), ROW(Tableau1[LABO])-ROW($B$2)+1),ROW(Tableau1[LABO])-ROW($B$2)+1),ROWS(I$2:I157))))</f>
        <v/>
      </c>
      <c r="G157" t="str">
        <f t="array" ref="G157">IF(ISERROR(INDEX(Tableau1[USINE],SMALL(IF(FREQUENCY(IF(Tableau1[USINE]&lt;&gt;"",MATCH(Tableau1[USINE],Tableau1[USINE],0)), ROW(Tableau1[USINE])-ROW($B$2)+1),ROW(Tableau1[USINE])-ROW($B$2)+1),ROWS(I$2:I157)))),"",INDEX(Tableau1[USINE],SMALL(IF(FREQUENCY(IF(Tableau1[USINE]&lt;&gt;"",MATCH(Tableau1[USINE],Tableau1[USINE],0)), ROW(Tableau1[USINE])-ROW($B$2)+1),ROW(Tableau1[USINE])-ROW($B$2)+1),ROWS(I$2:I157))))</f>
        <v/>
      </c>
    </row>
    <row r="158" spans="1:7" x14ac:dyDescent="0.45">
      <c r="A158" t="str">
        <f t="array" ref="A158">IF(ISERROR(INDEX(Tableau1[MP ANALYSEE],SMALL(IF(FREQUENCY(IF(Tableau1[MP ANALYSEE]&lt;&gt;"",MATCH(Tableau1[MP ANALYSEE],Tableau1[MP ANALYSEE],0)), ROW(Tableau1[MP ANALYSEE])-ROW($B$2)+1),ROW(Tableau1[MP ANALYSEE])-ROW($B$2)+1),ROWS(I$2:I158)))),"",INDEX(Tableau1[MP ANALYSEE],SMALL(IF(FREQUENCY(IF(Tableau1[MP ANALYSEE]&lt;&gt;"",MATCH(Tableau1[MP ANALYSEE],Tableau1[MP ANALYSEE],0)), ROW(Tableau1[MP ANALYSEE])-ROW($B$2)+1),ROW(Tableau1[MP ANALYSEE])-ROW($B$2)+1),ROWS(I$2:I158))))</f>
        <v/>
      </c>
      <c r="C158" t="str">
        <f t="array" ref="C158">IF(ISERROR(INDEX(Tableau1[LOT],SMALL(IF(FREQUENCY(IF(Tableau1[LOT]&lt;&gt;"",MATCH(Tableau1[LOT],Tableau1[LOT],0)), ROW(Tableau1[LOT])-ROW($B$2)+1),ROW(Tableau1[LOT])-ROW($B$2)+1),ROWS(I$2:I158)))),"",INDEX(Tableau1[LOT],SMALL(IF(FREQUENCY(IF(Tableau1[LOT]&lt;&gt;"",MATCH(Tableau1[LOT],Tableau1[LOT],0)), ROW(Tableau1[LOT])-ROW($B$2)+1),ROW(Tableau1[LOT])-ROW($B$2)+1),ROWS(I$2:I158))))</f>
        <v/>
      </c>
      <c r="E158" t="str">
        <f t="array" ref="E158">IF(ISERROR(INDEX(Tableau1[LABO],SMALL(IF(FREQUENCY(IF(Tableau1[LABO]&lt;&gt;"",MATCH(Tableau1[LABO],Tableau1[LABO],0)), ROW(Tableau1[LABO])-ROW($B$2)+1),ROW(Tableau1[LABO])-ROW($B$2)+1),ROWS(I$2:I158)))),"",INDEX(Tableau1[LABO],SMALL(IF(FREQUENCY(IF(Tableau1[LABO]&lt;&gt;"",MATCH(Tableau1[LABO],Tableau1[LABO],0)), ROW(Tableau1[LABO])-ROW($B$2)+1),ROW(Tableau1[LABO])-ROW($B$2)+1),ROWS(I$2:I158))))</f>
        <v/>
      </c>
      <c r="G158" t="str">
        <f t="array" ref="G158">IF(ISERROR(INDEX(Tableau1[USINE],SMALL(IF(FREQUENCY(IF(Tableau1[USINE]&lt;&gt;"",MATCH(Tableau1[USINE],Tableau1[USINE],0)), ROW(Tableau1[USINE])-ROW($B$2)+1),ROW(Tableau1[USINE])-ROW($B$2)+1),ROWS(I$2:I158)))),"",INDEX(Tableau1[USINE],SMALL(IF(FREQUENCY(IF(Tableau1[USINE]&lt;&gt;"",MATCH(Tableau1[USINE],Tableau1[USINE],0)), ROW(Tableau1[USINE])-ROW($B$2)+1),ROW(Tableau1[USINE])-ROW($B$2)+1),ROWS(I$2:I158))))</f>
        <v/>
      </c>
    </row>
    <row r="159" spans="1:7" x14ac:dyDescent="0.45">
      <c r="A159" t="str">
        <f t="array" ref="A159">IF(ISERROR(INDEX(Tableau1[MP ANALYSEE],SMALL(IF(FREQUENCY(IF(Tableau1[MP ANALYSEE]&lt;&gt;"",MATCH(Tableau1[MP ANALYSEE],Tableau1[MP ANALYSEE],0)), ROW(Tableau1[MP ANALYSEE])-ROW($B$2)+1),ROW(Tableau1[MP ANALYSEE])-ROW($B$2)+1),ROWS(I$2:I159)))),"",INDEX(Tableau1[MP ANALYSEE],SMALL(IF(FREQUENCY(IF(Tableau1[MP ANALYSEE]&lt;&gt;"",MATCH(Tableau1[MP ANALYSEE],Tableau1[MP ANALYSEE],0)), ROW(Tableau1[MP ANALYSEE])-ROW($B$2)+1),ROW(Tableau1[MP ANALYSEE])-ROW($B$2)+1),ROWS(I$2:I159))))</f>
        <v/>
      </c>
      <c r="C159" t="str">
        <f t="array" ref="C159">IF(ISERROR(INDEX(Tableau1[LOT],SMALL(IF(FREQUENCY(IF(Tableau1[LOT]&lt;&gt;"",MATCH(Tableau1[LOT],Tableau1[LOT],0)), ROW(Tableau1[LOT])-ROW($B$2)+1),ROW(Tableau1[LOT])-ROW($B$2)+1),ROWS(I$2:I159)))),"",INDEX(Tableau1[LOT],SMALL(IF(FREQUENCY(IF(Tableau1[LOT]&lt;&gt;"",MATCH(Tableau1[LOT],Tableau1[LOT],0)), ROW(Tableau1[LOT])-ROW($B$2)+1),ROW(Tableau1[LOT])-ROW($B$2)+1),ROWS(I$2:I159))))</f>
        <v/>
      </c>
      <c r="E159" t="str">
        <f t="array" ref="E159">IF(ISERROR(INDEX(Tableau1[LABO],SMALL(IF(FREQUENCY(IF(Tableau1[LABO]&lt;&gt;"",MATCH(Tableau1[LABO],Tableau1[LABO],0)), ROW(Tableau1[LABO])-ROW($B$2)+1),ROW(Tableau1[LABO])-ROW($B$2)+1),ROWS(I$2:I159)))),"",INDEX(Tableau1[LABO],SMALL(IF(FREQUENCY(IF(Tableau1[LABO]&lt;&gt;"",MATCH(Tableau1[LABO],Tableau1[LABO],0)), ROW(Tableau1[LABO])-ROW($B$2)+1),ROW(Tableau1[LABO])-ROW($B$2)+1),ROWS(I$2:I159))))</f>
        <v/>
      </c>
      <c r="G159" t="str">
        <f t="array" ref="G159">IF(ISERROR(INDEX(Tableau1[USINE],SMALL(IF(FREQUENCY(IF(Tableau1[USINE]&lt;&gt;"",MATCH(Tableau1[USINE],Tableau1[USINE],0)), ROW(Tableau1[USINE])-ROW($B$2)+1),ROW(Tableau1[USINE])-ROW($B$2)+1),ROWS(I$2:I159)))),"",INDEX(Tableau1[USINE],SMALL(IF(FREQUENCY(IF(Tableau1[USINE]&lt;&gt;"",MATCH(Tableau1[USINE],Tableau1[USINE],0)), ROW(Tableau1[USINE])-ROW($B$2)+1),ROW(Tableau1[USINE])-ROW($B$2)+1),ROWS(I$2:I159))))</f>
        <v/>
      </c>
    </row>
    <row r="160" spans="1:7" x14ac:dyDescent="0.45">
      <c r="A160" t="str">
        <f t="array" ref="A160">IF(ISERROR(INDEX(Tableau1[MP ANALYSEE],SMALL(IF(FREQUENCY(IF(Tableau1[MP ANALYSEE]&lt;&gt;"",MATCH(Tableau1[MP ANALYSEE],Tableau1[MP ANALYSEE],0)), ROW(Tableau1[MP ANALYSEE])-ROW($B$2)+1),ROW(Tableau1[MP ANALYSEE])-ROW($B$2)+1),ROWS(I$2:I160)))),"",INDEX(Tableau1[MP ANALYSEE],SMALL(IF(FREQUENCY(IF(Tableau1[MP ANALYSEE]&lt;&gt;"",MATCH(Tableau1[MP ANALYSEE],Tableau1[MP ANALYSEE],0)), ROW(Tableau1[MP ANALYSEE])-ROW($B$2)+1),ROW(Tableau1[MP ANALYSEE])-ROW($B$2)+1),ROWS(I$2:I160))))</f>
        <v/>
      </c>
      <c r="C160" t="str">
        <f t="array" ref="C160">IF(ISERROR(INDEX(Tableau1[LOT],SMALL(IF(FREQUENCY(IF(Tableau1[LOT]&lt;&gt;"",MATCH(Tableau1[LOT],Tableau1[LOT],0)), ROW(Tableau1[LOT])-ROW($B$2)+1),ROW(Tableau1[LOT])-ROW($B$2)+1),ROWS(I$2:I160)))),"",INDEX(Tableau1[LOT],SMALL(IF(FREQUENCY(IF(Tableau1[LOT]&lt;&gt;"",MATCH(Tableau1[LOT],Tableau1[LOT],0)), ROW(Tableau1[LOT])-ROW($B$2)+1),ROW(Tableau1[LOT])-ROW($B$2)+1),ROWS(I$2:I160))))</f>
        <v/>
      </c>
      <c r="E160" t="str">
        <f t="array" ref="E160">IF(ISERROR(INDEX(Tableau1[LABO],SMALL(IF(FREQUENCY(IF(Tableau1[LABO]&lt;&gt;"",MATCH(Tableau1[LABO],Tableau1[LABO],0)), ROW(Tableau1[LABO])-ROW($B$2)+1),ROW(Tableau1[LABO])-ROW($B$2)+1),ROWS(I$2:I160)))),"",INDEX(Tableau1[LABO],SMALL(IF(FREQUENCY(IF(Tableau1[LABO]&lt;&gt;"",MATCH(Tableau1[LABO],Tableau1[LABO],0)), ROW(Tableau1[LABO])-ROW($B$2)+1),ROW(Tableau1[LABO])-ROW($B$2)+1),ROWS(I$2:I160))))</f>
        <v/>
      </c>
      <c r="G160" t="str">
        <f t="array" ref="G160">IF(ISERROR(INDEX(Tableau1[USINE],SMALL(IF(FREQUENCY(IF(Tableau1[USINE]&lt;&gt;"",MATCH(Tableau1[USINE],Tableau1[USINE],0)), ROW(Tableau1[USINE])-ROW($B$2)+1),ROW(Tableau1[USINE])-ROW($B$2)+1),ROWS(I$2:I160)))),"",INDEX(Tableau1[USINE],SMALL(IF(FREQUENCY(IF(Tableau1[USINE]&lt;&gt;"",MATCH(Tableau1[USINE],Tableau1[USINE],0)), ROW(Tableau1[USINE])-ROW($B$2)+1),ROW(Tableau1[USINE])-ROW($B$2)+1),ROWS(I$2:I160))))</f>
        <v/>
      </c>
    </row>
    <row r="161" spans="1:7" x14ac:dyDescent="0.45">
      <c r="A161" t="str">
        <f t="array" ref="A161">IF(ISERROR(INDEX(Tableau1[MP ANALYSEE],SMALL(IF(FREQUENCY(IF(Tableau1[MP ANALYSEE]&lt;&gt;"",MATCH(Tableau1[MP ANALYSEE],Tableau1[MP ANALYSEE],0)), ROW(Tableau1[MP ANALYSEE])-ROW($B$2)+1),ROW(Tableau1[MP ANALYSEE])-ROW($B$2)+1),ROWS(I$2:I161)))),"",INDEX(Tableau1[MP ANALYSEE],SMALL(IF(FREQUENCY(IF(Tableau1[MP ANALYSEE]&lt;&gt;"",MATCH(Tableau1[MP ANALYSEE],Tableau1[MP ANALYSEE],0)), ROW(Tableau1[MP ANALYSEE])-ROW($B$2)+1),ROW(Tableau1[MP ANALYSEE])-ROW($B$2)+1),ROWS(I$2:I161))))</f>
        <v/>
      </c>
      <c r="C161" t="str">
        <f t="array" ref="C161">IF(ISERROR(INDEX(Tableau1[LOT],SMALL(IF(FREQUENCY(IF(Tableau1[LOT]&lt;&gt;"",MATCH(Tableau1[LOT],Tableau1[LOT],0)), ROW(Tableau1[LOT])-ROW($B$2)+1),ROW(Tableau1[LOT])-ROW($B$2)+1),ROWS(I$2:I161)))),"",INDEX(Tableau1[LOT],SMALL(IF(FREQUENCY(IF(Tableau1[LOT]&lt;&gt;"",MATCH(Tableau1[LOT],Tableau1[LOT],0)), ROW(Tableau1[LOT])-ROW($B$2)+1),ROW(Tableau1[LOT])-ROW($B$2)+1),ROWS(I$2:I161))))</f>
        <v/>
      </c>
      <c r="E161" t="str">
        <f t="array" ref="E161">IF(ISERROR(INDEX(Tableau1[LABO],SMALL(IF(FREQUENCY(IF(Tableau1[LABO]&lt;&gt;"",MATCH(Tableau1[LABO],Tableau1[LABO],0)), ROW(Tableau1[LABO])-ROW($B$2)+1),ROW(Tableau1[LABO])-ROW($B$2)+1),ROWS(I$2:I161)))),"",INDEX(Tableau1[LABO],SMALL(IF(FREQUENCY(IF(Tableau1[LABO]&lt;&gt;"",MATCH(Tableau1[LABO],Tableau1[LABO],0)), ROW(Tableau1[LABO])-ROW($B$2)+1),ROW(Tableau1[LABO])-ROW($B$2)+1),ROWS(I$2:I161))))</f>
        <v/>
      </c>
      <c r="G161" t="str">
        <f t="array" ref="G161">IF(ISERROR(INDEX(Tableau1[USINE],SMALL(IF(FREQUENCY(IF(Tableau1[USINE]&lt;&gt;"",MATCH(Tableau1[USINE],Tableau1[USINE],0)), ROW(Tableau1[USINE])-ROW($B$2)+1),ROW(Tableau1[USINE])-ROW($B$2)+1),ROWS(I$2:I161)))),"",INDEX(Tableau1[USINE],SMALL(IF(FREQUENCY(IF(Tableau1[USINE]&lt;&gt;"",MATCH(Tableau1[USINE],Tableau1[USINE],0)), ROW(Tableau1[USINE])-ROW($B$2)+1),ROW(Tableau1[USINE])-ROW($B$2)+1),ROWS(I$2:I161))))</f>
        <v/>
      </c>
    </row>
    <row r="162" spans="1:7" x14ac:dyDescent="0.45">
      <c r="A162" t="str">
        <f t="array" ref="A162">IF(ISERROR(INDEX(Tableau1[MP ANALYSEE],SMALL(IF(FREQUENCY(IF(Tableau1[MP ANALYSEE]&lt;&gt;"",MATCH(Tableau1[MP ANALYSEE],Tableau1[MP ANALYSEE],0)), ROW(Tableau1[MP ANALYSEE])-ROW($B$2)+1),ROW(Tableau1[MP ANALYSEE])-ROW($B$2)+1),ROWS(I$2:I162)))),"",INDEX(Tableau1[MP ANALYSEE],SMALL(IF(FREQUENCY(IF(Tableau1[MP ANALYSEE]&lt;&gt;"",MATCH(Tableau1[MP ANALYSEE],Tableau1[MP ANALYSEE],0)), ROW(Tableau1[MP ANALYSEE])-ROW($B$2)+1),ROW(Tableau1[MP ANALYSEE])-ROW($B$2)+1),ROWS(I$2:I162))))</f>
        <v/>
      </c>
      <c r="C162" t="str">
        <f t="array" ref="C162">IF(ISERROR(INDEX(Tableau1[LOT],SMALL(IF(FREQUENCY(IF(Tableau1[LOT]&lt;&gt;"",MATCH(Tableau1[LOT],Tableau1[LOT],0)), ROW(Tableau1[LOT])-ROW($B$2)+1),ROW(Tableau1[LOT])-ROW($B$2)+1),ROWS(I$2:I162)))),"",INDEX(Tableau1[LOT],SMALL(IF(FREQUENCY(IF(Tableau1[LOT]&lt;&gt;"",MATCH(Tableau1[LOT],Tableau1[LOT],0)), ROW(Tableau1[LOT])-ROW($B$2)+1),ROW(Tableau1[LOT])-ROW($B$2)+1),ROWS(I$2:I162))))</f>
        <v/>
      </c>
      <c r="E162" t="str">
        <f t="array" ref="E162">IF(ISERROR(INDEX(Tableau1[LABO],SMALL(IF(FREQUENCY(IF(Tableau1[LABO]&lt;&gt;"",MATCH(Tableau1[LABO],Tableau1[LABO],0)), ROW(Tableau1[LABO])-ROW($B$2)+1),ROW(Tableau1[LABO])-ROW($B$2)+1),ROWS(I$2:I162)))),"",INDEX(Tableau1[LABO],SMALL(IF(FREQUENCY(IF(Tableau1[LABO]&lt;&gt;"",MATCH(Tableau1[LABO],Tableau1[LABO],0)), ROW(Tableau1[LABO])-ROW($B$2)+1),ROW(Tableau1[LABO])-ROW($B$2)+1),ROWS(I$2:I162))))</f>
        <v/>
      </c>
      <c r="G162" t="str">
        <f t="array" ref="G162">IF(ISERROR(INDEX(Tableau1[USINE],SMALL(IF(FREQUENCY(IF(Tableau1[USINE]&lt;&gt;"",MATCH(Tableau1[USINE],Tableau1[USINE],0)), ROW(Tableau1[USINE])-ROW($B$2)+1),ROW(Tableau1[USINE])-ROW($B$2)+1),ROWS(I$2:I162)))),"",INDEX(Tableau1[USINE],SMALL(IF(FREQUENCY(IF(Tableau1[USINE]&lt;&gt;"",MATCH(Tableau1[USINE],Tableau1[USINE],0)), ROW(Tableau1[USINE])-ROW($B$2)+1),ROW(Tableau1[USINE])-ROW($B$2)+1),ROWS(I$2:I162))))</f>
        <v/>
      </c>
    </row>
    <row r="163" spans="1:7" x14ac:dyDescent="0.45">
      <c r="A163" t="str">
        <f t="array" ref="A163">IF(ISERROR(INDEX(Tableau1[MP ANALYSEE],SMALL(IF(FREQUENCY(IF(Tableau1[MP ANALYSEE]&lt;&gt;"",MATCH(Tableau1[MP ANALYSEE],Tableau1[MP ANALYSEE],0)), ROW(Tableau1[MP ANALYSEE])-ROW($B$2)+1),ROW(Tableau1[MP ANALYSEE])-ROW($B$2)+1),ROWS(I$2:I163)))),"",INDEX(Tableau1[MP ANALYSEE],SMALL(IF(FREQUENCY(IF(Tableau1[MP ANALYSEE]&lt;&gt;"",MATCH(Tableau1[MP ANALYSEE],Tableau1[MP ANALYSEE],0)), ROW(Tableau1[MP ANALYSEE])-ROW($B$2)+1),ROW(Tableau1[MP ANALYSEE])-ROW($B$2)+1),ROWS(I$2:I163))))</f>
        <v/>
      </c>
      <c r="C163" t="str">
        <f t="array" ref="C163">IF(ISERROR(INDEX(Tableau1[LOT],SMALL(IF(FREQUENCY(IF(Tableau1[LOT]&lt;&gt;"",MATCH(Tableau1[LOT],Tableau1[LOT],0)), ROW(Tableau1[LOT])-ROW($B$2)+1),ROW(Tableau1[LOT])-ROW($B$2)+1),ROWS(I$2:I163)))),"",INDEX(Tableau1[LOT],SMALL(IF(FREQUENCY(IF(Tableau1[LOT]&lt;&gt;"",MATCH(Tableau1[LOT],Tableau1[LOT],0)), ROW(Tableau1[LOT])-ROW($B$2)+1),ROW(Tableau1[LOT])-ROW($B$2)+1),ROWS(I$2:I163))))</f>
        <v/>
      </c>
      <c r="E163" t="str">
        <f t="array" ref="E163">IF(ISERROR(INDEX(Tableau1[LABO],SMALL(IF(FREQUENCY(IF(Tableau1[LABO]&lt;&gt;"",MATCH(Tableau1[LABO],Tableau1[LABO],0)), ROW(Tableau1[LABO])-ROW($B$2)+1),ROW(Tableau1[LABO])-ROW($B$2)+1),ROWS(I$2:I163)))),"",INDEX(Tableau1[LABO],SMALL(IF(FREQUENCY(IF(Tableau1[LABO]&lt;&gt;"",MATCH(Tableau1[LABO],Tableau1[LABO],0)), ROW(Tableau1[LABO])-ROW($B$2)+1),ROW(Tableau1[LABO])-ROW($B$2)+1),ROWS(I$2:I163))))</f>
        <v/>
      </c>
      <c r="G163" t="str">
        <f t="array" ref="G163">IF(ISERROR(INDEX(Tableau1[USINE],SMALL(IF(FREQUENCY(IF(Tableau1[USINE]&lt;&gt;"",MATCH(Tableau1[USINE],Tableau1[USINE],0)), ROW(Tableau1[USINE])-ROW($B$2)+1),ROW(Tableau1[USINE])-ROW($B$2)+1),ROWS(I$2:I163)))),"",INDEX(Tableau1[USINE],SMALL(IF(FREQUENCY(IF(Tableau1[USINE]&lt;&gt;"",MATCH(Tableau1[USINE],Tableau1[USINE],0)), ROW(Tableau1[USINE])-ROW($B$2)+1),ROW(Tableau1[USINE])-ROW($B$2)+1),ROWS(I$2:I163))))</f>
        <v/>
      </c>
    </row>
    <row r="164" spans="1:7" x14ac:dyDescent="0.45">
      <c r="A164" t="str">
        <f t="array" ref="A164">IF(ISERROR(INDEX(Tableau1[MP ANALYSEE],SMALL(IF(FREQUENCY(IF(Tableau1[MP ANALYSEE]&lt;&gt;"",MATCH(Tableau1[MP ANALYSEE],Tableau1[MP ANALYSEE],0)), ROW(Tableau1[MP ANALYSEE])-ROW($B$2)+1),ROW(Tableau1[MP ANALYSEE])-ROW($B$2)+1),ROWS(I$2:I164)))),"",INDEX(Tableau1[MP ANALYSEE],SMALL(IF(FREQUENCY(IF(Tableau1[MP ANALYSEE]&lt;&gt;"",MATCH(Tableau1[MP ANALYSEE],Tableau1[MP ANALYSEE],0)), ROW(Tableau1[MP ANALYSEE])-ROW($B$2)+1),ROW(Tableau1[MP ANALYSEE])-ROW($B$2)+1),ROWS(I$2:I164))))</f>
        <v/>
      </c>
      <c r="C164" t="str">
        <f t="array" ref="C164">IF(ISERROR(INDEX(Tableau1[LOT],SMALL(IF(FREQUENCY(IF(Tableau1[LOT]&lt;&gt;"",MATCH(Tableau1[LOT],Tableau1[LOT],0)), ROW(Tableau1[LOT])-ROW($B$2)+1),ROW(Tableau1[LOT])-ROW($B$2)+1),ROWS(I$2:I164)))),"",INDEX(Tableau1[LOT],SMALL(IF(FREQUENCY(IF(Tableau1[LOT]&lt;&gt;"",MATCH(Tableau1[LOT],Tableau1[LOT],0)), ROW(Tableau1[LOT])-ROW($B$2)+1),ROW(Tableau1[LOT])-ROW($B$2)+1),ROWS(I$2:I164))))</f>
        <v/>
      </c>
      <c r="E164" t="str">
        <f t="array" ref="E164">IF(ISERROR(INDEX(Tableau1[LABO],SMALL(IF(FREQUENCY(IF(Tableau1[LABO]&lt;&gt;"",MATCH(Tableau1[LABO],Tableau1[LABO],0)), ROW(Tableau1[LABO])-ROW($B$2)+1),ROW(Tableau1[LABO])-ROW($B$2)+1),ROWS(I$2:I164)))),"",INDEX(Tableau1[LABO],SMALL(IF(FREQUENCY(IF(Tableau1[LABO]&lt;&gt;"",MATCH(Tableau1[LABO],Tableau1[LABO],0)), ROW(Tableau1[LABO])-ROW($B$2)+1),ROW(Tableau1[LABO])-ROW($B$2)+1),ROWS(I$2:I164))))</f>
        <v/>
      </c>
      <c r="G164" t="str">
        <f t="array" ref="G164">IF(ISERROR(INDEX(Tableau1[USINE],SMALL(IF(FREQUENCY(IF(Tableau1[USINE]&lt;&gt;"",MATCH(Tableau1[USINE],Tableau1[USINE],0)), ROW(Tableau1[USINE])-ROW($B$2)+1),ROW(Tableau1[USINE])-ROW($B$2)+1),ROWS(I$2:I164)))),"",INDEX(Tableau1[USINE],SMALL(IF(FREQUENCY(IF(Tableau1[USINE]&lt;&gt;"",MATCH(Tableau1[USINE],Tableau1[USINE],0)), ROW(Tableau1[USINE])-ROW($B$2)+1),ROW(Tableau1[USINE])-ROW($B$2)+1),ROWS(I$2:I164))))</f>
        <v/>
      </c>
    </row>
    <row r="165" spans="1:7" x14ac:dyDescent="0.45">
      <c r="A165" t="str">
        <f t="array" ref="A165">IF(ISERROR(INDEX(Tableau1[MP ANALYSEE],SMALL(IF(FREQUENCY(IF(Tableau1[MP ANALYSEE]&lt;&gt;"",MATCH(Tableau1[MP ANALYSEE],Tableau1[MP ANALYSEE],0)), ROW(Tableau1[MP ANALYSEE])-ROW($B$2)+1),ROW(Tableau1[MP ANALYSEE])-ROW($B$2)+1),ROWS(I$2:I165)))),"",INDEX(Tableau1[MP ANALYSEE],SMALL(IF(FREQUENCY(IF(Tableau1[MP ANALYSEE]&lt;&gt;"",MATCH(Tableau1[MP ANALYSEE],Tableau1[MP ANALYSEE],0)), ROW(Tableau1[MP ANALYSEE])-ROW($B$2)+1),ROW(Tableau1[MP ANALYSEE])-ROW($B$2)+1),ROWS(I$2:I165))))</f>
        <v/>
      </c>
      <c r="C165" t="str">
        <f t="array" ref="C165">IF(ISERROR(INDEX(Tableau1[LOT],SMALL(IF(FREQUENCY(IF(Tableau1[LOT]&lt;&gt;"",MATCH(Tableau1[LOT],Tableau1[LOT],0)), ROW(Tableau1[LOT])-ROW($B$2)+1),ROW(Tableau1[LOT])-ROW($B$2)+1),ROWS(I$2:I165)))),"",INDEX(Tableau1[LOT],SMALL(IF(FREQUENCY(IF(Tableau1[LOT]&lt;&gt;"",MATCH(Tableau1[LOT],Tableau1[LOT],0)), ROW(Tableau1[LOT])-ROW($B$2)+1),ROW(Tableau1[LOT])-ROW($B$2)+1),ROWS(I$2:I165))))</f>
        <v/>
      </c>
      <c r="E165" t="str">
        <f t="array" ref="E165">IF(ISERROR(INDEX(Tableau1[LABO],SMALL(IF(FREQUENCY(IF(Tableau1[LABO]&lt;&gt;"",MATCH(Tableau1[LABO],Tableau1[LABO],0)), ROW(Tableau1[LABO])-ROW($B$2)+1),ROW(Tableau1[LABO])-ROW($B$2)+1),ROWS(I$2:I165)))),"",INDEX(Tableau1[LABO],SMALL(IF(FREQUENCY(IF(Tableau1[LABO]&lt;&gt;"",MATCH(Tableau1[LABO],Tableau1[LABO],0)), ROW(Tableau1[LABO])-ROW($B$2)+1),ROW(Tableau1[LABO])-ROW($B$2)+1),ROWS(I$2:I165))))</f>
        <v/>
      </c>
      <c r="G165" t="str">
        <f t="array" ref="G165">IF(ISERROR(INDEX(Tableau1[USINE],SMALL(IF(FREQUENCY(IF(Tableau1[USINE]&lt;&gt;"",MATCH(Tableau1[USINE],Tableau1[USINE],0)), ROW(Tableau1[USINE])-ROW($B$2)+1),ROW(Tableau1[USINE])-ROW($B$2)+1),ROWS(I$2:I165)))),"",INDEX(Tableau1[USINE],SMALL(IF(FREQUENCY(IF(Tableau1[USINE]&lt;&gt;"",MATCH(Tableau1[USINE],Tableau1[USINE],0)), ROW(Tableau1[USINE])-ROW($B$2)+1),ROW(Tableau1[USINE])-ROW($B$2)+1),ROWS(I$2:I165))))</f>
        <v/>
      </c>
    </row>
    <row r="166" spans="1:7" x14ac:dyDescent="0.45">
      <c r="A166" t="str">
        <f t="array" ref="A166">IF(ISERROR(INDEX(Tableau1[MP ANALYSEE],SMALL(IF(FREQUENCY(IF(Tableau1[MP ANALYSEE]&lt;&gt;"",MATCH(Tableau1[MP ANALYSEE],Tableau1[MP ANALYSEE],0)), ROW(Tableau1[MP ANALYSEE])-ROW($B$2)+1),ROW(Tableau1[MP ANALYSEE])-ROW($B$2)+1),ROWS(I$2:I166)))),"",INDEX(Tableau1[MP ANALYSEE],SMALL(IF(FREQUENCY(IF(Tableau1[MP ANALYSEE]&lt;&gt;"",MATCH(Tableau1[MP ANALYSEE],Tableau1[MP ANALYSEE],0)), ROW(Tableau1[MP ANALYSEE])-ROW($B$2)+1),ROW(Tableau1[MP ANALYSEE])-ROW($B$2)+1),ROWS(I$2:I166))))</f>
        <v/>
      </c>
      <c r="C166" t="str">
        <f t="array" ref="C166">IF(ISERROR(INDEX(Tableau1[LOT],SMALL(IF(FREQUENCY(IF(Tableau1[LOT]&lt;&gt;"",MATCH(Tableau1[LOT],Tableau1[LOT],0)), ROW(Tableau1[LOT])-ROW($B$2)+1),ROW(Tableau1[LOT])-ROW($B$2)+1),ROWS(I$2:I166)))),"",INDEX(Tableau1[LOT],SMALL(IF(FREQUENCY(IF(Tableau1[LOT]&lt;&gt;"",MATCH(Tableau1[LOT],Tableau1[LOT],0)), ROW(Tableau1[LOT])-ROW($B$2)+1),ROW(Tableau1[LOT])-ROW($B$2)+1),ROWS(I$2:I166))))</f>
        <v/>
      </c>
      <c r="E166" t="str">
        <f t="array" ref="E166">IF(ISERROR(INDEX(Tableau1[LABO],SMALL(IF(FREQUENCY(IF(Tableau1[LABO]&lt;&gt;"",MATCH(Tableau1[LABO],Tableau1[LABO],0)), ROW(Tableau1[LABO])-ROW($B$2)+1),ROW(Tableau1[LABO])-ROW($B$2)+1),ROWS(I$2:I166)))),"",INDEX(Tableau1[LABO],SMALL(IF(FREQUENCY(IF(Tableau1[LABO]&lt;&gt;"",MATCH(Tableau1[LABO],Tableau1[LABO],0)), ROW(Tableau1[LABO])-ROW($B$2)+1),ROW(Tableau1[LABO])-ROW($B$2)+1),ROWS(I$2:I166))))</f>
        <v/>
      </c>
      <c r="G166" t="str">
        <f t="array" ref="G166">IF(ISERROR(INDEX(Tableau1[USINE],SMALL(IF(FREQUENCY(IF(Tableau1[USINE]&lt;&gt;"",MATCH(Tableau1[USINE],Tableau1[USINE],0)), ROW(Tableau1[USINE])-ROW($B$2)+1),ROW(Tableau1[USINE])-ROW($B$2)+1),ROWS(I$2:I166)))),"",INDEX(Tableau1[USINE],SMALL(IF(FREQUENCY(IF(Tableau1[USINE]&lt;&gt;"",MATCH(Tableau1[USINE],Tableau1[USINE],0)), ROW(Tableau1[USINE])-ROW($B$2)+1),ROW(Tableau1[USINE])-ROW($B$2)+1),ROWS(I$2:I166))))</f>
        <v/>
      </c>
    </row>
    <row r="167" spans="1:7" x14ac:dyDescent="0.45">
      <c r="A167" t="str">
        <f t="array" ref="A167">IF(ISERROR(INDEX(Tableau1[MP ANALYSEE],SMALL(IF(FREQUENCY(IF(Tableau1[MP ANALYSEE]&lt;&gt;"",MATCH(Tableau1[MP ANALYSEE],Tableau1[MP ANALYSEE],0)), ROW(Tableau1[MP ANALYSEE])-ROW($B$2)+1),ROW(Tableau1[MP ANALYSEE])-ROW($B$2)+1),ROWS(I$2:I167)))),"",INDEX(Tableau1[MP ANALYSEE],SMALL(IF(FREQUENCY(IF(Tableau1[MP ANALYSEE]&lt;&gt;"",MATCH(Tableau1[MP ANALYSEE],Tableau1[MP ANALYSEE],0)), ROW(Tableau1[MP ANALYSEE])-ROW($B$2)+1),ROW(Tableau1[MP ANALYSEE])-ROW($B$2)+1),ROWS(I$2:I167))))</f>
        <v/>
      </c>
      <c r="C167" t="str">
        <f t="array" ref="C167">IF(ISERROR(INDEX(Tableau1[LOT],SMALL(IF(FREQUENCY(IF(Tableau1[LOT]&lt;&gt;"",MATCH(Tableau1[LOT],Tableau1[LOT],0)), ROW(Tableau1[LOT])-ROW($B$2)+1),ROW(Tableau1[LOT])-ROW($B$2)+1),ROWS(I$2:I167)))),"",INDEX(Tableau1[LOT],SMALL(IF(FREQUENCY(IF(Tableau1[LOT]&lt;&gt;"",MATCH(Tableau1[LOT],Tableau1[LOT],0)), ROW(Tableau1[LOT])-ROW($B$2)+1),ROW(Tableau1[LOT])-ROW($B$2)+1),ROWS(I$2:I167))))</f>
        <v/>
      </c>
      <c r="E167" t="str">
        <f t="array" ref="E167">IF(ISERROR(INDEX(Tableau1[LABO],SMALL(IF(FREQUENCY(IF(Tableau1[LABO]&lt;&gt;"",MATCH(Tableau1[LABO],Tableau1[LABO],0)), ROW(Tableau1[LABO])-ROW($B$2)+1),ROW(Tableau1[LABO])-ROW($B$2)+1),ROWS(I$2:I167)))),"",INDEX(Tableau1[LABO],SMALL(IF(FREQUENCY(IF(Tableau1[LABO]&lt;&gt;"",MATCH(Tableau1[LABO],Tableau1[LABO],0)), ROW(Tableau1[LABO])-ROW($B$2)+1),ROW(Tableau1[LABO])-ROW($B$2)+1),ROWS(I$2:I167))))</f>
        <v/>
      </c>
      <c r="G167" t="str">
        <f t="array" ref="G167">IF(ISERROR(INDEX(Tableau1[USINE],SMALL(IF(FREQUENCY(IF(Tableau1[USINE]&lt;&gt;"",MATCH(Tableau1[USINE],Tableau1[USINE],0)), ROW(Tableau1[USINE])-ROW($B$2)+1),ROW(Tableau1[USINE])-ROW($B$2)+1),ROWS(I$2:I167)))),"",INDEX(Tableau1[USINE],SMALL(IF(FREQUENCY(IF(Tableau1[USINE]&lt;&gt;"",MATCH(Tableau1[USINE],Tableau1[USINE],0)), ROW(Tableau1[USINE])-ROW($B$2)+1),ROW(Tableau1[USINE])-ROW($B$2)+1),ROWS(I$2:I167))))</f>
        <v/>
      </c>
    </row>
    <row r="168" spans="1:7" x14ac:dyDescent="0.45">
      <c r="A168" t="str">
        <f t="array" ref="A168">IF(ISERROR(INDEX(Tableau1[MP ANALYSEE],SMALL(IF(FREQUENCY(IF(Tableau1[MP ANALYSEE]&lt;&gt;"",MATCH(Tableau1[MP ANALYSEE],Tableau1[MP ANALYSEE],0)), ROW(Tableau1[MP ANALYSEE])-ROW($B$2)+1),ROW(Tableau1[MP ANALYSEE])-ROW($B$2)+1),ROWS(I$2:I168)))),"",INDEX(Tableau1[MP ANALYSEE],SMALL(IF(FREQUENCY(IF(Tableau1[MP ANALYSEE]&lt;&gt;"",MATCH(Tableau1[MP ANALYSEE],Tableau1[MP ANALYSEE],0)), ROW(Tableau1[MP ANALYSEE])-ROW($B$2)+1),ROW(Tableau1[MP ANALYSEE])-ROW($B$2)+1),ROWS(I$2:I168))))</f>
        <v/>
      </c>
      <c r="C168" t="str">
        <f t="array" ref="C168">IF(ISERROR(INDEX(Tableau1[LOT],SMALL(IF(FREQUENCY(IF(Tableau1[LOT]&lt;&gt;"",MATCH(Tableau1[LOT],Tableau1[LOT],0)), ROW(Tableau1[LOT])-ROW($B$2)+1),ROW(Tableau1[LOT])-ROW($B$2)+1),ROWS(I$2:I168)))),"",INDEX(Tableau1[LOT],SMALL(IF(FREQUENCY(IF(Tableau1[LOT]&lt;&gt;"",MATCH(Tableau1[LOT],Tableau1[LOT],0)), ROW(Tableau1[LOT])-ROW($B$2)+1),ROW(Tableau1[LOT])-ROW($B$2)+1),ROWS(I$2:I168))))</f>
        <v/>
      </c>
      <c r="E168" t="str">
        <f t="array" ref="E168">IF(ISERROR(INDEX(Tableau1[LABO],SMALL(IF(FREQUENCY(IF(Tableau1[LABO]&lt;&gt;"",MATCH(Tableau1[LABO],Tableau1[LABO],0)), ROW(Tableau1[LABO])-ROW($B$2)+1),ROW(Tableau1[LABO])-ROW($B$2)+1),ROWS(I$2:I168)))),"",INDEX(Tableau1[LABO],SMALL(IF(FREQUENCY(IF(Tableau1[LABO]&lt;&gt;"",MATCH(Tableau1[LABO],Tableau1[LABO],0)), ROW(Tableau1[LABO])-ROW($B$2)+1),ROW(Tableau1[LABO])-ROW($B$2)+1),ROWS(I$2:I168))))</f>
        <v/>
      </c>
      <c r="G168" t="str">
        <f t="array" ref="G168">IF(ISERROR(INDEX(Tableau1[USINE],SMALL(IF(FREQUENCY(IF(Tableau1[USINE]&lt;&gt;"",MATCH(Tableau1[USINE],Tableau1[USINE],0)), ROW(Tableau1[USINE])-ROW($B$2)+1),ROW(Tableau1[USINE])-ROW($B$2)+1),ROWS(I$2:I168)))),"",INDEX(Tableau1[USINE],SMALL(IF(FREQUENCY(IF(Tableau1[USINE]&lt;&gt;"",MATCH(Tableau1[USINE],Tableau1[USINE],0)), ROW(Tableau1[USINE])-ROW($B$2)+1),ROW(Tableau1[USINE])-ROW($B$2)+1),ROWS(I$2:I168))))</f>
        <v/>
      </c>
    </row>
    <row r="169" spans="1:7" x14ac:dyDescent="0.45">
      <c r="A169" t="str">
        <f t="array" ref="A169">IF(ISERROR(INDEX(Tableau1[MP ANALYSEE],SMALL(IF(FREQUENCY(IF(Tableau1[MP ANALYSEE]&lt;&gt;"",MATCH(Tableau1[MP ANALYSEE],Tableau1[MP ANALYSEE],0)), ROW(Tableau1[MP ANALYSEE])-ROW($B$2)+1),ROW(Tableau1[MP ANALYSEE])-ROW($B$2)+1),ROWS(I$2:I169)))),"",INDEX(Tableau1[MP ANALYSEE],SMALL(IF(FREQUENCY(IF(Tableau1[MP ANALYSEE]&lt;&gt;"",MATCH(Tableau1[MP ANALYSEE],Tableau1[MP ANALYSEE],0)), ROW(Tableau1[MP ANALYSEE])-ROW($B$2)+1),ROW(Tableau1[MP ANALYSEE])-ROW($B$2)+1),ROWS(I$2:I169))))</f>
        <v/>
      </c>
      <c r="C169" t="str">
        <f t="array" ref="C169">IF(ISERROR(INDEX(Tableau1[LOT],SMALL(IF(FREQUENCY(IF(Tableau1[LOT]&lt;&gt;"",MATCH(Tableau1[LOT],Tableau1[LOT],0)), ROW(Tableau1[LOT])-ROW($B$2)+1),ROW(Tableau1[LOT])-ROW($B$2)+1),ROWS(I$2:I169)))),"",INDEX(Tableau1[LOT],SMALL(IF(FREQUENCY(IF(Tableau1[LOT]&lt;&gt;"",MATCH(Tableau1[LOT],Tableau1[LOT],0)), ROW(Tableau1[LOT])-ROW($B$2)+1),ROW(Tableau1[LOT])-ROW($B$2)+1),ROWS(I$2:I169))))</f>
        <v/>
      </c>
      <c r="E169" t="str">
        <f t="array" ref="E169">IF(ISERROR(INDEX(Tableau1[LABO],SMALL(IF(FREQUENCY(IF(Tableau1[LABO]&lt;&gt;"",MATCH(Tableau1[LABO],Tableau1[LABO],0)), ROW(Tableau1[LABO])-ROW($B$2)+1),ROW(Tableau1[LABO])-ROW($B$2)+1),ROWS(I$2:I169)))),"",INDEX(Tableau1[LABO],SMALL(IF(FREQUENCY(IF(Tableau1[LABO]&lt;&gt;"",MATCH(Tableau1[LABO],Tableau1[LABO],0)), ROW(Tableau1[LABO])-ROW($B$2)+1),ROW(Tableau1[LABO])-ROW($B$2)+1),ROWS(I$2:I169))))</f>
        <v/>
      </c>
      <c r="G169" t="str">
        <f t="array" ref="G169">IF(ISERROR(INDEX(Tableau1[USINE],SMALL(IF(FREQUENCY(IF(Tableau1[USINE]&lt;&gt;"",MATCH(Tableau1[USINE],Tableau1[USINE],0)), ROW(Tableau1[USINE])-ROW($B$2)+1),ROW(Tableau1[USINE])-ROW($B$2)+1),ROWS(I$2:I169)))),"",INDEX(Tableau1[USINE],SMALL(IF(FREQUENCY(IF(Tableau1[USINE]&lt;&gt;"",MATCH(Tableau1[USINE],Tableau1[USINE],0)), ROW(Tableau1[USINE])-ROW($B$2)+1),ROW(Tableau1[USINE])-ROW($B$2)+1),ROWS(I$2:I169))))</f>
        <v/>
      </c>
    </row>
    <row r="170" spans="1:7" x14ac:dyDescent="0.45">
      <c r="A170" t="str">
        <f t="array" ref="A170">IF(ISERROR(INDEX(Tableau1[MP ANALYSEE],SMALL(IF(FREQUENCY(IF(Tableau1[MP ANALYSEE]&lt;&gt;"",MATCH(Tableau1[MP ANALYSEE],Tableau1[MP ANALYSEE],0)), ROW(Tableau1[MP ANALYSEE])-ROW($B$2)+1),ROW(Tableau1[MP ANALYSEE])-ROW($B$2)+1),ROWS(I$2:I170)))),"",INDEX(Tableau1[MP ANALYSEE],SMALL(IF(FREQUENCY(IF(Tableau1[MP ANALYSEE]&lt;&gt;"",MATCH(Tableau1[MP ANALYSEE],Tableau1[MP ANALYSEE],0)), ROW(Tableau1[MP ANALYSEE])-ROW($B$2)+1),ROW(Tableau1[MP ANALYSEE])-ROW($B$2)+1),ROWS(I$2:I170))))</f>
        <v/>
      </c>
      <c r="C170" t="str">
        <f t="array" ref="C170">IF(ISERROR(INDEX(Tableau1[LOT],SMALL(IF(FREQUENCY(IF(Tableau1[LOT]&lt;&gt;"",MATCH(Tableau1[LOT],Tableau1[LOT],0)), ROW(Tableau1[LOT])-ROW($B$2)+1),ROW(Tableau1[LOT])-ROW($B$2)+1),ROWS(I$2:I170)))),"",INDEX(Tableau1[LOT],SMALL(IF(FREQUENCY(IF(Tableau1[LOT]&lt;&gt;"",MATCH(Tableau1[LOT],Tableau1[LOT],0)), ROW(Tableau1[LOT])-ROW($B$2)+1),ROW(Tableau1[LOT])-ROW($B$2)+1),ROWS(I$2:I170))))</f>
        <v/>
      </c>
      <c r="E170" t="str">
        <f t="array" ref="E170">IF(ISERROR(INDEX(Tableau1[LABO],SMALL(IF(FREQUENCY(IF(Tableau1[LABO]&lt;&gt;"",MATCH(Tableau1[LABO],Tableau1[LABO],0)), ROW(Tableau1[LABO])-ROW($B$2)+1),ROW(Tableau1[LABO])-ROW($B$2)+1),ROWS(I$2:I170)))),"",INDEX(Tableau1[LABO],SMALL(IF(FREQUENCY(IF(Tableau1[LABO]&lt;&gt;"",MATCH(Tableau1[LABO],Tableau1[LABO],0)), ROW(Tableau1[LABO])-ROW($B$2)+1),ROW(Tableau1[LABO])-ROW($B$2)+1),ROWS(I$2:I170))))</f>
        <v/>
      </c>
      <c r="G170" t="str">
        <f t="array" ref="G170">IF(ISERROR(INDEX(Tableau1[USINE],SMALL(IF(FREQUENCY(IF(Tableau1[USINE]&lt;&gt;"",MATCH(Tableau1[USINE],Tableau1[USINE],0)), ROW(Tableau1[USINE])-ROW($B$2)+1),ROW(Tableau1[USINE])-ROW($B$2)+1),ROWS(I$2:I170)))),"",INDEX(Tableau1[USINE],SMALL(IF(FREQUENCY(IF(Tableau1[USINE]&lt;&gt;"",MATCH(Tableau1[USINE],Tableau1[USINE],0)), ROW(Tableau1[USINE])-ROW($B$2)+1),ROW(Tableau1[USINE])-ROW($B$2)+1),ROWS(I$2:I170))))</f>
        <v/>
      </c>
    </row>
    <row r="171" spans="1:7" x14ac:dyDescent="0.45">
      <c r="A171" t="str">
        <f t="array" ref="A171">IF(ISERROR(INDEX(Tableau1[MP ANALYSEE],SMALL(IF(FREQUENCY(IF(Tableau1[MP ANALYSEE]&lt;&gt;"",MATCH(Tableau1[MP ANALYSEE],Tableau1[MP ANALYSEE],0)), ROW(Tableau1[MP ANALYSEE])-ROW($B$2)+1),ROW(Tableau1[MP ANALYSEE])-ROW($B$2)+1),ROWS(I$2:I171)))),"",INDEX(Tableau1[MP ANALYSEE],SMALL(IF(FREQUENCY(IF(Tableau1[MP ANALYSEE]&lt;&gt;"",MATCH(Tableau1[MP ANALYSEE],Tableau1[MP ANALYSEE],0)), ROW(Tableau1[MP ANALYSEE])-ROW($B$2)+1),ROW(Tableau1[MP ANALYSEE])-ROW($B$2)+1),ROWS(I$2:I171))))</f>
        <v/>
      </c>
      <c r="C171" t="str">
        <f t="array" ref="C171">IF(ISERROR(INDEX(Tableau1[LOT],SMALL(IF(FREQUENCY(IF(Tableau1[LOT]&lt;&gt;"",MATCH(Tableau1[LOT],Tableau1[LOT],0)), ROW(Tableau1[LOT])-ROW($B$2)+1),ROW(Tableau1[LOT])-ROW($B$2)+1),ROWS(I$2:I171)))),"",INDEX(Tableau1[LOT],SMALL(IF(FREQUENCY(IF(Tableau1[LOT]&lt;&gt;"",MATCH(Tableau1[LOT],Tableau1[LOT],0)), ROW(Tableau1[LOT])-ROW($B$2)+1),ROW(Tableau1[LOT])-ROW($B$2)+1),ROWS(I$2:I171))))</f>
        <v/>
      </c>
      <c r="E171" t="str">
        <f t="array" ref="E171">IF(ISERROR(INDEX(Tableau1[LABO],SMALL(IF(FREQUENCY(IF(Tableau1[LABO]&lt;&gt;"",MATCH(Tableau1[LABO],Tableau1[LABO],0)), ROW(Tableau1[LABO])-ROW($B$2)+1),ROW(Tableau1[LABO])-ROW($B$2)+1),ROWS(I$2:I171)))),"",INDEX(Tableau1[LABO],SMALL(IF(FREQUENCY(IF(Tableau1[LABO]&lt;&gt;"",MATCH(Tableau1[LABO],Tableau1[LABO],0)), ROW(Tableau1[LABO])-ROW($B$2)+1),ROW(Tableau1[LABO])-ROW($B$2)+1),ROWS(I$2:I171))))</f>
        <v/>
      </c>
      <c r="G171" t="str">
        <f t="array" ref="G171">IF(ISERROR(INDEX(Tableau1[USINE],SMALL(IF(FREQUENCY(IF(Tableau1[USINE]&lt;&gt;"",MATCH(Tableau1[USINE],Tableau1[USINE],0)), ROW(Tableau1[USINE])-ROW($B$2)+1),ROW(Tableau1[USINE])-ROW($B$2)+1),ROWS(I$2:I171)))),"",INDEX(Tableau1[USINE],SMALL(IF(FREQUENCY(IF(Tableau1[USINE]&lt;&gt;"",MATCH(Tableau1[USINE],Tableau1[USINE],0)), ROW(Tableau1[USINE])-ROW($B$2)+1),ROW(Tableau1[USINE])-ROW($B$2)+1),ROWS(I$2:I171))))</f>
        <v/>
      </c>
    </row>
    <row r="172" spans="1:7" x14ac:dyDescent="0.45">
      <c r="A172" t="str">
        <f t="array" ref="A172">IF(ISERROR(INDEX(Tableau1[MP ANALYSEE],SMALL(IF(FREQUENCY(IF(Tableau1[MP ANALYSEE]&lt;&gt;"",MATCH(Tableau1[MP ANALYSEE],Tableau1[MP ANALYSEE],0)), ROW(Tableau1[MP ANALYSEE])-ROW($B$2)+1),ROW(Tableau1[MP ANALYSEE])-ROW($B$2)+1),ROWS(I$2:I172)))),"",INDEX(Tableau1[MP ANALYSEE],SMALL(IF(FREQUENCY(IF(Tableau1[MP ANALYSEE]&lt;&gt;"",MATCH(Tableau1[MP ANALYSEE],Tableau1[MP ANALYSEE],0)), ROW(Tableau1[MP ANALYSEE])-ROW($B$2)+1),ROW(Tableau1[MP ANALYSEE])-ROW($B$2)+1),ROWS(I$2:I172))))</f>
        <v/>
      </c>
      <c r="C172" t="str">
        <f t="array" ref="C172">IF(ISERROR(INDEX(Tableau1[LOT],SMALL(IF(FREQUENCY(IF(Tableau1[LOT]&lt;&gt;"",MATCH(Tableau1[LOT],Tableau1[LOT],0)), ROW(Tableau1[LOT])-ROW($B$2)+1),ROW(Tableau1[LOT])-ROW($B$2)+1),ROWS(I$2:I172)))),"",INDEX(Tableau1[LOT],SMALL(IF(FREQUENCY(IF(Tableau1[LOT]&lt;&gt;"",MATCH(Tableau1[LOT],Tableau1[LOT],0)), ROW(Tableau1[LOT])-ROW($B$2)+1),ROW(Tableau1[LOT])-ROW($B$2)+1),ROWS(I$2:I172))))</f>
        <v/>
      </c>
      <c r="E172" t="str">
        <f t="array" ref="E172">IF(ISERROR(INDEX(Tableau1[LABO],SMALL(IF(FREQUENCY(IF(Tableau1[LABO]&lt;&gt;"",MATCH(Tableau1[LABO],Tableau1[LABO],0)), ROW(Tableau1[LABO])-ROW($B$2)+1),ROW(Tableau1[LABO])-ROW($B$2)+1),ROWS(I$2:I172)))),"",INDEX(Tableau1[LABO],SMALL(IF(FREQUENCY(IF(Tableau1[LABO]&lt;&gt;"",MATCH(Tableau1[LABO],Tableau1[LABO],0)), ROW(Tableau1[LABO])-ROW($B$2)+1),ROW(Tableau1[LABO])-ROW($B$2)+1),ROWS(I$2:I172))))</f>
        <v/>
      </c>
      <c r="G172" t="str">
        <f t="array" ref="G172">IF(ISERROR(INDEX(Tableau1[USINE],SMALL(IF(FREQUENCY(IF(Tableau1[USINE]&lt;&gt;"",MATCH(Tableau1[USINE],Tableau1[USINE],0)), ROW(Tableau1[USINE])-ROW($B$2)+1),ROW(Tableau1[USINE])-ROW($B$2)+1),ROWS(I$2:I172)))),"",INDEX(Tableau1[USINE],SMALL(IF(FREQUENCY(IF(Tableau1[USINE]&lt;&gt;"",MATCH(Tableau1[USINE],Tableau1[USINE],0)), ROW(Tableau1[USINE])-ROW($B$2)+1),ROW(Tableau1[USINE])-ROW($B$2)+1),ROWS(I$2:I172))))</f>
        <v/>
      </c>
    </row>
    <row r="173" spans="1:7" x14ac:dyDescent="0.45">
      <c r="A173" t="str">
        <f t="array" ref="A173">IF(ISERROR(INDEX(Tableau1[MP ANALYSEE],SMALL(IF(FREQUENCY(IF(Tableau1[MP ANALYSEE]&lt;&gt;"",MATCH(Tableau1[MP ANALYSEE],Tableau1[MP ANALYSEE],0)), ROW(Tableau1[MP ANALYSEE])-ROW($B$2)+1),ROW(Tableau1[MP ANALYSEE])-ROW($B$2)+1),ROWS(I$2:I173)))),"",INDEX(Tableau1[MP ANALYSEE],SMALL(IF(FREQUENCY(IF(Tableau1[MP ANALYSEE]&lt;&gt;"",MATCH(Tableau1[MP ANALYSEE],Tableau1[MP ANALYSEE],0)), ROW(Tableau1[MP ANALYSEE])-ROW($B$2)+1),ROW(Tableau1[MP ANALYSEE])-ROW($B$2)+1),ROWS(I$2:I173))))</f>
        <v/>
      </c>
      <c r="C173" t="str">
        <f t="array" ref="C173">IF(ISERROR(INDEX(Tableau1[LOT],SMALL(IF(FREQUENCY(IF(Tableau1[LOT]&lt;&gt;"",MATCH(Tableau1[LOT],Tableau1[LOT],0)), ROW(Tableau1[LOT])-ROW($B$2)+1),ROW(Tableau1[LOT])-ROW($B$2)+1),ROWS(I$2:I173)))),"",INDEX(Tableau1[LOT],SMALL(IF(FREQUENCY(IF(Tableau1[LOT]&lt;&gt;"",MATCH(Tableau1[LOT],Tableau1[LOT],0)), ROW(Tableau1[LOT])-ROW($B$2)+1),ROW(Tableau1[LOT])-ROW($B$2)+1),ROWS(I$2:I173))))</f>
        <v/>
      </c>
      <c r="E173" t="str">
        <f t="array" ref="E173">IF(ISERROR(INDEX(Tableau1[LABO],SMALL(IF(FREQUENCY(IF(Tableau1[LABO]&lt;&gt;"",MATCH(Tableau1[LABO],Tableau1[LABO],0)), ROW(Tableau1[LABO])-ROW($B$2)+1),ROW(Tableau1[LABO])-ROW($B$2)+1),ROWS(I$2:I173)))),"",INDEX(Tableau1[LABO],SMALL(IF(FREQUENCY(IF(Tableau1[LABO]&lt;&gt;"",MATCH(Tableau1[LABO],Tableau1[LABO],0)), ROW(Tableau1[LABO])-ROW($B$2)+1),ROW(Tableau1[LABO])-ROW($B$2)+1),ROWS(I$2:I173))))</f>
        <v/>
      </c>
      <c r="G173" t="str">
        <f t="array" ref="G173">IF(ISERROR(INDEX(Tableau1[USINE],SMALL(IF(FREQUENCY(IF(Tableau1[USINE]&lt;&gt;"",MATCH(Tableau1[USINE],Tableau1[USINE],0)), ROW(Tableau1[USINE])-ROW($B$2)+1),ROW(Tableau1[USINE])-ROW($B$2)+1),ROWS(I$2:I173)))),"",INDEX(Tableau1[USINE],SMALL(IF(FREQUENCY(IF(Tableau1[USINE]&lt;&gt;"",MATCH(Tableau1[USINE],Tableau1[USINE],0)), ROW(Tableau1[USINE])-ROW($B$2)+1),ROW(Tableau1[USINE])-ROW($B$2)+1),ROWS(I$2:I173))))</f>
        <v/>
      </c>
    </row>
    <row r="174" spans="1:7" x14ac:dyDescent="0.45">
      <c r="A174" t="str">
        <f t="array" ref="A174">IF(ISERROR(INDEX(Tableau1[MP ANALYSEE],SMALL(IF(FREQUENCY(IF(Tableau1[MP ANALYSEE]&lt;&gt;"",MATCH(Tableau1[MP ANALYSEE],Tableau1[MP ANALYSEE],0)), ROW(Tableau1[MP ANALYSEE])-ROW($B$2)+1),ROW(Tableau1[MP ANALYSEE])-ROW($B$2)+1),ROWS(I$2:I174)))),"",INDEX(Tableau1[MP ANALYSEE],SMALL(IF(FREQUENCY(IF(Tableau1[MP ANALYSEE]&lt;&gt;"",MATCH(Tableau1[MP ANALYSEE],Tableau1[MP ANALYSEE],0)), ROW(Tableau1[MP ANALYSEE])-ROW($B$2)+1),ROW(Tableau1[MP ANALYSEE])-ROW($B$2)+1),ROWS(I$2:I174))))</f>
        <v/>
      </c>
      <c r="C174" t="str">
        <f t="array" ref="C174">IF(ISERROR(INDEX(Tableau1[LOT],SMALL(IF(FREQUENCY(IF(Tableau1[LOT]&lt;&gt;"",MATCH(Tableau1[LOT],Tableau1[LOT],0)), ROW(Tableau1[LOT])-ROW($B$2)+1),ROW(Tableau1[LOT])-ROW($B$2)+1),ROWS(I$2:I174)))),"",INDEX(Tableau1[LOT],SMALL(IF(FREQUENCY(IF(Tableau1[LOT]&lt;&gt;"",MATCH(Tableau1[LOT],Tableau1[LOT],0)), ROW(Tableau1[LOT])-ROW($B$2)+1),ROW(Tableau1[LOT])-ROW($B$2)+1),ROWS(I$2:I174))))</f>
        <v/>
      </c>
      <c r="E174" t="str">
        <f t="array" ref="E174">IF(ISERROR(INDEX(Tableau1[LABO],SMALL(IF(FREQUENCY(IF(Tableau1[LABO]&lt;&gt;"",MATCH(Tableau1[LABO],Tableau1[LABO],0)), ROW(Tableau1[LABO])-ROW($B$2)+1),ROW(Tableau1[LABO])-ROW($B$2)+1),ROWS(I$2:I174)))),"",INDEX(Tableau1[LABO],SMALL(IF(FREQUENCY(IF(Tableau1[LABO]&lt;&gt;"",MATCH(Tableau1[LABO],Tableau1[LABO],0)), ROW(Tableau1[LABO])-ROW($B$2)+1),ROW(Tableau1[LABO])-ROW($B$2)+1),ROWS(I$2:I174))))</f>
        <v/>
      </c>
      <c r="G174" t="str">
        <f t="array" ref="G174">IF(ISERROR(INDEX(Tableau1[USINE],SMALL(IF(FREQUENCY(IF(Tableau1[USINE]&lt;&gt;"",MATCH(Tableau1[USINE],Tableau1[USINE],0)), ROW(Tableau1[USINE])-ROW($B$2)+1),ROW(Tableau1[USINE])-ROW($B$2)+1),ROWS(I$2:I174)))),"",INDEX(Tableau1[USINE],SMALL(IF(FREQUENCY(IF(Tableau1[USINE]&lt;&gt;"",MATCH(Tableau1[USINE],Tableau1[USINE],0)), ROW(Tableau1[USINE])-ROW($B$2)+1),ROW(Tableau1[USINE])-ROW($B$2)+1),ROWS(I$2:I174))))</f>
        <v/>
      </c>
    </row>
    <row r="175" spans="1:7" x14ac:dyDescent="0.45">
      <c r="A175" t="str">
        <f t="array" ref="A175">IF(ISERROR(INDEX(Tableau1[MP ANALYSEE],SMALL(IF(FREQUENCY(IF(Tableau1[MP ANALYSEE]&lt;&gt;"",MATCH(Tableau1[MP ANALYSEE],Tableau1[MP ANALYSEE],0)), ROW(Tableau1[MP ANALYSEE])-ROW($B$2)+1),ROW(Tableau1[MP ANALYSEE])-ROW($B$2)+1),ROWS(I$2:I175)))),"",INDEX(Tableau1[MP ANALYSEE],SMALL(IF(FREQUENCY(IF(Tableau1[MP ANALYSEE]&lt;&gt;"",MATCH(Tableau1[MP ANALYSEE],Tableau1[MP ANALYSEE],0)), ROW(Tableau1[MP ANALYSEE])-ROW($B$2)+1),ROW(Tableau1[MP ANALYSEE])-ROW($B$2)+1),ROWS(I$2:I175))))</f>
        <v/>
      </c>
      <c r="C175" t="str">
        <f t="array" ref="C175">IF(ISERROR(INDEX(Tableau1[LOT],SMALL(IF(FREQUENCY(IF(Tableau1[LOT]&lt;&gt;"",MATCH(Tableau1[LOT],Tableau1[LOT],0)), ROW(Tableau1[LOT])-ROW($B$2)+1),ROW(Tableau1[LOT])-ROW($B$2)+1),ROWS(I$2:I175)))),"",INDEX(Tableau1[LOT],SMALL(IF(FREQUENCY(IF(Tableau1[LOT]&lt;&gt;"",MATCH(Tableau1[LOT],Tableau1[LOT],0)), ROW(Tableau1[LOT])-ROW($B$2)+1),ROW(Tableau1[LOT])-ROW($B$2)+1),ROWS(I$2:I175))))</f>
        <v/>
      </c>
      <c r="E175" t="str">
        <f t="array" ref="E175">IF(ISERROR(INDEX(Tableau1[LABO],SMALL(IF(FREQUENCY(IF(Tableau1[LABO]&lt;&gt;"",MATCH(Tableau1[LABO],Tableau1[LABO],0)), ROW(Tableau1[LABO])-ROW($B$2)+1),ROW(Tableau1[LABO])-ROW($B$2)+1),ROWS(I$2:I175)))),"",INDEX(Tableau1[LABO],SMALL(IF(FREQUENCY(IF(Tableau1[LABO]&lt;&gt;"",MATCH(Tableau1[LABO],Tableau1[LABO],0)), ROW(Tableau1[LABO])-ROW($B$2)+1),ROW(Tableau1[LABO])-ROW($B$2)+1),ROWS(I$2:I175))))</f>
        <v/>
      </c>
      <c r="G175" t="str">
        <f t="array" ref="G175">IF(ISERROR(INDEX(Tableau1[USINE],SMALL(IF(FREQUENCY(IF(Tableau1[USINE]&lt;&gt;"",MATCH(Tableau1[USINE],Tableau1[USINE],0)), ROW(Tableau1[USINE])-ROW($B$2)+1),ROW(Tableau1[USINE])-ROW($B$2)+1),ROWS(I$2:I175)))),"",INDEX(Tableau1[USINE],SMALL(IF(FREQUENCY(IF(Tableau1[USINE]&lt;&gt;"",MATCH(Tableau1[USINE],Tableau1[USINE],0)), ROW(Tableau1[USINE])-ROW($B$2)+1),ROW(Tableau1[USINE])-ROW($B$2)+1),ROWS(I$2:I175))))</f>
        <v/>
      </c>
    </row>
    <row r="176" spans="1:7" x14ac:dyDescent="0.45">
      <c r="A176" t="str">
        <f t="array" ref="A176">IF(ISERROR(INDEX(Tableau1[MP ANALYSEE],SMALL(IF(FREQUENCY(IF(Tableau1[MP ANALYSEE]&lt;&gt;"",MATCH(Tableau1[MP ANALYSEE],Tableau1[MP ANALYSEE],0)), ROW(Tableau1[MP ANALYSEE])-ROW($B$2)+1),ROW(Tableau1[MP ANALYSEE])-ROW($B$2)+1),ROWS(I$2:I176)))),"",INDEX(Tableau1[MP ANALYSEE],SMALL(IF(FREQUENCY(IF(Tableau1[MP ANALYSEE]&lt;&gt;"",MATCH(Tableau1[MP ANALYSEE],Tableau1[MP ANALYSEE],0)), ROW(Tableau1[MP ANALYSEE])-ROW($B$2)+1),ROW(Tableau1[MP ANALYSEE])-ROW($B$2)+1),ROWS(I$2:I176))))</f>
        <v/>
      </c>
      <c r="C176" t="str">
        <f t="array" ref="C176">IF(ISERROR(INDEX(Tableau1[LOT],SMALL(IF(FREQUENCY(IF(Tableau1[LOT]&lt;&gt;"",MATCH(Tableau1[LOT],Tableau1[LOT],0)), ROW(Tableau1[LOT])-ROW($B$2)+1),ROW(Tableau1[LOT])-ROW($B$2)+1),ROWS(I$2:I176)))),"",INDEX(Tableau1[LOT],SMALL(IF(FREQUENCY(IF(Tableau1[LOT]&lt;&gt;"",MATCH(Tableau1[LOT],Tableau1[LOT],0)), ROW(Tableau1[LOT])-ROW($B$2)+1),ROW(Tableau1[LOT])-ROW($B$2)+1),ROWS(I$2:I176))))</f>
        <v/>
      </c>
      <c r="E176" t="str">
        <f t="array" ref="E176">IF(ISERROR(INDEX(Tableau1[LABO],SMALL(IF(FREQUENCY(IF(Tableau1[LABO]&lt;&gt;"",MATCH(Tableau1[LABO],Tableau1[LABO],0)), ROW(Tableau1[LABO])-ROW($B$2)+1),ROW(Tableau1[LABO])-ROW($B$2)+1),ROWS(I$2:I176)))),"",INDEX(Tableau1[LABO],SMALL(IF(FREQUENCY(IF(Tableau1[LABO]&lt;&gt;"",MATCH(Tableau1[LABO],Tableau1[LABO],0)), ROW(Tableau1[LABO])-ROW($B$2)+1),ROW(Tableau1[LABO])-ROW($B$2)+1),ROWS(I$2:I176))))</f>
        <v/>
      </c>
      <c r="G176" t="str">
        <f t="array" ref="G176">IF(ISERROR(INDEX(Tableau1[USINE],SMALL(IF(FREQUENCY(IF(Tableau1[USINE]&lt;&gt;"",MATCH(Tableau1[USINE],Tableau1[USINE],0)), ROW(Tableau1[USINE])-ROW($B$2)+1),ROW(Tableau1[USINE])-ROW($B$2)+1),ROWS(I$2:I176)))),"",INDEX(Tableau1[USINE],SMALL(IF(FREQUENCY(IF(Tableau1[USINE]&lt;&gt;"",MATCH(Tableau1[USINE],Tableau1[USINE],0)), ROW(Tableau1[USINE])-ROW($B$2)+1),ROW(Tableau1[USINE])-ROW($B$2)+1),ROWS(I$2:I176))))</f>
        <v/>
      </c>
    </row>
    <row r="177" spans="1:7" x14ac:dyDescent="0.45">
      <c r="A177" t="str">
        <f t="array" ref="A177">IF(ISERROR(INDEX(Tableau1[MP ANALYSEE],SMALL(IF(FREQUENCY(IF(Tableau1[MP ANALYSEE]&lt;&gt;"",MATCH(Tableau1[MP ANALYSEE],Tableau1[MP ANALYSEE],0)), ROW(Tableau1[MP ANALYSEE])-ROW($B$2)+1),ROW(Tableau1[MP ANALYSEE])-ROW($B$2)+1),ROWS(I$2:I177)))),"",INDEX(Tableau1[MP ANALYSEE],SMALL(IF(FREQUENCY(IF(Tableau1[MP ANALYSEE]&lt;&gt;"",MATCH(Tableau1[MP ANALYSEE],Tableau1[MP ANALYSEE],0)), ROW(Tableau1[MP ANALYSEE])-ROW($B$2)+1),ROW(Tableau1[MP ANALYSEE])-ROW($B$2)+1),ROWS(I$2:I177))))</f>
        <v/>
      </c>
      <c r="C177" t="str">
        <f t="array" ref="C177">IF(ISERROR(INDEX(Tableau1[LOT],SMALL(IF(FREQUENCY(IF(Tableau1[LOT]&lt;&gt;"",MATCH(Tableau1[LOT],Tableau1[LOT],0)), ROW(Tableau1[LOT])-ROW($B$2)+1),ROW(Tableau1[LOT])-ROW($B$2)+1),ROWS(I$2:I177)))),"",INDEX(Tableau1[LOT],SMALL(IF(FREQUENCY(IF(Tableau1[LOT]&lt;&gt;"",MATCH(Tableau1[LOT],Tableau1[LOT],0)), ROW(Tableau1[LOT])-ROW($B$2)+1),ROW(Tableau1[LOT])-ROW($B$2)+1),ROWS(I$2:I177))))</f>
        <v/>
      </c>
      <c r="E177" t="str">
        <f t="array" ref="E177">IF(ISERROR(INDEX(Tableau1[LABO],SMALL(IF(FREQUENCY(IF(Tableau1[LABO]&lt;&gt;"",MATCH(Tableau1[LABO],Tableau1[LABO],0)), ROW(Tableau1[LABO])-ROW($B$2)+1),ROW(Tableau1[LABO])-ROW($B$2)+1),ROWS(I$2:I177)))),"",INDEX(Tableau1[LABO],SMALL(IF(FREQUENCY(IF(Tableau1[LABO]&lt;&gt;"",MATCH(Tableau1[LABO],Tableau1[LABO],0)), ROW(Tableau1[LABO])-ROW($B$2)+1),ROW(Tableau1[LABO])-ROW($B$2)+1),ROWS(I$2:I177))))</f>
        <v/>
      </c>
      <c r="G177" t="str">
        <f t="array" ref="G177">IF(ISERROR(INDEX(Tableau1[USINE],SMALL(IF(FREQUENCY(IF(Tableau1[USINE]&lt;&gt;"",MATCH(Tableau1[USINE],Tableau1[USINE],0)), ROW(Tableau1[USINE])-ROW($B$2)+1),ROW(Tableau1[USINE])-ROW($B$2)+1),ROWS(I$2:I177)))),"",INDEX(Tableau1[USINE],SMALL(IF(FREQUENCY(IF(Tableau1[USINE]&lt;&gt;"",MATCH(Tableau1[USINE],Tableau1[USINE],0)), ROW(Tableau1[USINE])-ROW($B$2)+1),ROW(Tableau1[USINE])-ROW($B$2)+1),ROWS(I$2:I177))))</f>
        <v/>
      </c>
    </row>
    <row r="178" spans="1:7" x14ac:dyDescent="0.45">
      <c r="A178" t="str">
        <f t="array" ref="A178">IF(ISERROR(INDEX(Tableau1[MP ANALYSEE],SMALL(IF(FREQUENCY(IF(Tableau1[MP ANALYSEE]&lt;&gt;"",MATCH(Tableau1[MP ANALYSEE],Tableau1[MP ANALYSEE],0)), ROW(Tableau1[MP ANALYSEE])-ROW($B$2)+1),ROW(Tableau1[MP ANALYSEE])-ROW($B$2)+1),ROWS(I$2:I178)))),"",INDEX(Tableau1[MP ANALYSEE],SMALL(IF(FREQUENCY(IF(Tableau1[MP ANALYSEE]&lt;&gt;"",MATCH(Tableau1[MP ANALYSEE],Tableau1[MP ANALYSEE],0)), ROW(Tableau1[MP ANALYSEE])-ROW($B$2)+1),ROW(Tableau1[MP ANALYSEE])-ROW($B$2)+1),ROWS(I$2:I178))))</f>
        <v/>
      </c>
      <c r="C178" t="str">
        <f t="array" ref="C178">IF(ISERROR(INDEX(Tableau1[LOT],SMALL(IF(FREQUENCY(IF(Tableau1[LOT]&lt;&gt;"",MATCH(Tableau1[LOT],Tableau1[LOT],0)), ROW(Tableau1[LOT])-ROW($B$2)+1),ROW(Tableau1[LOT])-ROW($B$2)+1),ROWS(I$2:I178)))),"",INDEX(Tableau1[LOT],SMALL(IF(FREQUENCY(IF(Tableau1[LOT]&lt;&gt;"",MATCH(Tableau1[LOT],Tableau1[LOT],0)), ROW(Tableau1[LOT])-ROW($B$2)+1),ROW(Tableau1[LOT])-ROW($B$2)+1),ROWS(I$2:I178))))</f>
        <v/>
      </c>
      <c r="E178" t="str">
        <f t="array" ref="E178">IF(ISERROR(INDEX(Tableau1[LABO],SMALL(IF(FREQUENCY(IF(Tableau1[LABO]&lt;&gt;"",MATCH(Tableau1[LABO],Tableau1[LABO],0)), ROW(Tableau1[LABO])-ROW($B$2)+1),ROW(Tableau1[LABO])-ROW($B$2)+1),ROWS(I$2:I178)))),"",INDEX(Tableau1[LABO],SMALL(IF(FREQUENCY(IF(Tableau1[LABO]&lt;&gt;"",MATCH(Tableau1[LABO],Tableau1[LABO],0)), ROW(Tableau1[LABO])-ROW($B$2)+1),ROW(Tableau1[LABO])-ROW($B$2)+1),ROWS(I$2:I178))))</f>
        <v/>
      </c>
      <c r="G178" t="str">
        <f t="array" ref="G178">IF(ISERROR(INDEX(Tableau1[USINE],SMALL(IF(FREQUENCY(IF(Tableau1[USINE]&lt;&gt;"",MATCH(Tableau1[USINE],Tableau1[USINE],0)), ROW(Tableau1[USINE])-ROW($B$2)+1),ROW(Tableau1[USINE])-ROW($B$2)+1),ROWS(I$2:I178)))),"",INDEX(Tableau1[USINE],SMALL(IF(FREQUENCY(IF(Tableau1[USINE]&lt;&gt;"",MATCH(Tableau1[USINE],Tableau1[USINE],0)), ROW(Tableau1[USINE])-ROW($B$2)+1),ROW(Tableau1[USINE])-ROW($B$2)+1),ROWS(I$2:I178))))</f>
        <v/>
      </c>
    </row>
    <row r="179" spans="1:7" x14ac:dyDescent="0.45">
      <c r="A179" t="str">
        <f t="array" ref="A179">IF(ISERROR(INDEX(Tableau1[MP ANALYSEE],SMALL(IF(FREQUENCY(IF(Tableau1[MP ANALYSEE]&lt;&gt;"",MATCH(Tableau1[MP ANALYSEE],Tableau1[MP ANALYSEE],0)), ROW(Tableau1[MP ANALYSEE])-ROW($B$2)+1),ROW(Tableau1[MP ANALYSEE])-ROW($B$2)+1),ROWS(I$2:I179)))),"",INDEX(Tableau1[MP ANALYSEE],SMALL(IF(FREQUENCY(IF(Tableau1[MP ANALYSEE]&lt;&gt;"",MATCH(Tableau1[MP ANALYSEE],Tableau1[MP ANALYSEE],0)), ROW(Tableau1[MP ANALYSEE])-ROW($B$2)+1),ROW(Tableau1[MP ANALYSEE])-ROW($B$2)+1),ROWS(I$2:I179))))</f>
        <v/>
      </c>
      <c r="C179" t="str">
        <f t="array" ref="C179">IF(ISERROR(INDEX(Tableau1[LOT],SMALL(IF(FREQUENCY(IF(Tableau1[LOT]&lt;&gt;"",MATCH(Tableau1[LOT],Tableau1[LOT],0)), ROW(Tableau1[LOT])-ROW($B$2)+1),ROW(Tableau1[LOT])-ROW($B$2)+1),ROWS(I$2:I179)))),"",INDEX(Tableau1[LOT],SMALL(IF(FREQUENCY(IF(Tableau1[LOT]&lt;&gt;"",MATCH(Tableau1[LOT],Tableau1[LOT],0)), ROW(Tableau1[LOT])-ROW($B$2)+1),ROW(Tableau1[LOT])-ROW($B$2)+1),ROWS(I$2:I179))))</f>
        <v/>
      </c>
      <c r="E179" t="str">
        <f t="array" ref="E179">IF(ISERROR(INDEX(Tableau1[LABO],SMALL(IF(FREQUENCY(IF(Tableau1[LABO]&lt;&gt;"",MATCH(Tableau1[LABO],Tableau1[LABO],0)), ROW(Tableau1[LABO])-ROW($B$2)+1),ROW(Tableau1[LABO])-ROW($B$2)+1),ROWS(I$2:I179)))),"",INDEX(Tableau1[LABO],SMALL(IF(FREQUENCY(IF(Tableau1[LABO]&lt;&gt;"",MATCH(Tableau1[LABO],Tableau1[LABO],0)), ROW(Tableau1[LABO])-ROW($B$2)+1),ROW(Tableau1[LABO])-ROW($B$2)+1),ROWS(I$2:I179))))</f>
        <v/>
      </c>
      <c r="G179" t="str">
        <f t="array" ref="G179">IF(ISERROR(INDEX(Tableau1[USINE],SMALL(IF(FREQUENCY(IF(Tableau1[USINE]&lt;&gt;"",MATCH(Tableau1[USINE],Tableau1[USINE],0)), ROW(Tableau1[USINE])-ROW($B$2)+1),ROW(Tableau1[USINE])-ROW($B$2)+1),ROWS(I$2:I179)))),"",INDEX(Tableau1[USINE],SMALL(IF(FREQUENCY(IF(Tableau1[USINE]&lt;&gt;"",MATCH(Tableau1[USINE],Tableau1[USINE],0)), ROW(Tableau1[USINE])-ROW($B$2)+1),ROW(Tableau1[USINE])-ROW($B$2)+1),ROWS(I$2:I179))))</f>
        <v/>
      </c>
    </row>
    <row r="180" spans="1:7" x14ac:dyDescent="0.45">
      <c r="A180" t="str">
        <f t="array" ref="A180">IF(ISERROR(INDEX(Tableau1[MP ANALYSEE],SMALL(IF(FREQUENCY(IF(Tableau1[MP ANALYSEE]&lt;&gt;"",MATCH(Tableau1[MP ANALYSEE],Tableau1[MP ANALYSEE],0)), ROW(Tableau1[MP ANALYSEE])-ROW($B$2)+1),ROW(Tableau1[MP ANALYSEE])-ROW($B$2)+1),ROWS(I$2:I180)))),"",INDEX(Tableau1[MP ANALYSEE],SMALL(IF(FREQUENCY(IF(Tableau1[MP ANALYSEE]&lt;&gt;"",MATCH(Tableau1[MP ANALYSEE],Tableau1[MP ANALYSEE],0)), ROW(Tableau1[MP ANALYSEE])-ROW($B$2)+1),ROW(Tableau1[MP ANALYSEE])-ROW($B$2)+1),ROWS(I$2:I180))))</f>
        <v/>
      </c>
      <c r="C180" t="str">
        <f t="array" ref="C180">IF(ISERROR(INDEX(Tableau1[LOT],SMALL(IF(FREQUENCY(IF(Tableau1[LOT]&lt;&gt;"",MATCH(Tableau1[LOT],Tableau1[LOT],0)), ROW(Tableau1[LOT])-ROW($B$2)+1),ROW(Tableau1[LOT])-ROW($B$2)+1),ROWS(I$2:I180)))),"",INDEX(Tableau1[LOT],SMALL(IF(FREQUENCY(IF(Tableau1[LOT]&lt;&gt;"",MATCH(Tableau1[LOT],Tableau1[LOT],0)), ROW(Tableau1[LOT])-ROW($B$2)+1),ROW(Tableau1[LOT])-ROW($B$2)+1),ROWS(I$2:I180))))</f>
        <v/>
      </c>
      <c r="E180" t="str">
        <f t="array" ref="E180">IF(ISERROR(INDEX(Tableau1[LABO],SMALL(IF(FREQUENCY(IF(Tableau1[LABO]&lt;&gt;"",MATCH(Tableau1[LABO],Tableau1[LABO],0)), ROW(Tableau1[LABO])-ROW($B$2)+1),ROW(Tableau1[LABO])-ROW($B$2)+1),ROWS(I$2:I180)))),"",INDEX(Tableau1[LABO],SMALL(IF(FREQUENCY(IF(Tableau1[LABO]&lt;&gt;"",MATCH(Tableau1[LABO],Tableau1[LABO],0)), ROW(Tableau1[LABO])-ROW($B$2)+1),ROW(Tableau1[LABO])-ROW($B$2)+1),ROWS(I$2:I180))))</f>
        <v/>
      </c>
      <c r="G180" t="str">
        <f t="array" ref="G180">IF(ISERROR(INDEX(Tableau1[USINE],SMALL(IF(FREQUENCY(IF(Tableau1[USINE]&lt;&gt;"",MATCH(Tableau1[USINE],Tableau1[USINE],0)), ROW(Tableau1[USINE])-ROW($B$2)+1),ROW(Tableau1[USINE])-ROW($B$2)+1),ROWS(I$2:I180)))),"",INDEX(Tableau1[USINE],SMALL(IF(FREQUENCY(IF(Tableau1[USINE]&lt;&gt;"",MATCH(Tableau1[USINE],Tableau1[USINE],0)), ROW(Tableau1[USINE])-ROW($B$2)+1),ROW(Tableau1[USINE])-ROW($B$2)+1),ROWS(I$2:I180))))</f>
        <v/>
      </c>
    </row>
    <row r="181" spans="1:7" x14ac:dyDescent="0.45">
      <c r="A181" t="str">
        <f t="array" ref="A181">IF(ISERROR(INDEX(Tableau1[MP ANALYSEE],SMALL(IF(FREQUENCY(IF(Tableau1[MP ANALYSEE]&lt;&gt;"",MATCH(Tableau1[MP ANALYSEE],Tableau1[MP ANALYSEE],0)), ROW(Tableau1[MP ANALYSEE])-ROW($B$2)+1),ROW(Tableau1[MP ANALYSEE])-ROW($B$2)+1),ROWS(I$2:I181)))),"",INDEX(Tableau1[MP ANALYSEE],SMALL(IF(FREQUENCY(IF(Tableau1[MP ANALYSEE]&lt;&gt;"",MATCH(Tableau1[MP ANALYSEE],Tableau1[MP ANALYSEE],0)), ROW(Tableau1[MP ANALYSEE])-ROW($B$2)+1),ROW(Tableau1[MP ANALYSEE])-ROW($B$2)+1),ROWS(I$2:I181))))</f>
        <v/>
      </c>
      <c r="C181" t="str">
        <f t="array" ref="C181">IF(ISERROR(INDEX(Tableau1[LOT],SMALL(IF(FREQUENCY(IF(Tableau1[LOT]&lt;&gt;"",MATCH(Tableau1[LOT],Tableau1[LOT],0)), ROW(Tableau1[LOT])-ROW($B$2)+1),ROW(Tableau1[LOT])-ROW($B$2)+1),ROWS(I$2:I181)))),"",INDEX(Tableau1[LOT],SMALL(IF(FREQUENCY(IF(Tableau1[LOT]&lt;&gt;"",MATCH(Tableau1[LOT],Tableau1[LOT],0)), ROW(Tableau1[LOT])-ROW($B$2)+1),ROW(Tableau1[LOT])-ROW($B$2)+1),ROWS(I$2:I181))))</f>
        <v/>
      </c>
      <c r="E181" t="str">
        <f t="array" ref="E181">IF(ISERROR(INDEX(Tableau1[LABO],SMALL(IF(FREQUENCY(IF(Tableau1[LABO]&lt;&gt;"",MATCH(Tableau1[LABO],Tableau1[LABO],0)), ROW(Tableau1[LABO])-ROW($B$2)+1),ROW(Tableau1[LABO])-ROW($B$2)+1),ROWS(I$2:I181)))),"",INDEX(Tableau1[LABO],SMALL(IF(FREQUENCY(IF(Tableau1[LABO]&lt;&gt;"",MATCH(Tableau1[LABO],Tableau1[LABO],0)), ROW(Tableau1[LABO])-ROW($B$2)+1),ROW(Tableau1[LABO])-ROW($B$2)+1),ROWS(I$2:I181))))</f>
        <v/>
      </c>
      <c r="G181" t="str">
        <f t="array" ref="G181">IF(ISERROR(INDEX(Tableau1[USINE],SMALL(IF(FREQUENCY(IF(Tableau1[USINE]&lt;&gt;"",MATCH(Tableau1[USINE],Tableau1[USINE],0)), ROW(Tableau1[USINE])-ROW($B$2)+1),ROW(Tableau1[USINE])-ROW($B$2)+1),ROWS(I$2:I181)))),"",INDEX(Tableau1[USINE],SMALL(IF(FREQUENCY(IF(Tableau1[USINE]&lt;&gt;"",MATCH(Tableau1[USINE],Tableau1[USINE],0)), ROW(Tableau1[USINE])-ROW($B$2)+1),ROW(Tableau1[USINE])-ROW($B$2)+1),ROWS(I$2:I181))))</f>
        <v/>
      </c>
    </row>
    <row r="182" spans="1:7" x14ac:dyDescent="0.45">
      <c r="A182" t="str">
        <f t="array" ref="A182">IF(ISERROR(INDEX(Tableau1[MP ANALYSEE],SMALL(IF(FREQUENCY(IF(Tableau1[MP ANALYSEE]&lt;&gt;"",MATCH(Tableau1[MP ANALYSEE],Tableau1[MP ANALYSEE],0)), ROW(Tableau1[MP ANALYSEE])-ROW($B$2)+1),ROW(Tableau1[MP ANALYSEE])-ROW($B$2)+1),ROWS(I$2:I182)))),"",INDEX(Tableau1[MP ANALYSEE],SMALL(IF(FREQUENCY(IF(Tableau1[MP ANALYSEE]&lt;&gt;"",MATCH(Tableau1[MP ANALYSEE],Tableau1[MP ANALYSEE],0)), ROW(Tableau1[MP ANALYSEE])-ROW($B$2)+1),ROW(Tableau1[MP ANALYSEE])-ROW($B$2)+1),ROWS(I$2:I182))))</f>
        <v/>
      </c>
      <c r="C182" t="str">
        <f t="array" ref="C182">IF(ISERROR(INDEX(Tableau1[LOT],SMALL(IF(FREQUENCY(IF(Tableau1[LOT]&lt;&gt;"",MATCH(Tableau1[LOT],Tableau1[LOT],0)), ROW(Tableau1[LOT])-ROW($B$2)+1),ROW(Tableau1[LOT])-ROW($B$2)+1),ROWS(I$2:I182)))),"",INDEX(Tableau1[LOT],SMALL(IF(FREQUENCY(IF(Tableau1[LOT]&lt;&gt;"",MATCH(Tableau1[LOT],Tableau1[LOT],0)), ROW(Tableau1[LOT])-ROW($B$2)+1),ROW(Tableau1[LOT])-ROW($B$2)+1),ROWS(I$2:I182))))</f>
        <v/>
      </c>
      <c r="E182" t="str">
        <f t="array" ref="E182">IF(ISERROR(INDEX(Tableau1[LABO],SMALL(IF(FREQUENCY(IF(Tableau1[LABO]&lt;&gt;"",MATCH(Tableau1[LABO],Tableau1[LABO],0)), ROW(Tableau1[LABO])-ROW($B$2)+1),ROW(Tableau1[LABO])-ROW($B$2)+1),ROWS(I$2:I182)))),"",INDEX(Tableau1[LABO],SMALL(IF(FREQUENCY(IF(Tableau1[LABO]&lt;&gt;"",MATCH(Tableau1[LABO],Tableau1[LABO],0)), ROW(Tableau1[LABO])-ROW($B$2)+1),ROW(Tableau1[LABO])-ROW($B$2)+1),ROWS(I$2:I182))))</f>
        <v/>
      </c>
      <c r="G182" t="str">
        <f t="array" ref="G182">IF(ISERROR(INDEX(Tableau1[USINE],SMALL(IF(FREQUENCY(IF(Tableau1[USINE]&lt;&gt;"",MATCH(Tableau1[USINE],Tableau1[USINE],0)), ROW(Tableau1[USINE])-ROW($B$2)+1),ROW(Tableau1[USINE])-ROW($B$2)+1),ROWS(I$2:I182)))),"",INDEX(Tableau1[USINE],SMALL(IF(FREQUENCY(IF(Tableau1[USINE]&lt;&gt;"",MATCH(Tableau1[USINE],Tableau1[USINE],0)), ROW(Tableau1[USINE])-ROW($B$2)+1),ROW(Tableau1[USINE])-ROW($B$2)+1),ROWS(I$2:I182))))</f>
        <v/>
      </c>
    </row>
    <row r="183" spans="1:7" x14ac:dyDescent="0.45">
      <c r="A183" t="str">
        <f t="array" ref="A183">IF(ISERROR(INDEX(Tableau1[MP ANALYSEE],SMALL(IF(FREQUENCY(IF(Tableau1[MP ANALYSEE]&lt;&gt;"",MATCH(Tableau1[MP ANALYSEE],Tableau1[MP ANALYSEE],0)), ROW(Tableau1[MP ANALYSEE])-ROW($B$2)+1),ROW(Tableau1[MP ANALYSEE])-ROW($B$2)+1),ROWS(I$2:I183)))),"",INDEX(Tableau1[MP ANALYSEE],SMALL(IF(FREQUENCY(IF(Tableau1[MP ANALYSEE]&lt;&gt;"",MATCH(Tableau1[MP ANALYSEE],Tableau1[MP ANALYSEE],0)), ROW(Tableau1[MP ANALYSEE])-ROW($B$2)+1),ROW(Tableau1[MP ANALYSEE])-ROW($B$2)+1),ROWS(I$2:I183))))</f>
        <v/>
      </c>
      <c r="C183" t="str">
        <f t="array" ref="C183">IF(ISERROR(INDEX(Tableau1[LOT],SMALL(IF(FREQUENCY(IF(Tableau1[LOT]&lt;&gt;"",MATCH(Tableau1[LOT],Tableau1[LOT],0)), ROW(Tableau1[LOT])-ROW($B$2)+1),ROW(Tableau1[LOT])-ROW($B$2)+1),ROWS(I$2:I183)))),"",INDEX(Tableau1[LOT],SMALL(IF(FREQUENCY(IF(Tableau1[LOT]&lt;&gt;"",MATCH(Tableau1[LOT],Tableau1[LOT],0)), ROW(Tableau1[LOT])-ROW($B$2)+1),ROW(Tableau1[LOT])-ROW($B$2)+1),ROWS(I$2:I183))))</f>
        <v/>
      </c>
      <c r="E183" t="str">
        <f t="array" ref="E183">IF(ISERROR(INDEX(Tableau1[LABO],SMALL(IF(FREQUENCY(IF(Tableau1[LABO]&lt;&gt;"",MATCH(Tableau1[LABO],Tableau1[LABO],0)), ROW(Tableau1[LABO])-ROW($B$2)+1),ROW(Tableau1[LABO])-ROW($B$2)+1),ROWS(I$2:I183)))),"",INDEX(Tableau1[LABO],SMALL(IF(FREQUENCY(IF(Tableau1[LABO]&lt;&gt;"",MATCH(Tableau1[LABO],Tableau1[LABO],0)), ROW(Tableau1[LABO])-ROW($B$2)+1),ROW(Tableau1[LABO])-ROW($B$2)+1),ROWS(I$2:I183))))</f>
        <v/>
      </c>
      <c r="G183" t="str">
        <f t="array" ref="G183">IF(ISERROR(INDEX(Tableau1[USINE],SMALL(IF(FREQUENCY(IF(Tableau1[USINE]&lt;&gt;"",MATCH(Tableau1[USINE],Tableau1[USINE],0)), ROW(Tableau1[USINE])-ROW($B$2)+1),ROW(Tableau1[USINE])-ROW($B$2)+1),ROWS(I$2:I183)))),"",INDEX(Tableau1[USINE],SMALL(IF(FREQUENCY(IF(Tableau1[USINE]&lt;&gt;"",MATCH(Tableau1[USINE],Tableau1[USINE],0)), ROW(Tableau1[USINE])-ROW($B$2)+1),ROW(Tableau1[USINE])-ROW($B$2)+1),ROWS(I$2:I183))))</f>
        <v/>
      </c>
    </row>
    <row r="184" spans="1:7" x14ac:dyDescent="0.45">
      <c r="A184" t="str">
        <f t="array" ref="A184">IF(ISERROR(INDEX(Tableau1[MP ANALYSEE],SMALL(IF(FREQUENCY(IF(Tableau1[MP ANALYSEE]&lt;&gt;"",MATCH(Tableau1[MP ANALYSEE],Tableau1[MP ANALYSEE],0)), ROW(Tableau1[MP ANALYSEE])-ROW($B$2)+1),ROW(Tableau1[MP ANALYSEE])-ROW($B$2)+1),ROWS(I$2:I184)))),"",INDEX(Tableau1[MP ANALYSEE],SMALL(IF(FREQUENCY(IF(Tableau1[MP ANALYSEE]&lt;&gt;"",MATCH(Tableau1[MP ANALYSEE],Tableau1[MP ANALYSEE],0)), ROW(Tableau1[MP ANALYSEE])-ROW($B$2)+1),ROW(Tableau1[MP ANALYSEE])-ROW($B$2)+1),ROWS(I$2:I184))))</f>
        <v/>
      </c>
      <c r="C184" t="str">
        <f t="array" ref="C184">IF(ISERROR(INDEX(Tableau1[LOT],SMALL(IF(FREQUENCY(IF(Tableau1[LOT]&lt;&gt;"",MATCH(Tableau1[LOT],Tableau1[LOT],0)), ROW(Tableau1[LOT])-ROW($B$2)+1),ROW(Tableau1[LOT])-ROW($B$2)+1),ROWS(I$2:I184)))),"",INDEX(Tableau1[LOT],SMALL(IF(FREQUENCY(IF(Tableau1[LOT]&lt;&gt;"",MATCH(Tableau1[LOT],Tableau1[LOT],0)), ROW(Tableau1[LOT])-ROW($B$2)+1),ROW(Tableau1[LOT])-ROW($B$2)+1),ROWS(I$2:I184))))</f>
        <v/>
      </c>
      <c r="E184" t="str">
        <f t="array" ref="E184">IF(ISERROR(INDEX(Tableau1[LABO],SMALL(IF(FREQUENCY(IF(Tableau1[LABO]&lt;&gt;"",MATCH(Tableau1[LABO],Tableau1[LABO],0)), ROW(Tableau1[LABO])-ROW($B$2)+1),ROW(Tableau1[LABO])-ROW($B$2)+1),ROWS(I$2:I184)))),"",INDEX(Tableau1[LABO],SMALL(IF(FREQUENCY(IF(Tableau1[LABO]&lt;&gt;"",MATCH(Tableau1[LABO],Tableau1[LABO],0)), ROW(Tableau1[LABO])-ROW($B$2)+1),ROW(Tableau1[LABO])-ROW($B$2)+1),ROWS(I$2:I184))))</f>
        <v/>
      </c>
      <c r="G184" t="str">
        <f t="array" ref="G184">IF(ISERROR(INDEX(Tableau1[USINE],SMALL(IF(FREQUENCY(IF(Tableau1[USINE]&lt;&gt;"",MATCH(Tableau1[USINE],Tableau1[USINE],0)), ROW(Tableau1[USINE])-ROW($B$2)+1),ROW(Tableau1[USINE])-ROW($B$2)+1),ROWS(I$2:I184)))),"",INDEX(Tableau1[USINE],SMALL(IF(FREQUENCY(IF(Tableau1[USINE]&lt;&gt;"",MATCH(Tableau1[USINE],Tableau1[USINE],0)), ROW(Tableau1[USINE])-ROW($B$2)+1),ROW(Tableau1[USINE])-ROW($B$2)+1),ROWS(I$2:I184))))</f>
        <v/>
      </c>
    </row>
    <row r="185" spans="1:7" x14ac:dyDescent="0.45">
      <c r="A185" t="str">
        <f t="array" ref="A185">IF(ISERROR(INDEX(Tableau1[MP ANALYSEE],SMALL(IF(FREQUENCY(IF(Tableau1[MP ANALYSEE]&lt;&gt;"",MATCH(Tableau1[MP ANALYSEE],Tableau1[MP ANALYSEE],0)), ROW(Tableau1[MP ANALYSEE])-ROW($B$2)+1),ROW(Tableau1[MP ANALYSEE])-ROW($B$2)+1),ROWS(I$2:I185)))),"",INDEX(Tableau1[MP ANALYSEE],SMALL(IF(FREQUENCY(IF(Tableau1[MP ANALYSEE]&lt;&gt;"",MATCH(Tableau1[MP ANALYSEE],Tableau1[MP ANALYSEE],0)), ROW(Tableau1[MP ANALYSEE])-ROW($B$2)+1),ROW(Tableau1[MP ANALYSEE])-ROW($B$2)+1),ROWS(I$2:I185))))</f>
        <v/>
      </c>
      <c r="C185" t="str">
        <f t="array" ref="C185">IF(ISERROR(INDEX(Tableau1[LOT],SMALL(IF(FREQUENCY(IF(Tableau1[LOT]&lt;&gt;"",MATCH(Tableau1[LOT],Tableau1[LOT],0)), ROW(Tableau1[LOT])-ROW($B$2)+1),ROW(Tableau1[LOT])-ROW($B$2)+1),ROWS(I$2:I185)))),"",INDEX(Tableau1[LOT],SMALL(IF(FREQUENCY(IF(Tableau1[LOT]&lt;&gt;"",MATCH(Tableau1[LOT],Tableau1[LOT],0)), ROW(Tableau1[LOT])-ROW($B$2)+1),ROW(Tableau1[LOT])-ROW($B$2)+1),ROWS(I$2:I185))))</f>
        <v/>
      </c>
      <c r="E185" t="str">
        <f t="array" ref="E185">IF(ISERROR(INDEX(Tableau1[LABO],SMALL(IF(FREQUENCY(IF(Tableau1[LABO]&lt;&gt;"",MATCH(Tableau1[LABO],Tableau1[LABO],0)), ROW(Tableau1[LABO])-ROW($B$2)+1),ROW(Tableau1[LABO])-ROW($B$2)+1),ROWS(I$2:I185)))),"",INDEX(Tableau1[LABO],SMALL(IF(FREQUENCY(IF(Tableau1[LABO]&lt;&gt;"",MATCH(Tableau1[LABO],Tableau1[LABO],0)), ROW(Tableau1[LABO])-ROW($B$2)+1),ROW(Tableau1[LABO])-ROW($B$2)+1),ROWS(I$2:I185))))</f>
        <v/>
      </c>
      <c r="G185" t="str">
        <f t="array" ref="G185">IF(ISERROR(INDEX(Tableau1[USINE],SMALL(IF(FREQUENCY(IF(Tableau1[USINE]&lt;&gt;"",MATCH(Tableau1[USINE],Tableau1[USINE],0)), ROW(Tableau1[USINE])-ROW($B$2)+1),ROW(Tableau1[USINE])-ROW($B$2)+1),ROWS(I$2:I185)))),"",INDEX(Tableau1[USINE],SMALL(IF(FREQUENCY(IF(Tableau1[USINE]&lt;&gt;"",MATCH(Tableau1[USINE],Tableau1[USINE],0)), ROW(Tableau1[USINE])-ROW($B$2)+1),ROW(Tableau1[USINE])-ROW($B$2)+1),ROWS(I$2:I185))))</f>
        <v/>
      </c>
    </row>
    <row r="186" spans="1:7" x14ac:dyDescent="0.45">
      <c r="A186" t="str">
        <f t="array" ref="A186">IF(ISERROR(INDEX(Tableau1[MP ANALYSEE],SMALL(IF(FREQUENCY(IF(Tableau1[MP ANALYSEE]&lt;&gt;"",MATCH(Tableau1[MP ANALYSEE],Tableau1[MP ANALYSEE],0)), ROW(Tableau1[MP ANALYSEE])-ROW($B$2)+1),ROW(Tableau1[MP ANALYSEE])-ROW($B$2)+1),ROWS(I$2:I186)))),"",INDEX(Tableau1[MP ANALYSEE],SMALL(IF(FREQUENCY(IF(Tableau1[MP ANALYSEE]&lt;&gt;"",MATCH(Tableau1[MP ANALYSEE],Tableau1[MP ANALYSEE],0)), ROW(Tableau1[MP ANALYSEE])-ROW($B$2)+1),ROW(Tableau1[MP ANALYSEE])-ROW($B$2)+1),ROWS(I$2:I186))))</f>
        <v/>
      </c>
      <c r="C186" t="str">
        <f t="array" ref="C186">IF(ISERROR(INDEX(Tableau1[LOT],SMALL(IF(FREQUENCY(IF(Tableau1[LOT]&lt;&gt;"",MATCH(Tableau1[LOT],Tableau1[LOT],0)), ROW(Tableau1[LOT])-ROW($B$2)+1),ROW(Tableau1[LOT])-ROW($B$2)+1),ROWS(I$2:I186)))),"",INDEX(Tableau1[LOT],SMALL(IF(FREQUENCY(IF(Tableau1[LOT]&lt;&gt;"",MATCH(Tableau1[LOT],Tableau1[LOT],0)), ROW(Tableau1[LOT])-ROW($B$2)+1),ROW(Tableau1[LOT])-ROW($B$2)+1),ROWS(I$2:I186))))</f>
        <v/>
      </c>
      <c r="E186" t="str">
        <f t="array" ref="E186">IF(ISERROR(INDEX(Tableau1[LABO],SMALL(IF(FREQUENCY(IF(Tableau1[LABO]&lt;&gt;"",MATCH(Tableau1[LABO],Tableau1[LABO],0)), ROW(Tableau1[LABO])-ROW($B$2)+1),ROW(Tableau1[LABO])-ROW($B$2)+1),ROWS(I$2:I186)))),"",INDEX(Tableau1[LABO],SMALL(IF(FREQUENCY(IF(Tableau1[LABO]&lt;&gt;"",MATCH(Tableau1[LABO],Tableau1[LABO],0)), ROW(Tableau1[LABO])-ROW($B$2)+1),ROW(Tableau1[LABO])-ROW($B$2)+1),ROWS(I$2:I186))))</f>
        <v/>
      </c>
      <c r="G186" t="str">
        <f t="array" ref="G186">IF(ISERROR(INDEX(Tableau1[USINE],SMALL(IF(FREQUENCY(IF(Tableau1[USINE]&lt;&gt;"",MATCH(Tableau1[USINE],Tableau1[USINE],0)), ROW(Tableau1[USINE])-ROW($B$2)+1),ROW(Tableau1[USINE])-ROW($B$2)+1),ROWS(I$2:I186)))),"",INDEX(Tableau1[USINE],SMALL(IF(FREQUENCY(IF(Tableau1[USINE]&lt;&gt;"",MATCH(Tableau1[USINE],Tableau1[USINE],0)), ROW(Tableau1[USINE])-ROW($B$2)+1),ROW(Tableau1[USINE])-ROW($B$2)+1),ROWS(I$2:I186))))</f>
        <v/>
      </c>
    </row>
    <row r="187" spans="1:7" x14ac:dyDescent="0.45">
      <c r="A187" t="str">
        <f t="array" ref="A187">IF(ISERROR(INDEX(Tableau1[MP ANALYSEE],SMALL(IF(FREQUENCY(IF(Tableau1[MP ANALYSEE]&lt;&gt;"",MATCH(Tableau1[MP ANALYSEE],Tableau1[MP ANALYSEE],0)), ROW(Tableau1[MP ANALYSEE])-ROW($B$2)+1),ROW(Tableau1[MP ANALYSEE])-ROW($B$2)+1),ROWS(I$2:I187)))),"",INDEX(Tableau1[MP ANALYSEE],SMALL(IF(FREQUENCY(IF(Tableau1[MP ANALYSEE]&lt;&gt;"",MATCH(Tableau1[MP ANALYSEE],Tableau1[MP ANALYSEE],0)), ROW(Tableau1[MP ANALYSEE])-ROW($B$2)+1),ROW(Tableau1[MP ANALYSEE])-ROW($B$2)+1),ROWS(I$2:I187))))</f>
        <v/>
      </c>
      <c r="C187" t="str">
        <f t="array" ref="C187">IF(ISERROR(INDEX(Tableau1[LOT],SMALL(IF(FREQUENCY(IF(Tableau1[LOT]&lt;&gt;"",MATCH(Tableau1[LOT],Tableau1[LOT],0)), ROW(Tableau1[LOT])-ROW($B$2)+1),ROW(Tableau1[LOT])-ROW($B$2)+1),ROWS(I$2:I187)))),"",INDEX(Tableau1[LOT],SMALL(IF(FREQUENCY(IF(Tableau1[LOT]&lt;&gt;"",MATCH(Tableau1[LOT],Tableau1[LOT],0)), ROW(Tableau1[LOT])-ROW($B$2)+1),ROW(Tableau1[LOT])-ROW($B$2)+1),ROWS(I$2:I187))))</f>
        <v/>
      </c>
      <c r="E187" t="str">
        <f t="array" ref="E187">IF(ISERROR(INDEX(Tableau1[LABO],SMALL(IF(FREQUENCY(IF(Tableau1[LABO]&lt;&gt;"",MATCH(Tableau1[LABO],Tableau1[LABO],0)), ROW(Tableau1[LABO])-ROW($B$2)+1),ROW(Tableau1[LABO])-ROW($B$2)+1),ROWS(I$2:I187)))),"",INDEX(Tableau1[LABO],SMALL(IF(FREQUENCY(IF(Tableau1[LABO]&lt;&gt;"",MATCH(Tableau1[LABO],Tableau1[LABO],0)), ROW(Tableau1[LABO])-ROW($B$2)+1),ROW(Tableau1[LABO])-ROW($B$2)+1),ROWS(I$2:I187))))</f>
        <v/>
      </c>
      <c r="G187" t="str">
        <f t="array" ref="G187">IF(ISERROR(INDEX(Tableau1[USINE],SMALL(IF(FREQUENCY(IF(Tableau1[USINE]&lt;&gt;"",MATCH(Tableau1[USINE],Tableau1[USINE],0)), ROW(Tableau1[USINE])-ROW($B$2)+1),ROW(Tableau1[USINE])-ROW($B$2)+1),ROWS(I$2:I187)))),"",INDEX(Tableau1[USINE],SMALL(IF(FREQUENCY(IF(Tableau1[USINE]&lt;&gt;"",MATCH(Tableau1[USINE],Tableau1[USINE],0)), ROW(Tableau1[USINE])-ROW($B$2)+1),ROW(Tableau1[USINE])-ROW($B$2)+1),ROWS(I$2:I187))))</f>
        <v/>
      </c>
    </row>
    <row r="188" spans="1:7" x14ac:dyDescent="0.45">
      <c r="A188" t="str">
        <f t="array" ref="A188">IF(ISERROR(INDEX(Tableau1[MP ANALYSEE],SMALL(IF(FREQUENCY(IF(Tableau1[MP ANALYSEE]&lt;&gt;"",MATCH(Tableau1[MP ANALYSEE],Tableau1[MP ANALYSEE],0)), ROW(Tableau1[MP ANALYSEE])-ROW($B$2)+1),ROW(Tableau1[MP ANALYSEE])-ROW($B$2)+1),ROWS(I$2:I188)))),"",INDEX(Tableau1[MP ANALYSEE],SMALL(IF(FREQUENCY(IF(Tableau1[MP ANALYSEE]&lt;&gt;"",MATCH(Tableau1[MP ANALYSEE],Tableau1[MP ANALYSEE],0)), ROW(Tableau1[MP ANALYSEE])-ROW($B$2)+1),ROW(Tableau1[MP ANALYSEE])-ROW($B$2)+1),ROWS(I$2:I188))))</f>
        <v/>
      </c>
      <c r="C188" t="str">
        <f t="array" ref="C188">IF(ISERROR(INDEX(Tableau1[LOT],SMALL(IF(FREQUENCY(IF(Tableau1[LOT]&lt;&gt;"",MATCH(Tableau1[LOT],Tableau1[LOT],0)), ROW(Tableau1[LOT])-ROW($B$2)+1),ROW(Tableau1[LOT])-ROW($B$2)+1),ROWS(I$2:I188)))),"",INDEX(Tableau1[LOT],SMALL(IF(FREQUENCY(IF(Tableau1[LOT]&lt;&gt;"",MATCH(Tableau1[LOT],Tableau1[LOT],0)), ROW(Tableau1[LOT])-ROW($B$2)+1),ROW(Tableau1[LOT])-ROW($B$2)+1),ROWS(I$2:I188))))</f>
        <v/>
      </c>
      <c r="E188" t="str">
        <f t="array" ref="E188">IF(ISERROR(INDEX(Tableau1[LABO],SMALL(IF(FREQUENCY(IF(Tableau1[LABO]&lt;&gt;"",MATCH(Tableau1[LABO],Tableau1[LABO],0)), ROW(Tableau1[LABO])-ROW($B$2)+1),ROW(Tableau1[LABO])-ROW($B$2)+1),ROWS(I$2:I188)))),"",INDEX(Tableau1[LABO],SMALL(IF(FREQUENCY(IF(Tableau1[LABO]&lt;&gt;"",MATCH(Tableau1[LABO],Tableau1[LABO],0)), ROW(Tableau1[LABO])-ROW($B$2)+1),ROW(Tableau1[LABO])-ROW($B$2)+1),ROWS(I$2:I188))))</f>
        <v/>
      </c>
      <c r="G188" t="str">
        <f t="array" ref="G188">IF(ISERROR(INDEX(Tableau1[USINE],SMALL(IF(FREQUENCY(IF(Tableau1[USINE]&lt;&gt;"",MATCH(Tableau1[USINE],Tableau1[USINE],0)), ROW(Tableau1[USINE])-ROW($B$2)+1),ROW(Tableau1[USINE])-ROW($B$2)+1),ROWS(I$2:I188)))),"",INDEX(Tableau1[USINE],SMALL(IF(FREQUENCY(IF(Tableau1[USINE]&lt;&gt;"",MATCH(Tableau1[USINE],Tableau1[USINE],0)), ROW(Tableau1[USINE])-ROW($B$2)+1),ROW(Tableau1[USINE])-ROW($B$2)+1),ROWS(I$2:I188))))</f>
        <v/>
      </c>
    </row>
    <row r="189" spans="1:7" x14ac:dyDescent="0.45">
      <c r="A189" t="str">
        <f t="array" ref="A189">IF(ISERROR(INDEX(Tableau1[MP ANALYSEE],SMALL(IF(FREQUENCY(IF(Tableau1[MP ANALYSEE]&lt;&gt;"",MATCH(Tableau1[MP ANALYSEE],Tableau1[MP ANALYSEE],0)), ROW(Tableau1[MP ANALYSEE])-ROW($B$2)+1),ROW(Tableau1[MP ANALYSEE])-ROW($B$2)+1),ROWS(I$2:I189)))),"",INDEX(Tableau1[MP ANALYSEE],SMALL(IF(FREQUENCY(IF(Tableau1[MP ANALYSEE]&lt;&gt;"",MATCH(Tableau1[MP ANALYSEE],Tableau1[MP ANALYSEE],0)), ROW(Tableau1[MP ANALYSEE])-ROW($B$2)+1),ROW(Tableau1[MP ANALYSEE])-ROW($B$2)+1),ROWS(I$2:I189))))</f>
        <v/>
      </c>
      <c r="C189" t="str">
        <f t="array" ref="C189">IF(ISERROR(INDEX(Tableau1[LOT],SMALL(IF(FREQUENCY(IF(Tableau1[LOT]&lt;&gt;"",MATCH(Tableau1[LOT],Tableau1[LOT],0)), ROW(Tableau1[LOT])-ROW($B$2)+1),ROW(Tableau1[LOT])-ROW($B$2)+1),ROWS(I$2:I189)))),"",INDEX(Tableau1[LOT],SMALL(IF(FREQUENCY(IF(Tableau1[LOT]&lt;&gt;"",MATCH(Tableau1[LOT],Tableau1[LOT],0)), ROW(Tableau1[LOT])-ROW($B$2)+1),ROW(Tableau1[LOT])-ROW($B$2)+1),ROWS(I$2:I189))))</f>
        <v/>
      </c>
      <c r="E189" t="str">
        <f t="array" ref="E189">IF(ISERROR(INDEX(Tableau1[LABO],SMALL(IF(FREQUENCY(IF(Tableau1[LABO]&lt;&gt;"",MATCH(Tableau1[LABO],Tableau1[LABO],0)), ROW(Tableau1[LABO])-ROW($B$2)+1),ROW(Tableau1[LABO])-ROW($B$2)+1),ROWS(I$2:I189)))),"",INDEX(Tableau1[LABO],SMALL(IF(FREQUENCY(IF(Tableau1[LABO]&lt;&gt;"",MATCH(Tableau1[LABO],Tableau1[LABO],0)), ROW(Tableau1[LABO])-ROW($B$2)+1),ROW(Tableau1[LABO])-ROW($B$2)+1),ROWS(I$2:I189))))</f>
        <v/>
      </c>
      <c r="G189" t="str">
        <f t="array" ref="G189">IF(ISERROR(INDEX(Tableau1[USINE],SMALL(IF(FREQUENCY(IF(Tableau1[USINE]&lt;&gt;"",MATCH(Tableau1[USINE],Tableau1[USINE],0)), ROW(Tableau1[USINE])-ROW($B$2)+1),ROW(Tableau1[USINE])-ROW($B$2)+1),ROWS(I$2:I189)))),"",INDEX(Tableau1[USINE],SMALL(IF(FREQUENCY(IF(Tableau1[USINE]&lt;&gt;"",MATCH(Tableau1[USINE],Tableau1[USINE],0)), ROW(Tableau1[USINE])-ROW($B$2)+1),ROW(Tableau1[USINE])-ROW($B$2)+1),ROWS(I$2:I189))))</f>
        <v/>
      </c>
    </row>
    <row r="190" spans="1:7" x14ac:dyDescent="0.45">
      <c r="A190" t="str">
        <f t="array" ref="A190">IF(ISERROR(INDEX(Tableau1[MP ANALYSEE],SMALL(IF(FREQUENCY(IF(Tableau1[MP ANALYSEE]&lt;&gt;"",MATCH(Tableau1[MP ANALYSEE],Tableau1[MP ANALYSEE],0)), ROW(Tableau1[MP ANALYSEE])-ROW($B$2)+1),ROW(Tableau1[MP ANALYSEE])-ROW($B$2)+1),ROWS(I$2:I190)))),"",INDEX(Tableau1[MP ANALYSEE],SMALL(IF(FREQUENCY(IF(Tableau1[MP ANALYSEE]&lt;&gt;"",MATCH(Tableau1[MP ANALYSEE],Tableau1[MP ANALYSEE],0)), ROW(Tableau1[MP ANALYSEE])-ROW($B$2)+1),ROW(Tableau1[MP ANALYSEE])-ROW($B$2)+1),ROWS(I$2:I190))))</f>
        <v/>
      </c>
      <c r="C190" t="str">
        <f t="array" ref="C190">IF(ISERROR(INDEX(Tableau1[LOT],SMALL(IF(FREQUENCY(IF(Tableau1[LOT]&lt;&gt;"",MATCH(Tableau1[LOT],Tableau1[LOT],0)), ROW(Tableau1[LOT])-ROW($B$2)+1),ROW(Tableau1[LOT])-ROW($B$2)+1),ROWS(I$2:I190)))),"",INDEX(Tableau1[LOT],SMALL(IF(FREQUENCY(IF(Tableau1[LOT]&lt;&gt;"",MATCH(Tableau1[LOT],Tableau1[LOT],0)), ROW(Tableau1[LOT])-ROW($B$2)+1),ROW(Tableau1[LOT])-ROW($B$2)+1),ROWS(I$2:I190))))</f>
        <v/>
      </c>
      <c r="E190" t="str">
        <f t="array" ref="E190">IF(ISERROR(INDEX(Tableau1[LABO],SMALL(IF(FREQUENCY(IF(Tableau1[LABO]&lt;&gt;"",MATCH(Tableau1[LABO],Tableau1[LABO],0)), ROW(Tableau1[LABO])-ROW($B$2)+1),ROW(Tableau1[LABO])-ROW($B$2)+1),ROWS(I$2:I190)))),"",INDEX(Tableau1[LABO],SMALL(IF(FREQUENCY(IF(Tableau1[LABO]&lt;&gt;"",MATCH(Tableau1[LABO],Tableau1[LABO],0)), ROW(Tableau1[LABO])-ROW($B$2)+1),ROW(Tableau1[LABO])-ROW($B$2)+1),ROWS(I$2:I190))))</f>
        <v/>
      </c>
      <c r="G190" t="str">
        <f t="array" ref="G190">IF(ISERROR(INDEX(Tableau1[USINE],SMALL(IF(FREQUENCY(IF(Tableau1[USINE]&lt;&gt;"",MATCH(Tableau1[USINE],Tableau1[USINE],0)), ROW(Tableau1[USINE])-ROW($B$2)+1),ROW(Tableau1[USINE])-ROW($B$2)+1),ROWS(I$2:I190)))),"",INDEX(Tableau1[USINE],SMALL(IF(FREQUENCY(IF(Tableau1[USINE]&lt;&gt;"",MATCH(Tableau1[USINE],Tableau1[USINE],0)), ROW(Tableau1[USINE])-ROW($B$2)+1),ROW(Tableau1[USINE])-ROW($B$2)+1),ROWS(I$2:I190))))</f>
        <v/>
      </c>
    </row>
    <row r="191" spans="1:7" x14ac:dyDescent="0.45">
      <c r="A191" t="str">
        <f t="array" ref="A191">IF(ISERROR(INDEX(Tableau1[MP ANALYSEE],SMALL(IF(FREQUENCY(IF(Tableau1[MP ANALYSEE]&lt;&gt;"",MATCH(Tableau1[MP ANALYSEE],Tableau1[MP ANALYSEE],0)), ROW(Tableau1[MP ANALYSEE])-ROW($B$2)+1),ROW(Tableau1[MP ANALYSEE])-ROW($B$2)+1),ROWS(I$2:I191)))),"",INDEX(Tableau1[MP ANALYSEE],SMALL(IF(FREQUENCY(IF(Tableau1[MP ANALYSEE]&lt;&gt;"",MATCH(Tableau1[MP ANALYSEE],Tableau1[MP ANALYSEE],0)), ROW(Tableau1[MP ANALYSEE])-ROW($B$2)+1),ROW(Tableau1[MP ANALYSEE])-ROW($B$2)+1),ROWS(I$2:I191))))</f>
        <v/>
      </c>
      <c r="C191" t="str">
        <f t="array" ref="C191">IF(ISERROR(INDEX(Tableau1[LOT],SMALL(IF(FREQUENCY(IF(Tableau1[LOT]&lt;&gt;"",MATCH(Tableau1[LOT],Tableau1[LOT],0)), ROW(Tableau1[LOT])-ROW($B$2)+1),ROW(Tableau1[LOT])-ROW($B$2)+1),ROWS(I$2:I191)))),"",INDEX(Tableau1[LOT],SMALL(IF(FREQUENCY(IF(Tableau1[LOT]&lt;&gt;"",MATCH(Tableau1[LOT],Tableau1[LOT],0)), ROW(Tableau1[LOT])-ROW($B$2)+1),ROW(Tableau1[LOT])-ROW($B$2)+1),ROWS(I$2:I191))))</f>
        <v/>
      </c>
      <c r="E191" t="str">
        <f t="array" ref="E191">IF(ISERROR(INDEX(Tableau1[LABO],SMALL(IF(FREQUENCY(IF(Tableau1[LABO]&lt;&gt;"",MATCH(Tableau1[LABO],Tableau1[LABO],0)), ROW(Tableau1[LABO])-ROW($B$2)+1),ROW(Tableau1[LABO])-ROW($B$2)+1),ROWS(I$2:I191)))),"",INDEX(Tableau1[LABO],SMALL(IF(FREQUENCY(IF(Tableau1[LABO]&lt;&gt;"",MATCH(Tableau1[LABO],Tableau1[LABO],0)), ROW(Tableau1[LABO])-ROW($B$2)+1),ROW(Tableau1[LABO])-ROW($B$2)+1),ROWS(I$2:I191))))</f>
        <v/>
      </c>
      <c r="G191" t="str">
        <f t="array" ref="G191">IF(ISERROR(INDEX(Tableau1[USINE],SMALL(IF(FREQUENCY(IF(Tableau1[USINE]&lt;&gt;"",MATCH(Tableau1[USINE],Tableau1[USINE],0)), ROW(Tableau1[USINE])-ROW($B$2)+1),ROW(Tableau1[USINE])-ROW($B$2)+1),ROWS(I$2:I191)))),"",INDEX(Tableau1[USINE],SMALL(IF(FREQUENCY(IF(Tableau1[USINE]&lt;&gt;"",MATCH(Tableau1[USINE],Tableau1[USINE],0)), ROW(Tableau1[USINE])-ROW($B$2)+1),ROW(Tableau1[USINE])-ROW($B$2)+1),ROWS(I$2:I191))))</f>
        <v/>
      </c>
    </row>
    <row r="192" spans="1:7" x14ac:dyDescent="0.45">
      <c r="A192" t="str">
        <f t="array" ref="A192">IF(ISERROR(INDEX(Tableau1[MP ANALYSEE],SMALL(IF(FREQUENCY(IF(Tableau1[MP ANALYSEE]&lt;&gt;"",MATCH(Tableau1[MP ANALYSEE],Tableau1[MP ANALYSEE],0)), ROW(Tableau1[MP ANALYSEE])-ROW($B$2)+1),ROW(Tableau1[MP ANALYSEE])-ROW($B$2)+1),ROWS(I$2:I192)))),"",INDEX(Tableau1[MP ANALYSEE],SMALL(IF(FREQUENCY(IF(Tableau1[MP ANALYSEE]&lt;&gt;"",MATCH(Tableau1[MP ANALYSEE],Tableau1[MP ANALYSEE],0)), ROW(Tableau1[MP ANALYSEE])-ROW($B$2)+1),ROW(Tableau1[MP ANALYSEE])-ROW($B$2)+1),ROWS(I$2:I192))))</f>
        <v/>
      </c>
      <c r="C192" t="str">
        <f t="array" ref="C192">IF(ISERROR(INDEX(Tableau1[LOT],SMALL(IF(FREQUENCY(IF(Tableau1[LOT]&lt;&gt;"",MATCH(Tableau1[LOT],Tableau1[LOT],0)), ROW(Tableau1[LOT])-ROW($B$2)+1),ROW(Tableau1[LOT])-ROW($B$2)+1),ROWS(I$2:I192)))),"",INDEX(Tableau1[LOT],SMALL(IF(FREQUENCY(IF(Tableau1[LOT]&lt;&gt;"",MATCH(Tableau1[LOT],Tableau1[LOT],0)), ROW(Tableau1[LOT])-ROW($B$2)+1),ROW(Tableau1[LOT])-ROW($B$2)+1),ROWS(I$2:I192))))</f>
        <v/>
      </c>
      <c r="E192" t="str">
        <f t="array" ref="E192">IF(ISERROR(INDEX(Tableau1[LABO],SMALL(IF(FREQUENCY(IF(Tableau1[LABO]&lt;&gt;"",MATCH(Tableau1[LABO],Tableau1[LABO],0)), ROW(Tableau1[LABO])-ROW($B$2)+1),ROW(Tableau1[LABO])-ROW($B$2)+1),ROWS(I$2:I192)))),"",INDEX(Tableau1[LABO],SMALL(IF(FREQUENCY(IF(Tableau1[LABO]&lt;&gt;"",MATCH(Tableau1[LABO],Tableau1[LABO],0)), ROW(Tableau1[LABO])-ROW($B$2)+1),ROW(Tableau1[LABO])-ROW($B$2)+1),ROWS(I$2:I192))))</f>
        <v/>
      </c>
      <c r="G192" t="str">
        <f t="array" ref="G192">IF(ISERROR(INDEX(Tableau1[USINE],SMALL(IF(FREQUENCY(IF(Tableau1[USINE]&lt;&gt;"",MATCH(Tableau1[USINE],Tableau1[USINE],0)), ROW(Tableau1[USINE])-ROW($B$2)+1),ROW(Tableau1[USINE])-ROW($B$2)+1),ROWS(I$2:I192)))),"",INDEX(Tableau1[USINE],SMALL(IF(FREQUENCY(IF(Tableau1[USINE]&lt;&gt;"",MATCH(Tableau1[USINE],Tableau1[USINE],0)), ROW(Tableau1[USINE])-ROW($B$2)+1),ROW(Tableau1[USINE])-ROW($B$2)+1),ROWS(I$2:I192))))</f>
        <v/>
      </c>
    </row>
    <row r="193" spans="1:7" x14ac:dyDescent="0.45">
      <c r="A193" t="str">
        <f t="array" ref="A193">IF(ISERROR(INDEX(Tableau1[MP ANALYSEE],SMALL(IF(FREQUENCY(IF(Tableau1[MP ANALYSEE]&lt;&gt;"",MATCH(Tableau1[MP ANALYSEE],Tableau1[MP ANALYSEE],0)), ROW(Tableau1[MP ANALYSEE])-ROW($B$2)+1),ROW(Tableau1[MP ANALYSEE])-ROW($B$2)+1),ROWS(I$2:I193)))),"",INDEX(Tableau1[MP ANALYSEE],SMALL(IF(FREQUENCY(IF(Tableau1[MP ANALYSEE]&lt;&gt;"",MATCH(Tableau1[MP ANALYSEE],Tableau1[MP ANALYSEE],0)), ROW(Tableau1[MP ANALYSEE])-ROW($B$2)+1),ROW(Tableau1[MP ANALYSEE])-ROW($B$2)+1),ROWS(I$2:I193))))</f>
        <v/>
      </c>
      <c r="C193" t="str">
        <f t="array" ref="C193">IF(ISERROR(INDEX(Tableau1[LOT],SMALL(IF(FREQUENCY(IF(Tableau1[LOT]&lt;&gt;"",MATCH(Tableau1[LOT],Tableau1[LOT],0)), ROW(Tableau1[LOT])-ROW($B$2)+1),ROW(Tableau1[LOT])-ROW($B$2)+1),ROWS(I$2:I193)))),"",INDEX(Tableau1[LOT],SMALL(IF(FREQUENCY(IF(Tableau1[LOT]&lt;&gt;"",MATCH(Tableau1[LOT],Tableau1[LOT],0)), ROW(Tableau1[LOT])-ROW($B$2)+1),ROW(Tableau1[LOT])-ROW($B$2)+1),ROWS(I$2:I193))))</f>
        <v/>
      </c>
      <c r="E193" t="str">
        <f t="array" ref="E193">IF(ISERROR(INDEX(Tableau1[LABO],SMALL(IF(FREQUENCY(IF(Tableau1[LABO]&lt;&gt;"",MATCH(Tableau1[LABO],Tableau1[LABO],0)), ROW(Tableau1[LABO])-ROW($B$2)+1),ROW(Tableau1[LABO])-ROW($B$2)+1),ROWS(I$2:I193)))),"",INDEX(Tableau1[LABO],SMALL(IF(FREQUENCY(IF(Tableau1[LABO]&lt;&gt;"",MATCH(Tableau1[LABO],Tableau1[LABO],0)), ROW(Tableau1[LABO])-ROW($B$2)+1),ROW(Tableau1[LABO])-ROW($B$2)+1),ROWS(I$2:I193))))</f>
        <v/>
      </c>
      <c r="G193" t="str">
        <f t="array" ref="G193">IF(ISERROR(INDEX(Tableau1[USINE],SMALL(IF(FREQUENCY(IF(Tableau1[USINE]&lt;&gt;"",MATCH(Tableau1[USINE],Tableau1[USINE],0)), ROW(Tableau1[USINE])-ROW($B$2)+1),ROW(Tableau1[USINE])-ROW($B$2)+1),ROWS(I$2:I193)))),"",INDEX(Tableau1[USINE],SMALL(IF(FREQUENCY(IF(Tableau1[USINE]&lt;&gt;"",MATCH(Tableau1[USINE],Tableau1[USINE],0)), ROW(Tableau1[USINE])-ROW($B$2)+1),ROW(Tableau1[USINE])-ROW($B$2)+1),ROWS(I$2:I193))))</f>
        <v/>
      </c>
    </row>
    <row r="194" spans="1:7" x14ac:dyDescent="0.45">
      <c r="A194" t="str">
        <f t="array" ref="A194">IF(ISERROR(INDEX(Tableau1[MP ANALYSEE],SMALL(IF(FREQUENCY(IF(Tableau1[MP ANALYSEE]&lt;&gt;"",MATCH(Tableau1[MP ANALYSEE],Tableau1[MP ANALYSEE],0)), ROW(Tableau1[MP ANALYSEE])-ROW($B$2)+1),ROW(Tableau1[MP ANALYSEE])-ROW($B$2)+1),ROWS(I$2:I194)))),"",INDEX(Tableau1[MP ANALYSEE],SMALL(IF(FREQUENCY(IF(Tableau1[MP ANALYSEE]&lt;&gt;"",MATCH(Tableau1[MP ANALYSEE],Tableau1[MP ANALYSEE],0)), ROW(Tableau1[MP ANALYSEE])-ROW($B$2)+1),ROW(Tableau1[MP ANALYSEE])-ROW($B$2)+1),ROWS(I$2:I194))))</f>
        <v/>
      </c>
      <c r="C194" t="str">
        <f t="array" ref="C194">IF(ISERROR(INDEX(Tableau1[LOT],SMALL(IF(FREQUENCY(IF(Tableau1[LOT]&lt;&gt;"",MATCH(Tableau1[LOT],Tableau1[LOT],0)), ROW(Tableau1[LOT])-ROW($B$2)+1),ROW(Tableau1[LOT])-ROW($B$2)+1),ROWS(I$2:I194)))),"",INDEX(Tableau1[LOT],SMALL(IF(FREQUENCY(IF(Tableau1[LOT]&lt;&gt;"",MATCH(Tableau1[LOT],Tableau1[LOT],0)), ROW(Tableau1[LOT])-ROW($B$2)+1),ROW(Tableau1[LOT])-ROW($B$2)+1),ROWS(I$2:I194))))</f>
        <v/>
      </c>
      <c r="E194" t="str">
        <f t="array" ref="E194">IF(ISERROR(INDEX(Tableau1[LABO],SMALL(IF(FREQUENCY(IF(Tableau1[LABO]&lt;&gt;"",MATCH(Tableau1[LABO],Tableau1[LABO],0)), ROW(Tableau1[LABO])-ROW($B$2)+1),ROW(Tableau1[LABO])-ROW($B$2)+1),ROWS(I$2:I194)))),"",INDEX(Tableau1[LABO],SMALL(IF(FREQUENCY(IF(Tableau1[LABO]&lt;&gt;"",MATCH(Tableau1[LABO],Tableau1[LABO],0)), ROW(Tableau1[LABO])-ROW($B$2)+1),ROW(Tableau1[LABO])-ROW($B$2)+1),ROWS(I$2:I194))))</f>
        <v/>
      </c>
      <c r="G194" t="str">
        <f t="array" ref="G194">IF(ISERROR(INDEX(Tableau1[USINE],SMALL(IF(FREQUENCY(IF(Tableau1[USINE]&lt;&gt;"",MATCH(Tableau1[USINE],Tableau1[USINE],0)), ROW(Tableau1[USINE])-ROW($B$2)+1),ROW(Tableau1[USINE])-ROW($B$2)+1),ROWS(I$2:I194)))),"",INDEX(Tableau1[USINE],SMALL(IF(FREQUENCY(IF(Tableau1[USINE]&lt;&gt;"",MATCH(Tableau1[USINE],Tableau1[USINE],0)), ROW(Tableau1[USINE])-ROW($B$2)+1),ROW(Tableau1[USINE])-ROW($B$2)+1),ROWS(I$2:I194))))</f>
        <v/>
      </c>
    </row>
    <row r="195" spans="1:7" x14ac:dyDescent="0.45">
      <c r="A195" t="str">
        <f t="array" ref="A195">IF(ISERROR(INDEX(Tableau1[MP ANALYSEE],SMALL(IF(FREQUENCY(IF(Tableau1[MP ANALYSEE]&lt;&gt;"",MATCH(Tableau1[MP ANALYSEE],Tableau1[MP ANALYSEE],0)), ROW(Tableau1[MP ANALYSEE])-ROW($B$2)+1),ROW(Tableau1[MP ANALYSEE])-ROW($B$2)+1),ROWS(I$2:I195)))),"",INDEX(Tableau1[MP ANALYSEE],SMALL(IF(FREQUENCY(IF(Tableau1[MP ANALYSEE]&lt;&gt;"",MATCH(Tableau1[MP ANALYSEE],Tableau1[MP ANALYSEE],0)), ROW(Tableau1[MP ANALYSEE])-ROW($B$2)+1),ROW(Tableau1[MP ANALYSEE])-ROW($B$2)+1),ROWS(I$2:I195))))</f>
        <v/>
      </c>
      <c r="C195" t="str">
        <f t="array" ref="C195">IF(ISERROR(INDEX(Tableau1[LOT],SMALL(IF(FREQUENCY(IF(Tableau1[LOT]&lt;&gt;"",MATCH(Tableau1[LOT],Tableau1[LOT],0)), ROW(Tableau1[LOT])-ROW($B$2)+1),ROW(Tableau1[LOT])-ROW($B$2)+1),ROWS(I$2:I195)))),"",INDEX(Tableau1[LOT],SMALL(IF(FREQUENCY(IF(Tableau1[LOT]&lt;&gt;"",MATCH(Tableau1[LOT],Tableau1[LOT],0)), ROW(Tableau1[LOT])-ROW($B$2)+1),ROW(Tableau1[LOT])-ROW($B$2)+1),ROWS(I$2:I195))))</f>
        <v/>
      </c>
      <c r="E195" t="str">
        <f t="array" ref="E195">IF(ISERROR(INDEX(Tableau1[LABO],SMALL(IF(FREQUENCY(IF(Tableau1[LABO]&lt;&gt;"",MATCH(Tableau1[LABO],Tableau1[LABO],0)), ROW(Tableau1[LABO])-ROW($B$2)+1),ROW(Tableau1[LABO])-ROW($B$2)+1),ROWS(I$2:I195)))),"",INDEX(Tableau1[LABO],SMALL(IF(FREQUENCY(IF(Tableau1[LABO]&lt;&gt;"",MATCH(Tableau1[LABO],Tableau1[LABO],0)), ROW(Tableau1[LABO])-ROW($B$2)+1),ROW(Tableau1[LABO])-ROW($B$2)+1),ROWS(I$2:I195))))</f>
        <v/>
      </c>
      <c r="G195" t="str">
        <f t="array" ref="G195">IF(ISERROR(INDEX(Tableau1[USINE],SMALL(IF(FREQUENCY(IF(Tableau1[USINE]&lt;&gt;"",MATCH(Tableau1[USINE],Tableau1[USINE],0)), ROW(Tableau1[USINE])-ROW($B$2)+1),ROW(Tableau1[USINE])-ROW($B$2)+1),ROWS(I$2:I195)))),"",INDEX(Tableau1[USINE],SMALL(IF(FREQUENCY(IF(Tableau1[USINE]&lt;&gt;"",MATCH(Tableau1[USINE],Tableau1[USINE],0)), ROW(Tableau1[USINE])-ROW($B$2)+1),ROW(Tableau1[USINE])-ROW($B$2)+1),ROWS(I$2:I195))))</f>
        <v/>
      </c>
    </row>
    <row r="196" spans="1:7" x14ac:dyDescent="0.45">
      <c r="A196" t="str">
        <f t="array" ref="A196">IF(ISERROR(INDEX(Tableau1[MP ANALYSEE],SMALL(IF(FREQUENCY(IF(Tableau1[MP ANALYSEE]&lt;&gt;"",MATCH(Tableau1[MP ANALYSEE],Tableau1[MP ANALYSEE],0)), ROW(Tableau1[MP ANALYSEE])-ROW($B$2)+1),ROW(Tableau1[MP ANALYSEE])-ROW($B$2)+1),ROWS(I$2:I196)))),"",INDEX(Tableau1[MP ANALYSEE],SMALL(IF(FREQUENCY(IF(Tableau1[MP ANALYSEE]&lt;&gt;"",MATCH(Tableau1[MP ANALYSEE],Tableau1[MP ANALYSEE],0)), ROW(Tableau1[MP ANALYSEE])-ROW($B$2)+1),ROW(Tableau1[MP ANALYSEE])-ROW($B$2)+1),ROWS(I$2:I196))))</f>
        <v/>
      </c>
      <c r="C196" t="str">
        <f t="array" ref="C196">IF(ISERROR(INDEX(Tableau1[LOT],SMALL(IF(FREQUENCY(IF(Tableau1[LOT]&lt;&gt;"",MATCH(Tableau1[LOT],Tableau1[LOT],0)), ROW(Tableau1[LOT])-ROW($B$2)+1),ROW(Tableau1[LOT])-ROW($B$2)+1),ROWS(I$2:I196)))),"",INDEX(Tableau1[LOT],SMALL(IF(FREQUENCY(IF(Tableau1[LOT]&lt;&gt;"",MATCH(Tableau1[LOT],Tableau1[LOT],0)), ROW(Tableau1[LOT])-ROW($B$2)+1),ROW(Tableau1[LOT])-ROW($B$2)+1),ROWS(I$2:I196))))</f>
        <v/>
      </c>
      <c r="E196" t="str">
        <f t="array" ref="E196">IF(ISERROR(INDEX(Tableau1[LABO],SMALL(IF(FREQUENCY(IF(Tableau1[LABO]&lt;&gt;"",MATCH(Tableau1[LABO],Tableau1[LABO],0)), ROW(Tableau1[LABO])-ROW($B$2)+1),ROW(Tableau1[LABO])-ROW($B$2)+1),ROWS(I$2:I196)))),"",INDEX(Tableau1[LABO],SMALL(IF(FREQUENCY(IF(Tableau1[LABO]&lt;&gt;"",MATCH(Tableau1[LABO],Tableau1[LABO],0)), ROW(Tableau1[LABO])-ROW($B$2)+1),ROW(Tableau1[LABO])-ROW($B$2)+1),ROWS(I$2:I196))))</f>
        <v/>
      </c>
      <c r="G196" t="str">
        <f t="array" ref="G196">IF(ISERROR(INDEX(Tableau1[USINE],SMALL(IF(FREQUENCY(IF(Tableau1[USINE]&lt;&gt;"",MATCH(Tableau1[USINE],Tableau1[USINE],0)), ROW(Tableau1[USINE])-ROW($B$2)+1),ROW(Tableau1[USINE])-ROW($B$2)+1),ROWS(I$2:I196)))),"",INDEX(Tableau1[USINE],SMALL(IF(FREQUENCY(IF(Tableau1[USINE]&lt;&gt;"",MATCH(Tableau1[USINE],Tableau1[USINE],0)), ROW(Tableau1[USINE])-ROW($B$2)+1),ROW(Tableau1[USINE])-ROW($B$2)+1),ROWS(I$2:I196))))</f>
        <v/>
      </c>
    </row>
    <row r="197" spans="1:7" x14ac:dyDescent="0.45">
      <c r="A197" t="str">
        <f t="array" ref="A197">IF(ISERROR(INDEX(Tableau1[MP ANALYSEE],SMALL(IF(FREQUENCY(IF(Tableau1[MP ANALYSEE]&lt;&gt;"",MATCH(Tableau1[MP ANALYSEE],Tableau1[MP ANALYSEE],0)), ROW(Tableau1[MP ANALYSEE])-ROW($B$2)+1),ROW(Tableau1[MP ANALYSEE])-ROW($B$2)+1),ROWS(I$2:I197)))),"",INDEX(Tableau1[MP ANALYSEE],SMALL(IF(FREQUENCY(IF(Tableau1[MP ANALYSEE]&lt;&gt;"",MATCH(Tableau1[MP ANALYSEE],Tableau1[MP ANALYSEE],0)), ROW(Tableau1[MP ANALYSEE])-ROW($B$2)+1),ROW(Tableau1[MP ANALYSEE])-ROW($B$2)+1),ROWS(I$2:I197))))</f>
        <v/>
      </c>
      <c r="C197" t="str">
        <f t="array" ref="C197">IF(ISERROR(INDEX(Tableau1[LOT],SMALL(IF(FREQUENCY(IF(Tableau1[LOT]&lt;&gt;"",MATCH(Tableau1[LOT],Tableau1[LOT],0)), ROW(Tableau1[LOT])-ROW($B$2)+1),ROW(Tableau1[LOT])-ROW($B$2)+1),ROWS(I$2:I197)))),"",INDEX(Tableau1[LOT],SMALL(IF(FREQUENCY(IF(Tableau1[LOT]&lt;&gt;"",MATCH(Tableau1[LOT],Tableau1[LOT],0)), ROW(Tableau1[LOT])-ROW($B$2)+1),ROW(Tableau1[LOT])-ROW($B$2)+1),ROWS(I$2:I197))))</f>
        <v/>
      </c>
      <c r="E197" t="str">
        <f t="array" ref="E197">IF(ISERROR(INDEX(Tableau1[LABO],SMALL(IF(FREQUENCY(IF(Tableau1[LABO]&lt;&gt;"",MATCH(Tableau1[LABO],Tableau1[LABO],0)), ROW(Tableau1[LABO])-ROW($B$2)+1),ROW(Tableau1[LABO])-ROW($B$2)+1),ROWS(I$2:I197)))),"",INDEX(Tableau1[LABO],SMALL(IF(FREQUENCY(IF(Tableau1[LABO]&lt;&gt;"",MATCH(Tableau1[LABO],Tableau1[LABO],0)), ROW(Tableau1[LABO])-ROW($B$2)+1),ROW(Tableau1[LABO])-ROW($B$2)+1),ROWS(I$2:I197))))</f>
        <v/>
      </c>
      <c r="G197" t="str">
        <f t="array" ref="G197">IF(ISERROR(INDEX(Tableau1[USINE],SMALL(IF(FREQUENCY(IF(Tableau1[USINE]&lt;&gt;"",MATCH(Tableau1[USINE],Tableau1[USINE],0)), ROW(Tableau1[USINE])-ROW($B$2)+1),ROW(Tableau1[USINE])-ROW($B$2)+1),ROWS(I$2:I197)))),"",INDEX(Tableau1[USINE],SMALL(IF(FREQUENCY(IF(Tableau1[USINE]&lt;&gt;"",MATCH(Tableau1[USINE],Tableau1[USINE],0)), ROW(Tableau1[USINE])-ROW($B$2)+1),ROW(Tableau1[USINE])-ROW($B$2)+1),ROWS(I$2:I197))))</f>
        <v/>
      </c>
    </row>
    <row r="198" spans="1:7" x14ac:dyDescent="0.45">
      <c r="A198" t="str">
        <f t="array" ref="A198">IF(ISERROR(INDEX(Tableau1[MP ANALYSEE],SMALL(IF(FREQUENCY(IF(Tableau1[MP ANALYSEE]&lt;&gt;"",MATCH(Tableau1[MP ANALYSEE],Tableau1[MP ANALYSEE],0)), ROW(Tableau1[MP ANALYSEE])-ROW($B$2)+1),ROW(Tableau1[MP ANALYSEE])-ROW($B$2)+1),ROWS(I$2:I198)))),"",INDEX(Tableau1[MP ANALYSEE],SMALL(IF(FREQUENCY(IF(Tableau1[MP ANALYSEE]&lt;&gt;"",MATCH(Tableau1[MP ANALYSEE],Tableau1[MP ANALYSEE],0)), ROW(Tableau1[MP ANALYSEE])-ROW($B$2)+1),ROW(Tableau1[MP ANALYSEE])-ROW($B$2)+1),ROWS(I$2:I198))))</f>
        <v/>
      </c>
      <c r="C198" t="str">
        <f t="array" ref="C198">IF(ISERROR(INDEX(Tableau1[LOT],SMALL(IF(FREQUENCY(IF(Tableau1[LOT]&lt;&gt;"",MATCH(Tableau1[LOT],Tableau1[LOT],0)), ROW(Tableau1[LOT])-ROW($B$2)+1),ROW(Tableau1[LOT])-ROW($B$2)+1),ROWS(I$2:I198)))),"",INDEX(Tableau1[LOT],SMALL(IF(FREQUENCY(IF(Tableau1[LOT]&lt;&gt;"",MATCH(Tableau1[LOT],Tableau1[LOT],0)), ROW(Tableau1[LOT])-ROW($B$2)+1),ROW(Tableau1[LOT])-ROW($B$2)+1),ROWS(I$2:I198))))</f>
        <v/>
      </c>
      <c r="E198" t="str">
        <f t="array" ref="E198">IF(ISERROR(INDEX(Tableau1[LABO],SMALL(IF(FREQUENCY(IF(Tableau1[LABO]&lt;&gt;"",MATCH(Tableau1[LABO],Tableau1[LABO],0)), ROW(Tableau1[LABO])-ROW($B$2)+1),ROW(Tableau1[LABO])-ROW($B$2)+1),ROWS(I$2:I198)))),"",INDEX(Tableau1[LABO],SMALL(IF(FREQUENCY(IF(Tableau1[LABO]&lt;&gt;"",MATCH(Tableau1[LABO],Tableau1[LABO],0)), ROW(Tableau1[LABO])-ROW($B$2)+1),ROW(Tableau1[LABO])-ROW($B$2)+1),ROWS(I$2:I198))))</f>
        <v/>
      </c>
      <c r="G198" t="str">
        <f t="array" ref="G198">IF(ISERROR(INDEX(Tableau1[USINE],SMALL(IF(FREQUENCY(IF(Tableau1[USINE]&lt;&gt;"",MATCH(Tableau1[USINE],Tableau1[USINE],0)), ROW(Tableau1[USINE])-ROW($B$2)+1),ROW(Tableau1[USINE])-ROW($B$2)+1),ROWS(I$2:I198)))),"",INDEX(Tableau1[USINE],SMALL(IF(FREQUENCY(IF(Tableau1[USINE]&lt;&gt;"",MATCH(Tableau1[USINE],Tableau1[USINE],0)), ROW(Tableau1[USINE])-ROW($B$2)+1),ROW(Tableau1[USINE])-ROW($B$2)+1),ROWS(I$2:I198))))</f>
        <v/>
      </c>
    </row>
    <row r="199" spans="1:7" x14ac:dyDescent="0.45">
      <c r="A199" t="str">
        <f t="array" ref="A199">IF(ISERROR(INDEX(Tableau1[MP ANALYSEE],SMALL(IF(FREQUENCY(IF(Tableau1[MP ANALYSEE]&lt;&gt;"",MATCH(Tableau1[MP ANALYSEE],Tableau1[MP ANALYSEE],0)), ROW(Tableau1[MP ANALYSEE])-ROW($B$2)+1),ROW(Tableau1[MP ANALYSEE])-ROW($B$2)+1),ROWS(I$2:I199)))),"",INDEX(Tableau1[MP ANALYSEE],SMALL(IF(FREQUENCY(IF(Tableau1[MP ANALYSEE]&lt;&gt;"",MATCH(Tableau1[MP ANALYSEE],Tableau1[MP ANALYSEE],0)), ROW(Tableau1[MP ANALYSEE])-ROW($B$2)+1),ROW(Tableau1[MP ANALYSEE])-ROW($B$2)+1),ROWS(I$2:I199))))</f>
        <v/>
      </c>
      <c r="C199" t="str">
        <f t="array" ref="C199">IF(ISERROR(INDEX(Tableau1[LOT],SMALL(IF(FREQUENCY(IF(Tableau1[LOT]&lt;&gt;"",MATCH(Tableau1[LOT],Tableau1[LOT],0)), ROW(Tableau1[LOT])-ROW($B$2)+1),ROW(Tableau1[LOT])-ROW($B$2)+1),ROWS(I$2:I199)))),"",INDEX(Tableau1[LOT],SMALL(IF(FREQUENCY(IF(Tableau1[LOT]&lt;&gt;"",MATCH(Tableau1[LOT],Tableau1[LOT],0)), ROW(Tableau1[LOT])-ROW($B$2)+1),ROW(Tableau1[LOT])-ROW($B$2)+1),ROWS(I$2:I199))))</f>
        <v/>
      </c>
      <c r="E199" t="str">
        <f t="array" ref="E199">IF(ISERROR(INDEX(Tableau1[LABO],SMALL(IF(FREQUENCY(IF(Tableau1[LABO]&lt;&gt;"",MATCH(Tableau1[LABO],Tableau1[LABO],0)), ROW(Tableau1[LABO])-ROW($B$2)+1),ROW(Tableau1[LABO])-ROW($B$2)+1),ROWS(I$2:I199)))),"",INDEX(Tableau1[LABO],SMALL(IF(FREQUENCY(IF(Tableau1[LABO]&lt;&gt;"",MATCH(Tableau1[LABO],Tableau1[LABO],0)), ROW(Tableau1[LABO])-ROW($B$2)+1),ROW(Tableau1[LABO])-ROW($B$2)+1),ROWS(I$2:I199))))</f>
        <v/>
      </c>
      <c r="G199" t="str">
        <f t="array" ref="G199">IF(ISERROR(INDEX(Tableau1[USINE],SMALL(IF(FREQUENCY(IF(Tableau1[USINE]&lt;&gt;"",MATCH(Tableau1[USINE],Tableau1[USINE],0)), ROW(Tableau1[USINE])-ROW($B$2)+1),ROW(Tableau1[USINE])-ROW($B$2)+1),ROWS(I$2:I199)))),"",INDEX(Tableau1[USINE],SMALL(IF(FREQUENCY(IF(Tableau1[USINE]&lt;&gt;"",MATCH(Tableau1[USINE],Tableau1[USINE],0)), ROW(Tableau1[USINE])-ROW($B$2)+1),ROW(Tableau1[USINE])-ROW($B$2)+1),ROWS(I$2:I199))))</f>
        <v/>
      </c>
    </row>
    <row r="200" spans="1:7" x14ac:dyDescent="0.45">
      <c r="A200" t="str">
        <f t="array" ref="A200">IF(ISERROR(INDEX(Tableau1[MP ANALYSEE],SMALL(IF(FREQUENCY(IF(Tableau1[MP ANALYSEE]&lt;&gt;"",MATCH(Tableau1[MP ANALYSEE],Tableau1[MP ANALYSEE],0)), ROW(Tableau1[MP ANALYSEE])-ROW($B$2)+1),ROW(Tableau1[MP ANALYSEE])-ROW($B$2)+1),ROWS(I$2:I200)))),"",INDEX(Tableau1[MP ANALYSEE],SMALL(IF(FREQUENCY(IF(Tableau1[MP ANALYSEE]&lt;&gt;"",MATCH(Tableau1[MP ANALYSEE],Tableau1[MP ANALYSEE],0)), ROW(Tableau1[MP ANALYSEE])-ROW($B$2)+1),ROW(Tableau1[MP ANALYSEE])-ROW($B$2)+1),ROWS(I$2:I200))))</f>
        <v/>
      </c>
      <c r="C200" t="str">
        <f t="array" ref="C200">IF(ISERROR(INDEX(Tableau1[LOT],SMALL(IF(FREQUENCY(IF(Tableau1[LOT]&lt;&gt;"",MATCH(Tableau1[LOT],Tableau1[LOT],0)), ROW(Tableau1[LOT])-ROW($B$2)+1),ROW(Tableau1[LOT])-ROW($B$2)+1),ROWS(I$2:I200)))),"",INDEX(Tableau1[LOT],SMALL(IF(FREQUENCY(IF(Tableau1[LOT]&lt;&gt;"",MATCH(Tableau1[LOT],Tableau1[LOT],0)), ROW(Tableau1[LOT])-ROW($B$2)+1),ROW(Tableau1[LOT])-ROW($B$2)+1),ROWS(I$2:I200))))</f>
        <v/>
      </c>
      <c r="E200" t="str">
        <f t="array" ref="E200">IF(ISERROR(INDEX(Tableau1[LABO],SMALL(IF(FREQUENCY(IF(Tableau1[LABO]&lt;&gt;"",MATCH(Tableau1[LABO],Tableau1[LABO],0)), ROW(Tableau1[LABO])-ROW($B$2)+1),ROW(Tableau1[LABO])-ROW($B$2)+1),ROWS(I$2:I200)))),"",INDEX(Tableau1[LABO],SMALL(IF(FREQUENCY(IF(Tableau1[LABO]&lt;&gt;"",MATCH(Tableau1[LABO],Tableau1[LABO],0)), ROW(Tableau1[LABO])-ROW($B$2)+1),ROW(Tableau1[LABO])-ROW($B$2)+1),ROWS(I$2:I200))))</f>
        <v/>
      </c>
      <c r="G200" t="str">
        <f t="array" ref="G200">IF(ISERROR(INDEX(Tableau1[USINE],SMALL(IF(FREQUENCY(IF(Tableau1[USINE]&lt;&gt;"",MATCH(Tableau1[USINE],Tableau1[USINE],0)), ROW(Tableau1[USINE])-ROW($B$2)+1),ROW(Tableau1[USINE])-ROW($B$2)+1),ROWS(I$2:I200)))),"",INDEX(Tableau1[USINE],SMALL(IF(FREQUENCY(IF(Tableau1[USINE]&lt;&gt;"",MATCH(Tableau1[USINE],Tableau1[USINE],0)), ROW(Tableau1[USINE])-ROW($B$2)+1),ROW(Tableau1[USINE])-ROW($B$2)+1),ROWS(I$2:I200))))</f>
        <v/>
      </c>
    </row>
    <row r="201" spans="1:7" x14ac:dyDescent="0.45">
      <c r="A201" t="str">
        <f t="array" ref="A201">IF(ISERROR(INDEX(Tableau1[MP ANALYSEE],SMALL(IF(FREQUENCY(IF(Tableau1[MP ANALYSEE]&lt;&gt;"",MATCH(Tableau1[MP ANALYSEE],Tableau1[MP ANALYSEE],0)), ROW(Tableau1[MP ANALYSEE])-ROW($B$2)+1),ROW(Tableau1[MP ANALYSEE])-ROW($B$2)+1),ROWS(I$2:I201)))),"",INDEX(Tableau1[MP ANALYSEE],SMALL(IF(FREQUENCY(IF(Tableau1[MP ANALYSEE]&lt;&gt;"",MATCH(Tableau1[MP ANALYSEE],Tableau1[MP ANALYSEE],0)), ROW(Tableau1[MP ANALYSEE])-ROW($B$2)+1),ROW(Tableau1[MP ANALYSEE])-ROW($B$2)+1),ROWS(I$2:I201))))</f>
        <v/>
      </c>
      <c r="C201" t="str">
        <f t="array" ref="C201">IF(ISERROR(INDEX(Tableau1[LOT],SMALL(IF(FREQUENCY(IF(Tableau1[LOT]&lt;&gt;"",MATCH(Tableau1[LOT],Tableau1[LOT],0)), ROW(Tableau1[LOT])-ROW($B$2)+1),ROW(Tableau1[LOT])-ROW($B$2)+1),ROWS(I$2:I201)))),"",INDEX(Tableau1[LOT],SMALL(IF(FREQUENCY(IF(Tableau1[LOT]&lt;&gt;"",MATCH(Tableau1[LOT],Tableau1[LOT],0)), ROW(Tableau1[LOT])-ROW($B$2)+1),ROW(Tableau1[LOT])-ROW($B$2)+1),ROWS(I$2:I201))))</f>
        <v/>
      </c>
      <c r="E201" t="str">
        <f t="array" ref="E201">IF(ISERROR(INDEX(Tableau1[LABO],SMALL(IF(FREQUENCY(IF(Tableau1[LABO]&lt;&gt;"",MATCH(Tableau1[LABO],Tableau1[LABO],0)), ROW(Tableau1[LABO])-ROW($B$2)+1),ROW(Tableau1[LABO])-ROW($B$2)+1),ROWS(I$2:I201)))),"",INDEX(Tableau1[LABO],SMALL(IF(FREQUENCY(IF(Tableau1[LABO]&lt;&gt;"",MATCH(Tableau1[LABO],Tableau1[LABO],0)), ROW(Tableau1[LABO])-ROW($B$2)+1),ROW(Tableau1[LABO])-ROW($B$2)+1),ROWS(I$2:I201))))</f>
        <v/>
      </c>
      <c r="G201" t="str">
        <f t="array" ref="G201">IF(ISERROR(INDEX(Tableau1[USINE],SMALL(IF(FREQUENCY(IF(Tableau1[USINE]&lt;&gt;"",MATCH(Tableau1[USINE],Tableau1[USINE],0)), ROW(Tableau1[USINE])-ROW($B$2)+1),ROW(Tableau1[USINE])-ROW($B$2)+1),ROWS(I$2:I201)))),"",INDEX(Tableau1[USINE],SMALL(IF(FREQUENCY(IF(Tableau1[USINE]&lt;&gt;"",MATCH(Tableau1[USINE],Tableau1[USINE],0)), ROW(Tableau1[USINE])-ROW($B$2)+1),ROW(Tableau1[USINE])-ROW($B$2)+1),ROWS(I$2:I201))))</f>
        <v/>
      </c>
    </row>
    <row r="202" spans="1:7" x14ac:dyDescent="0.45">
      <c r="A202" t="str">
        <f t="array" ref="A202">IF(ISERROR(INDEX(Tableau1[MP ANALYSEE],SMALL(IF(FREQUENCY(IF(Tableau1[MP ANALYSEE]&lt;&gt;"",MATCH(Tableau1[MP ANALYSEE],Tableau1[MP ANALYSEE],0)), ROW(Tableau1[MP ANALYSEE])-ROW($B$2)+1),ROW(Tableau1[MP ANALYSEE])-ROW($B$2)+1),ROWS(I$2:I202)))),"",INDEX(Tableau1[MP ANALYSEE],SMALL(IF(FREQUENCY(IF(Tableau1[MP ANALYSEE]&lt;&gt;"",MATCH(Tableau1[MP ANALYSEE],Tableau1[MP ANALYSEE],0)), ROW(Tableau1[MP ANALYSEE])-ROW($B$2)+1),ROW(Tableau1[MP ANALYSEE])-ROW($B$2)+1),ROWS(I$2:I202))))</f>
        <v/>
      </c>
      <c r="C202" t="str">
        <f t="array" ref="C202">IF(ISERROR(INDEX(Tableau1[LOT],SMALL(IF(FREQUENCY(IF(Tableau1[LOT]&lt;&gt;"",MATCH(Tableau1[LOT],Tableau1[LOT],0)), ROW(Tableau1[LOT])-ROW($B$2)+1),ROW(Tableau1[LOT])-ROW($B$2)+1),ROWS(I$2:I202)))),"",INDEX(Tableau1[LOT],SMALL(IF(FREQUENCY(IF(Tableau1[LOT]&lt;&gt;"",MATCH(Tableau1[LOT],Tableau1[LOT],0)), ROW(Tableau1[LOT])-ROW($B$2)+1),ROW(Tableau1[LOT])-ROW($B$2)+1),ROWS(I$2:I202))))</f>
        <v/>
      </c>
      <c r="E202" t="str">
        <f t="array" ref="E202">IF(ISERROR(INDEX(Tableau1[LABO],SMALL(IF(FREQUENCY(IF(Tableau1[LABO]&lt;&gt;"",MATCH(Tableau1[LABO],Tableau1[LABO],0)), ROW(Tableau1[LABO])-ROW($B$2)+1),ROW(Tableau1[LABO])-ROW($B$2)+1),ROWS(I$2:I202)))),"",INDEX(Tableau1[LABO],SMALL(IF(FREQUENCY(IF(Tableau1[LABO]&lt;&gt;"",MATCH(Tableau1[LABO],Tableau1[LABO],0)), ROW(Tableau1[LABO])-ROW($B$2)+1),ROW(Tableau1[LABO])-ROW($B$2)+1),ROWS(I$2:I202))))</f>
        <v/>
      </c>
      <c r="G202" t="str">
        <f t="array" ref="G202">IF(ISERROR(INDEX(Tableau1[USINE],SMALL(IF(FREQUENCY(IF(Tableau1[USINE]&lt;&gt;"",MATCH(Tableau1[USINE],Tableau1[USINE],0)), ROW(Tableau1[USINE])-ROW($B$2)+1),ROW(Tableau1[USINE])-ROW($B$2)+1),ROWS(I$2:I202)))),"",INDEX(Tableau1[USINE],SMALL(IF(FREQUENCY(IF(Tableau1[USINE]&lt;&gt;"",MATCH(Tableau1[USINE],Tableau1[USINE],0)), ROW(Tableau1[USINE])-ROW($B$2)+1),ROW(Tableau1[USINE])-ROW($B$2)+1),ROWS(I$2:I202))))</f>
        <v/>
      </c>
    </row>
    <row r="203" spans="1:7" x14ac:dyDescent="0.45">
      <c r="A203" t="str">
        <f t="array" ref="A203">IF(ISERROR(INDEX(Tableau1[MP ANALYSEE],SMALL(IF(FREQUENCY(IF(Tableau1[MP ANALYSEE]&lt;&gt;"",MATCH(Tableau1[MP ANALYSEE],Tableau1[MP ANALYSEE],0)), ROW(Tableau1[MP ANALYSEE])-ROW($B$2)+1),ROW(Tableau1[MP ANALYSEE])-ROW($B$2)+1),ROWS(I$2:I203)))),"",INDEX(Tableau1[MP ANALYSEE],SMALL(IF(FREQUENCY(IF(Tableau1[MP ANALYSEE]&lt;&gt;"",MATCH(Tableau1[MP ANALYSEE],Tableau1[MP ANALYSEE],0)), ROW(Tableau1[MP ANALYSEE])-ROW($B$2)+1),ROW(Tableau1[MP ANALYSEE])-ROW($B$2)+1),ROWS(I$2:I203))))</f>
        <v/>
      </c>
      <c r="C203" t="str">
        <f t="array" ref="C203">IF(ISERROR(INDEX(Tableau1[LOT],SMALL(IF(FREQUENCY(IF(Tableau1[LOT]&lt;&gt;"",MATCH(Tableau1[LOT],Tableau1[LOT],0)), ROW(Tableau1[LOT])-ROW($B$2)+1),ROW(Tableau1[LOT])-ROW($B$2)+1),ROWS(I$2:I203)))),"",INDEX(Tableau1[LOT],SMALL(IF(FREQUENCY(IF(Tableau1[LOT]&lt;&gt;"",MATCH(Tableau1[LOT],Tableau1[LOT],0)), ROW(Tableau1[LOT])-ROW($B$2)+1),ROW(Tableau1[LOT])-ROW($B$2)+1),ROWS(I$2:I203))))</f>
        <v/>
      </c>
      <c r="E203" t="str">
        <f t="array" ref="E203">IF(ISERROR(INDEX(Tableau1[LABO],SMALL(IF(FREQUENCY(IF(Tableau1[LABO]&lt;&gt;"",MATCH(Tableau1[LABO],Tableau1[LABO],0)), ROW(Tableau1[LABO])-ROW($B$2)+1),ROW(Tableau1[LABO])-ROW($B$2)+1),ROWS(I$2:I203)))),"",INDEX(Tableau1[LABO],SMALL(IF(FREQUENCY(IF(Tableau1[LABO]&lt;&gt;"",MATCH(Tableau1[LABO],Tableau1[LABO],0)), ROW(Tableau1[LABO])-ROW($B$2)+1),ROW(Tableau1[LABO])-ROW($B$2)+1),ROWS(I$2:I203))))</f>
        <v/>
      </c>
      <c r="G203" t="str">
        <f t="array" ref="G203">IF(ISERROR(INDEX(Tableau1[USINE],SMALL(IF(FREQUENCY(IF(Tableau1[USINE]&lt;&gt;"",MATCH(Tableau1[USINE],Tableau1[USINE],0)), ROW(Tableau1[USINE])-ROW($B$2)+1),ROW(Tableau1[USINE])-ROW($B$2)+1),ROWS(I$2:I203)))),"",INDEX(Tableau1[USINE],SMALL(IF(FREQUENCY(IF(Tableau1[USINE]&lt;&gt;"",MATCH(Tableau1[USINE],Tableau1[USINE],0)), ROW(Tableau1[USINE])-ROW($B$2)+1),ROW(Tableau1[USINE])-ROW($B$2)+1),ROWS(I$2:I203))))</f>
        <v/>
      </c>
    </row>
    <row r="204" spans="1:7" x14ac:dyDescent="0.45">
      <c r="A204" t="str">
        <f t="array" ref="A204">IF(ISERROR(INDEX(Tableau1[MP ANALYSEE],SMALL(IF(FREQUENCY(IF(Tableau1[MP ANALYSEE]&lt;&gt;"",MATCH(Tableau1[MP ANALYSEE],Tableau1[MP ANALYSEE],0)), ROW(Tableau1[MP ANALYSEE])-ROW($B$2)+1),ROW(Tableau1[MP ANALYSEE])-ROW($B$2)+1),ROWS(I$2:I204)))),"",INDEX(Tableau1[MP ANALYSEE],SMALL(IF(FREQUENCY(IF(Tableau1[MP ANALYSEE]&lt;&gt;"",MATCH(Tableau1[MP ANALYSEE],Tableau1[MP ANALYSEE],0)), ROW(Tableau1[MP ANALYSEE])-ROW($B$2)+1),ROW(Tableau1[MP ANALYSEE])-ROW($B$2)+1),ROWS(I$2:I204))))</f>
        <v/>
      </c>
      <c r="C204" t="str">
        <f t="array" ref="C204">IF(ISERROR(INDEX(Tableau1[LOT],SMALL(IF(FREQUENCY(IF(Tableau1[LOT]&lt;&gt;"",MATCH(Tableau1[LOT],Tableau1[LOT],0)), ROW(Tableau1[LOT])-ROW($B$2)+1),ROW(Tableau1[LOT])-ROW($B$2)+1),ROWS(I$2:I204)))),"",INDEX(Tableau1[LOT],SMALL(IF(FREQUENCY(IF(Tableau1[LOT]&lt;&gt;"",MATCH(Tableau1[LOT],Tableau1[LOT],0)), ROW(Tableau1[LOT])-ROW($B$2)+1),ROW(Tableau1[LOT])-ROW($B$2)+1),ROWS(I$2:I204))))</f>
        <v/>
      </c>
      <c r="E204" t="str">
        <f t="array" ref="E204">IF(ISERROR(INDEX(Tableau1[LABO],SMALL(IF(FREQUENCY(IF(Tableau1[LABO]&lt;&gt;"",MATCH(Tableau1[LABO],Tableau1[LABO],0)), ROW(Tableau1[LABO])-ROW($B$2)+1),ROW(Tableau1[LABO])-ROW($B$2)+1),ROWS(I$2:I204)))),"",INDEX(Tableau1[LABO],SMALL(IF(FREQUENCY(IF(Tableau1[LABO]&lt;&gt;"",MATCH(Tableau1[LABO],Tableau1[LABO],0)), ROW(Tableau1[LABO])-ROW($B$2)+1),ROW(Tableau1[LABO])-ROW($B$2)+1),ROWS(I$2:I204))))</f>
        <v/>
      </c>
      <c r="G204" t="str">
        <f t="array" ref="G204">IF(ISERROR(INDEX(Tableau1[USINE],SMALL(IF(FREQUENCY(IF(Tableau1[USINE]&lt;&gt;"",MATCH(Tableau1[USINE],Tableau1[USINE],0)), ROW(Tableau1[USINE])-ROW($B$2)+1),ROW(Tableau1[USINE])-ROW($B$2)+1),ROWS(I$2:I204)))),"",INDEX(Tableau1[USINE],SMALL(IF(FREQUENCY(IF(Tableau1[USINE]&lt;&gt;"",MATCH(Tableau1[USINE],Tableau1[USINE],0)), ROW(Tableau1[USINE])-ROW($B$2)+1),ROW(Tableau1[USINE])-ROW($B$2)+1),ROWS(I$2:I204))))</f>
        <v/>
      </c>
    </row>
    <row r="205" spans="1:7" x14ac:dyDescent="0.45">
      <c r="A205" t="str">
        <f t="array" ref="A205">IF(ISERROR(INDEX(Tableau1[MP ANALYSEE],SMALL(IF(FREQUENCY(IF(Tableau1[MP ANALYSEE]&lt;&gt;"",MATCH(Tableau1[MP ANALYSEE],Tableau1[MP ANALYSEE],0)), ROW(Tableau1[MP ANALYSEE])-ROW($B$2)+1),ROW(Tableau1[MP ANALYSEE])-ROW($B$2)+1),ROWS(I$2:I205)))),"",INDEX(Tableau1[MP ANALYSEE],SMALL(IF(FREQUENCY(IF(Tableau1[MP ANALYSEE]&lt;&gt;"",MATCH(Tableau1[MP ANALYSEE],Tableau1[MP ANALYSEE],0)), ROW(Tableau1[MP ANALYSEE])-ROW($B$2)+1),ROW(Tableau1[MP ANALYSEE])-ROW($B$2)+1),ROWS(I$2:I205))))</f>
        <v/>
      </c>
      <c r="C205" t="str">
        <f t="array" ref="C205">IF(ISERROR(INDEX(Tableau1[LOT],SMALL(IF(FREQUENCY(IF(Tableau1[LOT]&lt;&gt;"",MATCH(Tableau1[LOT],Tableau1[LOT],0)), ROW(Tableau1[LOT])-ROW($B$2)+1),ROW(Tableau1[LOT])-ROW($B$2)+1),ROWS(I$2:I205)))),"",INDEX(Tableau1[LOT],SMALL(IF(FREQUENCY(IF(Tableau1[LOT]&lt;&gt;"",MATCH(Tableau1[LOT],Tableau1[LOT],0)), ROW(Tableau1[LOT])-ROW($B$2)+1),ROW(Tableau1[LOT])-ROW($B$2)+1),ROWS(I$2:I205))))</f>
        <v/>
      </c>
      <c r="E205" t="str">
        <f t="array" ref="E205">IF(ISERROR(INDEX(Tableau1[LABO],SMALL(IF(FREQUENCY(IF(Tableau1[LABO]&lt;&gt;"",MATCH(Tableau1[LABO],Tableau1[LABO],0)), ROW(Tableau1[LABO])-ROW($B$2)+1),ROW(Tableau1[LABO])-ROW($B$2)+1),ROWS(I$2:I205)))),"",INDEX(Tableau1[LABO],SMALL(IF(FREQUENCY(IF(Tableau1[LABO]&lt;&gt;"",MATCH(Tableau1[LABO],Tableau1[LABO],0)), ROW(Tableau1[LABO])-ROW($B$2)+1),ROW(Tableau1[LABO])-ROW($B$2)+1),ROWS(I$2:I205))))</f>
        <v/>
      </c>
      <c r="G205" t="str">
        <f t="array" ref="G205">IF(ISERROR(INDEX(Tableau1[USINE],SMALL(IF(FREQUENCY(IF(Tableau1[USINE]&lt;&gt;"",MATCH(Tableau1[USINE],Tableau1[USINE],0)), ROW(Tableau1[USINE])-ROW($B$2)+1),ROW(Tableau1[USINE])-ROW($B$2)+1),ROWS(I$2:I205)))),"",INDEX(Tableau1[USINE],SMALL(IF(FREQUENCY(IF(Tableau1[USINE]&lt;&gt;"",MATCH(Tableau1[USINE],Tableau1[USINE],0)), ROW(Tableau1[USINE])-ROW($B$2)+1),ROW(Tableau1[USINE])-ROW($B$2)+1),ROWS(I$2:I205))))</f>
        <v/>
      </c>
    </row>
    <row r="206" spans="1:7" x14ac:dyDescent="0.45">
      <c r="A206" t="str">
        <f t="array" ref="A206">IF(ISERROR(INDEX(Tableau1[MP ANALYSEE],SMALL(IF(FREQUENCY(IF(Tableau1[MP ANALYSEE]&lt;&gt;"",MATCH(Tableau1[MP ANALYSEE],Tableau1[MP ANALYSEE],0)), ROW(Tableau1[MP ANALYSEE])-ROW($B$2)+1),ROW(Tableau1[MP ANALYSEE])-ROW($B$2)+1),ROWS(I$2:I206)))),"",INDEX(Tableau1[MP ANALYSEE],SMALL(IF(FREQUENCY(IF(Tableau1[MP ANALYSEE]&lt;&gt;"",MATCH(Tableau1[MP ANALYSEE],Tableau1[MP ANALYSEE],0)), ROW(Tableau1[MP ANALYSEE])-ROW($B$2)+1),ROW(Tableau1[MP ANALYSEE])-ROW($B$2)+1),ROWS(I$2:I206))))</f>
        <v/>
      </c>
      <c r="C206" t="str">
        <f t="array" ref="C206">IF(ISERROR(INDEX(Tableau1[LOT],SMALL(IF(FREQUENCY(IF(Tableau1[LOT]&lt;&gt;"",MATCH(Tableau1[LOT],Tableau1[LOT],0)), ROW(Tableau1[LOT])-ROW($B$2)+1),ROW(Tableau1[LOT])-ROW($B$2)+1),ROWS(I$2:I206)))),"",INDEX(Tableau1[LOT],SMALL(IF(FREQUENCY(IF(Tableau1[LOT]&lt;&gt;"",MATCH(Tableau1[LOT],Tableau1[LOT],0)), ROW(Tableau1[LOT])-ROW($B$2)+1),ROW(Tableau1[LOT])-ROW($B$2)+1),ROWS(I$2:I206))))</f>
        <v/>
      </c>
      <c r="E206" t="str">
        <f t="array" ref="E206">IF(ISERROR(INDEX(Tableau1[LABO],SMALL(IF(FREQUENCY(IF(Tableau1[LABO]&lt;&gt;"",MATCH(Tableau1[LABO],Tableau1[LABO],0)), ROW(Tableau1[LABO])-ROW($B$2)+1),ROW(Tableau1[LABO])-ROW($B$2)+1),ROWS(I$2:I206)))),"",INDEX(Tableau1[LABO],SMALL(IF(FREQUENCY(IF(Tableau1[LABO]&lt;&gt;"",MATCH(Tableau1[LABO],Tableau1[LABO],0)), ROW(Tableau1[LABO])-ROW($B$2)+1),ROW(Tableau1[LABO])-ROW($B$2)+1),ROWS(I$2:I206))))</f>
        <v/>
      </c>
      <c r="G206" t="str">
        <f t="array" ref="G206">IF(ISERROR(INDEX(Tableau1[USINE],SMALL(IF(FREQUENCY(IF(Tableau1[USINE]&lt;&gt;"",MATCH(Tableau1[USINE],Tableau1[USINE],0)), ROW(Tableau1[USINE])-ROW($B$2)+1),ROW(Tableau1[USINE])-ROW($B$2)+1),ROWS(I$2:I206)))),"",INDEX(Tableau1[USINE],SMALL(IF(FREQUENCY(IF(Tableau1[USINE]&lt;&gt;"",MATCH(Tableau1[USINE],Tableau1[USINE],0)), ROW(Tableau1[USINE])-ROW($B$2)+1),ROW(Tableau1[USINE])-ROW($B$2)+1),ROWS(I$2:I206))))</f>
        <v/>
      </c>
    </row>
    <row r="207" spans="1:7" x14ac:dyDescent="0.45">
      <c r="A207" t="str">
        <f t="array" ref="A207">IF(ISERROR(INDEX(Tableau1[MP ANALYSEE],SMALL(IF(FREQUENCY(IF(Tableau1[MP ANALYSEE]&lt;&gt;"",MATCH(Tableau1[MP ANALYSEE],Tableau1[MP ANALYSEE],0)), ROW(Tableau1[MP ANALYSEE])-ROW($B$2)+1),ROW(Tableau1[MP ANALYSEE])-ROW($B$2)+1),ROWS(I$2:I207)))),"",INDEX(Tableau1[MP ANALYSEE],SMALL(IF(FREQUENCY(IF(Tableau1[MP ANALYSEE]&lt;&gt;"",MATCH(Tableau1[MP ANALYSEE],Tableau1[MP ANALYSEE],0)), ROW(Tableau1[MP ANALYSEE])-ROW($B$2)+1),ROW(Tableau1[MP ANALYSEE])-ROW($B$2)+1),ROWS(I$2:I207))))</f>
        <v/>
      </c>
      <c r="C207" t="str">
        <f t="array" ref="C207">IF(ISERROR(INDEX(Tableau1[LOT],SMALL(IF(FREQUENCY(IF(Tableau1[LOT]&lt;&gt;"",MATCH(Tableau1[LOT],Tableau1[LOT],0)), ROW(Tableau1[LOT])-ROW($B$2)+1),ROW(Tableau1[LOT])-ROW($B$2)+1),ROWS(I$2:I207)))),"",INDEX(Tableau1[LOT],SMALL(IF(FREQUENCY(IF(Tableau1[LOT]&lt;&gt;"",MATCH(Tableau1[LOT],Tableau1[LOT],0)), ROW(Tableau1[LOT])-ROW($B$2)+1),ROW(Tableau1[LOT])-ROW($B$2)+1),ROWS(I$2:I207))))</f>
        <v/>
      </c>
      <c r="E207" t="str">
        <f t="array" ref="E207">IF(ISERROR(INDEX(Tableau1[LABO],SMALL(IF(FREQUENCY(IF(Tableau1[LABO]&lt;&gt;"",MATCH(Tableau1[LABO],Tableau1[LABO],0)), ROW(Tableau1[LABO])-ROW($B$2)+1),ROW(Tableau1[LABO])-ROW($B$2)+1),ROWS(I$2:I207)))),"",INDEX(Tableau1[LABO],SMALL(IF(FREQUENCY(IF(Tableau1[LABO]&lt;&gt;"",MATCH(Tableau1[LABO],Tableau1[LABO],0)), ROW(Tableau1[LABO])-ROW($B$2)+1),ROW(Tableau1[LABO])-ROW($B$2)+1),ROWS(I$2:I207))))</f>
        <v/>
      </c>
      <c r="G207" t="str">
        <f t="array" ref="G207">IF(ISERROR(INDEX(Tableau1[USINE],SMALL(IF(FREQUENCY(IF(Tableau1[USINE]&lt;&gt;"",MATCH(Tableau1[USINE],Tableau1[USINE],0)), ROW(Tableau1[USINE])-ROW($B$2)+1),ROW(Tableau1[USINE])-ROW($B$2)+1),ROWS(I$2:I207)))),"",INDEX(Tableau1[USINE],SMALL(IF(FREQUENCY(IF(Tableau1[USINE]&lt;&gt;"",MATCH(Tableau1[USINE],Tableau1[USINE],0)), ROW(Tableau1[USINE])-ROW($B$2)+1),ROW(Tableau1[USINE])-ROW($B$2)+1),ROWS(I$2:I207))))</f>
        <v/>
      </c>
    </row>
    <row r="208" spans="1:7" x14ac:dyDescent="0.45">
      <c r="A208" t="str">
        <f t="array" ref="A208">IF(ISERROR(INDEX(Tableau1[MP ANALYSEE],SMALL(IF(FREQUENCY(IF(Tableau1[MP ANALYSEE]&lt;&gt;"",MATCH(Tableau1[MP ANALYSEE],Tableau1[MP ANALYSEE],0)), ROW(Tableau1[MP ANALYSEE])-ROW($B$2)+1),ROW(Tableau1[MP ANALYSEE])-ROW($B$2)+1),ROWS(I$2:I208)))),"",INDEX(Tableau1[MP ANALYSEE],SMALL(IF(FREQUENCY(IF(Tableau1[MP ANALYSEE]&lt;&gt;"",MATCH(Tableau1[MP ANALYSEE],Tableau1[MP ANALYSEE],0)), ROW(Tableau1[MP ANALYSEE])-ROW($B$2)+1),ROW(Tableau1[MP ANALYSEE])-ROW($B$2)+1),ROWS(I$2:I208))))</f>
        <v/>
      </c>
      <c r="C208" t="str">
        <f t="array" ref="C208">IF(ISERROR(INDEX(Tableau1[LOT],SMALL(IF(FREQUENCY(IF(Tableau1[LOT]&lt;&gt;"",MATCH(Tableau1[LOT],Tableau1[LOT],0)), ROW(Tableau1[LOT])-ROW($B$2)+1),ROW(Tableau1[LOT])-ROW($B$2)+1),ROWS(I$2:I208)))),"",INDEX(Tableau1[LOT],SMALL(IF(FREQUENCY(IF(Tableau1[LOT]&lt;&gt;"",MATCH(Tableau1[LOT],Tableau1[LOT],0)), ROW(Tableau1[LOT])-ROW($B$2)+1),ROW(Tableau1[LOT])-ROW($B$2)+1),ROWS(I$2:I208))))</f>
        <v/>
      </c>
      <c r="E208" t="str">
        <f t="array" ref="E208">IF(ISERROR(INDEX(Tableau1[LABO],SMALL(IF(FREQUENCY(IF(Tableau1[LABO]&lt;&gt;"",MATCH(Tableau1[LABO],Tableau1[LABO],0)), ROW(Tableau1[LABO])-ROW($B$2)+1),ROW(Tableau1[LABO])-ROW($B$2)+1),ROWS(I$2:I208)))),"",INDEX(Tableau1[LABO],SMALL(IF(FREQUENCY(IF(Tableau1[LABO]&lt;&gt;"",MATCH(Tableau1[LABO],Tableau1[LABO],0)), ROW(Tableau1[LABO])-ROW($B$2)+1),ROW(Tableau1[LABO])-ROW($B$2)+1),ROWS(I$2:I208))))</f>
        <v/>
      </c>
      <c r="G208" t="str">
        <f t="array" ref="G208">IF(ISERROR(INDEX(Tableau1[USINE],SMALL(IF(FREQUENCY(IF(Tableau1[USINE]&lt;&gt;"",MATCH(Tableau1[USINE],Tableau1[USINE],0)), ROW(Tableau1[USINE])-ROW($B$2)+1),ROW(Tableau1[USINE])-ROW($B$2)+1),ROWS(I$2:I208)))),"",INDEX(Tableau1[USINE],SMALL(IF(FREQUENCY(IF(Tableau1[USINE]&lt;&gt;"",MATCH(Tableau1[USINE],Tableau1[USINE],0)), ROW(Tableau1[USINE])-ROW($B$2)+1),ROW(Tableau1[USINE])-ROW($B$2)+1),ROWS(I$2:I208))))</f>
        <v/>
      </c>
    </row>
    <row r="209" spans="1:7" x14ac:dyDescent="0.45">
      <c r="A209" t="str">
        <f t="array" ref="A209">IF(ISERROR(INDEX(Tableau1[MP ANALYSEE],SMALL(IF(FREQUENCY(IF(Tableau1[MP ANALYSEE]&lt;&gt;"",MATCH(Tableau1[MP ANALYSEE],Tableau1[MP ANALYSEE],0)), ROW(Tableau1[MP ANALYSEE])-ROW($B$2)+1),ROW(Tableau1[MP ANALYSEE])-ROW($B$2)+1),ROWS(I$2:I209)))),"",INDEX(Tableau1[MP ANALYSEE],SMALL(IF(FREQUENCY(IF(Tableau1[MP ANALYSEE]&lt;&gt;"",MATCH(Tableau1[MP ANALYSEE],Tableau1[MP ANALYSEE],0)), ROW(Tableau1[MP ANALYSEE])-ROW($B$2)+1),ROW(Tableau1[MP ANALYSEE])-ROW($B$2)+1),ROWS(I$2:I209))))</f>
        <v/>
      </c>
      <c r="C209" t="str">
        <f t="array" ref="C209">IF(ISERROR(INDEX(Tableau1[LOT],SMALL(IF(FREQUENCY(IF(Tableau1[LOT]&lt;&gt;"",MATCH(Tableau1[LOT],Tableau1[LOT],0)), ROW(Tableau1[LOT])-ROW($B$2)+1),ROW(Tableau1[LOT])-ROW($B$2)+1),ROWS(I$2:I209)))),"",INDEX(Tableau1[LOT],SMALL(IF(FREQUENCY(IF(Tableau1[LOT]&lt;&gt;"",MATCH(Tableau1[LOT],Tableau1[LOT],0)), ROW(Tableau1[LOT])-ROW($B$2)+1),ROW(Tableau1[LOT])-ROW($B$2)+1),ROWS(I$2:I209))))</f>
        <v/>
      </c>
      <c r="E209" t="str">
        <f t="array" ref="E209">IF(ISERROR(INDEX(Tableau1[LABO],SMALL(IF(FREQUENCY(IF(Tableau1[LABO]&lt;&gt;"",MATCH(Tableau1[LABO],Tableau1[LABO],0)), ROW(Tableau1[LABO])-ROW($B$2)+1),ROW(Tableau1[LABO])-ROW($B$2)+1),ROWS(I$2:I209)))),"",INDEX(Tableau1[LABO],SMALL(IF(FREQUENCY(IF(Tableau1[LABO]&lt;&gt;"",MATCH(Tableau1[LABO],Tableau1[LABO],0)), ROW(Tableau1[LABO])-ROW($B$2)+1),ROW(Tableau1[LABO])-ROW($B$2)+1),ROWS(I$2:I209))))</f>
        <v/>
      </c>
      <c r="G209" t="str">
        <f t="array" ref="G209">IF(ISERROR(INDEX(Tableau1[USINE],SMALL(IF(FREQUENCY(IF(Tableau1[USINE]&lt;&gt;"",MATCH(Tableau1[USINE],Tableau1[USINE],0)), ROW(Tableau1[USINE])-ROW($B$2)+1),ROW(Tableau1[USINE])-ROW($B$2)+1),ROWS(I$2:I209)))),"",INDEX(Tableau1[USINE],SMALL(IF(FREQUENCY(IF(Tableau1[USINE]&lt;&gt;"",MATCH(Tableau1[USINE],Tableau1[USINE],0)), ROW(Tableau1[USINE])-ROW($B$2)+1),ROW(Tableau1[USINE])-ROW($B$2)+1),ROWS(I$2:I209))))</f>
        <v/>
      </c>
    </row>
    <row r="210" spans="1:7" x14ac:dyDescent="0.45">
      <c r="A210" t="str">
        <f t="array" ref="A210">IF(ISERROR(INDEX(Tableau1[MP ANALYSEE],SMALL(IF(FREQUENCY(IF(Tableau1[MP ANALYSEE]&lt;&gt;"",MATCH(Tableau1[MP ANALYSEE],Tableau1[MP ANALYSEE],0)), ROW(Tableau1[MP ANALYSEE])-ROW($B$2)+1),ROW(Tableau1[MP ANALYSEE])-ROW($B$2)+1),ROWS(I$2:I210)))),"",INDEX(Tableau1[MP ANALYSEE],SMALL(IF(FREQUENCY(IF(Tableau1[MP ANALYSEE]&lt;&gt;"",MATCH(Tableau1[MP ANALYSEE],Tableau1[MP ANALYSEE],0)), ROW(Tableau1[MP ANALYSEE])-ROW($B$2)+1),ROW(Tableau1[MP ANALYSEE])-ROW($B$2)+1),ROWS(I$2:I210))))</f>
        <v/>
      </c>
      <c r="C210" t="str">
        <f t="array" ref="C210">IF(ISERROR(INDEX(Tableau1[LOT],SMALL(IF(FREQUENCY(IF(Tableau1[LOT]&lt;&gt;"",MATCH(Tableau1[LOT],Tableau1[LOT],0)), ROW(Tableau1[LOT])-ROW($B$2)+1),ROW(Tableau1[LOT])-ROW($B$2)+1),ROWS(I$2:I210)))),"",INDEX(Tableau1[LOT],SMALL(IF(FREQUENCY(IF(Tableau1[LOT]&lt;&gt;"",MATCH(Tableau1[LOT],Tableau1[LOT],0)), ROW(Tableau1[LOT])-ROW($B$2)+1),ROW(Tableau1[LOT])-ROW($B$2)+1),ROWS(I$2:I210))))</f>
        <v/>
      </c>
      <c r="E210" t="str">
        <f t="array" ref="E210">IF(ISERROR(INDEX(Tableau1[LABO],SMALL(IF(FREQUENCY(IF(Tableau1[LABO]&lt;&gt;"",MATCH(Tableau1[LABO],Tableau1[LABO],0)), ROW(Tableau1[LABO])-ROW($B$2)+1),ROW(Tableau1[LABO])-ROW($B$2)+1),ROWS(I$2:I210)))),"",INDEX(Tableau1[LABO],SMALL(IF(FREQUENCY(IF(Tableau1[LABO]&lt;&gt;"",MATCH(Tableau1[LABO],Tableau1[LABO],0)), ROW(Tableau1[LABO])-ROW($B$2)+1),ROW(Tableau1[LABO])-ROW($B$2)+1),ROWS(I$2:I210))))</f>
        <v/>
      </c>
      <c r="G210" t="str">
        <f t="array" ref="G210">IF(ISERROR(INDEX(Tableau1[USINE],SMALL(IF(FREQUENCY(IF(Tableau1[USINE]&lt;&gt;"",MATCH(Tableau1[USINE],Tableau1[USINE],0)), ROW(Tableau1[USINE])-ROW($B$2)+1),ROW(Tableau1[USINE])-ROW($B$2)+1),ROWS(I$2:I210)))),"",INDEX(Tableau1[USINE],SMALL(IF(FREQUENCY(IF(Tableau1[USINE]&lt;&gt;"",MATCH(Tableau1[USINE],Tableau1[USINE],0)), ROW(Tableau1[USINE])-ROW($B$2)+1),ROW(Tableau1[USINE])-ROW($B$2)+1),ROWS(I$2:I210))))</f>
        <v/>
      </c>
    </row>
    <row r="211" spans="1:7" x14ac:dyDescent="0.45">
      <c r="A211" t="str">
        <f t="array" ref="A211">IF(ISERROR(INDEX(Tableau1[MP ANALYSEE],SMALL(IF(FREQUENCY(IF(Tableau1[MP ANALYSEE]&lt;&gt;"",MATCH(Tableau1[MP ANALYSEE],Tableau1[MP ANALYSEE],0)), ROW(Tableau1[MP ANALYSEE])-ROW($B$2)+1),ROW(Tableau1[MP ANALYSEE])-ROW($B$2)+1),ROWS(I$2:I211)))),"",INDEX(Tableau1[MP ANALYSEE],SMALL(IF(FREQUENCY(IF(Tableau1[MP ANALYSEE]&lt;&gt;"",MATCH(Tableau1[MP ANALYSEE],Tableau1[MP ANALYSEE],0)), ROW(Tableau1[MP ANALYSEE])-ROW($B$2)+1),ROW(Tableau1[MP ANALYSEE])-ROW($B$2)+1),ROWS(I$2:I211))))</f>
        <v/>
      </c>
      <c r="C211" t="str">
        <f t="array" ref="C211">IF(ISERROR(INDEX(Tableau1[LOT],SMALL(IF(FREQUENCY(IF(Tableau1[LOT]&lt;&gt;"",MATCH(Tableau1[LOT],Tableau1[LOT],0)), ROW(Tableau1[LOT])-ROW($B$2)+1),ROW(Tableau1[LOT])-ROW($B$2)+1),ROWS(I$2:I211)))),"",INDEX(Tableau1[LOT],SMALL(IF(FREQUENCY(IF(Tableau1[LOT]&lt;&gt;"",MATCH(Tableau1[LOT],Tableau1[LOT],0)), ROW(Tableau1[LOT])-ROW($B$2)+1),ROW(Tableau1[LOT])-ROW($B$2)+1),ROWS(I$2:I211))))</f>
        <v/>
      </c>
      <c r="E211" t="str">
        <f t="array" ref="E211">IF(ISERROR(INDEX(Tableau1[LABO],SMALL(IF(FREQUENCY(IF(Tableau1[LABO]&lt;&gt;"",MATCH(Tableau1[LABO],Tableau1[LABO],0)), ROW(Tableau1[LABO])-ROW($B$2)+1),ROW(Tableau1[LABO])-ROW($B$2)+1),ROWS(I$2:I211)))),"",INDEX(Tableau1[LABO],SMALL(IF(FREQUENCY(IF(Tableau1[LABO]&lt;&gt;"",MATCH(Tableau1[LABO],Tableau1[LABO],0)), ROW(Tableau1[LABO])-ROW($B$2)+1),ROW(Tableau1[LABO])-ROW($B$2)+1),ROWS(I$2:I211))))</f>
        <v/>
      </c>
      <c r="G211" t="str">
        <f t="array" ref="G211">IF(ISERROR(INDEX(Tableau1[USINE],SMALL(IF(FREQUENCY(IF(Tableau1[USINE]&lt;&gt;"",MATCH(Tableau1[USINE],Tableau1[USINE],0)), ROW(Tableau1[USINE])-ROW($B$2)+1),ROW(Tableau1[USINE])-ROW($B$2)+1),ROWS(I$2:I211)))),"",INDEX(Tableau1[USINE],SMALL(IF(FREQUENCY(IF(Tableau1[USINE]&lt;&gt;"",MATCH(Tableau1[USINE],Tableau1[USINE],0)), ROW(Tableau1[USINE])-ROW($B$2)+1),ROW(Tableau1[USINE])-ROW($B$2)+1),ROWS(I$2:I211))))</f>
        <v/>
      </c>
    </row>
    <row r="212" spans="1:7" x14ac:dyDescent="0.45">
      <c r="A212" t="str">
        <f t="array" ref="A212">IF(ISERROR(INDEX(Tableau1[MP ANALYSEE],SMALL(IF(FREQUENCY(IF(Tableau1[MP ANALYSEE]&lt;&gt;"",MATCH(Tableau1[MP ANALYSEE],Tableau1[MP ANALYSEE],0)), ROW(Tableau1[MP ANALYSEE])-ROW($B$2)+1),ROW(Tableau1[MP ANALYSEE])-ROW($B$2)+1),ROWS(I$2:I212)))),"",INDEX(Tableau1[MP ANALYSEE],SMALL(IF(FREQUENCY(IF(Tableau1[MP ANALYSEE]&lt;&gt;"",MATCH(Tableau1[MP ANALYSEE],Tableau1[MP ANALYSEE],0)), ROW(Tableau1[MP ANALYSEE])-ROW($B$2)+1),ROW(Tableau1[MP ANALYSEE])-ROW($B$2)+1),ROWS(I$2:I212))))</f>
        <v/>
      </c>
      <c r="C212" t="str">
        <f t="array" ref="C212">IF(ISERROR(INDEX(Tableau1[LOT],SMALL(IF(FREQUENCY(IF(Tableau1[LOT]&lt;&gt;"",MATCH(Tableau1[LOT],Tableau1[LOT],0)), ROW(Tableau1[LOT])-ROW($B$2)+1),ROW(Tableau1[LOT])-ROW($B$2)+1),ROWS(I$2:I212)))),"",INDEX(Tableau1[LOT],SMALL(IF(FREQUENCY(IF(Tableau1[LOT]&lt;&gt;"",MATCH(Tableau1[LOT],Tableau1[LOT],0)), ROW(Tableau1[LOT])-ROW($B$2)+1),ROW(Tableau1[LOT])-ROW($B$2)+1),ROWS(I$2:I212))))</f>
        <v/>
      </c>
      <c r="E212" t="str">
        <f t="array" ref="E212">IF(ISERROR(INDEX(Tableau1[LABO],SMALL(IF(FREQUENCY(IF(Tableau1[LABO]&lt;&gt;"",MATCH(Tableau1[LABO],Tableau1[LABO],0)), ROW(Tableau1[LABO])-ROW($B$2)+1),ROW(Tableau1[LABO])-ROW($B$2)+1),ROWS(I$2:I212)))),"",INDEX(Tableau1[LABO],SMALL(IF(FREQUENCY(IF(Tableau1[LABO]&lt;&gt;"",MATCH(Tableau1[LABO],Tableau1[LABO],0)), ROW(Tableau1[LABO])-ROW($B$2)+1),ROW(Tableau1[LABO])-ROW($B$2)+1),ROWS(I$2:I212))))</f>
        <v/>
      </c>
      <c r="G212" t="str">
        <f t="array" ref="G212">IF(ISERROR(INDEX(Tableau1[USINE],SMALL(IF(FREQUENCY(IF(Tableau1[USINE]&lt;&gt;"",MATCH(Tableau1[USINE],Tableau1[USINE],0)), ROW(Tableau1[USINE])-ROW($B$2)+1),ROW(Tableau1[USINE])-ROW($B$2)+1),ROWS(I$2:I212)))),"",INDEX(Tableau1[USINE],SMALL(IF(FREQUENCY(IF(Tableau1[USINE]&lt;&gt;"",MATCH(Tableau1[USINE],Tableau1[USINE],0)), ROW(Tableau1[USINE])-ROW($B$2)+1),ROW(Tableau1[USINE])-ROW($B$2)+1),ROWS(I$2:I212))))</f>
        <v/>
      </c>
    </row>
    <row r="213" spans="1:7" x14ac:dyDescent="0.45">
      <c r="A213" t="str">
        <f t="array" ref="A213">IF(ISERROR(INDEX(Tableau1[MP ANALYSEE],SMALL(IF(FREQUENCY(IF(Tableau1[MP ANALYSEE]&lt;&gt;"",MATCH(Tableau1[MP ANALYSEE],Tableau1[MP ANALYSEE],0)), ROW(Tableau1[MP ANALYSEE])-ROW($B$2)+1),ROW(Tableau1[MP ANALYSEE])-ROW($B$2)+1),ROWS(I$2:I213)))),"",INDEX(Tableau1[MP ANALYSEE],SMALL(IF(FREQUENCY(IF(Tableau1[MP ANALYSEE]&lt;&gt;"",MATCH(Tableau1[MP ANALYSEE],Tableau1[MP ANALYSEE],0)), ROW(Tableau1[MP ANALYSEE])-ROW($B$2)+1),ROW(Tableau1[MP ANALYSEE])-ROW($B$2)+1),ROWS(I$2:I213))))</f>
        <v/>
      </c>
      <c r="C213" t="str">
        <f t="array" ref="C213">IF(ISERROR(INDEX(Tableau1[LOT],SMALL(IF(FREQUENCY(IF(Tableau1[LOT]&lt;&gt;"",MATCH(Tableau1[LOT],Tableau1[LOT],0)), ROW(Tableau1[LOT])-ROW($B$2)+1),ROW(Tableau1[LOT])-ROW($B$2)+1),ROWS(I$2:I213)))),"",INDEX(Tableau1[LOT],SMALL(IF(FREQUENCY(IF(Tableau1[LOT]&lt;&gt;"",MATCH(Tableau1[LOT],Tableau1[LOT],0)), ROW(Tableau1[LOT])-ROW($B$2)+1),ROW(Tableau1[LOT])-ROW($B$2)+1),ROWS(I$2:I213))))</f>
        <v/>
      </c>
      <c r="E213" t="str">
        <f t="array" ref="E213">IF(ISERROR(INDEX(Tableau1[LABO],SMALL(IF(FREQUENCY(IF(Tableau1[LABO]&lt;&gt;"",MATCH(Tableau1[LABO],Tableau1[LABO],0)), ROW(Tableau1[LABO])-ROW($B$2)+1),ROW(Tableau1[LABO])-ROW($B$2)+1),ROWS(I$2:I213)))),"",INDEX(Tableau1[LABO],SMALL(IF(FREQUENCY(IF(Tableau1[LABO]&lt;&gt;"",MATCH(Tableau1[LABO],Tableau1[LABO],0)), ROW(Tableau1[LABO])-ROW($B$2)+1),ROW(Tableau1[LABO])-ROW($B$2)+1),ROWS(I$2:I213))))</f>
        <v/>
      </c>
      <c r="G213" t="str">
        <f t="array" ref="G213">IF(ISERROR(INDEX(Tableau1[USINE],SMALL(IF(FREQUENCY(IF(Tableau1[USINE]&lt;&gt;"",MATCH(Tableau1[USINE],Tableau1[USINE],0)), ROW(Tableau1[USINE])-ROW($B$2)+1),ROW(Tableau1[USINE])-ROW($B$2)+1),ROWS(I$2:I213)))),"",INDEX(Tableau1[USINE],SMALL(IF(FREQUENCY(IF(Tableau1[USINE]&lt;&gt;"",MATCH(Tableau1[USINE],Tableau1[USINE],0)), ROW(Tableau1[USINE])-ROW($B$2)+1),ROW(Tableau1[USINE])-ROW($B$2)+1),ROWS(I$2:I213))))</f>
        <v/>
      </c>
    </row>
    <row r="214" spans="1:7" x14ac:dyDescent="0.45">
      <c r="A214" t="str">
        <f t="array" ref="A214">IF(ISERROR(INDEX(Tableau1[MP ANALYSEE],SMALL(IF(FREQUENCY(IF(Tableau1[MP ANALYSEE]&lt;&gt;"",MATCH(Tableau1[MP ANALYSEE],Tableau1[MP ANALYSEE],0)), ROW(Tableau1[MP ANALYSEE])-ROW($B$2)+1),ROW(Tableau1[MP ANALYSEE])-ROW($B$2)+1),ROWS(I$2:I214)))),"",INDEX(Tableau1[MP ANALYSEE],SMALL(IF(FREQUENCY(IF(Tableau1[MP ANALYSEE]&lt;&gt;"",MATCH(Tableau1[MP ANALYSEE],Tableau1[MP ANALYSEE],0)), ROW(Tableau1[MP ANALYSEE])-ROW($B$2)+1),ROW(Tableau1[MP ANALYSEE])-ROW($B$2)+1),ROWS(I$2:I214))))</f>
        <v/>
      </c>
      <c r="C214" t="str">
        <f t="array" ref="C214">IF(ISERROR(INDEX(Tableau1[LOT],SMALL(IF(FREQUENCY(IF(Tableau1[LOT]&lt;&gt;"",MATCH(Tableau1[LOT],Tableau1[LOT],0)), ROW(Tableau1[LOT])-ROW($B$2)+1),ROW(Tableau1[LOT])-ROW($B$2)+1),ROWS(I$2:I214)))),"",INDEX(Tableau1[LOT],SMALL(IF(FREQUENCY(IF(Tableau1[LOT]&lt;&gt;"",MATCH(Tableau1[LOT],Tableau1[LOT],0)), ROW(Tableau1[LOT])-ROW($B$2)+1),ROW(Tableau1[LOT])-ROW($B$2)+1),ROWS(I$2:I214))))</f>
        <v/>
      </c>
      <c r="E214" t="str">
        <f t="array" ref="E214">IF(ISERROR(INDEX(Tableau1[LABO],SMALL(IF(FREQUENCY(IF(Tableau1[LABO]&lt;&gt;"",MATCH(Tableau1[LABO],Tableau1[LABO],0)), ROW(Tableau1[LABO])-ROW($B$2)+1),ROW(Tableau1[LABO])-ROW($B$2)+1),ROWS(I$2:I214)))),"",INDEX(Tableau1[LABO],SMALL(IF(FREQUENCY(IF(Tableau1[LABO]&lt;&gt;"",MATCH(Tableau1[LABO],Tableau1[LABO],0)), ROW(Tableau1[LABO])-ROW($B$2)+1),ROW(Tableau1[LABO])-ROW($B$2)+1),ROWS(I$2:I214))))</f>
        <v/>
      </c>
      <c r="G214" t="str">
        <f t="array" ref="G214">IF(ISERROR(INDEX(Tableau1[USINE],SMALL(IF(FREQUENCY(IF(Tableau1[USINE]&lt;&gt;"",MATCH(Tableau1[USINE],Tableau1[USINE],0)), ROW(Tableau1[USINE])-ROW($B$2)+1),ROW(Tableau1[USINE])-ROW($B$2)+1),ROWS(I$2:I214)))),"",INDEX(Tableau1[USINE],SMALL(IF(FREQUENCY(IF(Tableau1[USINE]&lt;&gt;"",MATCH(Tableau1[USINE],Tableau1[USINE],0)), ROW(Tableau1[USINE])-ROW($B$2)+1),ROW(Tableau1[USINE])-ROW($B$2)+1),ROWS(I$2:I214))))</f>
        <v/>
      </c>
    </row>
    <row r="215" spans="1:7" x14ac:dyDescent="0.45">
      <c r="A215" t="str">
        <f t="array" ref="A215">IF(ISERROR(INDEX(Tableau1[MP ANALYSEE],SMALL(IF(FREQUENCY(IF(Tableau1[MP ANALYSEE]&lt;&gt;"",MATCH(Tableau1[MP ANALYSEE],Tableau1[MP ANALYSEE],0)), ROW(Tableau1[MP ANALYSEE])-ROW($B$2)+1),ROW(Tableau1[MP ANALYSEE])-ROW($B$2)+1),ROWS(I$2:I215)))),"",INDEX(Tableau1[MP ANALYSEE],SMALL(IF(FREQUENCY(IF(Tableau1[MP ANALYSEE]&lt;&gt;"",MATCH(Tableau1[MP ANALYSEE],Tableau1[MP ANALYSEE],0)), ROW(Tableau1[MP ANALYSEE])-ROW($B$2)+1),ROW(Tableau1[MP ANALYSEE])-ROW($B$2)+1),ROWS(I$2:I215))))</f>
        <v/>
      </c>
      <c r="C215" t="str">
        <f t="array" ref="C215">IF(ISERROR(INDEX(Tableau1[LOT],SMALL(IF(FREQUENCY(IF(Tableau1[LOT]&lt;&gt;"",MATCH(Tableau1[LOT],Tableau1[LOT],0)), ROW(Tableau1[LOT])-ROW($B$2)+1),ROW(Tableau1[LOT])-ROW($B$2)+1),ROWS(I$2:I215)))),"",INDEX(Tableau1[LOT],SMALL(IF(FREQUENCY(IF(Tableau1[LOT]&lt;&gt;"",MATCH(Tableau1[LOT],Tableau1[LOT],0)), ROW(Tableau1[LOT])-ROW($B$2)+1),ROW(Tableau1[LOT])-ROW($B$2)+1),ROWS(I$2:I215))))</f>
        <v/>
      </c>
      <c r="E215" t="str">
        <f t="array" ref="E215">IF(ISERROR(INDEX(Tableau1[LABO],SMALL(IF(FREQUENCY(IF(Tableau1[LABO]&lt;&gt;"",MATCH(Tableau1[LABO],Tableau1[LABO],0)), ROW(Tableau1[LABO])-ROW($B$2)+1),ROW(Tableau1[LABO])-ROW($B$2)+1),ROWS(I$2:I215)))),"",INDEX(Tableau1[LABO],SMALL(IF(FREQUENCY(IF(Tableau1[LABO]&lt;&gt;"",MATCH(Tableau1[LABO],Tableau1[LABO],0)), ROW(Tableau1[LABO])-ROW($B$2)+1),ROW(Tableau1[LABO])-ROW($B$2)+1),ROWS(I$2:I215))))</f>
        <v/>
      </c>
      <c r="G215" t="str">
        <f t="array" ref="G215">IF(ISERROR(INDEX(Tableau1[USINE],SMALL(IF(FREQUENCY(IF(Tableau1[USINE]&lt;&gt;"",MATCH(Tableau1[USINE],Tableau1[USINE],0)), ROW(Tableau1[USINE])-ROW($B$2)+1),ROW(Tableau1[USINE])-ROW($B$2)+1),ROWS(I$2:I215)))),"",INDEX(Tableau1[USINE],SMALL(IF(FREQUENCY(IF(Tableau1[USINE]&lt;&gt;"",MATCH(Tableau1[USINE],Tableau1[USINE],0)), ROW(Tableau1[USINE])-ROW($B$2)+1),ROW(Tableau1[USINE])-ROW($B$2)+1),ROWS(I$2:I215))))</f>
        <v/>
      </c>
    </row>
    <row r="216" spans="1:7" x14ac:dyDescent="0.45">
      <c r="A216" t="str">
        <f t="array" ref="A216">IF(ISERROR(INDEX(Tableau1[MP ANALYSEE],SMALL(IF(FREQUENCY(IF(Tableau1[MP ANALYSEE]&lt;&gt;"",MATCH(Tableau1[MP ANALYSEE],Tableau1[MP ANALYSEE],0)), ROW(Tableau1[MP ANALYSEE])-ROW($B$2)+1),ROW(Tableau1[MP ANALYSEE])-ROW($B$2)+1),ROWS(I$2:I216)))),"",INDEX(Tableau1[MP ANALYSEE],SMALL(IF(FREQUENCY(IF(Tableau1[MP ANALYSEE]&lt;&gt;"",MATCH(Tableau1[MP ANALYSEE],Tableau1[MP ANALYSEE],0)), ROW(Tableau1[MP ANALYSEE])-ROW($B$2)+1),ROW(Tableau1[MP ANALYSEE])-ROW($B$2)+1),ROWS(I$2:I216))))</f>
        <v/>
      </c>
      <c r="C216" t="str">
        <f t="array" ref="C216">IF(ISERROR(INDEX(Tableau1[LOT],SMALL(IF(FREQUENCY(IF(Tableau1[LOT]&lt;&gt;"",MATCH(Tableau1[LOT],Tableau1[LOT],0)), ROW(Tableau1[LOT])-ROW($B$2)+1),ROW(Tableau1[LOT])-ROW($B$2)+1),ROWS(I$2:I216)))),"",INDEX(Tableau1[LOT],SMALL(IF(FREQUENCY(IF(Tableau1[LOT]&lt;&gt;"",MATCH(Tableau1[LOT],Tableau1[LOT],0)), ROW(Tableau1[LOT])-ROW($B$2)+1),ROW(Tableau1[LOT])-ROW($B$2)+1),ROWS(I$2:I216))))</f>
        <v/>
      </c>
      <c r="E216" t="str">
        <f t="array" ref="E216">IF(ISERROR(INDEX(Tableau1[LABO],SMALL(IF(FREQUENCY(IF(Tableau1[LABO]&lt;&gt;"",MATCH(Tableau1[LABO],Tableau1[LABO],0)), ROW(Tableau1[LABO])-ROW($B$2)+1),ROW(Tableau1[LABO])-ROW($B$2)+1),ROWS(I$2:I216)))),"",INDEX(Tableau1[LABO],SMALL(IF(FREQUENCY(IF(Tableau1[LABO]&lt;&gt;"",MATCH(Tableau1[LABO],Tableau1[LABO],0)), ROW(Tableau1[LABO])-ROW($B$2)+1),ROW(Tableau1[LABO])-ROW($B$2)+1),ROWS(I$2:I216))))</f>
        <v/>
      </c>
      <c r="G216" t="str">
        <f t="array" ref="G216">IF(ISERROR(INDEX(Tableau1[USINE],SMALL(IF(FREQUENCY(IF(Tableau1[USINE]&lt;&gt;"",MATCH(Tableau1[USINE],Tableau1[USINE],0)), ROW(Tableau1[USINE])-ROW($B$2)+1),ROW(Tableau1[USINE])-ROW($B$2)+1),ROWS(I$2:I216)))),"",INDEX(Tableau1[USINE],SMALL(IF(FREQUENCY(IF(Tableau1[USINE]&lt;&gt;"",MATCH(Tableau1[USINE],Tableau1[USINE],0)), ROW(Tableau1[USINE])-ROW($B$2)+1),ROW(Tableau1[USINE])-ROW($B$2)+1),ROWS(I$2:I216))))</f>
        <v/>
      </c>
    </row>
    <row r="217" spans="1:7" x14ac:dyDescent="0.45">
      <c r="A217" t="str">
        <f t="array" ref="A217">IF(ISERROR(INDEX(Tableau1[MP ANALYSEE],SMALL(IF(FREQUENCY(IF(Tableau1[MP ANALYSEE]&lt;&gt;"",MATCH(Tableau1[MP ANALYSEE],Tableau1[MP ANALYSEE],0)), ROW(Tableau1[MP ANALYSEE])-ROW($B$2)+1),ROW(Tableau1[MP ANALYSEE])-ROW($B$2)+1),ROWS(I$2:I217)))),"",INDEX(Tableau1[MP ANALYSEE],SMALL(IF(FREQUENCY(IF(Tableau1[MP ANALYSEE]&lt;&gt;"",MATCH(Tableau1[MP ANALYSEE],Tableau1[MP ANALYSEE],0)), ROW(Tableau1[MP ANALYSEE])-ROW($B$2)+1),ROW(Tableau1[MP ANALYSEE])-ROW($B$2)+1),ROWS(I$2:I217))))</f>
        <v/>
      </c>
      <c r="C217" t="str">
        <f t="array" ref="C217">IF(ISERROR(INDEX(Tableau1[LOT],SMALL(IF(FREQUENCY(IF(Tableau1[LOT]&lt;&gt;"",MATCH(Tableau1[LOT],Tableau1[LOT],0)), ROW(Tableau1[LOT])-ROW($B$2)+1),ROW(Tableau1[LOT])-ROW($B$2)+1),ROWS(I$2:I217)))),"",INDEX(Tableau1[LOT],SMALL(IF(FREQUENCY(IF(Tableau1[LOT]&lt;&gt;"",MATCH(Tableau1[LOT],Tableau1[LOT],0)), ROW(Tableau1[LOT])-ROW($B$2)+1),ROW(Tableau1[LOT])-ROW($B$2)+1),ROWS(I$2:I217))))</f>
        <v/>
      </c>
      <c r="E217" t="str">
        <f t="array" ref="E217">IF(ISERROR(INDEX(Tableau1[LABO],SMALL(IF(FREQUENCY(IF(Tableau1[LABO]&lt;&gt;"",MATCH(Tableau1[LABO],Tableau1[LABO],0)), ROW(Tableau1[LABO])-ROW($B$2)+1),ROW(Tableau1[LABO])-ROW($B$2)+1),ROWS(I$2:I217)))),"",INDEX(Tableau1[LABO],SMALL(IF(FREQUENCY(IF(Tableau1[LABO]&lt;&gt;"",MATCH(Tableau1[LABO],Tableau1[LABO],0)), ROW(Tableau1[LABO])-ROW($B$2)+1),ROW(Tableau1[LABO])-ROW($B$2)+1),ROWS(I$2:I217))))</f>
        <v/>
      </c>
      <c r="G217" t="str">
        <f t="array" ref="G217">IF(ISERROR(INDEX(Tableau1[USINE],SMALL(IF(FREQUENCY(IF(Tableau1[USINE]&lt;&gt;"",MATCH(Tableau1[USINE],Tableau1[USINE],0)), ROW(Tableau1[USINE])-ROW($B$2)+1),ROW(Tableau1[USINE])-ROW($B$2)+1),ROWS(I$2:I217)))),"",INDEX(Tableau1[USINE],SMALL(IF(FREQUENCY(IF(Tableau1[USINE]&lt;&gt;"",MATCH(Tableau1[USINE],Tableau1[USINE],0)), ROW(Tableau1[USINE])-ROW($B$2)+1),ROW(Tableau1[USINE])-ROW($B$2)+1),ROWS(I$2:I217))))</f>
        <v/>
      </c>
    </row>
    <row r="218" spans="1:7" x14ac:dyDescent="0.45">
      <c r="A218" t="str">
        <f t="array" ref="A218">IF(ISERROR(INDEX(Tableau1[MP ANALYSEE],SMALL(IF(FREQUENCY(IF(Tableau1[MP ANALYSEE]&lt;&gt;"",MATCH(Tableau1[MP ANALYSEE],Tableau1[MP ANALYSEE],0)), ROW(Tableau1[MP ANALYSEE])-ROW($B$2)+1),ROW(Tableau1[MP ANALYSEE])-ROW($B$2)+1),ROWS(I$2:I218)))),"",INDEX(Tableau1[MP ANALYSEE],SMALL(IF(FREQUENCY(IF(Tableau1[MP ANALYSEE]&lt;&gt;"",MATCH(Tableau1[MP ANALYSEE],Tableau1[MP ANALYSEE],0)), ROW(Tableau1[MP ANALYSEE])-ROW($B$2)+1),ROW(Tableau1[MP ANALYSEE])-ROW($B$2)+1),ROWS(I$2:I218))))</f>
        <v/>
      </c>
      <c r="C218" t="str">
        <f t="array" ref="C218">IF(ISERROR(INDEX(Tableau1[LOT],SMALL(IF(FREQUENCY(IF(Tableau1[LOT]&lt;&gt;"",MATCH(Tableau1[LOT],Tableau1[LOT],0)), ROW(Tableau1[LOT])-ROW($B$2)+1),ROW(Tableau1[LOT])-ROW($B$2)+1),ROWS(I$2:I218)))),"",INDEX(Tableau1[LOT],SMALL(IF(FREQUENCY(IF(Tableau1[LOT]&lt;&gt;"",MATCH(Tableau1[LOT],Tableau1[LOT],0)), ROW(Tableau1[LOT])-ROW($B$2)+1),ROW(Tableau1[LOT])-ROW($B$2)+1),ROWS(I$2:I218))))</f>
        <v/>
      </c>
      <c r="E218" t="str">
        <f t="array" ref="E218">IF(ISERROR(INDEX(Tableau1[LABO],SMALL(IF(FREQUENCY(IF(Tableau1[LABO]&lt;&gt;"",MATCH(Tableau1[LABO],Tableau1[LABO],0)), ROW(Tableau1[LABO])-ROW($B$2)+1),ROW(Tableau1[LABO])-ROW($B$2)+1),ROWS(I$2:I218)))),"",INDEX(Tableau1[LABO],SMALL(IF(FREQUENCY(IF(Tableau1[LABO]&lt;&gt;"",MATCH(Tableau1[LABO],Tableau1[LABO],0)), ROW(Tableau1[LABO])-ROW($B$2)+1),ROW(Tableau1[LABO])-ROW($B$2)+1),ROWS(I$2:I218))))</f>
        <v/>
      </c>
      <c r="G218" t="str">
        <f t="array" ref="G218">IF(ISERROR(INDEX(Tableau1[USINE],SMALL(IF(FREQUENCY(IF(Tableau1[USINE]&lt;&gt;"",MATCH(Tableau1[USINE],Tableau1[USINE],0)), ROW(Tableau1[USINE])-ROW($B$2)+1),ROW(Tableau1[USINE])-ROW($B$2)+1),ROWS(I$2:I218)))),"",INDEX(Tableau1[USINE],SMALL(IF(FREQUENCY(IF(Tableau1[USINE]&lt;&gt;"",MATCH(Tableau1[USINE],Tableau1[USINE],0)), ROW(Tableau1[USINE])-ROW($B$2)+1),ROW(Tableau1[USINE])-ROW($B$2)+1),ROWS(I$2:I218))))</f>
        <v/>
      </c>
    </row>
    <row r="219" spans="1:7" x14ac:dyDescent="0.45">
      <c r="A219" t="str">
        <f t="array" ref="A219">IF(ISERROR(INDEX(Tableau1[MP ANALYSEE],SMALL(IF(FREQUENCY(IF(Tableau1[MP ANALYSEE]&lt;&gt;"",MATCH(Tableau1[MP ANALYSEE],Tableau1[MP ANALYSEE],0)), ROW(Tableau1[MP ANALYSEE])-ROW($B$2)+1),ROW(Tableau1[MP ANALYSEE])-ROW($B$2)+1),ROWS(I$2:I219)))),"",INDEX(Tableau1[MP ANALYSEE],SMALL(IF(FREQUENCY(IF(Tableau1[MP ANALYSEE]&lt;&gt;"",MATCH(Tableau1[MP ANALYSEE],Tableau1[MP ANALYSEE],0)), ROW(Tableau1[MP ANALYSEE])-ROW($B$2)+1),ROW(Tableau1[MP ANALYSEE])-ROW($B$2)+1),ROWS(I$2:I219))))</f>
        <v/>
      </c>
      <c r="C219" t="str">
        <f t="array" ref="C219">IF(ISERROR(INDEX(Tableau1[LOT],SMALL(IF(FREQUENCY(IF(Tableau1[LOT]&lt;&gt;"",MATCH(Tableau1[LOT],Tableau1[LOT],0)), ROW(Tableau1[LOT])-ROW($B$2)+1),ROW(Tableau1[LOT])-ROW($B$2)+1),ROWS(I$2:I219)))),"",INDEX(Tableau1[LOT],SMALL(IF(FREQUENCY(IF(Tableau1[LOT]&lt;&gt;"",MATCH(Tableau1[LOT],Tableau1[LOT],0)), ROW(Tableau1[LOT])-ROW($B$2)+1),ROW(Tableau1[LOT])-ROW($B$2)+1),ROWS(I$2:I219))))</f>
        <v/>
      </c>
      <c r="E219" t="str">
        <f t="array" ref="E219">IF(ISERROR(INDEX(Tableau1[LABO],SMALL(IF(FREQUENCY(IF(Tableau1[LABO]&lt;&gt;"",MATCH(Tableau1[LABO],Tableau1[LABO],0)), ROW(Tableau1[LABO])-ROW($B$2)+1),ROW(Tableau1[LABO])-ROW($B$2)+1),ROWS(I$2:I219)))),"",INDEX(Tableau1[LABO],SMALL(IF(FREQUENCY(IF(Tableau1[LABO]&lt;&gt;"",MATCH(Tableau1[LABO],Tableau1[LABO],0)), ROW(Tableau1[LABO])-ROW($B$2)+1),ROW(Tableau1[LABO])-ROW($B$2)+1),ROWS(I$2:I219))))</f>
        <v/>
      </c>
      <c r="G219" t="str">
        <f t="array" ref="G219">IF(ISERROR(INDEX(Tableau1[USINE],SMALL(IF(FREQUENCY(IF(Tableau1[USINE]&lt;&gt;"",MATCH(Tableau1[USINE],Tableau1[USINE],0)), ROW(Tableau1[USINE])-ROW($B$2)+1),ROW(Tableau1[USINE])-ROW($B$2)+1),ROWS(I$2:I219)))),"",INDEX(Tableau1[USINE],SMALL(IF(FREQUENCY(IF(Tableau1[USINE]&lt;&gt;"",MATCH(Tableau1[USINE],Tableau1[USINE],0)), ROW(Tableau1[USINE])-ROW($B$2)+1),ROW(Tableau1[USINE])-ROW($B$2)+1),ROWS(I$2:I219))))</f>
        <v/>
      </c>
    </row>
    <row r="220" spans="1:7" x14ac:dyDescent="0.45">
      <c r="A220" t="str">
        <f t="array" ref="A220">IF(ISERROR(INDEX(Tableau1[MP ANALYSEE],SMALL(IF(FREQUENCY(IF(Tableau1[MP ANALYSEE]&lt;&gt;"",MATCH(Tableau1[MP ANALYSEE],Tableau1[MP ANALYSEE],0)), ROW(Tableau1[MP ANALYSEE])-ROW($B$2)+1),ROW(Tableau1[MP ANALYSEE])-ROW($B$2)+1),ROWS(I$2:I220)))),"",INDEX(Tableau1[MP ANALYSEE],SMALL(IF(FREQUENCY(IF(Tableau1[MP ANALYSEE]&lt;&gt;"",MATCH(Tableau1[MP ANALYSEE],Tableau1[MP ANALYSEE],0)), ROW(Tableau1[MP ANALYSEE])-ROW($B$2)+1),ROW(Tableau1[MP ANALYSEE])-ROW($B$2)+1),ROWS(I$2:I220))))</f>
        <v/>
      </c>
      <c r="C220" t="str">
        <f t="array" ref="C220">IF(ISERROR(INDEX(Tableau1[LOT],SMALL(IF(FREQUENCY(IF(Tableau1[LOT]&lt;&gt;"",MATCH(Tableau1[LOT],Tableau1[LOT],0)), ROW(Tableau1[LOT])-ROW($B$2)+1),ROW(Tableau1[LOT])-ROW($B$2)+1),ROWS(I$2:I220)))),"",INDEX(Tableau1[LOT],SMALL(IF(FREQUENCY(IF(Tableau1[LOT]&lt;&gt;"",MATCH(Tableau1[LOT],Tableau1[LOT],0)), ROW(Tableau1[LOT])-ROW($B$2)+1),ROW(Tableau1[LOT])-ROW($B$2)+1),ROWS(I$2:I220))))</f>
        <v/>
      </c>
      <c r="E220" t="str">
        <f t="array" ref="E220">IF(ISERROR(INDEX(Tableau1[LABO],SMALL(IF(FREQUENCY(IF(Tableau1[LABO]&lt;&gt;"",MATCH(Tableau1[LABO],Tableau1[LABO],0)), ROW(Tableau1[LABO])-ROW($B$2)+1),ROW(Tableau1[LABO])-ROW($B$2)+1),ROWS(I$2:I220)))),"",INDEX(Tableau1[LABO],SMALL(IF(FREQUENCY(IF(Tableau1[LABO]&lt;&gt;"",MATCH(Tableau1[LABO],Tableau1[LABO],0)), ROW(Tableau1[LABO])-ROW($B$2)+1),ROW(Tableau1[LABO])-ROW($B$2)+1),ROWS(I$2:I220))))</f>
        <v/>
      </c>
      <c r="G220" t="str">
        <f t="array" ref="G220">IF(ISERROR(INDEX(Tableau1[USINE],SMALL(IF(FREQUENCY(IF(Tableau1[USINE]&lt;&gt;"",MATCH(Tableau1[USINE],Tableau1[USINE],0)), ROW(Tableau1[USINE])-ROW($B$2)+1),ROW(Tableau1[USINE])-ROW($B$2)+1),ROWS(I$2:I220)))),"",INDEX(Tableau1[USINE],SMALL(IF(FREQUENCY(IF(Tableau1[USINE]&lt;&gt;"",MATCH(Tableau1[USINE],Tableau1[USINE],0)), ROW(Tableau1[USINE])-ROW($B$2)+1),ROW(Tableau1[USINE])-ROW($B$2)+1),ROWS(I$2:I220))))</f>
        <v/>
      </c>
    </row>
    <row r="221" spans="1:7" x14ac:dyDescent="0.45">
      <c r="A221" t="str">
        <f t="array" ref="A221">IF(ISERROR(INDEX(Tableau1[MP ANALYSEE],SMALL(IF(FREQUENCY(IF(Tableau1[MP ANALYSEE]&lt;&gt;"",MATCH(Tableau1[MP ANALYSEE],Tableau1[MP ANALYSEE],0)), ROW(Tableau1[MP ANALYSEE])-ROW($B$2)+1),ROW(Tableau1[MP ANALYSEE])-ROW($B$2)+1),ROWS(I$2:I221)))),"",INDEX(Tableau1[MP ANALYSEE],SMALL(IF(FREQUENCY(IF(Tableau1[MP ANALYSEE]&lt;&gt;"",MATCH(Tableau1[MP ANALYSEE],Tableau1[MP ANALYSEE],0)), ROW(Tableau1[MP ANALYSEE])-ROW($B$2)+1),ROW(Tableau1[MP ANALYSEE])-ROW($B$2)+1),ROWS(I$2:I221))))</f>
        <v/>
      </c>
      <c r="C221" t="str">
        <f t="array" ref="C221">IF(ISERROR(INDEX(Tableau1[LOT],SMALL(IF(FREQUENCY(IF(Tableau1[LOT]&lt;&gt;"",MATCH(Tableau1[LOT],Tableau1[LOT],0)), ROW(Tableau1[LOT])-ROW($B$2)+1),ROW(Tableau1[LOT])-ROW($B$2)+1),ROWS(I$2:I221)))),"",INDEX(Tableau1[LOT],SMALL(IF(FREQUENCY(IF(Tableau1[LOT]&lt;&gt;"",MATCH(Tableau1[LOT],Tableau1[LOT],0)), ROW(Tableau1[LOT])-ROW($B$2)+1),ROW(Tableau1[LOT])-ROW($B$2)+1),ROWS(I$2:I221))))</f>
        <v/>
      </c>
      <c r="E221" t="str">
        <f t="array" ref="E221">IF(ISERROR(INDEX(Tableau1[LABO],SMALL(IF(FREQUENCY(IF(Tableau1[LABO]&lt;&gt;"",MATCH(Tableau1[LABO],Tableau1[LABO],0)), ROW(Tableau1[LABO])-ROW($B$2)+1),ROW(Tableau1[LABO])-ROW($B$2)+1),ROWS(I$2:I221)))),"",INDEX(Tableau1[LABO],SMALL(IF(FREQUENCY(IF(Tableau1[LABO]&lt;&gt;"",MATCH(Tableau1[LABO],Tableau1[LABO],0)), ROW(Tableau1[LABO])-ROW($B$2)+1),ROW(Tableau1[LABO])-ROW($B$2)+1),ROWS(I$2:I221))))</f>
        <v/>
      </c>
      <c r="G221" t="str">
        <f t="array" ref="G221">IF(ISERROR(INDEX(Tableau1[USINE],SMALL(IF(FREQUENCY(IF(Tableau1[USINE]&lt;&gt;"",MATCH(Tableau1[USINE],Tableau1[USINE],0)), ROW(Tableau1[USINE])-ROW($B$2)+1),ROW(Tableau1[USINE])-ROW($B$2)+1),ROWS(I$2:I221)))),"",INDEX(Tableau1[USINE],SMALL(IF(FREQUENCY(IF(Tableau1[USINE]&lt;&gt;"",MATCH(Tableau1[USINE],Tableau1[USINE],0)), ROW(Tableau1[USINE])-ROW($B$2)+1),ROW(Tableau1[USINE])-ROW($B$2)+1),ROWS(I$2:I221))))</f>
        <v/>
      </c>
    </row>
    <row r="222" spans="1:7" x14ac:dyDescent="0.45">
      <c r="A222" t="str">
        <f t="array" ref="A222">IF(ISERROR(INDEX(Tableau1[MP ANALYSEE],SMALL(IF(FREQUENCY(IF(Tableau1[MP ANALYSEE]&lt;&gt;"",MATCH(Tableau1[MP ANALYSEE],Tableau1[MP ANALYSEE],0)), ROW(Tableau1[MP ANALYSEE])-ROW($B$2)+1),ROW(Tableau1[MP ANALYSEE])-ROW($B$2)+1),ROWS(I$2:I222)))),"",INDEX(Tableau1[MP ANALYSEE],SMALL(IF(FREQUENCY(IF(Tableau1[MP ANALYSEE]&lt;&gt;"",MATCH(Tableau1[MP ANALYSEE],Tableau1[MP ANALYSEE],0)), ROW(Tableau1[MP ANALYSEE])-ROW($B$2)+1),ROW(Tableau1[MP ANALYSEE])-ROW($B$2)+1),ROWS(I$2:I222))))</f>
        <v/>
      </c>
      <c r="C222" t="str">
        <f t="array" ref="C222">IF(ISERROR(INDEX(Tableau1[LOT],SMALL(IF(FREQUENCY(IF(Tableau1[LOT]&lt;&gt;"",MATCH(Tableau1[LOT],Tableau1[LOT],0)), ROW(Tableau1[LOT])-ROW($B$2)+1),ROW(Tableau1[LOT])-ROW($B$2)+1),ROWS(I$2:I222)))),"",INDEX(Tableau1[LOT],SMALL(IF(FREQUENCY(IF(Tableau1[LOT]&lt;&gt;"",MATCH(Tableau1[LOT],Tableau1[LOT],0)), ROW(Tableau1[LOT])-ROW($B$2)+1),ROW(Tableau1[LOT])-ROW($B$2)+1),ROWS(I$2:I222))))</f>
        <v/>
      </c>
      <c r="E222" t="str">
        <f t="array" ref="E222">IF(ISERROR(INDEX(Tableau1[LABO],SMALL(IF(FREQUENCY(IF(Tableau1[LABO]&lt;&gt;"",MATCH(Tableau1[LABO],Tableau1[LABO],0)), ROW(Tableau1[LABO])-ROW($B$2)+1),ROW(Tableau1[LABO])-ROW($B$2)+1),ROWS(I$2:I222)))),"",INDEX(Tableau1[LABO],SMALL(IF(FREQUENCY(IF(Tableau1[LABO]&lt;&gt;"",MATCH(Tableau1[LABO],Tableau1[LABO],0)), ROW(Tableau1[LABO])-ROW($B$2)+1),ROW(Tableau1[LABO])-ROW($B$2)+1),ROWS(I$2:I222))))</f>
        <v/>
      </c>
      <c r="G222" t="str">
        <f t="array" ref="G222">IF(ISERROR(INDEX(Tableau1[USINE],SMALL(IF(FREQUENCY(IF(Tableau1[USINE]&lt;&gt;"",MATCH(Tableau1[USINE],Tableau1[USINE],0)), ROW(Tableau1[USINE])-ROW($B$2)+1),ROW(Tableau1[USINE])-ROW($B$2)+1),ROWS(I$2:I222)))),"",INDEX(Tableau1[USINE],SMALL(IF(FREQUENCY(IF(Tableau1[USINE]&lt;&gt;"",MATCH(Tableau1[USINE],Tableau1[USINE],0)), ROW(Tableau1[USINE])-ROW($B$2)+1),ROW(Tableau1[USINE])-ROW($B$2)+1),ROWS(I$2:I222))))</f>
        <v/>
      </c>
    </row>
    <row r="223" spans="1:7" x14ac:dyDescent="0.45">
      <c r="A223" t="str">
        <f t="array" ref="A223">IF(ISERROR(INDEX(Tableau1[MP ANALYSEE],SMALL(IF(FREQUENCY(IF(Tableau1[MP ANALYSEE]&lt;&gt;"",MATCH(Tableau1[MP ANALYSEE],Tableau1[MP ANALYSEE],0)), ROW(Tableau1[MP ANALYSEE])-ROW($B$2)+1),ROW(Tableau1[MP ANALYSEE])-ROW($B$2)+1),ROWS(I$2:I223)))),"",INDEX(Tableau1[MP ANALYSEE],SMALL(IF(FREQUENCY(IF(Tableau1[MP ANALYSEE]&lt;&gt;"",MATCH(Tableau1[MP ANALYSEE],Tableau1[MP ANALYSEE],0)), ROW(Tableau1[MP ANALYSEE])-ROW($B$2)+1),ROW(Tableau1[MP ANALYSEE])-ROW($B$2)+1),ROWS(I$2:I223))))</f>
        <v/>
      </c>
      <c r="C223" t="str">
        <f t="array" ref="C223">IF(ISERROR(INDEX(Tableau1[LOT],SMALL(IF(FREQUENCY(IF(Tableau1[LOT]&lt;&gt;"",MATCH(Tableau1[LOT],Tableau1[LOT],0)), ROW(Tableau1[LOT])-ROW($B$2)+1),ROW(Tableau1[LOT])-ROW($B$2)+1),ROWS(I$2:I223)))),"",INDEX(Tableau1[LOT],SMALL(IF(FREQUENCY(IF(Tableau1[LOT]&lt;&gt;"",MATCH(Tableau1[LOT],Tableau1[LOT],0)), ROW(Tableau1[LOT])-ROW($B$2)+1),ROW(Tableau1[LOT])-ROW($B$2)+1),ROWS(I$2:I223))))</f>
        <v/>
      </c>
      <c r="E223" t="str">
        <f t="array" ref="E223">IF(ISERROR(INDEX(Tableau1[LABO],SMALL(IF(FREQUENCY(IF(Tableau1[LABO]&lt;&gt;"",MATCH(Tableau1[LABO],Tableau1[LABO],0)), ROW(Tableau1[LABO])-ROW($B$2)+1),ROW(Tableau1[LABO])-ROW($B$2)+1),ROWS(I$2:I223)))),"",INDEX(Tableau1[LABO],SMALL(IF(FREQUENCY(IF(Tableau1[LABO]&lt;&gt;"",MATCH(Tableau1[LABO],Tableau1[LABO],0)), ROW(Tableau1[LABO])-ROW($B$2)+1),ROW(Tableau1[LABO])-ROW($B$2)+1),ROWS(I$2:I223))))</f>
        <v/>
      </c>
      <c r="G223" t="str">
        <f t="array" ref="G223">IF(ISERROR(INDEX(Tableau1[USINE],SMALL(IF(FREQUENCY(IF(Tableau1[USINE]&lt;&gt;"",MATCH(Tableau1[USINE],Tableau1[USINE],0)), ROW(Tableau1[USINE])-ROW($B$2)+1),ROW(Tableau1[USINE])-ROW($B$2)+1),ROWS(I$2:I223)))),"",INDEX(Tableau1[USINE],SMALL(IF(FREQUENCY(IF(Tableau1[USINE]&lt;&gt;"",MATCH(Tableau1[USINE],Tableau1[USINE],0)), ROW(Tableau1[USINE])-ROW($B$2)+1),ROW(Tableau1[USINE])-ROW($B$2)+1),ROWS(I$2:I223))))</f>
        <v/>
      </c>
    </row>
    <row r="224" spans="1:7" x14ac:dyDescent="0.45">
      <c r="A224" t="str">
        <f t="array" ref="A224">IF(ISERROR(INDEX(Tableau1[MP ANALYSEE],SMALL(IF(FREQUENCY(IF(Tableau1[MP ANALYSEE]&lt;&gt;"",MATCH(Tableau1[MP ANALYSEE],Tableau1[MP ANALYSEE],0)), ROW(Tableau1[MP ANALYSEE])-ROW($B$2)+1),ROW(Tableau1[MP ANALYSEE])-ROW($B$2)+1),ROWS(I$2:I224)))),"",INDEX(Tableau1[MP ANALYSEE],SMALL(IF(FREQUENCY(IF(Tableau1[MP ANALYSEE]&lt;&gt;"",MATCH(Tableau1[MP ANALYSEE],Tableau1[MP ANALYSEE],0)), ROW(Tableau1[MP ANALYSEE])-ROW($B$2)+1),ROW(Tableau1[MP ANALYSEE])-ROW($B$2)+1),ROWS(I$2:I224))))</f>
        <v/>
      </c>
      <c r="C224" t="str">
        <f t="array" ref="C224">IF(ISERROR(INDEX(Tableau1[LOT],SMALL(IF(FREQUENCY(IF(Tableau1[LOT]&lt;&gt;"",MATCH(Tableau1[LOT],Tableau1[LOT],0)), ROW(Tableau1[LOT])-ROW($B$2)+1),ROW(Tableau1[LOT])-ROW($B$2)+1),ROWS(I$2:I224)))),"",INDEX(Tableau1[LOT],SMALL(IF(FREQUENCY(IF(Tableau1[LOT]&lt;&gt;"",MATCH(Tableau1[LOT],Tableau1[LOT],0)), ROW(Tableau1[LOT])-ROW($B$2)+1),ROW(Tableau1[LOT])-ROW($B$2)+1),ROWS(I$2:I224))))</f>
        <v/>
      </c>
      <c r="E224" t="str">
        <f t="array" ref="E224">IF(ISERROR(INDEX(Tableau1[LABO],SMALL(IF(FREQUENCY(IF(Tableau1[LABO]&lt;&gt;"",MATCH(Tableau1[LABO],Tableau1[LABO],0)), ROW(Tableau1[LABO])-ROW($B$2)+1),ROW(Tableau1[LABO])-ROW($B$2)+1),ROWS(I$2:I224)))),"",INDEX(Tableau1[LABO],SMALL(IF(FREQUENCY(IF(Tableau1[LABO]&lt;&gt;"",MATCH(Tableau1[LABO],Tableau1[LABO],0)), ROW(Tableau1[LABO])-ROW($B$2)+1),ROW(Tableau1[LABO])-ROW($B$2)+1),ROWS(I$2:I224))))</f>
        <v/>
      </c>
      <c r="G224" t="str">
        <f t="array" ref="G224">IF(ISERROR(INDEX(Tableau1[USINE],SMALL(IF(FREQUENCY(IF(Tableau1[USINE]&lt;&gt;"",MATCH(Tableau1[USINE],Tableau1[USINE],0)), ROW(Tableau1[USINE])-ROW($B$2)+1),ROW(Tableau1[USINE])-ROW($B$2)+1),ROWS(I$2:I224)))),"",INDEX(Tableau1[USINE],SMALL(IF(FREQUENCY(IF(Tableau1[USINE]&lt;&gt;"",MATCH(Tableau1[USINE],Tableau1[USINE],0)), ROW(Tableau1[USINE])-ROW($B$2)+1),ROW(Tableau1[USINE])-ROW($B$2)+1),ROWS(I$2:I224))))</f>
        <v/>
      </c>
    </row>
    <row r="225" spans="1:7" x14ac:dyDescent="0.45">
      <c r="A225" t="str">
        <f t="array" ref="A225">IF(ISERROR(INDEX(Tableau1[MP ANALYSEE],SMALL(IF(FREQUENCY(IF(Tableau1[MP ANALYSEE]&lt;&gt;"",MATCH(Tableau1[MP ANALYSEE],Tableau1[MP ANALYSEE],0)), ROW(Tableau1[MP ANALYSEE])-ROW($B$2)+1),ROW(Tableau1[MP ANALYSEE])-ROW($B$2)+1),ROWS(I$2:I225)))),"",INDEX(Tableau1[MP ANALYSEE],SMALL(IF(FREQUENCY(IF(Tableau1[MP ANALYSEE]&lt;&gt;"",MATCH(Tableau1[MP ANALYSEE],Tableau1[MP ANALYSEE],0)), ROW(Tableau1[MP ANALYSEE])-ROW($B$2)+1),ROW(Tableau1[MP ANALYSEE])-ROW($B$2)+1),ROWS(I$2:I225))))</f>
        <v/>
      </c>
      <c r="C225" t="str">
        <f t="array" ref="C225">IF(ISERROR(INDEX(Tableau1[LOT],SMALL(IF(FREQUENCY(IF(Tableau1[LOT]&lt;&gt;"",MATCH(Tableau1[LOT],Tableau1[LOT],0)), ROW(Tableau1[LOT])-ROW($B$2)+1),ROW(Tableau1[LOT])-ROW($B$2)+1),ROWS(I$2:I225)))),"",INDEX(Tableau1[LOT],SMALL(IF(FREQUENCY(IF(Tableau1[LOT]&lt;&gt;"",MATCH(Tableau1[LOT],Tableau1[LOT],0)), ROW(Tableau1[LOT])-ROW($B$2)+1),ROW(Tableau1[LOT])-ROW($B$2)+1),ROWS(I$2:I225))))</f>
        <v/>
      </c>
      <c r="E225" t="str">
        <f t="array" ref="E225">IF(ISERROR(INDEX(Tableau1[LABO],SMALL(IF(FREQUENCY(IF(Tableau1[LABO]&lt;&gt;"",MATCH(Tableau1[LABO],Tableau1[LABO],0)), ROW(Tableau1[LABO])-ROW($B$2)+1),ROW(Tableau1[LABO])-ROW($B$2)+1),ROWS(I$2:I225)))),"",INDEX(Tableau1[LABO],SMALL(IF(FREQUENCY(IF(Tableau1[LABO]&lt;&gt;"",MATCH(Tableau1[LABO],Tableau1[LABO],0)), ROW(Tableau1[LABO])-ROW($B$2)+1),ROW(Tableau1[LABO])-ROW($B$2)+1),ROWS(I$2:I225))))</f>
        <v/>
      </c>
      <c r="G225" t="str">
        <f t="array" ref="G225">IF(ISERROR(INDEX(Tableau1[USINE],SMALL(IF(FREQUENCY(IF(Tableau1[USINE]&lt;&gt;"",MATCH(Tableau1[USINE],Tableau1[USINE],0)), ROW(Tableau1[USINE])-ROW($B$2)+1),ROW(Tableau1[USINE])-ROW($B$2)+1),ROWS(I$2:I225)))),"",INDEX(Tableau1[USINE],SMALL(IF(FREQUENCY(IF(Tableau1[USINE]&lt;&gt;"",MATCH(Tableau1[USINE],Tableau1[USINE],0)), ROW(Tableau1[USINE])-ROW($B$2)+1),ROW(Tableau1[USINE])-ROW($B$2)+1),ROWS(I$2:I225))))</f>
        <v/>
      </c>
    </row>
    <row r="226" spans="1:7" x14ac:dyDescent="0.45">
      <c r="A226" t="str">
        <f t="array" ref="A226">IF(ISERROR(INDEX(Tableau1[MP ANALYSEE],SMALL(IF(FREQUENCY(IF(Tableau1[MP ANALYSEE]&lt;&gt;"",MATCH(Tableau1[MP ANALYSEE],Tableau1[MP ANALYSEE],0)), ROW(Tableau1[MP ANALYSEE])-ROW($B$2)+1),ROW(Tableau1[MP ANALYSEE])-ROW($B$2)+1),ROWS(I$2:I226)))),"",INDEX(Tableau1[MP ANALYSEE],SMALL(IF(FREQUENCY(IF(Tableau1[MP ANALYSEE]&lt;&gt;"",MATCH(Tableau1[MP ANALYSEE],Tableau1[MP ANALYSEE],0)), ROW(Tableau1[MP ANALYSEE])-ROW($B$2)+1),ROW(Tableau1[MP ANALYSEE])-ROW($B$2)+1),ROWS(I$2:I226))))</f>
        <v/>
      </c>
      <c r="C226" t="str">
        <f t="array" ref="C226">IF(ISERROR(INDEX(Tableau1[LOT],SMALL(IF(FREQUENCY(IF(Tableau1[LOT]&lt;&gt;"",MATCH(Tableau1[LOT],Tableau1[LOT],0)), ROW(Tableau1[LOT])-ROW($B$2)+1),ROW(Tableau1[LOT])-ROW($B$2)+1),ROWS(I$2:I226)))),"",INDEX(Tableau1[LOT],SMALL(IF(FREQUENCY(IF(Tableau1[LOT]&lt;&gt;"",MATCH(Tableau1[LOT],Tableau1[LOT],0)), ROW(Tableau1[LOT])-ROW($B$2)+1),ROW(Tableau1[LOT])-ROW($B$2)+1),ROWS(I$2:I226))))</f>
        <v/>
      </c>
      <c r="E226" t="str">
        <f t="array" ref="E226">IF(ISERROR(INDEX(Tableau1[LABO],SMALL(IF(FREQUENCY(IF(Tableau1[LABO]&lt;&gt;"",MATCH(Tableau1[LABO],Tableau1[LABO],0)), ROW(Tableau1[LABO])-ROW($B$2)+1),ROW(Tableau1[LABO])-ROW($B$2)+1),ROWS(I$2:I226)))),"",INDEX(Tableau1[LABO],SMALL(IF(FREQUENCY(IF(Tableau1[LABO]&lt;&gt;"",MATCH(Tableau1[LABO],Tableau1[LABO],0)), ROW(Tableau1[LABO])-ROW($B$2)+1),ROW(Tableau1[LABO])-ROW($B$2)+1),ROWS(I$2:I226))))</f>
        <v/>
      </c>
      <c r="G226" t="str">
        <f t="array" ref="G226">IF(ISERROR(INDEX(Tableau1[USINE],SMALL(IF(FREQUENCY(IF(Tableau1[USINE]&lt;&gt;"",MATCH(Tableau1[USINE],Tableau1[USINE],0)), ROW(Tableau1[USINE])-ROW($B$2)+1),ROW(Tableau1[USINE])-ROW($B$2)+1),ROWS(I$2:I226)))),"",INDEX(Tableau1[USINE],SMALL(IF(FREQUENCY(IF(Tableau1[USINE]&lt;&gt;"",MATCH(Tableau1[USINE],Tableau1[USINE],0)), ROW(Tableau1[USINE])-ROW($B$2)+1),ROW(Tableau1[USINE])-ROW($B$2)+1),ROWS(I$2:I226))))</f>
        <v/>
      </c>
    </row>
    <row r="227" spans="1:7" x14ac:dyDescent="0.45">
      <c r="A227" t="str">
        <f t="array" ref="A227">IF(ISERROR(INDEX(Tableau1[MP ANALYSEE],SMALL(IF(FREQUENCY(IF(Tableau1[MP ANALYSEE]&lt;&gt;"",MATCH(Tableau1[MP ANALYSEE],Tableau1[MP ANALYSEE],0)), ROW(Tableau1[MP ANALYSEE])-ROW($B$2)+1),ROW(Tableau1[MP ANALYSEE])-ROW($B$2)+1),ROWS(I$2:I227)))),"",INDEX(Tableau1[MP ANALYSEE],SMALL(IF(FREQUENCY(IF(Tableau1[MP ANALYSEE]&lt;&gt;"",MATCH(Tableau1[MP ANALYSEE],Tableau1[MP ANALYSEE],0)), ROW(Tableau1[MP ANALYSEE])-ROW($B$2)+1),ROW(Tableau1[MP ANALYSEE])-ROW($B$2)+1),ROWS(I$2:I227))))</f>
        <v/>
      </c>
      <c r="C227" t="str">
        <f t="array" ref="C227">IF(ISERROR(INDEX(Tableau1[LOT],SMALL(IF(FREQUENCY(IF(Tableau1[LOT]&lt;&gt;"",MATCH(Tableau1[LOT],Tableau1[LOT],0)), ROW(Tableau1[LOT])-ROW($B$2)+1),ROW(Tableau1[LOT])-ROW($B$2)+1),ROWS(I$2:I227)))),"",INDEX(Tableau1[LOT],SMALL(IF(FREQUENCY(IF(Tableau1[LOT]&lt;&gt;"",MATCH(Tableau1[LOT],Tableau1[LOT],0)), ROW(Tableau1[LOT])-ROW($B$2)+1),ROW(Tableau1[LOT])-ROW($B$2)+1),ROWS(I$2:I227))))</f>
        <v/>
      </c>
      <c r="E227" t="str">
        <f t="array" ref="E227">IF(ISERROR(INDEX(Tableau1[LABO],SMALL(IF(FREQUENCY(IF(Tableau1[LABO]&lt;&gt;"",MATCH(Tableau1[LABO],Tableau1[LABO],0)), ROW(Tableau1[LABO])-ROW($B$2)+1),ROW(Tableau1[LABO])-ROW($B$2)+1),ROWS(I$2:I227)))),"",INDEX(Tableau1[LABO],SMALL(IF(FREQUENCY(IF(Tableau1[LABO]&lt;&gt;"",MATCH(Tableau1[LABO],Tableau1[LABO],0)), ROW(Tableau1[LABO])-ROW($B$2)+1),ROW(Tableau1[LABO])-ROW($B$2)+1),ROWS(I$2:I227))))</f>
        <v/>
      </c>
      <c r="G227" t="str">
        <f t="array" ref="G227">IF(ISERROR(INDEX(Tableau1[USINE],SMALL(IF(FREQUENCY(IF(Tableau1[USINE]&lt;&gt;"",MATCH(Tableau1[USINE],Tableau1[USINE],0)), ROW(Tableau1[USINE])-ROW($B$2)+1),ROW(Tableau1[USINE])-ROW($B$2)+1),ROWS(I$2:I227)))),"",INDEX(Tableau1[USINE],SMALL(IF(FREQUENCY(IF(Tableau1[USINE]&lt;&gt;"",MATCH(Tableau1[USINE],Tableau1[USINE],0)), ROW(Tableau1[USINE])-ROW($B$2)+1),ROW(Tableau1[USINE])-ROW($B$2)+1),ROWS(I$2:I227))))</f>
        <v/>
      </c>
    </row>
    <row r="228" spans="1:7" x14ac:dyDescent="0.45">
      <c r="A228" t="str">
        <f t="array" ref="A228">IF(ISERROR(INDEX(Tableau1[MP ANALYSEE],SMALL(IF(FREQUENCY(IF(Tableau1[MP ANALYSEE]&lt;&gt;"",MATCH(Tableau1[MP ANALYSEE],Tableau1[MP ANALYSEE],0)), ROW(Tableau1[MP ANALYSEE])-ROW($B$2)+1),ROW(Tableau1[MP ANALYSEE])-ROW($B$2)+1),ROWS(I$2:I228)))),"",INDEX(Tableau1[MP ANALYSEE],SMALL(IF(FREQUENCY(IF(Tableau1[MP ANALYSEE]&lt;&gt;"",MATCH(Tableau1[MP ANALYSEE],Tableau1[MP ANALYSEE],0)), ROW(Tableau1[MP ANALYSEE])-ROW($B$2)+1),ROW(Tableau1[MP ANALYSEE])-ROW($B$2)+1),ROWS(I$2:I228))))</f>
        <v/>
      </c>
      <c r="C228" t="str">
        <f t="array" ref="C228">IF(ISERROR(INDEX(Tableau1[LOT],SMALL(IF(FREQUENCY(IF(Tableau1[LOT]&lt;&gt;"",MATCH(Tableau1[LOT],Tableau1[LOT],0)), ROW(Tableau1[LOT])-ROW($B$2)+1),ROW(Tableau1[LOT])-ROW($B$2)+1),ROWS(I$2:I228)))),"",INDEX(Tableau1[LOT],SMALL(IF(FREQUENCY(IF(Tableau1[LOT]&lt;&gt;"",MATCH(Tableau1[LOT],Tableau1[LOT],0)), ROW(Tableau1[LOT])-ROW($B$2)+1),ROW(Tableau1[LOT])-ROW($B$2)+1),ROWS(I$2:I228))))</f>
        <v/>
      </c>
      <c r="E228" t="str">
        <f t="array" ref="E228">IF(ISERROR(INDEX(Tableau1[LABO],SMALL(IF(FREQUENCY(IF(Tableau1[LABO]&lt;&gt;"",MATCH(Tableau1[LABO],Tableau1[LABO],0)), ROW(Tableau1[LABO])-ROW($B$2)+1),ROW(Tableau1[LABO])-ROW($B$2)+1),ROWS(I$2:I228)))),"",INDEX(Tableau1[LABO],SMALL(IF(FREQUENCY(IF(Tableau1[LABO]&lt;&gt;"",MATCH(Tableau1[LABO],Tableau1[LABO],0)), ROW(Tableau1[LABO])-ROW($B$2)+1),ROW(Tableau1[LABO])-ROW($B$2)+1),ROWS(I$2:I228))))</f>
        <v/>
      </c>
      <c r="G228" t="str">
        <f t="array" ref="G228">IF(ISERROR(INDEX(Tableau1[USINE],SMALL(IF(FREQUENCY(IF(Tableau1[USINE]&lt;&gt;"",MATCH(Tableau1[USINE],Tableau1[USINE],0)), ROW(Tableau1[USINE])-ROW($B$2)+1),ROW(Tableau1[USINE])-ROW($B$2)+1),ROWS(I$2:I228)))),"",INDEX(Tableau1[USINE],SMALL(IF(FREQUENCY(IF(Tableau1[USINE]&lt;&gt;"",MATCH(Tableau1[USINE],Tableau1[USINE],0)), ROW(Tableau1[USINE])-ROW($B$2)+1),ROW(Tableau1[USINE])-ROW($B$2)+1),ROWS(I$2:I228))))</f>
        <v/>
      </c>
    </row>
    <row r="229" spans="1:7" x14ac:dyDescent="0.45">
      <c r="A229" t="str">
        <f t="array" ref="A229">IF(ISERROR(INDEX(Tableau1[MP ANALYSEE],SMALL(IF(FREQUENCY(IF(Tableau1[MP ANALYSEE]&lt;&gt;"",MATCH(Tableau1[MP ANALYSEE],Tableau1[MP ANALYSEE],0)), ROW(Tableau1[MP ANALYSEE])-ROW($B$2)+1),ROW(Tableau1[MP ANALYSEE])-ROW($B$2)+1),ROWS(I$2:I229)))),"",INDEX(Tableau1[MP ANALYSEE],SMALL(IF(FREQUENCY(IF(Tableau1[MP ANALYSEE]&lt;&gt;"",MATCH(Tableau1[MP ANALYSEE],Tableau1[MP ANALYSEE],0)), ROW(Tableau1[MP ANALYSEE])-ROW($B$2)+1),ROW(Tableau1[MP ANALYSEE])-ROW($B$2)+1),ROWS(I$2:I229))))</f>
        <v/>
      </c>
      <c r="C229" t="str">
        <f t="array" ref="C229">IF(ISERROR(INDEX(Tableau1[LOT],SMALL(IF(FREQUENCY(IF(Tableau1[LOT]&lt;&gt;"",MATCH(Tableau1[LOT],Tableau1[LOT],0)), ROW(Tableau1[LOT])-ROW($B$2)+1),ROW(Tableau1[LOT])-ROW($B$2)+1),ROWS(I$2:I229)))),"",INDEX(Tableau1[LOT],SMALL(IF(FREQUENCY(IF(Tableau1[LOT]&lt;&gt;"",MATCH(Tableau1[LOT],Tableau1[LOT],0)), ROW(Tableau1[LOT])-ROW($B$2)+1),ROW(Tableau1[LOT])-ROW($B$2)+1),ROWS(I$2:I229))))</f>
        <v/>
      </c>
      <c r="E229" t="str">
        <f t="array" ref="E229">IF(ISERROR(INDEX(Tableau1[LABO],SMALL(IF(FREQUENCY(IF(Tableau1[LABO]&lt;&gt;"",MATCH(Tableau1[LABO],Tableau1[LABO],0)), ROW(Tableau1[LABO])-ROW($B$2)+1),ROW(Tableau1[LABO])-ROW($B$2)+1),ROWS(I$2:I229)))),"",INDEX(Tableau1[LABO],SMALL(IF(FREQUENCY(IF(Tableau1[LABO]&lt;&gt;"",MATCH(Tableau1[LABO],Tableau1[LABO],0)), ROW(Tableau1[LABO])-ROW($B$2)+1),ROW(Tableau1[LABO])-ROW($B$2)+1),ROWS(I$2:I229))))</f>
        <v/>
      </c>
      <c r="G229" t="str">
        <f t="array" ref="G229">IF(ISERROR(INDEX(Tableau1[USINE],SMALL(IF(FREQUENCY(IF(Tableau1[USINE]&lt;&gt;"",MATCH(Tableau1[USINE],Tableau1[USINE],0)), ROW(Tableau1[USINE])-ROW($B$2)+1),ROW(Tableau1[USINE])-ROW($B$2)+1),ROWS(I$2:I229)))),"",INDEX(Tableau1[USINE],SMALL(IF(FREQUENCY(IF(Tableau1[USINE]&lt;&gt;"",MATCH(Tableau1[USINE],Tableau1[USINE],0)), ROW(Tableau1[USINE])-ROW($B$2)+1),ROW(Tableau1[USINE])-ROW($B$2)+1),ROWS(I$2:I229))))</f>
        <v/>
      </c>
    </row>
    <row r="230" spans="1:7" x14ac:dyDescent="0.45">
      <c r="A230" t="str">
        <f t="array" ref="A230">IF(ISERROR(INDEX(Tableau1[MP ANALYSEE],SMALL(IF(FREQUENCY(IF(Tableau1[MP ANALYSEE]&lt;&gt;"",MATCH(Tableau1[MP ANALYSEE],Tableau1[MP ANALYSEE],0)), ROW(Tableau1[MP ANALYSEE])-ROW($B$2)+1),ROW(Tableau1[MP ANALYSEE])-ROW($B$2)+1),ROWS(I$2:I230)))),"",INDEX(Tableau1[MP ANALYSEE],SMALL(IF(FREQUENCY(IF(Tableau1[MP ANALYSEE]&lt;&gt;"",MATCH(Tableau1[MP ANALYSEE],Tableau1[MP ANALYSEE],0)), ROW(Tableau1[MP ANALYSEE])-ROW($B$2)+1),ROW(Tableau1[MP ANALYSEE])-ROW($B$2)+1),ROWS(I$2:I230))))</f>
        <v/>
      </c>
      <c r="C230" t="str">
        <f t="array" ref="C230">IF(ISERROR(INDEX(Tableau1[LOT],SMALL(IF(FREQUENCY(IF(Tableau1[LOT]&lt;&gt;"",MATCH(Tableau1[LOT],Tableau1[LOT],0)), ROW(Tableau1[LOT])-ROW($B$2)+1),ROW(Tableau1[LOT])-ROW($B$2)+1),ROWS(I$2:I230)))),"",INDEX(Tableau1[LOT],SMALL(IF(FREQUENCY(IF(Tableau1[LOT]&lt;&gt;"",MATCH(Tableau1[LOT],Tableau1[LOT],0)), ROW(Tableau1[LOT])-ROW($B$2)+1),ROW(Tableau1[LOT])-ROW($B$2)+1),ROWS(I$2:I230))))</f>
        <v/>
      </c>
      <c r="E230" t="str">
        <f t="array" ref="E230">IF(ISERROR(INDEX(Tableau1[LABO],SMALL(IF(FREQUENCY(IF(Tableau1[LABO]&lt;&gt;"",MATCH(Tableau1[LABO],Tableau1[LABO],0)), ROW(Tableau1[LABO])-ROW($B$2)+1),ROW(Tableau1[LABO])-ROW($B$2)+1),ROWS(I$2:I230)))),"",INDEX(Tableau1[LABO],SMALL(IF(FREQUENCY(IF(Tableau1[LABO]&lt;&gt;"",MATCH(Tableau1[LABO],Tableau1[LABO],0)), ROW(Tableau1[LABO])-ROW($B$2)+1),ROW(Tableau1[LABO])-ROW($B$2)+1),ROWS(I$2:I230))))</f>
        <v/>
      </c>
      <c r="G230" t="str">
        <f t="array" ref="G230">IF(ISERROR(INDEX(Tableau1[USINE],SMALL(IF(FREQUENCY(IF(Tableau1[USINE]&lt;&gt;"",MATCH(Tableau1[USINE],Tableau1[USINE],0)), ROW(Tableau1[USINE])-ROW($B$2)+1),ROW(Tableau1[USINE])-ROW($B$2)+1),ROWS(I$2:I230)))),"",INDEX(Tableau1[USINE],SMALL(IF(FREQUENCY(IF(Tableau1[USINE]&lt;&gt;"",MATCH(Tableau1[USINE],Tableau1[USINE],0)), ROW(Tableau1[USINE])-ROW($B$2)+1),ROW(Tableau1[USINE])-ROW($B$2)+1),ROWS(I$2:I230))))</f>
        <v/>
      </c>
    </row>
    <row r="231" spans="1:7" x14ac:dyDescent="0.45">
      <c r="A231" t="str">
        <f t="array" ref="A231">IF(ISERROR(INDEX(Tableau1[MP ANALYSEE],SMALL(IF(FREQUENCY(IF(Tableau1[MP ANALYSEE]&lt;&gt;"",MATCH(Tableau1[MP ANALYSEE],Tableau1[MP ANALYSEE],0)), ROW(Tableau1[MP ANALYSEE])-ROW($B$2)+1),ROW(Tableau1[MP ANALYSEE])-ROW($B$2)+1),ROWS(I$2:I231)))),"",INDEX(Tableau1[MP ANALYSEE],SMALL(IF(FREQUENCY(IF(Tableau1[MP ANALYSEE]&lt;&gt;"",MATCH(Tableau1[MP ANALYSEE],Tableau1[MP ANALYSEE],0)), ROW(Tableau1[MP ANALYSEE])-ROW($B$2)+1),ROW(Tableau1[MP ANALYSEE])-ROW($B$2)+1),ROWS(I$2:I231))))</f>
        <v/>
      </c>
      <c r="C231" t="str">
        <f t="array" ref="C231">IF(ISERROR(INDEX(Tableau1[LOT],SMALL(IF(FREQUENCY(IF(Tableau1[LOT]&lt;&gt;"",MATCH(Tableau1[LOT],Tableau1[LOT],0)), ROW(Tableau1[LOT])-ROW($B$2)+1),ROW(Tableau1[LOT])-ROW($B$2)+1),ROWS(I$2:I231)))),"",INDEX(Tableau1[LOT],SMALL(IF(FREQUENCY(IF(Tableau1[LOT]&lt;&gt;"",MATCH(Tableau1[LOT],Tableau1[LOT],0)), ROW(Tableau1[LOT])-ROW($B$2)+1),ROW(Tableau1[LOT])-ROW($B$2)+1),ROWS(I$2:I231))))</f>
        <v/>
      </c>
      <c r="E231" t="str">
        <f t="array" ref="E231">IF(ISERROR(INDEX(Tableau1[LABO],SMALL(IF(FREQUENCY(IF(Tableau1[LABO]&lt;&gt;"",MATCH(Tableau1[LABO],Tableau1[LABO],0)), ROW(Tableau1[LABO])-ROW($B$2)+1),ROW(Tableau1[LABO])-ROW($B$2)+1),ROWS(I$2:I231)))),"",INDEX(Tableau1[LABO],SMALL(IF(FREQUENCY(IF(Tableau1[LABO]&lt;&gt;"",MATCH(Tableau1[LABO],Tableau1[LABO],0)), ROW(Tableau1[LABO])-ROW($B$2)+1),ROW(Tableau1[LABO])-ROW($B$2)+1),ROWS(I$2:I231))))</f>
        <v/>
      </c>
      <c r="G231" t="str">
        <f t="array" ref="G231">IF(ISERROR(INDEX(Tableau1[USINE],SMALL(IF(FREQUENCY(IF(Tableau1[USINE]&lt;&gt;"",MATCH(Tableau1[USINE],Tableau1[USINE],0)), ROW(Tableau1[USINE])-ROW($B$2)+1),ROW(Tableau1[USINE])-ROW($B$2)+1),ROWS(I$2:I231)))),"",INDEX(Tableau1[USINE],SMALL(IF(FREQUENCY(IF(Tableau1[USINE]&lt;&gt;"",MATCH(Tableau1[USINE],Tableau1[USINE],0)), ROW(Tableau1[USINE])-ROW($B$2)+1),ROW(Tableau1[USINE])-ROW($B$2)+1),ROWS(I$2:I231))))</f>
        <v/>
      </c>
    </row>
    <row r="232" spans="1:7" x14ac:dyDescent="0.45">
      <c r="A232" t="str">
        <f t="array" ref="A232">IF(ISERROR(INDEX(Tableau1[MP ANALYSEE],SMALL(IF(FREQUENCY(IF(Tableau1[MP ANALYSEE]&lt;&gt;"",MATCH(Tableau1[MP ANALYSEE],Tableau1[MP ANALYSEE],0)), ROW(Tableau1[MP ANALYSEE])-ROW($B$2)+1),ROW(Tableau1[MP ANALYSEE])-ROW($B$2)+1),ROWS(I$2:I232)))),"",INDEX(Tableau1[MP ANALYSEE],SMALL(IF(FREQUENCY(IF(Tableau1[MP ANALYSEE]&lt;&gt;"",MATCH(Tableau1[MP ANALYSEE],Tableau1[MP ANALYSEE],0)), ROW(Tableau1[MP ANALYSEE])-ROW($B$2)+1),ROW(Tableau1[MP ANALYSEE])-ROW($B$2)+1),ROWS(I$2:I232))))</f>
        <v/>
      </c>
      <c r="C232" t="str">
        <f t="array" ref="C232">IF(ISERROR(INDEX(Tableau1[LOT],SMALL(IF(FREQUENCY(IF(Tableau1[LOT]&lt;&gt;"",MATCH(Tableau1[LOT],Tableau1[LOT],0)), ROW(Tableau1[LOT])-ROW($B$2)+1),ROW(Tableau1[LOT])-ROW($B$2)+1),ROWS(I$2:I232)))),"",INDEX(Tableau1[LOT],SMALL(IF(FREQUENCY(IF(Tableau1[LOT]&lt;&gt;"",MATCH(Tableau1[LOT],Tableau1[LOT],0)), ROW(Tableau1[LOT])-ROW($B$2)+1),ROW(Tableau1[LOT])-ROW($B$2)+1),ROWS(I$2:I232))))</f>
        <v/>
      </c>
      <c r="E232" t="str">
        <f t="array" ref="E232">IF(ISERROR(INDEX(Tableau1[LABO],SMALL(IF(FREQUENCY(IF(Tableau1[LABO]&lt;&gt;"",MATCH(Tableau1[LABO],Tableau1[LABO],0)), ROW(Tableau1[LABO])-ROW($B$2)+1),ROW(Tableau1[LABO])-ROW($B$2)+1),ROWS(I$2:I232)))),"",INDEX(Tableau1[LABO],SMALL(IF(FREQUENCY(IF(Tableau1[LABO]&lt;&gt;"",MATCH(Tableau1[LABO],Tableau1[LABO],0)), ROW(Tableau1[LABO])-ROW($B$2)+1),ROW(Tableau1[LABO])-ROW($B$2)+1),ROWS(I$2:I232))))</f>
        <v/>
      </c>
      <c r="G232" t="str">
        <f t="array" ref="G232">IF(ISERROR(INDEX(Tableau1[USINE],SMALL(IF(FREQUENCY(IF(Tableau1[USINE]&lt;&gt;"",MATCH(Tableau1[USINE],Tableau1[USINE],0)), ROW(Tableau1[USINE])-ROW($B$2)+1),ROW(Tableau1[USINE])-ROW($B$2)+1),ROWS(I$2:I232)))),"",INDEX(Tableau1[USINE],SMALL(IF(FREQUENCY(IF(Tableau1[USINE]&lt;&gt;"",MATCH(Tableau1[USINE],Tableau1[USINE],0)), ROW(Tableau1[USINE])-ROW($B$2)+1),ROW(Tableau1[USINE])-ROW($B$2)+1),ROWS(I$2:I232))))</f>
        <v/>
      </c>
    </row>
    <row r="233" spans="1:7" x14ac:dyDescent="0.45">
      <c r="A233" t="str">
        <f t="array" ref="A233">IF(ISERROR(INDEX(Tableau1[MP ANALYSEE],SMALL(IF(FREQUENCY(IF(Tableau1[MP ANALYSEE]&lt;&gt;"",MATCH(Tableau1[MP ANALYSEE],Tableau1[MP ANALYSEE],0)), ROW(Tableau1[MP ANALYSEE])-ROW($B$2)+1),ROW(Tableau1[MP ANALYSEE])-ROW($B$2)+1),ROWS(I$2:I233)))),"",INDEX(Tableau1[MP ANALYSEE],SMALL(IF(FREQUENCY(IF(Tableau1[MP ANALYSEE]&lt;&gt;"",MATCH(Tableau1[MP ANALYSEE],Tableau1[MP ANALYSEE],0)), ROW(Tableau1[MP ANALYSEE])-ROW($B$2)+1),ROW(Tableau1[MP ANALYSEE])-ROW($B$2)+1),ROWS(I$2:I233))))</f>
        <v/>
      </c>
      <c r="C233" t="str">
        <f t="array" ref="C233">IF(ISERROR(INDEX(Tableau1[LOT],SMALL(IF(FREQUENCY(IF(Tableau1[LOT]&lt;&gt;"",MATCH(Tableau1[LOT],Tableau1[LOT],0)), ROW(Tableau1[LOT])-ROW($B$2)+1),ROW(Tableau1[LOT])-ROW($B$2)+1),ROWS(I$2:I233)))),"",INDEX(Tableau1[LOT],SMALL(IF(FREQUENCY(IF(Tableau1[LOT]&lt;&gt;"",MATCH(Tableau1[LOT],Tableau1[LOT],0)), ROW(Tableau1[LOT])-ROW($B$2)+1),ROW(Tableau1[LOT])-ROW($B$2)+1),ROWS(I$2:I233))))</f>
        <v/>
      </c>
      <c r="E233" t="str">
        <f t="array" ref="E233">IF(ISERROR(INDEX(Tableau1[LABO],SMALL(IF(FREQUENCY(IF(Tableau1[LABO]&lt;&gt;"",MATCH(Tableau1[LABO],Tableau1[LABO],0)), ROW(Tableau1[LABO])-ROW($B$2)+1),ROW(Tableau1[LABO])-ROW($B$2)+1),ROWS(I$2:I233)))),"",INDEX(Tableau1[LABO],SMALL(IF(FREQUENCY(IF(Tableau1[LABO]&lt;&gt;"",MATCH(Tableau1[LABO],Tableau1[LABO],0)), ROW(Tableau1[LABO])-ROW($B$2)+1),ROW(Tableau1[LABO])-ROW($B$2)+1),ROWS(I$2:I233))))</f>
        <v/>
      </c>
      <c r="G233" t="str">
        <f t="array" ref="G233">IF(ISERROR(INDEX(Tableau1[USINE],SMALL(IF(FREQUENCY(IF(Tableau1[USINE]&lt;&gt;"",MATCH(Tableau1[USINE],Tableau1[USINE],0)), ROW(Tableau1[USINE])-ROW($B$2)+1),ROW(Tableau1[USINE])-ROW($B$2)+1),ROWS(I$2:I233)))),"",INDEX(Tableau1[USINE],SMALL(IF(FREQUENCY(IF(Tableau1[USINE]&lt;&gt;"",MATCH(Tableau1[USINE],Tableau1[USINE],0)), ROW(Tableau1[USINE])-ROW($B$2)+1),ROW(Tableau1[USINE])-ROW($B$2)+1),ROWS(I$2:I233))))</f>
        <v/>
      </c>
    </row>
    <row r="234" spans="1:7" x14ac:dyDescent="0.45">
      <c r="A234" t="str">
        <f t="array" ref="A234">IF(ISERROR(INDEX(Tableau1[MP ANALYSEE],SMALL(IF(FREQUENCY(IF(Tableau1[MP ANALYSEE]&lt;&gt;"",MATCH(Tableau1[MP ANALYSEE],Tableau1[MP ANALYSEE],0)), ROW(Tableau1[MP ANALYSEE])-ROW($B$2)+1),ROW(Tableau1[MP ANALYSEE])-ROW($B$2)+1),ROWS(I$2:I234)))),"",INDEX(Tableau1[MP ANALYSEE],SMALL(IF(FREQUENCY(IF(Tableau1[MP ANALYSEE]&lt;&gt;"",MATCH(Tableau1[MP ANALYSEE],Tableau1[MP ANALYSEE],0)), ROW(Tableau1[MP ANALYSEE])-ROW($B$2)+1),ROW(Tableau1[MP ANALYSEE])-ROW($B$2)+1),ROWS(I$2:I234))))</f>
        <v/>
      </c>
      <c r="C234" t="str">
        <f t="array" ref="C234">IF(ISERROR(INDEX(Tableau1[LOT],SMALL(IF(FREQUENCY(IF(Tableau1[LOT]&lt;&gt;"",MATCH(Tableau1[LOT],Tableau1[LOT],0)), ROW(Tableau1[LOT])-ROW($B$2)+1),ROW(Tableau1[LOT])-ROW($B$2)+1),ROWS(I$2:I234)))),"",INDEX(Tableau1[LOT],SMALL(IF(FREQUENCY(IF(Tableau1[LOT]&lt;&gt;"",MATCH(Tableau1[LOT],Tableau1[LOT],0)), ROW(Tableau1[LOT])-ROW($B$2)+1),ROW(Tableau1[LOT])-ROW($B$2)+1),ROWS(I$2:I234))))</f>
        <v/>
      </c>
      <c r="E234" t="str">
        <f t="array" ref="E234">IF(ISERROR(INDEX(Tableau1[LABO],SMALL(IF(FREQUENCY(IF(Tableau1[LABO]&lt;&gt;"",MATCH(Tableau1[LABO],Tableau1[LABO],0)), ROW(Tableau1[LABO])-ROW($B$2)+1),ROW(Tableau1[LABO])-ROW($B$2)+1),ROWS(I$2:I234)))),"",INDEX(Tableau1[LABO],SMALL(IF(FREQUENCY(IF(Tableau1[LABO]&lt;&gt;"",MATCH(Tableau1[LABO],Tableau1[LABO],0)), ROW(Tableau1[LABO])-ROW($B$2)+1),ROW(Tableau1[LABO])-ROW($B$2)+1),ROWS(I$2:I234))))</f>
        <v/>
      </c>
      <c r="G234" t="str">
        <f t="array" ref="G234">IF(ISERROR(INDEX(Tableau1[USINE],SMALL(IF(FREQUENCY(IF(Tableau1[USINE]&lt;&gt;"",MATCH(Tableau1[USINE],Tableau1[USINE],0)), ROW(Tableau1[USINE])-ROW($B$2)+1),ROW(Tableau1[USINE])-ROW($B$2)+1),ROWS(I$2:I234)))),"",INDEX(Tableau1[USINE],SMALL(IF(FREQUENCY(IF(Tableau1[USINE]&lt;&gt;"",MATCH(Tableau1[USINE],Tableau1[USINE],0)), ROW(Tableau1[USINE])-ROW($B$2)+1),ROW(Tableau1[USINE])-ROW($B$2)+1),ROWS(I$2:I234))))</f>
        <v/>
      </c>
    </row>
    <row r="235" spans="1:7" x14ac:dyDescent="0.45">
      <c r="A235" t="str">
        <f t="array" ref="A235">IF(ISERROR(INDEX(Tableau1[MP ANALYSEE],SMALL(IF(FREQUENCY(IF(Tableau1[MP ANALYSEE]&lt;&gt;"",MATCH(Tableau1[MP ANALYSEE],Tableau1[MP ANALYSEE],0)), ROW(Tableau1[MP ANALYSEE])-ROW($B$2)+1),ROW(Tableau1[MP ANALYSEE])-ROW($B$2)+1),ROWS(I$2:I235)))),"",INDEX(Tableau1[MP ANALYSEE],SMALL(IF(FREQUENCY(IF(Tableau1[MP ANALYSEE]&lt;&gt;"",MATCH(Tableau1[MP ANALYSEE],Tableau1[MP ANALYSEE],0)), ROW(Tableau1[MP ANALYSEE])-ROW($B$2)+1),ROW(Tableau1[MP ANALYSEE])-ROW($B$2)+1),ROWS(I$2:I235))))</f>
        <v/>
      </c>
      <c r="C235" t="str">
        <f t="array" ref="C235">IF(ISERROR(INDEX(Tableau1[LOT],SMALL(IF(FREQUENCY(IF(Tableau1[LOT]&lt;&gt;"",MATCH(Tableau1[LOT],Tableau1[LOT],0)), ROW(Tableau1[LOT])-ROW($B$2)+1),ROW(Tableau1[LOT])-ROW($B$2)+1),ROWS(I$2:I235)))),"",INDEX(Tableau1[LOT],SMALL(IF(FREQUENCY(IF(Tableau1[LOT]&lt;&gt;"",MATCH(Tableau1[LOT],Tableau1[LOT],0)), ROW(Tableau1[LOT])-ROW($B$2)+1),ROW(Tableau1[LOT])-ROW($B$2)+1),ROWS(I$2:I235))))</f>
        <v/>
      </c>
      <c r="E235" t="str">
        <f t="array" ref="E235">IF(ISERROR(INDEX(Tableau1[LABO],SMALL(IF(FREQUENCY(IF(Tableau1[LABO]&lt;&gt;"",MATCH(Tableau1[LABO],Tableau1[LABO],0)), ROW(Tableau1[LABO])-ROW($B$2)+1),ROW(Tableau1[LABO])-ROW($B$2)+1),ROWS(I$2:I235)))),"",INDEX(Tableau1[LABO],SMALL(IF(FREQUENCY(IF(Tableau1[LABO]&lt;&gt;"",MATCH(Tableau1[LABO],Tableau1[LABO],0)), ROW(Tableau1[LABO])-ROW($B$2)+1),ROW(Tableau1[LABO])-ROW($B$2)+1),ROWS(I$2:I235))))</f>
        <v/>
      </c>
      <c r="G235" t="str">
        <f t="array" ref="G235">IF(ISERROR(INDEX(Tableau1[USINE],SMALL(IF(FREQUENCY(IF(Tableau1[USINE]&lt;&gt;"",MATCH(Tableau1[USINE],Tableau1[USINE],0)), ROW(Tableau1[USINE])-ROW($B$2)+1),ROW(Tableau1[USINE])-ROW($B$2)+1),ROWS(I$2:I235)))),"",INDEX(Tableau1[USINE],SMALL(IF(FREQUENCY(IF(Tableau1[USINE]&lt;&gt;"",MATCH(Tableau1[USINE],Tableau1[USINE],0)), ROW(Tableau1[USINE])-ROW($B$2)+1),ROW(Tableau1[USINE])-ROW($B$2)+1),ROWS(I$2:I235))))</f>
        <v/>
      </c>
    </row>
    <row r="236" spans="1:7" x14ac:dyDescent="0.45">
      <c r="A236" t="str">
        <f t="array" ref="A236">IF(ISERROR(INDEX(Tableau1[MP ANALYSEE],SMALL(IF(FREQUENCY(IF(Tableau1[MP ANALYSEE]&lt;&gt;"",MATCH(Tableau1[MP ANALYSEE],Tableau1[MP ANALYSEE],0)), ROW(Tableau1[MP ANALYSEE])-ROW($B$2)+1),ROW(Tableau1[MP ANALYSEE])-ROW($B$2)+1),ROWS(I$2:I236)))),"",INDEX(Tableau1[MP ANALYSEE],SMALL(IF(FREQUENCY(IF(Tableau1[MP ANALYSEE]&lt;&gt;"",MATCH(Tableau1[MP ANALYSEE],Tableau1[MP ANALYSEE],0)), ROW(Tableau1[MP ANALYSEE])-ROW($B$2)+1),ROW(Tableau1[MP ANALYSEE])-ROW($B$2)+1),ROWS(I$2:I236))))</f>
        <v/>
      </c>
      <c r="C236" t="str">
        <f t="array" ref="C236">IF(ISERROR(INDEX(Tableau1[LOT],SMALL(IF(FREQUENCY(IF(Tableau1[LOT]&lt;&gt;"",MATCH(Tableau1[LOT],Tableau1[LOT],0)), ROW(Tableau1[LOT])-ROW($B$2)+1),ROW(Tableau1[LOT])-ROW($B$2)+1),ROWS(I$2:I236)))),"",INDEX(Tableau1[LOT],SMALL(IF(FREQUENCY(IF(Tableau1[LOT]&lt;&gt;"",MATCH(Tableau1[LOT],Tableau1[LOT],0)), ROW(Tableau1[LOT])-ROW($B$2)+1),ROW(Tableau1[LOT])-ROW($B$2)+1),ROWS(I$2:I236))))</f>
        <v/>
      </c>
      <c r="E236" t="str">
        <f t="array" ref="E236">IF(ISERROR(INDEX(Tableau1[LABO],SMALL(IF(FREQUENCY(IF(Tableau1[LABO]&lt;&gt;"",MATCH(Tableau1[LABO],Tableau1[LABO],0)), ROW(Tableau1[LABO])-ROW($B$2)+1),ROW(Tableau1[LABO])-ROW($B$2)+1),ROWS(I$2:I236)))),"",INDEX(Tableau1[LABO],SMALL(IF(FREQUENCY(IF(Tableau1[LABO]&lt;&gt;"",MATCH(Tableau1[LABO],Tableau1[LABO],0)), ROW(Tableau1[LABO])-ROW($B$2)+1),ROW(Tableau1[LABO])-ROW($B$2)+1),ROWS(I$2:I236))))</f>
        <v/>
      </c>
      <c r="G236" t="str">
        <f t="array" ref="G236">IF(ISERROR(INDEX(Tableau1[USINE],SMALL(IF(FREQUENCY(IF(Tableau1[USINE]&lt;&gt;"",MATCH(Tableau1[USINE],Tableau1[USINE],0)), ROW(Tableau1[USINE])-ROW($B$2)+1),ROW(Tableau1[USINE])-ROW($B$2)+1),ROWS(I$2:I236)))),"",INDEX(Tableau1[USINE],SMALL(IF(FREQUENCY(IF(Tableau1[USINE]&lt;&gt;"",MATCH(Tableau1[USINE],Tableau1[USINE],0)), ROW(Tableau1[USINE])-ROW($B$2)+1),ROW(Tableau1[USINE])-ROW($B$2)+1),ROWS(I$2:I236))))</f>
        <v/>
      </c>
    </row>
    <row r="237" spans="1:7" x14ac:dyDescent="0.45">
      <c r="A237" t="str">
        <f t="array" ref="A237">IF(ISERROR(INDEX(Tableau1[MP ANALYSEE],SMALL(IF(FREQUENCY(IF(Tableau1[MP ANALYSEE]&lt;&gt;"",MATCH(Tableau1[MP ANALYSEE],Tableau1[MP ANALYSEE],0)), ROW(Tableau1[MP ANALYSEE])-ROW($B$2)+1),ROW(Tableau1[MP ANALYSEE])-ROW($B$2)+1),ROWS(I$2:I237)))),"",INDEX(Tableau1[MP ANALYSEE],SMALL(IF(FREQUENCY(IF(Tableau1[MP ANALYSEE]&lt;&gt;"",MATCH(Tableau1[MP ANALYSEE],Tableau1[MP ANALYSEE],0)), ROW(Tableau1[MP ANALYSEE])-ROW($B$2)+1),ROW(Tableau1[MP ANALYSEE])-ROW($B$2)+1),ROWS(I$2:I237))))</f>
        <v/>
      </c>
      <c r="C237" t="str">
        <f t="array" ref="C237">IF(ISERROR(INDEX(Tableau1[LOT],SMALL(IF(FREQUENCY(IF(Tableau1[LOT]&lt;&gt;"",MATCH(Tableau1[LOT],Tableau1[LOT],0)), ROW(Tableau1[LOT])-ROW($B$2)+1),ROW(Tableau1[LOT])-ROW($B$2)+1),ROWS(I$2:I237)))),"",INDEX(Tableau1[LOT],SMALL(IF(FREQUENCY(IF(Tableau1[LOT]&lt;&gt;"",MATCH(Tableau1[LOT],Tableau1[LOT],0)), ROW(Tableau1[LOT])-ROW($B$2)+1),ROW(Tableau1[LOT])-ROW($B$2)+1),ROWS(I$2:I237))))</f>
        <v/>
      </c>
      <c r="E237" t="str">
        <f t="array" ref="E237">IF(ISERROR(INDEX(Tableau1[LABO],SMALL(IF(FREQUENCY(IF(Tableau1[LABO]&lt;&gt;"",MATCH(Tableau1[LABO],Tableau1[LABO],0)), ROW(Tableau1[LABO])-ROW($B$2)+1),ROW(Tableau1[LABO])-ROW($B$2)+1),ROWS(I$2:I237)))),"",INDEX(Tableau1[LABO],SMALL(IF(FREQUENCY(IF(Tableau1[LABO]&lt;&gt;"",MATCH(Tableau1[LABO],Tableau1[LABO],0)), ROW(Tableau1[LABO])-ROW($B$2)+1),ROW(Tableau1[LABO])-ROW($B$2)+1),ROWS(I$2:I237))))</f>
        <v/>
      </c>
      <c r="G237" t="str">
        <f t="array" ref="G237">IF(ISERROR(INDEX(Tableau1[USINE],SMALL(IF(FREQUENCY(IF(Tableau1[USINE]&lt;&gt;"",MATCH(Tableau1[USINE],Tableau1[USINE],0)), ROW(Tableau1[USINE])-ROW($B$2)+1),ROW(Tableau1[USINE])-ROW($B$2)+1),ROWS(I$2:I237)))),"",INDEX(Tableau1[USINE],SMALL(IF(FREQUENCY(IF(Tableau1[USINE]&lt;&gt;"",MATCH(Tableau1[USINE],Tableau1[USINE],0)), ROW(Tableau1[USINE])-ROW($B$2)+1),ROW(Tableau1[USINE])-ROW($B$2)+1),ROWS(I$2:I237))))</f>
        <v/>
      </c>
    </row>
    <row r="238" spans="1:7" x14ac:dyDescent="0.45">
      <c r="A238" t="str">
        <f t="array" ref="A238">IF(ISERROR(INDEX(Tableau1[MP ANALYSEE],SMALL(IF(FREQUENCY(IF(Tableau1[MP ANALYSEE]&lt;&gt;"",MATCH(Tableau1[MP ANALYSEE],Tableau1[MP ANALYSEE],0)), ROW(Tableau1[MP ANALYSEE])-ROW($B$2)+1),ROW(Tableau1[MP ANALYSEE])-ROW($B$2)+1),ROWS(I$2:I238)))),"",INDEX(Tableau1[MP ANALYSEE],SMALL(IF(FREQUENCY(IF(Tableau1[MP ANALYSEE]&lt;&gt;"",MATCH(Tableau1[MP ANALYSEE],Tableau1[MP ANALYSEE],0)), ROW(Tableau1[MP ANALYSEE])-ROW($B$2)+1),ROW(Tableau1[MP ANALYSEE])-ROW($B$2)+1),ROWS(I$2:I238))))</f>
        <v/>
      </c>
      <c r="C238" t="str">
        <f t="array" ref="C238">IF(ISERROR(INDEX(Tableau1[LOT],SMALL(IF(FREQUENCY(IF(Tableau1[LOT]&lt;&gt;"",MATCH(Tableau1[LOT],Tableau1[LOT],0)), ROW(Tableau1[LOT])-ROW($B$2)+1),ROW(Tableau1[LOT])-ROW($B$2)+1),ROWS(I$2:I238)))),"",INDEX(Tableau1[LOT],SMALL(IF(FREQUENCY(IF(Tableau1[LOT]&lt;&gt;"",MATCH(Tableau1[LOT],Tableau1[LOT],0)), ROW(Tableau1[LOT])-ROW($B$2)+1),ROW(Tableau1[LOT])-ROW($B$2)+1),ROWS(I$2:I238))))</f>
        <v/>
      </c>
      <c r="E238" t="str">
        <f t="array" ref="E238">IF(ISERROR(INDEX(Tableau1[LABO],SMALL(IF(FREQUENCY(IF(Tableau1[LABO]&lt;&gt;"",MATCH(Tableau1[LABO],Tableau1[LABO],0)), ROW(Tableau1[LABO])-ROW($B$2)+1),ROW(Tableau1[LABO])-ROW($B$2)+1),ROWS(I$2:I238)))),"",INDEX(Tableau1[LABO],SMALL(IF(FREQUENCY(IF(Tableau1[LABO]&lt;&gt;"",MATCH(Tableau1[LABO],Tableau1[LABO],0)), ROW(Tableau1[LABO])-ROW($B$2)+1),ROW(Tableau1[LABO])-ROW($B$2)+1),ROWS(I$2:I238))))</f>
        <v/>
      </c>
      <c r="G238" t="str">
        <f t="array" ref="G238">IF(ISERROR(INDEX(Tableau1[USINE],SMALL(IF(FREQUENCY(IF(Tableau1[USINE]&lt;&gt;"",MATCH(Tableau1[USINE],Tableau1[USINE],0)), ROW(Tableau1[USINE])-ROW($B$2)+1),ROW(Tableau1[USINE])-ROW($B$2)+1),ROWS(I$2:I238)))),"",INDEX(Tableau1[USINE],SMALL(IF(FREQUENCY(IF(Tableau1[USINE]&lt;&gt;"",MATCH(Tableau1[USINE],Tableau1[USINE],0)), ROW(Tableau1[USINE])-ROW($B$2)+1),ROW(Tableau1[USINE])-ROW($B$2)+1),ROWS(I$2:I238))))</f>
        <v/>
      </c>
    </row>
    <row r="239" spans="1:7" x14ac:dyDescent="0.45">
      <c r="A239" t="str">
        <f t="array" ref="A239">IF(ISERROR(INDEX(Tableau1[MP ANALYSEE],SMALL(IF(FREQUENCY(IF(Tableau1[MP ANALYSEE]&lt;&gt;"",MATCH(Tableau1[MP ANALYSEE],Tableau1[MP ANALYSEE],0)), ROW(Tableau1[MP ANALYSEE])-ROW($B$2)+1),ROW(Tableau1[MP ANALYSEE])-ROW($B$2)+1),ROWS(I$2:I239)))),"",INDEX(Tableau1[MP ANALYSEE],SMALL(IF(FREQUENCY(IF(Tableau1[MP ANALYSEE]&lt;&gt;"",MATCH(Tableau1[MP ANALYSEE],Tableau1[MP ANALYSEE],0)), ROW(Tableau1[MP ANALYSEE])-ROW($B$2)+1),ROW(Tableau1[MP ANALYSEE])-ROW($B$2)+1),ROWS(I$2:I239))))</f>
        <v/>
      </c>
      <c r="C239" t="str">
        <f t="array" ref="C239">IF(ISERROR(INDEX(Tableau1[LOT],SMALL(IF(FREQUENCY(IF(Tableau1[LOT]&lt;&gt;"",MATCH(Tableau1[LOT],Tableau1[LOT],0)), ROW(Tableau1[LOT])-ROW($B$2)+1),ROW(Tableau1[LOT])-ROW($B$2)+1),ROWS(I$2:I239)))),"",INDEX(Tableau1[LOT],SMALL(IF(FREQUENCY(IF(Tableau1[LOT]&lt;&gt;"",MATCH(Tableau1[LOT],Tableau1[LOT],0)), ROW(Tableau1[LOT])-ROW($B$2)+1),ROW(Tableau1[LOT])-ROW($B$2)+1),ROWS(I$2:I239))))</f>
        <v/>
      </c>
      <c r="E239" t="str">
        <f t="array" ref="E239">IF(ISERROR(INDEX(Tableau1[LABO],SMALL(IF(FREQUENCY(IF(Tableau1[LABO]&lt;&gt;"",MATCH(Tableau1[LABO],Tableau1[LABO],0)), ROW(Tableau1[LABO])-ROW($B$2)+1),ROW(Tableau1[LABO])-ROW($B$2)+1),ROWS(I$2:I239)))),"",INDEX(Tableau1[LABO],SMALL(IF(FREQUENCY(IF(Tableau1[LABO]&lt;&gt;"",MATCH(Tableau1[LABO],Tableau1[LABO],0)), ROW(Tableau1[LABO])-ROW($B$2)+1),ROW(Tableau1[LABO])-ROW($B$2)+1),ROWS(I$2:I239))))</f>
        <v/>
      </c>
      <c r="G239" t="str">
        <f t="array" ref="G239">IF(ISERROR(INDEX(Tableau1[USINE],SMALL(IF(FREQUENCY(IF(Tableau1[USINE]&lt;&gt;"",MATCH(Tableau1[USINE],Tableau1[USINE],0)), ROW(Tableau1[USINE])-ROW($B$2)+1),ROW(Tableau1[USINE])-ROW($B$2)+1),ROWS(I$2:I239)))),"",INDEX(Tableau1[USINE],SMALL(IF(FREQUENCY(IF(Tableau1[USINE]&lt;&gt;"",MATCH(Tableau1[USINE],Tableau1[USINE],0)), ROW(Tableau1[USINE])-ROW($B$2)+1),ROW(Tableau1[USINE])-ROW($B$2)+1),ROWS(I$2:I239))))</f>
        <v/>
      </c>
    </row>
    <row r="240" spans="1:7" x14ac:dyDescent="0.45">
      <c r="A240" t="str">
        <f t="array" ref="A240">IF(ISERROR(INDEX(Tableau1[MP ANALYSEE],SMALL(IF(FREQUENCY(IF(Tableau1[MP ANALYSEE]&lt;&gt;"",MATCH(Tableau1[MP ANALYSEE],Tableau1[MP ANALYSEE],0)), ROW(Tableau1[MP ANALYSEE])-ROW($B$2)+1),ROW(Tableau1[MP ANALYSEE])-ROW($B$2)+1),ROWS(I$2:I240)))),"",INDEX(Tableau1[MP ANALYSEE],SMALL(IF(FREQUENCY(IF(Tableau1[MP ANALYSEE]&lt;&gt;"",MATCH(Tableau1[MP ANALYSEE],Tableau1[MP ANALYSEE],0)), ROW(Tableau1[MP ANALYSEE])-ROW($B$2)+1),ROW(Tableau1[MP ANALYSEE])-ROW($B$2)+1),ROWS(I$2:I240))))</f>
        <v/>
      </c>
      <c r="C240" t="str">
        <f t="array" ref="C240">IF(ISERROR(INDEX(Tableau1[LOT],SMALL(IF(FREQUENCY(IF(Tableau1[LOT]&lt;&gt;"",MATCH(Tableau1[LOT],Tableau1[LOT],0)), ROW(Tableau1[LOT])-ROW($B$2)+1),ROW(Tableau1[LOT])-ROW($B$2)+1),ROWS(I$2:I240)))),"",INDEX(Tableau1[LOT],SMALL(IF(FREQUENCY(IF(Tableau1[LOT]&lt;&gt;"",MATCH(Tableau1[LOT],Tableau1[LOT],0)), ROW(Tableau1[LOT])-ROW($B$2)+1),ROW(Tableau1[LOT])-ROW($B$2)+1),ROWS(I$2:I240))))</f>
        <v/>
      </c>
      <c r="E240" t="str">
        <f t="array" ref="E240">IF(ISERROR(INDEX(Tableau1[LABO],SMALL(IF(FREQUENCY(IF(Tableau1[LABO]&lt;&gt;"",MATCH(Tableau1[LABO],Tableau1[LABO],0)), ROW(Tableau1[LABO])-ROW($B$2)+1),ROW(Tableau1[LABO])-ROW($B$2)+1),ROWS(I$2:I240)))),"",INDEX(Tableau1[LABO],SMALL(IF(FREQUENCY(IF(Tableau1[LABO]&lt;&gt;"",MATCH(Tableau1[LABO],Tableau1[LABO],0)), ROW(Tableau1[LABO])-ROW($B$2)+1),ROW(Tableau1[LABO])-ROW($B$2)+1),ROWS(I$2:I240))))</f>
        <v/>
      </c>
      <c r="G240" t="str">
        <f t="array" ref="G240">IF(ISERROR(INDEX(Tableau1[USINE],SMALL(IF(FREQUENCY(IF(Tableau1[USINE]&lt;&gt;"",MATCH(Tableau1[USINE],Tableau1[USINE],0)), ROW(Tableau1[USINE])-ROW($B$2)+1),ROW(Tableau1[USINE])-ROW($B$2)+1),ROWS(I$2:I240)))),"",INDEX(Tableau1[USINE],SMALL(IF(FREQUENCY(IF(Tableau1[USINE]&lt;&gt;"",MATCH(Tableau1[USINE],Tableau1[USINE],0)), ROW(Tableau1[USINE])-ROW($B$2)+1),ROW(Tableau1[USINE])-ROW($B$2)+1),ROWS(I$2:I240))))</f>
        <v/>
      </c>
    </row>
    <row r="241" spans="1:7" x14ac:dyDescent="0.45">
      <c r="A241" t="str">
        <f t="array" ref="A241">IF(ISERROR(INDEX(Tableau1[MP ANALYSEE],SMALL(IF(FREQUENCY(IF(Tableau1[MP ANALYSEE]&lt;&gt;"",MATCH(Tableau1[MP ANALYSEE],Tableau1[MP ANALYSEE],0)), ROW(Tableau1[MP ANALYSEE])-ROW($B$2)+1),ROW(Tableau1[MP ANALYSEE])-ROW($B$2)+1),ROWS(I$2:I241)))),"",INDEX(Tableau1[MP ANALYSEE],SMALL(IF(FREQUENCY(IF(Tableau1[MP ANALYSEE]&lt;&gt;"",MATCH(Tableau1[MP ANALYSEE],Tableau1[MP ANALYSEE],0)), ROW(Tableau1[MP ANALYSEE])-ROW($B$2)+1),ROW(Tableau1[MP ANALYSEE])-ROW($B$2)+1),ROWS(I$2:I241))))</f>
        <v/>
      </c>
      <c r="C241" t="str">
        <f t="array" ref="C241">IF(ISERROR(INDEX(Tableau1[LOT],SMALL(IF(FREQUENCY(IF(Tableau1[LOT]&lt;&gt;"",MATCH(Tableau1[LOT],Tableau1[LOT],0)), ROW(Tableau1[LOT])-ROW($B$2)+1),ROW(Tableau1[LOT])-ROW($B$2)+1),ROWS(I$2:I241)))),"",INDEX(Tableau1[LOT],SMALL(IF(FREQUENCY(IF(Tableau1[LOT]&lt;&gt;"",MATCH(Tableau1[LOT],Tableau1[LOT],0)), ROW(Tableau1[LOT])-ROW($B$2)+1),ROW(Tableau1[LOT])-ROW($B$2)+1),ROWS(I$2:I241))))</f>
        <v/>
      </c>
      <c r="E241" t="str">
        <f t="array" ref="E241">IF(ISERROR(INDEX(Tableau1[LABO],SMALL(IF(FREQUENCY(IF(Tableau1[LABO]&lt;&gt;"",MATCH(Tableau1[LABO],Tableau1[LABO],0)), ROW(Tableau1[LABO])-ROW($B$2)+1),ROW(Tableau1[LABO])-ROW($B$2)+1),ROWS(I$2:I241)))),"",INDEX(Tableau1[LABO],SMALL(IF(FREQUENCY(IF(Tableau1[LABO]&lt;&gt;"",MATCH(Tableau1[LABO],Tableau1[LABO],0)), ROW(Tableau1[LABO])-ROW($B$2)+1),ROW(Tableau1[LABO])-ROW($B$2)+1),ROWS(I$2:I241))))</f>
        <v/>
      </c>
      <c r="G241" t="str">
        <f t="array" ref="G241">IF(ISERROR(INDEX(Tableau1[USINE],SMALL(IF(FREQUENCY(IF(Tableau1[USINE]&lt;&gt;"",MATCH(Tableau1[USINE],Tableau1[USINE],0)), ROW(Tableau1[USINE])-ROW($B$2)+1),ROW(Tableau1[USINE])-ROW($B$2)+1),ROWS(I$2:I241)))),"",INDEX(Tableau1[USINE],SMALL(IF(FREQUENCY(IF(Tableau1[USINE]&lt;&gt;"",MATCH(Tableau1[USINE],Tableau1[USINE],0)), ROW(Tableau1[USINE])-ROW($B$2)+1),ROW(Tableau1[USINE])-ROW($B$2)+1),ROWS(I$2:I241))))</f>
        <v/>
      </c>
    </row>
    <row r="242" spans="1:7" x14ac:dyDescent="0.45">
      <c r="A242" t="str">
        <f t="array" ref="A242">IF(ISERROR(INDEX(Tableau1[MP ANALYSEE],SMALL(IF(FREQUENCY(IF(Tableau1[MP ANALYSEE]&lt;&gt;"",MATCH(Tableau1[MP ANALYSEE],Tableau1[MP ANALYSEE],0)), ROW(Tableau1[MP ANALYSEE])-ROW($B$2)+1),ROW(Tableau1[MP ANALYSEE])-ROW($B$2)+1),ROWS(I$2:I242)))),"",INDEX(Tableau1[MP ANALYSEE],SMALL(IF(FREQUENCY(IF(Tableau1[MP ANALYSEE]&lt;&gt;"",MATCH(Tableau1[MP ANALYSEE],Tableau1[MP ANALYSEE],0)), ROW(Tableau1[MP ANALYSEE])-ROW($B$2)+1),ROW(Tableau1[MP ANALYSEE])-ROW($B$2)+1),ROWS(I$2:I242))))</f>
        <v/>
      </c>
      <c r="C242" t="str">
        <f t="array" ref="C242">IF(ISERROR(INDEX(Tableau1[LOT],SMALL(IF(FREQUENCY(IF(Tableau1[LOT]&lt;&gt;"",MATCH(Tableau1[LOT],Tableau1[LOT],0)), ROW(Tableau1[LOT])-ROW($B$2)+1),ROW(Tableau1[LOT])-ROW($B$2)+1),ROWS(I$2:I242)))),"",INDEX(Tableau1[LOT],SMALL(IF(FREQUENCY(IF(Tableau1[LOT]&lt;&gt;"",MATCH(Tableau1[LOT],Tableau1[LOT],0)), ROW(Tableau1[LOT])-ROW($B$2)+1),ROW(Tableau1[LOT])-ROW($B$2)+1),ROWS(I$2:I242))))</f>
        <v/>
      </c>
      <c r="E242" t="str">
        <f t="array" ref="E242">IF(ISERROR(INDEX(Tableau1[LABO],SMALL(IF(FREQUENCY(IF(Tableau1[LABO]&lt;&gt;"",MATCH(Tableau1[LABO],Tableau1[LABO],0)), ROW(Tableau1[LABO])-ROW($B$2)+1),ROW(Tableau1[LABO])-ROW($B$2)+1),ROWS(I$2:I242)))),"",INDEX(Tableau1[LABO],SMALL(IF(FREQUENCY(IF(Tableau1[LABO]&lt;&gt;"",MATCH(Tableau1[LABO],Tableau1[LABO],0)), ROW(Tableau1[LABO])-ROW($B$2)+1),ROW(Tableau1[LABO])-ROW($B$2)+1),ROWS(I$2:I242))))</f>
        <v/>
      </c>
      <c r="G242" t="str">
        <f t="array" ref="G242">IF(ISERROR(INDEX(Tableau1[USINE],SMALL(IF(FREQUENCY(IF(Tableau1[USINE]&lt;&gt;"",MATCH(Tableau1[USINE],Tableau1[USINE],0)), ROW(Tableau1[USINE])-ROW($B$2)+1),ROW(Tableau1[USINE])-ROW($B$2)+1),ROWS(I$2:I242)))),"",INDEX(Tableau1[USINE],SMALL(IF(FREQUENCY(IF(Tableau1[USINE]&lt;&gt;"",MATCH(Tableau1[USINE],Tableau1[USINE],0)), ROW(Tableau1[USINE])-ROW($B$2)+1),ROW(Tableau1[USINE])-ROW($B$2)+1),ROWS(I$2:I242))))</f>
        <v/>
      </c>
    </row>
    <row r="243" spans="1:7" x14ac:dyDescent="0.45">
      <c r="A243" t="str">
        <f t="array" ref="A243">IF(ISERROR(INDEX(Tableau1[MP ANALYSEE],SMALL(IF(FREQUENCY(IF(Tableau1[MP ANALYSEE]&lt;&gt;"",MATCH(Tableau1[MP ANALYSEE],Tableau1[MP ANALYSEE],0)), ROW(Tableau1[MP ANALYSEE])-ROW($B$2)+1),ROW(Tableau1[MP ANALYSEE])-ROW($B$2)+1),ROWS(I$2:I243)))),"",INDEX(Tableau1[MP ANALYSEE],SMALL(IF(FREQUENCY(IF(Tableau1[MP ANALYSEE]&lt;&gt;"",MATCH(Tableau1[MP ANALYSEE],Tableau1[MP ANALYSEE],0)), ROW(Tableau1[MP ANALYSEE])-ROW($B$2)+1),ROW(Tableau1[MP ANALYSEE])-ROW($B$2)+1),ROWS(I$2:I243))))</f>
        <v/>
      </c>
      <c r="C243" t="str">
        <f t="array" ref="C243">IF(ISERROR(INDEX(Tableau1[LOT],SMALL(IF(FREQUENCY(IF(Tableau1[LOT]&lt;&gt;"",MATCH(Tableau1[LOT],Tableau1[LOT],0)), ROW(Tableau1[LOT])-ROW($B$2)+1),ROW(Tableau1[LOT])-ROW($B$2)+1),ROWS(I$2:I243)))),"",INDEX(Tableau1[LOT],SMALL(IF(FREQUENCY(IF(Tableau1[LOT]&lt;&gt;"",MATCH(Tableau1[LOT],Tableau1[LOT],0)), ROW(Tableau1[LOT])-ROW($B$2)+1),ROW(Tableau1[LOT])-ROW($B$2)+1),ROWS(I$2:I243))))</f>
        <v/>
      </c>
      <c r="E243" t="str">
        <f t="array" ref="E243">IF(ISERROR(INDEX(Tableau1[LABO],SMALL(IF(FREQUENCY(IF(Tableau1[LABO]&lt;&gt;"",MATCH(Tableau1[LABO],Tableau1[LABO],0)), ROW(Tableau1[LABO])-ROW($B$2)+1),ROW(Tableau1[LABO])-ROW($B$2)+1),ROWS(I$2:I243)))),"",INDEX(Tableau1[LABO],SMALL(IF(FREQUENCY(IF(Tableau1[LABO]&lt;&gt;"",MATCH(Tableau1[LABO],Tableau1[LABO],0)), ROW(Tableau1[LABO])-ROW($B$2)+1),ROW(Tableau1[LABO])-ROW($B$2)+1),ROWS(I$2:I243))))</f>
        <v/>
      </c>
      <c r="G243" t="str">
        <f t="array" ref="G243">IF(ISERROR(INDEX(Tableau1[USINE],SMALL(IF(FREQUENCY(IF(Tableau1[USINE]&lt;&gt;"",MATCH(Tableau1[USINE],Tableau1[USINE],0)), ROW(Tableau1[USINE])-ROW($B$2)+1),ROW(Tableau1[USINE])-ROW($B$2)+1),ROWS(I$2:I243)))),"",INDEX(Tableau1[USINE],SMALL(IF(FREQUENCY(IF(Tableau1[USINE]&lt;&gt;"",MATCH(Tableau1[USINE],Tableau1[USINE],0)), ROW(Tableau1[USINE])-ROW($B$2)+1),ROW(Tableau1[USINE])-ROW($B$2)+1),ROWS(I$2:I243))))</f>
        <v/>
      </c>
    </row>
    <row r="244" spans="1:7" x14ac:dyDescent="0.45">
      <c r="A244" t="str">
        <f t="array" ref="A244">IF(ISERROR(INDEX(Tableau1[MP ANALYSEE],SMALL(IF(FREQUENCY(IF(Tableau1[MP ANALYSEE]&lt;&gt;"",MATCH(Tableau1[MP ANALYSEE],Tableau1[MP ANALYSEE],0)), ROW(Tableau1[MP ANALYSEE])-ROW($B$2)+1),ROW(Tableau1[MP ANALYSEE])-ROW($B$2)+1),ROWS(I$2:I244)))),"",INDEX(Tableau1[MP ANALYSEE],SMALL(IF(FREQUENCY(IF(Tableau1[MP ANALYSEE]&lt;&gt;"",MATCH(Tableau1[MP ANALYSEE],Tableau1[MP ANALYSEE],0)), ROW(Tableau1[MP ANALYSEE])-ROW($B$2)+1),ROW(Tableau1[MP ANALYSEE])-ROW($B$2)+1),ROWS(I$2:I244))))</f>
        <v/>
      </c>
      <c r="C244" t="str">
        <f t="array" ref="C244">IF(ISERROR(INDEX(Tableau1[LOT],SMALL(IF(FREQUENCY(IF(Tableau1[LOT]&lt;&gt;"",MATCH(Tableau1[LOT],Tableau1[LOT],0)), ROW(Tableau1[LOT])-ROW($B$2)+1),ROW(Tableau1[LOT])-ROW($B$2)+1),ROWS(I$2:I244)))),"",INDEX(Tableau1[LOT],SMALL(IF(FREQUENCY(IF(Tableau1[LOT]&lt;&gt;"",MATCH(Tableau1[LOT],Tableau1[LOT],0)), ROW(Tableau1[LOT])-ROW($B$2)+1),ROW(Tableau1[LOT])-ROW($B$2)+1),ROWS(I$2:I244))))</f>
        <v/>
      </c>
      <c r="E244" t="str">
        <f t="array" ref="E244">IF(ISERROR(INDEX(Tableau1[LABO],SMALL(IF(FREQUENCY(IF(Tableau1[LABO]&lt;&gt;"",MATCH(Tableau1[LABO],Tableau1[LABO],0)), ROW(Tableau1[LABO])-ROW($B$2)+1),ROW(Tableau1[LABO])-ROW($B$2)+1),ROWS(I$2:I244)))),"",INDEX(Tableau1[LABO],SMALL(IF(FREQUENCY(IF(Tableau1[LABO]&lt;&gt;"",MATCH(Tableau1[LABO],Tableau1[LABO],0)), ROW(Tableau1[LABO])-ROW($B$2)+1),ROW(Tableau1[LABO])-ROW($B$2)+1),ROWS(I$2:I244))))</f>
        <v/>
      </c>
      <c r="G244" t="str">
        <f t="array" ref="G244">IF(ISERROR(INDEX(Tableau1[USINE],SMALL(IF(FREQUENCY(IF(Tableau1[USINE]&lt;&gt;"",MATCH(Tableau1[USINE],Tableau1[USINE],0)), ROW(Tableau1[USINE])-ROW($B$2)+1),ROW(Tableau1[USINE])-ROW($B$2)+1),ROWS(I$2:I244)))),"",INDEX(Tableau1[USINE],SMALL(IF(FREQUENCY(IF(Tableau1[USINE]&lt;&gt;"",MATCH(Tableau1[USINE],Tableau1[USINE],0)), ROW(Tableau1[USINE])-ROW($B$2)+1),ROW(Tableau1[USINE])-ROW($B$2)+1),ROWS(I$2:I244))))</f>
        <v/>
      </c>
    </row>
    <row r="245" spans="1:7" x14ac:dyDescent="0.45">
      <c r="A245" t="str">
        <f t="array" ref="A245">IF(ISERROR(INDEX(Tableau1[MP ANALYSEE],SMALL(IF(FREQUENCY(IF(Tableau1[MP ANALYSEE]&lt;&gt;"",MATCH(Tableau1[MP ANALYSEE],Tableau1[MP ANALYSEE],0)), ROW(Tableau1[MP ANALYSEE])-ROW($B$2)+1),ROW(Tableau1[MP ANALYSEE])-ROW($B$2)+1),ROWS(I$2:I245)))),"",INDEX(Tableau1[MP ANALYSEE],SMALL(IF(FREQUENCY(IF(Tableau1[MP ANALYSEE]&lt;&gt;"",MATCH(Tableau1[MP ANALYSEE],Tableau1[MP ANALYSEE],0)), ROW(Tableau1[MP ANALYSEE])-ROW($B$2)+1),ROW(Tableau1[MP ANALYSEE])-ROW($B$2)+1),ROWS(I$2:I245))))</f>
        <v/>
      </c>
      <c r="C245" t="str">
        <f t="array" ref="C245">IF(ISERROR(INDEX(Tableau1[LOT],SMALL(IF(FREQUENCY(IF(Tableau1[LOT]&lt;&gt;"",MATCH(Tableau1[LOT],Tableau1[LOT],0)), ROW(Tableau1[LOT])-ROW($B$2)+1),ROW(Tableau1[LOT])-ROW($B$2)+1),ROWS(I$2:I245)))),"",INDEX(Tableau1[LOT],SMALL(IF(FREQUENCY(IF(Tableau1[LOT]&lt;&gt;"",MATCH(Tableau1[LOT],Tableau1[LOT],0)), ROW(Tableau1[LOT])-ROW($B$2)+1),ROW(Tableau1[LOT])-ROW($B$2)+1),ROWS(I$2:I245))))</f>
        <v/>
      </c>
      <c r="E245" t="str">
        <f t="array" ref="E245">IF(ISERROR(INDEX(Tableau1[LABO],SMALL(IF(FREQUENCY(IF(Tableau1[LABO]&lt;&gt;"",MATCH(Tableau1[LABO],Tableau1[LABO],0)), ROW(Tableau1[LABO])-ROW($B$2)+1),ROW(Tableau1[LABO])-ROW($B$2)+1),ROWS(I$2:I245)))),"",INDEX(Tableau1[LABO],SMALL(IF(FREQUENCY(IF(Tableau1[LABO]&lt;&gt;"",MATCH(Tableau1[LABO],Tableau1[LABO],0)), ROW(Tableau1[LABO])-ROW($B$2)+1),ROW(Tableau1[LABO])-ROW($B$2)+1),ROWS(I$2:I245))))</f>
        <v/>
      </c>
      <c r="G245" t="str">
        <f t="array" ref="G245">IF(ISERROR(INDEX(Tableau1[USINE],SMALL(IF(FREQUENCY(IF(Tableau1[USINE]&lt;&gt;"",MATCH(Tableau1[USINE],Tableau1[USINE],0)), ROW(Tableau1[USINE])-ROW($B$2)+1),ROW(Tableau1[USINE])-ROW($B$2)+1),ROWS(I$2:I245)))),"",INDEX(Tableau1[USINE],SMALL(IF(FREQUENCY(IF(Tableau1[USINE]&lt;&gt;"",MATCH(Tableau1[USINE],Tableau1[USINE],0)), ROW(Tableau1[USINE])-ROW($B$2)+1),ROW(Tableau1[USINE])-ROW($B$2)+1),ROWS(I$2:I245))))</f>
        <v/>
      </c>
    </row>
    <row r="246" spans="1:7" x14ac:dyDescent="0.45">
      <c r="A246" t="str">
        <f t="array" ref="A246">IF(ISERROR(INDEX(Tableau1[MP ANALYSEE],SMALL(IF(FREQUENCY(IF(Tableau1[MP ANALYSEE]&lt;&gt;"",MATCH(Tableau1[MP ANALYSEE],Tableau1[MP ANALYSEE],0)), ROW(Tableau1[MP ANALYSEE])-ROW($B$2)+1),ROW(Tableau1[MP ANALYSEE])-ROW($B$2)+1),ROWS(I$2:I246)))),"",INDEX(Tableau1[MP ANALYSEE],SMALL(IF(FREQUENCY(IF(Tableau1[MP ANALYSEE]&lt;&gt;"",MATCH(Tableau1[MP ANALYSEE],Tableau1[MP ANALYSEE],0)), ROW(Tableau1[MP ANALYSEE])-ROW($B$2)+1),ROW(Tableau1[MP ANALYSEE])-ROW($B$2)+1),ROWS(I$2:I246))))</f>
        <v/>
      </c>
      <c r="C246" t="str">
        <f t="array" ref="C246">IF(ISERROR(INDEX(Tableau1[LOT],SMALL(IF(FREQUENCY(IF(Tableau1[LOT]&lt;&gt;"",MATCH(Tableau1[LOT],Tableau1[LOT],0)), ROW(Tableau1[LOT])-ROW($B$2)+1),ROW(Tableau1[LOT])-ROW($B$2)+1),ROWS(I$2:I246)))),"",INDEX(Tableau1[LOT],SMALL(IF(FREQUENCY(IF(Tableau1[LOT]&lt;&gt;"",MATCH(Tableau1[LOT],Tableau1[LOT],0)), ROW(Tableau1[LOT])-ROW($B$2)+1),ROW(Tableau1[LOT])-ROW($B$2)+1),ROWS(I$2:I246))))</f>
        <v/>
      </c>
      <c r="E246" t="str">
        <f t="array" ref="E246">IF(ISERROR(INDEX(Tableau1[LABO],SMALL(IF(FREQUENCY(IF(Tableau1[LABO]&lt;&gt;"",MATCH(Tableau1[LABO],Tableau1[LABO],0)), ROW(Tableau1[LABO])-ROW($B$2)+1),ROW(Tableau1[LABO])-ROW($B$2)+1),ROWS(I$2:I246)))),"",INDEX(Tableau1[LABO],SMALL(IF(FREQUENCY(IF(Tableau1[LABO]&lt;&gt;"",MATCH(Tableau1[LABO],Tableau1[LABO],0)), ROW(Tableau1[LABO])-ROW($B$2)+1),ROW(Tableau1[LABO])-ROW($B$2)+1),ROWS(I$2:I246))))</f>
        <v/>
      </c>
      <c r="G246" t="str">
        <f t="array" ref="G246">IF(ISERROR(INDEX(Tableau1[USINE],SMALL(IF(FREQUENCY(IF(Tableau1[USINE]&lt;&gt;"",MATCH(Tableau1[USINE],Tableau1[USINE],0)), ROW(Tableau1[USINE])-ROW($B$2)+1),ROW(Tableau1[USINE])-ROW($B$2)+1),ROWS(I$2:I246)))),"",INDEX(Tableau1[USINE],SMALL(IF(FREQUENCY(IF(Tableau1[USINE]&lt;&gt;"",MATCH(Tableau1[USINE],Tableau1[USINE],0)), ROW(Tableau1[USINE])-ROW($B$2)+1),ROW(Tableau1[USINE])-ROW($B$2)+1),ROWS(I$2:I246))))</f>
        <v/>
      </c>
    </row>
    <row r="247" spans="1:7" x14ac:dyDescent="0.45">
      <c r="A247" t="str">
        <f t="array" ref="A247">IF(ISERROR(INDEX(Tableau1[MP ANALYSEE],SMALL(IF(FREQUENCY(IF(Tableau1[MP ANALYSEE]&lt;&gt;"",MATCH(Tableau1[MP ANALYSEE],Tableau1[MP ANALYSEE],0)), ROW(Tableau1[MP ANALYSEE])-ROW($B$2)+1),ROW(Tableau1[MP ANALYSEE])-ROW($B$2)+1),ROWS(I$2:I247)))),"",INDEX(Tableau1[MP ANALYSEE],SMALL(IF(FREQUENCY(IF(Tableau1[MP ANALYSEE]&lt;&gt;"",MATCH(Tableau1[MP ANALYSEE],Tableau1[MP ANALYSEE],0)), ROW(Tableau1[MP ANALYSEE])-ROW($B$2)+1),ROW(Tableau1[MP ANALYSEE])-ROW($B$2)+1),ROWS(I$2:I247))))</f>
        <v/>
      </c>
      <c r="C247" t="str">
        <f t="array" ref="C247">IF(ISERROR(INDEX(Tableau1[LOT],SMALL(IF(FREQUENCY(IF(Tableau1[LOT]&lt;&gt;"",MATCH(Tableau1[LOT],Tableau1[LOT],0)), ROW(Tableau1[LOT])-ROW($B$2)+1),ROW(Tableau1[LOT])-ROW($B$2)+1),ROWS(I$2:I247)))),"",INDEX(Tableau1[LOT],SMALL(IF(FREQUENCY(IF(Tableau1[LOT]&lt;&gt;"",MATCH(Tableau1[LOT],Tableau1[LOT],0)), ROW(Tableau1[LOT])-ROW($B$2)+1),ROW(Tableau1[LOT])-ROW($B$2)+1),ROWS(I$2:I247))))</f>
        <v/>
      </c>
      <c r="E247" t="str">
        <f t="array" ref="E247">IF(ISERROR(INDEX(Tableau1[LABO],SMALL(IF(FREQUENCY(IF(Tableau1[LABO]&lt;&gt;"",MATCH(Tableau1[LABO],Tableau1[LABO],0)), ROW(Tableau1[LABO])-ROW($B$2)+1),ROW(Tableau1[LABO])-ROW($B$2)+1),ROWS(I$2:I247)))),"",INDEX(Tableau1[LABO],SMALL(IF(FREQUENCY(IF(Tableau1[LABO]&lt;&gt;"",MATCH(Tableau1[LABO],Tableau1[LABO],0)), ROW(Tableau1[LABO])-ROW($B$2)+1),ROW(Tableau1[LABO])-ROW($B$2)+1),ROWS(I$2:I247))))</f>
        <v/>
      </c>
      <c r="G247" t="str">
        <f t="array" ref="G247">IF(ISERROR(INDEX(Tableau1[USINE],SMALL(IF(FREQUENCY(IF(Tableau1[USINE]&lt;&gt;"",MATCH(Tableau1[USINE],Tableau1[USINE],0)), ROW(Tableau1[USINE])-ROW($B$2)+1),ROW(Tableau1[USINE])-ROW($B$2)+1),ROWS(I$2:I247)))),"",INDEX(Tableau1[USINE],SMALL(IF(FREQUENCY(IF(Tableau1[USINE]&lt;&gt;"",MATCH(Tableau1[USINE],Tableau1[USINE],0)), ROW(Tableau1[USINE])-ROW($B$2)+1),ROW(Tableau1[USINE])-ROW($B$2)+1),ROWS(I$2:I247))))</f>
        <v/>
      </c>
    </row>
    <row r="248" spans="1:7" x14ac:dyDescent="0.45">
      <c r="A248" t="str">
        <f t="array" ref="A248">IF(ISERROR(INDEX(Tableau1[MP ANALYSEE],SMALL(IF(FREQUENCY(IF(Tableau1[MP ANALYSEE]&lt;&gt;"",MATCH(Tableau1[MP ANALYSEE],Tableau1[MP ANALYSEE],0)), ROW(Tableau1[MP ANALYSEE])-ROW($B$2)+1),ROW(Tableau1[MP ANALYSEE])-ROW($B$2)+1),ROWS(I$2:I248)))),"",INDEX(Tableau1[MP ANALYSEE],SMALL(IF(FREQUENCY(IF(Tableau1[MP ANALYSEE]&lt;&gt;"",MATCH(Tableau1[MP ANALYSEE],Tableau1[MP ANALYSEE],0)), ROW(Tableau1[MP ANALYSEE])-ROW($B$2)+1),ROW(Tableau1[MP ANALYSEE])-ROW($B$2)+1),ROWS(I$2:I248))))</f>
        <v/>
      </c>
      <c r="C248" t="str">
        <f t="array" ref="C248">IF(ISERROR(INDEX(Tableau1[LOT],SMALL(IF(FREQUENCY(IF(Tableau1[LOT]&lt;&gt;"",MATCH(Tableau1[LOT],Tableau1[LOT],0)), ROW(Tableau1[LOT])-ROW($B$2)+1),ROW(Tableau1[LOT])-ROW($B$2)+1),ROWS(I$2:I248)))),"",INDEX(Tableau1[LOT],SMALL(IF(FREQUENCY(IF(Tableau1[LOT]&lt;&gt;"",MATCH(Tableau1[LOT],Tableau1[LOT],0)), ROW(Tableau1[LOT])-ROW($B$2)+1),ROW(Tableau1[LOT])-ROW($B$2)+1),ROWS(I$2:I248))))</f>
        <v/>
      </c>
      <c r="E248" t="str">
        <f t="array" ref="E248">IF(ISERROR(INDEX(Tableau1[LABO],SMALL(IF(FREQUENCY(IF(Tableau1[LABO]&lt;&gt;"",MATCH(Tableau1[LABO],Tableau1[LABO],0)), ROW(Tableau1[LABO])-ROW($B$2)+1),ROW(Tableau1[LABO])-ROW($B$2)+1),ROWS(I$2:I248)))),"",INDEX(Tableau1[LABO],SMALL(IF(FREQUENCY(IF(Tableau1[LABO]&lt;&gt;"",MATCH(Tableau1[LABO],Tableau1[LABO],0)), ROW(Tableau1[LABO])-ROW($B$2)+1),ROW(Tableau1[LABO])-ROW($B$2)+1),ROWS(I$2:I248))))</f>
        <v/>
      </c>
      <c r="G248" t="str">
        <f t="array" ref="G248">IF(ISERROR(INDEX(Tableau1[USINE],SMALL(IF(FREQUENCY(IF(Tableau1[USINE]&lt;&gt;"",MATCH(Tableau1[USINE],Tableau1[USINE],0)), ROW(Tableau1[USINE])-ROW($B$2)+1),ROW(Tableau1[USINE])-ROW($B$2)+1),ROWS(I$2:I248)))),"",INDEX(Tableau1[USINE],SMALL(IF(FREQUENCY(IF(Tableau1[USINE]&lt;&gt;"",MATCH(Tableau1[USINE],Tableau1[USINE],0)), ROW(Tableau1[USINE])-ROW($B$2)+1),ROW(Tableau1[USINE])-ROW($B$2)+1),ROWS(I$2:I248))))</f>
        <v/>
      </c>
    </row>
    <row r="249" spans="1:7" x14ac:dyDescent="0.45">
      <c r="A249" t="str">
        <f t="array" ref="A249">IF(ISERROR(INDEX(Tableau1[MP ANALYSEE],SMALL(IF(FREQUENCY(IF(Tableau1[MP ANALYSEE]&lt;&gt;"",MATCH(Tableau1[MP ANALYSEE],Tableau1[MP ANALYSEE],0)), ROW(Tableau1[MP ANALYSEE])-ROW($B$2)+1),ROW(Tableau1[MP ANALYSEE])-ROW($B$2)+1),ROWS(I$2:I249)))),"",INDEX(Tableau1[MP ANALYSEE],SMALL(IF(FREQUENCY(IF(Tableau1[MP ANALYSEE]&lt;&gt;"",MATCH(Tableau1[MP ANALYSEE],Tableau1[MP ANALYSEE],0)), ROW(Tableau1[MP ANALYSEE])-ROW($B$2)+1),ROW(Tableau1[MP ANALYSEE])-ROW($B$2)+1),ROWS(I$2:I249))))</f>
        <v/>
      </c>
      <c r="C249" t="str">
        <f t="array" ref="C249">IF(ISERROR(INDEX(Tableau1[LOT],SMALL(IF(FREQUENCY(IF(Tableau1[LOT]&lt;&gt;"",MATCH(Tableau1[LOT],Tableau1[LOT],0)), ROW(Tableau1[LOT])-ROW($B$2)+1),ROW(Tableau1[LOT])-ROW($B$2)+1),ROWS(I$2:I249)))),"",INDEX(Tableau1[LOT],SMALL(IF(FREQUENCY(IF(Tableau1[LOT]&lt;&gt;"",MATCH(Tableau1[LOT],Tableau1[LOT],0)), ROW(Tableau1[LOT])-ROW($B$2)+1),ROW(Tableau1[LOT])-ROW($B$2)+1),ROWS(I$2:I249))))</f>
        <v/>
      </c>
      <c r="E249" t="str">
        <f t="array" ref="E249">IF(ISERROR(INDEX(Tableau1[LABO],SMALL(IF(FREQUENCY(IF(Tableau1[LABO]&lt;&gt;"",MATCH(Tableau1[LABO],Tableau1[LABO],0)), ROW(Tableau1[LABO])-ROW($B$2)+1),ROW(Tableau1[LABO])-ROW($B$2)+1),ROWS(I$2:I249)))),"",INDEX(Tableau1[LABO],SMALL(IF(FREQUENCY(IF(Tableau1[LABO]&lt;&gt;"",MATCH(Tableau1[LABO],Tableau1[LABO],0)), ROW(Tableau1[LABO])-ROW($B$2)+1),ROW(Tableau1[LABO])-ROW($B$2)+1),ROWS(I$2:I249))))</f>
        <v/>
      </c>
      <c r="G249" t="str">
        <f t="array" ref="G249">IF(ISERROR(INDEX(Tableau1[USINE],SMALL(IF(FREQUENCY(IF(Tableau1[USINE]&lt;&gt;"",MATCH(Tableau1[USINE],Tableau1[USINE],0)), ROW(Tableau1[USINE])-ROW($B$2)+1),ROW(Tableau1[USINE])-ROW($B$2)+1),ROWS(I$2:I249)))),"",INDEX(Tableau1[USINE],SMALL(IF(FREQUENCY(IF(Tableau1[USINE]&lt;&gt;"",MATCH(Tableau1[USINE],Tableau1[USINE],0)), ROW(Tableau1[USINE])-ROW($B$2)+1),ROW(Tableau1[USINE])-ROW($B$2)+1),ROWS(I$2:I249))))</f>
        <v/>
      </c>
    </row>
    <row r="250" spans="1:7" x14ac:dyDescent="0.45">
      <c r="A250" t="str">
        <f t="array" ref="A250">IF(ISERROR(INDEX(Tableau1[MP ANALYSEE],SMALL(IF(FREQUENCY(IF(Tableau1[MP ANALYSEE]&lt;&gt;"",MATCH(Tableau1[MP ANALYSEE],Tableau1[MP ANALYSEE],0)), ROW(Tableau1[MP ANALYSEE])-ROW($B$2)+1),ROW(Tableau1[MP ANALYSEE])-ROW($B$2)+1),ROWS(I$2:I250)))),"",INDEX(Tableau1[MP ANALYSEE],SMALL(IF(FREQUENCY(IF(Tableau1[MP ANALYSEE]&lt;&gt;"",MATCH(Tableau1[MP ANALYSEE],Tableau1[MP ANALYSEE],0)), ROW(Tableau1[MP ANALYSEE])-ROW($B$2)+1),ROW(Tableau1[MP ANALYSEE])-ROW($B$2)+1),ROWS(I$2:I250))))</f>
        <v/>
      </c>
      <c r="C250" t="str">
        <f t="array" ref="C250">IF(ISERROR(INDEX(Tableau1[LOT],SMALL(IF(FREQUENCY(IF(Tableau1[LOT]&lt;&gt;"",MATCH(Tableau1[LOT],Tableau1[LOT],0)), ROW(Tableau1[LOT])-ROW($B$2)+1),ROW(Tableau1[LOT])-ROW($B$2)+1),ROWS(I$2:I250)))),"",INDEX(Tableau1[LOT],SMALL(IF(FREQUENCY(IF(Tableau1[LOT]&lt;&gt;"",MATCH(Tableau1[LOT],Tableau1[LOT],0)), ROW(Tableau1[LOT])-ROW($B$2)+1),ROW(Tableau1[LOT])-ROW($B$2)+1),ROWS(I$2:I250))))</f>
        <v/>
      </c>
      <c r="E250" t="str">
        <f t="array" ref="E250">IF(ISERROR(INDEX(Tableau1[LABO],SMALL(IF(FREQUENCY(IF(Tableau1[LABO]&lt;&gt;"",MATCH(Tableau1[LABO],Tableau1[LABO],0)), ROW(Tableau1[LABO])-ROW($B$2)+1),ROW(Tableau1[LABO])-ROW($B$2)+1),ROWS(I$2:I250)))),"",INDEX(Tableau1[LABO],SMALL(IF(FREQUENCY(IF(Tableau1[LABO]&lt;&gt;"",MATCH(Tableau1[LABO],Tableau1[LABO],0)), ROW(Tableau1[LABO])-ROW($B$2)+1),ROW(Tableau1[LABO])-ROW($B$2)+1),ROWS(I$2:I250))))</f>
        <v/>
      </c>
      <c r="G250" t="str">
        <f t="array" ref="G250">IF(ISERROR(INDEX(Tableau1[USINE],SMALL(IF(FREQUENCY(IF(Tableau1[USINE]&lt;&gt;"",MATCH(Tableau1[USINE],Tableau1[USINE],0)), ROW(Tableau1[USINE])-ROW($B$2)+1),ROW(Tableau1[USINE])-ROW($B$2)+1),ROWS(I$2:I250)))),"",INDEX(Tableau1[USINE],SMALL(IF(FREQUENCY(IF(Tableau1[USINE]&lt;&gt;"",MATCH(Tableau1[USINE],Tableau1[USINE],0)), ROW(Tableau1[USINE])-ROW($B$2)+1),ROW(Tableau1[USINE])-ROW($B$2)+1),ROWS(I$2:I250))))</f>
        <v/>
      </c>
    </row>
    <row r="251" spans="1:7" x14ac:dyDescent="0.45">
      <c r="A251" t="str">
        <f t="array" ref="A251">IF(ISERROR(INDEX(Tableau1[MP ANALYSEE],SMALL(IF(FREQUENCY(IF(Tableau1[MP ANALYSEE]&lt;&gt;"",MATCH(Tableau1[MP ANALYSEE],Tableau1[MP ANALYSEE],0)), ROW(Tableau1[MP ANALYSEE])-ROW($B$2)+1),ROW(Tableau1[MP ANALYSEE])-ROW($B$2)+1),ROWS(I$2:I251)))),"",INDEX(Tableau1[MP ANALYSEE],SMALL(IF(FREQUENCY(IF(Tableau1[MP ANALYSEE]&lt;&gt;"",MATCH(Tableau1[MP ANALYSEE],Tableau1[MP ANALYSEE],0)), ROW(Tableau1[MP ANALYSEE])-ROW($B$2)+1),ROW(Tableau1[MP ANALYSEE])-ROW($B$2)+1),ROWS(I$2:I251))))</f>
        <v/>
      </c>
      <c r="C251" t="str">
        <f t="array" ref="C251">IF(ISERROR(INDEX(Tableau1[LOT],SMALL(IF(FREQUENCY(IF(Tableau1[LOT]&lt;&gt;"",MATCH(Tableau1[LOT],Tableau1[LOT],0)), ROW(Tableau1[LOT])-ROW($B$2)+1),ROW(Tableau1[LOT])-ROW($B$2)+1),ROWS(I$2:I251)))),"",INDEX(Tableau1[LOT],SMALL(IF(FREQUENCY(IF(Tableau1[LOT]&lt;&gt;"",MATCH(Tableau1[LOT],Tableau1[LOT],0)), ROW(Tableau1[LOT])-ROW($B$2)+1),ROW(Tableau1[LOT])-ROW($B$2)+1),ROWS(I$2:I251))))</f>
        <v/>
      </c>
      <c r="E251" t="str">
        <f t="array" ref="E251">IF(ISERROR(INDEX(Tableau1[LABO],SMALL(IF(FREQUENCY(IF(Tableau1[LABO]&lt;&gt;"",MATCH(Tableau1[LABO],Tableau1[LABO],0)), ROW(Tableau1[LABO])-ROW($B$2)+1),ROW(Tableau1[LABO])-ROW($B$2)+1),ROWS(I$2:I251)))),"",INDEX(Tableau1[LABO],SMALL(IF(FREQUENCY(IF(Tableau1[LABO]&lt;&gt;"",MATCH(Tableau1[LABO],Tableau1[LABO],0)), ROW(Tableau1[LABO])-ROW($B$2)+1),ROW(Tableau1[LABO])-ROW($B$2)+1),ROWS(I$2:I251))))</f>
        <v/>
      </c>
      <c r="G251" t="str">
        <f t="array" ref="G251">IF(ISERROR(INDEX(Tableau1[USINE],SMALL(IF(FREQUENCY(IF(Tableau1[USINE]&lt;&gt;"",MATCH(Tableau1[USINE],Tableau1[USINE],0)), ROW(Tableau1[USINE])-ROW($B$2)+1),ROW(Tableau1[USINE])-ROW($B$2)+1),ROWS(I$2:I251)))),"",INDEX(Tableau1[USINE],SMALL(IF(FREQUENCY(IF(Tableau1[USINE]&lt;&gt;"",MATCH(Tableau1[USINE],Tableau1[USINE],0)), ROW(Tableau1[USINE])-ROW($B$2)+1),ROW(Tableau1[USINE])-ROW($B$2)+1),ROWS(I$2:I251))))</f>
        <v/>
      </c>
    </row>
    <row r="252" spans="1:7" x14ac:dyDescent="0.45">
      <c r="A252" t="str">
        <f t="array" ref="A252">IF(ISERROR(INDEX(Tableau1[MP ANALYSEE],SMALL(IF(FREQUENCY(IF(Tableau1[MP ANALYSEE]&lt;&gt;"",MATCH(Tableau1[MP ANALYSEE],Tableau1[MP ANALYSEE],0)), ROW(Tableau1[MP ANALYSEE])-ROW($B$2)+1),ROW(Tableau1[MP ANALYSEE])-ROW($B$2)+1),ROWS(I$2:I252)))),"",INDEX(Tableau1[MP ANALYSEE],SMALL(IF(FREQUENCY(IF(Tableau1[MP ANALYSEE]&lt;&gt;"",MATCH(Tableau1[MP ANALYSEE],Tableau1[MP ANALYSEE],0)), ROW(Tableau1[MP ANALYSEE])-ROW($B$2)+1),ROW(Tableau1[MP ANALYSEE])-ROW($B$2)+1),ROWS(I$2:I252))))</f>
        <v/>
      </c>
      <c r="C252" t="str">
        <f t="array" ref="C252">IF(ISERROR(INDEX(Tableau1[LOT],SMALL(IF(FREQUENCY(IF(Tableau1[LOT]&lt;&gt;"",MATCH(Tableau1[LOT],Tableau1[LOT],0)), ROW(Tableau1[LOT])-ROW($B$2)+1),ROW(Tableau1[LOT])-ROW($B$2)+1),ROWS(I$2:I252)))),"",INDEX(Tableau1[LOT],SMALL(IF(FREQUENCY(IF(Tableau1[LOT]&lt;&gt;"",MATCH(Tableau1[LOT],Tableau1[LOT],0)), ROW(Tableau1[LOT])-ROW($B$2)+1),ROW(Tableau1[LOT])-ROW($B$2)+1),ROWS(I$2:I252))))</f>
        <v/>
      </c>
      <c r="E252" t="str">
        <f t="array" ref="E252">IF(ISERROR(INDEX(Tableau1[LABO],SMALL(IF(FREQUENCY(IF(Tableau1[LABO]&lt;&gt;"",MATCH(Tableau1[LABO],Tableau1[LABO],0)), ROW(Tableau1[LABO])-ROW($B$2)+1),ROW(Tableau1[LABO])-ROW($B$2)+1),ROWS(I$2:I252)))),"",INDEX(Tableau1[LABO],SMALL(IF(FREQUENCY(IF(Tableau1[LABO]&lt;&gt;"",MATCH(Tableau1[LABO],Tableau1[LABO],0)), ROW(Tableau1[LABO])-ROW($B$2)+1),ROW(Tableau1[LABO])-ROW($B$2)+1),ROWS(I$2:I252))))</f>
        <v/>
      </c>
      <c r="G252" t="str">
        <f t="array" ref="G252">IF(ISERROR(INDEX(Tableau1[USINE],SMALL(IF(FREQUENCY(IF(Tableau1[USINE]&lt;&gt;"",MATCH(Tableau1[USINE],Tableau1[USINE],0)), ROW(Tableau1[USINE])-ROW($B$2)+1),ROW(Tableau1[USINE])-ROW($B$2)+1),ROWS(I$2:I252)))),"",INDEX(Tableau1[USINE],SMALL(IF(FREQUENCY(IF(Tableau1[USINE]&lt;&gt;"",MATCH(Tableau1[USINE],Tableau1[USINE],0)), ROW(Tableau1[USINE])-ROW($B$2)+1),ROW(Tableau1[USINE])-ROW($B$2)+1),ROWS(I$2:I252))))</f>
        <v/>
      </c>
    </row>
    <row r="253" spans="1:7" x14ac:dyDescent="0.45">
      <c r="A253" t="str">
        <f t="array" ref="A253">IF(ISERROR(INDEX(Tableau1[MP ANALYSEE],SMALL(IF(FREQUENCY(IF(Tableau1[MP ANALYSEE]&lt;&gt;"",MATCH(Tableau1[MP ANALYSEE],Tableau1[MP ANALYSEE],0)), ROW(Tableau1[MP ANALYSEE])-ROW($B$2)+1),ROW(Tableau1[MP ANALYSEE])-ROW($B$2)+1),ROWS(I$2:I253)))),"",INDEX(Tableau1[MP ANALYSEE],SMALL(IF(FREQUENCY(IF(Tableau1[MP ANALYSEE]&lt;&gt;"",MATCH(Tableau1[MP ANALYSEE],Tableau1[MP ANALYSEE],0)), ROW(Tableau1[MP ANALYSEE])-ROW($B$2)+1),ROW(Tableau1[MP ANALYSEE])-ROW($B$2)+1),ROWS(I$2:I253))))</f>
        <v/>
      </c>
      <c r="C253" t="str">
        <f t="array" ref="C253">IF(ISERROR(INDEX(Tableau1[LOT],SMALL(IF(FREQUENCY(IF(Tableau1[LOT]&lt;&gt;"",MATCH(Tableau1[LOT],Tableau1[LOT],0)), ROW(Tableau1[LOT])-ROW($B$2)+1),ROW(Tableau1[LOT])-ROW($B$2)+1),ROWS(I$2:I253)))),"",INDEX(Tableau1[LOT],SMALL(IF(FREQUENCY(IF(Tableau1[LOT]&lt;&gt;"",MATCH(Tableau1[LOT],Tableau1[LOT],0)), ROW(Tableau1[LOT])-ROW($B$2)+1),ROW(Tableau1[LOT])-ROW($B$2)+1),ROWS(I$2:I253))))</f>
        <v/>
      </c>
      <c r="E253" t="str">
        <f t="array" ref="E253">IF(ISERROR(INDEX(Tableau1[LABO],SMALL(IF(FREQUENCY(IF(Tableau1[LABO]&lt;&gt;"",MATCH(Tableau1[LABO],Tableau1[LABO],0)), ROW(Tableau1[LABO])-ROW($B$2)+1),ROW(Tableau1[LABO])-ROW($B$2)+1),ROWS(I$2:I253)))),"",INDEX(Tableau1[LABO],SMALL(IF(FREQUENCY(IF(Tableau1[LABO]&lt;&gt;"",MATCH(Tableau1[LABO],Tableau1[LABO],0)), ROW(Tableau1[LABO])-ROW($B$2)+1),ROW(Tableau1[LABO])-ROW($B$2)+1),ROWS(I$2:I253))))</f>
        <v/>
      </c>
      <c r="G253" t="str">
        <f t="array" ref="G253">IF(ISERROR(INDEX(Tableau1[USINE],SMALL(IF(FREQUENCY(IF(Tableau1[USINE]&lt;&gt;"",MATCH(Tableau1[USINE],Tableau1[USINE],0)), ROW(Tableau1[USINE])-ROW($B$2)+1),ROW(Tableau1[USINE])-ROW($B$2)+1),ROWS(I$2:I253)))),"",INDEX(Tableau1[USINE],SMALL(IF(FREQUENCY(IF(Tableau1[USINE]&lt;&gt;"",MATCH(Tableau1[USINE],Tableau1[USINE],0)), ROW(Tableau1[USINE])-ROW($B$2)+1),ROW(Tableau1[USINE])-ROW($B$2)+1),ROWS(I$2:I253))))</f>
        <v/>
      </c>
    </row>
    <row r="254" spans="1:7" x14ac:dyDescent="0.45">
      <c r="A254" t="str">
        <f t="array" ref="A254">IF(ISERROR(INDEX(Tableau1[MP ANALYSEE],SMALL(IF(FREQUENCY(IF(Tableau1[MP ANALYSEE]&lt;&gt;"",MATCH(Tableau1[MP ANALYSEE],Tableau1[MP ANALYSEE],0)), ROW(Tableau1[MP ANALYSEE])-ROW($B$2)+1),ROW(Tableau1[MP ANALYSEE])-ROW($B$2)+1),ROWS(I$2:I254)))),"",INDEX(Tableau1[MP ANALYSEE],SMALL(IF(FREQUENCY(IF(Tableau1[MP ANALYSEE]&lt;&gt;"",MATCH(Tableau1[MP ANALYSEE],Tableau1[MP ANALYSEE],0)), ROW(Tableau1[MP ANALYSEE])-ROW($B$2)+1),ROW(Tableau1[MP ANALYSEE])-ROW($B$2)+1),ROWS(I$2:I254))))</f>
        <v/>
      </c>
      <c r="C254" t="str">
        <f t="array" ref="C254">IF(ISERROR(INDEX(Tableau1[LOT],SMALL(IF(FREQUENCY(IF(Tableau1[LOT]&lt;&gt;"",MATCH(Tableau1[LOT],Tableau1[LOT],0)), ROW(Tableau1[LOT])-ROW($B$2)+1),ROW(Tableau1[LOT])-ROW($B$2)+1),ROWS(I$2:I254)))),"",INDEX(Tableau1[LOT],SMALL(IF(FREQUENCY(IF(Tableau1[LOT]&lt;&gt;"",MATCH(Tableau1[LOT],Tableau1[LOT],0)), ROW(Tableau1[LOT])-ROW($B$2)+1),ROW(Tableau1[LOT])-ROW($B$2)+1),ROWS(I$2:I254))))</f>
        <v/>
      </c>
      <c r="E254" t="str">
        <f t="array" ref="E254">IF(ISERROR(INDEX(Tableau1[LABO],SMALL(IF(FREQUENCY(IF(Tableau1[LABO]&lt;&gt;"",MATCH(Tableau1[LABO],Tableau1[LABO],0)), ROW(Tableau1[LABO])-ROW($B$2)+1),ROW(Tableau1[LABO])-ROW($B$2)+1),ROWS(I$2:I254)))),"",INDEX(Tableau1[LABO],SMALL(IF(FREQUENCY(IF(Tableau1[LABO]&lt;&gt;"",MATCH(Tableau1[LABO],Tableau1[LABO],0)), ROW(Tableau1[LABO])-ROW($B$2)+1),ROW(Tableau1[LABO])-ROW($B$2)+1),ROWS(I$2:I254))))</f>
        <v/>
      </c>
      <c r="G254" t="str">
        <f t="array" ref="G254">IF(ISERROR(INDEX(Tableau1[USINE],SMALL(IF(FREQUENCY(IF(Tableau1[USINE]&lt;&gt;"",MATCH(Tableau1[USINE],Tableau1[USINE],0)), ROW(Tableau1[USINE])-ROW($B$2)+1),ROW(Tableau1[USINE])-ROW($B$2)+1),ROWS(I$2:I254)))),"",INDEX(Tableau1[USINE],SMALL(IF(FREQUENCY(IF(Tableau1[USINE]&lt;&gt;"",MATCH(Tableau1[USINE],Tableau1[USINE],0)), ROW(Tableau1[USINE])-ROW($B$2)+1),ROW(Tableau1[USINE])-ROW($B$2)+1),ROWS(I$2:I254))))</f>
        <v/>
      </c>
    </row>
    <row r="255" spans="1:7" x14ac:dyDescent="0.45">
      <c r="A255" t="str">
        <f t="array" ref="A255">IF(ISERROR(INDEX(Tableau1[MP ANALYSEE],SMALL(IF(FREQUENCY(IF(Tableau1[MP ANALYSEE]&lt;&gt;"",MATCH(Tableau1[MP ANALYSEE],Tableau1[MP ANALYSEE],0)), ROW(Tableau1[MP ANALYSEE])-ROW($B$2)+1),ROW(Tableau1[MP ANALYSEE])-ROW($B$2)+1),ROWS(I$2:I255)))),"",INDEX(Tableau1[MP ANALYSEE],SMALL(IF(FREQUENCY(IF(Tableau1[MP ANALYSEE]&lt;&gt;"",MATCH(Tableau1[MP ANALYSEE],Tableau1[MP ANALYSEE],0)), ROW(Tableau1[MP ANALYSEE])-ROW($B$2)+1),ROW(Tableau1[MP ANALYSEE])-ROW($B$2)+1),ROWS(I$2:I255))))</f>
        <v/>
      </c>
      <c r="C255" t="str">
        <f t="array" ref="C255">IF(ISERROR(INDEX(Tableau1[LOT],SMALL(IF(FREQUENCY(IF(Tableau1[LOT]&lt;&gt;"",MATCH(Tableau1[LOT],Tableau1[LOT],0)), ROW(Tableau1[LOT])-ROW($B$2)+1),ROW(Tableau1[LOT])-ROW($B$2)+1),ROWS(I$2:I255)))),"",INDEX(Tableau1[LOT],SMALL(IF(FREQUENCY(IF(Tableau1[LOT]&lt;&gt;"",MATCH(Tableau1[LOT],Tableau1[LOT],0)), ROW(Tableau1[LOT])-ROW($B$2)+1),ROW(Tableau1[LOT])-ROW($B$2)+1),ROWS(I$2:I255))))</f>
        <v/>
      </c>
      <c r="E255" t="str">
        <f t="array" ref="E255">IF(ISERROR(INDEX(Tableau1[LABO],SMALL(IF(FREQUENCY(IF(Tableau1[LABO]&lt;&gt;"",MATCH(Tableau1[LABO],Tableau1[LABO],0)), ROW(Tableau1[LABO])-ROW($B$2)+1),ROW(Tableau1[LABO])-ROW($B$2)+1),ROWS(I$2:I255)))),"",INDEX(Tableau1[LABO],SMALL(IF(FREQUENCY(IF(Tableau1[LABO]&lt;&gt;"",MATCH(Tableau1[LABO],Tableau1[LABO],0)), ROW(Tableau1[LABO])-ROW($B$2)+1),ROW(Tableau1[LABO])-ROW($B$2)+1),ROWS(I$2:I255))))</f>
        <v/>
      </c>
      <c r="G255" t="str">
        <f t="array" ref="G255">IF(ISERROR(INDEX(Tableau1[USINE],SMALL(IF(FREQUENCY(IF(Tableau1[USINE]&lt;&gt;"",MATCH(Tableau1[USINE],Tableau1[USINE],0)), ROW(Tableau1[USINE])-ROW($B$2)+1),ROW(Tableau1[USINE])-ROW($B$2)+1),ROWS(I$2:I255)))),"",INDEX(Tableau1[USINE],SMALL(IF(FREQUENCY(IF(Tableau1[USINE]&lt;&gt;"",MATCH(Tableau1[USINE],Tableau1[USINE],0)), ROW(Tableau1[USINE])-ROW($B$2)+1),ROW(Tableau1[USINE])-ROW($B$2)+1),ROWS(I$2:I255))))</f>
        <v/>
      </c>
    </row>
    <row r="256" spans="1:7" x14ac:dyDescent="0.45">
      <c r="A256" t="str">
        <f t="array" ref="A256">IF(ISERROR(INDEX(Tableau1[MP ANALYSEE],SMALL(IF(FREQUENCY(IF(Tableau1[MP ANALYSEE]&lt;&gt;"",MATCH(Tableau1[MP ANALYSEE],Tableau1[MP ANALYSEE],0)), ROW(Tableau1[MP ANALYSEE])-ROW($B$2)+1),ROW(Tableau1[MP ANALYSEE])-ROW($B$2)+1),ROWS(I$2:I256)))),"",INDEX(Tableau1[MP ANALYSEE],SMALL(IF(FREQUENCY(IF(Tableau1[MP ANALYSEE]&lt;&gt;"",MATCH(Tableau1[MP ANALYSEE],Tableau1[MP ANALYSEE],0)), ROW(Tableau1[MP ANALYSEE])-ROW($B$2)+1),ROW(Tableau1[MP ANALYSEE])-ROW($B$2)+1),ROWS(I$2:I256))))</f>
        <v/>
      </c>
      <c r="C256" t="str">
        <f t="array" ref="C256">IF(ISERROR(INDEX(Tableau1[LOT],SMALL(IF(FREQUENCY(IF(Tableau1[LOT]&lt;&gt;"",MATCH(Tableau1[LOT],Tableau1[LOT],0)), ROW(Tableau1[LOT])-ROW($B$2)+1),ROW(Tableau1[LOT])-ROW($B$2)+1),ROWS(I$2:I256)))),"",INDEX(Tableau1[LOT],SMALL(IF(FREQUENCY(IF(Tableau1[LOT]&lt;&gt;"",MATCH(Tableau1[LOT],Tableau1[LOT],0)), ROW(Tableau1[LOT])-ROW($B$2)+1),ROW(Tableau1[LOT])-ROW($B$2)+1),ROWS(I$2:I256))))</f>
        <v/>
      </c>
      <c r="E256" t="str">
        <f t="array" ref="E256">IF(ISERROR(INDEX(Tableau1[LABO],SMALL(IF(FREQUENCY(IF(Tableau1[LABO]&lt;&gt;"",MATCH(Tableau1[LABO],Tableau1[LABO],0)), ROW(Tableau1[LABO])-ROW($B$2)+1),ROW(Tableau1[LABO])-ROW($B$2)+1),ROWS(I$2:I256)))),"",INDEX(Tableau1[LABO],SMALL(IF(FREQUENCY(IF(Tableau1[LABO]&lt;&gt;"",MATCH(Tableau1[LABO],Tableau1[LABO],0)), ROW(Tableau1[LABO])-ROW($B$2)+1),ROW(Tableau1[LABO])-ROW($B$2)+1),ROWS(I$2:I256))))</f>
        <v/>
      </c>
      <c r="G256" t="str">
        <f t="array" ref="G256">IF(ISERROR(INDEX(Tableau1[USINE],SMALL(IF(FREQUENCY(IF(Tableau1[USINE]&lt;&gt;"",MATCH(Tableau1[USINE],Tableau1[USINE],0)), ROW(Tableau1[USINE])-ROW($B$2)+1),ROW(Tableau1[USINE])-ROW($B$2)+1),ROWS(I$2:I256)))),"",INDEX(Tableau1[USINE],SMALL(IF(FREQUENCY(IF(Tableau1[USINE]&lt;&gt;"",MATCH(Tableau1[USINE],Tableau1[USINE],0)), ROW(Tableau1[USINE])-ROW($B$2)+1),ROW(Tableau1[USINE])-ROW($B$2)+1),ROWS(I$2:I256))))</f>
        <v/>
      </c>
    </row>
    <row r="257" spans="1:7" x14ac:dyDescent="0.45">
      <c r="A257" t="str">
        <f t="array" ref="A257">IF(ISERROR(INDEX(Tableau1[MP ANALYSEE],SMALL(IF(FREQUENCY(IF(Tableau1[MP ANALYSEE]&lt;&gt;"",MATCH(Tableau1[MP ANALYSEE],Tableau1[MP ANALYSEE],0)), ROW(Tableau1[MP ANALYSEE])-ROW($B$2)+1),ROW(Tableau1[MP ANALYSEE])-ROW($B$2)+1),ROWS(I$2:I257)))),"",INDEX(Tableau1[MP ANALYSEE],SMALL(IF(FREQUENCY(IF(Tableau1[MP ANALYSEE]&lt;&gt;"",MATCH(Tableau1[MP ANALYSEE],Tableau1[MP ANALYSEE],0)), ROW(Tableau1[MP ANALYSEE])-ROW($B$2)+1),ROW(Tableau1[MP ANALYSEE])-ROW($B$2)+1),ROWS(I$2:I257))))</f>
        <v/>
      </c>
      <c r="C257" t="str">
        <f t="array" ref="C257">IF(ISERROR(INDEX(Tableau1[LOT],SMALL(IF(FREQUENCY(IF(Tableau1[LOT]&lt;&gt;"",MATCH(Tableau1[LOT],Tableau1[LOT],0)), ROW(Tableau1[LOT])-ROW($B$2)+1),ROW(Tableau1[LOT])-ROW($B$2)+1),ROWS(I$2:I257)))),"",INDEX(Tableau1[LOT],SMALL(IF(FREQUENCY(IF(Tableau1[LOT]&lt;&gt;"",MATCH(Tableau1[LOT],Tableau1[LOT],0)), ROW(Tableau1[LOT])-ROW($B$2)+1),ROW(Tableau1[LOT])-ROW($B$2)+1),ROWS(I$2:I257))))</f>
        <v/>
      </c>
      <c r="E257" t="str">
        <f t="array" ref="E257">IF(ISERROR(INDEX(Tableau1[LABO],SMALL(IF(FREQUENCY(IF(Tableau1[LABO]&lt;&gt;"",MATCH(Tableau1[LABO],Tableau1[LABO],0)), ROW(Tableau1[LABO])-ROW($B$2)+1),ROW(Tableau1[LABO])-ROW($B$2)+1),ROWS(I$2:I257)))),"",INDEX(Tableau1[LABO],SMALL(IF(FREQUENCY(IF(Tableau1[LABO]&lt;&gt;"",MATCH(Tableau1[LABO],Tableau1[LABO],0)), ROW(Tableau1[LABO])-ROW($B$2)+1),ROW(Tableau1[LABO])-ROW($B$2)+1),ROWS(I$2:I257))))</f>
        <v/>
      </c>
      <c r="G257" t="str">
        <f t="array" ref="G257">IF(ISERROR(INDEX(Tableau1[USINE],SMALL(IF(FREQUENCY(IF(Tableau1[USINE]&lt;&gt;"",MATCH(Tableau1[USINE],Tableau1[USINE],0)), ROW(Tableau1[USINE])-ROW($B$2)+1),ROW(Tableau1[USINE])-ROW($B$2)+1),ROWS(I$2:I257)))),"",INDEX(Tableau1[USINE],SMALL(IF(FREQUENCY(IF(Tableau1[USINE]&lt;&gt;"",MATCH(Tableau1[USINE],Tableau1[USINE],0)), ROW(Tableau1[USINE])-ROW($B$2)+1),ROW(Tableau1[USINE])-ROW($B$2)+1),ROWS(I$2:I257))))</f>
        <v/>
      </c>
    </row>
    <row r="258" spans="1:7" x14ac:dyDescent="0.45">
      <c r="A258" t="str">
        <f t="array" ref="A258">IF(ISERROR(INDEX(Tableau1[MP ANALYSEE],SMALL(IF(FREQUENCY(IF(Tableau1[MP ANALYSEE]&lt;&gt;"",MATCH(Tableau1[MP ANALYSEE],Tableau1[MP ANALYSEE],0)), ROW(Tableau1[MP ANALYSEE])-ROW($B$2)+1),ROW(Tableau1[MP ANALYSEE])-ROW($B$2)+1),ROWS(I$2:I258)))),"",INDEX(Tableau1[MP ANALYSEE],SMALL(IF(FREQUENCY(IF(Tableau1[MP ANALYSEE]&lt;&gt;"",MATCH(Tableau1[MP ANALYSEE],Tableau1[MP ANALYSEE],0)), ROW(Tableau1[MP ANALYSEE])-ROW($B$2)+1),ROW(Tableau1[MP ANALYSEE])-ROW($B$2)+1),ROWS(I$2:I258))))</f>
        <v/>
      </c>
      <c r="C258" t="str">
        <f t="array" ref="C258">IF(ISERROR(INDEX(Tableau1[LOT],SMALL(IF(FREQUENCY(IF(Tableau1[LOT]&lt;&gt;"",MATCH(Tableau1[LOT],Tableau1[LOT],0)), ROW(Tableau1[LOT])-ROW($B$2)+1),ROW(Tableau1[LOT])-ROW($B$2)+1),ROWS(I$2:I258)))),"",INDEX(Tableau1[LOT],SMALL(IF(FREQUENCY(IF(Tableau1[LOT]&lt;&gt;"",MATCH(Tableau1[LOT],Tableau1[LOT],0)), ROW(Tableau1[LOT])-ROW($B$2)+1),ROW(Tableau1[LOT])-ROW($B$2)+1),ROWS(I$2:I258))))</f>
        <v/>
      </c>
      <c r="E258" t="str">
        <f t="array" ref="E258">IF(ISERROR(INDEX(Tableau1[LABO],SMALL(IF(FREQUENCY(IF(Tableau1[LABO]&lt;&gt;"",MATCH(Tableau1[LABO],Tableau1[LABO],0)), ROW(Tableau1[LABO])-ROW($B$2)+1),ROW(Tableau1[LABO])-ROW($B$2)+1),ROWS(I$2:I258)))),"",INDEX(Tableau1[LABO],SMALL(IF(FREQUENCY(IF(Tableau1[LABO]&lt;&gt;"",MATCH(Tableau1[LABO],Tableau1[LABO],0)), ROW(Tableau1[LABO])-ROW($B$2)+1),ROW(Tableau1[LABO])-ROW($B$2)+1),ROWS(I$2:I258))))</f>
        <v/>
      </c>
      <c r="G258" t="str">
        <f t="array" ref="G258">IF(ISERROR(INDEX(Tableau1[USINE],SMALL(IF(FREQUENCY(IF(Tableau1[USINE]&lt;&gt;"",MATCH(Tableau1[USINE],Tableau1[USINE],0)), ROW(Tableau1[USINE])-ROW($B$2)+1),ROW(Tableau1[USINE])-ROW($B$2)+1),ROWS(I$2:I258)))),"",INDEX(Tableau1[USINE],SMALL(IF(FREQUENCY(IF(Tableau1[USINE]&lt;&gt;"",MATCH(Tableau1[USINE],Tableau1[USINE],0)), ROW(Tableau1[USINE])-ROW($B$2)+1),ROW(Tableau1[USINE])-ROW($B$2)+1),ROWS(I$2:I258))))</f>
        <v/>
      </c>
    </row>
    <row r="259" spans="1:7" x14ac:dyDescent="0.45">
      <c r="A259" t="str">
        <f t="array" ref="A259">IF(ISERROR(INDEX(Tableau1[MP ANALYSEE],SMALL(IF(FREQUENCY(IF(Tableau1[MP ANALYSEE]&lt;&gt;"",MATCH(Tableau1[MP ANALYSEE],Tableau1[MP ANALYSEE],0)), ROW(Tableau1[MP ANALYSEE])-ROW($B$2)+1),ROW(Tableau1[MP ANALYSEE])-ROW($B$2)+1),ROWS(I$2:I259)))),"",INDEX(Tableau1[MP ANALYSEE],SMALL(IF(FREQUENCY(IF(Tableau1[MP ANALYSEE]&lt;&gt;"",MATCH(Tableau1[MP ANALYSEE],Tableau1[MP ANALYSEE],0)), ROW(Tableau1[MP ANALYSEE])-ROW($B$2)+1),ROW(Tableau1[MP ANALYSEE])-ROW($B$2)+1),ROWS(I$2:I259))))</f>
        <v/>
      </c>
      <c r="C259" t="str">
        <f t="array" ref="C259">IF(ISERROR(INDEX(Tableau1[LOT],SMALL(IF(FREQUENCY(IF(Tableau1[LOT]&lt;&gt;"",MATCH(Tableau1[LOT],Tableau1[LOT],0)), ROW(Tableau1[LOT])-ROW($B$2)+1),ROW(Tableau1[LOT])-ROW($B$2)+1),ROWS(I$2:I259)))),"",INDEX(Tableau1[LOT],SMALL(IF(FREQUENCY(IF(Tableau1[LOT]&lt;&gt;"",MATCH(Tableau1[LOT],Tableau1[LOT],0)), ROW(Tableau1[LOT])-ROW($B$2)+1),ROW(Tableau1[LOT])-ROW($B$2)+1),ROWS(I$2:I259))))</f>
        <v/>
      </c>
      <c r="E259" t="str">
        <f t="array" ref="E259">IF(ISERROR(INDEX(Tableau1[LABO],SMALL(IF(FREQUENCY(IF(Tableau1[LABO]&lt;&gt;"",MATCH(Tableau1[LABO],Tableau1[LABO],0)), ROW(Tableau1[LABO])-ROW($B$2)+1),ROW(Tableau1[LABO])-ROW($B$2)+1),ROWS(I$2:I259)))),"",INDEX(Tableau1[LABO],SMALL(IF(FREQUENCY(IF(Tableau1[LABO]&lt;&gt;"",MATCH(Tableau1[LABO],Tableau1[LABO],0)), ROW(Tableau1[LABO])-ROW($B$2)+1),ROW(Tableau1[LABO])-ROW($B$2)+1),ROWS(I$2:I259))))</f>
        <v/>
      </c>
      <c r="G259" t="str">
        <f t="array" ref="G259">IF(ISERROR(INDEX(Tableau1[USINE],SMALL(IF(FREQUENCY(IF(Tableau1[USINE]&lt;&gt;"",MATCH(Tableau1[USINE],Tableau1[USINE],0)), ROW(Tableau1[USINE])-ROW($B$2)+1),ROW(Tableau1[USINE])-ROW($B$2)+1),ROWS(I$2:I259)))),"",INDEX(Tableau1[USINE],SMALL(IF(FREQUENCY(IF(Tableau1[USINE]&lt;&gt;"",MATCH(Tableau1[USINE],Tableau1[USINE],0)), ROW(Tableau1[USINE])-ROW($B$2)+1),ROW(Tableau1[USINE])-ROW($B$2)+1),ROWS(I$2:I259))))</f>
        <v/>
      </c>
    </row>
    <row r="260" spans="1:7" x14ac:dyDescent="0.45">
      <c r="A260" t="str">
        <f t="array" ref="A260">IF(ISERROR(INDEX(Tableau1[MP ANALYSEE],SMALL(IF(FREQUENCY(IF(Tableau1[MP ANALYSEE]&lt;&gt;"",MATCH(Tableau1[MP ANALYSEE],Tableau1[MP ANALYSEE],0)), ROW(Tableau1[MP ANALYSEE])-ROW($B$2)+1),ROW(Tableau1[MP ANALYSEE])-ROW($B$2)+1),ROWS(I$2:I260)))),"",INDEX(Tableau1[MP ANALYSEE],SMALL(IF(FREQUENCY(IF(Tableau1[MP ANALYSEE]&lt;&gt;"",MATCH(Tableau1[MP ANALYSEE],Tableau1[MP ANALYSEE],0)), ROW(Tableau1[MP ANALYSEE])-ROW($B$2)+1),ROW(Tableau1[MP ANALYSEE])-ROW($B$2)+1),ROWS(I$2:I260))))</f>
        <v/>
      </c>
      <c r="C260" t="str">
        <f t="array" ref="C260">IF(ISERROR(INDEX(Tableau1[LOT],SMALL(IF(FREQUENCY(IF(Tableau1[LOT]&lt;&gt;"",MATCH(Tableau1[LOT],Tableau1[LOT],0)), ROW(Tableau1[LOT])-ROW($B$2)+1),ROW(Tableau1[LOT])-ROW($B$2)+1),ROWS(I$2:I260)))),"",INDEX(Tableau1[LOT],SMALL(IF(FREQUENCY(IF(Tableau1[LOT]&lt;&gt;"",MATCH(Tableau1[LOT],Tableau1[LOT],0)), ROW(Tableau1[LOT])-ROW($B$2)+1),ROW(Tableau1[LOT])-ROW($B$2)+1),ROWS(I$2:I260))))</f>
        <v/>
      </c>
      <c r="E260" t="str">
        <f t="array" ref="E260">IF(ISERROR(INDEX(Tableau1[LABO],SMALL(IF(FREQUENCY(IF(Tableau1[LABO]&lt;&gt;"",MATCH(Tableau1[LABO],Tableau1[LABO],0)), ROW(Tableau1[LABO])-ROW($B$2)+1),ROW(Tableau1[LABO])-ROW($B$2)+1),ROWS(I$2:I260)))),"",INDEX(Tableau1[LABO],SMALL(IF(FREQUENCY(IF(Tableau1[LABO]&lt;&gt;"",MATCH(Tableau1[LABO],Tableau1[LABO],0)), ROW(Tableau1[LABO])-ROW($B$2)+1),ROW(Tableau1[LABO])-ROW($B$2)+1),ROWS(I$2:I260))))</f>
        <v/>
      </c>
      <c r="G260" t="str">
        <f t="array" ref="G260">IF(ISERROR(INDEX(Tableau1[USINE],SMALL(IF(FREQUENCY(IF(Tableau1[USINE]&lt;&gt;"",MATCH(Tableau1[USINE],Tableau1[USINE],0)), ROW(Tableau1[USINE])-ROW($B$2)+1),ROW(Tableau1[USINE])-ROW($B$2)+1),ROWS(I$2:I260)))),"",INDEX(Tableau1[USINE],SMALL(IF(FREQUENCY(IF(Tableau1[USINE]&lt;&gt;"",MATCH(Tableau1[USINE],Tableau1[USINE],0)), ROW(Tableau1[USINE])-ROW($B$2)+1),ROW(Tableau1[USINE])-ROW($B$2)+1),ROWS(I$2:I260))))</f>
        <v/>
      </c>
    </row>
    <row r="261" spans="1:7" x14ac:dyDescent="0.45">
      <c r="A261" t="str">
        <f t="array" ref="A261">IF(ISERROR(INDEX(Tableau1[MP ANALYSEE],SMALL(IF(FREQUENCY(IF(Tableau1[MP ANALYSEE]&lt;&gt;"",MATCH(Tableau1[MP ANALYSEE],Tableau1[MP ANALYSEE],0)), ROW(Tableau1[MP ANALYSEE])-ROW($B$2)+1),ROW(Tableau1[MP ANALYSEE])-ROW($B$2)+1),ROWS(I$2:I261)))),"",INDEX(Tableau1[MP ANALYSEE],SMALL(IF(FREQUENCY(IF(Tableau1[MP ANALYSEE]&lt;&gt;"",MATCH(Tableau1[MP ANALYSEE],Tableau1[MP ANALYSEE],0)), ROW(Tableau1[MP ANALYSEE])-ROW($B$2)+1),ROW(Tableau1[MP ANALYSEE])-ROW($B$2)+1),ROWS(I$2:I261))))</f>
        <v/>
      </c>
      <c r="C261" t="str">
        <f t="array" ref="C261">IF(ISERROR(INDEX(Tableau1[LOT],SMALL(IF(FREQUENCY(IF(Tableau1[LOT]&lt;&gt;"",MATCH(Tableau1[LOT],Tableau1[LOT],0)), ROW(Tableau1[LOT])-ROW($B$2)+1),ROW(Tableau1[LOT])-ROW($B$2)+1),ROWS(I$2:I261)))),"",INDEX(Tableau1[LOT],SMALL(IF(FREQUENCY(IF(Tableau1[LOT]&lt;&gt;"",MATCH(Tableau1[LOT],Tableau1[LOT],0)), ROW(Tableau1[LOT])-ROW($B$2)+1),ROW(Tableau1[LOT])-ROW($B$2)+1),ROWS(I$2:I261))))</f>
        <v/>
      </c>
      <c r="E261" t="str">
        <f t="array" ref="E261">IF(ISERROR(INDEX(Tableau1[LABO],SMALL(IF(FREQUENCY(IF(Tableau1[LABO]&lt;&gt;"",MATCH(Tableau1[LABO],Tableau1[LABO],0)), ROW(Tableau1[LABO])-ROW($B$2)+1),ROW(Tableau1[LABO])-ROW($B$2)+1),ROWS(I$2:I261)))),"",INDEX(Tableau1[LABO],SMALL(IF(FREQUENCY(IF(Tableau1[LABO]&lt;&gt;"",MATCH(Tableau1[LABO],Tableau1[LABO],0)), ROW(Tableau1[LABO])-ROW($B$2)+1),ROW(Tableau1[LABO])-ROW($B$2)+1),ROWS(I$2:I261))))</f>
        <v/>
      </c>
      <c r="G261" t="str">
        <f t="array" ref="G261">IF(ISERROR(INDEX(Tableau1[USINE],SMALL(IF(FREQUENCY(IF(Tableau1[USINE]&lt;&gt;"",MATCH(Tableau1[USINE],Tableau1[USINE],0)), ROW(Tableau1[USINE])-ROW($B$2)+1),ROW(Tableau1[USINE])-ROW($B$2)+1),ROWS(I$2:I261)))),"",INDEX(Tableau1[USINE],SMALL(IF(FREQUENCY(IF(Tableau1[USINE]&lt;&gt;"",MATCH(Tableau1[USINE],Tableau1[USINE],0)), ROW(Tableau1[USINE])-ROW($B$2)+1),ROW(Tableau1[USINE])-ROW($B$2)+1),ROWS(I$2:I261))))</f>
        <v/>
      </c>
    </row>
    <row r="262" spans="1:7" x14ac:dyDescent="0.45">
      <c r="A262" t="str">
        <f t="array" ref="A262">IF(ISERROR(INDEX(Tableau1[MP ANALYSEE],SMALL(IF(FREQUENCY(IF(Tableau1[MP ANALYSEE]&lt;&gt;"",MATCH(Tableau1[MP ANALYSEE],Tableau1[MP ANALYSEE],0)), ROW(Tableau1[MP ANALYSEE])-ROW($B$2)+1),ROW(Tableau1[MP ANALYSEE])-ROW($B$2)+1),ROWS(I$2:I262)))),"",INDEX(Tableau1[MP ANALYSEE],SMALL(IF(FREQUENCY(IF(Tableau1[MP ANALYSEE]&lt;&gt;"",MATCH(Tableau1[MP ANALYSEE],Tableau1[MP ANALYSEE],0)), ROW(Tableau1[MP ANALYSEE])-ROW($B$2)+1),ROW(Tableau1[MP ANALYSEE])-ROW($B$2)+1),ROWS(I$2:I262))))</f>
        <v/>
      </c>
      <c r="C262" t="str">
        <f t="array" ref="C262">IF(ISERROR(INDEX(Tableau1[LOT],SMALL(IF(FREQUENCY(IF(Tableau1[LOT]&lt;&gt;"",MATCH(Tableau1[LOT],Tableau1[LOT],0)), ROW(Tableau1[LOT])-ROW($B$2)+1),ROW(Tableau1[LOT])-ROW($B$2)+1),ROWS(I$2:I262)))),"",INDEX(Tableau1[LOT],SMALL(IF(FREQUENCY(IF(Tableau1[LOT]&lt;&gt;"",MATCH(Tableau1[LOT],Tableau1[LOT],0)), ROW(Tableau1[LOT])-ROW($B$2)+1),ROW(Tableau1[LOT])-ROW($B$2)+1),ROWS(I$2:I262))))</f>
        <v/>
      </c>
      <c r="E262" t="str">
        <f t="array" ref="E262">IF(ISERROR(INDEX(Tableau1[LABO],SMALL(IF(FREQUENCY(IF(Tableau1[LABO]&lt;&gt;"",MATCH(Tableau1[LABO],Tableau1[LABO],0)), ROW(Tableau1[LABO])-ROW($B$2)+1),ROW(Tableau1[LABO])-ROW($B$2)+1),ROWS(I$2:I262)))),"",INDEX(Tableau1[LABO],SMALL(IF(FREQUENCY(IF(Tableau1[LABO]&lt;&gt;"",MATCH(Tableau1[LABO],Tableau1[LABO],0)), ROW(Tableau1[LABO])-ROW($B$2)+1),ROW(Tableau1[LABO])-ROW($B$2)+1),ROWS(I$2:I262))))</f>
        <v/>
      </c>
      <c r="G262" t="str">
        <f t="array" ref="G262">IF(ISERROR(INDEX(Tableau1[USINE],SMALL(IF(FREQUENCY(IF(Tableau1[USINE]&lt;&gt;"",MATCH(Tableau1[USINE],Tableau1[USINE],0)), ROW(Tableau1[USINE])-ROW($B$2)+1),ROW(Tableau1[USINE])-ROW($B$2)+1),ROWS(I$2:I262)))),"",INDEX(Tableau1[USINE],SMALL(IF(FREQUENCY(IF(Tableau1[USINE]&lt;&gt;"",MATCH(Tableau1[USINE],Tableau1[USINE],0)), ROW(Tableau1[USINE])-ROW($B$2)+1),ROW(Tableau1[USINE])-ROW($B$2)+1),ROWS(I$2:I262))))</f>
        <v/>
      </c>
    </row>
    <row r="263" spans="1:7" x14ac:dyDescent="0.45">
      <c r="A263" t="str">
        <f t="array" ref="A263">IF(ISERROR(INDEX(Tableau1[MP ANALYSEE],SMALL(IF(FREQUENCY(IF(Tableau1[MP ANALYSEE]&lt;&gt;"",MATCH(Tableau1[MP ANALYSEE],Tableau1[MP ANALYSEE],0)), ROW(Tableau1[MP ANALYSEE])-ROW($B$2)+1),ROW(Tableau1[MP ANALYSEE])-ROW($B$2)+1),ROWS(I$2:I263)))),"",INDEX(Tableau1[MP ANALYSEE],SMALL(IF(FREQUENCY(IF(Tableau1[MP ANALYSEE]&lt;&gt;"",MATCH(Tableau1[MP ANALYSEE],Tableau1[MP ANALYSEE],0)), ROW(Tableau1[MP ANALYSEE])-ROW($B$2)+1),ROW(Tableau1[MP ANALYSEE])-ROW($B$2)+1),ROWS(I$2:I263))))</f>
        <v/>
      </c>
      <c r="C263" t="str">
        <f t="array" ref="C263">IF(ISERROR(INDEX(Tableau1[LOT],SMALL(IF(FREQUENCY(IF(Tableau1[LOT]&lt;&gt;"",MATCH(Tableau1[LOT],Tableau1[LOT],0)), ROW(Tableau1[LOT])-ROW($B$2)+1),ROW(Tableau1[LOT])-ROW($B$2)+1),ROWS(I$2:I263)))),"",INDEX(Tableau1[LOT],SMALL(IF(FREQUENCY(IF(Tableau1[LOT]&lt;&gt;"",MATCH(Tableau1[LOT],Tableau1[LOT],0)), ROW(Tableau1[LOT])-ROW($B$2)+1),ROW(Tableau1[LOT])-ROW($B$2)+1),ROWS(I$2:I263))))</f>
        <v/>
      </c>
      <c r="E263" t="str">
        <f t="array" ref="E263">IF(ISERROR(INDEX(Tableau1[LABO],SMALL(IF(FREQUENCY(IF(Tableau1[LABO]&lt;&gt;"",MATCH(Tableau1[LABO],Tableau1[LABO],0)), ROW(Tableau1[LABO])-ROW($B$2)+1),ROW(Tableau1[LABO])-ROW($B$2)+1),ROWS(I$2:I263)))),"",INDEX(Tableau1[LABO],SMALL(IF(FREQUENCY(IF(Tableau1[LABO]&lt;&gt;"",MATCH(Tableau1[LABO],Tableau1[LABO],0)), ROW(Tableau1[LABO])-ROW($B$2)+1),ROW(Tableau1[LABO])-ROW($B$2)+1),ROWS(I$2:I263))))</f>
        <v/>
      </c>
      <c r="G263" t="str">
        <f t="array" ref="G263">IF(ISERROR(INDEX(Tableau1[USINE],SMALL(IF(FREQUENCY(IF(Tableau1[USINE]&lt;&gt;"",MATCH(Tableau1[USINE],Tableau1[USINE],0)), ROW(Tableau1[USINE])-ROW($B$2)+1),ROW(Tableau1[USINE])-ROW($B$2)+1),ROWS(I$2:I263)))),"",INDEX(Tableau1[USINE],SMALL(IF(FREQUENCY(IF(Tableau1[USINE]&lt;&gt;"",MATCH(Tableau1[USINE],Tableau1[USINE],0)), ROW(Tableau1[USINE])-ROW($B$2)+1),ROW(Tableau1[USINE])-ROW($B$2)+1),ROWS(I$2:I263))))</f>
        <v/>
      </c>
    </row>
    <row r="264" spans="1:7" x14ac:dyDescent="0.45">
      <c r="A264" t="str">
        <f t="array" ref="A264">IF(ISERROR(INDEX(Tableau1[MP ANALYSEE],SMALL(IF(FREQUENCY(IF(Tableau1[MP ANALYSEE]&lt;&gt;"",MATCH(Tableau1[MP ANALYSEE],Tableau1[MP ANALYSEE],0)), ROW(Tableau1[MP ANALYSEE])-ROW($B$2)+1),ROW(Tableau1[MP ANALYSEE])-ROW($B$2)+1),ROWS(I$2:I264)))),"",INDEX(Tableau1[MP ANALYSEE],SMALL(IF(FREQUENCY(IF(Tableau1[MP ANALYSEE]&lt;&gt;"",MATCH(Tableau1[MP ANALYSEE],Tableau1[MP ANALYSEE],0)), ROW(Tableau1[MP ANALYSEE])-ROW($B$2)+1),ROW(Tableau1[MP ANALYSEE])-ROW($B$2)+1),ROWS(I$2:I264))))</f>
        <v/>
      </c>
      <c r="C264" t="str">
        <f t="array" ref="C264">IF(ISERROR(INDEX(Tableau1[LOT],SMALL(IF(FREQUENCY(IF(Tableau1[LOT]&lt;&gt;"",MATCH(Tableau1[LOT],Tableau1[LOT],0)), ROW(Tableau1[LOT])-ROW($B$2)+1),ROW(Tableau1[LOT])-ROW($B$2)+1),ROWS(I$2:I264)))),"",INDEX(Tableau1[LOT],SMALL(IF(FREQUENCY(IF(Tableau1[LOT]&lt;&gt;"",MATCH(Tableau1[LOT],Tableau1[LOT],0)), ROW(Tableau1[LOT])-ROW($B$2)+1),ROW(Tableau1[LOT])-ROW($B$2)+1),ROWS(I$2:I264))))</f>
        <v/>
      </c>
      <c r="E264" t="str">
        <f t="array" ref="E264">IF(ISERROR(INDEX(Tableau1[LABO],SMALL(IF(FREQUENCY(IF(Tableau1[LABO]&lt;&gt;"",MATCH(Tableau1[LABO],Tableau1[LABO],0)), ROW(Tableau1[LABO])-ROW($B$2)+1),ROW(Tableau1[LABO])-ROW($B$2)+1),ROWS(I$2:I264)))),"",INDEX(Tableau1[LABO],SMALL(IF(FREQUENCY(IF(Tableau1[LABO]&lt;&gt;"",MATCH(Tableau1[LABO],Tableau1[LABO],0)), ROW(Tableau1[LABO])-ROW($B$2)+1),ROW(Tableau1[LABO])-ROW($B$2)+1),ROWS(I$2:I264))))</f>
        <v/>
      </c>
      <c r="G264" t="str">
        <f t="array" ref="G264">IF(ISERROR(INDEX(Tableau1[USINE],SMALL(IF(FREQUENCY(IF(Tableau1[USINE]&lt;&gt;"",MATCH(Tableau1[USINE],Tableau1[USINE],0)), ROW(Tableau1[USINE])-ROW($B$2)+1),ROW(Tableau1[USINE])-ROW($B$2)+1),ROWS(I$2:I264)))),"",INDEX(Tableau1[USINE],SMALL(IF(FREQUENCY(IF(Tableau1[USINE]&lt;&gt;"",MATCH(Tableau1[USINE],Tableau1[USINE],0)), ROW(Tableau1[USINE])-ROW($B$2)+1),ROW(Tableau1[USINE])-ROW($B$2)+1),ROWS(I$2:I264))))</f>
        <v/>
      </c>
    </row>
    <row r="265" spans="1:7" x14ac:dyDescent="0.45">
      <c r="A265" t="str">
        <f t="array" ref="A265">IF(ISERROR(INDEX(Tableau1[MP ANALYSEE],SMALL(IF(FREQUENCY(IF(Tableau1[MP ANALYSEE]&lt;&gt;"",MATCH(Tableau1[MP ANALYSEE],Tableau1[MP ANALYSEE],0)), ROW(Tableau1[MP ANALYSEE])-ROW($B$2)+1),ROW(Tableau1[MP ANALYSEE])-ROW($B$2)+1),ROWS(I$2:I265)))),"",INDEX(Tableau1[MP ANALYSEE],SMALL(IF(FREQUENCY(IF(Tableau1[MP ANALYSEE]&lt;&gt;"",MATCH(Tableau1[MP ANALYSEE],Tableau1[MP ANALYSEE],0)), ROW(Tableau1[MP ANALYSEE])-ROW($B$2)+1),ROW(Tableau1[MP ANALYSEE])-ROW($B$2)+1),ROWS(I$2:I265))))</f>
        <v/>
      </c>
      <c r="C265" t="str">
        <f t="array" ref="C265">IF(ISERROR(INDEX(Tableau1[LOT],SMALL(IF(FREQUENCY(IF(Tableau1[LOT]&lt;&gt;"",MATCH(Tableau1[LOT],Tableau1[LOT],0)), ROW(Tableau1[LOT])-ROW($B$2)+1),ROW(Tableau1[LOT])-ROW($B$2)+1),ROWS(I$2:I265)))),"",INDEX(Tableau1[LOT],SMALL(IF(FREQUENCY(IF(Tableau1[LOT]&lt;&gt;"",MATCH(Tableau1[LOT],Tableau1[LOT],0)), ROW(Tableau1[LOT])-ROW($B$2)+1),ROW(Tableau1[LOT])-ROW($B$2)+1),ROWS(I$2:I265))))</f>
        <v/>
      </c>
      <c r="E265" t="str">
        <f t="array" ref="E265">IF(ISERROR(INDEX(Tableau1[LABO],SMALL(IF(FREQUENCY(IF(Tableau1[LABO]&lt;&gt;"",MATCH(Tableau1[LABO],Tableau1[LABO],0)), ROW(Tableau1[LABO])-ROW($B$2)+1),ROW(Tableau1[LABO])-ROW($B$2)+1),ROWS(I$2:I265)))),"",INDEX(Tableau1[LABO],SMALL(IF(FREQUENCY(IF(Tableau1[LABO]&lt;&gt;"",MATCH(Tableau1[LABO],Tableau1[LABO],0)), ROW(Tableau1[LABO])-ROW($B$2)+1),ROW(Tableau1[LABO])-ROW($B$2)+1),ROWS(I$2:I265))))</f>
        <v/>
      </c>
      <c r="G265" t="str">
        <f t="array" ref="G265">IF(ISERROR(INDEX(Tableau1[USINE],SMALL(IF(FREQUENCY(IF(Tableau1[USINE]&lt;&gt;"",MATCH(Tableau1[USINE],Tableau1[USINE],0)), ROW(Tableau1[USINE])-ROW($B$2)+1),ROW(Tableau1[USINE])-ROW($B$2)+1),ROWS(I$2:I265)))),"",INDEX(Tableau1[USINE],SMALL(IF(FREQUENCY(IF(Tableau1[USINE]&lt;&gt;"",MATCH(Tableau1[USINE],Tableau1[USINE],0)), ROW(Tableau1[USINE])-ROW($B$2)+1),ROW(Tableau1[USINE])-ROW($B$2)+1),ROWS(I$2:I265))))</f>
        <v/>
      </c>
    </row>
    <row r="266" spans="1:7" x14ac:dyDescent="0.45">
      <c r="A266" t="str">
        <f t="array" ref="A266">IF(ISERROR(INDEX(Tableau1[MP ANALYSEE],SMALL(IF(FREQUENCY(IF(Tableau1[MP ANALYSEE]&lt;&gt;"",MATCH(Tableau1[MP ANALYSEE],Tableau1[MP ANALYSEE],0)), ROW(Tableau1[MP ANALYSEE])-ROW($B$2)+1),ROW(Tableau1[MP ANALYSEE])-ROW($B$2)+1),ROWS(I$2:I266)))),"",INDEX(Tableau1[MP ANALYSEE],SMALL(IF(FREQUENCY(IF(Tableau1[MP ANALYSEE]&lt;&gt;"",MATCH(Tableau1[MP ANALYSEE],Tableau1[MP ANALYSEE],0)), ROW(Tableau1[MP ANALYSEE])-ROW($B$2)+1),ROW(Tableau1[MP ANALYSEE])-ROW($B$2)+1),ROWS(I$2:I266))))</f>
        <v/>
      </c>
      <c r="C266" t="str">
        <f t="array" ref="C266">IF(ISERROR(INDEX(Tableau1[LOT],SMALL(IF(FREQUENCY(IF(Tableau1[LOT]&lt;&gt;"",MATCH(Tableau1[LOT],Tableau1[LOT],0)), ROW(Tableau1[LOT])-ROW($B$2)+1),ROW(Tableau1[LOT])-ROW($B$2)+1),ROWS(I$2:I266)))),"",INDEX(Tableau1[LOT],SMALL(IF(FREQUENCY(IF(Tableau1[LOT]&lt;&gt;"",MATCH(Tableau1[LOT],Tableau1[LOT],0)), ROW(Tableau1[LOT])-ROW($B$2)+1),ROW(Tableau1[LOT])-ROW($B$2)+1),ROWS(I$2:I266))))</f>
        <v/>
      </c>
      <c r="E266" t="str">
        <f t="array" ref="E266">IF(ISERROR(INDEX(Tableau1[LABO],SMALL(IF(FREQUENCY(IF(Tableau1[LABO]&lt;&gt;"",MATCH(Tableau1[LABO],Tableau1[LABO],0)), ROW(Tableau1[LABO])-ROW($B$2)+1),ROW(Tableau1[LABO])-ROW($B$2)+1),ROWS(I$2:I266)))),"",INDEX(Tableau1[LABO],SMALL(IF(FREQUENCY(IF(Tableau1[LABO]&lt;&gt;"",MATCH(Tableau1[LABO],Tableau1[LABO],0)), ROW(Tableau1[LABO])-ROW($B$2)+1),ROW(Tableau1[LABO])-ROW($B$2)+1),ROWS(I$2:I266))))</f>
        <v/>
      </c>
      <c r="G266" t="str">
        <f t="array" ref="G266">IF(ISERROR(INDEX(Tableau1[USINE],SMALL(IF(FREQUENCY(IF(Tableau1[USINE]&lt;&gt;"",MATCH(Tableau1[USINE],Tableau1[USINE],0)), ROW(Tableau1[USINE])-ROW($B$2)+1),ROW(Tableau1[USINE])-ROW($B$2)+1),ROWS(I$2:I266)))),"",INDEX(Tableau1[USINE],SMALL(IF(FREQUENCY(IF(Tableau1[USINE]&lt;&gt;"",MATCH(Tableau1[USINE],Tableau1[USINE],0)), ROW(Tableau1[USINE])-ROW($B$2)+1),ROW(Tableau1[USINE])-ROW($B$2)+1),ROWS(I$2:I266))))</f>
        <v/>
      </c>
    </row>
    <row r="267" spans="1:7" x14ac:dyDescent="0.45">
      <c r="A267" t="str">
        <f t="array" ref="A267">IF(ISERROR(INDEX(Tableau1[MP ANALYSEE],SMALL(IF(FREQUENCY(IF(Tableau1[MP ANALYSEE]&lt;&gt;"",MATCH(Tableau1[MP ANALYSEE],Tableau1[MP ANALYSEE],0)), ROW(Tableau1[MP ANALYSEE])-ROW($B$2)+1),ROW(Tableau1[MP ANALYSEE])-ROW($B$2)+1),ROWS(I$2:I267)))),"",INDEX(Tableau1[MP ANALYSEE],SMALL(IF(FREQUENCY(IF(Tableau1[MP ANALYSEE]&lt;&gt;"",MATCH(Tableau1[MP ANALYSEE],Tableau1[MP ANALYSEE],0)), ROW(Tableau1[MP ANALYSEE])-ROW($B$2)+1),ROW(Tableau1[MP ANALYSEE])-ROW($B$2)+1),ROWS(I$2:I267))))</f>
        <v/>
      </c>
      <c r="C267" t="str">
        <f t="array" ref="C267">IF(ISERROR(INDEX(Tableau1[LOT],SMALL(IF(FREQUENCY(IF(Tableau1[LOT]&lt;&gt;"",MATCH(Tableau1[LOT],Tableau1[LOT],0)), ROW(Tableau1[LOT])-ROW($B$2)+1),ROW(Tableau1[LOT])-ROW($B$2)+1),ROWS(I$2:I267)))),"",INDEX(Tableau1[LOT],SMALL(IF(FREQUENCY(IF(Tableau1[LOT]&lt;&gt;"",MATCH(Tableau1[LOT],Tableau1[LOT],0)), ROW(Tableau1[LOT])-ROW($B$2)+1),ROW(Tableau1[LOT])-ROW($B$2)+1),ROWS(I$2:I267))))</f>
        <v/>
      </c>
      <c r="E267" t="str">
        <f t="array" ref="E267">IF(ISERROR(INDEX(Tableau1[LABO],SMALL(IF(FREQUENCY(IF(Tableau1[LABO]&lt;&gt;"",MATCH(Tableau1[LABO],Tableau1[LABO],0)), ROW(Tableau1[LABO])-ROW($B$2)+1),ROW(Tableau1[LABO])-ROW($B$2)+1),ROWS(I$2:I267)))),"",INDEX(Tableau1[LABO],SMALL(IF(FREQUENCY(IF(Tableau1[LABO]&lt;&gt;"",MATCH(Tableau1[LABO],Tableau1[LABO],0)), ROW(Tableau1[LABO])-ROW($B$2)+1),ROW(Tableau1[LABO])-ROW($B$2)+1),ROWS(I$2:I267))))</f>
        <v/>
      </c>
      <c r="G267" t="str">
        <f t="array" ref="G267">IF(ISERROR(INDEX(Tableau1[USINE],SMALL(IF(FREQUENCY(IF(Tableau1[USINE]&lt;&gt;"",MATCH(Tableau1[USINE],Tableau1[USINE],0)), ROW(Tableau1[USINE])-ROW($B$2)+1),ROW(Tableau1[USINE])-ROW($B$2)+1),ROWS(I$2:I267)))),"",INDEX(Tableau1[USINE],SMALL(IF(FREQUENCY(IF(Tableau1[USINE]&lt;&gt;"",MATCH(Tableau1[USINE],Tableau1[USINE],0)), ROW(Tableau1[USINE])-ROW($B$2)+1),ROW(Tableau1[USINE])-ROW($B$2)+1),ROWS(I$2:I267))))</f>
        <v/>
      </c>
    </row>
    <row r="268" spans="1:7" x14ac:dyDescent="0.45">
      <c r="A268" t="str">
        <f t="array" ref="A268">IF(ISERROR(INDEX(Tableau1[MP ANALYSEE],SMALL(IF(FREQUENCY(IF(Tableau1[MP ANALYSEE]&lt;&gt;"",MATCH(Tableau1[MP ANALYSEE],Tableau1[MP ANALYSEE],0)), ROW(Tableau1[MP ANALYSEE])-ROW($B$2)+1),ROW(Tableau1[MP ANALYSEE])-ROW($B$2)+1),ROWS(I$2:I268)))),"",INDEX(Tableau1[MP ANALYSEE],SMALL(IF(FREQUENCY(IF(Tableau1[MP ANALYSEE]&lt;&gt;"",MATCH(Tableau1[MP ANALYSEE],Tableau1[MP ANALYSEE],0)), ROW(Tableau1[MP ANALYSEE])-ROW($B$2)+1),ROW(Tableau1[MP ANALYSEE])-ROW($B$2)+1),ROWS(I$2:I268))))</f>
        <v/>
      </c>
      <c r="C268" t="str">
        <f t="array" ref="C268">IF(ISERROR(INDEX(Tableau1[LOT],SMALL(IF(FREQUENCY(IF(Tableau1[LOT]&lt;&gt;"",MATCH(Tableau1[LOT],Tableau1[LOT],0)), ROW(Tableau1[LOT])-ROW($B$2)+1),ROW(Tableau1[LOT])-ROW($B$2)+1),ROWS(I$2:I268)))),"",INDEX(Tableau1[LOT],SMALL(IF(FREQUENCY(IF(Tableau1[LOT]&lt;&gt;"",MATCH(Tableau1[LOT],Tableau1[LOT],0)), ROW(Tableau1[LOT])-ROW($B$2)+1),ROW(Tableau1[LOT])-ROW($B$2)+1),ROWS(I$2:I268))))</f>
        <v/>
      </c>
      <c r="E268" t="str">
        <f t="array" ref="E268">IF(ISERROR(INDEX(Tableau1[LABO],SMALL(IF(FREQUENCY(IF(Tableau1[LABO]&lt;&gt;"",MATCH(Tableau1[LABO],Tableau1[LABO],0)), ROW(Tableau1[LABO])-ROW($B$2)+1),ROW(Tableau1[LABO])-ROW($B$2)+1),ROWS(I$2:I268)))),"",INDEX(Tableau1[LABO],SMALL(IF(FREQUENCY(IF(Tableau1[LABO]&lt;&gt;"",MATCH(Tableau1[LABO],Tableau1[LABO],0)), ROW(Tableau1[LABO])-ROW($B$2)+1),ROW(Tableau1[LABO])-ROW($B$2)+1),ROWS(I$2:I268))))</f>
        <v/>
      </c>
      <c r="G268" t="str">
        <f t="array" ref="G268">IF(ISERROR(INDEX(Tableau1[USINE],SMALL(IF(FREQUENCY(IF(Tableau1[USINE]&lt;&gt;"",MATCH(Tableau1[USINE],Tableau1[USINE],0)), ROW(Tableau1[USINE])-ROW($B$2)+1),ROW(Tableau1[USINE])-ROW($B$2)+1),ROWS(I$2:I268)))),"",INDEX(Tableau1[USINE],SMALL(IF(FREQUENCY(IF(Tableau1[USINE]&lt;&gt;"",MATCH(Tableau1[USINE],Tableau1[USINE],0)), ROW(Tableau1[USINE])-ROW($B$2)+1),ROW(Tableau1[USINE])-ROW($B$2)+1),ROWS(I$2:I268))))</f>
        <v/>
      </c>
    </row>
    <row r="269" spans="1:7" x14ac:dyDescent="0.45">
      <c r="A269" t="str">
        <f t="array" ref="A269">IF(ISERROR(INDEX(Tableau1[MP ANALYSEE],SMALL(IF(FREQUENCY(IF(Tableau1[MP ANALYSEE]&lt;&gt;"",MATCH(Tableau1[MP ANALYSEE],Tableau1[MP ANALYSEE],0)), ROW(Tableau1[MP ANALYSEE])-ROW($B$2)+1),ROW(Tableau1[MP ANALYSEE])-ROW($B$2)+1),ROWS(I$2:I269)))),"",INDEX(Tableau1[MP ANALYSEE],SMALL(IF(FREQUENCY(IF(Tableau1[MP ANALYSEE]&lt;&gt;"",MATCH(Tableau1[MP ANALYSEE],Tableau1[MP ANALYSEE],0)), ROW(Tableau1[MP ANALYSEE])-ROW($B$2)+1),ROW(Tableau1[MP ANALYSEE])-ROW($B$2)+1),ROWS(I$2:I269))))</f>
        <v/>
      </c>
      <c r="C269" t="str">
        <f t="array" ref="C269">IF(ISERROR(INDEX(Tableau1[LOT],SMALL(IF(FREQUENCY(IF(Tableau1[LOT]&lt;&gt;"",MATCH(Tableau1[LOT],Tableau1[LOT],0)), ROW(Tableau1[LOT])-ROW($B$2)+1),ROW(Tableau1[LOT])-ROW($B$2)+1),ROWS(I$2:I269)))),"",INDEX(Tableau1[LOT],SMALL(IF(FREQUENCY(IF(Tableau1[LOT]&lt;&gt;"",MATCH(Tableau1[LOT],Tableau1[LOT],0)), ROW(Tableau1[LOT])-ROW($B$2)+1),ROW(Tableau1[LOT])-ROW($B$2)+1),ROWS(I$2:I269))))</f>
        <v/>
      </c>
      <c r="E269" t="str">
        <f t="array" ref="E269">IF(ISERROR(INDEX(Tableau1[LABO],SMALL(IF(FREQUENCY(IF(Tableau1[LABO]&lt;&gt;"",MATCH(Tableau1[LABO],Tableau1[LABO],0)), ROW(Tableau1[LABO])-ROW($B$2)+1),ROW(Tableau1[LABO])-ROW($B$2)+1),ROWS(I$2:I269)))),"",INDEX(Tableau1[LABO],SMALL(IF(FREQUENCY(IF(Tableau1[LABO]&lt;&gt;"",MATCH(Tableau1[LABO],Tableau1[LABO],0)), ROW(Tableau1[LABO])-ROW($B$2)+1),ROW(Tableau1[LABO])-ROW($B$2)+1),ROWS(I$2:I269))))</f>
        <v/>
      </c>
      <c r="G269" t="str">
        <f t="array" ref="G269">IF(ISERROR(INDEX(Tableau1[USINE],SMALL(IF(FREQUENCY(IF(Tableau1[USINE]&lt;&gt;"",MATCH(Tableau1[USINE],Tableau1[USINE],0)), ROW(Tableau1[USINE])-ROW($B$2)+1),ROW(Tableau1[USINE])-ROW($B$2)+1),ROWS(I$2:I269)))),"",INDEX(Tableau1[USINE],SMALL(IF(FREQUENCY(IF(Tableau1[USINE]&lt;&gt;"",MATCH(Tableau1[USINE],Tableau1[USINE],0)), ROW(Tableau1[USINE])-ROW($B$2)+1),ROW(Tableau1[USINE])-ROW($B$2)+1),ROWS(I$2:I269))))</f>
        <v/>
      </c>
    </row>
    <row r="270" spans="1:7" x14ac:dyDescent="0.45">
      <c r="A270" t="str">
        <f t="array" ref="A270">IF(ISERROR(INDEX(Tableau1[MP ANALYSEE],SMALL(IF(FREQUENCY(IF(Tableau1[MP ANALYSEE]&lt;&gt;"",MATCH(Tableau1[MP ANALYSEE],Tableau1[MP ANALYSEE],0)), ROW(Tableau1[MP ANALYSEE])-ROW($B$2)+1),ROW(Tableau1[MP ANALYSEE])-ROW($B$2)+1),ROWS(I$2:I270)))),"",INDEX(Tableau1[MP ANALYSEE],SMALL(IF(FREQUENCY(IF(Tableau1[MP ANALYSEE]&lt;&gt;"",MATCH(Tableau1[MP ANALYSEE],Tableau1[MP ANALYSEE],0)), ROW(Tableau1[MP ANALYSEE])-ROW($B$2)+1),ROW(Tableau1[MP ANALYSEE])-ROW($B$2)+1),ROWS(I$2:I270))))</f>
        <v/>
      </c>
      <c r="C270" t="str">
        <f t="array" ref="C270">IF(ISERROR(INDEX(Tableau1[LOT],SMALL(IF(FREQUENCY(IF(Tableau1[LOT]&lt;&gt;"",MATCH(Tableau1[LOT],Tableau1[LOT],0)), ROW(Tableau1[LOT])-ROW($B$2)+1),ROW(Tableau1[LOT])-ROW($B$2)+1),ROWS(I$2:I270)))),"",INDEX(Tableau1[LOT],SMALL(IF(FREQUENCY(IF(Tableau1[LOT]&lt;&gt;"",MATCH(Tableau1[LOT],Tableau1[LOT],0)), ROW(Tableau1[LOT])-ROW($B$2)+1),ROW(Tableau1[LOT])-ROW($B$2)+1),ROWS(I$2:I270))))</f>
        <v/>
      </c>
      <c r="E270" t="str">
        <f t="array" ref="E270">IF(ISERROR(INDEX(Tableau1[LABO],SMALL(IF(FREQUENCY(IF(Tableau1[LABO]&lt;&gt;"",MATCH(Tableau1[LABO],Tableau1[LABO],0)), ROW(Tableau1[LABO])-ROW($B$2)+1),ROW(Tableau1[LABO])-ROW($B$2)+1),ROWS(I$2:I270)))),"",INDEX(Tableau1[LABO],SMALL(IF(FREQUENCY(IF(Tableau1[LABO]&lt;&gt;"",MATCH(Tableau1[LABO],Tableau1[LABO],0)), ROW(Tableau1[LABO])-ROW($B$2)+1),ROW(Tableau1[LABO])-ROW($B$2)+1),ROWS(I$2:I270))))</f>
        <v/>
      </c>
      <c r="G270" t="str">
        <f t="array" ref="G270">IF(ISERROR(INDEX(Tableau1[USINE],SMALL(IF(FREQUENCY(IF(Tableau1[USINE]&lt;&gt;"",MATCH(Tableau1[USINE],Tableau1[USINE],0)), ROW(Tableau1[USINE])-ROW($B$2)+1),ROW(Tableau1[USINE])-ROW($B$2)+1),ROWS(I$2:I270)))),"",INDEX(Tableau1[USINE],SMALL(IF(FREQUENCY(IF(Tableau1[USINE]&lt;&gt;"",MATCH(Tableau1[USINE],Tableau1[USINE],0)), ROW(Tableau1[USINE])-ROW($B$2)+1),ROW(Tableau1[USINE])-ROW($B$2)+1),ROWS(I$2:I270))))</f>
        <v/>
      </c>
    </row>
    <row r="271" spans="1:7" x14ac:dyDescent="0.45">
      <c r="A271" t="str">
        <f t="array" ref="A271">IF(ISERROR(INDEX(Tableau1[MP ANALYSEE],SMALL(IF(FREQUENCY(IF(Tableau1[MP ANALYSEE]&lt;&gt;"",MATCH(Tableau1[MP ANALYSEE],Tableau1[MP ANALYSEE],0)), ROW(Tableau1[MP ANALYSEE])-ROW($B$2)+1),ROW(Tableau1[MP ANALYSEE])-ROW($B$2)+1),ROWS(I$2:I271)))),"",INDEX(Tableau1[MP ANALYSEE],SMALL(IF(FREQUENCY(IF(Tableau1[MP ANALYSEE]&lt;&gt;"",MATCH(Tableau1[MP ANALYSEE],Tableau1[MP ANALYSEE],0)), ROW(Tableau1[MP ANALYSEE])-ROW($B$2)+1),ROW(Tableau1[MP ANALYSEE])-ROW($B$2)+1),ROWS(I$2:I271))))</f>
        <v/>
      </c>
      <c r="C271" t="str">
        <f t="array" ref="C271">IF(ISERROR(INDEX(Tableau1[LOT],SMALL(IF(FREQUENCY(IF(Tableau1[LOT]&lt;&gt;"",MATCH(Tableau1[LOT],Tableau1[LOT],0)), ROW(Tableau1[LOT])-ROW($B$2)+1),ROW(Tableau1[LOT])-ROW($B$2)+1),ROWS(I$2:I271)))),"",INDEX(Tableau1[LOT],SMALL(IF(FREQUENCY(IF(Tableau1[LOT]&lt;&gt;"",MATCH(Tableau1[LOT],Tableau1[LOT],0)), ROW(Tableau1[LOT])-ROW($B$2)+1),ROW(Tableau1[LOT])-ROW($B$2)+1),ROWS(I$2:I271))))</f>
        <v/>
      </c>
      <c r="E271" t="str">
        <f t="array" ref="E271">IF(ISERROR(INDEX(Tableau1[LABO],SMALL(IF(FREQUENCY(IF(Tableau1[LABO]&lt;&gt;"",MATCH(Tableau1[LABO],Tableau1[LABO],0)), ROW(Tableau1[LABO])-ROW($B$2)+1),ROW(Tableau1[LABO])-ROW($B$2)+1),ROWS(I$2:I271)))),"",INDEX(Tableau1[LABO],SMALL(IF(FREQUENCY(IF(Tableau1[LABO]&lt;&gt;"",MATCH(Tableau1[LABO],Tableau1[LABO],0)), ROW(Tableau1[LABO])-ROW($B$2)+1),ROW(Tableau1[LABO])-ROW($B$2)+1),ROWS(I$2:I271))))</f>
        <v/>
      </c>
      <c r="G271" t="str">
        <f t="array" ref="G271">IF(ISERROR(INDEX(Tableau1[USINE],SMALL(IF(FREQUENCY(IF(Tableau1[USINE]&lt;&gt;"",MATCH(Tableau1[USINE],Tableau1[USINE],0)), ROW(Tableau1[USINE])-ROW($B$2)+1),ROW(Tableau1[USINE])-ROW($B$2)+1),ROWS(I$2:I271)))),"",INDEX(Tableau1[USINE],SMALL(IF(FREQUENCY(IF(Tableau1[USINE]&lt;&gt;"",MATCH(Tableau1[USINE],Tableau1[USINE],0)), ROW(Tableau1[USINE])-ROW($B$2)+1),ROW(Tableau1[USINE])-ROW($B$2)+1),ROWS(I$2:I271))))</f>
        <v/>
      </c>
    </row>
    <row r="272" spans="1:7" x14ac:dyDescent="0.45">
      <c r="A272" t="str">
        <f t="array" ref="A272">IF(ISERROR(INDEX(Tableau1[MP ANALYSEE],SMALL(IF(FREQUENCY(IF(Tableau1[MP ANALYSEE]&lt;&gt;"",MATCH(Tableau1[MP ANALYSEE],Tableau1[MP ANALYSEE],0)), ROW(Tableau1[MP ANALYSEE])-ROW($B$2)+1),ROW(Tableau1[MP ANALYSEE])-ROW($B$2)+1),ROWS(I$2:I272)))),"",INDEX(Tableau1[MP ANALYSEE],SMALL(IF(FREQUENCY(IF(Tableau1[MP ANALYSEE]&lt;&gt;"",MATCH(Tableau1[MP ANALYSEE],Tableau1[MP ANALYSEE],0)), ROW(Tableau1[MP ANALYSEE])-ROW($B$2)+1),ROW(Tableau1[MP ANALYSEE])-ROW($B$2)+1),ROWS(I$2:I272))))</f>
        <v/>
      </c>
      <c r="C272" t="str">
        <f t="array" ref="C272">IF(ISERROR(INDEX(Tableau1[LOT],SMALL(IF(FREQUENCY(IF(Tableau1[LOT]&lt;&gt;"",MATCH(Tableau1[LOT],Tableau1[LOT],0)), ROW(Tableau1[LOT])-ROW($B$2)+1),ROW(Tableau1[LOT])-ROW($B$2)+1),ROWS(I$2:I272)))),"",INDEX(Tableau1[LOT],SMALL(IF(FREQUENCY(IF(Tableau1[LOT]&lt;&gt;"",MATCH(Tableau1[LOT],Tableau1[LOT],0)), ROW(Tableau1[LOT])-ROW($B$2)+1),ROW(Tableau1[LOT])-ROW($B$2)+1),ROWS(I$2:I272))))</f>
        <v/>
      </c>
      <c r="E272" t="str">
        <f t="array" ref="E272">IF(ISERROR(INDEX(Tableau1[LABO],SMALL(IF(FREQUENCY(IF(Tableau1[LABO]&lt;&gt;"",MATCH(Tableau1[LABO],Tableau1[LABO],0)), ROW(Tableau1[LABO])-ROW($B$2)+1),ROW(Tableau1[LABO])-ROW($B$2)+1),ROWS(I$2:I272)))),"",INDEX(Tableau1[LABO],SMALL(IF(FREQUENCY(IF(Tableau1[LABO]&lt;&gt;"",MATCH(Tableau1[LABO],Tableau1[LABO],0)), ROW(Tableau1[LABO])-ROW($B$2)+1),ROW(Tableau1[LABO])-ROW($B$2)+1),ROWS(I$2:I272))))</f>
        <v/>
      </c>
      <c r="G272" t="str">
        <f t="array" ref="G272">IF(ISERROR(INDEX(Tableau1[USINE],SMALL(IF(FREQUENCY(IF(Tableau1[USINE]&lt;&gt;"",MATCH(Tableau1[USINE],Tableau1[USINE],0)), ROW(Tableau1[USINE])-ROW($B$2)+1),ROW(Tableau1[USINE])-ROW($B$2)+1),ROWS(I$2:I272)))),"",INDEX(Tableau1[USINE],SMALL(IF(FREQUENCY(IF(Tableau1[USINE]&lt;&gt;"",MATCH(Tableau1[USINE],Tableau1[USINE],0)), ROW(Tableau1[USINE])-ROW($B$2)+1),ROW(Tableau1[USINE])-ROW($B$2)+1),ROWS(I$2:I272))))</f>
        <v/>
      </c>
    </row>
    <row r="273" spans="1:7" x14ac:dyDescent="0.45">
      <c r="A273" t="str">
        <f t="array" ref="A273">IF(ISERROR(INDEX(Tableau1[MP ANALYSEE],SMALL(IF(FREQUENCY(IF(Tableau1[MP ANALYSEE]&lt;&gt;"",MATCH(Tableau1[MP ANALYSEE],Tableau1[MP ANALYSEE],0)), ROW(Tableau1[MP ANALYSEE])-ROW($B$2)+1),ROW(Tableau1[MP ANALYSEE])-ROW($B$2)+1),ROWS(I$2:I273)))),"",INDEX(Tableau1[MP ANALYSEE],SMALL(IF(FREQUENCY(IF(Tableau1[MP ANALYSEE]&lt;&gt;"",MATCH(Tableau1[MP ANALYSEE],Tableau1[MP ANALYSEE],0)), ROW(Tableau1[MP ANALYSEE])-ROW($B$2)+1),ROW(Tableau1[MP ANALYSEE])-ROW($B$2)+1),ROWS(I$2:I273))))</f>
        <v/>
      </c>
      <c r="C273" t="str">
        <f t="array" ref="C273">IF(ISERROR(INDEX(Tableau1[LOT],SMALL(IF(FREQUENCY(IF(Tableau1[LOT]&lt;&gt;"",MATCH(Tableau1[LOT],Tableau1[LOT],0)), ROW(Tableau1[LOT])-ROW($B$2)+1),ROW(Tableau1[LOT])-ROW($B$2)+1),ROWS(I$2:I273)))),"",INDEX(Tableau1[LOT],SMALL(IF(FREQUENCY(IF(Tableau1[LOT]&lt;&gt;"",MATCH(Tableau1[LOT],Tableau1[LOT],0)), ROW(Tableau1[LOT])-ROW($B$2)+1),ROW(Tableau1[LOT])-ROW($B$2)+1),ROWS(I$2:I273))))</f>
        <v/>
      </c>
      <c r="E273" t="str">
        <f t="array" ref="E273">IF(ISERROR(INDEX(Tableau1[LABO],SMALL(IF(FREQUENCY(IF(Tableau1[LABO]&lt;&gt;"",MATCH(Tableau1[LABO],Tableau1[LABO],0)), ROW(Tableau1[LABO])-ROW($B$2)+1),ROW(Tableau1[LABO])-ROW($B$2)+1),ROWS(I$2:I273)))),"",INDEX(Tableau1[LABO],SMALL(IF(FREQUENCY(IF(Tableau1[LABO]&lt;&gt;"",MATCH(Tableau1[LABO],Tableau1[LABO],0)), ROW(Tableau1[LABO])-ROW($B$2)+1),ROW(Tableau1[LABO])-ROW($B$2)+1),ROWS(I$2:I273))))</f>
        <v/>
      </c>
      <c r="G273" t="str">
        <f t="array" ref="G273">IF(ISERROR(INDEX(Tableau1[USINE],SMALL(IF(FREQUENCY(IF(Tableau1[USINE]&lt;&gt;"",MATCH(Tableau1[USINE],Tableau1[USINE],0)), ROW(Tableau1[USINE])-ROW($B$2)+1),ROW(Tableau1[USINE])-ROW($B$2)+1),ROWS(I$2:I273)))),"",INDEX(Tableau1[USINE],SMALL(IF(FREQUENCY(IF(Tableau1[USINE]&lt;&gt;"",MATCH(Tableau1[USINE],Tableau1[USINE],0)), ROW(Tableau1[USINE])-ROW($B$2)+1),ROW(Tableau1[USINE])-ROW($B$2)+1),ROWS(I$2:I273))))</f>
        <v/>
      </c>
    </row>
    <row r="274" spans="1:7" x14ac:dyDescent="0.45">
      <c r="A274" t="str">
        <f t="array" ref="A274">IF(ISERROR(INDEX(Tableau1[MP ANALYSEE],SMALL(IF(FREQUENCY(IF(Tableau1[MP ANALYSEE]&lt;&gt;"",MATCH(Tableau1[MP ANALYSEE],Tableau1[MP ANALYSEE],0)), ROW(Tableau1[MP ANALYSEE])-ROW($B$2)+1),ROW(Tableau1[MP ANALYSEE])-ROW($B$2)+1),ROWS(I$2:I274)))),"",INDEX(Tableau1[MP ANALYSEE],SMALL(IF(FREQUENCY(IF(Tableau1[MP ANALYSEE]&lt;&gt;"",MATCH(Tableau1[MP ANALYSEE],Tableau1[MP ANALYSEE],0)), ROW(Tableau1[MP ANALYSEE])-ROW($B$2)+1),ROW(Tableau1[MP ANALYSEE])-ROW($B$2)+1),ROWS(I$2:I274))))</f>
        <v/>
      </c>
      <c r="C274" t="str">
        <f t="array" ref="C274">IF(ISERROR(INDEX(Tableau1[LOT],SMALL(IF(FREQUENCY(IF(Tableau1[LOT]&lt;&gt;"",MATCH(Tableau1[LOT],Tableau1[LOT],0)), ROW(Tableau1[LOT])-ROW($B$2)+1),ROW(Tableau1[LOT])-ROW($B$2)+1),ROWS(I$2:I274)))),"",INDEX(Tableau1[LOT],SMALL(IF(FREQUENCY(IF(Tableau1[LOT]&lt;&gt;"",MATCH(Tableau1[LOT],Tableau1[LOT],0)), ROW(Tableau1[LOT])-ROW($B$2)+1),ROW(Tableau1[LOT])-ROW($B$2)+1),ROWS(I$2:I274))))</f>
        <v/>
      </c>
      <c r="E274" t="str">
        <f t="array" ref="E274">IF(ISERROR(INDEX(Tableau1[LABO],SMALL(IF(FREQUENCY(IF(Tableau1[LABO]&lt;&gt;"",MATCH(Tableau1[LABO],Tableau1[LABO],0)), ROW(Tableau1[LABO])-ROW($B$2)+1),ROW(Tableau1[LABO])-ROW($B$2)+1),ROWS(I$2:I274)))),"",INDEX(Tableau1[LABO],SMALL(IF(FREQUENCY(IF(Tableau1[LABO]&lt;&gt;"",MATCH(Tableau1[LABO],Tableau1[LABO],0)), ROW(Tableau1[LABO])-ROW($B$2)+1),ROW(Tableau1[LABO])-ROW($B$2)+1),ROWS(I$2:I274))))</f>
        <v/>
      </c>
      <c r="G274" t="str">
        <f t="array" ref="G274">IF(ISERROR(INDEX(Tableau1[USINE],SMALL(IF(FREQUENCY(IF(Tableau1[USINE]&lt;&gt;"",MATCH(Tableau1[USINE],Tableau1[USINE],0)), ROW(Tableau1[USINE])-ROW($B$2)+1),ROW(Tableau1[USINE])-ROW($B$2)+1),ROWS(I$2:I274)))),"",INDEX(Tableau1[USINE],SMALL(IF(FREQUENCY(IF(Tableau1[USINE]&lt;&gt;"",MATCH(Tableau1[USINE],Tableau1[USINE],0)), ROW(Tableau1[USINE])-ROW($B$2)+1),ROW(Tableau1[USINE])-ROW($B$2)+1),ROWS(I$2:I274))))</f>
        <v/>
      </c>
    </row>
    <row r="275" spans="1:7" x14ac:dyDescent="0.45">
      <c r="A275" t="str">
        <f t="array" ref="A275">IF(ISERROR(INDEX(Tableau1[MP ANALYSEE],SMALL(IF(FREQUENCY(IF(Tableau1[MP ANALYSEE]&lt;&gt;"",MATCH(Tableau1[MP ANALYSEE],Tableau1[MP ANALYSEE],0)), ROW(Tableau1[MP ANALYSEE])-ROW($B$2)+1),ROW(Tableau1[MP ANALYSEE])-ROW($B$2)+1),ROWS(I$2:I275)))),"",INDEX(Tableau1[MP ANALYSEE],SMALL(IF(FREQUENCY(IF(Tableau1[MP ANALYSEE]&lt;&gt;"",MATCH(Tableau1[MP ANALYSEE],Tableau1[MP ANALYSEE],0)), ROW(Tableau1[MP ANALYSEE])-ROW($B$2)+1),ROW(Tableau1[MP ANALYSEE])-ROW($B$2)+1),ROWS(I$2:I275))))</f>
        <v/>
      </c>
      <c r="C275" t="str">
        <f t="array" ref="C275">IF(ISERROR(INDEX(Tableau1[LOT],SMALL(IF(FREQUENCY(IF(Tableau1[LOT]&lt;&gt;"",MATCH(Tableau1[LOT],Tableau1[LOT],0)), ROW(Tableau1[LOT])-ROW($B$2)+1),ROW(Tableau1[LOT])-ROW($B$2)+1),ROWS(I$2:I275)))),"",INDEX(Tableau1[LOT],SMALL(IF(FREQUENCY(IF(Tableau1[LOT]&lt;&gt;"",MATCH(Tableau1[LOT],Tableau1[LOT],0)), ROW(Tableau1[LOT])-ROW($B$2)+1),ROW(Tableau1[LOT])-ROW($B$2)+1),ROWS(I$2:I275))))</f>
        <v/>
      </c>
      <c r="E275" t="str">
        <f t="array" ref="E275">IF(ISERROR(INDEX(Tableau1[LABO],SMALL(IF(FREQUENCY(IF(Tableau1[LABO]&lt;&gt;"",MATCH(Tableau1[LABO],Tableau1[LABO],0)), ROW(Tableau1[LABO])-ROW($B$2)+1),ROW(Tableau1[LABO])-ROW($B$2)+1),ROWS(I$2:I275)))),"",INDEX(Tableau1[LABO],SMALL(IF(FREQUENCY(IF(Tableau1[LABO]&lt;&gt;"",MATCH(Tableau1[LABO],Tableau1[LABO],0)), ROW(Tableau1[LABO])-ROW($B$2)+1),ROW(Tableau1[LABO])-ROW($B$2)+1),ROWS(I$2:I275))))</f>
        <v/>
      </c>
      <c r="G275" t="str">
        <f t="array" ref="G275">IF(ISERROR(INDEX(Tableau1[USINE],SMALL(IF(FREQUENCY(IF(Tableau1[USINE]&lt;&gt;"",MATCH(Tableau1[USINE],Tableau1[USINE],0)), ROW(Tableau1[USINE])-ROW($B$2)+1),ROW(Tableau1[USINE])-ROW($B$2)+1),ROWS(I$2:I275)))),"",INDEX(Tableau1[USINE],SMALL(IF(FREQUENCY(IF(Tableau1[USINE]&lt;&gt;"",MATCH(Tableau1[USINE],Tableau1[USINE],0)), ROW(Tableau1[USINE])-ROW($B$2)+1),ROW(Tableau1[USINE])-ROW($B$2)+1),ROWS(I$2:I275))))</f>
        <v/>
      </c>
    </row>
    <row r="276" spans="1:7" x14ac:dyDescent="0.45">
      <c r="A276" t="str">
        <f t="array" ref="A276">IF(ISERROR(INDEX(Tableau1[MP ANALYSEE],SMALL(IF(FREQUENCY(IF(Tableau1[MP ANALYSEE]&lt;&gt;"",MATCH(Tableau1[MP ANALYSEE],Tableau1[MP ANALYSEE],0)), ROW(Tableau1[MP ANALYSEE])-ROW($B$2)+1),ROW(Tableau1[MP ANALYSEE])-ROW($B$2)+1),ROWS(I$2:I276)))),"",INDEX(Tableau1[MP ANALYSEE],SMALL(IF(FREQUENCY(IF(Tableau1[MP ANALYSEE]&lt;&gt;"",MATCH(Tableau1[MP ANALYSEE],Tableau1[MP ANALYSEE],0)), ROW(Tableau1[MP ANALYSEE])-ROW($B$2)+1),ROW(Tableau1[MP ANALYSEE])-ROW($B$2)+1),ROWS(I$2:I276))))</f>
        <v/>
      </c>
      <c r="C276" t="str">
        <f t="array" ref="C276">IF(ISERROR(INDEX(Tableau1[LOT],SMALL(IF(FREQUENCY(IF(Tableau1[LOT]&lt;&gt;"",MATCH(Tableau1[LOT],Tableau1[LOT],0)), ROW(Tableau1[LOT])-ROW($B$2)+1),ROW(Tableau1[LOT])-ROW($B$2)+1),ROWS(I$2:I276)))),"",INDEX(Tableau1[LOT],SMALL(IF(FREQUENCY(IF(Tableau1[LOT]&lt;&gt;"",MATCH(Tableau1[LOT],Tableau1[LOT],0)), ROW(Tableau1[LOT])-ROW($B$2)+1),ROW(Tableau1[LOT])-ROW($B$2)+1),ROWS(I$2:I276))))</f>
        <v/>
      </c>
      <c r="E276" t="str">
        <f t="array" ref="E276">IF(ISERROR(INDEX(Tableau1[LABO],SMALL(IF(FREQUENCY(IF(Tableau1[LABO]&lt;&gt;"",MATCH(Tableau1[LABO],Tableau1[LABO],0)), ROW(Tableau1[LABO])-ROW($B$2)+1),ROW(Tableau1[LABO])-ROW($B$2)+1),ROWS(I$2:I276)))),"",INDEX(Tableau1[LABO],SMALL(IF(FREQUENCY(IF(Tableau1[LABO]&lt;&gt;"",MATCH(Tableau1[LABO],Tableau1[LABO],0)), ROW(Tableau1[LABO])-ROW($B$2)+1),ROW(Tableau1[LABO])-ROW($B$2)+1),ROWS(I$2:I276))))</f>
        <v/>
      </c>
      <c r="G276" t="str">
        <f t="array" ref="G276">IF(ISERROR(INDEX(Tableau1[USINE],SMALL(IF(FREQUENCY(IF(Tableau1[USINE]&lt;&gt;"",MATCH(Tableau1[USINE],Tableau1[USINE],0)), ROW(Tableau1[USINE])-ROW($B$2)+1),ROW(Tableau1[USINE])-ROW($B$2)+1),ROWS(I$2:I276)))),"",INDEX(Tableau1[USINE],SMALL(IF(FREQUENCY(IF(Tableau1[USINE]&lt;&gt;"",MATCH(Tableau1[USINE],Tableau1[USINE],0)), ROW(Tableau1[USINE])-ROW($B$2)+1),ROW(Tableau1[USINE])-ROW($B$2)+1),ROWS(I$2:I276))))</f>
        <v/>
      </c>
    </row>
    <row r="277" spans="1:7" x14ac:dyDescent="0.45">
      <c r="A277" t="str">
        <f t="array" ref="A277">IF(ISERROR(INDEX(Tableau1[MP ANALYSEE],SMALL(IF(FREQUENCY(IF(Tableau1[MP ANALYSEE]&lt;&gt;"",MATCH(Tableau1[MP ANALYSEE],Tableau1[MP ANALYSEE],0)), ROW(Tableau1[MP ANALYSEE])-ROW($B$2)+1),ROW(Tableau1[MP ANALYSEE])-ROW($B$2)+1),ROWS(I$2:I277)))),"",INDEX(Tableau1[MP ANALYSEE],SMALL(IF(FREQUENCY(IF(Tableau1[MP ANALYSEE]&lt;&gt;"",MATCH(Tableau1[MP ANALYSEE],Tableau1[MP ANALYSEE],0)), ROW(Tableau1[MP ANALYSEE])-ROW($B$2)+1),ROW(Tableau1[MP ANALYSEE])-ROW($B$2)+1),ROWS(I$2:I277))))</f>
        <v/>
      </c>
      <c r="C277" t="str">
        <f t="array" ref="C277">IF(ISERROR(INDEX(Tableau1[LOT],SMALL(IF(FREQUENCY(IF(Tableau1[LOT]&lt;&gt;"",MATCH(Tableau1[LOT],Tableau1[LOT],0)), ROW(Tableau1[LOT])-ROW($B$2)+1),ROW(Tableau1[LOT])-ROW($B$2)+1),ROWS(I$2:I277)))),"",INDEX(Tableau1[LOT],SMALL(IF(FREQUENCY(IF(Tableau1[LOT]&lt;&gt;"",MATCH(Tableau1[LOT],Tableau1[LOT],0)), ROW(Tableau1[LOT])-ROW($B$2)+1),ROW(Tableau1[LOT])-ROW($B$2)+1),ROWS(I$2:I277))))</f>
        <v/>
      </c>
      <c r="E277" t="str">
        <f t="array" ref="E277">IF(ISERROR(INDEX(Tableau1[LABO],SMALL(IF(FREQUENCY(IF(Tableau1[LABO]&lt;&gt;"",MATCH(Tableau1[LABO],Tableau1[LABO],0)), ROW(Tableau1[LABO])-ROW($B$2)+1),ROW(Tableau1[LABO])-ROW($B$2)+1),ROWS(I$2:I277)))),"",INDEX(Tableau1[LABO],SMALL(IF(FREQUENCY(IF(Tableau1[LABO]&lt;&gt;"",MATCH(Tableau1[LABO],Tableau1[LABO],0)), ROW(Tableau1[LABO])-ROW($B$2)+1),ROW(Tableau1[LABO])-ROW($B$2)+1),ROWS(I$2:I277))))</f>
        <v/>
      </c>
      <c r="G277" t="str">
        <f t="array" ref="G277">IF(ISERROR(INDEX(Tableau1[USINE],SMALL(IF(FREQUENCY(IF(Tableau1[USINE]&lt;&gt;"",MATCH(Tableau1[USINE],Tableau1[USINE],0)), ROW(Tableau1[USINE])-ROW($B$2)+1),ROW(Tableau1[USINE])-ROW($B$2)+1),ROWS(I$2:I277)))),"",INDEX(Tableau1[USINE],SMALL(IF(FREQUENCY(IF(Tableau1[USINE]&lt;&gt;"",MATCH(Tableau1[USINE],Tableau1[USINE],0)), ROW(Tableau1[USINE])-ROW($B$2)+1),ROW(Tableau1[USINE])-ROW($B$2)+1),ROWS(I$2:I277))))</f>
        <v/>
      </c>
    </row>
    <row r="278" spans="1:7" x14ac:dyDescent="0.45">
      <c r="A278" t="str">
        <f t="array" ref="A278">IF(ISERROR(INDEX(Tableau1[MP ANALYSEE],SMALL(IF(FREQUENCY(IF(Tableau1[MP ANALYSEE]&lt;&gt;"",MATCH(Tableau1[MP ANALYSEE],Tableau1[MP ANALYSEE],0)), ROW(Tableau1[MP ANALYSEE])-ROW($B$2)+1),ROW(Tableau1[MP ANALYSEE])-ROW($B$2)+1),ROWS(I$2:I278)))),"",INDEX(Tableau1[MP ANALYSEE],SMALL(IF(FREQUENCY(IF(Tableau1[MP ANALYSEE]&lt;&gt;"",MATCH(Tableau1[MP ANALYSEE],Tableau1[MP ANALYSEE],0)), ROW(Tableau1[MP ANALYSEE])-ROW($B$2)+1),ROW(Tableau1[MP ANALYSEE])-ROW($B$2)+1),ROWS(I$2:I278))))</f>
        <v/>
      </c>
      <c r="C278" t="str">
        <f t="array" ref="C278">IF(ISERROR(INDEX(Tableau1[LOT],SMALL(IF(FREQUENCY(IF(Tableau1[LOT]&lt;&gt;"",MATCH(Tableau1[LOT],Tableau1[LOT],0)), ROW(Tableau1[LOT])-ROW($B$2)+1),ROW(Tableau1[LOT])-ROW($B$2)+1),ROWS(I$2:I278)))),"",INDEX(Tableau1[LOT],SMALL(IF(FREQUENCY(IF(Tableau1[LOT]&lt;&gt;"",MATCH(Tableau1[LOT],Tableau1[LOT],0)), ROW(Tableau1[LOT])-ROW($B$2)+1),ROW(Tableau1[LOT])-ROW($B$2)+1),ROWS(I$2:I278))))</f>
        <v/>
      </c>
      <c r="E278" t="str">
        <f t="array" ref="E278">IF(ISERROR(INDEX(Tableau1[LABO],SMALL(IF(FREQUENCY(IF(Tableau1[LABO]&lt;&gt;"",MATCH(Tableau1[LABO],Tableau1[LABO],0)), ROW(Tableau1[LABO])-ROW($B$2)+1),ROW(Tableau1[LABO])-ROW($B$2)+1),ROWS(I$2:I278)))),"",INDEX(Tableau1[LABO],SMALL(IF(FREQUENCY(IF(Tableau1[LABO]&lt;&gt;"",MATCH(Tableau1[LABO],Tableau1[LABO],0)), ROW(Tableau1[LABO])-ROW($B$2)+1),ROW(Tableau1[LABO])-ROW($B$2)+1),ROWS(I$2:I278))))</f>
        <v/>
      </c>
      <c r="G278" t="str">
        <f t="array" ref="G278">IF(ISERROR(INDEX(Tableau1[USINE],SMALL(IF(FREQUENCY(IF(Tableau1[USINE]&lt;&gt;"",MATCH(Tableau1[USINE],Tableau1[USINE],0)), ROW(Tableau1[USINE])-ROW($B$2)+1),ROW(Tableau1[USINE])-ROW($B$2)+1),ROWS(I$2:I278)))),"",INDEX(Tableau1[USINE],SMALL(IF(FREQUENCY(IF(Tableau1[USINE]&lt;&gt;"",MATCH(Tableau1[USINE],Tableau1[USINE],0)), ROW(Tableau1[USINE])-ROW($B$2)+1),ROW(Tableau1[USINE])-ROW($B$2)+1),ROWS(I$2:I278))))</f>
        <v/>
      </c>
    </row>
    <row r="279" spans="1:7" x14ac:dyDescent="0.45">
      <c r="A279" t="str">
        <f t="array" ref="A279">IF(ISERROR(INDEX(Tableau1[MP ANALYSEE],SMALL(IF(FREQUENCY(IF(Tableau1[MP ANALYSEE]&lt;&gt;"",MATCH(Tableau1[MP ANALYSEE],Tableau1[MP ANALYSEE],0)), ROW(Tableau1[MP ANALYSEE])-ROW($B$2)+1),ROW(Tableau1[MP ANALYSEE])-ROW($B$2)+1),ROWS(I$2:I279)))),"",INDEX(Tableau1[MP ANALYSEE],SMALL(IF(FREQUENCY(IF(Tableau1[MP ANALYSEE]&lt;&gt;"",MATCH(Tableau1[MP ANALYSEE],Tableau1[MP ANALYSEE],0)), ROW(Tableau1[MP ANALYSEE])-ROW($B$2)+1),ROW(Tableau1[MP ANALYSEE])-ROW($B$2)+1),ROWS(I$2:I279))))</f>
        <v/>
      </c>
      <c r="C279" t="str">
        <f t="array" ref="C279">IF(ISERROR(INDEX(Tableau1[LOT],SMALL(IF(FREQUENCY(IF(Tableau1[LOT]&lt;&gt;"",MATCH(Tableau1[LOT],Tableau1[LOT],0)), ROW(Tableau1[LOT])-ROW($B$2)+1),ROW(Tableau1[LOT])-ROW($B$2)+1),ROWS(I$2:I279)))),"",INDEX(Tableau1[LOT],SMALL(IF(FREQUENCY(IF(Tableau1[LOT]&lt;&gt;"",MATCH(Tableau1[LOT],Tableau1[LOT],0)), ROW(Tableau1[LOT])-ROW($B$2)+1),ROW(Tableau1[LOT])-ROW($B$2)+1),ROWS(I$2:I279))))</f>
        <v/>
      </c>
      <c r="E279" t="str">
        <f t="array" ref="E279">IF(ISERROR(INDEX(Tableau1[LABO],SMALL(IF(FREQUENCY(IF(Tableau1[LABO]&lt;&gt;"",MATCH(Tableau1[LABO],Tableau1[LABO],0)), ROW(Tableau1[LABO])-ROW($B$2)+1),ROW(Tableau1[LABO])-ROW($B$2)+1),ROWS(I$2:I279)))),"",INDEX(Tableau1[LABO],SMALL(IF(FREQUENCY(IF(Tableau1[LABO]&lt;&gt;"",MATCH(Tableau1[LABO],Tableau1[LABO],0)), ROW(Tableau1[LABO])-ROW($B$2)+1),ROW(Tableau1[LABO])-ROW($B$2)+1),ROWS(I$2:I279))))</f>
        <v/>
      </c>
      <c r="G279" t="str">
        <f t="array" ref="G279">IF(ISERROR(INDEX(Tableau1[USINE],SMALL(IF(FREQUENCY(IF(Tableau1[USINE]&lt;&gt;"",MATCH(Tableau1[USINE],Tableau1[USINE],0)), ROW(Tableau1[USINE])-ROW($B$2)+1),ROW(Tableau1[USINE])-ROW($B$2)+1),ROWS(I$2:I279)))),"",INDEX(Tableau1[USINE],SMALL(IF(FREQUENCY(IF(Tableau1[USINE]&lt;&gt;"",MATCH(Tableau1[USINE],Tableau1[USINE],0)), ROW(Tableau1[USINE])-ROW($B$2)+1),ROW(Tableau1[USINE])-ROW($B$2)+1),ROWS(I$2:I279))))</f>
        <v/>
      </c>
    </row>
    <row r="280" spans="1:7" x14ac:dyDescent="0.45">
      <c r="A280" t="str">
        <f t="array" ref="A280">IF(ISERROR(INDEX(Tableau1[MP ANALYSEE],SMALL(IF(FREQUENCY(IF(Tableau1[MP ANALYSEE]&lt;&gt;"",MATCH(Tableau1[MP ANALYSEE],Tableau1[MP ANALYSEE],0)), ROW(Tableau1[MP ANALYSEE])-ROW($B$2)+1),ROW(Tableau1[MP ANALYSEE])-ROW($B$2)+1),ROWS(I$2:I280)))),"",INDEX(Tableau1[MP ANALYSEE],SMALL(IF(FREQUENCY(IF(Tableau1[MP ANALYSEE]&lt;&gt;"",MATCH(Tableau1[MP ANALYSEE],Tableau1[MP ANALYSEE],0)), ROW(Tableau1[MP ANALYSEE])-ROW($B$2)+1),ROW(Tableau1[MP ANALYSEE])-ROW($B$2)+1),ROWS(I$2:I280))))</f>
        <v/>
      </c>
      <c r="C280" t="str">
        <f t="array" ref="C280">IF(ISERROR(INDEX(Tableau1[LOT],SMALL(IF(FREQUENCY(IF(Tableau1[LOT]&lt;&gt;"",MATCH(Tableau1[LOT],Tableau1[LOT],0)), ROW(Tableau1[LOT])-ROW($B$2)+1),ROW(Tableau1[LOT])-ROW($B$2)+1),ROWS(I$2:I280)))),"",INDEX(Tableau1[LOT],SMALL(IF(FREQUENCY(IF(Tableau1[LOT]&lt;&gt;"",MATCH(Tableau1[LOT],Tableau1[LOT],0)), ROW(Tableau1[LOT])-ROW($B$2)+1),ROW(Tableau1[LOT])-ROW($B$2)+1),ROWS(I$2:I280))))</f>
        <v/>
      </c>
      <c r="E280" t="str">
        <f t="array" ref="E280">IF(ISERROR(INDEX(Tableau1[LABO],SMALL(IF(FREQUENCY(IF(Tableau1[LABO]&lt;&gt;"",MATCH(Tableau1[LABO],Tableau1[LABO],0)), ROW(Tableau1[LABO])-ROW($B$2)+1),ROW(Tableau1[LABO])-ROW($B$2)+1),ROWS(I$2:I280)))),"",INDEX(Tableau1[LABO],SMALL(IF(FREQUENCY(IF(Tableau1[LABO]&lt;&gt;"",MATCH(Tableau1[LABO],Tableau1[LABO],0)), ROW(Tableau1[LABO])-ROW($B$2)+1),ROW(Tableau1[LABO])-ROW($B$2)+1),ROWS(I$2:I280))))</f>
        <v/>
      </c>
      <c r="G280" t="str">
        <f t="array" ref="G280">IF(ISERROR(INDEX(Tableau1[USINE],SMALL(IF(FREQUENCY(IF(Tableau1[USINE]&lt;&gt;"",MATCH(Tableau1[USINE],Tableau1[USINE],0)), ROW(Tableau1[USINE])-ROW($B$2)+1),ROW(Tableau1[USINE])-ROW($B$2)+1),ROWS(I$2:I280)))),"",INDEX(Tableau1[USINE],SMALL(IF(FREQUENCY(IF(Tableau1[USINE]&lt;&gt;"",MATCH(Tableau1[USINE],Tableau1[USINE],0)), ROW(Tableau1[USINE])-ROW($B$2)+1),ROW(Tableau1[USINE])-ROW($B$2)+1),ROWS(I$2:I280))))</f>
        <v/>
      </c>
    </row>
    <row r="281" spans="1:7" x14ac:dyDescent="0.45">
      <c r="A281" t="str">
        <f t="array" ref="A281">IF(ISERROR(INDEX(Tableau1[MP ANALYSEE],SMALL(IF(FREQUENCY(IF(Tableau1[MP ANALYSEE]&lt;&gt;"",MATCH(Tableau1[MP ANALYSEE],Tableau1[MP ANALYSEE],0)), ROW(Tableau1[MP ANALYSEE])-ROW($B$2)+1),ROW(Tableau1[MP ANALYSEE])-ROW($B$2)+1),ROWS(I$2:I281)))),"",INDEX(Tableau1[MP ANALYSEE],SMALL(IF(FREQUENCY(IF(Tableau1[MP ANALYSEE]&lt;&gt;"",MATCH(Tableau1[MP ANALYSEE],Tableau1[MP ANALYSEE],0)), ROW(Tableau1[MP ANALYSEE])-ROW($B$2)+1),ROW(Tableau1[MP ANALYSEE])-ROW($B$2)+1),ROWS(I$2:I281))))</f>
        <v/>
      </c>
      <c r="C281" t="str">
        <f t="array" ref="C281">IF(ISERROR(INDEX(Tableau1[LOT],SMALL(IF(FREQUENCY(IF(Tableau1[LOT]&lt;&gt;"",MATCH(Tableau1[LOT],Tableau1[LOT],0)), ROW(Tableau1[LOT])-ROW($B$2)+1),ROW(Tableau1[LOT])-ROW($B$2)+1),ROWS(I$2:I281)))),"",INDEX(Tableau1[LOT],SMALL(IF(FREQUENCY(IF(Tableau1[LOT]&lt;&gt;"",MATCH(Tableau1[LOT],Tableau1[LOT],0)), ROW(Tableau1[LOT])-ROW($B$2)+1),ROW(Tableau1[LOT])-ROW($B$2)+1),ROWS(I$2:I281))))</f>
        <v/>
      </c>
      <c r="E281" t="str">
        <f t="array" ref="E281">IF(ISERROR(INDEX(Tableau1[LABO],SMALL(IF(FREQUENCY(IF(Tableau1[LABO]&lt;&gt;"",MATCH(Tableau1[LABO],Tableau1[LABO],0)), ROW(Tableau1[LABO])-ROW($B$2)+1),ROW(Tableau1[LABO])-ROW($B$2)+1),ROWS(I$2:I281)))),"",INDEX(Tableau1[LABO],SMALL(IF(FREQUENCY(IF(Tableau1[LABO]&lt;&gt;"",MATCH(Tableau1[LABO],Tableau1[LABO],0)), ROW(Tableau1[LABO])-ROW($B$2)+1),ROW(Tableau1[LABO])-ROW($B$2)+1),ROWS(I$2:I281))))</f>
        <v/>
      </c>
      <c r="G281" t="str">
        <f t="array" ref="G281">IF(ISERROR(INDEX(Tableau1[USINE],SMALL(IF(FREQUENCY(IF(Tableau1[USINE]&lt;&gt;"",MATCH(Tableau1[USINE],Tableau1[USINE],0)), ROW(Tableau1[USINE])-ROW($B$2)+1),ROW(Tableau1[USINE])-ROW($B$2)+1),ROWS(I$2:I281)))),"",INDEX(Tableau1[USINE],SMALL(IF(FREQUENCY(IF(Tableau1[USINE]&lt;&gt;"",MATCH(Tableau1[USINE],Tableau1[USINE],0)), ROW(Tableau1[USINE])-ROW($B$2)+1),ROW(Tableau1[USINE])-ROW($B$2)+1),ROWS(I$2:I281))))</f>
        <v/>
      </c>
    </row>
    <row r="282" spans="1:7" x14ac:dyDescent="0.45">
      <c r="A282" t="str">
        <f t="array" ref="A282">IF(ISERROR(INDEX(Tableau1[MP ANALYSEE],SMALL(IF(FREQUENCY(IF(Tableau1[MP ANALYSEE]&lt;&gt;"",MATCH(Tableau1[MP ANALYSEE],Tableau1[MP ANALYSEE],0)), ROW(Tableau1[MP ANALYSEE])-ROW($B$2)+1),ROW(Tableau1[MP ANALYSEE])-ROW($B$2)+1),ROWS(I$2:I282)))),"",INDEX(Tableau1[MP ANALYSEE],SMALL(IF(FREQUENCY(IF(Tableau1[MP ANALYSEE]&lt;&gt;"",MATCH(Tableau1[MP ANALYSEE],Tableau1[MP ANALYSEE],0)), ROW(Tableau1[MP ANALYSEE])-ROW($B$2)+1),ROW(Tableau1[MP ANALYSEE])-ROW($B$2)+1),ROWS(I$2:I282))))</f>
        <v/>
      </c>
      <c r="C282" t="str">
        <f t="array" ref="C282">IF(ISERROR(INDEX(Tableau1[LOT],SMALL(IF(FREQUENCY(IF(Tableau1[LOT]&lt;&gt;"",MATCH(Tableau1[LOT],Tableau1[LOT],0)), ROW(Tableau1[LOT])-ROW($B$2)+1),ROW(Tableau1[LOT])-ROW($B$2)+1),ROWS(I$2:I282)))),"",INDEX(Tableau1[LOT],SMALL(IF(FREQUENCY(IF(Tableau1[LOT]&lt;&gt;"",MATCH(Tableau1[LOT],Tableau1[LOT],0)), ROW(Tableau1[LOT])-ROW($B$2)+1),ROW(Tableau1[LOT])-ROW($B$2)+1),ROWS(I$2:I282))))</f>
        <v/>
      </c>
      <c r="E282" t="str">
        <f t="array" ref="E282">IF(ISERROR(INDEX(Tableau1[LABO],SMALL(IF(FREQUENCY(IF(Tableau1[LABO]&lt;&gt;"",MATCH(Tableau1[LABO],Tableau1[LABO],0)), ROW(Tableau1[LABO])-ROW($B$2)+1),ROW(Tableau1[LABO])-ROW($B$2)+1),ROWS(I$2:I282)))),"",INDEX(Tableau1[LABO],SMALL(IF(FREQUENCY(IF(Tableau1[LABO]&lt;&gt;"",MATCH(Tableau1[LABO],Tableau1[LABO],0)), ROW(Tableau1[LABO])-ROW($B$2)+1),ROW(Tableau1[LABO])-ROW($B$2)+1),ROWS(I$2:I282))))</f>
        <v/>
      </c>
      <c r="G282" t="str">
        <f t="array" ref="G282">IF(ISERROR(INDEX(Tableau1[USINE],SMALL(IF(FREQUENCY(IF(Tableau1[USINE]&lt;&gt;"",MATCH(Tableau1[USINE],Tableau1[USINE],0)), ROW(Tableau1[USINE])-ROW($B$2)+1),ROW(Tableau1[USINE])-ROW($B$2)+1),ROWS(I$2:I282)))),"",INDEX(Tableau1[USINE],SMALL(IF(FREQUENCY(IF(Tableau1[USINE]&lt;&gt;"",MATCH(Tableau1[USINE],Tableau1[USINE],0)), ROW(Tableau1[USINE])-ROW($B$2)+1),ROW(Tableau1[USINE])-ROW($B$2)+1),ROWS(I$2:I282))))</f>
        <v/>
      </c>
    </row>
    <row r="283" spans="1:7" x14ac:dyDescent="0.45">
      <c r="A283" t="str">
        <f t="array" ref="A283">IF(ISERROR(INDEX(Tableau1[MP ANALYSEE],SMALL(IF(FREQUENCY(IF(Tableau1[MP ANALYSEE]&lt;&gt;"",MATCH(Tableau1[MP ANALYSEE],Tableau1[MP ANALYSEE],0)), ROW(Tableau1[MP ANALYSEE])-ROW($B$2)+1),ROW(Tableau1[MP ANALYSEE])-ROW($B$2)+1),ROWS(I$2:I283)))),"",INDEX(Tableau1[MP ANALYSEE],SMALL(IF(FREQUENCY(IF(Tableau1[MP ANALYSEE]&lt;&gt;"",MATCH(Tableau1[MP ANALYSEE],Tableau1[MP ANALYSEE],0)), ROW(Tableau1[MP ANALYSEE])-ROW($B$2)+1),ROW(Tableau1[MP ANALYSEE])-ROW($B$2)+1),ROWS(I$2:I283))))</f>
        <v/>
      </c>
      <c r="C283" t="str">
        <f t="array" ref="C283">IF(ISERROR(INDEX(Tableau1[LOT],SMALL(IF(FREQUENCY(IF(Tableau1[LOT]&lt;&gt;"",MATCH(Tableau1[LOT],Tableau1[LOT],0)), ROW(Tableau1[LOT])-ROW($B$2)+1),ROW(Tableau1[LOT])-ROW($B$2)+1),ROWS(I$2:I283)))),"",INDEX(Tableau1[LOT],SMALL(IF(FREQUENCY(IF(Tableau1[LOT]&lt;&gt;"",MATCH(Tableau1[LOT],Tableau1[LOT],0)), ROW(Tableau1[LOT])-ROW($B$2)+1),ROW(Tableau1[LOT])-ROW($B$2)+1),ROWS(I$2:I283))))</f>
        <v/>
      </c>
      <c r="E283" t="str">
        <f t="array" ref="E283">IF(ISERROR(INDEX(Tableau1[LABO],SMALL(IF(FREQUENCY(IF(Tableau1[LABO]&lt;&gt;"",MATCH(Tableau1[LABO],Tableau1[LABO],0)), ROW(Tableau1[LABO])-ROW($B$2)+1),ROW(Tableau1[LABO])-ROW($B$2)+1),ROWS(I$2:I283)))),"",INDEX(Tableau1[LABO],SMALL(IF(FREQUENCY(IF(Tableau1[LABO]&lt;&gt;"",MATCH(Tableau1[LABO],Tableau1[LABO],0)), ROW(Tableau1[LABO])-ROW($B$2)+1),ROW(Tableau1[LABO])-ROW($B$2)+1),ROWS(I$2:I283))))</f>
        <v/>
      </c>
      <c r="G283" t="str">
        <f t="array" ref="G283">IF(ISERROR(INDEX(Tableau1[USINE],SMALL(IF(FREQUENCY(IF(Tableau1[USINE]&lt;&gt;"",MATCH(Tableau1[USINE],Tableau1[USINE],0)), ROW(Tableau1[USINE])-ROW($B$2)+1),ROW(Tableau1[USINE])-ROW($B$2)+1),ROWS(I$2:I283)))),"",INDEX(Tableau1[USINE],SMALL(IF(FREQUENCY(IF(Tableau1[USINE]&lt;&gt;"",MATCH(Tableau1[USINE],Tableau1[USINE],0)), ROW(Tableau1[USINE])-ROW($B$2)+1),ROW(Tableau1[USINE])-ROW($B$2)+1),ROWS(I$2:I283))))</f>
        <v/>
      </c>
    </row>
    <row r="284" spans="1:7" x14ac:dyDescent="0.45">
      <c r="A284" t="str">
        <f t="array" ref="A284">IF(ISERROR(INDEX(Tableau1[MP ANALYSEE],SMALL(IF(FREQUENCY(IF(Tableau1[MP ANALYSEE]&lt;&gt;"",MATCH(Tableau1[MP ANALYSEE],Tableau1[MP ANALYSEE],0)), ROW(Tableau1[MP ANALYSEE])-ROW($B$2)+1),ROW(Tableau1[MP ANALYSEE])-ROW($B$2)+1),ROWS(I$2:I284)))),"",INDEX(Tableau1[MP ANALYSEE],SMALL(IF(FREQUENCY(IF(Tableau1[MP ANALYSEE]&lt;&gt;"",MATCH(Tableau1[MP ANALYSEE],Tableau1[MP ANALYSEE],0)), ROW(Tableau1[MP ANALYSEE])-ROW($B$2)+1),ROW(Tableau1[MP ANALYSEE])-ROW($B$2)+1),ROWS(I$2:I284))))</f>
        <v/>
      </c>
      <c r="C284" t="str">
        <f t="array" ref="C284">IF(ISERROR(INDEX(Tableau1[LOT],SMALL(IF(FREQUENCY(IF(Tableau1[LOT]&lt;&gt;"",MATCH(Tableau1[LOT],Tableau1[LOT],0)), ROW(Tableau1[LOT])-ROW($B$2)+1),ROW(Tableau1[LOT])-ROW($B$2)+1),ROWS(I$2:I284)))),"",INDEX(Tableau1[LOT],SMALL(IF(FREQUENCY(IF(Tableau1[LOT]&lt;&gt;"",MATCH(Tableau1[LOT],Tableau1[LOT],0)), ROW(Tableau1[LOT])-ROW($B$2)+1),ROW(Tableau1[LOT])-ROW($B$2)+1),ROWS(I$2:I284))))</f>
        <v/>
      </c>
      <c r="E284" t="str">
        <f t="array" ref="E284">IF(ISERROR(INDEX(Tableau1[LABO],SMALL(IF(FREQUENCY(IF(Tableau1[LABO]&lt;&gt;"",MATCH(Tableau1[LABO],Tableau1[LABO],0)), ROW(Tableau1[LABO])-ROW($B$2)+1),ROW(Tableau1[LABO])-ROW($B$2)+1),ROWS(I$2:I284)))),"",INDEX(Tableau1[LABO],SMALL(IF(FREQUENCY(IF(Tableau1[LABO]&lt;&gt;"",MATCH(Tableau1[LABO],Tableau1[LABO],0)), ROW(Tableau1[LABO])-ROW($B$2)+1),ROW(Tableau1[LABO])-ROW($B$2)+1),ROWS(I$2:I284))))</f>
        <v/>
      </c>
      <c r="G284" t="str">
        <f t="array" ref="G284">IF(ISERROR(INDEX(Tableau1[USINE],SMALL(IF(FREQUENCY(IF(Tableau1[USINE]&lt;&gt;"",MATCH(Tableau1[USINE],Tableau1[USINE],0)), ROW(Tableau1[USINE])-ROW($B$2)+1),ROW(Tableau1[USINE])-ROW($B$2)+1),ROWS(I$2:I284)))),"",INDEX(Tableau1[USINE],SMALL(IF(FREQUENCY(IF(Tableau1[USINE]&lt;&gt;"",MATCH(Tableau1[USINE],Tableau1[USINE],0)), ROW(Tableau1[USINE])-ROW($B$2)+1),ROW(Tableau1[USINE])-ROW($B$2)+1),ROWS(I$2:I284))))</f>
        <v/>
      </c>
    </row>
    <row r="285" spans="1:7" x14ac:dyDescent="0.45">
      <c r="A285" t="str">
        <f t="array" ref="A285">IF(ISERROR(INDEX(Tableau1[MP ANALYSEE],SMALL(IF(FREQUENCY(IF(Tableau1[MP ANALYSEE]&lt;&gt;"",MATCH(Tableau1[MP ANALYSEE],Tableau1[MP ANALYSEE],0)), ROW(Tableau1[MP ANALYSEE])-ROW($B$2)+1),ROW(Tableau1[MP ANALYSEE])-ROW($B$2)+1),ROWS(I$2:I285)))),"",INDEX(Tableau1[MP ANALYSEE],SMALL(IF(FREQUENCY(IF(Tableau1[MP ANALYSEE]&lt;&gt;"",MATCH(Tableau1[MP ANALYSEE],Tableau1[MP ANALYSEE],0)), ROW(Tableau1[MP ANALYSEE])-ROW($B$2)+1),ROW(Tableau1[MP ANALYSEE])-ROW($B$2)+1),ROWS(I$2:I285))))</f>
        <v/>
      </c>
      <c r="C285" t="str">
        <f t="array" ref="C285">IF(ISERROR(INDEX(Tableau1[LOT],SMALL(IF(FREQUENCY(IF(Tableau1[LOT]&lt;&gt;"",MATCH(Tableau1[LOT],Tableau1[LOT],0)), ROW(Tableau1[LOT])-ROW($B$2)+1),ROW(Tableau1[LOT])-ROW($B$2)+1),ROWS(I$2:I285)))),"",INDEX(Tableau1[LOT],SMALL(IF(FREQUENCY(IF(Tableau1[LOT]&lt;&gt;"",MATCH(Tableau1[LOT],Tableau1[LOT],0)), ROW(Tableau1[LOT])-ROW($B$2)+1),ROW(Tableau1[LOT])-ROW($B$2)+1),ROWS(I$2:I285))))</f>
        <v/>
      </c>
      <c r="E285" t="str">
        <f t="array" ref="E285">IF(ISERROR(INDEX(Tableau1[LABO],SMALL(IF(FREQUENCY(IF(Tableau1[LABO]&lt;&gt;"",MATCH(Tableau1[LABO],Tableau1[LABO],0)), ROW(Tableau1[LABO])-ROW($B$2)+1),ROW(Tableau1[LABO])-ROW($B$2)+1),ROWS(I$2:I285)))),"",INDEX(Tableau1[LABO],SMALL(IF(FREQUENCY(IF(Tableau1[LABO]&lt;&gt;"",MATCH(Tableau1[LABO],Tableau1[LABO],0)), ROW(Tableau1[LABO])-ROW($B$2)+1),ROW(Tableau1[LABO])-ROW($B$2)+1),ROWS(I$2:I285))))</f>
        <v/>
      </c>
      <c r="G285" t="str">
        <f t="array" ref="G285">IF(ISERROR(INDEX(Tableau1[USINE],SMALL(IF(FREQUENCY(IF(Tableau1[USINE]&lt;&gt;"",MATCH(Tableau1[USINE],Tableau1[USINE],0)), ROW(Tableau1[USINE])-ROW($B$2)+1),ROW(Tableau1[USINE])-ROW($B$2)+1),ROWS(I$2:I285)))),"",INDEX(Tableau1[USINE],SMALL(IF(FREQUENCY(IF(Tableau1[USINE]&lt;&gt;"",MATCH(Tableau1[USINE],Tableau1[USINE],0)), ROW(Tableau1[USINE])-ROW($B$2)+1),ROW(Tableau1[USINE])-ROW($B$2)+1),ROWS(I$2:I285))))</f>
        <v/>
      </c>
    </row>
    <row r="286" spans="1:7" x14ac:dyDescent="0.45">
      <c r="A286" t="str">
        <f t="array" ref="A286">IF(ISERROR(INDEX(Tableau1[MP ANALYSEE],SMALL(IF(FREQUENCY(IF(Tableau1[MP ANALYSEE]&lt;&gt;"",MATCH(Tableau1[MP ANALYSEE],Tableau1[MP ANALYSEE],0)), ROW(Tableau1[MP ANALYSEE])-ROW($B$2)+1),ROW(Tableau1[MP ANALYSEE])-ROW($B$2)+1),ROWS(I$2:I286)))),"",INDEX(Tableau1[MP ANALYSEE],SMALL(IF(FREQUENCY(IF(Tableau1[MP ANALYSEE]&lt;&gt;"",MATCH(Tableau1[MP ANALYSEE],Tableau1[MP ANALYSEE],0)), ROW(Tableau1[MP ANALYSEE])-ROW($B$2)+1),ROW(Tableau1[MP ANALYSEE])-ROW($B$2)+1),ROWS(I$2:I286))))</f>
        <v/>
      </c>
      <c r="C286" t="str">
        <f t="array" ref="C286">IF(ISERROR(INDEX(Tableau1[LOT],SMALL(IF(FREQUENCY(IF(Tableau1[LOT]&lt;&gt;"",MATCH(Tableau1[LOT],Tableau1[LOT],0)), ROW(Tableau1[LOT])-ROW($B$2)+1),ROW(Tableau1[LOT])-ROW($B$2)+1),ROWS(I$2:I286)))),"",INDEX(Tableau1[LOT],SMALL(IF(FREQUENCY(IF(Tableau1[LOT]&lt;&gt;"",MATCH(Tableau1[LOT],Tableau1[LOT],0)), ROW(Tableau1[LOT])-ROW($B$2)+1),ROW(Tableau1[LOT])-ROW($B$2)+1),ROWS(I$2:I286))))</f>
        <v/>
      </c>
      <c r="E286" t="str">
        <f t="array" ref="E286">IF(ISERROR(INDEX(Tableau1[LABO],SMALL(IF(FREQUENCY(IF(Tableau1[LABO]&lt;&gt;"",MATCH(Tableau1[LABO],Tableau1[LABO],0)), ROW(Tableau1[LABO])-ROW($B$2)+1),ROW(Tableau1[LABO])-ROW($B$2)+1),ROWS(I$2:I286)))),"",INDEX(Tableau1[LABO],SMALL(IF(FREQUENCY(IF(Tableau1[LABO]&lt;&gt;"",MATCH(Tableau1[LABO],Tableau1[LABO],0)), ROW(Tableau1[LABO])-ROW($B$2)+1),ROW(Tableau1[LABO])-ROW($B$2)+1),ROWS(I$2:I286))))</f>
        <v/>
      </c>
      <c r="G286" t="str">
        <f t="array" ref="G286">IF(ISERROR(INDEX(Tableau1[USINE],SMALL(IF(FREQUENCY(IF(Tableau1[USINE]&lt;&gt;"",MATCH(Tableau1[USINE],Tableau1[USINE],0)), ROW(Tableau1[USINE])-ROW($B$2)+1),ROW(Tableau1[USINE])-ROW($B$2)+1),ROWS(I$2:I286)))),"",INDEX(Tableau1[USINE],SMALL(IF(FREQUENCY(IF(Tableau1[USINE]&lt;&gt;"",MATCH(Tableau1[USINE],Tableau1[USINE],0)), ROW(Tableau1[USINE])-ROW($B$2)+1),ROW(Tableau1[USINE])-ROW($B$2)+1),ROWS(I$2:I286))))</f>
        <v/>
      </c>
    </row>
    <row r="287" spans="1:7" x14ac:dyDescent="0.45">
      <c r="A287" t="str">
        <f t="array" ref="A287">IF(ISERROR(INDEX(Tableau1[MP ANALYSEE],SMALL(IF(FREQUENCY(IF(Tableau1[MP ANALYSEE]&lt;&gt;"",MATCH(Tableau1[MP ANALYSEE],Tableau1[MP ANALYSEE],0)), ROW(Tableau1[MP ANALYSEE])-ROW($B$2)+1),ROW(Tableau1[MP ANALYSEE])-ROW($B$2)+1),ROWS(I$2:I287)))),"",INDEX(Tableau1[MP ANALYSEE],SMALL(IF(FREQUENCY(IF(Tableau1[MP ANALYSEE]&lt;&gt;"",MATCH(Tableau1[MP ANALYSEE],Tableau1[MP ANALYSEE],0)), ROW(Tableau1[MP ANALYSEE])-ROW($B$2)+1),ROW(Tableau1[MP ANALYSEE])-ROW($B$2)+1),ROWS(I$2:I287))))</f>
        <v/>
      </c>
      <c r="C287" t="str">
        <f t="array" ref="C287">IF(ISERROR(INDEX(Tableau1[LOT],SMALL(IF(FREQUENCY(IF(Tableau1[LOT]&lt;&gt;"",MATCH(Tableau1[LOT],Tableau1[LOT],0)), ROW(Tableau1[LOT])-ROW($B$2)+1),ROW(Tableau1[LOT])-ROW($B$2)+1),ROWS(I$2:I287)))),"",INDEX(Tableau1[LOT],SMALL(IF(FREQUENCY(IF(Tableau1[LOT]&lt;&gt;"",MATCH(Tableau1[LOT],Tableau1[LOT],0)), ROW(Tableau1[LOT])-ROW($B$2)+1),ROW(Tableau1[LOT])-ROW($B$2)+1),ROWS(I$2:I287))))</f>
        <v/>
      </c>
      <c r="E287" t="str">
        <f t="array" ref="E287">IF(ISERROR(INDEX(Tableau1[LABO],SMALL(IF(FREQUENCY(IF(Tableau1[LABO]&lt;&gt;"",MATCH(Tableau1[LABO],Tableau1[LABO],0)), ROW(Tableau1[LABO])-ROW($B$2)+1),ROW(Tableau1[LABO])-ROW($B$2)+1),ROWS(I$2:I287)))),"",INDEX(Tableau1[LABO],SMALL(IF(FREQUENCY(IF(Tableau1[LABO]&lt;&gt;"",MATCH(Tableau1[LABO],Tableau1[LABO],0)), ROW(Tableau1[LABO])-ROW($B$2)+1),ROW(Tableau1[LABO])-ROW($B$2)+1),ROWS(I$2:I287))))</f>
        <v/>
      </c>
      <c r="G287" t="str">
        <f t="array" ref="G287">IF(ISERROR(INDEX(Tableau1[USINE],SMALL(IF(FREQUENCY(IF(Tableau1[USINE]&lt;&gt;"",MATCH(Tableau1[USINE],Tableau1[USINE],0)), ROW(Tableau1[USINE])-ROW($B$2)+1),ROW(Tableau1[USINE])-ROW($B$2)+1),ROWS(I$2:I287)))),"",INDEX(Tableau1[USINE],SMALL(IF(FREQUENCY(IF(Tableau1[USINE]&lt;&gt;"",MATCH(Tableau1[USINE],Tableau1[USINE],0)), ROW(Tableau1[USINE])-ROW($B$2)+1),ROW(Tableau1[USINE])-ROW($B$2)+1),ROWS(I$2:I287))))</f>
        <v/>
      </c>
    </row>
    <row r="288" spans="1:7" x14ac:dyDescent="0.45">
      <c r="A288" t="str">
        <f t="array" ref="A288">IF(ISERROR(INDEX(Tableau1[MP ANALYSEE],SMALL(IF(FREQUENCY(IF(Tableau1[MP ANALYSEE]&lt;&gt;"",MATCH(Tableau1[MP ANALYSEE],Tableau1[MP ANALYSEE],0)), ROW(Tableau1[MP ANALYSEE])-ROW($B$2)+1),ROW(Tableau1[MP ANALYSEE])-ROW($B$2)+1),ROWS(I$2:I288)))),"",INDEX(Tableau1[MP ANALYSEE],SMALL(IF(FREQUENCY(IF(Tableau1[MP ANALYSEE]&lt;&gt;"",MATCH(Tableau1[MP ANALYSEE],Tableau1[MP ANALYSEE],0)), ROW(Tableau1[MP ANALYSEE])-ROW($B$2)+1),ROW(Tableau1[MP ANALYSEE])-ROW($B$2)+1),ROWS(I$2:I288))))</f>
        <v/>
      </c>
      <c r="C288" t="str">
        <f t="array" ref="C288">IF(ISERROR(INDEX(Tableau1[LOT],SMALL(IF(FREQUENCY(IF(Tableau1[LOT]&lt;&gt;"",MATCH(Tableau1[LOT],Tableau1[LOT],0)), ROW(Tableau1[LOT])-ROW($B$2)+1),ROW(Tableau1[LOT])-ROW($B$2)+1),ROWS(I$2:I288)))),"",INDEX(Tableau1[LOT],SMALL(IF(FREQUENCY(IF(Tableau1[LOT]&lt;&gt;"",MATCH(Tableau1[LOT],Tableau1[LOT],0)), ROW(Tableau1[LOT])-ROW($B$2)+1),ROW(Tableau1[LOT])-ROW($B$2)+1),ROWS(I$2:I288))))</f>
        <v/>
      </c>
      <c r="E288" t="str">
        <f t="array" ref="E288">IF(ISERROR(INDEX(Tableau1[LABO],SMALL(IF(FREQUENCY(IF(Tableau1[LABO]&lt;&gt;"",MATCH(Tableau1[LABO],Tableau1[LABO],0)), ROW(Tableau1[LABO])-ROW($B$2)+1),ROW(Tableau1[LABO])-ROW($B$2)+1),ROWS(I$2:I288)))),"",INDEX(Tableau1[LABO],SMALL(IF(FREQUENCY(IF(Tableau1[LABO]&lt;&gt;"",MATCH(Tableau1[LABO],Tableau1[LABO],0)), ROW(Tableau1[LABO])-ROW($B$2)+1),ROW(Tableau1[LABO])-ROW($B$2)+1),ROWS(I$2:I288))))</f>
        <v/>
      </c>
      <c r="G288" t="str">
        <f t="array" ref="G288">IF(ISERROR(INDEX(Tableau1[USINE],SMALL(IF(FREQUENCY(IF(Tableau1[USINE]&lt;&gt;"",MATCH(Tableau1[USINE],Tableau1[USINE],0)), ROW(Tableau1[USINE])-ROW($B$2)+1),ROW(Tableau1[USINE])-ROW($B$2)+1),ROWS(I$2:I288)))),"",INDEX(Tableau1[USINE],SMALL(IF(FREQUENCY(IF(Tableau1[USINE]&lt;&gt;"",MATCH(Tableau1[USINE],Tableau1[USINE],0)), ROW(Tableau1[USINE])-ROW($B$2)+1),ROW(Tableau1[USINE])-ROW($B$2)+1),ROWS(I$2:I288))))</f>
        <v/>
      </c>
    </row>
    <row r="289" spans="1:7" x14ac:dyDescent="0.45">
      <c r="A289" t="str">
        <f t="array" ref="A289">IF(ISERROR(INDEX(Tableau1[MP ANALYSEE],SMALL(IF(FREQUENCY(IF(Tableau1[MP ANALYSEE]&lt;&gt;"",MATCH(Tableau1[MP ANALYSEE],Tableau1[MP ANALYSEE],0)), ROW(Tableau1[MP ANALYSEE])-ROW($B$2)+1),ROW(Tableau1[MP ANALYSEE])-ROW($B$2)+1),ROWS(I$2:I289)))),"",INDEX(Tableau1[MP ANALYSEE],SMALL(IF(FREQUENCY(IF(Tableau1[MP ANALYSEE]&lt;&gt;"",MATCH(Tableau1[MP ANALYSEE],Tableau1[MP ANALYSEE],0)), ROW(Tableau1[MP ANALYSEE])-ROW($B$2)+1),ROW(Tableau1[MP ANALYSEE])-ROW($B$2)+1),ROWS(I$2:I289))))</f>
        <v/>
      </c>
      <c r="C289" t="str">
        <f t="array" ref="C289">IF(ISERROR(INDEX(Tableau1[LOT],SMALL(IF(FREQUENCY(IF(Tableau1[LOT]&lt;&gt;"",MATCH(Tableau1[LOT],Tableau1[LOT],0)), ROW(Tableau1[LOT])-ROW($B$2)+1),ROW(Tableau1[LOT])-ROW($B$2)+1),ROWS(I$2:I289)))),"",INDEX(Tableau1[LOT],SMALL(IF(FREQUENCY(IF(Tableau1[LOT]&lt;&gt;"",MATCH(Tableau1[LOT],Tableau1[LOT],0)), ROW(Tableau1[LOT])-ROW($B$2)+1),ROW(Tableau1[LOT])-ROW($B$2)+1),ROWS(I$2:I289))))</f>
        <v/>
      </c>
      <c r="E289" t="str">
        <f t="array" ref="E289">IF(ISERROR(INDEX(Tableau1[LABO],SMALL(IF(FREQUENCY(IF(Tableau1[LABO]&lt;&gt;"",MATCH(Tableau1[LABO],Tableau1[LABO],0)), ROW(Tableau1[LABO])-ROW($B$2)+1),ROW(Tableau1[LABO])-ROW($B$2)+1),ROWS(I$2:I289)))),"",INDEX(Tableau1[LABO],SMALL(IF(FREQUENCY(IF(Tableau1[LABO]&lt;&gt;"",MATCH(Tableau1[LABO],Tableau1[LABO],0)), ROW(Tableau1[LABO])-ROW($B$2)+1),ROW(Tableau1[LABO])-ROW($B$2)+1),ROWS(I$2:I289))))</f>
        <v/>
      </c>
      <c r="G289" t="str">
        <f t="array" ref="G289">IF(ISERROR(INDEX(Tableau1[USINE],SMALL(IF(FREQUENCY(IF(Tableau1[USINE]&lt;&gt;"",MATCH(Tableau1[USINE],Tableau1[USINE],0)), ROW(Tableau1[USINE])-ROW($B$2)+1),ROW(Tableau1[USINE])-ROW($B$2)+1),ROWS(I$2:I289)))),"",INDEX(Tableau1[USINE],SMALL(IF(FREQUENCY(IF(Tableau1[USINE]&lt;&gt;"",MATCH(Tableau1[USINE],Tableau1[USINE],0)), ROW(Tableau1[USINE])-ROW($B$2)+1),ROW(Tableau1[USINE])-ROW($B$2)+1),ROWS(I$2:I289))))</f>
        <v/>
      </c>
    </row>
    <row r="290" spans="1:7" x14ac:dyDescent="0.45">
      <c r="A290" t="str">
        <f t="array" ref="A290">IF(ISERROR(INDEX(Tableau1[MP ANALYSEE],SMALL(IF(FREQUENCY(IF(Tableau1[MP ANALYSEE]&lt;&gt;"",MATCH(Tableau1[MP ANALYSEE],Tableau1[MP ANALYSEE],0)), ROW(Tableau1[MP ANALYSEE])-ROW($B$2)+1),ROW(Tableau1[MP ANALYSEE])-ROW($B$2)+1),ROWS(I$2:I290)))),"",INDEX(Tableau1[MP ANALYSEE],SMALL(IF(FREQUENCY(IF(Tableau1[MP ANALYSEE]&lt;&gt;"",MATCH(Tableau1[MP ANALYSEE],Tableau1[MP ANALYSEE],0)), ROW(Tableau1[MP ANALYSEE])-ROW($B$2)+1),ROW(Tableau1[MP ANALYSEE])-ROW($B$2)+1),ROWS(I$2:I290))))</f>
        <v/>
      </c>
      <c r="C290" t="str">
        <f t="array" ref="C290">IF(ISERROR(INDEX(Tableau1[LOT],SMALL(IF(FREQUENCY(IF(Tableau1[LOT]&lt;&gt;"",MATCH(Tableau1[LOT],Tableau1[LOT],0)), ROW(Tableau1[LOT])-ROW($B$2)+1),ROW(Tableau1[LOT])-ROW($B$2)+1),ROWS(I$2:I290)))),"",INDEX(Tableau1[LOT],SMALL(IF(FREQUENCY(IF(Tableau1[LOT]&lt;&gt;"",MATCH(Tableau1[LOT],Tableau1[LOT],0)), ROW(Tableau1[LOT])-ROW($B$2)+1),ROW(Tableau1[LOT])-ROW($B$2)+1),ROWS(I$2:I290))))</f>
        <v/>
      </c>
      <c r="E290" t="str">
        <f t="array" ref="E290">IF(ISERROR(INDEX(Tableau1[LABO],SMALL(IF(FREQUENCY(IF(Tableau1[LABO]&lt;&gt;"",MATCH(Tableau1[LABO],Tableau1[LABO],0)), ROW(Tableau1[LABO])-ROW($B$2)+1),ROW(Tableau1[LABO])-ROW($B$2)+1),ROWS(I$2:I290)))),"",INDEX(Tableau1[LABO],SMALL(IF(FREQUENCY(IF(Tableau1[LABO]&lt;&gt;"",MATCH(Tableau1[LABO],Tableau1[LABO],0)), ROW(Tableau1[LABO])-ROW($B$2)+1),ROW(Tableau1[LABO])-ROW($B$2)+1),ROWS(I$2:I290))))</f>
        <v/>
      </c>
      <c r="G290" t="str">
        <f t="array" ref="G290">IF(ISERROR(INDEX(Tableau1[USINE],SMALL(IF(FREQUENCY(IF(Tableau1[USINE]&lt;&gt;"",MATCH(Tableau1[USINE],Tableau1[USINE],0)), ROW(Tableau1[USINE])-ROW($B$2)+1),ROW(Tableau1[USINE])-ROW($B$2)+1),ROWS(I$2:I290)))),"",INDEX(Tableau1[USINE],SMALL(IF(FREQUENCY(IF(Tableau1[USINE]&lt;&gt;"",MATCH(Tableau1[USINE],Tableau1[USINE],0)), ROW(Tableau1[USINE])-ROW($B$2)+1),ROW(Tableau1[USINE])-ROW($B$2)+1),ROWS(I$2:I290))))</f>
        <v/>
      </c>
    </row>
    <row r="291" spans="1:7" x14ac:dyDescent="0.45">
      <c r="A291" t="str">
        <f t="array" ref="A291">IF(ISERROR(INDEX(Tableau1[MP ANALYSEE],SMALL(IF(FREQUENCY(IF(Tableau1[MP ANALYSEE]&lt;&gt;"",MATCH(Tableau1[MP ANALYSEE],Tableau1[MP ANALYSEE],0)), ROW(Tableau1[MP ANALYSEE])-ROW($B$2)+1),ROW(Tableau1[MP ANALYSEE])-ROW($B$2)+1),ROWS(I$2:I291)))),"",INDEX(Tableau1[MP ANALYSEE],SMALL(IF(FREQUENCY(IF(Tableau1[MP ANALYSEE]&lt;&gt;"",MATCH(Tableau1[MP ANALYSEE],Tableau1[MP ANALYSEE],0)), ROW(Tableau1[MP ANALYSEE])-ROW($B$2)+1),ROW(Tableau1[MP ANALYSEE])-ROW($B$2)+1),ROWS(I$2:I291))))</f>
        <v/>
      </c>
      <c r="C291" t="str">
        <f t="array" ref="C291">IF(ISERROR(INDEX(Tableau1[LOT],SMALL(IF(FREQUENCY(IF(Tableau1[LOT]&lt;&gt;"",MATCH(Tableau1[LOT],Tableau1[LOT],0)), ROW(Tableau1[LOT])-ROW($B$2)+1),ROW(Tableau1[LOT])-ROW($B$2)+1),ROWS(I$2:I291)))),"",INDEX(Tableau1[LOT],SMALL(IF(FREQUENCY(IF(Tableau1[LOT]&lt;&gt;"",MATCH(Tableau1[LOT],Tableau1[LOT],0)), ROW(Tableau1[LOT])-ROW($B$2)+1),ROW(Tableau1[LOT])-ROW($B$2)+1),ROWS(I$2:I291))))</f>
        <v/>
      </c>
      <c r="E291" t="str">
        <f t="array" ref="E291">IF(ISERROR(INDEX(Tableau1[LABO],SMALL(IF(FREQUENCY(IF(Tableau1[LABO]&lt;&gt;"",MATCH(Tableau1[LABO],Tableau1[LABO],0)), ROW(Tableau1[LABO])-ROW($B$2)+1),ROW(Tableau1[LABO])-ROW($B$2)+1),ROWS(I$2:I291)))),"",INDEX(Tableau1[LABO],SMALL(IF(FREQUENCY(IF(Tableau1[LABO]&lt;&gt;"",MATCH(Tableau1[LABO],Tableau1[LABO],0)), ROW(Tableau1[LABO])-ROW($B$2)+1),ROW(Tableau1[LABO])-ROW($B$2)+1),ROWS(I$2:I291))))</f>
        <v/>
      </c>
      <c r="G291" t="str">
        <f t="array" ref="G291">IF(ISERROR(INDEX(Tableau1[USINE],SMALL(IF(FREQUENCY(IF(Tableau1[USINE]&lt;&gt;"",MATCH(Tableau1[USINE],Tableau1[USINE],0)), ROW(Tableau1[USINE])-ROW($B$2)+1),ROW(Tableau1[USINE])-ROW($B$2)+1),ROWS(I$2:I291)))),"",INDEX(Tableau1[USINE],SMALL(IF(FREQUENCY(IF(Tableau1[USINE]&lt;&gt;"",MATCH(Tableau1[USINE],Tableau1[USINE],0)), ROW(Tableau1[USINE])-ROW($B$2)+1),ROW(Tableau1[USINE])-ROW($B$2)+1),ROWS(I$2:I291))))</f>
        <v/>
      </c>
    </row>
    <row r="292" spans="1:7" x14ac:dyDescent="0.45">
      <c r="A292" t="str">
        <f t="array" ref="A292">IF(ISERROR(INDEX(Tableau1[MP ANALYSEE],SMALL(IF(FREQUENCY(IF(Tableau1[MP ANALYSEE]&lt;&gt;"",MATCH(Tableau1[MP ANALYSEE],Tableau1[MP ANALYSEE],0)), ROW(Tableau1[MP ANALYSEE])-ROW($B$2)+1),ROW(Tableau1[MP ANALYSEE])-ROW($B$2)+1),ROWS(I$2:I292)))),"",INDEX(Tableau1[MP ANALYSEE],SMALL(IF(FREQUENCY(IF(Tableau1[MP ANALYSEE]&lt;&gt;"",MATCH(Tableau1[MP ANALYSEE],Tableau1[MP ANALYSEE],0)), ROW(Tableau1[MP ANALYSEE])-ROW($B$2)+1),ROW(Tableau1[MP ANALYSEE])-ROW($B$2)+1),ROWS(I$2:I292))))</f>
        <v/>
      </c>
      <c r="C292" t="str">
        <f t="array" ref="C292">IF(ISERROR(INDEX(Tableau1[LOT],SMALL(IF(FREQUENCY(IF(Tableau1[LOT]&lt;&gt;"",MATCH(Tableau1[LOT],Tableau1[LOT],0)), ROW(Tableau1[LOT])-ROW($B$2)+1),ROW(Tableau1[LOT])-ROW($B$2)+1),ROWS(I$2:I292)))),"",INDEX(Tableau1[LOT],SMALL(IF(FREQUENCY(IF(Tableau1[LOT]&lt;&gt;"",MATCH(Tableau1[LOT],Tableau1[LOT],0)), ROW(Tableau1[LOT])-ROW($B$2)+1),ROW(Tableau1[LOT])-ROW($B$2)+1),ROWS(I$2:I292))))</f>
        <v/>
      </c>
      <c r="E292" t="str">
        <f t="array" ref="E292">IF(ISERROR(INDEX(Tableau1[LABO],SMALL(IF(FREQUENCY(IF(Tableau1[LABO]&lt;&gt;"",MATCH(Tableau1[LABO],Tableau1[LABO],0)), ROW(Tableau1[LABO])-ROW($B$2)+1),ROW(Tableau1[LABO])-ROW($B$2)+1),ROWS(I$2:I292)))),"",INDEX(Tableau1[LABO],SMALL(IF(FREQUENCY(IF(Tableau1[LABO]&lt;&gt;"",MATCH(Tableau1[LABO],Tableau1[LABO],0)), ROW(Tableau1[LABO])-ROW($B$2)+1),ROW(Tableau1[LABO])-ROW($B$2)+1),ROWS(I$2:I292))))</f>
        <v/>
      </c>
      <c r="G292" t="str">
        <f t="array" ref="G292">IF(ISERROR(INDEX(Tableau1[USINE],SMALL(IF(FREQUENCY(IF(Tableau1[USINE]&lt;&gt;"",MATCH(Tableau1[USINE],Tableau1[USINE],0)), ROW(Tableau1[USINE])-ROW($B$2)+1),ROW(Tableau1[USINE])-ROW($B$2)+1),ROWS(I$2:I292)))),"",INDEX(Tableau1[USINE],SMALL(IF(FREQUENCY(IF(Tableau1[USINE]&lt;&gt;"",MATCH(Tableau1[USINE],Tableau1[USINE],0)), ROW(Tableau1[USINE])-ROW($B$2)+1),ROW(Tableau1[USINE])-ROW($B$2)+1),ROWS(I$2:I292))))</f>
        <v/>
      </c>
    </row>
    <row r="293" spans="1:7" x14ac:dyDescent="0.45">
      <c r="A293" t="str">
        <f t="array" ref="A293">IF(ISERROR(INDEX(Tableau1[MP ANALYSEE],SMALL(IF(FREQUENCY(IF(Tableau1[MP ANALYSEE]&lt;&gt;"",MATCH(Tableau1[MP ANALYSEE],Tableau1[MP ANALYSEE],0)), ROW(Tableau1[MP ANALYSEE])-ROW($B$2)+1),ROW(Tableau1[MP ANALYSEE])-ROW($B$2)+1),ROWS(I$2:I293)))),"",INDEX(Tableau1[MP ANALYSEE],SMALL(IF(FREQUENCY(IF(Tableau1[MP ANALYSEE]&lt;&gt;"",MATCH(Tableau1[MP ANALYSEE],Tableau1[MP ANALYSEE],0)), ROW(Tableau1[MP ANALYSEE])-ROW($B$2)+1),ROW(Tableau1[MP ANALYSEE])-ROW($B$2)+1),ROWS(I$2:I293))))</f>
        <v/>
      </c>
      <c r="C293" t="str">
        <f t="array" ref="C293">IF(ISERROR(INDEX(Tableau1[LOT],SMALL(IF(FREQUENCY(IF(Tableau1[LOT]&lt;&gt;"",MATCH(Tableau1[LOT],Tableau1[LOT],0)), ROW(Tableau1[LOT])-ROW($B$2)+1),ROW(Tableau1[LOT])-ROW($B$2)+1),ROWS(I$2:I293)))),"",INDEX(Tableau1[LOT],SMALL(IF(FREQUENCY(IF(Tableau1[LOT]&lt;&gt;"",MATCH(Tableau1[LOT],Tableau1[LOT],0)), ROW(Tableau1[LOT])-ROW($B$2)+1),ROW(Tableau1[LOT])-ROW($B$2)+1),ROWS(I$2:I293))))</f>
        <v/>
      </c>
      <c r="E293" t="str">
        <f t="array" ref="E293">IF(ISERROR(INDEX(Tableau1[LABO],SMALL(IF(FREQUENCY(IF(Tableau1[LABO]&lt;&gt;"",MATCH(Tableau1[LABO],Tableau1[LABO],0)), ROW(Tableau1[LABO])-ROW($B$2)+1),ROW(Tableau1[LABO])-ROW($B$2)+1),ROWS(I$2:I293)))),"",INDEX(Tableau1[LABO],SMALL(IF(FREQUENCY(IF(Tableau1[LABO]&lt;&gt;"",MATCH(Tableau1[LABO],Tableau1[LABO],0)), ROW(Tableau1[LABO])-ROW($B$2)+1),ROW(Tableau1[LABO])-ROW($B$2)+1),ROWS(I$2:I293))))</f>
        <v/>
      </c>
      <c r="G293" t="str">
        <f t="array" ref="G293">IF(ISERROR(INDEX(Tableau1[USINE],SMALL(IF(FREQUENCY(IF(Tableau1[USINE]&lt;&gt;"",MATCH(Tableau1[USINE],Tableau1[USINE],0)), ROW(Tableau1[USINE])-ROW($B$2)+1),ROW(Tableau1[USINE])-ROW($B$2)+1),ROWS(I$2:I293)))),"",INDEX(Tableau1[USINE],SMALL(IF(FREQUENCY(IF(Tableau1[USINE]&lt;&gt;"",MATCH(Tableau1[USINE],Tableau1[USINE],0)), ROW(Tableau1[USINE])-ROW($B$2)+1),ROW(Tableau1[USINE])-ROW($B$2)+1),ROWS(I$2:I293))))</f>
        <v/>
      </c>
    </row>
    <row r="294" spans="1:7" x14ac:dyDescent="0.45">
      <c r="A294" t="str">
        <f t="array" ref="A294">IF(ISERROR(INDEX(Tableau1[MP ANALYSEE],SMALL(IF(FREQUENCY(IF(Tableau1[MP ANALYSEE]&lt;&gt;"",MATCH(Tableau1[MP ANALYSEE],Tableau1[MP ANALYSEE],0)), ROW(Tableau1[MP ANALYSEE])-ROW($B$2)+1),ROW(Tableau1[MP ANALYSEE])-ROW($B$2)+1),ROWS(I$2:I294)))),"",INDEX(Tableau1[MP ANALYSEE],SMALL(IF(FREQUENCY(IF(Tableau1[MP ANALYSEE]&lt;&gt;"",MATCH(Tableau1[MP ANALYSEE],Tableau1[MP ANALYSEE],0)), ROW(Tableau1[MP ANALYSEE])-ROW($B$2)+1),ROW(Tableau1[MP ANALYSEE])-ROW($B$2)+1),ROWS(I$2:I294))))</f>
        <v/>
      </c>
      <c r="C294" t="str">
        <f t="array" ref="C294">IF(ISERROR(INDEX(Tableau1[LOT],SMALL(IF(FREQUENCY(IF(Tableau1[LOT]&lt;&gt;"",MATCH(Tableau1[LOT],Tableau1[LOT],0)), ROW(Tableau1[LOT])-ROW($B$2)+1),ROW(Tableau1[LOT])-ROW($B$2)+1),ROWS(I$2:I294)))),"",INDEX(Tableau1[LOT],SMALL(IF(FREQUENCY(IF(Tableau1[LOT]&lt;&gt;"",MATCH(Tableau1[LOT],Tableau1[LOT],0)), ROW(Tableau1[LOT])-ROW($B$2)+1),ROW(Tableau1[LOT])-ROW($B$2)+1),ROWS(I$2:I294))))</f>
        <v/>
      </c>
      <c r="E294" t="str">
        <f t="array" ref="E294">IF(ISERROR(INDEX(Tableau1[LABO],SMALL(IF(FREQUENCY(IF(Tableau1[LABO]&lt;&gt;"",MATCH(Tableau1[LABO],Tableau1[LABO],0)), ROW(Tableau1[LABO])-ROW($B$2)+1),ROW(Tableau1[LABO])-ROW($B$2)+1),ROWS(I$2:I294)))),"",INDEX(Tableau1[LABO],SMALL(IF(FREQUENCY(IF(Tableau1[LABO]&lt;&gt;"",MATCH(Tableau1[LABO],Tableau1[LABO],0)), ROW(Tableau1[LABO])-ROW($B$2)+1),ROW(Tableau1[LABO])-ROW($B$2)+1),ROWS(I$2:I294))))</f>
        <v/>
      </c>
      <c r="G294" t="str">
        <f t="array" ref="G294">IF(ISERROR(INDEX(Tableau1[USINE],SMALL(IF(FREQUENCY(IF(Tableau1[USINE]&lt;&gt;"",MATCH(Tableau1[USINE],Tableau1[USINE],0)), ROW(Tableau1[USINE])-ROW($B$2)+1),ROW(Tableau1[USINE])-ROW($B$2)+1),ROWS(I$2:I294)))),"",INDEX(Tableau1[USINE],SMALL(IF(FREQUENCY(IF(Tableau1[USINE]&lt;&gt;"",MATCH(Tableau1[USINE],Tableau1[USINE],0)), ROW(Tableau1[USINE])-ROW($B$2)+1),ROW(Tableau1[USINE])-ROW($B$2)+1),ROWS(I$2:I294))))</f>
        <v/>
      </c>
    </row>
    <row r="295" spans="1:7" x14ac:dyDescent="0.45">
      <c r="A295" t="str">
        <f t="array" ref="A295">IF(ISERROR(INDEX(Tableau1[MP ANALYSEE],SMALL(IF(FREQUENCY(IF(Tableau1[MP ANALYSEE]&lt;&gt;"",MATCH(Tableau1[MP ANALYSEE],Tableau1[MP ANALYSEE],0)), ROW(Tableau1[MP ANALYSEE])-ROW($B$2)+1),ROW(Tableau1[MP ANALYSEE])-ROW($B$2)+1),ROWS(I$2:I295)))),"",INDEX(Tableau1[MP ANALYSEE],SMALL(IF(FREQUENCY(IF(Tableau1[MP ANALYSEE]&lt;&gt;"",MATCH(Tableau1[MP ANALYSEE],Tableau1[MP ANALYSEE],0)), ROW(Tableau1[MP ANALYSEE])-ROW($B$2)+1),ROW(Tableau1[MP ANALYSEE])-ROW($B$2)+1),ROWS(I$2:I295))))</f>
        <v/>
      </c>
      <c r="C295" t="str">
        <f t="array" ref="C295">IF(ISERROR(INDEX(Tableau1[LOT],SMALL(IF(FREQUENCY(IF(Tableau1[LOT]&lt;&gt;"",MATCH(Tableau1[LOT],Tableau1[LOT],0)), ROW(Tableau1[LOT])-ROW($B$2)+1),ROW(Tableau1[LOT])-ROW($B$2)+1),ROWS(I$2:I295)))),"",INDEX(Tableau1[LOT],SMALL(IF(FREQUENCY(IF(Tableau1[LOT]&lt;&gt;"",MATCH(Tableau1[LOT],Tableau1[LOT],0)), ROW(Tableau1[LOT])-ROW($B$2)+1),ROW(Tableau1[LOT])-ROW($B$2)+1),ROWS(I$2:I295))))</f>
        <v/>
      </c>
      <c r="E295" t="str">
        <f t="array" ref="E295">IF(ISERROR(INDEX(Tableau1[LABO],SMALL(IF(FREQUENCY(IF(Tableau1[LABO]&lt;&gt;"",MATCH(Tableau1[LABO],Tableau1[LABO],0)), ROW(Tableau1[LABO])-ROW($B$2)+1),ROW(Tableau1[LABO])-ROW($B$2)+1),ROWS(I$2:I295)))),"",INDEX(Tableau1[LABO],SMALL(IF(FREQUENCY(IF(Tableau1[LABO]&lt;&gt;"",MATCH(Tableau1[LABO],Tableau1[LABO],0)), ROW(Tableau1[LABO])-ROW($B$2)+1),ROW(Tableau1[LABO])-ROW($B$2)+1),ROWS(I$2:I295))))</f>
        <v/>
      </c>
      <c r="G295" t="str">
        <f t="array" ref="G295">IF(ISERROR(INDEX(Tableau1[USINE],SMALL(IF(FREQUENCY(IF(Tableau1[USINE]&lt;&gt;"",MATCH(Tableau1[USINE],Tableau1[USINE],0)), ROW(Tableau1[USINE])-ROW($B$2)+1),ROW(Tableau1[USINE])-ROW($B$2)+1),ROWS(I$2:I295)))),"",INDEX(Tableau1[USINE],SMALL(IF(FREQUENCY(IF(Tableau1[USINE]&lt;&gt;"",MATCH(Tableau1[USINE],Tableau1[USINE],0)), ROW(Tableau1[USINE])-ROW($B$2)+1),ROW(Tableau1[USINE])-ROW($B$2)+1),ROWS(I$2:I295))))</f>
        <v/>
      </c>
    </row>
    <row r="296" spans="1:7" x14ac:dyDescent="0.45">
      <c r="A296" t="str">
        <f t="array" ref="A296">IF(ISERROR(INDEX(Tableau1[MP ANALYSEE],SMALL(IF(FREQUENCY(IF(Tableau1[MP ANALYSEE]&lt;&gt;"",MATCH(Tableau1[MP ANALYSEE],Tableau1[MP ANALYSEE],0)), ROW(Tableau1[MP ANALYSEE])-ROW($B$2)+1),ROW(Tableau1[MP ANALYSEE])-ROW($B$2)+1),ROWS(I$2:I296)))),"",INDEX(Tableau1[MP ANALYSEE],SMALL(IF(FREQUENCY(IF(Tableau1[MP ANALYSEE]&lt;&gt;"",MATCH(Tableau1[MP ANALYSEE],Tableau1[MP ANALYSEE],0)), ROW(Tableau1[MP ANALYSEE])-ROW($B$2)+1),ROW(Tableau1[MP ANALYSEE])-ROW($B$2)+1),ROWS(I$2:I296))))</f>
        <v/>
      </c>
      <c r="C296" t="str">
        <f t="array" ref="C296">IF(ISERROR(INDEX(Tableau1[LOT],SMALL(IF(FREQUENCY(IF(Tableau1[LOT]&lt;&gt;"",MATCH(Tableau1[LOT],Tableau1[LOT],0)), ROW(Tableau1[LOT])-ROW($B$2)+1),ROW(Tableau1[LOT])-ROW($B$2)+1),ROWS(I$2:I296)))),"",INDEX(Tableau1[LOT],SMALL(IF(FREQUENCY(IF(Tableau1[LOT]&lt;&gt;"",MATCH(Tableau1[LOT],Tableau1[LOT],0)), ROW(Tableau1[LOT])-ROW($B$2)+1),ROW(Tableau1[LOT])-ROW($B$2)+1),ROWS(I$2:I296))))</f>
        <v/>
      </c>
      <c r="E296" t="str">
        <f t="array" ref="E296">IF(ISERROR(INDEX(Tableau1[LABO],SMALL(IF(FREQUENCY(IF(Tableau1[LABO]&lt;&gt;"",MATCH(Tableau1[LABO],Tableau1[LABO],0)), ROW(Tableau1[LABO])-ROW($B$2)+1),ROW(Tableau1[LABO])-ROW($B$2)+1),ROWS(I$2:I296)))),"",INDEX(Tableau1[LABO],SMALL(IF(FREQUENCY(IF(Tableau1[LABO]&lt;&gt;"",MATCH(Tableau1[LABO],Tableau1[LABO],0)), ROW(Tableau1[LABO])-ROW($B$2)+1),ROW(Tableau1[LABO])-ROW($B$2)+1),ROWS(I$2:I296))))</f>
        <v/>
      </c>
      <c r="G296" t="str">
        <f t="array" ref="G296">IF(ISERROR(INDEX(Tableau1[USINE],SMALL(IF(FREQUENCY(IF(Tableau1[USINE]&lt;&gt;"",MATCH(Tableau1[USINE],Tableau1[USINE],0)), ROW(Tableau1[USINE])-ROW($B$2)+1),ROW(Tableau1[USINE])-ROW($B$2)+1),ROWS(I$2:I296)))),"",INDEX(Tableau1[USINE],SMALL(IF(FREQUENCY(IF(Tableau1[USINE]&lt;&gt;"",MATCH(Tableau1[USINE],Tableau1[USINE],0)), ROW(Tableau1[USINE])-ROW($B$2)+1),ROW(Tableau1[USINE])-ROW($B$2)+1),ROWS(I$2:I296))))</f>
        <v/>
      </c>
    </row>
    <row r="297" spans="1:7" x14ac:dyDescent="0.45">
      <c r="A297" t="str">
        <f t="array" ref="A297">IF(ISERROR(INDEX(Tableau1[MP ANALYSEE],SMALL(IF(FREQUENCY(IF(Tableau1[MP ANALYSEE]&lt;&gt;"",MATCH(Tableau1[MP ANALYSEE],Tableau1[MP ANALYSEE],0)), ROW(Tableau1[MP ANALYSEE])-ROW($B$2)+1),ROW(Tableau1[MP ANALYSEE])-ROW($B$2)+1),ROWS(I$2:I297)))),"",INDEX(Tableau1[MP ANALYSEE],SMALL(IF(FREQUENCY(IF(Tableau1[MP ANALYSEE]&lt;&gt;"",MATCH(Tableau1[MP ANALYSEE],Tableau1[MP ANALYSEE],0)), ROW(Tableau1[MP ANALYSEE])-ROW($B$2)+1),ROW(Tableau1[MP ANALYSEE])-ROW($B$2)+1),ROWS(I$2:I297))))</f>
        <v/>
      </c>
      <c r="C297" t="str">
        <f t="array" ref="C297">IF(ISERROR(INDEX(Tableau1[LOT],SMALL(IF(FREQUENCY(IF(Tableau1[LOT]&lt;&gt;"",MATCH(Tableau1[LOT],Tableau1[LOT],0)), ROW(Tableau1[LOT])-ROW($B$2)+1),ROW(Tableau1[LOT])-ROW($B$2)+1),ROWS(I$2:I297)))),"",INDEX(Tableau1[LOT],SMALL(IF(FREQUENCY(IF(Tableau1[LOT]&lt;&gt;"",MATCH(Tableau1[LOT],Tableau1[LOT],0)), ROW(Tableau1[LOT])-ROW($B$2)+1),ROW(Tableau1[LOT])-ROW($B$2)+1),ROWS(I$2:I297))))</f>
        <v/>
      </c>
      <c r="E297" t="str">
        <f t="array" ref="E297">IF(ISERROR(INDEX(Tableau1[LABO],SMALL(IF(FREQUENCY(IF(Tableau1[LABO]&lt;&gt;"",MATCH(Tableau1[LABO],Tableau1[LABO],0)), ROW(Tableau1[LABO])-ROW($B$2)+1),ROW(Tableau1[LABO])-ROW($B$2)+1),ROWS(I$2:I297)))),"",INDEX(Tableau1[LABO],SMALL(IF(FREQUENCY(IF(Tableau1[LABO]&lt;&gt;"",MATCH(Tableau1[LABO],Tableau1[LABO],0)), ROW(Tableau1[LABO])-ROW($B$2)+1),ROW(Tableau1[LABO])-ROW($B$2)+1),ROWS(I$2:I297))))</f>
        <v/>
      </c>
      <c r="G297" t="str">
        <f t="array" ref="G297">IF(ISERROR(INDEX(Tableau1[USINE],SMALL(IF(FREQUENCY(IF(Tableau1[USINE]&lt;&gt;"",MATCH(Tableau1[USINE],Tableau1[USINE],0)), ROW(Tableau1[USINE])-ROW($B$2)+1),ROW(Tableau1[USINE])-ROW($B$2)+1),ROWS(I$2:I297)))),"",INDEX(Tableau1[USINE],SMALL(IF(FREQUENCY(IF(Tableau1[USINE]&lt;&gt;"",MATCH(Tableau1[USINE],Tableau1[USINE],0)), ROW(Tableau1[USINE])-ROW($B$2)+1),ROW(Tableau1[USINE])-ROW($B$2)+1),ROWS(I$2:I297))))</f>
        <v/>
      </c>
    </row>
    <row r="298" spans="1:7" x14ac:dyDescent="0.45">
      <c r="A298" t="str">
        <f t="array" ref="A298">IF(ISERROR(INDEX(Tableau1[MP ANALYSEE],SMALL(IF(FREQUENCY(IF(Tableau1[MP ANALYSEE]&lt;&gt;"",MATCH(Tableau1[MP ANALYSEE],Tableau1[MP ANALYSEE],0)), ROW(Tableau1[MP ANALYSEE])-ROW($B$2)+1),ROW(Tableau1[MP ANALYSEE])-ROW($B$2)+1),ROWS(I$2:I298)))),"",INDEX(Tableau1[MP ANALYSEE],SMALL(IF(FREQUENCY(IF(Tableau1[MP ANALYSEE]&lt;&gt;"",MATCH(Tableau1[MP ANALYSEE],Tableau1[MP ANALYSEE],0)), ROW(Tableau1[MP ANALYSEE])-ROW($B$2)+1),ROW(Tableau1[MP ANALYSEE])-ROW($B$2)+1),ROWS(I$2:I298))))</f>
        <v/>
      </c>
      <c r="C298" t="str">
        <f t="array" ref="C298">IF(ISERROR(INDEX(Tableau1[LOT],SMALL(IF(FREQUENCY(IF(Tableau1[LOT]&lt;&gt;"",MATCH(Tableau1[LOT],Tableau1[LOT],0)), ROW(Tableau1[LOT])-ROW($B$2)+1),ROW(Tableau1[LOT])-ROW($B$2)+1),ROWS(I$2:I298)))),"",INDEX(Tableau1[LOT],SMALL(IF(FREQUENCY(IF(Tableau1[LOT]&lt;&gt;"",MATCH(Tableau1[LOT],Tableau1[LOT],0)), ROW(Tableau1[LOT])-ROW($B$2)+1),ROW(Tableau1[LOT])-ROW($B$2)+1),ROWS(I$2:I298))))</f>
        <v/>
      </c>
      <c r="E298" t="str">
        <f t="array" ref="E298">IF(ISERROR(INDEX(Tableau1[LABO],SMALL(IF(FREQUENCY(IF(Tableau1[LABO]&lt;&gt;"",MATCH(Tableau1[LABO],Tableau1[LABO],0)), ROW(Tableau1[LABO])-ROW($B$2)+1),ROW(Tableau1[LABO])-ROW($B$2)+1),ROWS(I$2:I298)))),"",INDEX(Tableau1[LABO],SMALL(IF(FREQUENCY(IF(Tableau1[LABO]&lt;&gt;"",MATCH(Tableau1[LABO],Tableau1[LABO],0)), ROW(Tableau1[LABO])-ROW($B$2)+1),ROW(Tableau1[LABO])-ROW($B$2)+1),ROWS(I$2:I298))))</f>
        <v/>
      </c>
      <c r="G298" t="str">
        <f t="array" ref="G298">IF(ISERROR(INDEX(Tableau1[USINE],SMALL(IF(FREQUENCY(IF(Tableau1[USINE]&lt;&gt;"",MATCH(Tableau1[USINE],Tableau1[USINE],0)), ROW(Tableau1[USINE])-ROW($B$2)+1),ROW(Tableau1[USINE])-ROW($B$2)+1),ROWS(I$2:I298)))),"",INDEX(Tableau1[USINE],SMALL(IF(FREQUENCY(IF(Tableau1[USINE]&lt;&gt;"",MATCH(Tableau1[USINE],Tableau1[USINE],0)), ROW(Tableau1[USINE])-ROW($B$2)+1),ROW(Tableau1[USINE])-ROW($B$2)+1),ROWS(I$2:I298))))</f>
        <v/>
      </c>
    </row>
    <row r="299" spans="1:7" x14ac:dyDescent="0.45">
      <c r="A299" t="str">
        <f t="array" ref="A299">IF(ISERROR(INDEX(Tableau1[MP ANALYSEE],SMALL(IF(FREQUENCY(IF(Tableau1[MP ANALYSEE]&lt;&gt;"",MATCH(Tableau1[MP ANALYSEE],Tableau1[MP ANALYSEE],0)), ROW(Tableau1[MP ANALYSEE])-ROW($B$2)+1),ROW(Tableau1[MP ANALYSEE])-ROW($B$2)+1),ROWS(I$2:I299)))),"",INDEX(Tableau1[MP ANALYSEE],SMALL(IF(FREQUENCY(IF(Tableau1[MP ANALYSEE]&lt;&gt;"",MATCH(Tableau1[MP ANALYSEE],Tableau1[MP ANALYSEE],0)), ROW(Tableau1[MP ANALYSEE])-ROW($B$2)+1),ROW(Tableau1[MP ANALYSEE])-ROW($B$2)+1),ROWS(I$2:I299))))</f>
        <v/>
      </c>
      <c r="C299" t="str">
        <f t="array" ref="C299">IF(ISERROR(INDEX(Tableau1[LOT],SMALL(IF(FREQUENCY(IF(Tableau1[LOT]&lt;&gt;"",MATCH(Tableau1[LOT],Tableau1[LOT],0)), ROW(Tableau1[LOT])-ROW($B$2)+1),ROW(Tableau1[LOT])-ROW($B$2)+1),ROWS(I$2:I299)))),"",INDEX(Tableau1[LOT],SMALL(IF(FREQUENCY(IF(Tableau1[LOT]&lt;&gt;"",MATCH(Tableau1[LOT],Tableau1[LOT],0)), ROW(Tableau1[LOT])-ROW($B$2)+1),ROW(Tableau1[LOT])-ROW($B$2)+1),ROWS(I$2:I299))))</f>
        <v/>
      </c>
      <c r="E299" t="str">
        <f t="array" ref="E299">IF(ISERROR(INDEX(Tableau1[LABO],SMALL(IF(FREQUENCY(IF(Tableau1[LABO]&lt;&gt;"",MATCH(Tableau1[LABO],Tableau1[LABO],0)), ROW(Tableau1[LABO])-ROW($B$2)+1),ROW(Tableau1[LABO])-ROW($B$2)+1),ROWS(I$2:I299)))),"",INDEX(Tableau1[LABO],SMALL(IF(FREQUENCY(IF(Tableau1[LABO]&lt;&gt;"",MATCH(Tableau1[LABO],Tableau1[LABO],0)), ROW(Tableau1[LABO])-ROW($B$2)+1),ROW(Tableau1[LABO])-ROW($B$2)+1),ROWS(I$2:I299))))</f>
        <v/>
      </c>
      <c r="G299" t="str">
        <f t="array" ref="G299">IF(ISERROR(INDEX(Tableau1[USINE],SMALL(IF(FREQUENCY(IF(Tableau1[USINE]&lt;&gt;"",MATCH(Tableau1[USINE],Tableau1[USINE],0)), ROW(Tableau1[USINE])-ROW($B$2)+1),ROW(Tableau1[USINE])-ROW($B$2)+1),ROWS(I$2:I299)))),"",INDEX(Tableau1[USINE],SMALL(IF(FREQUENCY(IF(Tableau1[USINE]&lt;&gt;"",MATCH(Tableau1[USINE],Tableau1[USINE],0)), ROW(Tableau1[USINE])-ROW($B$2)+1),ROW(Tableau1[USINE])-ROW($B$2)+1),ROWS(I$2:I299))))</f>
        <v/>
      </c>
    </row>
    <row r="300" spans="1:7" x14ac:dyDescent="0.45">
      <c r="A300" t="str">
        <f t="array" ref="A300">IF(ISERROR(INDEX(Tableau1[MP ANALYSEE],SMALL(IF(FREQUENCY(IF(Tableau1[MP ANALYSEE]&lt;&gt;"",MATCH(Tableau1[MP ANALYSEE],Tableau1[MP ANALYSEE],0)), ROW(Tableau1[MP ANALYSEE])-ROW($B$2)+1),ROW(Tableau1[MP ANALYSEE])-ROW($B$2)+1),ROWS(I$2:I300)))),"",INDEX(Tableau1[MP ANALYSEE],SMALL(IF(FREQUENCY(IF(Tableau1[MP ANALYSEE]&lt;&gt;"",MATCH(Tableau1[MP ANALYSEE],Tableau1[MP ANALYSEE],0)), ROW(Tableau1[MP ANALYSEE])-ROW($B$2)+1),ROW(Tableau1[MP ANALYSEE])-ROW($B$2)+1),ROWS(I$2:I300))))</f>
        <v/>
      </c>
      <c r="C300" t="str">
        <f t="array" ref="C300">IF(ISERROR(INDEX(Tableau1[LOT],SMALL(IF(FREQUENCY(IF(Tableau1[LOT]&lt;&gt;"",MATCH(Tableau1[LOT],Tableau1[LOT],0)), ROW(Tableau1[LOT])-ROW($B$2)+1),ROW(Tableau1[LOT])-ROW($B$2)+1),ROWS(I$2:I300)))),"",INDEX(Tableau1[LOT],SMALL(IF(FREQUENCY(IF(Tableau1[LOT]&lt;&gt;"",MATCH(Tableau1[LOT],Tableau1[LOT],0)), ROW(Tableau1[LOT])-ROW($B$2)+1),ROW(Tableau1[LOT])-ROW($B$2)+1),ROWS(I$2:I300))))</f>
        <v/>
      </c>
      <c r="E300" t="str">
        <f t="array" ref="E300">IF(ISERROR(INDEX(Tableau1[LABO],SMALL(IF(FREQUENCY(IF(Tableau1[LABO]&lt;&gt;"",MATCH(Tableau1[LABO],Tableau1[LABO],0)), ROW(Tableau1[LABO])-ROW($B$2)+1),ROW(Tableau1[LABO])-ROW($B$2)+1),ROWS(I$2:I300)))),"",INDEX(Tableau1[LABO],SMALL(IF(FREQUENCY(IF(Tableau1[LABO]&lt;&gt;"",MATCH(Tableau1[LABO],Tableau1[LABO],0)), ROW(Tableau1[LABO])-ROW($B$2)+1),ROW(Tableau1[LABO])-ROW($B$2)+1),ROWS(I$2:I300))))</f>
        <v/>
      </c>
      <c r="G300" t="str">
        <f t="array" ref="G300">IF(ISERROR(INDEX(Tableau1[USINE],SMALL(IF(FREQUENCY(IF(Tableau1[USINE]&lt;&gt;"",MATCH(Tableau1[USINE],Tableau1[USINE],0)), ROW(Tableau1[USINE])-ROW($B$2)+1),ROW(Tableau1[USINE])-ROW($B$2)+1),ROWS(I$2:I300)))),"",INDEX(Tableau1[USINE],SMALL(IF(FREQUENCY(IF(Tableau1[USINE]&lt;&gt;"",MATCH(Tableau1[USINE],Tableau1[USINE],0)), ROW(Tableau1[USINE])-ROW($B$2)+1),ROW(Tableau1[USINE])-ROW($B$2)+1),ROWS(I$2:I300))))</f>
        <v/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COURBES</vt:lpstr>
      <vt:lpstr>CALCULS COURBES</vt:lpstr>
      <vt:lpstr>DONNEES</vt:lpstr>
      <vt:lpstr>LISTES DEROULANTES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</dc:creator>
  <cp:lastModifiedBy>IRATI</cp:lastModifiedBy>
  <dcterms:created xsi:type="dcterms:W3CDTF">2019-07-30T11:05:20Z</dcterms:created>
  <dcterms:modified xsi:type="dcterms:W3CDTF">2019-08-01T09:26:56Z</dcterms:modified>
</cp:coreProperties>
</file>