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Framacold\Transport\"/>
    </mc:Choice>
  </mc:AlternateContent>
  <xr:revisionPtr revIDLastSave="0" documentId="13_ncr:1_{C5A31A61-FCB9-4943-81A7-C8E3546160E1}" xr6:coauthVersionLast="43" xr6:coauthVersionMax="43" xr10:uidLastSave="{00000000-0000-0000-0000-000000000000}"/>
  <bookViews>
    <workbookView xWindow="-120" yWindow="-120" windowWidth="29040" windowHeight="15840" tabRatio="578" xr2:uid="{00000000-000D-0000-FFFF-FFFF00000000}"/>
  </bookViews>
  <sheets>
    <sheet name="Retour" sheetId="9" r:id="rId1"/>
    <sheet name="TMD" sheetId="4" r:id="rId2"/>
    <sheet name="Expediteurs" sheetId="5" state="hidden" r:id="rId3"/>
    <sheet name="Fluides" sheetId="3" r:id="rId4"/>
  </sheets>
  <definedNames>
    <definedName name="table_depots">#REF!</definedName>
    <definedName name="table_expediteurs">Expediteurs!$B$2:$G$70</definedName>
    <definedName name="table_fluides">Fluides!$A$3:$B$30</definedName>
    <definedName name="table_retour">Retour!$C$23:$K$28</definedName>
    <definedName name="table_retour2">Retour!$C$31:$K$36</definedName>
    <definedName name="table_rt">Retour!$H$49:$H$54</definedName>
    <definedName name="_xlnm.Print_Area" localSheetId="0">Retour!$A$1:$M$63</definedName>
    <definedName name="_xlnm.Print_Area" localSheetId="1">TMD!$A$1:$I$38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0" i="4" l="1"/>
  <c r="H31" i="4"/>
  <c r="H29" i="4"/>
  <c r="I30" i="4"/>
  <c r="I31" i="4"/>
  <c r="I29" i="4"/>
  <c r="C22" i="4"/>
  <c r="H27" i="4"/>
  <c r="C30" i="4" l="1"/>
  <c r="C31" i="4"/>
  <c r="H25" i="4"/>
  <c r="H26" i="4"/>
  <c r="H24" i="4"/>
  <c r="H22" i="4"/>
  <c r="H20" i="4" l="1"/>
  <c r="H21" i="4"/>
  <c r="B13" i="4"/>
  <c r="B14" i="4"/>
  <c r="B15" i="4"/>
  <c r="B12" i="4"/>
  <c r="H19" i="4"/>
  <c r="C26" i="4"/>
  <c r="C27" i="4"/>
  <c r="C29" i="4"/>
  <c r="C25" i="4"/>
  <c r="C20" i="4"/>
  <c r="C21" i="4"/>
  <c r="C24" i="4"/>
  <c r="C19" i="4"/>
  <c r="L41" i="9" l="1"/>
  <c r="L42" i="9"/>
  <c r="L43" i="9"/>
  <c r="L40" i="9"/>
  <c r="L36" i="9"/>
  <c r="L32" i="9"/>
  <c r="L33" i="9"/>
  <c r="L34" i="9"/>
  <c r="L25" i="9"/>
  <c r="L26" i="9"/>
  <c r="L27" i="9"/>
  <c r="L28" i="9"/>
  <c r="L24" i="9"/>
  <c r="L35" i="9"/>
  <c r="L54" i="9" l="1"/>
  <c r="M54" i="9" s="1"/>
  <c r="L53" i="9"/>
  <c r="M53" i="9" s="1"/>
  <c r="L52" i="9"/>
  <c r="M52" i="9" s="1"/>
  <c r="L51" i="9"/>
  <c r="M51" i="9" s="1"/>
  <c r="L50" i="9"/>
  <c r="M50" i="9" s="1"/>
  <c r="L49" i="9"/>
  <c r="M49" i="9" s="1"/>
  <c r="M43" i="9"/>
  <c r="M42" i="9"/>
  <c r="M41" i="9"/>
  <c r="M40" i="9"/>
  <c r="M36" i="9"/>
  <c r="M35" i="9"/>
  <c r="M34" i="9"/>
  <c r="M33" i="9"/>
  <c r="M32" i="9"/>
  <c r="M28" i="9"/>
  <c r="M27" i="9"/>
  <c r="M26" i="9"/>
  <c r="M25" i="9"/>
  <c r="M24" i="9"/>
  <c r="L55" i="9" l="1"/>
  <c r="F57" i="9" s="1"/>
  <c r="M55" i="9"/>
  <c r="F36" i="4"/>
  <c r="B36" i="4"/>
</calcChain>
</file>

<file path=xl/sharedStrings.xml><?xml version="1.0" encoding="utf-8"?>
<sst xmlns="http://schemas.openxmlformats.org/spreadsheetml/2006/main" count="342" uniqueCount="309">
  <si>
    <t>Code</t>
  </si>
  <si>
    <t>Adresse (rue)</t>
  </si>
  <si>
    <t>Ville</t>
  </si>
  <si>
    <t>Adresse (suite)</t>
  </si>
  <si>
    <t>MARSEILLE</t>
  </si>
  <si>
    <t>CHEVIGNY SAINT SAUVEUR</t>
  </si>
  <si>
    <t>RSO</t>
  </si>
  <si>
    <t>TOULOUSE</t>
  </si>
  <si>
    <t>NOYAREY</t>
  </si>
  <si>
    <t>RIORGES</t>
  </si>
  <si>
    <t>CMI EQUIPEMENT</t>
  </si>
  <si>
    <t>FLORANGE</t>
  </si>
  <si>
    <t>COLMAR</t>
  </si>
  <si>
    <t>MONTMELIAN</t>
  </si>
  <si>
    <t>MONTAUBAN</t>
  </si>
  <si>
    <t>CP</t>
  </si>
  <si>
    <t>BG ENERGIE</t>
  </si>
  <si>
    <t>LE HAVRE</t>
  </si>
  <si>
    <t>TILLOY LES MOFFLAINES</t>
  </si>
  <si>
    <t>CORMONTREUIL</t>
  </si>
  <si>
    <t>CHALEZEULE</t>
  </si>
  <si>
    <t>MARMANDE</t>
  </si>
  <si>
    <t>IFS</t>
  </si>
  <si>
    <t>LISSES</t>
  </si>
  <si>
    <t>CRETEIL</t>
  </si>
  <si>
    <t>TAVERNY</t>
  </si>
  <si>
    <t>01000</t>
  </si>
  <si>
    <t>CRAN GEVRIER</t>
  </si>
  <si>
    <t>MONTFAVET</t>
  </si>
  <si>
    <t>MARQUETTE LEZ LILLE</t>
  </si>
  <si>
    <t>HEILLECOURT</t>
  </si>
  <si>
    <t>06340</t>
  </si>
  <si>
    <t>LA TRINITE</t>
  </si>
  <si>
    <t>FRA</t>
  </si>
  <si>
    <t>301 Avenue Georges Frèche</t>
  </si>
  <si>
    <t>PRAE Nicolas APPERT</t>
  </si>
  <si>
    <t>CASTELNAUDARY</t>
  </si>
  <si>
    <t>Expéditeur</t>
  </si>
  <si>
    <t>Conformément à l'ADR en vigueur</t>
  </si>
  <si>
    <t>EXPEDITEUR</t>
  </si>
  <si>
    <t xml:space="preserve">FRAMACOLD </t>
  </si>
  <si>
    <t>DOCUMENT DE TRANSPORT DE MATIERES DANGEREUSES</t>
  </si>
  <si>
    <t>DESTINATAIRE</t>
  </si>
  <si>
    <t>DESCRIPTION</t>
  </si>
  <si>
    <t>TOTAUX</t>
  </si>
  <si>
    <t>NOMBRE DE COLIS</t>
  </si>
  <si>
    <t>QUANTITE DE MATIERES DANGEREUSES (Kg)</t>
  </si>
  <si>
    <t>NON SOUMIS A ADR 2.2 CAR POIDS TOTAL INFERIEUR A 1000 KG</t>
  </si>
  <si>
    <t>NOMBRE BOUTEILLES</t>
  </si>
  <si>
    <t>TOTAL</t>
  </si>
  <si>
    <t>PPC BOURG EN BRESSE 01</t>
  </si>
  <si>
    <t>Ppc Nice</t>
  </si>
  <si>
    <t>Point Gaz</t>
  </si>
  <si>
    <t>PPC 13</t>
  </si>
  <si>
    <t>PPC IFS 14</t>
  </si>
  <si>
    <t>CRYS GAZ</t>
  </si>
  <si>
    <t>CRYS GAZ SERVICE</t>
  </si>
  <si>
    <t>PPC 26</t>
  </si>
  <si>
    <t>RICHARDSON 30 NIMES</t>
  </si>
  <si>
    <t>SASU Arcometal</t>
  </si>
  <si>
    <t>SARL Gaz-Cogne Service</t>
  </si>
  <si>
    <r>
      <t>SARL Senoba</t>
    </r>
    <r>
      <rPr>
        <sz val="10.5"/>
        <color rgb="FFFF0000"/>
        <rFont val="Times New Roman"/>
        <family val="1"/>
      </rPr>
      <t>/a2si</t>
    </r>
  </si>
  <si>
    <t>FRET'VITE 38  SDCV</t>
  </si>
  <si>
    <t>Roanne Gaz Industriels - Rg</t>
  </si>
  <si>
    <t>EURL Comptoir De Distribu</t>
  </si>
  <si>
    <t>RIC SERVICES 51</t>
  </si>
  <si>
    <t>Le Corvaisier</t>
  </si>
  <si>
    <t>PPC 59</t>
  </si>
  <si>
    <t>LOOTEN 59</t>
  </si>
  <si>
    <t>METAL ARTOIS 62</t>
  </si>
  <si>
    <t>Soudage Maintenance Neg</t>
  </si>
  <si>
    <t>Solane</t>
  </si>
  <si>
    <t>Sedeco Distribution</t>
  </si>
  <si>
    <t>SOUDAGE EQUIPEMENT</t>
  </si>
  <si>
    <t>SOUDAGE EQUIPEMENT 68</t>
  </si>
  <si>
    <t>PPC INSTALLATEUR SERVICE</t>
  </si>
  <si>
    <t>FRET'VITE 73</t>
  </si>
  <si>
    <t>PPC  ANNECY 74</t>
  </si>
  <si>
    <t>PRESTAGAZ SERVICES 76</t>
  </si>
  <si>
    <t>PPC ST ETIENNE DU ROUVR</t>
  </si>
  <si>
    <t>G Auto</t>
  </si>
  <si>
    <t>Provence Soudage</t>
  </si>
  <si>
    <t>PPC AVIGNON 84</t>
  </si>
  <si>
    <t>Locmati Soudage</t>
  </si>
  <si>
    <t>PPC LISSES 91</t>
  </si>
  <si>
    <t>PPC CRETEIL 94</t>
  </si>
  <si>
    <t>PPC TAVERNY 95</t>
  </si>
  <si>
    <t>BOURG EN NRESSE</t>
  </si>
  <si>
    <t>36 Montée Jean Dominique Blanqui</t>
  </si>
  <si>
    <t>ZI de l'Estradiol</t>
  </si>
  <si>
    <t>CARCASSONNE</t>
  </si>
  <si>
    <t>1160 Boulevard Charles Cros</t>
  </si>
  <si>
    <t>SAINT MARCEL LES VALENCE</t>
  </si>
  <si>
    <t>La Garenne, Rte Du Circuit</t>
  </si>
  <si>
    <t>Za, Au Couloume</t>
  </si>
  <si>
    <t>125 rte du Ruisset</t>
  </si>
  <si>
    <t>SAINT PRIEST EN JAREZ</t>
  </si>
  <si>
    <t>SOUFFELWEYERSCHEIM</t>
  </si>
  <si>
    <t>HOERT</t>
  </si>
  <si>
    <t>Rue Croix Barret 28 69007</t>
  </si>
  <si>
    <t>ST ETIENNE DU ROUVRAY</t>
  </si>
  <si>
    <t>La Seyne Sur Mer</t>
  </si>
  <si>
    <t>Thaon-les Vosges</t>
  </si>
  <si>
    <t xml:space="preserve">30 rue des Tuileries </t>
  </si>
  <si>
    <t>2a rue de l'Energie</t>
  </si>
  <si>
    <t>Rue Denis Papin 15</t>
  </si>
  <si>
    <t>Rue Viviani 3</t>
  </si>
  <si>
    <t>Bd Lénine 28</t>
  </si>
  <si>
    <t>NIMES</t>
  </si>
  <si>
    <t>SAINT-GAUDENS</t>
  </si>
  <si>
    <t>MONTESTRUC SUR GERS</t>
  </si>
  <si>
    <t>SAINT LOUBES</t>
  </si>
  <si>
    <t>MONTPELLIER CEDEX 3</t>
  </si>
  <si>
    <t>ST MARTIN D'HERES</t>
  </si>
  <si>
    <t>GRANDE-SYNTHE CEDEX</t>
  </si>
  <si>
    <t>CLERMONT FERRAND</t>
  </si>
  <si>
    <t>BANYULS SUR MER</t>
  </si>
  <si>
    <t>LYON 07</t>
  </si>
  <si>
    <t xml:space="preserve">44 Rue des Forges </t>
  </si>
  <si>
    <t xml:space="preserve">2 Rue des Serruriers  </t>
  </si>
  <si>
    <t xml:space="preserve">1 Rue du rond Buisson </t>
  </si>
  <si>
    <t>Nouvelle Comptoir Alpin Du Technicien</t>
  </si>
  <si>
    <t>53 Avenue du Vivarais</t>
  </si>
  <si>
    <t>ZA Rousset</t>
  </si>
  <si>
    <t>882 Avenue Joliot Curie</t>
  </si>
  <si>
    <t>1 Rue Jules Vedrine</t>
  </si>
  <si>
    <t>Zi Montaudran</t>
  </si>
  <si>
    <t>RICHARDSON MONTPELLIER</t>
  </si>
  <si>
    <t>Zi Des Pres D Arenes</t>
  </si>
  <si>
    <t xml:space="preserve"> 639, AV du Marché-Gare</t>
  </si>
  <si>
    <t>Rue des Aciers Bedel</t>
  </si>
  <si>
    <t>Rue Girouflat</t>
  </si>
  <si>
    <t>Za Girouflat</t>
  </si>
  <si>
    <t>Z. I. Sainte A</t>
  </si>
  <si>
    <t xml:space="preserve">Rue Frédéric Joliot Curie </t>
  </si>
  <si>
    <t xml:space="preserve">2 Rue Du Mayencin </t>
  </si>
  <si>
    <t>805 Rue Michel Rondet</t>
  </si>
  <si>
    <t xml:space="preserve"> 6 Rue Du Commerce </t>
  </si>
  <si>
    <t xml:space="preserve">4 Allée des tileuls </t>
  </si>
  <si>
    <t>8 Rue Des Genets</t>
  </si>
  <si>
    <t xml:space="preserve">4 bis Rue Marc Serin </t>
  </si>
  <si>
    <t>Chemin de Serres</t>
  </si>
  <si>
    <t xml:space="preserve">33 Rue Denis du Péage </t>
  </si>
  <si>
    <t xml:space="preserve"> Parc Industriel D</t>
  </si>
  <si>
    <t>Rue Abbé Grégoire</t>
  </si>
  <si>
    <t>16 Rue Camille Guérin</t>
  </si>
  <si>
    <t>8 Rue Claude Burd</t>
  </si>
  <si>
    <t>Zac De Claveloux</t>
  </si>
  <si>
    <t xml:space="preserve">Route des cretes </t>
  </si>
  <si>
    <t xml:space="preserve">Parking Carrefour  </t>
  </si>
  <si>
    <t>Air Products</t>
  </si>
  <si>
    <t>ZI La Vinouv</t>
  </si>
  <si>
    <t xml:space="preserve">Za D Alery </t>
  </si>
  <si>
    <t>10 Imp De La Futai</t>
  </si>
  <si>
    <t>495 Route De Paris</t>
  </si>
  <si>
    <t>Espace Voltaire</t>
  </si>
  <si>
    <t>83500</t>
  </si>
  <si>
    <t>84140</t>
  </si>
  <si>
    <t>88153</t>
  </si>
  <si>
    <t>91090</t>
  </si>
  <si>
    <t>94000</t>
  </si>
  <si>
    <t>95190</t>
  </si>
  <si>
    <t>62 bd Henry</t>
  </si>
  <si>
    <t xml:space="preserve">ZAE du Chêne Bocquet </t>
  </si>
  <si>
    <t>Zac Des Playes J. Monnet Nord B</t>
  </si>
  <si>
    <t>Avenue J. Monnet</t>
  </si>
  <si>
    <t>1870 Avenue Foncouverte</t>
  </si>
  <si>
    <t xml:space="preserve">Parc Act </t>
  </si>
  <si>
    <t xml:space="preserve">ZI INOVA 3000 </t>
  </si>
  <si>
    <t xml:space="preserve"> 7 Avenue du Général de Gaulle </t>
  </si>
  <si>
    <t>139 Chemins Des Bassins</t>
  </si>
  <si>
    <t>Autre gaz</t>
  </si>
  <si>
    <t>FRAMACOLD</t>
  </si>
  <si>
    <t>RS51</t>
  </si>
  <si>
    <t>RS53</t>
  </si>
  <si>
    <t>B.FROID CONCEPT</t>
  </si>
  <si>
    <t xml:space="preserve">P.A LES GRANDS CARRES </t>
  </si>
  <si>
    <t>LE CHAMP ROUATARD</t>
  </si>
  <si>
    <t>ROMILLE</t>
  </si>
  <si>
    <t>CLAUGER POITOU</t>
  </si>
  <si>
    <t>CHANTIER CLAUGER</t>
  </si>
  <si>
    <t>8 RUE DES CEDRES</t>
  </si>
  <si>
    <t>CELLES SUR BELLE</t>
  </si>
  <si>
    <t>SERIFROID</t>
  </si>
  <si>
    <t>Rue de la Capelle</t>
  </si>
  <si>
    <t>ZI de l'Industrie</t>
  </si>
  <si>
    <t>SAINT MARTIN BOULOGNE</t>
  </si>
  <si>
    <t xml:space="preserve">FICHE DE TRANSPORT  A compléter et à nous retourner pour accord </t>
  </si>
  <si>
    <t>Expéditeur :</t>
  </si>
  <si>
    <t>Société :</t>
  </si>
  <si>
    <t>ACCORD DE RETOUR</t>
  </si>
  <si>
    <t>Adresse :</t>
  </si>
  <si>
    <t>Votre ref :</t>
  </si>
  <si>
    <t>Destinataire :</t>
  </si>
  <si>
    <t xml:space="preserve"> FRAMACOLD</t>
  </si>
  <si>
    <t>TOTAL Nombre de bouteilles vides</t>
  </si>
  <si>
    <t>301 AVENUE GEORGES FRECHE</t>
  </si>
  <si>
    <t>TOTAL Nombre de bouteilles de récup,</t>
  </si>
  <si>
    <t>PRAE NICOLAS APPERT</t>
  </si>
  <si>
    <t>Conditionnement :</t>
  </si>
  <si>
    <t>04.68.60.00.34</t>
  </si>
  <si>
    <t xml:space="preserve">Bouteille individuelle (non paletisée) : </t>
  </si>
  <si>
    <t>11400 CASTELNAUDARY</t>
  </si>
  <si>
    <t xml:space="preserve">Nombre de palette(s) :  </t>
  </si>
  <si>
    <t>ADR2.2</t>
  </si>
  <si>
    <t>UN 3163</t>
  </si>
  <si>
    <t xml:space="preserve">UN 3159   </t>
  </si>
  <si>
    <t>UN 3337</t>
  </si>
  <si>
    <t>UN 3340</t>
  </si>
  <si>
    <t>UN 1978</t>
  </si>
  <si>
    <t xml:space="preserve"> EMBALLAGE VIDE</t>
  </si>
  <si>
    <t>Fluide :</t>
  </si>
  <si>
    <t>R410A</t>
  </si>
  <si>
    <t>R507</t>
  </si>
  <si>
    <t>R404A</t>
  </si>
  <si>
    <t>R407C</t>
  </si>
  <si>
    <t>R290</t>
  </si>
  <si>
    <t>Capacité total  L.</t>
  </si>
  <si>
    <t>Poids btl.kg</t>
  </si>
  <si>
    <t>bouteille  x  L.</t>
  </si>
  <si>
    <t>UN 3252</t>
  </si>
  <si>
    <t>UN 1969</t>
  </si>
  <si>
    <t>R422A</t>
  </si>
  <si>
    <t>R32</t>
  </si>
  <si>
    <t>bouteille x  L.</t>
  </si>
  <si>
    <t>ADR2.1</t>
  </si>
  <si>
    <t>UN1013</t>
  </si>
  <si>
    <r>
      <t xml:space="preserve">R744A </t>
    </r>
    <r>
      <rPr>
        <b/>
        <sz val="8"/>
        <rFont val="Arial"/>
        <family val="2"/>
      </rPr>
      <t>(CO2)</t>
    </r>
  </si>
  <si>
    <t>bouteille x L.</t>
  </si>
  <si>
    <t>UN 1958  ADR 2.2   BOUTELLES DE  RECUPERATION ET TRANSFERT</t>
  </si>
  <si>
    <t xml:space="preserve">   Total  kg gaz</t>
  </si>
  <si>
    <t>N°bouteille</t>
  </si>
  <si>
    <t>recup ou transfert</t>
  </si>
  <si>
    <t>indiquer 1 dans la case correspondante          15 L             25L               60L</t>
  </si>
  <si>
    <t>quantité kg</t>
  </si>
  <si>
    <t>gaz contenu</t>
  </si>
  <si>
    <t xml:space="preserve">Transport n'exédant pas les limites de l'ARD 1.1.3.6 </t>
  </si>
  <si>
    <t xml:space="preserve">si capacité est inférieur à 1000L.  (capacité gaz total = </t>
  </si>
  <si>
    <t>litres)</t>
  </si>
  <si>
    <t>Nom prénom  :</t>
  </si>
  <si>
    <t>date :</t>
  </si>
  <si>
    <t>signature :</t>
  </si>
  <si>
    <t>NOUS TRANSMETTRE CETTE FICHE COMPLETE POUR ACCORD DE RETOUR</t>
  </si>
  <si>
    <t>NOUS TRANSMETTRE CHAQUE BORDEREAU DE SUIVI DE BOUTEILLE DE RECUPETATION BSDD</t>
  </si>
  <si>
    <t>REMETTRE CES DOCUMENTS AU TRANSPORTEUR ( avec consignes de sécurité ci-dessous)</t>
  </si>
  <si>
    <t>301 Av Georges FRECHE</t>
  </si>
  <si>
    <t>PRAE Nicolas Appert</t>
  </si>
  <si>
    <t>CP/ Ville</t>
  </si>
  <si>
    <t xml:space="preserve">    Tel 04 68 60 00 34   Fax 09 72 35 21 14   email : commande@framacold.com  </t>
  </si>
  <si>
    <t>R23</t>
  </si>
  <si>
    <t>UN 1984</t>
  </si>
  <si>
    <t>DEMANDE DE BON DE RETOUR DES BOUTEILLES VIDES</t>
  </si>
  <si>
    <t>R448A</t>
  </si>
  <si>
    <t xml:space="preserve">UN 1078 Gaz réfrigérant  </t>
  </si>
  <si>
    <t>R449A</t>
  </si>
  <si>
    <t>R452A</t>
  </si>
  <si>
    <t xml:space="preserve">VEUILLEZ NOUS TRANSMETTRE TOUS LES BORDEREAUX DE SUIVI DE BOUTEILLE </t>
  </si>
  <si>
    <t>FLUIDE</t>
  </si>
  <si>
    <t>UN 3159, GAZ REFRIGERANT,NSA,(TETRAFLUOROETHANE),2.2</t>
  </si>
  <si>
    <t>R134A</t>
  </si>
  <si>
    <t>UN 1018, GAZ REFRIGERANT,NSA,(CHLORODIFLUOROMETHANE),2,2A</t>
  </si>
  <si>
    <t>R22</t>
  </si>
  <si>
    <t>UN 1984, TRIFLUOROMETHANE, 2.2 , 2A 20</t>
  </si>
  <si>
    <t>UN 1978 , PROPANE, 2.1</t>
  </si>
  <si>
    <t>UN 3252, DIFLUOROMETHANE (GAZ REFRIGERANT R32) , 2.1</t>
  </si>
  <si>
    <t>UN 3337, GAZ REFRIGERANT, NSA (TRI/PENTA /TETRA-FLUOROETHANE), 2.2</t>
  </si>
  <si>
    <t>R404T</t>
  </si>
  <si>
    <t>UN 3340, GAZ REFRIGERANT,NSA, , DI/PENTA /TETRA-FLUOROETHANE),2.2</t>
  </si>
  <si>
    <t>UN 3163, GAZ REFRIGERANT,NSA,(PENTAFLUOROETHANE,DIFLUOROETHANE),2.2</t>
  </si>
  <si>
    <t>UN 1078, GAZ REFRIGERANT,NSA,(TETRAFLUOROETHANE),2.2</t>
  </si>
  <si>
    <t>UN 1078, GAZ REFRIGERANT,NSA,(TRI/TETRA/PENTAFLUOROÉTHANE, ISOBUTANE), 2.2</t>
  </si>
  <si>
    <t>UN 1078, GAZ REFRIGERANT, NSA, (PENTA/TETRA/DIFLUOROETHANE, DIFLUOROMETHANE, HEPTAFLUOROPROPANE), 2.2</t>
  </si>
  <si>
    <t>UN 1078, GAZ REFRIGERANT,NSA, (R70A)(TETRA/PENTAFLUOROETHANE, DIFLUOROMÉTHANE, HEPTAFLUOROPROPANE, N-BUTANE, ISOPENTANE), 2.2</t>
  </si>
  <si>
    <t>UN1078, 2.3.3.3 TETRAFLUOROPROPENE, 1.1.1.2 TETRAFLUOROETHANE, 1.3.3.3 TETRAFLUOROET-1-ENE</t>
  </si>
  <si>
    <t>UN 1078, GAZ REFRIGERANT, NSA, (PENTA/TETRAFLLUOROETHANE, DIFLUOROMETHANE, TETRAFLUOROPROPENE), 2.2</t>
  </si>
  <si>
    <t>UN 1078, GAZ REFRIGERANT, NSA, (PENTAFLUOROETHANE, DIFLUOROMETHANE, TETRAFLUOROPROPENE), 2.2</t>
  </si>
  <si>
    <t>UN 1078, GAZ REFRIGERANT, NSA, PENTHAFLUOROETHANE, TRIFLUOROETHANE</t>
  </si>
  <si>
    <t>UN 1969 ISOBUTANE 2.1 (BD)</t>
  </si>
  <si>
    <t>R600A</t>
  </si>
  <si>
    <t>UN 1013, DIOXYDE DE CARBONE</t>
  </si>
  <si>
    <t>R744 C02</t>
  </si>
  <si>
    <t>UN 1956, GAZ COMPRIME NSA, NON INFLAMMABLE</t>
  </si>
  <si>
    <t>GREEN FLUSH</t>
  </si>
  <si>
    <t>UN 3161, GAZ LIQUEFIE INFLAMMABLE, N.O.S., 2.1</t>
  </si>
  <si>
    <t>1234YF</t>
  </si>
  <si>
    <t>UN 3161, (TRANS-1,3,3,3-TETRAFLUOROPROP-1-ENE) GAZ LIQUEFIE , N.O.S., 2.2</t>
  </si>
  <si>
    <t>1234ZE</t>
  </si>
  <si>
    <t>AUTRE</t>
  </si>
  <si>
    <t>Date: 22/07/2019</t>
  </si>
  <si>
    <t>QUANTITE MD (Kg)</t>
  </si>
  <si>
    <t>R426A (RS-24)</t>
  </si>
  <si>
    <t>R434A (RS-45)</t>
  </si>
  <si>
    <t>R442A (RS-50)</t>
  </si>
  <si>
    <t>(RS-51)</t>
  </si>
  <si>
    <t>(RS-53)</t>
  </si>
  <si>
    <t>R453A (RS-70)</t>
  </si>
  <si>
    <t>UN 1078, GAZ REFRIGERANT, NSA, PENTAFLUOROETHANE,1,1,1,2-TETRAFLUOROETHANE,ISOBUTANE</t>
  </si>
  <si>
    <t>R428A (RS-52)</t>
  </si>
  <si>
    <t>N°</t>
  </si>
  <si>
    <t>UN 1078/1984</t>
  </si>
  <si>
    <t>RECUP/TRANSFERT</t>
  </si>
  <si>
    <t>recup</t>
  </si>
  <si>
    <t>Transfert</t>
  </si>
  <si>
    <t>Boureille de transfert</t>
  </si>
  <si>
    <t>Genie froid</t>
  </si>
  <si>
    <t>7 rue de la Maladière</t>
  </si>
  <si>
    <t>10300 Sainte savine</t>
  </si>
  <si>
    <t>R404a</t>
  </si>
  <si>
    <t>Tranfert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</si>
</sst>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0.5"/>
      <color rgb="FF000000"/>
      <name val="Times New Roman"/>
      <family val="1"/>
    </font>
    <font>
      <sz val="10.5"/>
      <color rgb="FFFF0000"/>
      <name val="Times New Roman"/>
      <family val="1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u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theme="4" tint="0.7999816888943144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71">
    <xf numFmtId="0" fontId="0" fillId="0" borderId="0" xfId="0"/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 wrapText="1"/>
    </xf>
    <xf numFmtId="0" fontId="0" fillId="2" borderId="0" xfId="0" applyFont="1" applyFill="1" applyBorder="1" applyAlignment="1">
      <alignment horizontal="left" vertical="center"/>
    </xf>
    <xf numFmtId="0" fontId="2" fillId="2" borderId="0" xfId="1" applyFont="1" applyFill="1" applyBorder="1" applyAlignment="1">
      <alignment horizontal="left" vertical="center"/>
    </xf>
    <xf numFmtId="0" fontId="0" fillId="0" borderId="0" xfId="0" applyBorder="1"/>
    <xf numFmtId="0" fontId="0" fillId="0" borderId="1" xfId="0" applyBorder="1"/>
    <xf numFmtId="0" fontId="0" fillId="0" borderId="0" xfId="0" applyAlignment="1"/>
    <xf numFmtId="0" fontId="7" fillId="0" borderId="0" xfId="0" applyFont="1"/>
    <xf numFmtId="0" fontId="0" fillId="0" borderId="7" xfId="0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9" fillId="0" borderId="7" xfId="0" applyFont="1" applyBorder="1" applyAlignment="1">
      <alignment wrapText="1"/>
    </xf>
    <xf numFmtId="0" fontId="0" fillId="0" borderId="0" xfId="0" applyAlignment="1">
      <alignment horizontal="center"/>
    </xf>
    <xf numFmtId="49" fontId="10" fillId="2" borderId="1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4" fillId="0" borderId="0" xfId="1" applyFont="1"/>
    <xf numFmtId="0" fontId="10" fillId="2" borderId="6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vertical="center"/>
    </xf>
    <xf numFmtId="0" fontId="12" fillId="0" borderId="7" xfId="0" applyFont="1" applyBorder="1"/>
    <xf numFmtId="0" fontId="4" fillId="0" borderId="7" xfId="0" applyFont="1" applyBorder="1" applyAlignment="1">
      <alignment vertical="center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13" fillId="0" borderId="0" xfId="0" applyFont="1" applyBorder="1" applyAlignment="1">
      <alignment horizontal="left" vertical="top"/>
    </xf>
    <xf numFmtId="0" fontId="8" fillId="0" borderId="7" xfId="0" applyFont="1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0" fillId="2" borderId="25" xfId="0" applyFont="1" applyFill="1" applyBorder="1" applyAlignment="1">
      <alignment vertical="center" wrapText="1"/>
    </xf>
    <xf numFmtId="49" fontId="10" fillId="2" borderId="25" xfId="0" applyNumberFormat="1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0" fillId="4" borderId="12" xfId="0" applyFill="1" applyBorder="1"/>
    <xf numFmtId="0" fontId="0" fillId="4" borderId="20" xfId="0" applyFill="1" applyBorder="1"/>
    <xf numFmtId="0" fontId="0" fillId="4" borderId="13" xfId="0" applyFill="1" applyBorder="1"/>
    <xf numFmtId="0" fontId="14" fillId="4" borderId="10" xfId="0" applyFont="1" applyFill="1" applyBorder="1"/>
    <xf numFmtId="0" fontId="0" fillId="4" borderId="0" xfId="0" applyFill="1" applyBorder="1"/>
    <xf numFmtId="0" fontId="0" fillId="4" borderId="14" xfId="0" applyFill="1" applyBorder="1"/>
    <xf numFmtId="0" fontId="0" fillId="4" borderId="10" xfId="0" applyFill="1" applyBorder="1"/>
    <xf numFmtId="0" fontId="16" fillId="4" borderId="27" xfId="0" applyFont="1" applyFill="1" applyBorder="1"/>
    <xf numFmtId="0" fontId="16" fillId="4" borderId="28" xfId="0" applyFont="1" applyFill="1" applyBorder="1"/>
    <xf numFmtId="0" fontId="0" fillId="4" borderId="28" xfId="0" applyFill="1" applyBorder="1"/>
    <xf numFmtId="0" fontId="0" fillId="4" borderId="29" xfId="0" applyFill="1" applyBorder="1"/>
    <xf numFmtId="0" fontId="17" fillId="4" borderId="0" xfId="0" applyFont="1" applyFill="1" applyBorder="1"/>
    <xf numFmtId="0" fontId="0" fillId="4" borderId="27" xfId="0" applyFill="1" applyBorder="1"/>
    <xf numFmtId="0" fontId="16" fillId="4" borderId="0" xfId="0" applyFont="1" applyFill="1" applyBorder="1" applyAlignment="1">
      <alignment horizontal="right"/>
    </xf>
    <xf numFmtId="0" fontId="16" fillId="4" borderId="10" xfId="0" applyFont="1" applyFill="1" applyBorder="1"/>
    <xf numFmtId="0" fontId="0" fillId="4" borderId="0" xfId="0" applyFill="1" applyBorder="1" applyAlignment="1">
      <alignment horizontal="right"/>
    </xf>
    <xf numFmtId="0" fontId="19" fillId="4" borderId="28" xfId="0" applyFont="1" applyFill="1" applyBorder="1"/>
    <xf numFmtId="0" fontId="17" fillId="4" borderId="0" xfId="0" applyFont="1" applyFill="1" applyBorder="1" applyAlignment="1">
      <alignment horizontal="right"/>
    </xf>
    <xf numFmtId="0" fontId="20" fillId="4" borderId="0" xfId="0" applyFont="1" applyFill="1" applyBorder="1"/>
    <xf numFmtId="0" fontId="0" fillId="4" borderId="0" xfId="0" applyFill="1"/>
    <xf numFmtId="0" fontId="21" fillId="4" borderId="0" xfId="0" applyFont="1" applyFill="1" applyBorder="1"/>
    <xf numFmtId="0" fontId="16" fillId="4" borderId="0" xfId="0" applyFont="1" applyFill="1"/>
    <xf numFmtId="0" fontId="0" fillId="0" borderId="1" xfId="0" applyFill="1" applyBorder="1" applyAlignment="1" applyProtection="1">
      <alignment horizontal="left"/>
      <protection locked="0"/>
    </xf>
    <xf numFmtId="0" fontId="16" fillId="4" borderId="0" xfId="0" applyFont="1" applyFill="1" applyBorder="1"/>
    <xf numFmtId="0" fontId="16" fillId="0" borderId="1" xfId="0" applyFont="1" applyFill="1" applyBorder="1" applyProtection="1">
      <protection locked="0"/>
    </xf>
    <xf numFmtId="0" fontId="0" fillId="4" borderId="15" xfId="0" applyFill="1" applyBorder="1"/>
    <xf numFmtId="0" fontId="0" fillId="4" borderId="21" xfId="0" applyFill="1" applyBorder="1"/>
    <xf numFmtId="0" fontId="0" fillId="4" borderId="16" xfId="0" applyFill="1" applyBorder="1"/>
    <xf numFmtId="0" fontId="19" fillId="4" borderId="23" xfId="0" applyFont="1" applyFill="1" applyBorder="1" applyAlignment="1">
      <alignment horizontal="center"/>
    </xf>
    <xf numFmtId="0" fontId="19" fillId="4" borderId="13" xfId="0" applyFont="1" applyFill="1" applyBorder="1" applyAlignment="1"/>
    <xf numFmtId="0" fontId="18" fillId="4" borderId="4" xfId="0" applyFont="1" applyFill="1" applyBorder="1" applyAlignment="1"/>
    <xf numFmtId="0" fontId="18" fillId="4" borderId="18" xfId="0" applyFont="1" applyFill="1" applyBorder="1" applyAlignment="1"/>
    <xf numFmtId="0" fontId="18" fillId="4" borderId="30" xfId="0" applyFont="1" applyFill="1" applyBorder="1" applyAlignment="1">
      <alignment horizontal="center"/>
    </xf>
    <xf numFmtId="0" fontId="0" fillId="4" borderId="33" xfId="0" applyFill="1" applyBorder="1"/>
    <xf numFmtId="0" fontId="0" fillId="0" borderId="34" xfId="0" applyFill="1" applyBorder="1" applyAlignment="1" applyProtection="1">
      <alignment horizontal="center"/>
      <protection locked="0"/>
    </xf>
    <xf numFmtId="0" fontId="0" fillId="0" borderId="31" xfId="0" applyFill="1" applyBorder="1" applyAlignment="1" applyProtection="1">
      <alignment horizontal="center"/>
      <protection locked="0"/>
    </xf>
    <xf numFmtId="0" fontId="0" fillId="4" borderId="33" xfId="0" applyFill="1" applyBorder="1" applyAlignment="1">
      <alignment horizontal="center"/>
    </xf>
    <xf numFmtId="0" fontId="0" fillId="4" borderId="35" xfId="0" applyFill="1" applyBorder="1"/>
    <xf numFmtId="0" fontId="0" fillId="0" borderId="36" xfId="0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alignment horizontal="center"/>
      <protection locked="0"/>
    </xf>
    <xf numFmtId="0" fontId="0" fillId="4" borderId="35" xfId="0" applyFill="1" applyBorder="1" applyAlignment="1">
      <alignment horizontal="center"/>
    </xf>
    <xf numFmtId="0" fontId="0" fillId="4" borderId="0" xfId="0" applyFill="1" applyBorder="1" applyAlignment="1">
      <alignment horizontal="center" textRotation="90" wrapText="1"/>
    </xf>
    <xf numFmtId="0" fontId="0" fillId="4" borderId="0" xfId="0" applyFill="1" applyBorder="1" applyAlignment="1">
      <alignment horizontal="center"/>
    </xf>
    <xf numFmtId="0" fontId="19" fillId="4" borderId="7" xfId="0" applyFont="1" applyFill="1" applyBorder="1" applyAlignment="1"/>
    <xf numFmtId="0" fontId="19" fillId="4" borderId="23" xfId="0" applyFont="1" applyFill="1" applyBorder="1" applyAlignment="1"/>
    <xf numFmtId="0" fontId="18" fillId="4" borderId="10" xfId="0" applyFont="1" applyFill="1" applyBorder="1" applyAlignment="1"/>
    <xf numFmtId="0" fontId="18" fillId="4" borderId="29" xfId="0" applyFont="1" applyFill="1" applyBorder="1" applyAlignment="1"/>
    <xf numFmtId="0" fontId="18" fillId="4" borderId="38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/>
    </xf>
    <xf numFmtId="0" fontId="0" fillId="4" borderId="40" xfId="0" applyFill="1" applyBorder="1"/>
    <xf numFmtId="0" fontId="16" fillId="4" borderId="33" xfId="0" applyFont="1" applyFill="1" applyBorder="1"/>
    <xf numFmtId="0" fontId="0" fillId="0" borderId="41" xfId="0" applyFill="1" applyBorder="1" applyAlignment="1" applyProtection="1">
      <alignment horizontal="center"/>
      <protection locked="0"/>
    </xf>
    <xf numFmtId="0" fontId="0" fillId="4" borderId="19" xfId="0" applyFill="1" applyBorder="1" applyAlignment="1">
      <alignment horizontal="center"/>
    </xf>
    <xf numFmtId="0" fontId="0" fillId="0" borderId="8" xfId="0" applyFill="1" applyBorder="1" applyAlignment="1" applyProtection="1">
      <alignment horizontal="center"/>
      <protection locked="0"/>
    </xf>
    <xf numFmtId="0" fontId="0" fillId="0" borderId="42" xfId="0" applyFill="1" applyBorder="1" applyAlignment="1" applyProtection="1">
      <alignment horizontal="center"/>
      <protection locked="0"/>
    </xf>
    <xf numFmtId="0" fontId="19" fillId="4" borderId="26" xfId="0" applyFont="1" applyFill="1" applyBorder="1" applyAlignment="1"/>
    <xf numFmtId="0" fontId="19" fillId="4" borderId="41" xfId="0" applyFont="1" applyFill="1" applyBorder="1" applyAlignment="1"/>
    <xf numFmtId="0" fontId="19" fillId="4" borderId="30" xfId="0" applyFont="1" applyFill="1" applyBorder="1" applyAlignment="1">
      <alignment horizontal="center"/>
    </xf>
    <xf numFmtId="0" fontId="18" fillId="4" borderId="1" xfId="0" applyFont="1" applyFill="1" applyBorder="1" applyAlignment="1"/>
    <xf numFmtId="0" fontId="18" fillId="4" borderId="7" xfId="0" applyFont="1" applyFill="1" applyBorder="1" applyAlignment="1">
      <alignment horizontal="center"/>
    </xf>
    <xf numFmtId="0" fontId="18" fillId="4" borderId="30" xfId="0" applyFont="1" applyFill="1" applyBorder="1"/>
    <xf numFmtId="0" fontId="18" fillId="4" borderId="45" xfId="0" applyFont="1" applyFill="1" applyBorder="1" applyAlignment="1">
      <alignment horizontal="center" vertical="center"/>
    </xf>
    <xf numFmtId="0" fontId="0" fillId="0" borderId="27" xfId="0" applyFill="1" applyBorder="1" applyAlignment="1" applyProtection="1">
      <alignment horizontal="center"/>
      <protection locked="0"/>
    </xf>
    <xf numFmtId="0" fontId="0" fillId="0" borderId="33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35" xfId="0" applyFill="1" applyBorder="1" applyAlignment="1" applyProtection="1">
      <alignment horizontal="center"/>
      <protection locked="0"/>
    </xf>
    <xf numFmtId="0" fontId="18" fillId="4" borderId="28" xfId="0" applyFont="1" applyFill="1" applyBorder="1" applyAlignment="1"/>
    <xf numFmtId="0" fontId="0" fillId="0" borderId="19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49" xfId="0" applyFill="1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center"/>
      <protection locked="0"/>
    </xf>
    <xf numFmtId="0" fontId="0" fillId="0" borderId="50" xfId="0" applyFill="1" applyBorder="1" applyAlignment="1" applyProtection="1">
      <alignment horizontal="center"/>
      <protection locked="0"/>
    </xf>
    <xf numFmtId="0" fontId="0" fillId="0" borderId="51" xfId="0" applyFill="1" applyBorder="1" applyAlignment="1" applyProtection="1">
      <alignment horizontal="center"/>
      <protection locked="0"/>
    </xf>
    <xf numFmtId="0" fontId="0" fillId="0" borderId="43" xfId="0" applyFill="1" applyBorder="1" applyAlignment="1" applyProtection="1">
      <alignment horizontal="center"/>
      <protection locked="0"/>
    </xf>
    <xf numFmtId="0" fontId="0" fillId="0" borderId="37" xfId="0" applyFill="1" applyBorder="1" applyAlignment="1" applyProtection="1">
      <alignment horizontal="center"/>
      <protection locked="0"/>
    </xf>
    <xf numFmtId="0" fontId="21" fillId="4" borderId="26" xfId="0" applyFont="1" applyFill="1" applyBorder="1"/>
    <xf numFmtId="0" fontId="21" fillId="4" borderId="52" xfId="0" applyFont="1" applyFill="1" applyBorder="1" applyAlignment="1">
      <alignment horizontal="center"/>
    </xf>
    <xf numFmtId="0" fontId="24" fillId="4" borderId="11" xfId="0" applyFont="1" applyFill="1" applyBorder="1" applyAlignment="1">
      <alignment horizontal="center"/>
    </xf>
    <xf numFmtId="0" fontId="18" fillId="4" borderId="0" xfId="0" applyFont="1" applyFill="1"/>
    <xf numFmtId="0" fontId="0" fillId="0" borderId="34" xfId="0" applyBorder="1"/>
    <xf numFmtId="0" fontId="18" fillId="4" borderId="24" xfId="0" applyFont="1" applyFill="1" applyBorder="1" applyAlignment="1"/>
    <xf numFmtId="0" fontId="0" fillId="0" borderId="28" xfId="0" applyFill="1" applyBorder="1" applyAlignment="1" applyProtection="1">
      <alignment horizontal="center"/>
      <protection locked="0"/>
    </xf>
    <xf numFmtId="0" fontId="0" fillId="0" borderId="38" xfId="0" applyFill="1" applyBorder="1" applyAlignment="1" applyProtection="1">
      <alignment horizontal="center"/>
      <protection locked="0"/>
    </xf>
    <xf numFmtId="0" fontId="21" fillId="2" borderId="1" xfId="0" applyFont="1" applyFill="1" applyBorder="1" applyAlignment="1">
      <alignment horizontal="left"/>
    </xf>
    <xf numFmtId="0" fontId="18" fillId="4" borderId="45" xfId="0" applyFont="1" applyFill="1" applyBorder="1"/>
    <xf numFmtId="0" fontId="18" fillId="4" borderId="10" xfId="0" applyFont="1" applyFill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18" fillId="4" borderId="27" xfId="0" applyFont="1" applyFill="1" applyBorder="1" applyAlignment="1">
      <alignment vertical="center"/>
    </xf>
    <xf numFmtId="0" fontId="18" fillId="4" borderId="28" xfId="0" applyFont="1" applyFill="1" applyBorder="1" applyAlignment="1">
      <alignment vertical="center"/>
    </xf>
    <xf numFmtId="0" fontId="18" fillId="4" borderId="14" xfId="0" applyFont="1" applyFill="1" applyBorder="1" applyAlignment="1">
      <alignment vertical="center"/>
    </xf>
    <xf numFmtId="0" fontId="18" fillId="4" borderId="29" xfId="0" applyFont="1" applyFill="1" applyBorder="1" applyAlignment="1">
      <alignment vertical="center"/>
    </xf>
    <xf numFmtId="0" fontId="4" fillId="4" borderId="0" xfId="0" applyFont="1" applyFill="1"/>
    <xf numFmtId="0" fontId="25" fillId="4" borderId="30" xfId="0" applyFont="1" applyFill="1" applyBorder="1" applyAlignment="1">
      <alignment horizontal="center"/>
    </xf>
    <xf numFmtId="0" fontId="0" fillId="4" borderId="19" xfId="0" applyFill="1" applyBorder="1"/>
    <xf numFmtId="0" fontId="18" fillId="4" borderId="38" xfId="0" applyFont="1" applyFill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/>
    </xf>
    <xf numFmtId="0" fontId="25" fillId="4" borderId="38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 wrapText="1"/>
    </xf>
    <xf numFmtId="0" fontId="26" fillId="4" borderId="7" xfId="0" applyFont="1" applyFill="1" applyBorder="1"/>
    <xf numFmtId="0" fontId="21" fillId="4" borderId="49" xfId="0" applyFont="1" applyFill="1" applyBorder="1" applyAlignment="1">
      <alignment horizontal="center"/>
    </xf>
    <xf numFmtId="0" fontId="21" fillId="4" borderId="54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4" borderId="55" xfId="0" applyFill="1" applyBorder="1" applyAlignment="1">
      <alignment horizontal="center"/>
    </xf>
    <xf numFmtId="0" fontId="0" fillId="5" borderId="33" xfId="0" applyFill="1" applyBorder="1"/>
    <xf numFmtId="0" fontId="0" fillId="4" borderId="4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54" xfId="0" applyFill="1" applyBorder="1" applyAlignment="1">
      <alignment horizontal="center" wrapText="1"/>
    </xf>
    <xf numFmtId="0" fontId="0" fillId="4" borderId="40" xfId="0" applyFill="1" applyBorder="1" applyAlignment="1">
      <alignment horizontal="center"/>
    </xf>
    <xf numFmtId="0" fontId="16" fillId="4" borderId="7" xfId="0" applyFont="1" applyFill="1" applyBorder="1"/>
    <xf numFmtId="0" fontId="21" fillId="4" borderId="7" xfId="0" applyFont="1" applyFill="1" applyBorder="1" applyAlignment="1">
      <alignment horizontal="center"/>
    </xf>
    <xf numFmtId="0" fontId="24" fillId="4" borderId="7" xfId="0" applyFont="1" applyFill="1" applyBorder="1"/>
    <xf numFmtId="0" fontId="8" fillId="0" borderId="7" xfId="0" applyFont="1" applyBorder="1"/>
    <xf numFmtId="0" fontId="0" fillId="0" borderId="8" xfId="0" applyFont="1" applyBorder="1" applyAlignment="1">
      <alignment vertical="center" wrapText="1"/>
    </xf>
    <xf numFmtId="0" fontId="19" fillId="4" borderId="53" xfId="0" applyFont="1" applyFill="1" applyBorder="1" applyAlignment="1"/>
    <xf numFmtId="0" fontId="0" fillId="4" borderId="54" xfId="0" applyFill="1" applyBorder="1" applyAlignment="1">
      <alignment horizontal="center"/>
    </xf>
    <xf numFmtId="0" fontId="23" fillId="5" borderId="31" xfId="0" applyFont="1" applyFill="1" applyBorder="1" applyAlignment="1">
      <alignment wrapText="1"/>
    </xf>
    <xf numFmtId="0" fontId="21" fillId="4" borderId="0" xfId="0" applyFont="1" applyFill="1" applyBorder="1" applyAlignment="1">
      <alignment horizontal="right"/>
    </xf>
    <xf numFmtId="0" fontId="21" fillId="4" borderId="10" xfId="0" applyFont="1" applyFill="1" applyBorder="1"/>
    <xf numFmtId="0" fontId="16" fillId="4" borderId="21" xfId="0" applyFont="1" applyFill="1" applyBorder="1"/>
    <xf numFmtId="0" fontId="8" fillId="0" borderId="8" xfId="0" applyFont="1" applyBorder="1" applyAlignment="1">
      <alignment horizontal="center"/>
    </xf>
    <xf numFmtId="0" fontId="8" fillId="0" borderId="7" xfId="0" applyFont="1" applyBorder="1" applyAlignment="1">
      <alignment horizontal="center" vertical="center" wrapText="1"/>
    </xf>
    <xf numFmtId="0" fontId="0" fillId="4" borderId="57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8" fillId="0" borderId="22" xfId="0" applyNumberFormat="1" applyFont="1" applyBorder="1" applyAlignment="1">
      <alignment horizontal="center" vertical="center" wrapText="1"/>
    </xf>
    <xf numFmtId="0" fontId="8" fillId="0" borderId="0" xfId="0" applyFont="1" applyBorder="1"/>
    <xf numFmtId="0" fontId="0" fillId="0" borderId="0" xfId="0" applyFont="1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8" fillId="4" borderId="9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21" fillId="4" borderId="9" xfId="0" applyFont="1" applyFill="1" applyBorder="1" applyAlignment="1">
      <alignment horizontal="center"/>
    </xf>
    <xf numFmtId="0" fontId="21" fillId="4" borderId="22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15" fillId="4" borderId="12" xfId="0" applyFont="1" applyFill="1" applyBorder="1" applyAlignment="1">
      <alignment horizontal="center" vertical="center" wrapText="1"/>
    </xf>
    <xf numFmtId="0" fontId="15" fillId="4" borderId="20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center" vertical="center"/>
    </xf>
    <xf numFmtId="0" fontId="18" fillId="4" borderId="26" xfId="0" applyFont="1" applyFill="1" applyBorder="1" applyAlignment="1">
      <alignment horizontal="center" vertical="center"/>
    </xf>
    <xf numFmtId="0" fontId="18" fillId="4" borderId="53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/>
    </xf>
    <xf numFmtId="0" fontId="19" fillId="4" borderId="0" xfId="0" applyFont="1" applyFill="1" applyBorder="1" applyAlignment="1">
      <alignment horizontal="left"/>
    </xf>
    <xf numFmtId="14" fontId="0" fillId="0" borderId="0" xfId="0" applyNumberForma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4" fillId="4" borderId="9" xfId="0" applyFont="1" applyFill="1" applyBorder="1" applyAlignment="1">
      <alignment horizontal="right" vertical="center"/>
    </xf>
    <xf numFmtId="0" fontId="14" fillId="4" borderId="22" xfId="0" applyFont="1" applyFill="1" applyBorder="1" applyAlignment="1">
      <alignment horizontal="right" vertical="center"/>
    </xf>
    <xf numFmtId="0" fontId="14" fillId="4" borderId="11" xfId="0" applyFont="1" applyFill="1" applyBorder="1" applyAlignment="1">
      <alignment horizontal="right" vertical="center"/>
    </xf>
    <xf numFmtId="0" fontId="19" fillId="0" borderId="0" xfId="0" applyFont="1" applyFill="1" applyBorder="1" applyAlignment="1" applyProtection="1">
      <alignment horizontal="left"/>
      <protection locked="0"/>
    </xf>
    <xf numFmtId="0" fontId="16" fillId="4" borderId="1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19" fillId="4" borderId="9" xfId="0" applyFont="1" applyFill="1" applyBorder="1" applyAlignment="1">
      <alignment horizontal="center"/>
    </xf>
    <xf numFmtId="0" fontId="19" fillId="4" borderId="22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 textRotation="90" wrapText="1"/>
    </xf>
    <xf numFmtId="0" fontId="0" fillId="4" borderId="46" xfId="0" applyFill="1" applyBorder="1" applyAlignment="1">
      <alignment horizontal="center" textRotation="90" wrapText="1"/>
    </xf>
    <xf numFmtId="0" fontId="0" fillId="4" borderId="47" xfId="0" applyFill="1" applyBorder="1" applyAlignment="1">
      <alignment horizontal="center" textRotation="90" wrapText="1"/>
    </xf>
    <xf numFmtId="0" fontId="19" fillId="4" borderId="32" xfId="0" applyFont="1" applyFill="1" applyBorder="1" applyAlignment="1">
      <alignment horizontal="center"/>
    </xf>
    <xf numFmtId="0" fontId="19" fillId="4" borderId="26" xfId="0" applyFont="1" applyFill="1" applyBorder="1" applyAlignment="1">
      <alignment horizontal="center"/>
    </xf>
    <xf numFmtId="0" fontId="16" fillId="4" borderId="31" xfId="0" applyFont="1" applyFill="1" applyBorder="1" applyAlignment="1">
      <alignment horizontal="center" textRotation="1" wrapText="1"/>
    </xf>
    <xf numFmtId="0" fontId="0" fillId="4" borderId="33" xfId="0" applyFill="1" applyBorder="1" applyAlignment="1">
      <alignment horizontal="center" textRotation="1" wrapText="1"/>
    </xf>
    <xf numFmtId="0" fontId="16" fillId="4" borderId="56" xfId="0" applyFont="1" applyFill="1" applyBorder="1" applyAlignment="1">
      <alignment horizontal="center" wrapText="1"/>
    </xf>
    <xf numFmtId="0" fontId="16" fillId="4" borderId="28" xfId="0" applyFont="1" applyFill="1" applyBorder="1" applyAlignment="1">
      <alignment horizontal="center" wrapText="1"/>
    </xf>
    <xf numFmtId="0" fontId="16" fillId="4" borderId="40" xfId="0" applyFont="1" applyFill="1" applyBorder="1" applyAlignment="1">
      <alignment horizontal="center" wrapText="1"/>
    </xf>
    <xf numFmtId="0" fontId="16" fillId="0" borderId="26" xfId="0" applyFont="1" applyFill="1" applyBorder="1" applyAlignment="1" applyProtection="1">
      <alignment horizontal="left"/>
      <protection locked="0"/>
    </xf>
    <xf numFmtId="0" fontId="16" fillId="4" borderId="32" xfId="0" applyFont="1" applyFill="1" applyBorder="1" applyAlignment="1">
      <alignment horizontal="center" textRotation="90" wrapText="1"/>
    </xf>
    <xf numFmtId="0" fontId="0" fillId="4" borderId="10" xfId="0" applyFill="1" applyBorder="1" applyAlignment="1">
      <alignment horizontal="center" textRotation="90" wrapText="1"/>
    </xf>
    <xf numFmtId="0" fontId="0" fillId="4" borderId="15" xfId="0" applyFill="1" applyBorder="1" applyAlignment="1">
      <alignment horizontal="center" textRotation="90" wrapText="1"/>
    </xf>
    <xf numFmtId="0" fontId="19" fillId="4" borderId="39" xfId="0" applyFont="1" applyFill="1" applyBorder="1" applyAlignment="1">
      <alignment horizontal="center"/>
    </xf>
    <xf numFmtId="0" fontId="19" fillId="4" borderId="45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left"/>
      <protection locked="0"/>
    </xf>
    <xf numFmtId="0" fontId="8" fillId="0" borderId="22" xfId="0" applyFont="1" applyBorder="1" applyAlignment="1">
      <alignment horizontal="left" vertical="center" wrapText="1"/>
    </xf>
    <xf numFmtId="0" fontId="8" fillId="0" borderId="22" xfId="0" applyFont="1" applyBorder="1" applyAlignment="1">
      <alignment vertical="center" wrapText="1"/>
    </xf>
    <xf numFmtId="0" fontId="8" fillId="0" borderId="9" xfId="0" applyNumberFormat="1" applyFont="1" applyBorder="1" applyAlignment="1">
      <alignment horizontal="center" vertical="center" wrapText="1"/>
    </xf>
    <xf numFmtId="0" fontId="8" fillId="0" borderId="22" xfId="0" applyNumberFormat="1" applyFont="1" applyBorder="1" applyAlignment="1">
      <alignment horizontal="center" vertical="center" wrapText="1"/>
    </xf>
    <xf numFmtId="0" fontId="8" fillId="0" borderId="11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4" xfId="0" applyBorder="1" applyAlignment="1">
      <alignment horizontal="left"/>
    </xf>
    <xf numFmtId="0" fontId="7" fillId="0" borderId="22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13" fillId="0" borderId="12" xfId="0" applyFont="1" applyBorder="1" applyAlignment="1">
      <alignment horizontal="left" vertical="top"/>
    </xf>
    <xf numFmtId="0" fontId="13" fillId="0" borderId="20" xfId="0" applyFont="1" applyBorder="1" applyAlignment="1">
      <alignment horizontal="left" vertical="top"/>
    </xf>
    <xf numFmtId="0" fontId="13" fillId="0" borderId="13" xfId="0" applyFont="1" applyBorder="1" applyAlignment="1">
      <alignment horizontal="left" vertical="top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NumberFormat="1" applyBorder="1" applyAlignment="1">
      <alignment horizontal="left"/>
    </xf>
    <xf numFmtId="0" fontId="0" fillId="0" borderId="14" xfId="0" applyNumberForma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7" fillId="0" borderId="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12" xfId="0" applyNumberFormat="1" applyFont="1" applyBorder="1" applyAlignment="1">
      <alignment horizontal="center" vertical="center" wrapText="1"/>
    </xf>
    <xf numFmtId="0" fontId="8" fillId="0" borderId="20" xfId="0" applyNumberFormat="1" applyFont="1" applyBorder="1" applyAlignment="1">
      <alignment horizontal="center" vertical="center" wrapText="1"/>
    </xf>
    <xf numFmtId="0" fontId="8" fillId="0" borderId="13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wrapText="1"/>
    </xf>
    <xf numFmtId="0" fontId="3" fillId="3" borderId="1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0" borderId="55" xfId="0" applyFill="1" applyBorder="1" applyAlignment="1" applyProtection="1">
      <alignment horizontal="center"/>
      <protection locked="0"/>
    </xf>
    <xf numFmtId="0" fontId="24" fillId="4" borderId="0" xfId="0" applyFont="1" applyFill="1" applyBorder="1" applyAlignment="1">
      <alignment vertical="center"/>
    </xf>
    <xf numFmtId="0" fontId="24" fillId="4" borderId="14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037E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74</xdr:row>
      <xdr:rowOff>85725</xdr:rowOff>
    </xdr:from>
    <xdr:to>
      <xdr:col>11</xdr:col>
      <xdr:colOff>504825</xdr:colOff>
      <xdr:row>130</xdr:row>
      <xdr:rowOff>104775</xdr:rowOff>
    </xdr:to>
    <xdr:pic>
      <xdr:nvPicPr>
        <xdr:cNvPr id="2" name="Picture 1" descr="instruction de sécurité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2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868525"/>
          <a:ext cx="7553325" cy="1068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70</xdr:row>
      <xdr:rowOff>57150</xdr:rowOff>
    </xdr:from>
    <xdr:to>
      <xdr:col>3</xdr:col>
      <xdr:colOff>626941</xdr:colOff>
      <xdr:row>70</xdr:row>
      <xdr:rowOff>409575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78000"/>
          <a:ext cx="2074741" cy="35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ing.com/local?lid=YN1764x243635593&amp;id=YN1764x243635593&amp;q=Richardson&amp;name=Richardson&amp;cp=43.5846214294434%7e3.88397002220154&amp;ppois=43.5846214294434_3.88397002220154_Richardson&amp;FORM=SNAPS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1"/>
  <sheetViews>
    <sheetView tabSelected="1" topLeftCell="A19" workbookViewId="0">
      <selection activeCell="S30" sqref="S30"/>
    </sheetView>
  </sheetViews>
  <sheetFormatPr baseColWidth="10" defaultRowHeight="15" x14ac:dyDescent="0.25"/>
  <cols>
    <col min="1" max="1" width="5.5703125" customWidth="1"/>
    <col min="2" max="2" width="4.28515625" customWidth="1"/>
    <col min="3" max="3" width="12.5703125" customWidth="1"/>
    <col min="9" max="11" width="10.42578125" customWidth="1"/>
    <col min="12" max="12" width="15" customWidth="1"/>
    <col min="13" max="13" width="12.7109375" customWidth="1"/>
  </cols>
  <sheetData>
    <row r="1" spans="1:13" x14ac:dyDescent="0.25">
      <c r="A1" s="46"/>
      <c r="B1" s="47"/>
      <c r="C1" s="47"/>
      <c r="D1" s="47"/>
      <c r="E1" s="47"/>
      <c r="F1" s="47"/>
      <c r="G1" s="47"/>
      <c r="H1" s="48"/>
      <c r="I1" s="184" t="s">
        <v>251</v>
      </c>
      <c r="J1" s="185"/>
      <c r="K1" s="185"/>
      <c r="L1" s="185"/>
      <c r="M1" s="186"/>
    </row>
    <row r="2" spans="1:13" ht="18" x14ac:dyDescent="0.25">
      <c r="A2" s="49"/>
      <c r="B2" s="50"/>
      <c r="C2" s="50"/>
      <c r="D2" s="50"/>
      <c r="E2" s="50"/>
      <c r="F2" s="50"/>
      <c r="G2" s="50"/>
      <c r="H2" s="51"/>
      <c r="I2" s="187"/>
      <c r="J2" s="188"/>
      <c r="K2" s="188"/>
      <c r="L2" s="188"/>
      <c r="M2" s="189"/>
    </row>
    <row r="3" spans="1:13" ht="23.25" customHeight="1" x14ac:dyDescent="0.25">
      <c r="A3" s="53" t="s">
        <v>187</v>
      </c>
      <c r="B3" s="54"/>
      <c r="C3" s="55"/>
      <c r="D3" s="55"/>
      <c r="E3" s="55"/>
      <c r="F3" s="55"/>
      <c r="G3" s="55"/>
      <c r="H3" s="56"/>
      <c r="I3" s="187"/>
      <c r="J3" s="188"/>
      <c r="K3" s="188"/>
      <c r="L3" s="188"/>
      <c r="M3" s="189"/>
    </row>
    <row r="4" spans="1:13" ht="19.5" customHeight="1" x14ac:dyDescent="0.25">
      <c r="A4" s="52"/>
      <c r="B4" s="50"/>
      <c r="C4" s="50"/>
      <c r="D4" s="50"/>
      <c r="E4" s="50"/>
      <c r="F4" s="50"/>
      <c r="G4" s="50"/>
      <c r="H4" s="51"/>
      <c r="I4" s="187"/>
      <c r="J4" s="188"/>
      <c r="K4" s="188"/>
      <c r="L4" s="188"/>
      <c r="M4" s="189"/>
    </row>
    <row r="5" spans="1:13" x14ac:dyDescent="0.25">
      <c r="A5" s="52"/>
      <c r="B5" s="50"/>
      <c r="C5" s="57" t="s">
        <v>188</v>
      </c>
      <c r="D5" s="50"/>
      <c r="E5" s="50"/>
      <c r="F5" s="50"/>
      <c r="G5" s="50"/>
      <c r="H5" s="51"/>
      <c r="I5" s="190"/>
      <c r="J5" s="191"/>
      <c r="K5" s="191"/>
      <c r="L5" s="191"/>
      <c r="M5" s="192"/>
    </row>
    <row r="6" spans="1:13" ht="15" customHeight="1" x14ac:dyDescent="0.25">
      <c r="A6" s="52"/>
      <c r="B6" s="50"/>
      <c r="C6" s="50"/>
      <c r="D6" s="50"/>
      <c r="E6" s="50"/>
      <c r="F6" s="50"/>
      <c r="G6" s="50"/>
      <c r="H6" s="51"/>
      <c r="I6" s="193" t="s">
        <v>190</v>
      </c>
      <c r="J6" s="194"/>
      <c r="K6" s="194"/>
      <c r="L6" s="194"/>
      <c r="M6" s="195"/>
    </row>
    <row r="7" spans="1:13" ht="15.75" x14ac:dyDescent="0.25">
      <c r="A7" s="52"/>
      <c r="B7" s="59" t="s">
        <v>189</v>
      </c>
      <c r="C7" s="229" t="s">
        <v>304</v>
      </c>
      <c r="D7" s="229"/>
      <c r="E7" s="229"/>
      <c r="F7" s="229"/>
      <c r="G7" s="229"/>
      <c r="H7" s="51"/>
      <c r="I7" s="196"/>
      <c r="J7" s="197"/>
      <c r="K7" s="197"/>
      <c r="L7" s="197"/>
      <c r="M7" s="198"/>
    </row>
    <row r="8" spans="1:13" ht="15.75" x14ac:dyDescent="0.25">
      <c r="A8" s="60"/>
      <c r="B8" s="59" t="s">
        <v>191</v>
      </c>
      <c r="C8" s="207" t="s">
        <v>305</v>
      </c>
      <c r="D8" s="207"/>
      <c r="E8" s="207"/>
      <c r="F8" s="207"/>
      <c r="G8" s="207"/>
      <c r="H8" s="51"/>
      <c r="I8" s="196"/>
      <c r="J8" s="197"/>
      <c r="K8" s="197"/>
      <c r="L8" s="197"/>
      <c r="M8" s="198"/>
    </row>
    <row r="9" spans="1:13" ht="17.25" customHeight="1" x14ac:dyDescent="0.25">
      <c r="A9" s="52"/>
      <c r="B9" s="61"/>
      <c r="C9" s="207"/>
      <c r="D9" s="207"/>
      <c r="E9" s="207"/>
      <c r="F9" s="207"/>
      <c r="G9" s="207"/>
      <c r="H9" s="51"/>
      <c r="I9" s="139"/>
      <c r="J9" s="268" t="s">
        <v>298</v>
      </c>
      <c r="K9" s="270"/>
      <c r="L9" s="270"/>
      <c r="M9" s="269"/>
    </row>
    <row r="10" spans="1:13" ht="15" customHeight="1" x14ac:dyDescent="0.25">
      <c r="A10" s="208" t="s">
        <v>247</v>
      </c>
      <c r="B10" s="209"/>
      <c r="C10" s="207" t="s">
        <v>306</v>
      </c>
      <c r="D10" s="207"/>
      <c r="E10" s="207"/>
      <c r="F10" s="207"/>
      <c r="G10" s="207"/>
      <c r="H10" s="51"/>
      <c r="I10" s="133"/>
      <c r="J10" s="134"/>
      <c r="K10" s="134"/>
      <c r="L10" s="134"/>
      <c r="M10" s="137"/>
    </row>
    <row r="11" spans="1:13" ht="13.5" customHeight="1" x14ac:dyDescent="0.25">
      <c r="A11" s="208"/>
      <c r="B11" s="209"/>
      <c r="C11" s="207"/>
      <c r="D11" s="207"/>
      <c r="E11" s="207"/>
      <c r="F11" s="207"/>
      <c r="G11" s="207"/>
      <c r="H11" s="51"/>
      <c r="I11" s="135"/>
      <c r="J11" s="136"/>
      <c r="K11" s="136"/>
      <c r="L11" s="136"/>
      <c r="M11" s="138"/>
    </row>
    <row r="12" spans="1:13" ht="15.75" x14ac:dyDescent="0.25">
      <c r="A12" s="58"/>
      <c r="B12" s="55"/>
      <c r="C12" s="62"/>
      <c r="D12" s="62"/>
      <c r="E12" s="55"/>
      <c r="F12" s="55"/>
      <c r="G12" s="55"/>
      <c r="H12" s="56"/>
      <c r="I12" s="52"/>
      <c r="J12" s="50"/>
      <c r="K12" s="50"/>
      <c r="L12" s="50"/>
      <c r="M12" s="51"/>
    </row>
    <row r="13" spans="1:13" ht="18" x14ac:dyDescent="0.25">
      <c r="A13" s="52"/>
      <c r="B13" s="63" t="s">
        <v>192</v>
      </c>
      <c r="C13" s="223"/>
      <c r="D13" s="223"/>
      <c r="E13" s="223"/>
      <c r="F13" s="223"/>
      <c r="G13" s="223"/>
      <c r="H13" s="51"/>
      <c r="I13" s="52"/>
      <c r="J13" s="64" t="s">
        <v>193</v>
      </c>
      <c r="K13" s="65"/>
      <c r="L13" s="50"/>
      <c r="M13" s="51"/>
    </row>
    <row r="14" spans="1:13" x14ac:dyDescent="0.25">
      <c r="A14" s="58"/>
      <c r="B14" s="55"/>
      <c r="C14" s="55"/>
      <c r="D14" s="55"/>
      <c r="E14" s="55"/>
      <c r="F14" s="55"/>
      <c r="G14" s="55"/>
      <c r="H14" s="56"/>
      <c r="I14" s="52"/>
      <c r="J14" s="50"/>
      <c r="K14" s="50"/>
      <c r="L14" s="50"/>
      <c r="M14" s="51"/>
    </row>
    <row r="15" spans="1:13" ht="15.75" x14ac:dyDescent="0.25">
      <c r="A15" s="52"/>
      <c r="B15" s="65"/>
      <c r="C15" s="65"/>
      <c r="D15" s="65"/>
      <c r="E15" s="65"/>
      <c r="F15" s="65"/>
      <c r="G15" s="50"/>
      <c r="H15" s="51"/>
      <c r="I15" s="52"/>
      <c r="J15" s="199" t="s">
        <v>194</v>
      </c>
      <c r="K15" s="199"/>
      <c r="L15" s="199"/>
      <c r="M15" s="51"/>
    </row>
    <row r="16" spans="1:13" ht="15" customHeight="1" x14ac:dyDescent="0.25">
      <c r="A16" s="52"/>
      <c r="B16" s="66" t="s">
        <v>195</v>
      </c>
      <c r="C16" s="50"/>
      <c r="D16" s="50"/>
      <c r="E16" s="65"/>
      <c r="F16" s="131"/>
      <c r="G16" s="50"/>
      <c r="H16" s="51"/>
      <c r="I16" s="52"/>
      <c r="J16" s="200" t="s">
        <v>196</v>
      </c>
      <c r="K16" s="200"/>
      <c r="L16" s="200"/>
      <c r="M16" s="51"/>
    </row>
    <row r="17" spans="1:13" ht="15.75" x14ac:dyDescent="0.25">
      <c r="A17" s="52"/>
      <c r="B17" s="67" t="s">
        <v>197</v>
      </c>
      <c r="C17" s="65"/>
      <c r="D17" s="65"/>
      <c r="E17" s="65"/>
      <c r="F17" s="68"/>
      <c r="G17" s="50"/>
      <c r="H17" s="51"/>
      <c r="I17" s="52"/>
      <c r="J17" s="200" t="s">
        <v>198</v>
      </c>
      <c r="K17" s="200"/>
      <c r="L17" s="200"/>
      <c r="M17" s="51"/>
    </row>
    <row r="18" spans="1:13" ht="15.75" x14ac:dyDescent="0.25">
      <c r="A18" s="52"/>
      <c r="B18" s="57" t="s">
        <v>199</v>
      </c>
      <c r="C18" s="50"/>
      <c r="D18" s="50"/>
      <c r="E18" s="50"/>
      <c r="F18" s="50"/>
      <c r="G18" s="50"/>
      <c r="H18" s="51"/>
      <c r="I18" s="52"/>
      <c r="J18" s="200" t="s">
        <v>200</v>
      </c>
      <c r="K18" s="200"/>
      <c r="L18" s="50"/>
      <c r="M18" s="51"/>
    </row>
    <row r="19" spans="1:13" ht="15.75" x14ac:dyDescent="0.25">
      <c r="A19" s="52"/>
      <c r="B19" s="50"/>
      <c r="C19" s="69" t="s">
        <v>201</v>
      </c>
      <c r="D19" s="50"/>
      <c r="E19" s="50"/>
      <c r="F19" s="70"/>
      <c r="G19" s="50"/>
      <c r="H19" s="51"/>
      <c r="I19" s="52"/>
      <c r="J19" s="200" t="s">
        <v>202</v>
      </c>
      <c r="K19" s="200"/>
      <c r="L19" s="200"/>
      <c r="M19" s="51"/>
    </row>
    <row r="20" spans="1:13" ht="14.25" customHeight="1" x14ac:dyDescent="0.25">
      <c r="A20" s="52"/>
      <c r="B20" s="50"/>
      <c r="C20" s="69" t="s">
        <v>203</v>
      </c>
      <c r="D20" s="50"/>
      <c r="E20" s="50"/>
      <c r="F20" s="70"/>
      <c r="G20" s="50"/>
      <c r="H20" s="51"/>
      <c r="I20" s="52"/>
      <c r="J20" s="50"/>
      <c r="K20" s="50"/>
      <c r="L20" s="50"/>
      <c r="M20" s="51"/>
    </row>
    <row r="21" spans="1:13" ht="15.75" thickBot="1" x14ac:dyDescent="0.3">
      <c r="A21" s="71"/>
      <c r="B21" s="72"/>
      <c r="C21" s="72"/>
      <c r="D21" s="72"/>
      <c r="E21" s="72"/>
      <c r="F21" s="72"/>
      <c r="G21" s="72"/>
      <c r="H21" s="51"/>
      <c r="I21" s="52"/>
      <c r="J21" s="50"/>
      <c r="K21" s="50"/>
      <c r="L21" s="50"/>
      <c r="M21" s="51"/>
    </row>
    <row r="22" spans="1:13" ht="24" customHeight="1" thickBot="1" x14ac:dyDescent="0.3">
      <c r="A22" s="227" t="s">
        <v>204</v>
      </c>
      <c r="B22" s="228"/>
      <c r="C22" s="74" t="s">
        <v>206</v>
      </c>
      <c r="D22" s="74" t="s">
        <v>207</v>
      </c>
      <c r="E22" s="74" t="s">
        <v>208</v>
      </c>
      <c r="F22" s="210" t="s">
        <v>205</v>
      </c>
      <c r="G22" s="211"/>
      <c r="H22" s="212"/>
      <c r="I22" s="74" t="s">
        <v>209</v>
      </c>
      <c r="J22" s="89" t="s">
        <v>220</v>
      </c>
      <c r="K22" s="90" t="s">
        <v>221</v>
      </c>
      <c r="L22" s="128" t="s">
        <v>210</v>
      </c>
      <c r="M22" s="75"/>
    </row>
    <row r="23" spans="1:13" ht="15.75" x14ac:dyDescent="0.25">
      <c r="A23" s="76" t="s">
        <v>211</v>
      </c>
      <c r="B23" s="77"/>
      <c r="C23" s="78" t="s">
        <v>259</v>
      </c>
      <c r="D23" s="78" t="s">
        <v>214</v>
      </c>
      <c r="E23" s="78" t="s">
        <v>215</v>
      </c>
      <c r="F23" s="78" t="s">
        <v>212</v>
      </c>
      <c r="G23" s="78" t="s">
        <v>213</v>
      </c>
      <c r="H23" s="140" t="s">
        <v>252</v>
      </c>
      <c r="I23" s="78" t="s">
        <v>216</v>
      </c>
      <c r="J23" s="95" t="s">
        <v>223</v>
      </c>
      <c r="K23" s="96" t="s">
        <v>278</v>
      </c>
      <c r="L23" s="141" t="s">
        <v>217</v>
      </c>
      <c r="M23" s="147" t="s">
        <v>218</v>
      </c>
    </row>
    <row r="24" spans="1:13" ht="16.5" customHeight="1" x14ac:dyDescent="0.25">
      <c r="A24" s="224" t="s">
        <v>219</v>
      </c>
      <c r="B24" s="79">
        <v>6</v>
      </c>
      <c r="C24" s="80"/>
      <c r="E24" s="170"/>
      <c r="F24" s="127"/>
      <c r="H24" s="80"/>
      <c r="I24" s="80"/>
      <c r="J24" s="81"/>
      <c r="K24" s="80"/>
      <c r="L24" s="100">
        <f>SUM(C24:K24)*B24*0</f>
        <v>0</v>
      </c>
      <c r="M24" s="82">
        <f>SUM((C24:K24))*4.2</f>
        <v>0</v>
      </c>
    </row>
    <row r="25" spans="1:13" ht="15.75" customHeight="1" x14ac:dyDescent="0.25">
      <c r="A25" s="225"/>
      <c r="B25" s="79">
        <v>15</v>
      </c>
      <c r="C25" s="80"/>
      <c r="D25" s="80">
        <v>2</v>
      </c>
      <c r="E25" s="80"/>
      <c r="F25" s="80">
        <v>1</v>
      </c>
      <c r="G25" s="80"/>
      <c r="H25" s="80"/>
      <c r="I25" s="80"/>
      <c r="J25" s="81"/>
      <c r="K25" s="80"/>
      <c r="L25" s="100">
        <f>SUM(C25:K25)*B25*0</f>
        <v>0</v>
      </c>
      <c r="M25" s="82">
        <f>SUM((C25:K25))*9</f>
        <v>27</v>
      </c>
    </row>
    <row r="26" spans="1:13" ht="15" customHeight="1" x14ac:dyDescent="0.25">
      <c r="A26" s="225"/>
      <c r="B26" s="79">
        <v>25</v>
      </c>
      <c r="C26" s="80"/>
      <c r="D26" s="80">
        <v>5</v>
      </c>
      <c r="E26" s="80"/>
      <c r="F26" s="80">
        <v>5</v>
      </c>
      <c r="G26" s="80"/>
      <c r="H26" s="80"/>
      <c r="I26" s="80"/>
      <c r="J26" s="81"/>
      <c r="K26" s="80"/>
      <c r="L26" s="100">
        <f>SUM(C26:K26)*B26*0</f>
        <v>0</v>
      </c>
      <c r="M26" s="82">
        <f>SUM((C26:K26))*14</f>
        <v>140</v>
      </c>
    </row>
    <row r="27" spans="1:13" ht="15" customHeight="1" x14ac:dyDescent="0.25">
      <c r="A27" s="225"/>
      <c r="B27" s="79">
        <v>60</v>
      </c>
      <c r="C27" s="80"/>
      <c r="D27" s="80"/>
      <c r="E27" s="80"/>
      <c r="F27" s="80"/>
      <c r="G27" s="80"/>
      <c r="H27" s="80"/>
      <c r="I27" s="80"/>
      <c r="J27" s="81"/>
      <c r="K27" s="80"/>
      <c r="L27" s="100">
        <f>SUM(C27:K27)*B27*0</f>
        <v>0</v>
      </c>
      <c r="M27" s="82">
        <f>SUM(C27:I27)*27.7</f>
        <v>0</v>
      </c>
    </row>
    <row r="28" spans="1:13" ht="16.5" customHeight="1" thickBot="1" x14ac:dyDescent="0.3">
      <c r="A28" s="226"/>
      <c r="B28" s="83">
        <v>930</v>
      </c>
      <c r="C28" s="84"/>
      <c r="D28" s="84"/>
      <c r="E28" s="84"/>
      <c r="F28" s="84"/>
      <c r="G28" s="84"/>
      <c r="H28" s="84"/>
      <c r="I28" s="84"/>
      <c r="J28" s="85"/>
      <c r="K28" s="101"/>
      <c r="L28" s="169">
        <f>SUM(C28:K28)*B28*0</f>
        <v>0</v>
      </c>
      <c r="M28" s="86">
        <f>SUM((C28:K28))*450</f>
        <v>0</v>
      </c>
    </row>
    <row r="29" spans="1:13" ht="16.5" customHeight="1" thickBot="1" x14ac:dyDescent="0.3">
      <c r="A29" s="87"/>
      <c r="B29" s="50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</row>
    <row r="30" spans="1:13" ht="20.25" customHeight="1" thickBot="1" x14ac:dyDescent="0.3">
      <c r="A30" s="227" t="s">
        <v>204</v>
      </c>
      <c r="B30" s="228"/>
      <c r="C30" s="210" t="s">
        <v>253</v>
      </c>
      <c r="D30" s="211"/>
      <c r="E30" s="211"/>
      <c r="F30" s="211"/>
      <c r="G30" s="211"/>
      <c r="H30" s="211"/>
      <c r="I30" s="211"/>
      <c r="J30" s="212"/>
      <c r="K30" s="146" t="s">
        <v>250</v>
      </c>
      <c r="L30" s="179" t="s">
        <v>210</v>
      </c>
      <c r="M30" s="180"/>
    </row>
    <row r="31" spans="1:13" ht="31.5" x14ac:dyDescent="0.25">
      <c r="A31" s="91" t="s">
        <v>211</v>
      </c>
      <c r="B31" s="92"/>
      <c r="C31" s="93" t="s">
        <v>290</v>
      </c>
      <c r="D31" s="93" t="s">
        <v>291</v>
      </c>
      <c r="E31" s="93" t="s">
        <v>292</v>
      </c>
      <c r="F31" s="94" t="s">
        <v>297</v>
      </c>
      <c r="G31" s="93" t="s">
        <v>295</v>
      </c>
      <c r="H31" s="142" t="s">
        <v>222</v>
      </c>
      <c r="I31" s="144" t="s">
        <v>254</v>
      </c>
      <c r="J31" s="145" t="s">
        <v>255</v>
      </c>
      <c r="K31" s="143" t="s">
        <v>249</v>
      </c>
      <c r="L31" s="97" t="s">
        <v>217</v>
      </c>
      <c r="M31" s="148" t="s">
        <v>218</v>
      </c>
    </row>
    <row r="32" spans="1:13" ht="15" customHeight="1" x14ac:dyDescent="0.25">
      <c r="A32" s="224" t="s">
        <v>224</v>
      </c>
      <c r="B32" s="98">
        <v>6</v>
      </c>
      <c r="D32" s="80"/>
      <c r="F32" s="80"/>
      <c r="G32" s="80"/>
      <c r="H32" s="129"/>
      <c r="I32" s="110"/>
      <c r="J32" s="110"/>
      <c r="K32" s="130"/>
      <c r="L32" s="100">
        <f>SUM(C32:K32)*B32*0</f>
        <v>0</v>
      </c>
      <c r="M32" s="149">
        <f>SUM((C32:K32))*4.2</f>
        <v>0</v>
      </c>
    </row>
    <row r="33" spans="1:13" ht="15" customHeight="1" x14ac:dyDescent="0.25">
      <c r="A33" s="225"/>
      <c r="B33" s="79">
        <v>15</v>
      </c>
      <c r="C33" s="80"/>
      <c r="D33" s="80"/>
      <c r="E33" s="80"/>
      <c r="F33" s="99"/>
      <c r="G33" s="80"/>
      <c r="H33" s="99"/>
      <c r="I33" s="81"/>
      <c r="J33" s="81"/>
      <c r="K33" s="80"/>
      <c r="L33" s="100">
        <f>SUM(C33:K33)*B33*0</f>
        <v>0</v>
      </c>
      <c r="M33" s="149">
        <f>SUM((C33:K33))*9</f>
        <v>0</v>
      </c>
    </row>
    <row r="34" spans="1:13" ht="15" customHeight="1" x14ac:dyDescent="0.25">
      <c r="A34" s="225"/>
      <c r="B34" s="79">
        <v>25</v>
      </c>
      <c r="C34" s="80"/>
      <c r="D34" s="80"/>
      <c r="E34" s="80">
        <v>14</v>
      </c>
      <c r="F34" s="99"/>
      <c r="G34" s="80">
        <v>5</v>
      </c>
      <c r="H34" s="99"/>
      <c r="I34" s="81"/>
      <c r="J34" s="81"/>
      <c r="K34" s="80"/>
      <c r="L34" s="100">
        <f>SUM(C34:K34)*B34*0</f>
        <v>0</v>
      </c>
      <c r="M34" s="149">
        <f>SUM((C34:K34))*14</f>
        <v>266</v>
      </c>
    </row>
    <row r="35" spans="1:13" ht="15" customHeight="1" x14ac:dyDescent="0.25">
      <c r="A35" s="225"/>
      <c r="B35" s="79">
        <v>60</v>
      </c>
      <c r="C35" s="80"/>
      <c r="D35" s="80"/>
      <c r="E35" s="80"/>
      <c r="F35" s="99"/>
      <c r="G35" s="80"/>
      <c r="H35" s="99"/>
      <c r="I35" s="80"/>
      <c r="J35" s="80"/>
      <c r="K35" s="80"/>
      <c r="L35" s="100">
        <f>SUM(C35:K35)*B35*0</f>
        <v>0</v>
      </c>
      <c r="M35" s="149">
        <f>SUM((C35:K35))*28</f>
        <v>0</v>
      </c>
    </row>
    <row r="36" spans="1:13" ht="15" customHeight="1" thickBot="1" x14ac:dyDescent="0.3">
      <c r="A36" s="226"/>
      <c r="B36" s="83">
        <v>930</v>
      </c>
      <c r="C36" s="84"/>
      <c r="D36" s="101"/>
      <c r="E36" s="84"/>
      <c r="F36" s="102"/>
      <c r="G36" s="84"/>
      <c r="H36" s="102"/>
      <c r="I36" s="101"/>
      <c r="J36" s="101"/>
      <c r="K36" s="101"/>
      <c r="L36" s="169">
        <f>SUM(C36:K36)*B36*0</f>
        <v>0</v>
      </c>
      <c r="M36" s="150">
        <f>SUM((C36:K36))*450</f>
        <v>0</v>
      </c>
    </row>
    <row r="37" spans="1:13" ht="15.75" thickBot="1" x14ac:dyDescent="0.3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6.5" thickBot="1" x14ac:dyDescent="0.3">
      <c r="A38" s="103" t="s">
        <v>225</v>
      </c>
      <c r="B38" s="104"/>
      <c r="C38" s="90" t="s">
        <v>226</v>
      </c>
      <c r="D38" s="89"/>
      <c r="E38" s="90"/>
      <c r="F38" s="90"/>
      <c r="G38" s="105"/>
      <c r="H38" s="90"/>
      <c r="I38" s="90"/>
      <c r="J38" s="90"/>
      <c r="K38" s="89"/>
      <c r="L38" s="179" t="s">
        <v>210</v>
      </c>
      <c r="M38" s="180"/>
    </row>
    <row r="39" spans="1:13" ht="15.75" customHeight="1" thickBot="1" x14ac:dyDescent="0.3">
      <c r="A39" s="106" t="s">
        <v>211</v>
      </c>
      <c r="B39" s="77"/>
      <c r="C39" s="107" t="s">
        <v>227</v>
      </c>
      <c r="D39" s="78"/>
      <c r="E39" s="78"/>
      <c r="F39" s="78"/>
      <c r="G39" s="78"/>
      <c r="H39" s="78"/>
      <c r="I39" s="108"/>
      <c r="J39" s="132"/>
      <c r="K39" s="109"/>
      <c r="L39" s="97" t="s">
        <v>217</v>
      </c>
      <c r="M39" s="148" t="s">
        <v>218</v>
      </c>
    </row>
    <row r="40" spans="1:13" ht="15" customHeight="1" x14ac:dyDescent="0.25">
      <c r="A40" s="213" t="s">
        <v>228</v>
      </c>
      <c r="B40" s="69">
        <v>10</v>
      </c>
      <c r="C40" s="110"/>
      <c r="D40" s="80"/>
      <c r="E40" s="80"/>
      <c r="F40" s="80"/>
      <c r="G40" s="80"/>
      <c r="H40" s="80"/>
      <c r="I40" s="80"/>
      <c r="J40" s="111"/>
      <c r="K40" s="111"/>
      <c r="L40" s="100">
        <f>SUM(C40:K40)*B40*0</f>
        <v>0</v>
      </c>
      <c r="M40" s="149">
        <f>SUM((C40:K40))*16.45</f>
        <v>0</v>
      </c>
    </row>
    <row r="41" spans="1:13" ht="15" customHeight="1" x14ac:dyDescent="0.25">
      <c r="A41" s="214"/>
      <c r="B41" s="50">
        <v>15</v>
      </c>
      <c r="C41" s="81"/>
      <c r="D41" s="80"/>
      <c r="E41" s="80"/>
      <c r="F41" s="80"/>
      <c r="G41" s="80"/>
      <c r="H41" s="80"/>
      <c r="I41" s="80"/>
      <c r="J41" s="111"/>
      <c r="K41" s="111"/>
      <c r="L41" s="100">
        <f>SUM(C41:K41)*B41*0</f>
        <v>0</v>
      </c>
      <c r="M41" s="149">
        <f>SUM((C41:K41))*9</f>
        <v>0</v>
      </c>
    </row>
    <row r="42" spans="1:13" ht="15" customHeight="1" x14ac:dyDescent="0.25">
      <c r="A42" s="214"/>
      <c r="B42" s="50">
        <v>25</v>
      </c>
      <c r="C42" s="81"/>
      <c r="D42" s="80"/>
      <c r="E42" s="80"/>
      <c r="F42" s="80"/>
      <c r="G42" s="80"/>
      <c r="H42" s="80"/>
      <c r="I42" s="80"/>
      <c r="J42" s="111"/>
      <c r="K42" s="111"/>
      <c r="L42" s="100">
        <f>SUM(C42:K42)*B42*0</f>
        <v>0</v>
      </c>
      <c r="M42" s="149">
        <f>SUM((C42:K42))*14</f>
        <v>0</v>
      </c>
    </row>
    <row r="43" spans="1:13" ht="15" customHeight="1" thickBot="1" x14ac:dyDescent="0.3">
      <c r="A43" s="215"/>
      <c r="B43" s="72">
        <v>60</v>
      </c>
      <c r="C43" s="112"/>
      <c r="D43" s="84"/>
      <c r="E43" s="84"/>
      <c r="F43" s="84"/>
      <c r="G43" s="84"/>
      <c r="H43" s="84"/>
      <c r="I43" s="84"/>
      <c r="J43" s="113"/>
      <c r="K43" s="113"/>
      <c r="L43" s="100">
        <f>SUM(C43:K43)*B43*0</f>
        <v>0</v>
      </c>
      <c r="M43" s="150">
        <f>SUM((C43:K43))*28</f>
        <v>0</v>
      </c>
    </row>
    <row r="44" spans="1:13" x14ac:dyDescent="0.25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8"/>
    </row>
    <row r="45" spans="1:13" ht="12.75" customHeight="1" x14ac:dyDescent="0.25">
      <c r="A45" s="52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1"/>
    </row>
    <row r="46" spans="1:13" ht="16.5" thickBot="1" x14ac:dyDescent="0.3">
      <c r="A46" s="216" t="s">
        <v>229</v>
      </c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103"/>
      <c r="M46" s="161"/>
    </row>
    <row r="47" spans="1:13" ht="16.5" thickBot="1" x14ac:dyDescent="0.3">
      <c r="A47" s="91"/>
      <c r="B47" s="114"/>
      <c r="C47" s="181" t="s">
        <v>256</v>
      </c>
      <c r="D47" s="182"/>
      <c r="E47" s="182"/>
      <c r="F47" s="182"/>
      <c r="G47" s="182"/>
      <c r="H47" s="182"/>
      <c r="I47" s="182"/>
      <c r="J47" s="182"/>
      <c r="K47" s="183"/>
      <c r="L47" s="156" t="s">
        <v>230</v>
      </c>
      <c r="M47" s="157" t="s">
        <v>218</v>
      </c>
    </row>
    <row r="48" spans="1:13" ht="29.25" customHeight="1" x14ac:dyDescent="0.25">
      <c r="A48" s="218"/>
      <c r="B48" s="219"/>
      <c r="C48" s="152" t="s">
        <v>231</v>
      </c>
      <c r="D48" s="153" t="s">
        <v>232</v>
      </c>
      <c r="E48" s="220" t="s">
        <v>233</v>
      </c>
      <c r="F48" s="221"/>
      <c r="G48" s="222"/>
      <c r="H48" s="153" t="s">
        <v>235</v>
      </c>
      <c r="I48" s="153" t="s">
        <v>234</v>
      </c>
      <c r="J48" s="154"/>
      <c r="K48" s="154"/>
      <c r="L48" s="155"/>
      <c r="M48" s="162"/>
    </row>
    <row r="49" spans="1:13" x14ac:dyDescent="0.25">
      <c r="A49" s="163">
        <v>14</v>
      </c>
      <c r="B49" s="151"/>
      <c r="C49" s="115"/>
      <c r="D49" s="116" t="s">
        <v>301</v>
      </c>
      <c r="E49" s="116"/>
      <c r="F49" s="116">
        <v>1</v>
      </c>
      <c r="G49" s="116"/>
      <c r="H49" s="116" t="s">
        <v>307</v>
      </c>
      <c r="I49" s="116">
        <v>5</v>
      </c>
      <c r="J49" s="117"/>
      <c r="K49" s="117"/>
      <c r="L49" s="100">
        <f>SUM(E49:G49)*I49</f>
        <v>5</v>
      </c>
      <c r="M49" s="149">
        <f>SUM(E49:G49)*A49+L49</f>
        <v>19</v>
      </c>
    </row>
    <row r="50" spans="1:13" x14ac:dyDescent="0.25">
      <c r="A50" s="163">
        <v>14</v>
      </c>
      <c r="B50" s="151"/>
      <c r="C50" s="115"/>
      <c r="D50" s="116" t="s">
        <v>308</v>
      </c>
      <c r="E50" s="116">
        <v>1</v>
      </c>
      <c r="F50" s="116"/>
      <c r="G50" s="116"/>
      <c r="H50" s="116"/>
      <c r="I50" s="116"/>
      <c r="J50" s="117"/>
      <c r="K50" s="117"/>
      <c r="L50" s="100">
        <f>SUM(E50:G50)*I50</f>
        <v>0</v>
      </c>
      <c r="M50" s="149">
        <f t="shared" ref="M50:M54" si="0">SUM(E50:G50)*A50+L50</f>
        <v>14</v>
      </c>
    </row>
    <row r="51" spans="1:13" ht="12.75" customHeight="1" x14ac:dyDescent="0.25">
      <c r="A51" s="163">
        <v>14</v>
      </c>
      <c r="B51" s="151"/>
      <c r="C51" s="118"/>
      <c r="D51" s="116"/>
      <c r="E51" s="119"/>
      <c r="F51" s="119"/>
      <c r="G51" s="119"/>
      <c r="H51" s="119"/>
      <c r="I51" s="119"/>
      <c r="J51" s="120"/>
      <c r="K51" s="120"/>
      <c r="L51" s="100">
        <f>SUM(E51:G51)*I51</f>
        <v>0</v>
      </c>
      <c r="M51" s="149">
        <f t="shared" si="0"/>
        <v>0</v>
      </c>
    </row>
    <row r="52" spans="1:13" x14ac:dyDescent="0.25">
      <c r="A52" s="163">
        <v>14</v>
      </c>
      <c r="B52" s="151"/>
      <c r="C52" s="118"/>
      <c r="D52" s="116"/>
      <c r="E52" s="119"/>
      <c r="F52" s="119"/>
      <c r="G52" s="119"/>
      <c r="H52" s="119"/>
      <c r="I52" s="119"/>
      <c r="J52" s="120"/>
      <c r="K52" s="120"/>
      <c r="L52" s="100">
        <f>SUM(E52:G52)*I52</f>
        <v>0</v>
      </c>
      <c r="M52" s="149">
        <f t="shared" si="0"/>
        <v>0</v>
      </c>
    </row>
    <row r="53" spans="1:13" x14ac:dyDescent="0.25">
      <c r="A53" s="163">
        <v>14</v>
      </c>
      <c r="B53" s="151"/>
      <c r="C53" s="118"/>
      <c r="D53" s="116"/>
      <c r="E53" s="119"/>
      <c r="F53" s="119"/>
      <c r="G53" s="119"/>
      <c r="H53" s="119"/>
      <c r="I53" s="119"/>
      <c r="J53" s="120"/>
      <c r="K53" s="120"/>
      <c r="L53" s="100">
        <f>SUM(E53:G53)*I53</f>
        <v>0</v>
      </c>
      <c r="M53" s="149">
        <f t="shared" si="0"/>
        <v>0</v>
      </c>
    </row>
    <row r="54" spans="1:13" ht="15.75" thickBot="1" x14ac:dyDescent="0.3">
      <c r="A54" s="163">
        <v>14</v>
      </c>
      <c r="B54" s="151"/>
      <c r="C54" s="121"/>
      <c r="D54" s="122"/>
      <c r="E54" s="122"/>
      <c r="F54" s="122"/>
      <c r="G54" s="122"/>
      <c r="H54" s="122"/>
      <c r="I54" s="122"/>
      <c r="J54" s="267"/>
      <c r="K54" s="120"/>
      <c r="L54" s="100">
        <f>SUM(E54:G54)*I54</f>
        <v>0</v>
      </c>
      <c r="M54" s="149">
        <f t="shared" si="0"/>
        <v>0</v>
      </c>
    </row>
    <row r="55" spans="1:13" ht="25.5" customHeight="1" thickBot="1" x14ac:dyDescent="0.3">
      <c r="A55" s="52"/>
      <c r="B55" s="66"/>
      <c r="C55" s="123"/>
      <c r="D55" s="66"/>
      <c r="E55" s="50"/>
      <c r="F55" s="66"/>
      <c r="G55" s="66"/>
      <c r="H55" s="66"/>
      <c r="I55" s="66"/>
      <c r="J55" s="66"/>
      <c r="K55" s="158" t="s">
        <v>49</v>
      </c>
      <c r="L55" s="124">
        <f>SUM(L24:L28,L32:L36,L40:L43,L49:L54)</f>
        <v>5</v>
      </c>
      <c r="M55" s="125">
        <f>SUM(M24:M28,M32:M36,M40:M43,M50:M51,M49:M54)</f>
        <v>480</v>
      </c>
    </row>
    <row r="56" spans="1:13" x14ac:dyDescent="0.25">
      <c r="A56" s="52" t="s">
        <v>236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1"/>
    </row>
    <row r="57" spans="1:13" ht="14.25" customHeight="1" x14ac:dyDescent="0.25">
      <c r="A57" s="60" t="s">
        <v>237</v>
      </c>
      <c r="B57" s="50"/>
      <c r="C57" s="50"/>
      <c r="D57" s="50"/>
      <c r="E57" s="69"/>
      <c r="F57" s="88">
        <f>L55</f>
        <v>5</v>
      </c>
      <c r="G57" s="69" t="s">
        <v>238</v>
      </c>
      <c r="H57" s="66"/>
      <c r="I57" s="50"/>
      <c r="J57" s="50"/>
      <c r="K57" s="50"/>
      <c r="L57" s="66"/>
      <c r="M57" s="51"/>
    </row>
    <row r="58" spans="1:13" ht="16.5" customHeight="1" x14ac:dyDescent="0.25">
      <c r="A58" s="52"/>
      <c r="B58" s="50"/>
      <c r="C58" s="50"/>
      <c r="D58" s="50"/>
      <c r="E58" s="50"/>
      <c r="F58" s="50"/>
      <c r="G58" s="50"/>
      <c r="H58" s="164" t="s">
        <v>239</v>
      </c>
      <c r="I58" s="202"/>
      <c r="J58" s="202"/>
      <c r="K58" s="202"/>
      <c r="L58" s="202"/>
      <c r="M58" s="51"/>
    </row>
    <row r="59" spans="1:13" x14ac:dyDescent="0.25">
      <c r="A59" s="52"/>
      <c r="B59" s="50"/>
      <c r="C59" s="50"/>
      <c r="D59" s="50"/>
      <c r="E59" s="50"/>
      <c r="F59" s="50"/>
      <c r="G59" s="50"/>
      <c r="H59" s="61"/>
      <c r="I59" s="203"/>
      <c r="J59" s="203"/>
      <c r="K59" s="203"/>
      <c r="L59" s="203"/>
      <c r="M59" s="51"/>
    </row>
    <row r="60" spans="1:13" x14ac:dyDescent="0.25">
      <c r="A60" s="52"/>
      <c r="B60" s="50"/>
      <c r="C60" s="50"/>
      <c r="D60" s="50"/>
      <c r="E60" s="50"/>
      <c r="F60" s="50"/>
      <c r="G60" s="50"/>
      <c r="H60" s="164" t="s">
        <v>240</v>
      </c>
      <c r="I60" s="201"/>
      <c r="J60" s="201"/>
      <c r="K60" s="202"/>
      <c r="L60" s="202"/>
      <c r="M60" s="51"/>
    </row>
    <row r="61" spans="1:13" x14ac:dyDescent="0.25">
      <c r="A61" s="165"/>
      <c r="B61" s="50"/>
      <c r="C61" s="50"/>
      <c r="D61" s="69"/>
      <c r="E61" s="50"/>
      <c r="F61" s="50"/>
      <c r="G61" s="50"/>
      <c r="H61" s="50"/>
      <c r="I61" s="203"/>
      <c r="J61" s="203"/>
      <c r="K61" s="203"/>
      <c r="L61" s="203"/>
      <c r="M61" s="51"/>
    </row>
    <row r="62" spans="1:13" x14ac:dyDescent="0.25">
      <c r="A62" s="52"/>
      <c r="B62" s="50"/>
      <c r="C62" s="50"/>
      <c r="D62" s="50"/>
      <c r="E62" s="50"/>
      <c r="F62" s="50"/>
      <c r="G62" s="50"/>
      <c r="H62" s="164" t="s">
        <v>241</v>
      </c>
      <c r="I62" s="203"/>
      <c r="J62" s="203"/>
      <c r="K62" s="203"/>
      <c r="L62" s="203"/>
      <c r="M62" s="51"/>
    </row>
    <row r="63" spans="1:13" ht="15.75" thickBot="1" x14ac:dyDescent="0.3">
      <c r="A63" s="71"/>
      <c r="B63" s="72"/>
      <c r="C63" s="72"/>
      <c r="D63" s="166"/>
      <c r="E63" s="72"/>
      <c r="F63" s="72"/>
      <c r="G63" s="72"/>
      <c r="H63" s="72"/>
      <c r="I63" s="72"/>
      <c r="J63" s="72"/>
      <c r="K63" s="72"/>
      <c r="L63" s="72"/>
      <c r="M63" s="73"/>
    </row>
    <row r="64" spans="1:13" ht="15.75" x14ac:dyDescent="0.25">
      <c r="A64" s="126">
        <v>1</v>
      </c>
      <c r="B64" s="65"/>
      <c r="C64" s="126" t="s">
        <v>242</v>
      </c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ht="15.75" x14ac:dyDescent="0.25">
      <c r="A65" s="126"/>
      <c r="B65" s="65"/>
      <c r="C65" s="126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15.75" x14ac:dyDescent="0.25">
      <c r="A66" s="126">
        <v>2</v>
      </c>
      <c r="B66" s="65"/>
      <c r="C66" s="126" t="s">
        <v>243</v>
      </c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ht="15.75" x14ac:dyDescent="0.25">
      <c r="A67" s="126"/>
      <c r="B67" s="65"/>
      <c r="C67" s="126"/>
      <c r="D67" s="65"/>
      <c r="E67" s="65"/>
      <c r="F67" s="65"/>
      <c r="G67" s="65"/>
      <c r="H67" s="65"/>
      <c r="I67" s="65"/>
      <c r="J67" s="65"/>
      <c r="K67" s="126"/>
      <c r="L67" s="65"/>
      <c r="M67" s="65"/>
    </row>
    <row r="68" spans="1:13" ht="15.75" x14ac:dyDescent="0.25">
      <c r="A68" s="126">
        <v>3</v>
      </c>
      <c r="B68" s="65"/>
      <c r="C68" s="126" t="s">
        <v>244</v>
      </c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ht="3" customHeight="1" thickBot="1" x14ac:dyDescent="0.3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7.5" customHeight="1" thickBot="1" x14ac:dyDescent="0.3">
      <c r="A71" s="204" t="s">
        <v>248</v>
      </c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6"/>
    </row>
  </sheetData>
  <mergeCells count="33">
    <mergeCell ref="A32:A36"/>
    <mergeCell ref="F22:H22"/>
    <mergeCell ref="A22:B22"/>
    <mergeCell ref="C7:G7"/>
    <mergeCell ref="C8:G8"/>
    <mergeCell ref="C9:G9"/>
    <mergeCell ref="I60:L60"/>
    <mergeCell ref="I61:L61"/>
    <mergeCell ref="I62:L62"/>
    <mergeCell ref="A71:M71"/>
    <mergeCell ref="C10:G11"/>
    <mergeCell ref="A10:B11"/>
    <mergeCell ref="C30:J30"/>
    <mergeCell ref="A40:A43"/>
    <mergeCell ref="A46:K46"/>
    <mergeCell ref="A48:B48"/>
    <mergeCell ref="E48:G48"/>
    <mergeCell ref="I58:L58"/>
    <mergeCell ref="I59:L59"/>
    <mergeCell ref="C13:G13"/>
    <mergeCell ref="A24:A28"/>
    <mergeCell ref="A30:B30"/>
    <mergeCell ref="L38:M38"/>
    <mergeCell ref="C47:K47"/>
    <mergeCell ref="L30:M30"/>
    <mergeCell ref="I1:M5"/>
    <mergeCell ref="I6:M8"/>
    <mergeCell ref="J15:L15"/>
    <mergeCell ref="J16:L16"/>
    <mergeCell ref="J17:L17"/>
    <mergeCell ref="J18:K18"/>
    <mergeCell ref="J19:L19"/>
    <mergeCell ref="K9:L9"/>
  </mergeCells>
  <pageMargins left="0.25" right="0.25" top="0.75" bottom="0.75" header="0.3" footer="0.3"/>
  <pageSetup paperSize="9" scale="71" fitToHeight="0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I39"/>
  <sheetViews>
    <sheetView showGridLines="0" topLeftCell="A7" zoomScaleNormal="100" zoomScalePageLayoutView="80" workbookViewId="0">
      <selection activeCell="B19" sqref="B19"/>
    </sheetView>
  </sheetViews>
  <sheetFormatPr baseColWidth="10" defaultRowHeight="15" x14ac:dyDescent="0.25"/>
  <cols>
    <col min="1" max="1" width="1.85546875" customWidth="1"/>
    <col min="2" max="2" width="10.85546875" customWidth="1"/>
    <col min="3" max="3" width="10.28515625" customWidth="1"/>
    <col min="4" max="6" width="13.5703125" customWidth="1"/>
    <col min="7" max="7" width="9.7109375" customWidth="1"/>
    <col min="8" max="8" width="14.28515625" customWidth="1"/>
    <col min="9" max="9" width="15.140625" customWidth="1"/>
  </cols>
  <sheetData>
    <row r="1" spans="2:9" x14ac:dyDescent="0.25">
      <c r="D1" s="238" t="s">
        <v>41</v>
      </c>
      <c r="E1" s="238"/>
      <c r="F1" s="238"/>
      <c r="G1" s="238"/>
      <c r="H1" s="238"/>
    </row>
    <row r="2" spans="2:9" x14ac:dyDescent="0.25">
      <c r="D2" s="238"/>
      <c r="E2" s="238"/>
      <c r="F2" s="238"/>
      <c r="G2" s="238"/>
      <c r="H2" s="238"/>
    </row>
    <row r="3" spans="2:9" x14ac:dyDescent="0.25">
      <c r="D3" s="238"/>
      <c r="E3" s="238"/>
      <c r="F3" s="238"/>
      <c r="G3" s="238"/>
      <c r="H3" s="238"/>
    </row>
    <row r="5" spans="2:9" x14ac:dyDescent="0.25">
      <c r="D5" s="239" t="s">
        <v>38</v>
      </c>
      <c r="E5" s="239"/>
      <c r="F5" s="239"/>
      <c r="G5" s="239"/>
      <c r="H5" s="239"/>
    </row>
    <row r="8" spans="2:9" x14ac:dyDescent="0.25">
      <c r="B8" s="250" t="s">
        <v>288</v>
      </c>
      <c r="C8" s="250"/>
    </row>
    <row r="9" spans="2:9" ht="15.75" thickBot="1" x14ac:dyDescent="0.3"/>
    <row r="10" spans="2:9" ht="16.5" thickBot="1" x14ac:dyDescent="0.3">
      <c r="B10" s="240" t="s">
        <v>39</v>
      </c>
      <c r="C10" s="244"/>
      <c r="D10" s="241"/>
      <c r="E10" s="41"/>
      <c r="F10" s="41"/>
      <c r="H10" s="240" t="s">
        <v>42</v>
      </c>
      <c r="I10" s="241"/>
    </row>
    <row r="11" spans="2:9" ht="15.75" x14ac:dyDescent="0.25">
      <c r="B11" s="246"/>
      <c r="C11" s="247"/>
      <c r="D11" s="248"/>
      <c r="E11" s="32"/>
      <c r="F11" s="32"/>
      <c r="H11" s="30"/>
      <c r="I11" s="31"/>
    </row>
    <row r="12" spans="2:9" x14ac:dyDescent="0.25">
      <c r="B12" s="242" t="str">
        <f>IF(Retour!C7=0,"",Retour!C7)</f>
        <v>Genie froid</v>
      </c>
      <c r="C12" s="245"/>
      <c r="D12" s="243"/>
      <c r="E12" s="39"/>
      <c r="F12" s="39"/>
      <c r="H12" s="242" t="s">
        <v>172</v>
      </c>
      <c r="I12" s="243"/>
    </row>
    <row r="13" spans="2:9" x14ac:dyDescent="0.25">
      <c r="B13" s="242" t="str">
        <f>IF(Retour!C8=0,"",Retour!C8)</f>
        <v>7 rue de la Maladière</v>
      </c>
      <c r="C13" s="245"/>
      <c r="D13" s="243"/>
      <c r="E13" s="40"/>
      <c r="F13" s="40"/>
      <c r="H13" s="242" t="s">
        <v>245</v>
      </c>
      <c r="I13" s="243"/>
    </row>
    <row r="14" spans="2:9" x14ac:dyDescent="0.25">
      <c r="B14" s="242" t="str">
        <f>IF(Retour!C9=0,"",Retour!C9)</f>
        <v/>
      </c>
      <c r="C14" s="245"/>
      <c r="D14" s="243"/>
      <c r="E14" s="39"/>
      <c r="F14" s="39"/>
      <c r="H14" s="251" t="s">
        <v>246</v>
      </c>
      <c r="I14" s="252"/>
    </row>
    <row r="15" spans="2:9" ht="15.75" thickBot="1" x14ac:dyDescent="0.3">
      <c r="B15" s="253" t="str">
        <f>IF(Retour!C10=0,"",Retour!C10)</f>
        <v>10300 Sainte savine</v>
      </c>
      <c r="C15" s="261"/>
      <c r="D15" s="254"/>
      <c r="E15" s="39"/>
      <c r="F15" s="39"/>
      <c r="H15" s="253" t="s">
        <v>202</v>
      </c>
      <c r="I15" s="254"/>
    </row>
    <row r="16" spans="2:9" x14ac:dyDescent="0.25">
      <c r="C16" s="9"/>
      <c r="D16" s="9"/>
      <c r="E16" s="9"/>
      <c r="F16" s="9"/>
    </row>
    <row r="17" spans="2:9" ht="15.75" thickBot="1" x14ac:dyDescent="0.3">
      <c r="C17" s="9"/>
      <c r="D17" s="9"/>
      <c r="E17" s="9"/>
      <c r="F17" s="9"/>
    </row>
    <row r="18" spans="2:9" ht="33" customHeight="1" thickBot="1" x14ac:dyDescent="0.3">
      <c r="B18" s="38" t="s">
        <v>257</v>
      </c>
      <c r="C18" s="255" t="s">
        <v>43</v>
      </c>
      <c r="D18" s="256"/>
      <c r="E18" s="256"/>
      <c r="F18" s="256"/>
      <c r="G18" s="257"/>
      <c r="H18" s="12" t="s">
        <v>48</v>
      </c>
      <c r="I18" s="12" t="s">
        <v>289</v>
      </c>
    </row>
    <row r="19" spans="2:9" ht="45" customHeight="1" thickBot="1" x14ac:dyDescent="0.3">
      <c r="B19" s="168"/>
      <c r="C19" s="232" t="str">
        <f t="shared" ref="C19:C31" si="0">IF(B19=0,"",VLOOKUP(B19,table_fluides,2,0))</f>
        <v/>
      </c>
      <c r="D19" s="233"/>
      <c r="E19" s="233"/>
      <c r="F19" s="233"/>
      <c r="G19" s="234"/>
      <c r="H19" s="11" t="str">
        <f t="shared" ref="H19:H21" si="1">IF(B19=0,"",SUM(HLOOKUP(B19,table_retour,2,0),HLOOKUP(B19,table_retour,3,0),HLOOKUP(B19,table_retour,4,0),HLOOKUP(B19,table_retour,5,0),HLOOKUP(B19,table_retour,6,0)))</f>
        <v/>
      </c>
      <c r="I19" s="11"/>
    </row>
    <row r="20" spans="2:9" ht="45" customHeight="1" thickBot="1" x14ac:dyDescent="0.3">
      <c r="B20" s="168"/>
      <c r="C20" s="232" t="str">
        <f t="shared" si="0"/>
        <v/>
      </c>
      <c r="D20" s="233"/>
      <c r="E20" s="233"/>
      <c r="F20" s="233"/>
      <c r="G20" s="234"/>
      <c r="H20" s="11" t="str">
        <f t="shared" si="1"/>
        <v/>
      </c>
      <c r="I20" s="11"/>
    </row>
    <row r="21" spans="2:9" ht="45" customHeight="1" thickBot="1" x14ac:dyDescent="0.3">
      <c r="B21" s="168"/>
      <c r="C21" s="232" t="str">
        <f t="shared" si="0"/>
        <v/>
      </c>
      <c r="D21" s="233"/>
      <c r="E21" s="233"/>
      <c r="F21" s="233"/>
      <c r="G21" s="234"/>
      <c r="H21" s="11" t="str">
        <f t="shared" si="1"/>
        <v/>
      </c>
      <c r="I21" s="11"/>
    </row>
    <row r="22" spans="2:9" ht="44.25" customHeight="1" thickBot="1" x14ac:dyDescent="0.3">
      <c r="B22" s="168"/>
      <c r="C22" s="232" t="str">
        <f>IF(B22=0,"",VLOOKUP(B22,table_fluides,2,0))</f>
        <v/>
      </c>
      <c r="D22" s="233"/>
      <c r="E22" s="233"/>
      <c r="F22" s="233"/>
      <c r="G22" s="234"/>
      <c r="H22" s="11" t="str">
        <f>IF(B22=0,"",SUM(HLOOKUP(B22,table_retour2,2,0),HLOOKUP(B22,table_retour2,3,0),HLOOKUP(B22,table_retour2,4,0),HLOOKUP(B22,table_retour2,5,0),HLOOKUP(B22,table_retour2,6,0)))</f>
        <v/>
      </c>
      <c r="I22" s="11"/>
    </row>
    <row r="23" spans="2:9" ht="15" customHeight="1" thickBot="1" x14ac:dyDescent="0.3">
      <c r="B23" s="230" t="s">
        <v>299</v>
      </c>
      <c r="C23" s="230"/>
      <c r="D23" s="171"/>
      <c r="E23" s="171"/>
      <c r="F23" s="171"/>
      <c r="G23" s="171"/>
      <c r="H23" s="174"/>
      <c r="I23" s="174"/>
    </row>
    <row r="24" spans="2:9" ht="44.25" customHeight="1" thickBot="1" x14ac:dyDescent="0.3">
      <c r="B24" s="168"/>
      <c r="C24" s="232" t="str">
        <f t="shared" si="0"/>
        <v/>
      </c>
      <c r="D24" s="233"/>
      <c r="E24" s="233"/>
      <c r="F24" s="233"/>
      <c r="G24" s="234"/>
      <c r="H24" s="11" t="str">
        <f>IF(B24=0,"",SUM(HLOOKUP(B24,table_retour2,2,0),HLOOKUP(B24,table_retour2,3,0),HLOOKUP(B24,table_retour2,4,0),HLOOKUP(B24,table_retour2,5,0),HLOOKUP(B24,table_retour2,6,0)))</f>
        <v/>
      </c>
      <c r="I24" s="11"/>
    </row>
    <row r="25" spans="2:9" ht="44.25" customHeight="1" thickBot="1" x14ac:dyDescent="0.3">
      <c r="B25" s="168"/>
      <c r="C25" s="232" t="str">
        <f t="shared" si="0"/>
        <v/>
      </c>
      <c r="D25" s="233"/>
      <c r="E25" s="233"/>
      <c r="F25" s="233"/>
      <c r="G25" s="234"/>
      <c r="H25" s="11" t="str">
        <f>IF(B25=0,"",SUM(HLOOKUP(B25,table_retour2,2,0),HLOOKUP(B25,table_retour2,3,0),HLOOKUP(B25,table_retour2,4,0),HLOOKUP(B25,table_retour2,5,0),HLOOKUP(B25,table_retour2,6,0)))</f>
        <v/>
      </c>
      <c r="I25" s="11"/>
    </row>
    <row r="26" spans="2:9" ht="45" customHeight="1" thickBot="1" x14ac:dyDescent="0.3">
      <c r="B26" s="168"/>
      <c r="C26" s="258" t="str">
        <f t="shared" si="0"/>
        <v/>
      </c>
      <c r="D26" s="259"/>
      <c r="E26" s="259"/>
      <c r="F26" s="259"/>
      <c r="G26" s="260"/>
      <c r="H26" s="175" t="str">
        <f>IF(B26=0,"",SUM(HLOOKUP(B26,table_retour2,2,0),HLOOKUP(B26,table_retour2,3,0),HLOOKUP(B26,table_retour2,4,0),HLOOKUP(B26,table_retour2,5,0),HLOOKUP(B26,table_retour2,6,0)))</f>
        <v/>
      </c>
      <c r="I26" s="175"/>
    </row>
    <row r="27" spans="2:9" ht="45" customHeight="1" thickBot="1" x14ac:dyDescent="0.3">
      <c r="B27" s="168"/>
      <c r="C27" s="232" t="str">
        <f t="shared" si="0"/>
        <v/>
      </c>
      <c r="D27" s="233"/>
      <c r="E27" s="233"/>
      <c r="F27" s="233"/>
      <c r="G27" s="234"/>
      <c r="H27" s="11" t="str">
        <f>IF(B27=0,"",SUM(VLOOKUP(B27,table_retour2,2,0),HLOOKUP(B27,table_retour2,3,0),HLOOKUP(B27,table_retour2,4,0),HLOOKUP(B27,table_retour2,5,0),HLOOKUP(B27,table_retour2,6,0)))</f>
        <v/>
      </c>
      <c r="I27" s="11"/>
    </row>
    <row r="28" spans="2:9" ht="15" customHeight="1" thickBot="1" x14ac:dyDescent="0.3">
      <c r="B28" s="231" t="s">
        <v>300</v>
      </c>
      <c r="C28" s="231"/>
      <c r="D28" s="177"/>
      <c r="E28" s="177"/>
      <c r="F28" s="177"/>
      <c r="G28" s="177"/>
      <c r="H28" s="178"/>
      <c r="I28" s="178"/>
    </row>
    <row r="29" spans="2:9" ht="45" customHeight="1" thickBot="1" x14ac:dyDescent="0.3">
      <c r="B29" s="168" t="s">
        <v>214</v>
      </c>
      <c r="C29" s="232" t="str">
        <f t="shared" si="0"/>
        <v>UN 3337, GAZ REFRIGERANT, NSA (TRI/PENTA /TETRA-FLUOROETHANE), 2.2</v>
      </c>
      <c r="D29" s="233"/>
      <c r="E29" s="233"/>
      <c r="F29" s="233"/>
      <c r="G29" s="234"/>
      <c r="H29" s="11">
        <f>IF(B29="Transfert",COUNTIF(Retour!$D$49:$D$54,TMD!B29),IF(B29=0,"",COUNTIF(table_rt,TMD!B29)))</f>
        <v>1</v>
      </c>
      <c r="I29" s="11">
        <f>IF(B29=0,"",SUMIF(table_rt,TMD!B29,Retour!$I$49:$I$54))</f>
        <v>5</v>
      </c>
    </row>
    <row r="30" spans="2:9" ht="45" customHeight="1" thickBot="1" x14ac:dyDescent="0.3">
      <c r="B30" s="176" t="s">
        <v>302</v>
      </c>
      <c r="C30" s="232" t="str">
        <f t="shared" si="0"/>
        <v>Boureille de transfert</v>
      </c>
      <c r="D30" s="233"/>
      <c r="E30" s="233"/>
      <c r="F30" s="233"/>
      <c r="G30" s="234"/>
      <c r="H30" s="11">
        <f>IF(B30="Transfert",COUNTIF(Retour!$D$49:$D$54,TMD!B30),IF(B30=0,"",COUNTIF(table_rt,TMD!B30)))</f>
        <v>0</v>
      </c>
      <c r="I30" s="11">
        <f>IF(B30=0,"",SUMIF(table_rt,TMD!B30,Retour!$I$49:$I$54))</f>
        <v>0</v>
      </c>
    </row>
    <row r="31" spans="2:9" ht="45" customHeight="1" thickBot="1" x14ac:dyDescent="0.3">
      <c r="B31" s="176"/>
      <c r="C31" s="232" t="str">
        <f t="shared" si="0"/>
        <v/>
      </c>
      <c r="D31" s="233"/>
      <c r="E31" s="233"/>
      <c r="F31" s="233"/>
      <c r="G31" s="234"/>
      <c r="H31" s="11" t="str">
        <f>IF(B31="Transfert",COUNTIF(Retour!$D$49:$D$54,TMD!B31),IF(B31=0,"",COUNTIF(table_rt,TMD!B31)))</f>
        <v/>
      </c>
      <c r="I31" s="11" t="str">
        <f>IF(B31=0,"",SUMIF(table_rt,TMD!B31,Retour!$I$49:$I$54))</f>
        <v/>
      </c>
    </row>
    <row r="32" spans="2:9" ht="15" customHeight="1" x14ac:dyDescent="0.25"/>
    <row r="33" spans="2:9" ht="15" customHeight="1" x14ac:dyDescent="0.25">
      <c r="B33" s="10" t="s">
        <v>44</v>
      </c>
    </row>
    <row r="34" spans="2:9" ht="15" customHeight="1" thickBot="1" x14ac:dyDescent="0.3"/>
    <row r="35" spans="2:9" ht="15" customHeight="1" thickBot="1" x14ac:dyDescent="0.3">
      <c r="B35" s="235" t="s">
        <v>45</v>
      </c>
      <c r="C35" s="236"/>
      <c r="D35" s="236"/>
      <c r="E35" s="237"/>
      <c r="F35" s="235" t="s">
        <v>46</v>
      </c>
      <c r="G35" s="236"/>
      <c r="H35" s="236"/>
      <c r="I35" s="237"/>
    </row>
    <row r="36" spans="2:9" ht="15" customHeight="1" thickBot="1" x14ac:dyDescent="0.3">
      <c r="B36" s="235">
        <f>SUM(H19:H31)</f>
        <v>1</v>
      </c>
      <c r="C36" s="236"/>
      <c r="D36" s="236"/>
      <c r="E36" s="237"/>
      <c r="F36" s="235">
        <f>SUM(I19:I31)</f>
        <v>5</v>
      </c>
      <c r="G36" s="236"/>
      <c r="H36" s="236"/>
      <c r="I36" s="237"/>
    </row>
    <row r="37" spans="2:9" ht="15" customHeight="1" x14ac:dyDescent="0.25"/>
    <row r="38" spans="2:9" ht="15" customHeight="1" x14ac:dyDescent="0.25">
      <c r="B38" s="249" t="s">
        <v>47</v>
      </c>
      <c r="C38" s="249"/>
      <c r="D38" s="249"/>
      <c r="E38" s="249"/>
      <c r="F38" s="249"/>
      <c r="G38" s="249"/>
      <c r="H38" s="249"/>
      <c r="I38" s="249"/>
    </row>
    <row r="39" spans="2:9" ht="31.5" customHeight="1" x14ac:dyDescent="0.25"/>
  </sheetData>
  <mergeCells count="33">
    <mergeCell ref="B38:I38"/>
    <mergeCell ref="B8:C8"/>
    <mergeCell ref="H14:I14"/>
    <mergeCell ref="H15:I15"/>
    <mergeCell ref="C18:G18"/>
    <mergeCell ref="C19:G19"/>
    <mergeCell ref="C20:G20"/>
    <mergeCell ref="C21:G21"/>
    <mergeCell ref="C22:G22"/>
    <mergeCell ref="C24:G24"/>
    <mergeCell ref="C25:G25"/>
    <mergeCell ref="C26:G26"/>
    <mergeCell ref="B15:D15"/>
    <mergeCell ref="B14:D14"/>
    <mergeCell ref="B35:E35"/>
    <mergeCell ref="B36:E36"/>
    <mergeCell ref="D1:H3"/>
    <mergeCell ref="D5:H5"/>
    <mergeCell ref="H10:I10"/>
    <mergeCell ref="H12:I12"/>
    <mergeCell ref="H13:I13"/>
    <mergeCell ref="B10:D10"/>
    <mergeCell ref="B13:D13"/>
    <mergeCell ref="B12:D12"/>
    <mergeCell ref="B11:D11"/>
    <mergeCell ref="B23:C23"/>
    <mergeCell ref="B28:C28"/>
    <mergeCell ref="C30:G30"/>
    <mergeCell ref="F35:I35"/>
    <mergeCell ref="F36:I36"/>
    <mergeCell ref="C27:G27"/>
    <mergeCell ref="C29:G29"/>
    <mergeCell ref="C31:G31"/>
  </mergeCells>
  <dataValidations count="1">
    <dataValidation type="list" allowBlank="1" showInputMessage="1" showErrorMessage="1" sqref="H12" xr:uid="{00000000-0002-0000-0100-000000000000}">
      <formula1>#REF!</formula1>
    </dataValidation>
  </dataValidations>
  <pageMargins left="0.7" right="0.7" top="0.75" bottom="0.75" header="0.3" footer="0.3"/>
  <pageSetup paperSize="9" scale="82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110921-BFBD-4805-8EE4-FD1530E9D064}">
          <x14:formula1>
            <xm:f>Fluides!$A$2:$A$12</xm:f>
          </x14:formula1>
          <xm:sqref>B19:B22</xm:sqref>
        </x14:dataValidation>
        <x14:dataValidation type="list" allowBlank="1" showInputMessage="1" showErrorMessage="1" xr:uid="{00000000-0002-0000-0100-000001000000}">
          <x14:formula1>
            <xm:f>Fluides!$A$2:$A$30</xm:f>
          </x14:formula1>
          <xm:sqref>B29:B31</xm:sqref>
        </x14:dataValidation>
        <x14:dataValidation type="list" allowBlank="1" showInputMessage="1" showErrorMessage="1" xr:uid="{8381D6EE-B809-4FC0-8C49-25ADBAE0B95B}">
          <x14:formula1>
            <xm:f>Fluides!$A$13:$A$23</xm:f>
          </x14:formula1>
          <xm:sqref>B24:B27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7"/>
  <sheetViews>
    <sheetView workbookViewId="0">
      <selection activeCell="B2" sqref="B2:B44"/>
    </sheetView>
  </sheetViews>
  <sheetFormatPr baseColWidth="10" defaultRowHeight="15" x14ac:dyDescent="0.25"/>
  <cols>
    <col min="1" max="1" width="11.42578125" customWidth="1"/>
    <col min="2" max="2" width="28" customWidth="1"/>
    <col min="3" max="3" width="29" customWidth="1"/>
    <col min="4" max="4" width="25.42578125" customWidth="1"/>
    <col min="5" max="5" width="11.42578125" style="15"/>
    <col min="6" max="6" width="29.28515625" customWidth="1"/>
    <col min="7" max="7" width="13.5703125" customWidth="1"/>
    <col min="8" max="8" width="13.28515625" customWidth="1"/>
    <col min="9" max="9" width="25.28515625" customWidth="1"/>
  </cols>
  <sheetData>
    <row r="1" spans="1:9" ht="15.75" x14ac:dyDescent="0.25">
      <c r="A1" s="1" t="s">
        <v>0</v>
      </c>
      <c r="B1" s="2" t="s">
        <v>37</v>
      </c>
      <c r="C1" s="2" t="s">
        <v>1</v>
      </c>
      <c r="D1" s="2" t="s">
        <v>3</v>
      </c>
      <c r="E1" s="13" t="s">
        <v>15</v>
      </c>
      <c r="F1" s="265" t="s">
        <v>2</v>
      </c>
      <c r="G1" s="266"/>
    </row>
    <row r="2" spans="1:9" x14ac:dyDescent="0.25">
      <c r="A2" s="3"/>
      <c r="B2" s="20" t="s">
        <v>50</v>
      </c>
      <c r="C2" s="19" t="s">
        <v>140</v>
      </c>
      <c r="D2" s="8"/>
      <c r="E2" s="18" t="s">
        <v>26</v>
      </c>
      <c r="F2" s="263" t="s">
        <v>87</v>
      </c>
      <c r="G2" s="263"/>
      <c r="H2" s="5"/>
      <c r="I2" s="6"/>
    </row>
    <row r="3" spans="1:9" ht="27" x14ac:dyDescent="0.25">
      <c r="B3" s="20" t="s">
        <v>51</v>
      </c>
      <c r="C3" s="19" t="s">
        <v>88</v>
      </c>
      <c r="D3" s="8"/>
      <c r="E3" s="18" t="s">
        <v>31</v>
      </c>
      <c r="F3" s="263" t="s">
        <v>32</v>
      </c>
      <c r="G3" s="263"/>
      <c r="H3" s="7"/>
      <c r="I3" s="7"/>
    </row>
    <row r="4" spans="1:9" ht="15" customHeight="1" x14ac:dyDescent="0.25">
      <c r="B4" s="20" t="s">
        <v>52</v>
      </c>
      <c r="C4" s="17" t="s">
        <v>141</v>
      </c>
      <c r="D4" s="19" t="s">
        <v>89</v>
      </c>
      <c r="E4" s="18">
        <v>11000</v>
      </c>
      <c r="F4" s="263" t="s">
        <v>90</v>
      </c>
      <c r="G4" s="263"/>
    </row>
    <row r="5" spans="1:9" ht="15" customHeight="1" x14ac:dyDescent="0.25">
      <c r="A5" s="8" t="s">
        <v>33</v>
      </c>
      <c r="B5" s="8" t="s">
        <v>40</v>
      </c>
      <c r="C5" s="8" t="s">
        <v>34</v>
      </c>
      <c r="D5" s="8" t="s">
        <v>35</v>
      </c>
      <c r="E5" s="14">
        <v>11400</v>
      </c>
      <c r="F5" s="262" t="s">
        <v>36</v>
      </c>
      <c r="G5" s="262"/>
    </row>
    <row r="6" spans="1:9" x14ac:dyDescent="0.25">
      <c r="B6" s="20" t="s">
        <v>53</v>
      </c>
      <c r="C6" s="19" t="s">
        <v>118</v>
      </c>
      <c r="D6" s="8"/>
      <c r="E6" s="18">
        <v>13010</v>
      </c>
      <c r="F6" s="263" t="s">
        <v>4</v>
      </c>
      <c r="G6" s="263"/>
    </row>
    <row r="7" spans="1:9" x14ac:dyDescent="0.25">
      <c r="B7" s="20" t="s">
        <v>54</v>
      </c>
      <c r="C7" s="19" t="s">
        <v>91</v>
      </c>
      <c r="D7" s="8"/>
      <c r="E7" s="18">
        <v>14123</v>
      </c>
      <c r="F7" s="263" t="s">
        <v>22</v>
      </c>
      <c r="G7" s="263"/>
    </row>
    <row r="8" spans="1:9" x14ac:dyDescent="0.25">
      <c r="B8" s="20" t="s">
        <v>55</v>
      </c>
      <c r="C8" s="19" t="s">
        <v>119</v>
      </c>
      <c r="D8" s="8"/>
      <c r="E8" s="18">
        <v>21800</v>
      </c>
      <c r="F8" s="263" t="s">
        <v>5</v>
      </c>
      <c r="G8" s="263"/>
    </row>
    <row r="9" spans="1:9" x14ac:dyDescent="0.25">
      <c r="B9" s="20" t="s">
        <v>56</v>
      </c>
      <c r="C9" s="19" t="s">
        <v>120</v>
      </c>
      <c r="D9" s="8"/>
      <c r="E9" s="18">
        <v>25220</v>
      </c>
      <c r="F9" s="263" t="s">
        <v>20</v>
      </c>
      <c r="G9" s="263"/>
    </row>
    <row r="10" spans="1:9" x14ac:dyDescent="0.25">
      <c r="B10" s="20" t="s">
        <v>57</v>
      </c>
      <c r="C10" s="22" t="s">
        <v>122</v>
      </c>
      <c r="D10" s="20" t="s">
        <v>123</v>
      </c>
      <c r="E10" s="18">
        <v>26320</v>
      </c>
      <c r="F10" s="263" t="s">
        <v>92</v>
      </c>
      <c r="G10" s="263"/>
    </row>
    <row r="11" spans="1:9" x14ac:dyDescent="0.25">
      <c r="B11" s="20" t="s">
        <v>58</v>
      </c>
      <c r="C11" s="20" t="s">
        <v>124</v>
      </c>
      <c r="E11" s="18">
        <v>30900</v>
      </c>
      <c r="F11" s="263" t="s">
        <v>108</v>
      </c>
      <c r="G11" s="263"/>
    </row>
    <row r="12" spans="1:9" x14ac:dyDescent="0.25">
      <c r="B12" s="20" t="s">
        <v>6</v>
      </c>
      <c r="C12" s="22" t="s">
        <v>125</v>
      </c>
      <c r="D12" s="20" t="s">
        <v>126</v>
      </c>
      <c r="E12" s="18">
        <v>31000</v>
      </c>
      <c r="F12" s="263" t="s">
        <v>7</v>
      </c>
      <c r="G12" s="263"/>
    </row>
    <row r="13" spans="1:9" x14ac:dyDescent="0.25">
      <c r="B13" s="20" t="s">
        <v>59</v>
      </c>
      <c r="C13" s="20" t="s">
        <v>93</v>
      </c>
      <c r="E13" s="18">
        <v>31800</v>
      </c>
      <c r="F13" s="263" t="s">
        <v>109</v>
      </c>
      <c r="G13" s="263"/>
    </row>
    <row r="14" spans="1:9" x14ac:dyDescent="0.25">
      <c r="B14" s="20" t="s">
        <v>60</v>
      </c>
      <c r="C14" s="22"/>
      <c r="D14" s="20" t="s">
        <v>94</v>
      </c>
      <c r="E14" s="18">
        <v>32390</v>
      </c>
      <c r="F14" s="263" t="s">
        <v>110</v>
      </c>
      <c r="G14" s="263"/>
    </row>
    <row r="15" spans="1:9" x14ac:dyDescent="0.25">
      <c r="B15" s="20" t="s">
        <v>61</v>
      </c>
      <c r="C15" s="20" t="s">
        <v>139</v>
      </c>
      <c r="E15" s="18">
        <v>33450</v>
      </c>
      <c r="F15" s="263" t="s">
        <v>111</v>
      </c>
      <c r="G15" s="263"/>
    </row>
    <row r="16" spans="1:9" ht="27" x14ac:dyDescent="0.25">
      <c r="B16" s="20" t="s">
        <v>127</v>
      </c>
      <c r="C16" s="23" t="s">
        <v>129</v>
      </c>
      <c r="D16" s="20" t="s">
        <v>128</v>
      </c>
      <c r="E16" s="18">
        <v>34071</v>
      </c>
      <c r="F16" s="263" t="s">
        <v>112</v>
      </c>
      <c r="G16" s="263"/>
    </row>
    <row r="17" spans="2:7" x14ac:dyDescent="0.25">
      <c r="B17" s="20" t="s">
        <v>62</v>
      </c>
      <c r="C17" s="20" t="s">
        <v>95</v>
      </c>
      <c r="D17" s="8"/>
      <c r="E17" s="18">
        <v>38360</v>
      </c>
      <c r="F17" s="263" t="s">
        <v>8</v>
      </c>
      <c r="G17" s="263"/>
    </row>
    <row r="18" spans="2:7" ht="27" x14ac:dyDescent="0.25">
      <c r="B18" s="21" t="s">
        <v>121</v>
      </c>
      <c r="C18" s="20" t="s">
        <v>135</v>
      </c>
      <c r="D18" s="8"/>
      <c r="E18" s="18">
        <v>38400</v>
      </c>
      <c r="F18" s="263" t="s">
        <v>113</v>
      </c>
      <c r="G18" s="263"/>
    </row>
    <row r="19" spans="2:7" x14ac:dyDescent="0.25">
      <c r="B19" s="20" t="s">
        <v>63</v>
      </c>
      <c r="C19" s="20" t="s">
        <v>136</v>
      </c>
      <c r="D19" s="8"/>
      <c r="E19" s="18">
        <v>42153</v>
      </c>
      <c r="F19" s="263" t="s">
        <v>9</v>
      </c>
      <c r="G19" s="263"/>
    </row>
    <row r="20" spans="2:7" x14ac:dyDescent="0.25">
      <c r="B20" s="20" t="s">
        <v>16</v>
      </c>
      <c r="C20" s="20" t="s">
        <v>130</v>
      </c>
      <c r="D20" s="8"/>
      <c r="E20" s="18">
        <v>42270</v>
      </c>
      <c r="F20" s="263" t="s">
        <v>96</v>
      </c>
      <c r="G20" s="263"/>
    </row>
    <row r="21" spans="2:7" x14ac:dyDescent="0.25">
      <c r="B21" s="20" t="s">
        <v>64</v>
      </c>
      <c r="C21" s="22" t="s">
        <v>131</v>
      </c>
      <c r="D21" s="20" t="s">
        <v>132</v>
      </c>
      <c r="E21" s="18">
        <v>47200</v>
      </c>
      <c r="F21" s="263" t="s">
        <v>21</v>
      </c>
      <c r="G21" s="263"/>
    </row>
    <row r="22" spans="2:7" x14ac:dyDescent="0.25">
      <c r="B22" s="20" t="s">
        <v>65</v>
      </c>
      <c r="C22" s="20" t="s">
        <v>137</v>
      </c>
      <c r="E22" s="18">
        <v>51350</v>
      </c>
      <c r="F22" s="263" t="s">
        <v>19</v>
      </c>
      <c r="G22" s="263"/>
    </row>
    <row r="23" spans="2:7" x14ac:dyDescent="0.25">
      <c r="B23" s="20" t="s">
        <v>66</v>
      </c>
      <c r="C23" s="20" t="s">
        <v>138</v>
      </c>
      <c r="E23" s="18">
        <v>54182</v>
      </c>
      <c r="F23" s="263" t="s">
        <v>30</v>
      </c>
      <c r="G23" s="263"/>
    </row>
    <row r="24" spans="2:7" x14ac:dyDescent="0.25">
      <c r="B24" s="20" t="s">
        <v>10</v>
      </c>
      <c r="C24" s="22" t="s">
        <v>134</v>
      </c>
      <c r="D24" s="20" t="s">
        <v>133</v>
      </c>
      <c r="E24" s="18">
        <v>57190</v>
      </c>
      <c r="F24" s="263" t="s">
        <v>11</v>
      </c>
      <c r="G24" s="263"/>
    </row>
    <row r="25" spans="2:7" x14ac:dyDescent="0.25">
      <c r="B25" s="20" t="s">
        <v>67</v>
      </c>
      <c r="C25" s="20" t="s">
        <v>142</v>
      </c>
      <c r="E25" s="18">
        <v>59520</v>
      </c>
      <c r="F25" s="263" t="s">
        <v>29</v>
      </c>
      <c r="G25" s="263"/>
    </row>
    <row r="26" spans="2:7" x14ac:dyDescent="0.25">
      <c r="B26" s="20" t="s">
        <v>68</v>
      </c>
      <c r="C26" s="22" t="s">
        <v>144</v>
      </c>
      <c r="D26" s="20" t="s">
        <v>143</v>
      </c>
      <c r="E26" s="18">
        <v>59791</v>
      </c>
      <c r="F26" s="263" t="s">
        <v>114</v>
      </c>
      <c r="G26" s="263"/>
    </row>
    <row r="27" spans="2:7" x14ac:dyDescent="0.25">
      <c r="B27" s="20" t="s">
        <v>69</v>
      </c>
      <c r="C27" s="20" t="s">
        <v>145</v>
      </c>
      <c r="E27" s="18">
        <v>62217</v>
      </c>
      <c r="F27" s="263" t="s">
        <v>18</v>
      </c>
      <c r="G27" s="263"/>
    </row>
    <row r="28" spans="2:7" x14ac:dyDescent="0.25">
      <c r="B28" s="20" t="s">
        <v>70</v>
      </c>
      <c r="C28" s="22" t="s">
        <v>146</v>
      </c>
      <c r="D28" s="20" t="s">
        <v>147</v>
      </c>
      <c r="E28" s="18">
        <v>63000</v>
      </c>
      <c r="F28" s="263" t="s">
        <v>115</v>
      </c>
      <c r="G28" s="263"/>
    </row>
    <row r="29" spans="2:7" x14ac:dyDescent="0.25">
      <c r="B29" s="20" t="s">
        <v>71</v>
      </c>
      <c r="C29" s="22" t="s">
        <v>148</v>
      </c>
      <c r="D29" s="20" t="s">
        <v>149</v>
      </c>
      <c r="E29" s="18">
        <v>66650</v>
      </c>
      <c r="F29" s="263" t="s">
        <v>116</v>
      </c>
      <c r="G29" s="263"/>
    </row>
    <row r="30" spans="2:7" x14ac:dyDescent="0.25">
      <c r="B30" s="20" t="s">
        <v>72</v>
      </c>
      <c r="C30" s="20" t="s">
        <v>103</v>
      </c>
      <c r="D30" s="8"/>
      <c r="E30" s="18">
        <v>67460</v>
      </c>
      <c r="F30" s="263" t="s">
        <v>97</v>
      </c>
      <c r="G30" s="263"/>
    </row>
    <row r="31" spans="2:7" x14ac:dyDescent="0.25">
      <c r="B31" s="20" t="s">
        <v>73</v>
      </c>
      <c r="C31" s="20" t="s">
        <v>104</v>
      </c>
      <c r="D31" s="8"/>
      <c r="E31" s="18">
        <v>67720</v>
      </c>
      <c r="F31" s="263" t="s">
        <v>98</v>
      </c>
      <c r="G31" s="263"/>
    </row>
    <row r="32" spans="2:7" x14ac:dyDescent="0.25">
      <c r="B32" s="20" t="s">
        <v>74</v>
      </c>
      <c r="C32" s="20" t="s">
        <v>105</v>
      </c>
      <c r="D32" s="8"/>
      <c r="E32" s="18">
        <v>68000</v>
      </c>
      <c r="F32" s="263" t="s">
        <v>12</v>
      </c>
      <c r="G32" s="263"/>
    </row>
    <row r="33" spans="2:7" ht="27" x14ac:dyDescent="0.25">
      <c r="B33" s="21" t="s">
        <v>75</v>
      </c>
      <c r="C33" s="20" t="s">
        <v>99</v>
      </c>
      <c r="D33" s="8"/>
      <c r="E33" s="18">
        <v>69007</v>
      </c>
      <c r="F33" s="263" t="s">
        <v>117</v>
      </c>
      <c r="G33" s="263"/>
    </row>
    <row r="34" spans="2:7" x14ac:dyDescent="0.25">
      <c r="B34" s="20" t="s">
        <v>76</v>
      </c>
      <c r="C34" s="22" t="s">
        <v>150</v>
      </c>
      <c r="D34" s="20" t="s">
        <v>151</v>
      </c>
      <c r="E34" s="18">
        <v>73800</v>
      </c>
      <c r="F34" s="263" t="s">
        <v>13</v>
      </c>
      <c r="G34" s="263"/>
    </row>
    <row r="35" spans="2:7" x14ac:dyDescent="0.25">
      <c r="B35" s="20" t="s">
        <v>77</v>
      </c>
      <c r="C35" s="22" t="s">
        <v>153</v>
      </c>
      <c r="D35" s="20" t="s">
        <v>152</v>
      </c>
      <c r="E35" s="18">
        <v>74960</v>
      </c>
      <c r="F35" s="263" t="s">
        <v>27</v>
      </c>
      <c r="G35" s="263"/>
    </row>
    <row r="36" spans="2:7" x14ac:dyDescent="0.25">
      <c r="B36" s="20" t="s">
        <v>78</v>
      </c>
      <c r="C36" s="20" t="s">
        <v>106</v>
      </c>
      <c r="D36" s="8"/>
      <c r="E36" s="18">
        <v>76600</v>
      </c>
      <c r="F36" s="263" t="s">
        <v>17</v>
      </c>
      <c r="G36" s="263"/>
    </row>
    <row r="37" spans="2:7" x14ac:dyDescent="0.25">
      <c r="B37" s="20" t="s">
        <v>79</v>
      </c>
      <c r="C37" s="20" t="s">
        <v>107</v>
      </c>
      <c r="D37" s="8"/>
      <c r="E37" s="18">
        <v>786800</v>
      </c>
      <c r="F37" s="263" t="s">
        <v>100</v>
      </c>
      <c r="G37" s="263"/>
    </row>
    <row r="38" spans="2:7" x14ac:dyDescent="0.25">
      <c r="B38" s="20" t="s">
        <v>80</v>
      </c>
      <c r="C38" s="22" t="s">
        <v>154</v>
      </c>
      <c r="D38" s="24" t="s">
        <v>155</v>
      </c>
      <c r="E38" s="18">
        <v>82000</v>
      </c>
      <c r="F38" s="263" t="s">
        <v>14</v>
      </c>
      <c r="G38" s="263"/>
    </row>
    <row r="39" spans="2:7" ht="27" x14ac:dyDescent="0.25">
      <c r="B39" s="20" t="s">
        <v>81</v>
      </c>
      <c r="C39" s="22" t="s">
        <v>165</v>
      </c>
      <c r="D39" s="19" t="s">
        <v>164</v>
      </c>
      <c r="E39" s="18" t="s">
        <v>156</v>
      </c>
      <c r="F39" s="263" t="s">
        <v>101</v>
      </c>
      <c r="G39" s="263"/>
    </row>
    <row r="40" spans="2:7" x14ac:dyDescent="0.25">
      <c r="B40" s="20" t="s">
        <v>82</v>
      </c>
      <c r="C40" s="22" t="s">
        <v>166</v>
      </c>
      <c r="D40" s="19" t="s">
        <v>167</v>
      </c>
      <c r="E40" s="18" t="s">
        <v>157</v>
      </c>
      <c r="F40" s="263" t="s">
        <v>28</v>
      </c>
      <c r="G40" s="263"/>
    </row>
    <row r="41" spans="2:7" x14ac:dyDescent="0.25">
      <c r="B41" s="20" t="s">
        <v>83</v>
      </c>
      <c r="C41" s="22"/>
      <c r="D41" s="19" t="s">
        <v>168</v>
      </c>
      <c r="E41" s="18" t="s">
        <v>158</v>
      </c>
      <c r="F41" s="263" t="s">
        <v>102</v>
      </c>
      <c r="G41" s="263"/>
    </row>
    <row r="42" spans="2:7" x14ac:dyDescent="0.25">
      <c r="B42" s="20" t="s">
        <v>84</v>
      </c>
      <c r="C42" s="19" t="s">
        <v>169</v>
      </c>
      <c r="D42" s="8"/>
      <c r="E42" s="18" t="s">
        <v>159</v>
      </c>
      <c r="F42" s="263" t="s">
        <v>23</v>
      </c>
      <c r="G42" s="263"/>
    </row>
    <row r="43" spans="2:7" x14ac:dyDescent="0.25">
      <c r="B43" s="20" t="s">
        <v>85</v>
      </c>
      <c r="C43" s="19" t="s">
        <v>170</v>
      </c>
      <c r="D43" s="8"/>
      <c r="E43" s="18" t="s">
        <v>160</v>
      </c>
      <c r="F43" s="263" t="s">
        <v>24</v>
      </c>
      <c r="G43" s="263"/>
    </row>
    <row r="44" spans="2:7" x14ac:dyDescent="0.25">
      <c r="B44" s="20" t="s">
        <v>86</v>
      </c>
      <c r="C44" s="22" t="s">
        <v>162</v>
      </c>
      <c r="D44" s="25" t="s">
        <v>163</v>
      </c>
      <c r="E44" s="18" t="s">
        <v>161</v>
      </c>
      <c r="F44" s="263" t="s">
        <v>25</v>
      </c>
      <c r="G44" s="263"/>
    </row>
    <row r="45" spans="2:7" x14ac:dyDescent="0.25">
      <c r="B45" s="20" t="s">
        <v>175</v>
      </c>
      <c r="C45" s="22" t="s">
        <v>176</v>
      </c>
      <c r="D45" s="34" t="s">
        <v>177</v>
      </c>
      <c r="E45" s="14">
        <v>35850</v>
      </c>
      <c r="F45" s="262" t="s">
        <v>178</v>
      </c>
      <c r="G45" s="262"/>
    </row>
    <row r="46" spans="2:7" x14ac:dyDescent="0.25">
      <c r="B46" s="20" t="s">
        <v>179</v>
      </c>
      <c r="C46" s="22" t="s">
        <v>180</v>
      </c>
      <c r="D46" s="37" t="s">
        <v>181</v>
      </c>
      <c r="E46" s="14">
        <v>79370</v>
      </c>
      <c r="F46" s="262" t="s">
        <v>182</v>
      </c>
      <c r="G46" s="262"/>
    </row>
    <row r="47" spans="2:7" x14ac:dyDescent="0.25">
      <c r="B47" s="43" t="s">
        <v>183</v>
      </c>
      <c r="C47" s="44" t="s">
        <v>184</v>
      </c>
      <c r="D47" s="45" t="s">
        <v>185</v>
      </c>
      <c r="E47" s="15">
        <v>62280</v>
      </c>
      <c r="F47" s="264" t="s">
        <v>186</v>
      </c>
      <c r="G47" s="264"/>
    </row>
  </sheetData>
  <mergeCells count="47">
    <mergeCell ref="F47:G47"/>
    <mergeCell ref="F45:G45"/>
    <mergeCell ref="F1:G1"/>
    <mergeCell ref="F5:G5"/>
    <mergeCell ref="F39:G39"/>
    <mergeCell ref="F40:G40"/>
    <mergeCell ref="F41:G41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43:G43"/>
    <mergeCell ref="F44:G44"/>
    <mergeCell ref="F33:G33"/>
    <mergeCell ref="F34:G34"/>
    <mergeCell ref="F35:G35"/>
    <mergeCell ref="F36:G36"/>
    <mergeCell ref="F37:G37"/>
    <mergeCell ref="F38:G38"/>
    <mergeCell ref="F17:G17"/>
    <mergeCell ref="F18:G18"/>
    <mergeCell ref="F19:G19"/>
    <mergeCell ref="F25:G25"/>
    <mergeCell ref="F42:G42"/>
    <mergeCell ref="F26:G26"/>
    <mergeCell ref="F24:G24"/>
    <mergeCell ref="F46:G46"/>
    <mergeCell ref="F20:G20"/>
    <mergeCell ref="F14:G14"/>
    <mergeCell ref="F2:G2"/>
    <mergeCell ref="F3:G3"/>
    <mergeCell ref="F4:G4"/>
    <mergeCell ref="F6:G6"/>
    <mergeCell ref="F7:G7"/>
    <mergeCell ref="F8:G8"/>
    <mergeCell ref="F9:G9"/>
    <mergeCell ref="F10:G10"/>
    <mergeCell ref="F11:G11"/>
    <mergeCell ref="F12:G12"/>
    <mergeCell ref="F13:G13"/>
    <mergeCell ref="F15:G15"/>
    <mergeCell ref="F16:G16"/>
  </mergeCells>
  <hyperlinks>
    <hyperlink ref="C16" r:id="rId1" display="https://www.bing.com/local?lid=YN1764x243635593&amp;id=YN1764x243635593&amp;q=Richardson&amp;name=Richardson&amp;cp=43.5846214294434%7e3.88397002220154&amp;ppois=43.5846214294434_3.88397002220154_Richardson&amp;FORM=SNAPST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0"/>
  <sheetViews>
    <sheetView topLeftCell="A13" zoomScaleNormal="100" workbookViewId="0">
      <selection activeCell="C21" sqref="C21"/>
    </sheetView>
  </sheetViews>
  <sheetFormatPr baseColWidth="10" defaultRowHeight="15" x14ac:dyDescent="0.25"/>
  <cols>
    <col min="1" max="1" width="16.28515625" customWidth="1"/>
    <col min="2" max="2" width="76.140625" customWidth="1"/>
  </cols>
  <sheetData>
    <row r="1" spans="1:6" ht="15.75" thickBot="1" x14ac:dyDescent="0.3">
      <c r="A1" s="42" t="s">
        <v>257</v>
      </c>
      <c r="B1" s="33" t="s">
        <v>43</v>
      </c>
    </row>
    <row r="2" spans="1:6" ht="15.75" thickBot="1" x14ac:dyDescent="0.3">
      <c r="A2" s="42"/>
      <c r="B2" s="167"/>
    </row>
    <row r="3" spans="1:6" ht="15.75" thickBot="1" x14ac:dyDescent="0.3">
      <c r="A3" s="159" t="s">
        <v>259</v>
      </c>
      <c r="B3" s="4" t="s">
        <v>258</v>
      </c>
    </row>
    <row r="4" spans="1:6" ht="36" customHeight="1" thickBot="1" x14ac:dyDescent="0.3">
      <c r="A4" s="159" t="s">
        <v>216</v>
      </c>
      <c r="B4" s="4" t="s">
        <v>263</v>
      </c>
      <c r="E4" s="172"/>
      <c r="F4" s="173"/>
    </row>
    <row r="5" spans="1:6" ht="36" customHeight="1" thickBot="1" x14ac:dyDescent="0.3">
      <c r="A5" s="159" t="s">
        <v>223</v>
      </c>
      <c r="B5" s="4" t="s">
        <v>264</v>
      </c>
    </row>
    <row r="6" spans="1:6" ht="36" customHeight="1" thickBot="1" x14ac:dyDescent="0.3">
      <c r="A6" s="159" t="s">
        <v>278</v>
      </c>
      <c r="B6" s="4" t="s">
        <v>277</v>
      </c>
    </row>
    <row r="7" spans="1:6" ht="45.75" customHeight="1" thickBot="1" x14ac:dyDescent="0.3">
      <c r="A7" s="159" t="s">
        <v>214</v>
      </c>
      <c r="B7" s="4" t="s">
        <v>265</v>
      </c>
    </row>
    <row r="8" spans="1:6" ht="49.5" customHeight="1" thickBot="1" x14ac:dyDescent="0.3">
      <c r="A8" s="159" t="s">
        <v>266</v>
      </c>
      <c r="B8" s="4" t="s">
        <v>265</v>
      </c>
    </row>
    <row r="9" spans="1:6" ht="50.25" customHeight="1" thickBot="1" x14ac:dyDescent="0.3">
      <c r="A9" s="159" t="s">
        <v>215</v>
      </c>
      <c r="B9" s="4" t="s">
        <v>267</v>
      </c>
    </row>
    <row r="10" spans="1:6" ht="50.25" customHeight="1" thickBot="1" x14ac:dyDescent="0.3">
      <c r="A10" s="159" t="s">
        <v>212</v>
      </c>
      <c r="B10" s="4" t="s">
        <v>268</v>
      </c>
    </row>
    <row r="11" spans="1:6" ht="49.5" customHeight="1" thickBot="1" x14ac:dyDescent="0.3">
      <c r="A11" s="159" t="s">
        <v>252</v>
      </c>
      <c r="B11" s="160" t="s">
        <v>273</v>
      </c>
    </row>
    <row r="12" spans="1:6" ht="52.5" customHeight="1" thickBot="1" x14ac:dyDescent="0.3">
      <c r="A12" s="159" t="s">
        <v>213</v>
      </c>
      <c r="B12" s="160" t="s">
        <v>276</v>
      </c>
    </row>
    <row r="13" spans="1:6" ht="63" customHeight="1" thickBot="1" x14ac:dyDescent="0.3">
      <c r="A13" s="159" t="s">
        <v>249</v>
      </c>
      <c r="B13" s="27" t="s">
        <v>262</v>
      </c>
    </row>
    <row r="14" spans="1:6" ht="48.75" customHeight="1" thickBot="1" x14ac:dyDescent="0.3">
      <c r="A14" s="159" t="s">
        <v>290</v>
      </c>
      <c r="B14" s="26" t="s">
        <v>269</v>
      </c>
    </row>
    <row r="15" spans="1:6" ht="48.75" customHeight="1" thickBot="1" x14ac:dyDescent="0.3">
      <c r="A15" s="159" t="s">
        <v>291</v>
      </c>
      <c r="B15" s="4" t="s">
        <v>270</v>
      </c>
    </row>
    <row r="16" spans="1:6" ht="48.75" customHeight="1" thickBot="1" x14ac:dyDescent="0.3">
      <c r="A16" s="159" t="s">
        <v>292</v>
      </c>
      <c r="B16" s="4" t="s">
        <v>271</v>
      </c>
    </row>
    <row r="17" spans="1:2" ht="48.75" customHeight="1" thickBot="1" x14ac:dyDescent="0.3">
      <c r="A17" s="36" t="s">
        <v>293</v>
      </c>
      <c r="B17" s="35" t="s">
        <v>173</v>
      </c>
    </row>
    <row r="18" spans="1:2" ht="43.5" customHeight="1" thickBot="1" x14ac:dyDescent="0.3">
      <c r="A18" s="36" t="s">
        <v>294</v>
      </c>
      <c r="B18" s="35" t="s">
        <v>174</v>
      </c>
    </row>
    <row r="19" spans="1:2" ht="43.5" customHeight="1" thickBot="1" x14ac:dyDescent="0.3">
      <c r="A19" s="159" t="s">
        <v>295</v>
      </c>
      <c r="B19" s="4" t="s">
        <v>272</v>
      </c>
    </row>
    <row r="20" spans="1:2" ht="45" customHeight="1" thickBot="1" x14ac:dyDescent="0.3">
      <c r="A20" s="159" t="s">
        <v>222</v>
      </c>
      <c r="B20" s="4" t="s">
        <v>296</v>
      </c>
    </row>
    <row r="21" spans="1:2" ht="42.75" customHeight="1" thickBot="1" x14ac:dyDescent="0.3">
      <c r="A21" s="159" t="s">
        <v>254</v>
      </c>
      <c r="B21" s="4" t="s">
        <v>274</v>
      </c>
    </row>
    <row r="22" spans="1:2" ht="42.75" customHeight="1" thickBot="1" x14ac:dyDescent="0.3">
      <c r="A22" s="159" t="s">
        <v>255</v>
      </c>
      <c r="B22" s="4" t="s">
        <v>275</v>
      </c>
    </row>
    <row r="23" spans="1:2" ht="15" customHeight="1" thickBot="1" x14ac:dyDescent="0.3">
      <c r="A23" s="159"/>
      <c r="B23" s="4"/>
    </row>
    <row r="24" spans="1:2" ht="42.75" customHeight="1" thickBot="1" x14ac:dyDescent="0.3">
      <c r="A24" s="159" t="s">
        <v>261</v>
      </c>
      <c r="B24" s="29" t="s">
        <v>260</v>
      </c>
    </row>
    <row r="25" spans="1:2" ht="31.5" customHeight="1" thickBot="1" x14ac:dyDescent="0.3">
      <c r="A25" s="159" t="s">
        <v>280</v>
      </c>
      <c r="B25" s="160" t="s">
        <v>279</v>
      </c>
    </row>
    <row r="26" spans="1:2" ht="31.5" customHeight="1" thickBot="1" x14ac:dyDescent="0.3">
      <c r="A26" s="159" t="s">
        <v>282</v>
      </c>
      <c r="B26" s="4" t="s">
        <v>281</v>
      </c>
    </row>
    <row r="27" spans="1:2" ht="15.75" thickBot="1" x14ac:dyDescent="0.3">
      <c r="A27" s="159" t="s">
        <v>284</v>
      </c>
      <c r="B27" s="4" t="s">
        <v>283</v>
      </c>
    </row>
    <row r="28" spans="1:2" ht="15.75" thickBot="1" x14ac:dyDescent="0.3">
      <c r="A28" s="159" t="s">
        <v>286</v>
      </c>
      <c r="B28" s="16" t="s">
        <v>285</v>
      </c>
    </row>
    <row r="29" spans="1:2" ht="15.75" thickBot="1" x14ac:dyDescent="0.3">
      <c r="A29" s="159" t="s">
        <v>302</v>
      </c>
      <c r="B29" s="16" t="s">
        <v>303</v>
      </c>
    </row>
    <row r="30" spans="1:2" ht="15.75" thickBot="1" x14ac:dyDescent="0.3">
      <c r="A30" s="159" t="s">
        <v>287</v>
      </c>
      <c r="B30" s="28" t="s">
        <v>171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Retour</vt:lpstr>
      <vt:lpstr>TMD</vt:lpstr>
      <vt:lpstr>Expediteurs</vt:lpstr>
      <vt:lpstr>Fluides</vt:lpstr>
      <vt:lpstr>table_expediteurs</vt:lpstr>
      <vt:lpstr>table_fluides</vt:lpstr>
      <vt:lpstr>table_retour</vt:lpstr>
      <vt:lpstr>table_retour2</vt:lpstr>
      <vt:lpstr>table_rt</vt:lpstr>
      <vt:lpstr>Retour!Zone_d_impression</vt:lpstr>
      <vt:lpstr>TMD!Zone_d_impression</vt:lpstr>
    </vt:vector>
  </TitlesOfParts>
  <Company>OVH SAS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Poste3</dc:creator>
  <cp:lastModifiedBy>Utilisateur</cp:lastModifiedBy>
  <cp:lastPrinted>2019-07-25T14:00:54Z</cp:lastPrinted>
  <dcterms:created xsi:type="dcterms:W3CDTF">2016-05-03T08:36:20Z</dcterms:created>
  <dcterms:modified xsi:type="dcterms:W3CDTF">2019-07-25T14:52:04Z</dcterms:modified>
</cp:coreProperties>
</file>