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Z:\01-PROGRAMMES\LES JARDINS  DE TASSIGNY\19 SAV\3 RESERVE\TABLEAU DE SUIVI\"/>
    </mc:Choice>
  </mc:AlternateContent>
  <xr:revisionPtr revIDLastSave="0" documentId="13_ncr:1_{99BF84A4-F352-4FB0-A51C-388E135332CD}" xr6:coauthVersionLast="43" xr6:coauthVersionMax="43" xr10:uidLastSave="{00000000-0000-0000-0000-000000000000}"/>
  <bookViews>
    <workbookView xWindow="28680" yWindow="-120" windowWidth="29040" windowHeight="15840" xr2:uid="{00000000-000D-0000-FFFF-FFFF00000000}"/>
  </bookViews>
  <sheets>
    <sheet name="SUIVI RES" sheetId="1" r:id="rId1"/>
    <sheet name="Légende" sheetId="2" r:id="rId2"/>
  </sheets>
  <definedNames>
    <definedName name="_xlnm._FilterDatabase" localSheetId="0" hidden="1">'SUIVI RES'!$A$7:$S$40</definedName>
    <definedName name="_xlnm.Print_Titles" localSheetId="0">'SUIVI RES'!$7:$8</definedName>
    <definedName name="_xlnm.Print_Area" localSheetId="0">'SUIVI RES'!$A$1:$T$60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7" i="1" l="1"/>
  <c r="D47" i="1"/>
  <c r="H9" i="1"/>
  <c r="V9" i="1" l="1"/>
  <c r="D59" i="1" l="1"/>
  <c r="D58" i="1"/>
  <c r="D56" i="1"/>
  <c r="D55" i="1"/>
  <c r="D54" i="1"/>
  <c r="D53" i="1"/>
  <c r="D52" i="1"/>
  <c r="D51" i="1"/>
  <c r="D50" i="1"/>
  <c r="D49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10" i="1"/>
  <c r="S10" i="1" l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9" i="1"/>
  <c r="O40" i="1"/>
  <c r="P40" i="1"/>
  <c r="Q40" i="1"/>
  <c r="N40" i="1"/>
  <c r="L47" i="1" s="1"/>
  <c r="M51" i="1"/>
  <c r="D57" i="1" l="1"/>
  <c r="S41" i="1"/>
  <c r="T43" i="1" l="1"/>
  <c r="L48" i="1" s="1"/>
  <c r="D48" i="1"/>
  <c r="M48" i="1" l="1"/>
  <c r="D60" i="1" l="1"/>
</calcChain>
</file>

<file path=xl/sharedStrings.xml><?xml version="1.0" encoding="utf-8"?>
<sst xmlns="http://schemas.openxmlformats.org/spreadsheetml/2006/main" count="83" uniqueCount="67">
  <si>
    <t>N° LOT</t>
  </si>
  <si>
    <t>NOM ACQUEREUR</t>
  </si>
  <si>
    <t>DATE LIVRAISON</t>
  </si>
  <si>
    <t>N° TEL 1</t>
  </si>
  <si>
    <t>DESIGNATION DES RESERVES</t>
  </si>
  <si>
    <t>MODE D'ENVOI</t>
  </si>
  <si>
    <t>OBSERVATIONS</t>
  </si>
  <si>
    <t>TOTAL RESERVE</t>
  </si>
  <si>
    <t>DSA</t>
  </si>
  <si>
    <t>N°O.E.</t>
  </si>
  <si>
    <t>GPA</t>
  </si>
  <si>
    <t>Divers</t>
  </si>
  <si>
    <t>N°RESERVE</t>
  </si>
  <si>
    <t>DATE LIMITE POUR LEVER RESERVE</t>
  </si>
  <si>
    <t xml:space="preserve">Réserves livraison </t>
  </si>
  <si>
    <t>Réserves livraison non réalisées</t>
  </si>
  <si>
    <t>Réserves totales</t>
  </si>
  <si>
    <t>TOTAL</t>
  </si>
  <si>
    <t>Intervention programmée en fin de GPA</t>
  </si>
  <si>
    <t>urgent</t>
  </si>
  <si>
    <t>NOM STE</t>
  </si>
  <si>
    <t>LOT STE</t>
  </si>
  <si>
    <t>DATE D'ENVOI DE L'OE AU STE</t>
  </si>
  <si>
    <t>EPMS</t>
  </si>
  <si>
    <t>MAP</t>
  </si>
  <si>
    <t>ERSO</t>
  </si>
  <si>
    <t>CLF</t>
  </si>
  <si>
    <t>LES ZELLES</t>
  </si>
  <si>
    <t>SMED</t>
  </si>
  <si>
    <t>VRD</t>
  </si>
  <si>
    <t>SDT</t>
  </si>
  <si>
    <t>PAYSAGISTE</t>
  </si>
  <si>
    <t>MAIL</t>
  </si>
  <si>
    <t>01</t>
  </si>
  <si>
    <t>Totale des reserves restantes</t>
  </si>
  <si>
    <t>RESERVES LIVRAISON</t>
  </si>
  <si>
    <t>LETTRE A 1 MOIS</t>
  </si>
  <si>
    <t>ASSU</t>
  </si>
  <si>
    <t>MC</t>
  </si>
  <si>
    <t>PLAQUISTE</t>
  </si>
  <si>
    <t>MEX</t>
  </si>
  <si>
    <t>ETANCHEITE</t>
  </si>
  <si>
    <t>FACADES</t>
  </si>
  <si>
    <t>G-ŒUVRE</t>
  </si>
  <si>
    <t>MINT</t>
  </si>
  <si>
    <t>SERRURERIE</t>
  </si>
  <si>
    <t>PORTES DE GARAGE</t>
  </si>
  <si>
    <t>PLOMBERIE</t>
  </si>
  <si>
    <t>ELECTRICITE</t>
  </si>
  <si>
    <t>CARRELAGE</t>
  </si>
  <si>
    <t>PEINTURE</t>
  </si>
  <si>
    <t>NOMBRES DE RESERVES</t>
  </si>
  <si>
    <t>RESERVES LEVEES</t>
  </si>
  <si>
    <t>OUI</t>
  </si>
  <si>
    <t>NOMBRES DE RESERVES RESTANTES A LEVER</t>
  </si>
  <si>
    <t>???</t>
  </si>
  <si>
    <t>x</t>
  </si>
  <si>
    <t xml:space="preserve">TOTAL DES RESERVES RESTANTES A LEVER : </t>
  </si>
  <si>
    <t>TOTAL RESERVES LIVRAISON LEVEES :</t>
  </si>
  <si>
    <t xml:space="preserve">TOTAL DES RESERVES : </t>
  </si>
  <si>
    <t>MA</t>
  </si>
  <si>
    <t>SOP</t>
  </si>
  <si>
    <t>ENERG</t>
  </si>
  <si>
    <t>DOIT</t>
  </si>
  <si>
    <t>NEO</t>
  </si>
  <si>
    <t>ENER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</si>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</sst>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08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1" fillId="0" borderId="0" xfId="0" applyFont="1"/>
    <xf numFmtId="14" fontId="0" fillId="0" borderId="0" xfId="0" applyNumberFormat="1"/>
    <xf numFmtId="0" fontId="1" fillId="0" borderId="0" xfId="0" applyFont="1" applyAlignment="1">
      <alignment horizontal="right"/>
    </xf>
    <xf numFmtId="49" fontId="0" fillId="0" borderId="1" xfId="0" applyNumberFormat="1" applyBorder="1" applyAlignment="1">
      <alignment horizontal="right"/>
    </xf>
    <xf numFmtId="0" fontId="0" fillId="0" borderId="1" xfId="0" applyBorder="1" applyAlignment="1">
      <alignment wrapText="1"/>
    </xf>
    <xf numFmtId="49" fontId="0" fillId="0" borderId="0" xfId="0" applyNumberFormat="1"/>
    <xf numFmtId="0" fontId="0" fillId="0" borderId="3" xfId="0" applyBorder="1"/>
    <xf numFmtId="10" fontId="0" fillId="0" borderId="1" xfId="1" applyNumberFormat="1" applyFont="1" applyBorder="1"/>
    <xf numFmtId="0" fontId="0" fillId="0" borderId="0" xfId="0" applyFill="1"/>
    <xf numFmtId="0" fontId="4" fillId="0" borderId="0" xfId="0" applyFont="1"/>
    <xf numFmtId="0" fontId="0" fillId="3" borderId="1" xfId="0" applyFill="1" applyBorder="1"/>
    <xf numFmtId="14" fontId="0" fillId="3" borderId="1" xfId="0" applyNumberFormat="1" applyFill="1" applyBorder="1"/>
    <xf numFmtId="49" fontId="0" fillId="3" borderId="1" xfId="0" applyNumberFormat="1" applyFill="1" applyBorder="1" applyAlignment="1">
      <alignment horizontal="right"/>
    </xf>
    <xf numFmtId="0" fontId="1" fillId="5" borderId="0" xfId="0" applyFont="1" applyFill="1"/>
    <xf numFmtId="0" fontId="0" fillId="4" borderId="0" xfId="0" applyFill="1"/>
    <xf numFmtId="0" fontId="0" fillId="7" borderId="0" xfId="0" applyFill="1"/>
    <xf numFmtId="0" fontId="3" fillId="0" borderId="0" xfId="0" applyFont="1"/>
    <xf numFmtId="0" fontId="7" fillId="2" borderId="0" xfId="0" applyFont="1" applyFill="1"/>
    <xf numFmtId="0" fontId="0" fillId="0" borderId="1" xfId="0" applyFill="1" applyBorder="1"/>
    <xf numFmtId="14" fontId="0" fillId="0" borderId="1" xfId="0" applyNumberFormat="1" applyFill="1" applyBorder="1"/>
    <xf numFmtId="49" fontId="0" fillId="0" borderId="1" xfId="0" applyNumberFormat="1" applyFill="1" applyBorder="1" applyAlignment="1">
      <alignment horizontal="right"/>
    </xf>
    <xf numFmtId="1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3" borderId="8" xfId="0" applyFill="1" applyBorder="1"/>
    <xf numFmtId="14" fontId="0" fillId="3" borderId="9" xfId="0" applyNumberFormat="1" applyFill="1" applyBorder="1"/>
    <xf numFmtId="0" fontId="0" fillId="0" borderId="8" xfId="0" applyBorder="1"/>
    <xf numFmtId="14" fontId="0" fillId="0" borderId="9" xfId="0" applyNumberFormat="1" applyBorder="1"/>
    <xf numFmtId="0" fontId="0" fillId="0" borderId="8" xfId="0" applyFill="1" applyBorder="1"/>
    <xf numFmtId="14" fontId="0" fillId="0" borderId="9" xfId="0" applyNumberFormat="1" applyFill="1" applyBorder="1"/>
    <xf numFmtId="0" fontId="0" fillId="0" borderId="10" xfId="0" applyBorder="1"/>
    <xf numFmtId="0" fontId="0" fillId="0" borderId="11" xfId="0" applyBorder="1"/>
    <xf numFmtId="14" fontId="0" fillId="0" borderId="11" xfId="0" applyNumberFormat="1" applyBorder="1"/>
    <xf numFmtId="49" fontId="0" fillId="0" borderId="11" xfId="0" applyNumberFormat="1" applyBorder="1" applyAlignment="1">
      <alignment horizontal="right"/>
    </xf>
    <xf numFmtId="0" fontId="0" fillId="0" borderId="11" xfId="0" applyBorder="1" applyAlignment="1">
      <alignment horizontal="center"/>
    </xf>
    <xf numFmtId="14" fontId="0" fillId="0" borderId="12" xfId="0" applyNumberFormat="1" applyBorder="1"/>
    <xf numFmtId="0" fontId="1" fillId="0" borderId="19" xfId="0" applyFont="1" applyFill="1" applyBorder="1" applyAlignment="1"/>
    <xf numFmtId="0" fontId="1" fillId="0" borderId="0" xfId="0" applyFont="1" applyFill="1" applyBorder="1" applyAlignment="1"/>
    <xf numFmtId="0" fontId="0" fillId="0" borderId="0" xfId="0" applyBorder="1"/>
    <xf numFmtId="49" fontId="0" fillId="0" borderId="0" xfId="0" applyNumberFormat="1" applyBorder="1"/>
    <xf numFmtId="0" fontId="1" fillId="0" borderId="0" xfId="0" applyFont="1" applyFill="1" applyBorder="1" applyAlignment="1">
      <alignment horizontal="right"/>
    </xf>
    <xf numFmtId="0" fontId="1" fillId="2" borderId="20" xfId="0" applyFont="1" applyFill="1" applyBorder="1" applyAlignment="1">
      <alignment horizontal="right"/>
    </xf>
    <xf numFmtId="0" fontId="1" fillId="8" borderId="21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right"/>
    </xf>
    <xf numFmtId="14" fontId="9" fillId="0" borderId="21" xfId="0" applyNumberFormat="1" applyFont="1" applyBorder="1" applyAlignment="1">
      <alignment horizontal="left"/>
    </xf>
    <xf numFmtId="0" fontId="1" fillId="9" borderId="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3" borderId="26" xfId="0" applyNumberFormat="1" applyFill="1" applyBorder="1" applyAlignment="1">
      <alignment horizontal="center"/>
    </xf>
    <xf numFmtId="0" fontId="1" fillId="9" borderId="27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0" fillId="3" borderId="28" xfId="0" applyNumberFormat="1" applyFill="1" applyBorder="1" applyAlignment="1">
      <alignment horizontal="center"/>
    </xf>
    <xf numFmtId="0" fontId="1" fillId="0" borderId="20" xfId="0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26" xfId="0" applyBorder="1" applyAlignment="1">
      <alignment horizontal="center"/>
    </xf>
    <xf numFmtId="14" fontId="0" fillId="3" borderId="8" xfId="0" applyNumberFormat="1" applyFill="1" applyBorder="1" applyAlignment="1">
      <alignment horizontal="center" vertical="center"/>
    </xf>
    <xf numFmtId="14" fontId="0" fillId="3" borderId="10" xfId="0" applyNumberFormat="1" applyFill="1" applyBorder="1" applyAlignment="1">
      <alignment horizontal="center" vertical="center"/>
    </xf>
    <xf numFmtId="0" fontId="0" fillId="2" borderId="1" xfId="0" applyFill="1" applyBorder="1"/>
    <xf numFmtId="0" fontId="0" fillId="2" borderId="0" xfId="0" applyFill="1"/>
    <xf numFmtId="0" fontId="0" fillId="2" borderId="3" xfId="0" applyFill="1" applyBorder="1"/>
    <xf numFmtId="10" fontId="0" fillId="2" borderId="1" xfId="1" applyNumberFormat="1" applyFont="1" applyFill="1" applyBorder="1"/>
    <xf numFmtId="14" fontId="0" fillId="3" borderId="30" xfId="0" applyNumberFormat="1" applyFill="1" applyBorder="1" applyAlignment="1">
      <alignment horizontal="center"/>
    </xf>
    <xf numFmtId="0" fontId="1" fillId="9" borderId="4" xfId="0" applyFont="1" applyFill="1" applyBorder="1" applyAlignment="1">
      <alignment horizontal="center"/>
    </xf>
    <xf numFmtId="0" fontId="0" fillId="0" borderId="29" xfId="0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0" fillId="0" borderId="31" xfId="0" applyBorder="1" applyAlignment="1">
      <alignment horizontal="center" vertical="center"/>
    </xf>
    <xf numFmtId="0" fontId="1" fillId="9" borderId="28" xfId="0" applyFont="1" applyFill="1" applyBorder="1" applyAlignment="1">
      <alignment horizontal="center"/>
    </xf>
    <xf numFmtId="0" fontId="0" fillId="9" borderId="27" xfId="0" applyFill="1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1" fillId="2" borderId="20" xfId="0" applyFont="1" applyFill="1" applyBorder="1" applyAlignment="1">
      <alignment horizontal="right"/>
    </xf>
    <xf numFmtId="0" fontId="1" fillId="2" borderId="22" xfId="0" applyFont="1" applyFill="1" applyBorder="1" applyAlignment="1">
      <alignment horizontal="right"/>
    </xf>
    <xf numFmtId="0" fontId="1" fillId="9" borderId="24" xfId="0" applyFont="1" applyFill="1" applyBorder="1" applyAlignment="1">
      <alignment horizontal="center" vertical="center" wrapText="1"/>
    </xf>
    <xf numFmtId="0" fontId="1" fillId="9" borderId="25" xfId="0" applyFont="1" applyFill="1" applyBorder="1" applyAlignment="1">
      <alignment horizontal="center" vertical="center" wrapText="1"/>
    </xf>
    <xf numFmtId="0" fontId="1" fillId="9" borderId="14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" fillId="9" borderId="5" xfId="0" applyFont="1" applyFill="1" applyBorder="1" applyAlignment="1">
      <alignment horizontal="center" vertical="center" wrapText="1"/>
    </xf>
    <xf numFmtId="0" fontId="1" fillId="9" borderId="7" xfId="0" applyFont="1" applyFill="1" applyBorder="1" applyAlignment="1">
      <alignment horizontal="center" vertical="center" wrapText="1"/>
    </xf>
    <xf numFmtId="0" fontId="1" fillId="9" borderId="8" xfId="0" applyFont="1" applyFill="1" applyBorder="1" applyAlignment="1">
      <alignment horizontal="center" vertical="center" wrapText="1"/>
    </xf>
    <xf numFmtId="0" fontId="1" fillId="9" borderId="9" xfId="0" applyFont="1" applyFill="1" applyBorder="1" applyAlignment="1">
      <alignment horizontal="center" vertical="center" wrapText="1"/>
    </xf>
    <xf numFmtId="0" fontId="1" fillId="8" borderId="22" xfId="0" applyFont="1" applyFill="1" applyBorder="1" applyAlignment="1">
      <alignment horizontal="center" vertical="center"/>
    </xf>
    <xf numFmtId="0" fontId="1" fillId="8" borderId="2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right"/>
    </xf>
    <xf numFmtId="0" fontId="1" fillId="6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8" fillId="6" borderId="0" xfId="0" applyFont="1" applyFill="1" applyAlignment="1">
      <alignment horizontal="center"/>
    </xf>
    <xf numFmtId="0" fontId="1" fillId="9" borderId="13" xfId="0" applyFont="1" applyFill="1" applyBorder="1" applyAlignment="1">
      <alignment horizontal="center" vertical="center" wrapText="1"/>
    </xf>
    <xf numFmtId="0" fontId="1" fillId="9" borderId="18" xfId="0" applyFont="1" applyFill="1" applyBorder="1" applyAlignment="1">
      <alignment horizontal="center" vertical="center" wrapText="1"/>
    </xf>
    <xf numFmtId="0" fontId="1" fillId="9" borderId="15" xfId="0" applyFont="1" applyFill="1" applyBorder="1" applyAlignment="1">
      <alignment horizontal="center" vertical="center" wrapText="1"/>
    </xf>
    <xf numFmtId="0" fontId="1" fillId="9" borderId="16" xfId="0" applyFont="1" applyFill="1" applyBorder="1" applyAlignment="1">
      <alignment horizontal="center" vertical="center" wrapText="1"/>
    </xf>
    <xf numFmtId="0" fontId="1" fillId="9" borderId="17" xfId="0" applyFont="1" applyFill="1" applyBorder="1" applyAlignment="1">
      <alignment horizontal="center" vertical="center" wrapText="1"/>
    </xf>
    <xf numFmtId="49" fontId="1" fillId="9" borderId="14" xfId="0" applyNumberFormat="1" applyFont="1" applyFill="1" applyBorder="1" applyAlignment="1">
      <alignment horizontal="center" vertical="center" wrapText="1"/>
    </xf>
    <xf numFmtId="49" fontId="1" fillId="9" borderId="3" xfId="0" applyNumberFormat="1" applyFont="1" applyFill="1" applyBorder="1" applyAlignment="1">
      <alignment horizontal="center" vertical="center" wrapText="1"/>
    </xf>
    <xf numFmtId="0" fontId="1" fillId="9" borderId="10" xfId="0" applyFont="1" applyFill="1" applyBorder="1" applyAlignment="1">
      <alignment horizontal="center"/>
    </xf>
    <xf numFmtId="0" fontId="1" fillId="9" borderId="11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415018</xdr:colOff>
      <xdr:row>39</xdr:row>
      <xdr:rowOff>35719</xdr:rowOff>
    </xdr:from>
    <xdr:to>
      <xdr:col>18</xdr:col>
      <xdr:colOff>416719</xdr:colOff>
      <xdr:row>39</xdr:row>
      <xdr:rowOff>231321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4EC51998-89A6-43D0-8036-016A594C2446}"/>
            </a:ext>
          </a:extLst>
        </xdr:cNvPr>
        <xdr:cNvCxnSpPr/>
      </xdr:nvCxnSpPr>
      <xdr:spPr>
        <a:xfrm flipH="1">
          <a:off x="22608268" y="7975487"/>
          <a:ext cx="1701" cy="195602"/>
        </a:xfrm>
        <a:prstGeom prst="straightConnector1">
          <a:avLst/>
        </a:prstGeom>
        <a:ln>
          <a:solidFill>
            <a:srgbClr val="FFC000"/>
          </a:solidFill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381000</xdr:colOff>
      <xdr:row>39</xdr:row>
      <xdr:rowOff>35719</xdr:rowOff>
    </xdr:from>
    <xdr:to>
      <xdr:col>19</xdr:col>
      <xdr:colOff>381000</xdr:colOff>
      <xdr:row>41</xdr:row>
      <xdr:rowOff>84667</xdr:rowOff>
    </xdr:to>
    <xdr:cxnSp macro="">
      <xdr:nvCxnSpPr>
        <xdr:cNvPr id="5" name="Connecteur droit avec flèche 4">
          <a:extLst>
            <a:ext uri="{FF2B5EF4-FFF2-40B4-BE49-F238E27FC236}">
              <a16:creationId xmlns:a16="http://schemas.microsoft.com/office/drawing/2014/main" id="{1789AC69-5D3B-45A4-90A3-BEFBE0A98858}"/>
            </a:ext>
          </a:extLst>
        </xdr:cNvPr>
        <xdr:cNvCxnSpPr/>
      </xdr:nvCxnSpPr>
      <xdr:spPr>
        <a:xfrm>
          <a:off x="23590250" y="7983802"/>
          <a:ext cx="0" cy="493448"/>
        </a:xfrm>
        <a:prstGeom prst="straightConnector1">
          <a:avLst/>
        </a:prstGeom>
        <a:ln>
          <a:solidFill>
            <a:srgbClr val="FFC000"/>
          </a:solidFill>
          <a:tailEnd type="triangle"/>
        </a:ln>
      </xdr:spPr>
      <xdr:style>
        <a:lnRef idx="3">
          <a:schemeClr val="accent4"/>
        </a:lnRef>
        <a:fillRef idx="0">
          <a:schemeClr val="accent4"/>
        </a:fillRef>
        <a:effectRef idx="2">
          <a:schemeClr val="accent4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V60"/>
  <sheetViews>
    <sheetView tabSelected="1" zoomScale="60" zoomScaleNormal="60" zoomScaleSheetLayoutView="77" workbookViewId="0">
      <pane xSplit="1" ySplit="8" topLeftCell="B9" activePane="bottomRight" state="frozen"/>
      <selection pane="topRight" activeCell="B1" sqref="B1"/>
      <selection pane="bottomLeft" activeCell="A10" sqref="A10"/>
      <selection pane="bottomRight" activeCell="F17" sqref="F17"/>
    </sheetView>
  </sheetViews>
  <sheetFormatPr baseColWidth="10" defaultRowHeight="15" x14ac:dyDescent="0.25"/>
  <cols>
    <col min="1" max="1" width="9" customWidth="1"/>
    <col min="2" max="2" width="19.28515625" customWidth="1"/>
    <col min="3" max="3" width="17.5703125" customWidth="1"/>
    <col min="4" max="5" width="15.85546875" customWidth="1"/>
    <col min="6" max="6" width="65.85546875" customWidth="1"/>
    <col min="7" max="7" width="21" customWidth="1"/>
    <col min="8" max="8" width="23.42578125" customWidth="1"/>
    <col min="9" max="9" width="15.28515625" customWidth="1"/>
    <col min="10" max="10" width="10.7109375" customWidth="1"/>
    <col min="11" max="11" width="12.42578125" customWidth="1"/>
    <col min="12" max="12" width="15.140625" style="8" customWidth="1"/>
    <col min="13" max="13" width="26.28515625" customWidth="1"/>
    <col min="14" max="14" width="11.5703125" customWidth="1"/>
    <col min="15" max="15" width="8.85546875" customWidth="1"/>
    <col min="16" max="16" width="8.5703125" customWidth="1"/>
    <col min="17" max="17" width="10.28515625" customWidth="1"/>
    <col min="18" max="18" width="28.5703125" customWidth="1"/>
    <col min="19" max="19" width="12.140625" customWidth="1"/>
  </cols>
  <sheetData>
    <row r="2" spans="1:22" ht="15.75" thickBot="1" x14ac:dyDescent="0.3">
      <c r="C2" s="16"/>
      <c r="D2" s="88"/>
      <c r="E2" s="88"/>
      <c r="F2" s="5"/>
      <c r="G2" s="4"/>
    </row>
    <row r="3" spans="1:22" ht="19.5" thickBot="1" x14ac:dyDescent="0.35">
      <c r="C3" s="16"/>
      <c r="D3" s="89"/>
      <c r="E3" s="89"/>
      <c r="F3" s="20"/>
      <c r="G3" s="47"/>
      <c r="H3" s="48"/>
    </row>
    <row r="4" spans="1:22" x14ac:dyDescent="0.25">
      <c r="C4" s="16"/>
      <c r="D4" s="90"/>
      <c r="E4" s="90"/>
    </row>
    <row r="5" spans="1:22" x14ac:dyDescent="0.25">
      <c r="C5" s="16"/>
      <c r="D5" s="88"/>
      <c r="E5" s="88"/>
    </row>
    <row r="6" spans="1:22" ht="3.6" customHeight="1" thickBot="1" x14ac:dyDescent="0.3"/>
    <row r="7" spans="1:22" s="11" customFormat="1" ht="43.15" customHeight="1" x14ac:dyDescent="0.25">
      <c r="A7" s="91" t="s">
        <v>0</v>
      </c>
      <c r="B7" s="79" t="s">
        <v>1</v>
      </c>
      <c r="C7" s="79" t="s">
        <v>2</v>
      </c>
      <c r="D7" s="79" t="s">
        <v>3</v>
      </c>
      <c r="E7" s="79" t="s">
        <v>32</v>
      </c>
      <c r="F7" s="79" t="s">
        <v>4</v>
      </c>
      <c r="G7" s="79" t="s">
        <v>20</v>
      </c>
      <c r="H7" s="79" t="s">
        <v>21</v>
      </c>
      <c r="I7" s="79" t="s">
        <v>22</v>
      </c>
      <c r="J7" s="79" t="s">
        <v>9</v>
      </c>
      <c r="K7" s="79" t="s">
        <v>12</v>
      </c>
      <c r="L7" s="96" t="s">
        <v>13</v>
      </c>
      <c r="M7" s="79" t="s">
        <v>5</v>
      </c>
      <c r="N7" s="93" t="s">
        <v>6</v>
      </c>
      <c r="O7" s="94"/>
      <c r="P7" s="94"/>
      <c r="Q7" s="95"/>
      <c r="R7" s="79" t="s">
        <v>11</v>
      </c>
      <c r="S7" s="77" t="s">
        <v>7</v>
      </c>
      <c r="T7" s="81" t="s">
        <v>52</v>
      </c>
      <c r="U7" s="82"/>
    </row>
    <row r="8" spans="1:22" s="11" customFormat="1" ht="34.15" customHeight="1" x14ac:dyDescent="0.25">
      <c r="A8" s="92"/>
      <c r="B8" s="80"/>
      <c r="C8" s="80"/>
      <c r="D8" s="80"/>
      <c r="E8" s="80"/>
      <c r="F8" s="80"/>
      <c r="G8" s="80"/>
      <c r="H8" s="80"/>
      <c r="I8" s="80"/>
      <c r="J8" s="80"/>
      <c r="K8" s="80"/>
      <c r="L8" s="97"/>
      <c r="M8" s="80"/>
      <c r="N8" s="51" t="s">
        <v>35</v>
      </c>
      <c r="O8" s="51" t="s">
        <v>36</v>
      </c>
      <c r="P8" s="52" t="s">
        <v>10</v>
      </c>
      <c r="Q8" s="49" t="s">
        <v>37</v>
      </c>
      <c r="R8" s="80"/>
      <c r="S8" s="78"/>
      <c r="T8" s="83"/>
      <c r="U8" s="84"/>
    </row>
    <row r="9" spans="1:22" x14ac:dyDescent="0.25">
      <c r="A9" s="28"/>
      <c r="B9" s="13"/>
      <c r="C9" s="14"/>
      <c r="D9" s="13"/>
      <c r="E9" s="13"/>
      <c r="F9" s="13"/>
      <c r="G9" s="13" t="s">
        <v>38</v>
      </c>
      <c r="H9" s="1" t="str">
        <f>IF(G9="","",VLOOKUP(G9,Légende!$A$1:$B$18,2,FALSE))</f>
        <v>G-ŒUVRE</v>
      </c>
      <c r="I9" s="14">
        <v>43689</v>
      </c>
      <c r="J9" s="13">
        <v>11</v>
      </c>
      <c r="K9" s="15" t="s">
        <v>33</v>
      </c>
      <c r="L9" s="15"/>
      <c r="M9" s="13" t="s">
        <v>32</v>
      </c>
      <c r="N9" s="24" t="s">
        <v>56</v>
      </c>
      <c r="O9" s="25"/>
      <c r="P9" s="25"/>
      <c r="Q9" s="25"/>
      <c r="R9" s="13"/>
      <c r="S9" s="54">
        <f>COUNTA(N9:Q9)</f>
        <v>1</v>
      </c>
      <c r="T9" s="61" t="s">
        <v>53</v>
      </c>
      <c r="U9" s="29">
        <v>43671</v>
      </c>
      <c r="V9" s="70">
        <f>COUNTA(T9:T39)</f>
        <v>1</v>
      </c>
    </row>
    <row r="10" spans="1:22" x14ac:dyDescent="0.25">
      <c r="A10" s="30"/>
      <c r="B10" s="1"/>
      <c r="C10" s="2"/>
      <c r="D10" s="1"/>
      <c r="E10" s="1"/>
      <c r="F10" s="1"/>
      <c r="G10" s="1" t="s">
        <v>8</v>
      </c>
      <c r="H10" s="1" t="str">
        <f>IF(G10="","",VLOOKUP(G10,Légende!$A$1:$B$18,2,FALSE))</f>
        <v>FACADES</v>
      </c>
      <c r="I10" s="2"/>
      <c r="J10" s="1"/>
      <c r="K10" s="6"/>
      <c r="L10" s="6"/>
      <c r="M10" s="1"/>
      <c r="N10" s="24" t="s">
        <v>66</v>
      </c>
      <c r="O10" s="53"/>
      <c r="P10" s="53"/>
      <c r="Q10" s="53"/>
      <c r="R10" s="1"/>
      <c r="S10" s="54">
        <f t="shared" ref="S10:S39" si="0">COUNTA(N10:Q10)</f>
        <v>1</v>
      </c>
      <c r="T10" s="61"/>
      <c r="U10" s="31"/>
    </row>
    <row r="11" spans="1:22" x14ac:dyDescent="0.25">
      <c r="A11" s="30"/>
      <c r="B11" s="1"/>
      <c r="C11" s="2"/>
      <c r="D11" s="1"/>
      <c r="E11" s="1"/>
      <c r="F11" s="1"/>
      <c r="G11" s="1"/>
      <c r="H11" s="1" t="str">
        <f>IF(G11="","",VLOOKUP(G11,Légende!$A$1:$B$18,2,FALSE))</f>
        <v/>
      </c>
      <c r="I11" s="2"/>
      <c r="J11" s="1"/>
      <c r="K11" s="6"/>
      <c r="L11" s="6"/>
      <c r="M11" s="1"/>
      <c r="N11" s="24"/>
      <c r="O11" s="53"/>
      <c r="P11" s="53"/>
      <c r="Q11" s="53"/>
      <c r="R11" s="7"/>
      <c r="S11" s="54">
        <f t="shared" si="0"/>
        <v>0</v>
      </c>
      <c r="T11" s="61"/>
      <c r="U11" s="31"/>
    </row>
    <row r="12" spans="1:22" x14ac:dyDescent="0.25">
      <c r="A12" s="30"/>
      <c r="B12" s="1"/>
      <c r="C12" s="2"/>
      <c r="D12" s="1"/>
      <c r="E12" s="1"/>
      <c r="F12" s="1"/>
      <c r="G12" s="1"/>
      <c r="H12" s="1" t="str">
        <f>IF(G12="","",VLOOKUP(G12,Légende!$A$1:$B$18,2,FALSE))</f>
        <v/>
      </c>
      <c r="I12" s="2"/>
      <c r="J12" s="1"/>
      <c r="K12" s="6"/>
      <c r="L12" s="6"/>
      <c r="M12" s="1"/>
      <c r="N12" s="24"/>
      <c r="O12" s="53"/>
      <c r="P12" s="53"/>
      <c r="Q12" s="53"/>
      <c r="R12" s="1"/>
      <c r="S12" s="54">
        <f t="shared" si="0"/>
        <v>0</v>
      </c>
      <c r="T12" s="61"/>
      <c r="U12" s="31"/>
    </row>
    <row r="13" spans="1:22" x14ac:dyDescent="0.25">
      <c r="A13" s="30"/>
      <c r="B13" s="1"/>
      <c r="C13" s="2"/>
      <c r="D13" s="1"/>
      <c r="E13" s="1"/>
      <c r="F13" s="1"/>
      <c r="G13" s="1"/>
      <c r="H13" s="1" t="str">
        <f>IF(G13="","",VLOOKUP(G13,Légende!$A$1:$B$18,2,FALSE))</f>
        <v/>
      </c>
      <c r="I13" s="2"/>
      <c r="J13" s="1"/>
      <c r="K13" s="6"/>
      <c r="L13" s="6"/>
      <c r="M13" s="1"/>
      <c r="N13" s="24"/>
      <c r="O13" s="53"/>
      <c r="P13" s="53"/>
      <c r="Q13" s="53"/>
      <c r="R13" s="1"/>
      <c r="S13" s="54">
        <f t="shared" si="0"/>
        <v>0</v>
      </c>
      <c r="T13" s="61"/>
      <c r="U13" s="31"/>
    </row>
    <row r="14" spans="1:22" x14ac:dyDescent="0.25">
      <c r="A14" s="30"/>
      <c r="B14" s="1"/>
      <c r="C14" s="2"/>
      <c r="D14" s="1"/>
      <c r="E14" s="1"/>
      <c r="F14" s="1"/>
      <c r="G14" s="1"/>
      <c r="H14" s="1" t="str">
        <f>IF(G14="","",VLOOKUP(G14,Légende!$A$1:$B$18,2,FALSE))</f>
        <v/>
      </c>
      <c r="I14" s="2"/>
      <c r="J14" s="1"/>
      <c r="K14" s="6"/>
      <c r="L14" s="6"/>
      <c r="M14" s="1"/>
      <c r="N14" s="24"/>
      <c r="O14" s="53"/>
      <c r="P14" s="53"/>
      <c r="Q14" s="53"/>
      <c r="R14" s="1"/>
      <c r="S14" s="54">
        <f t="shared" si="0"/>
        <v>0</v>
      </c>
      <c r="T14" s="61"/>
      <c r="U14" s="31"/>
    </row>
    <row r="15" spans="1:22" x14ac:dyDescent="0.25">
      <c r="A15" s="30"/>
      <c r="B15" s="1"/>
      <c r="C15" s="2"/>
      <c r="D15" s="1"/>
      <c r="E15" s="1"/>
      <c r="F15" s="1"/>
      <c r="G15" s="1"/>
      <c r="H15" s="1" t="str">
        <f>IF(G15="","",VLOOKUP(G15,Légende!$A$1:$B$18,2,FALSE))</f>
        <v/>
      </c>
      <c r="I15" s="2"/>
      <c r="J15" s="1"/>
      <c r="K15" s="6"/>
      <c r="L15" s="6"/>
      <c r="M15" s="1"/>
      <c r="N15" s="24"/>
      <c r="O15" s="53"/>
      <c r="P15" s="53"/>
      <c r="Q15" s="53"/>
      <c r="R15" s="1"/>
      <c r="S15" s="54">
        <f t="shared" si="0"/>
        <v>0</v>
      </c>
      <c r="T15" s="61"/>
      <c r="U15" s="31"/>
    </row>
    <row r="16" spans="1:22" x14ac:dyDescent="0.25">
      <c r="A16" s="30"/>
      <c r="B16" s="1"/>
      <c r="C16" s="2"/>
      <c r="D16" s="1"/>
      <c r="E16" s="1"/>
      <c r="F16" s="1"/>
      <c r="G16" s="1"/>
      <c r="H16" s="1" t="str">
        <f>IF(G16="","",VLOOKUP(G16,Légende!$A$1:$B$18,2,FALSE))</f>
        <v/>
      </c>
      <c r="I16" s="2"/>
      <c r="J16" s="1"/>
      <c r="K16" s="6"/>
      <c r="L16" s="6"/>
      <c r="M16" s="1"/>
      <c r="N16" s="24"/>
      <c r="O16" s="53"/>
      <c r="P16" s="53"/>
      <c r="Q16" s="53"/>
      <c r="R16" s="1"/>
      <c r="S16" s="54">
        <f t="shared" si="0"/>
        <v>0</v>
      </c>
      <c r="T16" s="61"/>
      <c r="U16" s="31"/>
    </row>
    <row r="17" spans="1:21" x14ac:dyDescent="0.25">
      <c r="A17" s="32"/>
      <c r="B17" s="21"/>
      <c r="C17" s="22"/>
      <c r="D17" s="21"/>
      <c r="E17" s="21"/>
      <c r="F17" s="21"/>
      <c r="G17" s="21"/>
      <c r="H17" s="1" t="str">
        <f>IF(G17="","",VLOOKUP(G17,Légende!$A$1:$B$18,2,FALSE))</f>
        <v/>
      </c>
      <c r="I17" s="22"/>
      <c r="J17" s="21"/>
      <c r="K17" s="23"/>
      <c r="L17" s="23"/>
      <c r="M17" s="21"/>
      <c r="N17" s="24"/>
      <c r="O17" s="26"/>
      <c r="P17" s="26"/>
      <c r="Q17" s="26"/>
      <c r="R17" s="21"/>
      <c r="S17" s="54">
        <f t="shared" si="0"/>
        <v>0</v>
      </c>
      <c r="T17" s="61"/>
      <c r="U17" s="33"/>
    </row>
    <row r="18" spans="1:21" x14ac:dyDescent="0.25">
      <c r="A18" s="28"/>
      <c r="B18" s="13"/>
      <c r="C18" s="14"/>
      <c r="D18" s="13"/>
      <c r="E18" s="13"/>
      <c r="F18" s="13"/>
      <c r="G18" s="13"/>
      <c r="H18" s="1" t="str">
        <f>IF(G18="","",VLOOKUP(G18,Légende!$A$1:$B$18,2,FALSE))</f>
        <v/>
      </c>
      <c r="I18" s="14"/>
      <c r="J18" s="13"/>
      <c r="K18" s="15"/>
      <c r="L18" s="15"/>
      <c r="M18" s="13"/>
      <c r="N18" s="24"/>
      <c r="O18" s="25"/>
      <c r="P18" s="25"/>
      <c r="Q18" s="25"/>
      <c r="R18" s="13"/>
      <c r="S18" s="54">
        <f t="shared" si="0"/>
        <v>0</v>
      </c>
      <c r="T18" s="61"/>
      <c r="U18" s="29"/>
    </row>
    <row r="19" spans="1:21" x14ac:dyDescent="0.25">
      <c r="A19" s="30"/>
      <c r="B19" s="1"/>
      <c r="C19" s="2"/>
      <c r="D19" s="1"/>
      <c r="E19" s="1"/>
      <c r="F19" s="1"/>
      <c r="G19" s="1"/>
      <c r="H19" s="1" t="str">
        <f>IF(G19="","",VLOOKUP(G19,Légende!$A$1:$B$18,2,FALSE))</f>
        <v/>
      </c>
      <c r="I19" s="2"/>
      <c r="J19" s="1"/>
      <c r="K19" s="6"/>
      <c r="L19" s="6"/>
      <c r="M19" s="1"/>
      <c r="N19" s="24"/>
      <c r="O19" s="53"/>
      <c r="P19" s="53"/>
      <c r="Q19" s="53"/>
      <c r="R19" s="1"/>
      <c r="S19" s="54">
        <f t="shared" si="0"/>
        <v>0</v>
      </c>
      <c r="T19" s="61"/>
      <c r="U19" s="31"/>
    </row>
    <row r="20" spans="1:21" x14ac:dyDescent="0.25">
      <c r="A20" s="30"/>
      <c r="B20" s="1"/>
      <c r="C20" s="2"/>
      <c r="D20" s="1"/>
      <c r="E20" s="1"/>
      <c r="F20" s="1"/>
      <c r="G20" s="1"/>
      <c r="H20" s="1" t="str">
        <f>IF(G20="","",VLOOKUP(G20,Légende!$A$1:$B$18,2,FALSE))</f>
        <v/>
      </c>
      <c r="I20" s="2"/>
      <c r="J20" s="1"/>
      <c r="K20" s="6"/>
      <c r="L20" s="6"/>
      <c r="M20" s="1"/>
      <c r="N20" s="24"/>
      <c r="O20" s="53"/>
      <c r="P20" s="53"/>
      <c r="Q20" s="53"/>
      <c r="R20" s="7"/>
      <c r="S20" s="54">
        <f t="shared" si="0"/>
        <v>0</v>
      </c>
      <c r="T20" s="61"/>
      <c r="U20" s="31"/>
    </row>
    <row r="21" spans="1:21" x14ac:dyDescent="0.25">
      <c r="A21" s="30"/>
      <c r="B21" s="1"/>
      <c r="C21" s="2"/>
      <c r="D21" s="1"/>
      <c r="E21" s="1"/>
      <c r="F21" s="1"/>
      <c r="G21" s="1"/>
      <c r="H21" s="1" t="str">
        <f>IF(G21="","",VLOOKUP(G21,Légende!$A$1:$B$18,2,FALSE))</f>
        <v/>
      </c>
      <c r="I21" s="2"/>
      <c r="J21" s="1"/>
      <c r="K21" s="6"/>
      <c r="L21" s="6"/>
      <c r="M21" s="1"/>
      <c r="N21" s="24"/>
      <c r="O21" s="53"/>
      <c r="P21" s="53"/>
      <c r="Q21" s="53"/>
      <c r="R21" s="7"/>
      <c r="S21" s="54">
        <f t="shared" si="0"/>
        <v>0</v>
      </c>
      <c r="T21" s="61"/>
      <c r="U21" s="31"/>
    </row>
    <row r="22" spans="1:21" x14ac:dyDescent="0.25">
      <c r="A22" s="30"/>
      <c r="B22" s="1"/>
      <c r="C22" s="2"/>
      <c r="D22" s="1"/>
      <c r="E22" s="1"/>
      <c r="F22" s="1"/>
      <c r="G22" s="1"/>
      <c r="H22" s="1" t="str">
        <f>IF(G22="","",VLOOKUP(G22,Légende!$A$1:$B$18,2,FALSE))</f>
        <v/>
      </c>
      <c r="I22" s="2"/>
      <c r="J22" s="1"/>
      <c r="K22" s="6"/>
      <c r="L22" s="6"/>
      <c r="M22" s="1"/>
      <c r="N22" s="24"/>
      <c r="O22" s="53"/>
      <c r="P22" s="53"/>
      <c r="Q22" s="53"/>
      <c r="R22" s="7"/>
      <c r="S22" s="54">
        <f t="shared" si="0"/>
        <v>0</v>
      </c>
      <c r="T22" s="61"/>
      <c r="U22" s="31"/>
    </row>
    <row r="23" spans="1:21" x14ac:dyDescent="0.25">
      <c r="A23" s="30"/>
      <c r="B23" s="1"/>
      <c r="C23" s="2"/>
      <c r="D23" s="1"/>
      <c r="E23" s="1"/>
      <c r="F23" s="1"/>
      <c r="G23" s="1"/>
      <c r="H23" s="1" t="str">
        <f>IF(G23="","",VLOOKUP(G23,Légende!$A$1:$B$18,2,FALSE))</f>
        <v/>
      </c>
      <c r="I23" s="2"/>
      <c r="J23" s="1"/>
      <c r="K23" s="6"/>
      <c r="L23" s="6"/>
      <c r="M23" s="1"/>
      <c r="N23" s="24"/>
      <c r="O23" s="53"/>
      <c r="P23" s="53"/>
      <c r="Q23" s="53"/>
      <c r="R23" s="1"/>
      <c r="S23" s="54">
        <f t="shared" si="0"/>
        <v>0</v>
      </c>
      <c r="T23" s="61"/>
      <c r="U23" s="31"/>
    </row>
    <row r="24" spans="1:21" x14ac:dyDescent="0.25">
      <c r="A24" s="30"/>
      <c r="B24" s="1"/>
      <c r="C24" s="2"/>
      <c r="D24" s="1"/>
      <c r="E24" s="1"/>
      <c r="F24" s="1"/>
      <c r="G24" s="1"/>
      <c r="H24" s="1" t="str">
        <f>IF(G24="","",VLOOKUP(G24,Légende!$A$1:$B$18,2,FALSE))</f>
        <v/>
      </c>
      <c r="I24" s="2"/>
      <c r="J24" s="1"/>
      <c r="K24" s="6"/>
      <c r="L24" s="6"/>
      <c r="M24" s="1"/>
      <c r="N24" s="24"/>
      <c r="O24" s="53"/>
      <c r="P24" s="53"/>
      <c r="Q24" s="53"/>
      <c r="R24" s="1"/>
      <c r="S24" s="54">
        <f t="shared" si="0"/>
        <v>0</v>
      </c>
      <c r="T24" s="61"/>
      <c r="U24" s="31"/>
    </row>
    <row r="25" spans="1:21" x14ac:dyDescent="0.25">
      <c r="A25" s="30"/>
      <c r="B25" s="1"/>
      <c r="C25" s="2"/>
      <c r="D25" s="1"/>
      <c r="E25" s="1"/>
      <c r="F25" s="1"/>
      <c r="G25" s="1"/>
      <c r="H25" s="1" t="str">
        <f>IF(G25="","",VLOOKUP(G25,Légende!$A$1:$B$18,2,FALSE))</f>
        <v/>
      </c>
      <c r="I25" s="2"/>
      <c r="J25" s="1"/>
      <c r="K25" s="6"/>
      <c r="L25" s="6"/>
      <c r="M25" s="1"/>
      <c r="N25" s="24"/>
      <c r="O25" s="53"/>
      <c r="P25" s="53"/>
      <c r="Q25" s="53"/>
      <c r="R25" s="1"/>
      <c r="S25" s="54">
        <f t="shared" si="0"/>
        <v>0</v>
      </c>
      <c r="T25" s="61"/>
      <c r="U25" s="31"/>
    </row>
    <row r="26" spans="1:21" x14ac:dyDescent="0.25">
      <c r="A26" s="30"/>
      <c r="B26" s="1"/>
      <c r="C26" s="2"/>
      <c r="D26" s="1"/>
      <c r="E26" s="1"/>
      <c r="F26" s="1"/>
      <c r="G26" s="1"/>
      <c r="H26" s="1" t="str">
        <f>IF(G26="","",VLOOKUP(G26,Légende!$A$1:$B$18,2,FALSE))</f>
        <v/>
      </c>
      <c r="I26" s="2"/>
      <c r="J26" s="1"/>
      <c r="K26" s="6"/>
      <c r="L26" s="6"/>
      <c r="M26" s="1"/>
      <c r="N26" s="24"/>
      <c r="O26" s="53"/>
      <c r="P26" s="53"/>
      <c r="Q26" s="53"/>
      <c r="R26" s="1"/>
      <c r="S26" s="54">
        <f t="shared" si="0"/>
        <v>0</v>
      </c>
      <c r="T26" s="61"/>
      <c r="U26" s="31"/>
    </row>
    <row r="27" spans="1:21" x14ac:dyDescent="0.25">
      <c r="A27" s="30"/>
      <c r="B27" s="1"/>
      <c r="C27" s="2"/>
      <c r="D27" s="1"/>
      <c r="E27" s="1"/>
      <c r="F27" s="1"/>
      <c r="G27" s="1"/>
      <c r="H27" s="1" t="str">
        <f>IF(G27="","",VLOOKUP(G27,Légende!$A$1:$B$18,2,FALSE))</f>
        <v/>
      </c>
      <c r="I27" s="2"/>
      <c r="J27" s="1"/>
      <c r="K27" s="6"/>
      <c r="L27" s="6"/>
      <c r="M27" s="1"/>
      <c r="N27" s="24"/>
      <c r="O27" s="53"/>
      <c r="P27" s="53"/>
      <c r="Q27" s="26"/>
      <c r="R27" s="7"/>
      <c r="S27" s="54">
        <f t="shared" si="0"/>
        <v>0</v>
      </c>
      <c r="T27" s="61"/>
      <c r="U27" s="31"/>
    </row>
    <row r="28" spans="1:21" x14ac:dyDescent="0.25">
      <c r="A28" s="30"/>
      <c r="B28" s="1"/>
      <c r="C28" s="2"/>
      <c r="D28" s="1"/>
      <c r="E28" s="1"/>
      <c r="F28" s="1"/>
      <c r="G28" s="1"/>
      <c r="H28" s="1" t="str">
        <f>IF(G28="","",VLOOKUP(G28,Légende!$A$1:$B$18,2,FALSE))</f>
        <v/>
      </c>
      <c r="I28" s="2"/>
      <c r="J28" s="1"/>
      <c r="K28" s="6"/>
      <c r="L28" s="6"/>
      <c r="M28" s="1"/>
      <c r="N28" s="24"/>
      <c r="O28" s="53"/>
      <c r="P28" s="53"/>
      <c r="Q28" s="53"/>
      <c r="R28" s="1"/>
      <c r="S28" s="54">
        <f t="shared" si="0"/>
        <v>0</v>
      </c>
      <c r="T28" s="61"/>
      <c r="U28" s="31"/>
    </row>
    <row r="29" spans="1:21" x14ac:dyDescent="0.25">
      <c r="A29" s="28"/>
      <c r="B29" s="13"/>
      <c r="C29" s="14"/>
      <c r="D29" s="13"/>
      <c r="E29" s="13"/>
      <c r="F29" s="13"/>
      <c r="G29" s="13"/>
      <c r="H29" s="1" t="str">
        <f>IF(G29="","",VLOOKUP(G29,Légende!$A$1:$B$18,2,FALSE))</f>
        <v/>
      </c>
      <c r="I29" s="14"/>
      <c r="J29" s="13"/>
      <c r="K29" s="15"/>
      <c r="L29" s="15"/>
      <c r="M29" s="13"/>
      <c r="N29" s="24"/>
      <c r="O29" s="25"/>
      <c r="P29" s="25"/>
      <c r="Q29" s="25"/>
      <c r="R29" s="13"/>
      <c r="S29" s="54">
        <f t="shared" si="0"/>
        <v>0</v>
      </c>
      <c r="T29" s="61"/>
      <c r="U29" s="29"/>
    </row>
    <row r="30" spans="1:21" x14ac:dyDescent="0.25">
      <c r="A30" s="30"/>
      <c r="B30" s="1"/>
      <c r="C30" s="2"/>
      <c r="D30" s="1"/>
      <c r="E30" s="1"/>
      <c r="F30" s="1"/>
      <c r="G30" s="1"/>
      <c r="H30" s="1" t="str">
        <f>IF(G30="","",VLOOKUP(G30,Légende!$A$1:$B$18,2,FALSE))</f>
        <v/>
      </c>
      <c r="I30" s="2"/>
      <c r="J30" s="1"/>
      <c r="K30" s="6"/>
      <c r="L30" s="6"/>
      <c r="M30" s="1"/>
      <c r="N30" s="24"/>
      <c r="O30" s="53"/>
      <c r="P30" s="53"/>
      <c r="Q30" s="53"/>
      <c r="R30" s="1"/>
      <c r="S30" s="54">
        <f t="shared" si="0"/>
        <v>0</v>
      </c>
      <c r="T30" s="61"/>
      <c r="U30" s="31"/>
    </row>
    <row r="31" spans="1:21" x14ac:dyDescent="0.25">
      <c r="A31" s="30"/>
      <c r="B31" s="1"/>
      <c r="C31" s="2"/>
      <c r="D31" s="1"/>
      <c r="E31" s="1"/>
      <c r="F31" s="1"/>
      <c r="G31" s="1"/>
      <c r="H31" s="1" t="str">
        <f>IF(G31="","",VLOOKUP(G31,Légende!$A$1:$B$18,2,FALSE))</f>
        <v/>
      </c>
      <c r="I31" s="2"/>
      <c r="J31" s="1"/>
      <c r="K31" s="6"/>
      <c r="L31" s="6"/>
      <c r="M31" s="1"/>
      <c r="N31" s="24"/>
      <c r="O31" s="53"/>
      <c r="P31" s="53"/>
      <c r="Q31" s="53"/>
      <c r="R31" s="1"/>
      <c r="S31" s="54">
        <f t="shared" si="0"/>
        <v>0</v>
      </c>
      <c r="T31" s="61"/>
      <c r="U31" s="31"/>
    </row>
    <row r="32" spans="1:21" x14ac:dyDescent="0.25">
      <c r="A32" s="30"/>
      <c r="B32" s="1"/>
      <c r="C32" s="2"/>
      <c r="D32" s="1"/>
      <c r="E32" s="1"/>
      <c r="F32" s="1"/>
      <c r="G32" s="1"/>
      <c r="H32" s="1" t="str">
        <f>IF(G32="","",VLOOKUP(G32,Légende!$A$1:$B$18,2,FALSE))</f>
        <v/>
      </c>
      <c r="I32" s="2"/>
      <c r="J32" s="2"/>
      <c r="K32" s="6"/>
      <c r="L32" s="6"/>
      <c r="M32" s="1"/>
      <c r="N32" s="24"/>
      <c r="O32" s="53"/>
      <c r="P32" s="53"/>
      <c r="Q32" s="53"/>
      <c r="R32" s="1"/>
      <c r="S32" s="54">
        <f t="shared" si="0"/>
        <v>0</v>
      </c>
      <c r="T32" s="61"/>
      <c r="U32" s="31"/>
    </row>
    <row r="33" spans="1:22" x14ac:dyDescent="0.25">
      <c r="A33" s="30"/>
      <c r="B33" s="1"/>
      <c r="C33" s="2"/>
      <c r="D33" s="1"/>
      <c r="E33" s="1"/>
      <c r="F33" s="1"/>
      <c r="G33" s="1"/>
      <c r="H33" s="1" t="str">
        <f>IF(G33="","",VLOOKUP(G33,Légende!$A$1:$B$18,2,FALSE))</f>
        <v/>
      </c>
      <c r="I33" s="2"/>
      <c r="J33" s="2"/>
      <c r="K33" s="6"/>
      <c r="L33" s="6"/>
      <c r="M33" s="1"/>
      <c r="N33" s="24"/>
      <c r="O33" s="53"/>
      <c r="P33" s="53"/>
      <c r="Q33" s="53"/>
      <c r="R33" s="1"/>
      <c r="S33" s="54">
        <f t="shared" si="0"/>
        <v>0</v>
      </c>
      <c r="T33" s="61"/>
      <c r="U33" s="31"/>
    </row>
    <row r="34" spans="1:22" x14ac:dyDescent="0.25">
      <c r="A34" s="28"/>
      <c r="B34" s="13"/>
      <c r="C34" s="14"/>
      <c r="D34" s="13"/>
      <c r="E34" s="13"/>
      <c r="F34" s="13"/>
      <c r="G34" s="13"/>
      <c r="H34" s="1" t="str">
        <f>IF(G34="","",VLOOKUP(G34,Légende!$A$1:$B$18,2,FALSE))</f>
        <v/>
      </c>
      <c r="I34" s="14"/>
      <c r="J34" s="13"/>
      <c r="K34" s="15"/>
      <c r="L34" s="15"/>
      <c r="M34" s="13"/>
      <c r="N34" s="24"/>
      <c r="O34" s="25"/>
      <c r="P34" s="25"/>
      <c r="Q34" s="25"/>
      <c r="R34" s="13"/>
      <c r="S34" s="54">
        <f t="shared" si="0"/>
        <v>0</v>
      </c>
      <c r="T34" s="61"/>
      <c r="U34" s="29"/>
    </row>
    <row r="35" spans="1:22" x14ac:dyDescent="0.25">
      <c r="A35" s="28"/>
      <c r="B35" s="13"/>
      <c r="C35" s="14"/>
      <c r="D35" s="13"/>
      <c r="E35" s="13"/>
      <c r="F35" s="13"/>
      <c r="G35" s="13"/>
      <c r="H35" s="1" t="str">
        <f>IF(G35="","",VLOOKUP(G35,Légende!$A$1:$B$18,2,FALSE))</f>
        <v/>
      </c>
      <c r="I35" s="14"/>
      <c r="J35" s="13"/>
      <c r="K35" s="15"/>
      <c r="L35" s="15"/>
      <c r="M35" s="13"/>
      <c r="N35" s="24"/>
      <c r="O35" s="25"/>
      <c r="P35" s="25"/>
      <c r="Q35" s="25"/>
      <c r="R35" s="13"/>
      <c r="S35" s="54">
        <f t="shared" si="0"/>
        <v>0</v>
      </c>
      <c r="T35" s="61"/>
      <c r="U35" s="29"/>
    </row>
    <row r="36" spans="1:22" x14ac:dyDescent="0.25">
      <c r="A36" s="28"/>
      <c r="B36" s="13"/>
      <c r="C36" s="14"/>
      <c r="D36" s="13"/>
      <c r="E36" s="13"/>
      <c r="F36" s="13"/>
      <c r="G36" s="13"/>
      <c r="H36" s="1" t="str">
        <f>IF(G36="","",VLOOKUP(G36,Légende!$A$1:$B$18,2,FALSE))</f>
        <v/>
      </c>
      <c r="I36" s="14"/>
      <c r="J36" s="13"/>
      <c r="K36" s="15"/>
      <c r="L36" s="15"/>
      <c r="M36" s="13"/>
      <c r="N36" s="24"/>
      <c r="O36" s="25"/>
      <c r="P36" s="25"/>
      <c r="Q36" s="25"/>
      <c r="R36" s="13"/>
      <c r="S36" s="54">
        <f t="shared" si="0"/>
        <v>0</v>
      </c>
      <c r="T36" s="61"/>
      <c r="U36" s="29"/>
    </row>
    <row r="37" spans="1:22" x14ac:dyDescent="0.25">
      <c r="A37" s="30"/>
      <c r="B37" s="1"/>
      <c r="C37" s="2"/>
      <c r="D37" s="1"/>
      <c r="E37" s="1"/>
      <c r="F37" s="1"/>
      <c r="G37" s="1"/>
      <c r="H37" s="1" t="str">
        <f>IF(G37="","",VLOOKUP(G37,Légende!$A$1:$B$18,2,FALSE))</f>
        <v/>
      </c>
      <c r="I37" s="2"/>
      <c r="J37" s="1"/>
      <c r="K37" s="6"/>
      <c r="L37" s="6"/>
      <c r="M37" s="1"/>
      <c r="N37" s="24"/>
      <c r="O37" s="53"/>
      <c r="P37" s="53"/>
      <c r="Q37" s="27"/>
      <c r="R37" s="1"/>
      <c r="S37" s="54">
        <f t="shared" si="0"/>
        <v>0</v>
      </c>
      <c r="T37" s="61"/>
      <c r="U37" s="31"/>
    </row>
    <row r="38" spans="1:22" x14ac:dyDescent="0.25">
      <c r="A38" s="30"/>
      <c r="B38" s="1"/>
      <c r="C38" s="2"/>
      <c r="D38" s="1"/>
      <c r="E38" s="1"/>
      <c r="F38" s="1"/>
      <c r="G38" s="1"/>
      <c r="H38" s="1" t="str">
        <f>IF(G38="","",VLOOKUP(G38,Légende!$A$1:$B$18,2,FALSE))</f>
        <v/>
      </c>
      <c r="I38" s="2"/>
      <c r="J38" s="1"/>
      <c r="K38" s="6"/>
      <c r="L38" s="6"/>
      <c r="M38" s="1"/>
      <c r="N38" s="24"/>
      <c r="O38" s="53"/>
      <c r="P38" s="53"/>
      <c r="Q38" s="53"/>
      <c r="R38" s="1"/>
      <c r="S38" s="54">
        <f t="shared" si="0"/>
        <v>0</v>
      </c>
      <c r="T38" s="61"/>
      <c r="U38" s="31"/>
    </row>
    <row r="39" spans="1:22" ht="15.75" thickBot="1" x14ac:dyDescent="0.3">
      <c r="A39" s="34"/>
      <c r="B39" s="35"/>
      <c r="C39" s="36"/>
      <c r="D39" s="35"/>
      <c r="E39" s="35"/>
      <c r="F39" s="35"/>
      <c r="G39" s="35"/>
      <c r="H39" s="35" t="str">
        <f>IF(G39="","",VLOOKUP(G39,Légende!$A$1:$B$18,2,FALSE))</f>
        <v/>
      </c>
      <c r="I39" s="36"/>
      <c r="J39" s="35"/>
      <c r="K39" s="37"/>
      <c r="L39" s="37"/>
      <c r="M39" s="35"/>
      <c r="N39" s="67"/>
      <c r="O39" s="38"/>
      <c r="P39" s="38"/>
      <c r="Q39" s="38"/>
      <c r="R39" s="35"/>
      <c r="S39" s="57">
        <f t="shared" si="0"/>
        <v>0</v>
      </c>
      <c r="T39" s="62"/>
      <c r="U39" s="39"/>
    </row>
    <row r="40" spans="1:22" ht="19.5" thickBot="1" x14ac:dyDescent="0.3">
      <c r="A40" s="40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68">
        <f>COUNTA(N9:N39)</f>
        <v>2</v>
      </c>
      <c r="O40" s="55">
        <f t="shared" ref="O40:Q40" si="1">COUNTA(O9:O39)</f>
        <v>0</v>
      </c>
      <c r="P40" s="55">
        <f t="shared" si="1"/>
        <v>0</v>
      </c>
      <c r="Q40" s="55">
        <f t="shared" si="1"/>
        <v>0</v>
      </c>
      <c r="R40" s="41"/>
      <c r="S40" s="56"/>
      <c r="T40" s="42"/>
      <c r="U40" s="42"/>
    </row>
    <row r="41" spans="1:22" ht="15.75" thickBot="1" x14ac:dyDescent="0.3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5" t="s">
        <v>59</v>
      </c>
      <c r="S41" s="46">
        <f>SUM(S9:S39)</f>
        <v>2</v>
      </c>
      <c r="T41" s="42"/>
      <c r="U41" s="42"/>
    </row>
    <row r="42" spans="1:22" ht="15.75" thickBot="1" x14ac:dyDescent="0.3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4"/>
      <c r="S42" s="44"/>
      <c r="T42" s="42"/>
      <c r="U42" s="42"/>
    </row>
    <row r="43" spans="1:22" ht="15.75" thickBot="1" x14ac:dyDescent="0.3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75" t="s">
        <v>57</v>
      </c>
      <c r="S43" s="76"/>
      <c r="T43" s="85">
        <f>S41-V9</f>
        <v>1</v>
      </c>
      <c r="U43" s="86"/>
    </row>
    <row r="44" spans="1:22" ht="15.75" thickBot="1" x14ac:dyDescent="0.3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4"/>
      <c r="S44" s="44"/>
      <c r="T44" s="42"/>
      <c r="U44" s="42"/>
    </row>
    <row r="45" spans="1:22" ht="15.75" thickBot="1" x14ac:dyDescent="0.3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3"/>
      <c r="M45" s="42"/>
      <c r="N45" s="42"/>
      <c r="O45" s="42"/>
      <c r="P45" s="42"/>
      <c r="Q45" s="42"/>
      <c r="R45" s="75" t="s">
        <v>58</v>
      </c>
      <c r="S45" s="76"/>
      <c r="T45" s="85"/>
      <c r="U45" s="86"/>
      <c r="V45" t="s">
        <v>55</v>
      </c>
    </row>
    <row r="46" spans="1:22" ht="62.25" customHeight="1" thickBot="1" x14ac:dyDescent="0.3">
      <c r="D46" s="58" t="s">
        <v>51</v>
      </c>
      <c r="E46" s="50" t="s">
        <v>54</v>
      </c>
      <c r="R46" s="11"/>
    </row>
    <row r="47" spans="1:22" x14ac:dyDescent="0.25">
      <c r="B47" s="102" t="s">
        <v>38</v>
      </c>
      <c r="C47" s="103"/>
      <c r="D47" s="59">
        <f>SUMIF($G$9:$G$39,"MC",$S$9:$S$39)</f>
        <v>1</v>
      </c>
      <c r="E47" s="71">
        <f>IF(AND(G9="MC",T9="OUI"),0,1)</f>
        <v>0</v>
      </c>
      <c r="I47" s="87" t="s">
        <v>14</v>
      </c>
      <c r="J47" s="87"/>
      <c r="K47" s="87"/>
      <c r="L47" s="63">
        <f>N40</f>
        <v>2</v>
      </c>
      <c r="M47" s="64"/>
    </row>
    <row r="48" spans="1:22" x14ac:dyDescent="0.25">
      <c r="B48" s="100" t="s">
        <v>8</v>
      </c>
      <c r="C48" s="101"/>
      <c r="D48" s="60">
        <f>SUMIF($G$9:$G$37,"DSA",$S$9:$S$37)</f>
        <v>1</v>
      </c>
      <c r="E48" s="69" t="s">
        <v>55</v>
      </c>
      <c r="I48" s="87" t="s">
        <v>15</v>
      </c>
      <c r="J48" s="87"/>
      <c r="K48" s="87"/>
      <c r="L48" s="65">
        <f>S41-T43</f>
        <v>1</v>
      </c>
      <c r="M48" s="66">
        <f>L48/L47</f>
        <v>0.5</v>
      </c>
    </row>
    <row r="49" spans="2:13" x14ac:dyDescent="0.25">
      <c r="B49" s="100" t="s">
        <v>28</v>
      </c>
      <c r="C49" s="101"/>
      <c r="D49" s="60">
        <f>SUMIF($G$9:$G$37,"SMED",$S$9:$S$37)</f>
        <v>0</v>
      </c>
      <c r="E49" s="69"/>
      <c r="J49" s="8"/>
      <c r="L49"/>
    </row>
    <row r="50" spans="2:13" x14ac:dyDescent="0.25">
      <c r="B50" s="104" t="s">
        <v>27</v>
      </c>
      <c r="C50" s="105"/>
      <c r="D50" s="60">
        <f>SUMIF($G$9:$G$37,"LES ZELLES",$S$9:$S$37)</f>
        <v>0</v>
      </c>
      <c r="E50" s="69"/>
      <c r="I50" s="74" t="s">
        <v>16</v>
      </c>
      <c r="J50" s="74"/>
      <c r="K50" s="74"/>
      <c r="L50" s="1">
        <v>0</v>
      </c>
    </row>
    <row r="51" spans="2:13" x14ac:dyDescent="0.25">
      <c r="B51" s="104" t="s">
        <v>26</v>
      </c>
      <c r="C51" s="105"/>
      <c r="D51" s="60">
        <f>SUMIF($G$9:$G$37,"CLF",$S$9:$S$37)</f>
        <v>0</v>
      </c>
      <c r="E51" s="69"/>
      <c r="I51" s="74" t="s">
        <v>34</v>
      </c>
      <c r="J51" s="74"/>
      <c r="K51" s="74"/>
      <c r="L51" s="9"/>
      <c r="M51" s="10" t="e">
        <f>L51/L50</f>
        <v>#DIV/0!</v>
      </c>
    </row>
    <row r="52" spans="2:13" x14ac:dyDescent="0.25">
      <c r="B52" s="106" t="s">
        <v>30</v>
      </c>
      <c r="C52" s="107"/>
      <c r="D52" s="60">
        <f>SUMIF($G$9:$G$37,"SDT",$S$9:$S$37)</f>
        <v>0</v>
      </c>
      <c r="E52" s="69"/>
    </row>
    <row r="53" spans="2:13" x14ac:dyDescent="0.25">
      <c r="B53" s="104" t="s">
        <v>25</v>
      </c>
      <c r="C53" s="105"/>
      <c r="D53" s="60">
        <f>SUMIF($G$9:$G$37,"ERSO",$S$9:$S$37)</f>
        <v>0</v>
      </c>
      <c r="E53" s="69"/>
      <c r="H53" s="3"/>
      <c r="I53" s="3"/>
    </row>
    <row r="54" spans="2:13" x14ac:dyDescent="0.25">
      <c r="B54" s="100" t="s">
        <v>24</v>
      </c>
      <c r="C54" s="101"/>
      <c r="D54" s="60">
        <f>SUMIF($G$9:$G$37,"MAP",$S$9:$S$37)</f>
        <v>0</v>
      </c>
      <c r="E54" s="69"/>
      <c r="G54" s="17"/>
      <c r="H54" s="3" t="s">
        <v>18</v>
      </c>
      <c r="I54" s="3"/>
    </row>
    <row r="55" spans="2:13" x14ac:dyDescent="0.25">
      <c r="B55" s="100" t="s">
        <v>63</v>
      </c>
      <c r="C55" s="101"/>
      <c r="D55" s="60">
        <f>SUMIF($G$9:$G$37,"DOITRAND",$S$9:$S$37)</f>
        <v>0</v>
      </c>
      <c r="E55" s="69"/>
    </row>
    <row r="56" spans="2:13" ht="15.75" x14ac:dyDescent="0.25">
      <c r="B56" s="100" t="s">
        <v>65</v>
      </c>
      <c r="C56" s="101"/>
      <c r="D56" s="60">
        <f>SUMIF($G$9:$G$37,"ENERGEM",$S$9:$S$37)</f>
        <v>0</v>
      </c>
      <c r="E56" s="69"/>
      <c r="G56" s="18"/>
      <c r="H56" s="19" t="s">
        <v>19</v>
      </c>
    </row>
    <row r="57" spans="2:13" x14ac:dyDescent="0.25">
      <c r="B57" s="100" t="s">
        <v>61</v>
      </c>
      <c r="C57" s="101"/>
      <c r="D57" s="60">
        <f>SUMIF($G$9:$G$37,"SOPREL",$S$9:$S$37)</f>
        <v>0</v>
      </c>
      <c r="E57" s="69"/>
    </row>
    <row r="58" spans="2:13" x14ac:dyDescent="0.25">
      <c r="B58" s="100" t="s">
        <v>24</v>
      </c>
      <c r="C58" s="101"/>
      <c r="D58" s="60">
        <f>SUMIF($G$9:$G$37,"MATTOUT",$S$9:$S$37)</f>
        <v>0</v>
      </c>
      <c r="E58" s="69"/>
    </row>
    <row r="59" spans="2:13" x14ac:dyDescent="0.25">
      <c r="B59" s="100" t="s">
        <v>64</v>
      </c>
      <c r="C59" s="101"/>
      <c r="D59" s="60">
        <f>SUMIF($G$9:$G$37,"NEO PAYSAGE",$S$9:$S$37)</f>
        <v>0</v>
      </c>
      <c r="E59" s="69"/>
    </row>
    <row r="60" spans="2:13" ht="15.75" thickBot="1" x14ac:dyDescent="0.3">
      <c r="B60" s="98" t="s">
        <v>17</v>
      </c>
      <c r="C60" s="99"/>
      <c r="D60" s="72">
        <f>SUM(D47:D59)</f>
        <v>2</v>
      </c>
      <c r="E60" s="73"/>
    </row>
  </sheetData>
  <autoFilter ref="A7:S40" xr:uid="{00000000-0009-0000-0000-000000000000}"/>
  <mergeCells count="43">
    <mergeCell ref="B55:C55"/>
    <mergeCell ref="B54:C54"/>
    <mergeCell ref="B47:C47"/>
    <mergeCell ref="B49:C49"/>
    <mergeCell ref="B48:C48"/>
    <mergeCell ref="B50:C50"/>
    <mergeCell ref="B51:C51"/>
    <mergeCell ref="B52:C52"/>
    <mergeCell ref="B53:C53"/>
    <mergeCell ref="B60:C60"/>
    <mergeCell ref="B59:C59"/>
    <mergeCell ref="B58:C58"/>
    <mergeCell ref="B57:C57"/>
    <mergeCell ref="B56:C56"/>
    <mergeCell ref="A7:A8"/>
    <mergeCell ref="N7:Q7"/>
    <mergeCell ref="K7:K8"/>
    <mergeCell ref="L7:L8"/>
    <mergeCell ref="G7:G8"/>
    <mergeCell ref="H7:H8"/>
    <mergeCell ref="I7:I8"/>
    <mergeCell ref="J7:J8"/>
    <mergeCell ref="M7:M8"/>
    <mergeCell ref="C7:C8"/>
    <mergeCell ref="B7:B8"/>
    <mergeCell ref="D2:E2"/>
    <mergeCell ref="D3:E3"/>
    <mergeCell ref="D4:E4"/>
    <mergeCell ref="D5:E5"/>
    <mergeCell ref="F7:F8"/>
    <mergeCell ref="E7:E8"/>
    <mergeCell ref="D7:D8"/>
    <mergeCell ref="T7:U8"/>
    <mergeCell ref="T43:U43"/>
    <mergeCell ref="T45:U45"/>
    <mergeCell ref="I47:K47"/>
    <mergeCell ref="I48:K48"/>
    <mergeCell ref="I50:K50"/>
    <mergeCell ref="I51:K51"/>
    <mergeCell ref="R45:S45"/>
    <mergeCell ref="S7:S8"/>
    <mergeCell ref="R7:R8"/>
    <mergeCell ref="R43:S43"/>
  </mergeCells>
  <printOptions horizontalCentered="1"/>
  <pageMargins left="0.25" right="0.25" top="0.75" bottom="0.75" header="0.3" footer="0.3"/>
  <pageSetup paperSize="9" scale="39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Légende!$A$1:$A$19</xm:f>
          </x14:formula1>
          <xm:sqref>G9:G39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4"/>
  <sheetViews>
    <sheetView zoomScale="14" zoomScaleNormal="14" workbookViewId="0">
      <selection activeCell="A14" sqref="A14"/>
    </sheetView>
  </sheetViews>
  <sheetFormatPr baseColWidth="10" defaultRowHeight="15" x14ac:dyDescent="0.25"/>
  <cols>
    <col min="1" max="1" width="28.7109375" customWidth="1"/>
    <col min="2" max="2" width="42.7109375" customWidth="1"/>
  </cols>
  <sheetData>
    <row r="1" spans="1:2" x14ac:dyDescent="0.25">
      <c r="A1" t="s">
        <v>38</v>
      </c>
      <c r="B1" t="s">
        <v>43</v>
      </c>
    </row>
    <row r="2" spans="1:2" x14ac:dyDescent="0.25">
      <c r="A2" t="s">
        <v>8</v>
      </c>
      <c r="B2" t="s">
        <v>42</v>
      </c>
    </row>
    <row r="3" spans="1:2" x14ac:dyDescent="0.25">
      <c r="A3" t="s">
        <v>28</v>
      </c>
      <c r="B3" t="s">
        <v>41</v>
      </c>
    </row>
    <row r="4" spans="1:2" x14ac:dyDescent="0.25">
      <c r="A4" t="s">
        <v>27</v>
      </c>
      <c r="B4" t="s">
        <v>40</v>
      </c>
    </row>
    <row r="5" spans="1:2" x14ac:dyDescent="0.25">
      <c r="A5" s="12" t="s">
        <v>26</v>
      </c>
      <c r="B5" t="s">
        <v>39</v>
      </c>
    </row>
    <row r="6" spans="1:2" x14ac:dyDescent="0.25">
      <c r="A6" t="s">
        <v>64</v>
      </c>
      <c r="B6" t="s">
        <v>31</v>
      </c>
    </row>
    <row r="7" spans="1:2" x14ac:dyDescent="0.25">
      <c r="A7" t="s">
        <v>25</v>
      </c>
      <c r="B7" t="s">
        <v>44</v>
      </c>
    </row>
    <row r="8" spans="1:2" x14ac:dyDescent="0.25">
      <c r="A8" t="s">
        <v>30</v>
      </c>
      <c r="B8" t="s">
        <v>29</v>
      </c>
    </row>
    <row r="9" spans="1:2" x14ac:dyDescent="0.25">
      <c r="A9" t="s">
        <v>24</v>
      </c>
      <c r="B9" t="s">
        <v>45</v>
      </c>
    </row>
    <row r="10" spans="1:2" x14ac:dyDescent="0.25">
      <c r="A10" t="s">
        <v>63</v>
      </c>
      <c r="B10" t="s">
        <v>46</v>
      </c>
    </row>
    <row r="11" spans="1:2" x14ac:dyDescent="0.25">
      <c r="A11" t="s">
        <v>62</v>
      </c>
      <c r="B11" t="s">
        <v>47</v>
      </c>
    </row>
    <row r="12" spans="1:2" x14ac:dyDescent="0.25">
      <c r="A12" t="s">
        <v>61</v>
      </c>
      <c r="B12" t="s">
        <v>48</v>
      </c>
    </row>
    <row r="13" spans="1:2" x14ac:dyDescent="0.25">
      <c r="A13" t="s">
        <v>60</v>
      </c>
      <c r="B13" t="s">
        <v>49</v>
      </c>
    </row>
    <row r="14" spans="1:2" x14ac:dyDescent="0.25">
      <c r="A14" t="s">
        <v>23</v>
      </c>
      <c r="B14" t="s">
        <v>50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SUIVI RES</vt:lpstr>
      <vt:lpstr>Légende</vt:lpstr>
      <vt:lpstr>'SUIVI RES'!Impression_des_titres</vt:lpstr>
      <vt:lpstr>'SUIVI RES'!Zone_d_impression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GAVEND</dc:creator>
  <cp:lastModifiedBy>IMMODL</cp:lastModifiedBy>
  <cp:lastPrinted>2017-03-27T05:41:49Z</cp:lastPrinted>
  <dcterms:created xsi:type="dcterms:W3CDTF">2016-09-13T08:03:51Z</dcterms:created>
  <dcterms:modified xsi:type="dcterms:W3CDTF">2019-07-17T12:16:07Z</dcterms:modified>
</cp:coreProperties>
</file>