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105" windowWidth="14805" windowHeight="8010" activeTab="2"/>
  </bookViews>
  <sheets>
    <sheet name="base" sheetId="344" r:id="rId1"/>
    <sheet name="ligne1" sheetId="348" r:id="rId2"/>
    <sheet name="ligne2" sheetId="349" r:id="rId3"/>
  </sheets>
  <externalReferences>
    <externalReference r:id="rId4"/>
  </externalReferences>
  <definedNames>
    <definedName name="fériés">[1]Férié!$A$8:$A$21</definedName>
  </definedNames>
  <calcPr calcId="144525"/>
</workbook>
</file>

<file path=xl/calcChain.xml><?xml version="1.0" encoding="utf-8"?>
<calcChain xmlns="http://schemas.openxmlformats.org/spreadsheetml/2006/main">
  <c r="J5" i="344" l="1"/>
  <c r="I6" i="344"/>
  <c r="J6" i="344" s="1"/>
  <c r="I7" i="344" s="1"/>
  <c r="J7" i="344" s="1"/>
  <c r="I8" i="344" s="1"/>
  <c r="J8" i="344" s="1"/>
  <c r="I5" i="344"/>
  <c r="H5" i="349"/>
  <c r="H4" i="349"/>
  <c r="J4" i="349" s="1"/>
  <c r="I5" i="349" s="1"/>
  <c r="J5" i="349" s="1"/>
  <c r="G5" i="349"/>
  <c r="G4" i="349"/>
  <c r="G13" i="349" s="1"/>
  <c r="H6" i="348"/>
  <c r="G6" i="348"/>
  <c r="O12" i="349"/>
  <c r="Q12" i="349" s="1"/>
  <c r="C1" i="349"/>
  <c r="O12" i="348"/>
  <c r="R12" i="348" s="1"/>
  <c r="G12" i="348"/>
  <c r="H12" i="348" s="1"/>
  <c r="G11" i="348"/>
  <c r="H10" i="348"/>
  <c r="G10" i="348"/>
  <c r="G9" i="348"/>
  <c r="H9" i="348" s="1"/>
  <c r="G5" i="348"/>
  <c r="H5" i="348" s="1"/>
  <c r="G4" i="348"/>
  <c r="G13" i="348" s="1"/>
  <c r="C1" i="348"/>
  <c r="J4" i="344"/>
  <c r="R12" i="349" l="1"/>
  <c r="Q12" i="348"/>
  <c r="H4" i="348"/>
  <c r="C1" i="344"/>
  <c r="L12" i="349" l="1"/>
  <c r="L9" i="349"/>
  <c r="L5" i="349"/>
  <c r="L11" i="349"/>
  <c r="L8" i="349"/>
  <c r="L4" i="349"/>
  <c r="L10" i="349"/>
  <c r="L6" i="349"/>
  <c r="L7" i="349"/>
  <c r="L12" i="348"/>
  <c r="L9" i="348"/>
  <c r="L5" i="348"/>
  <c r="J4" i="348"/>
  <c r="I5" i="348" s="1"/>
  <c r="J5" i="348" s="1"/>
  <c r="I6" i="348" s="1"/>
  <c r="J6" i="348" s="1"/>
  <c r="L10" i="348"/>
  <c r="L11" i="348"/>
  <c r="L8" i="348"/>
  <c r="L4" i="348"/>
  <c r="L6" i="348"/>
  <c r="L7" i="348"/>
  <c r="N10" i="349" l="1"/>
  <c r="O10" i="349" s="1"/>
  <c r="N11" i="349"/>
  <c r="O11" i="349" s="1"/>
  <c r="N14" i="349"/>
  <c r="O14" i="349" s="1"/>
  <c r="N13" i="349"/>
  <c r="O13" i="349" s="1"/>
  <c r="N9" i="349"/>
  <c r="O9" i="349" s="1"/>
  <c r="N10" i="348"/>
  <c r="O10" i="348" s="1"/>
  <c r="N14" i="348"/>
  <c r="O14" i="348" s="1"/>
  <c r="N13" i="348"/>
  <c r="O13" i="348" s="1"/>
  <c r="N11" i="348"/>
  <c r="O11" i="348" s="1"/>
  <c r="N8" i="349"/>
  <c r="N5" i="349"/>
  <c r="N6" i="349"/>
  <c r="N7" i="349"/>
  <c r="N9" i="348"/>
  <c r="N8" i="348"/>
  <c r="N7" i="348"/>
  <c r="N3" i="348"/>
  <c r="N5" i="348"/>
  <c r="N6" i="348"/>
  <c r="N4" i="349"/>
  <c r="N3" i="349"/>
  <c r="N4" i="348"/>
  <c r="O9" i="348" l="1"/>
  <c r="R9" i="348" s="1"/>
  <c r="O3" i="349"/>
  <c r="O7" i="349"/>
  <c r="O6" i="349"/>
  <c r="O5" i="349"/>
  <c r="O4" i="349"/>
  <c r="O8" i="349"/>
  <c r="R13" i="349"/>
  <c r="Q13" i="349"/>
  <c r="Q11" i="349"/>
  <c r="R11" i="349"/>
  <c r="R9" i="349"/>
  <c r="Q9" i="349"/>
  <c r="R14" i="349"/>
  <c r="Q14" i="349"/>
  <c r="Q10" i="349"/>
  <c r="R10" i="349"/>
  <c r="O7" i="348"/>
  <c r="O5" i="348"/>
  <c r="O4" i="348"/>
  <c r="O8" i="348"/>
  <c r="O6" i="348"/>
  <c r="O3" i="348"/>
  <c r="R14" i="348"/>
  <c r="Q14" i="348"/>
  <c r="R13" i="348"/>
  <c r="Q13" i="348"/>
  <c r="Q11" i="348"/>
  <c r="R11" i="348"/>
  <c r="R10" i="348"/>
  <c r="Q10" i="348"/>
  <c r="Q9" i="348" l="1"/>
  <c r="R7" i="349"/>
  <c r="Q7" i="349"/>
  <c r="Q4" i="349"/>
  <c r="R4" i="349"/>
  <c r="R5" i="349"/>
  <c r="Q5" i="349"/>
  <c r="R6" i="349"/>
  <c r="Q6" i="349"/>
  <c r="Q8" i="349"/>
  <c r="R8" i="349"/>
  <c r="Q3" i="349"/>
  <c r="R3" i="349"/>
  <c r="Q8" i="348"/>
  <c r="R8" i="348"/>
  <c r="Q4" i="348"/>
  <c r="R4" i="348"/>
  <c r="Q3" i="348"/>
  <c r="R3" i="348"/>
  <c r="R5" i="348"/>
  <c r="Q5" i="348"/>
  <c r="Q6" i="348"/>
  <c r="R6" i="348"/>
  <c r="R7" i="348"/>
  <c r="Q7" i="348"/>
  <c r="G4" i="344" l="1"/>
  <c r="G5" i="344"/>
  <c r="H5" i="344" s="1"/>
  <c r="G6" i="344"/>
  <c r="H6" i="344" s="1"/>
  <c r="G7" i="344"/>
  <c r="H7" i="344" s="1"/>
  <c r="O12" i="344"/>
  <c r="R12" i="344" s="1"/>
  <c r="G12" i="344"/>
  <c r="H12" i="344" s="1"/>
  <c r="G11" i="344"/>
  <c r="G10" i="344"/>
  <c r="H10" i="344" s="1"/>
  <c r="G9" i="344"/>
  <c r="H9" i="344" s="1"/>
  <c r="G8" i="344"/>
  <c r="H8" i="344" s="1"/>
  <c r="G13" i="344" l="1"/>
  <c r="Q12" i="344"/>
  <c r="H4" i="344"/>
  <c r="L12" i="344" l="1"/>
  <c r="L9" i="344"/>
  <c r="L5" i="344"/>
  <c r="L10" i="344"/>
  <c r="L6" i="344"/>
  <c r="L7" i="344"/>
  <c r="L11" i="344"/>
  <c r="L8" i="344"/>
  <c r="L4" i="344"/>
  <c r="N14" i="344" l="1"/>
  <c r="O14" i="344" s="1"/>
  <c r="N13" i="344"/>
  <c r="O13" i="344" s="1"/>
  <c r="N11" i="344"/>
  <c r="N10" i="344"/>
  <c r="N9" i="344"/>
  <c r="N5" i="344"/>
  <c r="N8" i="344"/>
  <c r="N4" i="344"/>
  <c r="N3" i="344"/>
  <c r="N6" i="344"/>
  <c r="N7" i="344"/>
  <c r="O11" i="344" l="1"/>
  <c r="Q11" i="344" s="1"/>
  <c r="O10" i="344"/>
  <c r="Q10" i="344" s="1"/>
  <c r="O9" i="344"/>
  <c r="R9" i="344" s="1"/>
  <c r="O8" i="344"/>
  <c r="R8" i="344" s="1"/>
  <c r="O4" i="344"/>
  <c r="O7" i="344"/>
  <c r="O5" i="344"/>
  <c r="O6" i="344"/>
  <c r="O3" i="344"/>
  <c r="R13" i="344"/>
  <c r="Q13" i="344"/>
  <c r="R14" i="344"/>
  <c r="Q14" i="344"/>
  <c r="R10" i="344" l="1"/>
  <c r="R11" i="344"/>
  <c r="Q9" i="344"/>
  <c r="Q3" i="344"/>
  <c r="R3" i="344"/>
  <c r="Q8" i="344"/>
  <c r="R6" i="344"/>
  <c r="Q6" i="344"/>
  <c r="R7" i="344"/>
  <c r="Q7" i="344"/>
  <c r="R5" i="344"/>
  <c r="Q5" i="344"/>
  <c r="Q4" i="344"/>
  <c r="R4" i="344"/>
</calcChain>
</file>

<file path=xl/sharedStrings.xml><?xml version="1.0" encoding="utf-8"?>
<sst xmlns="http://schemas.openxmlformats.org/spreadsheetml/2006/main" count="114" uniqueCount="38">
  <si>
    <t>Programme</t>
  </si>
  <si>
    <t>ARTICLE</t>
  </si>
  <si>
    <t>Désignation</t>
  </si>
  <si>
    <t>N° OF</t>
  </si>
  <si>
    <t xml:space="preserve">   </t>
  </si>
  <si>
    <t>,</t>
  </si>
  <si>
    <t>Temps de cycle / 100PC</t>
  </si>
  <si>
    <t>9h</t>
  </si>
  <si>
    <t>10h</t>
  </si>
  <si>
    <t>11h</t>
  </si>
  <si>
    <t>12h</t>
  </si>
  <si>
    <t>17h</t>
  </si>
  <si>
    <t>Article</t>
  </si>
  <si>
    <t>Quantité</t>
  </si>
  <si>
    <t>Temps de cycle quantité lancé</t>
  </si>
  <si>
    <t xml:space="preserve">objectif </t>
  </si>
  <si>
    <t>Cumul nbre heures</t>
  </si>
  <si>
    <t>16h</t>
  </si>
  <si>
    <t>14h</t>
  </si>
  <si>
    <t>15h</t>
  </si>
  <si>
    <t>Temps</t>
  </si>
  <si>
    <t>Ob+</t>
  </si>
  <si>
    <t>Ob -</t>
  </si>
  <si>
    <t xml:space="preserve"> </t>
  </si>
  <si>
    <t>Réalisé</t>
  </si>
  <si>
    <t>HOUSSE ASSISE</t>
  </si>
  <si>
    <t>F0544674</t>
  </si>
  <si>
    <t>F0539640</t>
  </si>
  <si>
    <t>F0526368</t>
  </si>
  <si>
    <t xml:space="preserve">HOUSSE ARRIERE </t>
  </si>
  <si>
    <t>Housse TETIER</t>
  </si>
  <si>
    <t>Ligne</t>
  </si>
  <si>
    <t xml:space="preserve">Ligne N° </t>
  </si>
  <si>
    <t>durée
de la
Tâche</t>
  </si>
  <si>
    <t>Début</t>
  </si>
  <si>
    <t>Fin</t>
  </si>
  <si>
    <t>nbr opé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</si>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</sst>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10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i/>
      <u/>
      <sz val="14"/>
      <name val="Arial Narrow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i/>
      <sz val="14"/>
      <name val="Arial Narrow"/>
      <family val="2"/>
    </font>
    <font>
      <b/>
      <sz val="14"/>
      <name val="Arial Narrow"/>
      <family val="2"/>
    </font>
    <font>
      <b/>
      <i/>
      <u/>
      <sz val="20"/>
      <name val="Arial Narrow"/>
      <family val="2"/>
    </font>
    <font>
      <b/>
      <sz val="12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2" fillId="5" borderId="4" xfId="0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0" borderId="2" xfId="0" applyNumberFormat="1" applyFont="1" applyFill="1" applyBorder="1" applyAlignment="1">
      <alignment horizontal="center" vertical="center"/>
    </xf>
    <xf numFmtId="0" fontId="0" fillId="0" borderId="0" xfId="0"/>
    <xf numFmtId="49" fontId="4" fillId="5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5" borderId="4" xfId="0" applyFill="1" applyBorder="1" applyAlignment="1">
      <alignment horizontal="left" vertical="center"/>
    </xf>
    <xf numFmtId="0" fontId="9" fillId="5" borderId="4" xfId="0" applyNumberFormat="1" applyFont="1" applyFill="1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9" fontId="11" fillId="4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4" fontId="12" fillId="2" borderId="1" xfId="0" applyNumberFormat="1" applyFont="1" applyFill="1" applyBorder="1" applyAlignment="1">
      <alignment vertical="center"/>
    </xf>
    <xf numFmtId="14" fontId="12" fillId="2" borderId="2" xfId="0" applyNumberFormat="1" applyFont="1" applyFill="1" applyBorder="1" applyAlignment="1">
      <alignment vertical="center"/>
    </xf>
    <xf numFmtId="14" fontId="12" fillId="2" borderId="3" xfId="0" applyNumberFormat="1" applyFont="1" applyFill="1" applyBorder="1" applyAlignment="1">
      <alignment vertical="center"/>
    </xf>
    <xf numFmtId="14" fontId="12" fillId="2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64" fontId="11" fillId="4" borderId="0" xfId="0" applyNumberFormat="1" applyFont="1" applyFill="1" applyBorder="1" applyAlignment="1">
      <alignment horizontal="center" vertical="center" wrapText="1"/>
    </xf>
    <xf numFmtId="2" fontId="5" fillId="5" borderId="4" xfId="0" applyNumberFormat="1" applyFont="1" applyFill="1" applyBorder="1" applyAlignment="1">
      <alignment horizontal="center" vertical="center" wrapText="1"/>
    </xf>
    <xf numFmtId="20" fontId="2" fillId="5" borderId="0" xfId="0" applyNumberFormat="1" applyFont="1" applyFill="1" applyBorder="1" applyAlignment="1">
      <alignment horizontal="center" vertical="center" wrapText="1"/>
    </xf>
    <xf numFmtId="1" fontId="5" fillId="5" borderId="0" xfId="0" applyNumberFormat="1" applyFont="1" applyFill="1" applyBorder="1" applyAlignment="1">
      <alignment horizontal="center" vertical="center" wrapText="1"/>
    </xf>
    <xf numFmtId="1" fontId="2" fillId="5" borderId="0" xfId="0" applyNumberFormat="1" applyFont="1" applyFill="1" applyBorder="1" applyAlignment="1">
      <alignment horizontal="center" vertical="center" wrapText="1"/>
    </xf>
    <xf numFmtId="1" fontId="13" fillId="5" borderId="0" xfId="0" applyNumberFormat="1" applyFont="1" applyFill="1" applyAlignment="1" applyProtection="1">
      <alignment vertical="center"/>
      <protection hidden="1"/>
    </xf>
    <xf numFmtId="49" fontId="11" fillId="4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/>
    </xf>
    <xf numFmtId="0" fontId="2" fillId="5" borderId="6" xfId="0" applyNumberFormat="1" applyFont="1" applyFill="1" applyBorder="1" applyAlignment="1">
      <alignment horizontal="center" vertical="center" wrapText="1"/>
    </xf>
    <xf numFmtId="20" fontId="13" fillId="3" borderId="4" xfId="0" applyNumberFormat="1" applyFont="1" applyFill="1" applyBorder="1" applyAlignment="1" applyProtection="1">
      <alignment vertical="center"/>
      <protection hidden="1"/>
    </xf>
    <xf numFmtId="20" fontId="5" fillId="5" borderId="4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20" fontId="2" fillId="5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34353865961567E-2"/>
          <c:y val="5.262793444733483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base!$O$2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base!$M$3:$N$10</c:f>
              <c:multiLvlStrCache>
                <c:ptCount val="8"/>
                <c:lvl>
                  <c:pt idx="0">
                    <c:v>F0544674</c:v>
                  </c:pt>
                  <c:pt idx="1">
                    <c:v>F0544674</c:v>
                  </c:pt>
                  <c:pt idx="2">
                    <c:v>F0544674</c:v>
                  </c:pt>
                  <c:pt idx="3">
                    <c:v>F0539640</c:v>
                  </c:pt>
                  <c:pt idx="4">
                    <c:v>F0526368</c:v>
                  </c:pt>
                  <c:pt idx="5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base!$O$3:$O$10</c:f>
              <c:numCache>
                <c:formatCode>0</c:formatCode>
                <c:ptCount val="8"/>
                <c:pt idx="0">
                  <c:v>30.303030303030305</c:v>
                </c:pt>
                <c:pt idx="1">
                  <c:v>30.303030303030305</c:v>
                </c:pt>
                <c:pt idx="2">
                  <c:v>30.303030303030305</c:v>
                </c:pt>
                <c:pt idx="3">
                  <c:v>25</c:v>
                </c:pt>
                <c:pt idx="4">
                  <c:v>58.82352941176471</c:v>
                </c:pt>
                <c:pt idx="5">
                  <c:v>58.82352941176471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base!$M$3:$N$10</c:f>
              <c:multiLvlStrCache>
                <c:ptCount val="8"/>
                <c:lvl>
                  <c:pt idx="0">
                    <c:v>F0544674</c:v>
                  </c:pt>
                  <c:pt idx="1">
                    <c:v>F0544674</c:v>
                  </c:pt>
                  <c:pt idx="2">
                    <c:v>F0544674</c:v>
                  </c:pt>
                  <c:pt idx="3">
                    <c:v>F0539640</c:v>
                  </c:pt>
                  <c:pt idx="4">
                    <c:v>F0526368</c:v>
                  </c:pt>
                  <c:pt idx="5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base!$R$3:$R$10</c:f>
              <c:numCache>
                <c:formatCode>General</c:formatCode>
                <c:ptCount val="8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30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base!$M$3:$N$10</c:f>
              <c:multiLvlStrCache>
                <c:ptCount val="8"/>
                <c:lvl>
                  <c:pt idx="0">
                    <c:v>F0544674</c:v>
                  </c:pt>
                  <c:pt idx="1">
                    <c:v>F0544674</c:v>
                  </c:pt>
                  <c:pt idx="2">
                    <c:v>F0544674</c:v>
                  </c:pt>
                  <c:pt idx="3">
                    <c:v>F0539640</c:v>
                  </c:pt>
                  <c:pt idx="4">
                    <c:v>F0526368</c:v>
                  </c:pt>
                  <c:pt idx="5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base!$Q$3:$Q$10</c:f>
              <c:numCache>
                <c:formatCode>General</c:formatCode>
                <c:ptCount val="8"/>
                <c:pt idx="0">
                  <c:v>0</c:v>
                </c:pt>
                <c:pt idx="1">
                  <c:v>30</c:v>
                </c:pt>
                <c:pt idx="2">
                  <c:v>30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23392"/>
        <c:axId val="162542336"/>
      </c:barChart>
      <c:catAx>
        <c:axId val="16252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2542336"/>
        <c:crosses val="autoZero"/>
        <c:auto val="1"/>
        <c:lblAlgn val="ctr"/>
        <c:lblOffset val="100"/>
        <c:noMultiLvlLbl val="0"/>
      </c:catAx>
      <c:valAx>
        <c:axId val="1625423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2523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34353865961567E-2"/>
          <c:y val="5.262793444733483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ligne1!$O$2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ligne1!$M$3:$N$10</c:f>
              <c:multiLvlStrCache>
                <c:ptCount val="8"/>
                <c:lvl>
                  <c:pt idx="0">
                    <c:v>F0544674</c:v>
                  </c:pt>
                  <c:pt idx="1">
                    <c:v>F0544674</c:v>
                  </c:pt>
                  <c:pt idx="2">
                    <c:v>F0544674</c:v>
                  </c:pt>
                  <c:pt idx="3">
                    <c:v>F0544674</c:v>
                  </c:pt>
                  <c:pt idx="4">
                    <c:v>F0544674</c:v>
                  </c:pt>
                  <c:pt idx="5">
                    <c:v>F0544674</c:v>
                  </c:pt>
                  <c:pt idx="6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ligne1!$O$3:$O$10</c:f>
              <c:numCache>
                <c:formatCode>0</c:formatCode>
                <c:ptCount val="8"/>
                <c:pt idx="0">
                  <c:v>18.181818181818183</c:v>
                </c:pt>
                <c:pt idx="1">
                  <c:v>18.181818181818183</c:v>
                </c:pt>
                <c:pt idx="2">
                  <c:v>18.181818181818183</c:v>
                </c:pt>
                <c:pt idx="3">
                  <c:v>18.181818181818183</c:v>
                </c:pt>
                <c:pt idx="4">
                  <c:v>18.181818181818183</c:v>
                </c:pt>
                <c:pt idx="5">
                  <c:v>18.181818181818183</c:v>
                </c:pt>
                <c:pt idx="6">
                  <c:v>35.294117647058819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ligne1!$M$3:$N$10</c:f>
              <c:multiLvlStrCache>
                <c:ptCount val="8"/>
                <c:lvl>
                  <c:pt idx="0">
                    <c:v>F0544674</c:v>
                  </c:pt>
                  <c:pt idx="1">
                    <c:v>F0544674</c:v>
                  </c:pt>
                  <c:pt idx="2">
                    <c:v>F0544674</c:v>
                  </c:pt>
                  <c:pt idx="3">
                    <c:v>F0544674</c:v>
                  </c:pt>
                  <c:pt idx="4">
                    <c:v>F0544674</c:v>
                  </c:pt>
                  <c:pt idx="5">
                    <c:v>F0544674</c:v>
                  </c:pt>
                  <c:pt idx="6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ligne1!$R$3:$R$10</c:f>
              <c:numCache>
                <c:formatCode>General</c:formatCode>
                <c:ptCount val="8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ligne1!$M$3:$N$10</c:f>
              <c:multiLvlStrCache>
                <c:ptCount val="8"/>
                <c:lvl>
                  <c:pt idx="0">
                    <c:v>F0544674</c:v>
                  </c:pt>
                  <c:pt idx="1">
                    <c:v>F0544674</c:v>
                  </c:pt>
                  <c:pt idx="2">
                    <c:v>F0544674</c:v>
                  </c:pt>
                  <c:pt idx="3">
                    <c:v>F0544674</c:v>
                  </c:pt>
                  <c:pt idx="4">
                    <c:v>F0544674</c:v>
                  </c:pt>
                  <c:pt idx="5">
                    <c:v>F0544674</c:v>
                  </c:pt>
                  <c:pt idx="6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ligne1!$Q$3:$Q$10</c:f>
              <c:numCache>
                <c:formatCode>General</c:formatCode>
                <c:ptCount val="8"/>
                <c:pt idx="0">
                  <c:v>0</c:v>
                </c:pt>
                <c:pt idx="1">
                  <c:v>30</c:v>
                </c:pt>
                <c:pt idx="2">
                  <c:v>30</c:v>
                </c:pt>
                <c:pt idx="3">
                  <c:v>0</c:v>
                </c:pt>
                <c:pt idx="4">
                  <c:v>30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50656"/>
        <c:axId val="151364736"/>
      </c:barChart>
      <c:catAx>
        <c:axId val="151350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1364736"/>
        <c:crosses val="autoZero"/>
        <c:auto val="1"/>
        <c:lblAlgn val="ctr"/>
        <c:lblOffset val="100"/>
        <c:noMultiLvlLbl val="0"/>
      </c:catAx>
      <c:valAx>
        <c:axId val="1513647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1350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34353865961567E-2"/>
          <c:y val="5.262793444733483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ligne2!$O$2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ligne2!$M$3:$N$10</c:f>
              <c:multiLvlStrCache>
                <c:ptCount val="8"/>
                <c:lvl>
                  <c:pt idx="0">
                    <c:v>F0539640</c:v>
                  </c:pt>
                  <c:pt idx="1">
                    <c:v>F0539640</c:v>
                  </c:pt>
                  <c:pt idx="2">
                    <c:v>F0539640</c:v>
                  </c:pt>
                  <c:pt idx="3">
                    <c:v>F0526368</c:v>
                  </c:pt>
                  <c:pt idx="4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ligne2!$O$3:$O$10</c:f>
              <c:numCache>
                <c:formatCode>0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23.529411764705884</c:v>
                </c:pt>
                <c:pt idx="4">
                  <c:v>23.529411764705884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ligne2!$M$3:$N$10</c:f>
              <c:multiLvlStrCache>
                <c:ptCount val="8"/>
                <c:lvl>
                  <c:pt idx="0">
                    <c:v>F0539640</c:v>
                  </c:pt>
                  <c:pt idx="1">
                    <c:v>F0539640</c:v>
                  </c:pt>
                  <c:pt idx="2">
                    <c:v>F0539640</c:v>
                  </c:pt>
                  <c:pt idx="3">
                    <c:v>F0526368</c:v>
                  </c:pt>
                  <c:pt idx="4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ligne2!$R$3:$R$10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ligne2!$M$3:$N$10</c:f>
              <c:multiLvlStrCache>
                <c:ptCount val="8"/>
                <c:lvl>
                  <c:pt idx="0">
                    <c:v>F0539640</c:v>
                  </c:pt>
                  <c:pt idx="1">
                    <c:v>F0539640</c:v>
                  </c:pt>
                  <c:pt idx="2">
                    <c:v>F0539640</c:v>
                  </c:pt>
                  <c:pt idx="3">
                    <c:v>F0526368</c:v>
                  </c:pt>
                  <c:pt idx="4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ligne2!$Q$3:$Q$10</c:f>
              <c:numCache>
                <c:formatCode>General</c:formatCode>
                <c:ptCount val="8"/>
                <c:pt idx="0">
                  <c:v>15</c:v>
                </c:pt>
                <c:pt idx="1">
                  <c:v>30</c:v>
                </c:pt>
                <c:pt idx="2">
                  <c:v>30</c:v>
                </c:pt>
                <c:pt idx="3">
                  <c:v>0</c:v>
                </c:pt>
                <c:pt idx="4">
                  <c:v>30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52672"/>
        <c:axId val="161415936"/>
      </c:barChart>
      <c:catAx>
        <c:axId val="15145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415936"/>
        <c:crosses val="autoZero"/>
        <c:auto val="1"/>
        <c:lblAlgn val="ctr"/>
        <c:lblOffset val="100"/>
        <c:noMultiLvlLbl val="0"/>
      </c:catAx>
      <c:valAx>
        <c:axId val="1614159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1452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190502</xdr:colOff>
      <xdr:row>16</xdr:row>
      <xdr:rowOff>83344</xdr:rowOff>
    </xdr:from>
    <xdr:to>
      <xdr:col>18</xdr:col>
      <xdr:colOff>166689</xdr:colOff>
      <xdr:row>39</xdr:row>
      <xdr:rowOff>178595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0.41823</cdr:x>
      <cdr:y>0</cdr:y>
    </cdr:from>
    <cdr:to>
      <cdr:x>0.91782</cdr:x>
      <cdr:y>0.0737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403749" y="0"/>
          <a:ext cx="4065864" cy="430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600"/>
            <a:t>Tableau de marche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190502</xdr:colOff>
      <xdr:row>16</xdr:row>
      <xdr:rowOff>83344</xdr:rowOff>
    </xdr:from>
    <xdr:to>
      <xdr:col>18</xdr:col>
      <xdr:colOff>166689</xdr:colOff>
      <xdr:row>39</xdr:row>
      <xdr:rowOff>178595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0.41823</cdr:x>
      <cdr:y>0</cdr:y>
    </cdr:from>
    <cdr:to>
      <cdr:x>0.91782</cdr:x>
      <cdr:y>0.0737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403749" y="0"/>
          <a:ext cx="4065864" cy="430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600"/>
            <a:t>Tableau de marche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190502</xdr:colOff>
      <xdr:row>16</xdr:row>
      <xdr:rowOff>83344</xdr:rowOff>
    </xdr:from>
    <xdr:to>
      <xdr:col>18</xdr:col>
      <xdr:colOff>166689</xdr:colOff>
      <xdr:row>39</xdr:row>
      <xdr:rowOff>178595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0.41823</cdr:x>
      <cdr:y>0</cdr:y>
    </cdr:from>
    <cdr:to>
      <cdr:x>0.91782</cdr:x>
      <cdr:y>0.0737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403749" y="0"/>
          <a:ext cx="4065864" cy="430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600"/>
            <a:t>Tableau de marche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oubaker.elarbi/AppData/Local/Temp/notes5D3EFE/IDkjPcbQFn2_planning-2-&#233;quipes-s&#233;quenses-15-mn-puis-480mn-jour-P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Base"/>
      <sheetName val="Férié"/>
    </sheetNames>
    <sheetDataSet>
      <sheetData sheetId="0"/>
      <sheetData sheetId="1"/>
      <sheetData sheetId="2">
        <row r="8">
          <cell r="A8">
            <v>43459</v>
          </cell>
        </row>
        <row r="9">
          <cell r="A9">
            <v>43466</v>
          </cell>
        </row>
        <row r="10">
          <cell r="A10">
            <v>43576</v>
          </cell>
        </row>
        <row r="11">
          <cell r="A11">
            <v>43577</v>
          </cell>
        </row>
        <row r="12">
          <cell r="A12">
            <v>43593</v>
          </cell>
        </row>
        <row r="13">
          <cell r="A13">
            <v>43615</v>
          </cell>
        </row>
        <row r="14">
          <cell r="A14">
            <v>43625</v>
          </cell>
        </row>
        <row r="15">
          <cell r="A15">
            <v>43626</v>
          </cell>
        </row>
        <row r="16">
          <cell r="A16">
            <v>43660</v>
          </cell>
        </row>
        <row r="17">
          <cell r="A17">
            <v>43692</v>
          </cell>
        </row>
        <row r="18">
          <cell r="A18">
            <v>43770</v>
          </cell>
        </row>
        <row r="19">
          <cell r="A19">
            <v>43780</v>
          </cell>
        </row>
        <row r="20">
          <cell r="A20">
            <v>43824</v>
          </cell>
        </row>
        <row r="21">
          <cell r="A21">
            <v>43831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80" zoomScaleNormal="80" workbookViewId="0">
      <selection activeCell="J4" sqref="J4"/>
    </sheetView>
  </sheetViews>
  <sheetFormatPr baseColWidth="10" defaultRowHeight="15" x14ac:dyDescent="0.25"/>
  <cols>
    <col min="1" max="1" width="14.140625" style="9" bestFit="1" customWidth="1"/>
    <col min="2" max="2" width="15.5703125" style="9" customWidth="1"/>
    <col min="3" max="3" width="19.28515625" style="9" bestFit="1" customWidth="1"/>
    <col min="4" max="4" width="11.42578125" style="9"/>
    <col min="5" max="5" width="13" style="9" customWidth="1"/>
    <col min="6" max="6" width="11.42578125" style="9"/>
    <col min="7" max="7" width="13" style="9" customWidth="1"/>
    <col min="8" max="8" width="16.5703125" style="9" bestFit="1" customWidth="1"/>
    <col min="9" max="9" width="19.42578125" style="9" bestFit="1" customWidth="1"/>
    <col min="10" max="11" width="16.5703125" style="9" customWidth="1"/>
    <col min="12" max="12" width="12" style="14" customWidth="1"/>
    <col min="13" max="13" width="12.28515625" style="9" bestFit="1" customWidth="1"/>
    <col min="14" max="14" width="12.28515625" style="14" customWidth="1"/>
    <col min="15" max="15" width="13" style="9" bestFit="1" customWidth="1"/>
    <col min="16" max="16" width="10" style="9" customWidth="1"/>
    <col min="17" max="16384" width="11.42578125" style="9"/>
  </cols>
  <sheetData>
    <row r="1" spans="1:18" ht="26.25" customHeight="1" x14ac:dyDescent="0.25">
      <c r="A1" s="38"/>
      <c r="B1" s="39"/>
      <c r="C1" s="39">
        <f ca="1">TODAY()+1/24*8</f>
        <v>43575.333333333336</v>
      </c>
      <c r="D1" s="39"/>
      <c r="E1" s="39"/>
      <c r="F1" s="39"/>
      <c r="G1" s="39"/>
      <c r="H1" s="40"/>
      <c r="I1" s="41"/>
      <c r="J1" s="41"/>
      <c r="K1" s="41"/>
    </row>
    <row r="2" spans="1:18" ht="39" customHeight="1" x14ac:dyDescent="0.25">
      <c r="A2" s="24" t="s">
        <v>32</v>
      </c>
      <c r="B2" s="24"/>
      <c r="C2" s="25"/>
      <c r="D2" s="26"/>
      <c r="E2" s="27"/>
      <c r="F2" s="27" t="s">
        <v>36</v>
      </c>
      <c r="G2" s="28">
        <v>10</v>
      </c>
      <c r="H2" s="29"/>
      <c r="I2" s="42"/>
      <c r="J2" s="42"/>
      <c r="K2" s="14" t="s">
        <v>31</v>
      </c>
      <c r="L2" s="15" t="s">
        <v>16</v>
      </c>
      <c r="M2" s="11" t="s">
        <v>20</v>
      </c>
      <c r="N2" s="13" t="s">
        <v>12</v>
      </c>
      <c r="O2" s="21" t="s">
        <v>15</v>
      </c>
      <c r="P2" s="20" t="s">
        <v>24</v>
      </c>
      <c r="Q2" s="22" t="s">
        <v>21</v>
      </c>
      <c r="R2" s="23" t="s">
        <v>22</v>
      </c>
    </row>
    <row r="3" spans="1:18" ht="49.5" customHeight="1" x14ac:dyDescent="0.25">
      <c r="A3" s="30" t="s">
        <v>0</v>
      </c>
      <c r="B3" s="31" t="s">
        <v>1</v>
      </c>
      <c r="C3" s="31" t="s">
        <v>2</v>
      </c>
      <c r="D3" s="31" t="s">
        <v>3</v>
      </c>
      <c r="E3" s="31" t="s">
        <v>13</v>
      </c>
      <c r="F3" s="31" t="s">
        <v>6</v>
      </c>
      <c r="G3" s="32" t="s">
        <v>14</v>
      </c>
      <c r="H3" s="32" t="s">
        <v>33</v>
      </c>
      <c r="I3" s="43" t="s">
        <v>34</v>
      </c>
      <c r="J3" s="43" t="s">
        <v>35</v>
      </c>
      <c r="K3" s="14"/>
      <c r="L3" s="16">
        <v>0</v>
      </c>
      <c r="M3" s="12" t="s">
        <v>7</v>
      </c>
      <c r="N3" s="35" t="str">
        <f ca="1">IF(ROWS($N$3:N3)&gt;MAX($L$3:L13),"",INDIRECT("B"&amp;2+IFERROR(MATCH(ROWS($N$3:N3),$L$3:$L$13,0),MATCH(ROWS($N$3:N3),$L$3:$L$13,1)+1)))</f>
        <v>F0544674</v>
      </c>
      <c r="O3" s="19">
        <f ca="1">IF(N3="","",VLOOKUP(N3,$B$4:$H$13,4,0)/VLOOKUP(N3,$B$4:$H$13,7,0))</f>
        <v>30.303030303030305</v>
      </c>
      <c r="P3" s="36">
        <v>15</v>
      </c>
      <c r="Q3" s="36" t="str">
        <f t="shared" ref="Q3:Q14" ca="1" si="0">IFERROR(IF(P3&gt;=ROUND(O3,0),ROUND(P3,0),""),"")</f>
        <v/>
      </c>
      <c r="R3" s="36">
        <f ca="1">IFERROR(IF(P3&lt;ROUND(O3,0),ROUND(P3,0),""),"")</f>
        <v>15</v>
      </c>
    </row>
    <row r="4" spans="1:18" ht="20.25" customHeight="1" x14ac:dyDescent="0.25">
      <c r="A4" s="1">
        <v>3167</v>
      </c>
      <c r="B4" s="1" t="s">
        <v>26</v>
      </c>
      <c r="C4" s="1" t="s">
        <v>25</v>
      </c>
      <c r="D4" s="18">
        <v>2285395</v>
      </c>
      <c r="E4" s="1">
        <v>50</v>
      </c>
      <c r="F4" s="1">
        <v>33</v>
      </c>
      <c r="G4" s="1">
        <f t="shared" ref="G4:G12" si="1">F4/100*E4</f>
        <v>16.5</v>
      </c>
      <c r="H4" s="44">
        <f>G4/G2</f>
        <v>1.65</v>
      </c>
      <c r="I4" s="57">
        <v>0.34027777777777773</v>
      </c>
      <c r="J4" s="57">
        <f>I4+H4</f>
        <v>1.9902777777777776</v>
      </c>
      <c r="K4" s="48">
        <v>1</v>
      </c>
      <c r="L4" s="16">
        <f>ROUND(SUM($H$4:H4),0)</f>
        <v>2</v>
      </c>
      <c r="M4" s="12" t="s">
        <v>8</v>
      </c>
      <c r="N4" s="35" t="str">
        <f ca="1">IF(ROWS($N$3:N4)&gt;MAX($L$3:L14),"",INDIRECT("B"&amp;2+IFERROR(MATCH(ROWS($N$3:N4),$L$3:$L$13,0),MATCH(ROWS($N$3:N4),$L$3:$L$13,1)+1)))</f>
        <v>F0544674</v>
      </c>
      <c r="O4" s="19">
        <f t="shared" ref="O4:O12" ca="1" si="2">IF(N4="","",VLOOKUP(N4,$B$4:$H$13,4,0)/VLOOKUP(N4,$B$4:$H$13,7,0))</f>
        <v>30.303030303030305</v>
      </c>
      <c r="P4" s="35">
        <v>30</v>
      </c>
      <c r="Q4" s="35">
        <f t="shared" ca="1" si="0"/>
        <v>30</v>
      </c>
      <c r="R4" s="35" t="str">
        <f ca="1">IFERROR(IF(P4&lt;ROUND(O4,0),ROUND(P4,0),""),"")</f>
        <v/>
      </c>
    </row>
    <row r="5" spans="1:18" ht="20.25" customHeight="1" x14ac:dyDescent="0.25">
      <c r="A5" s="1">
        <v>3167</v>
      </c>
      <c r="B5" s="1" t="s">
        <v>26</v>
      </c>
      <c r="C5" s="1" t="s">
        <v>25</v>
      </c>
      <c r="D5" s="18">
        <v>2285394</v>
      </c>
      <c r="E5" s="1">
        <v>50</v>
      </c>
      <c r="F5" s="1">
        <v>33</v>
      </c>
      <c r="G5" s="2">
        <f t="shared" si="1"/>
        <v>16.5</v>
      </c>
      <c r="H5" s="44">
        <f>G5/G2</f>
        <v>1.65</v>
      </c>
      <c r="I5" s="57">
        <f>J4+H5</f>
        <v>3.6402777777777775</v>
      </c>
      <c r="J5" s="57">
        <f t="shared" ref="J5:J8" si="3">I5+H5</f>
        <v>5.2902777777777779</v>
      </c>
      <c r="K5" s="48">
        <v>1</v>
      </c>
      <c r="L5" s="16">
        <f>ROUND(SUM($H$4:H5),0)</f>
        <v>3</v>
      </c>
      <c r="M5" s="12" t="s">
        <v>9</v>
      </c>
      <c r="N5" s="35" t="str">
        <f ca="1">IF(ROWS($N$3:N5)&gt;MAX($L$3:L15),"",INDIRECT("B"&amp;2+IFERROR(MATCH(ROWS($N$3:N5),$L$3:$L$13,0),MATCH(ROWS($N$3:N5),$L$3:$L$13,1)+1)))</f>
        <v>F0544674</v>
      </c>
      <c r="O5" s="19">
        <f t="shared" ca="1" si="2"/>
        <v>30.303030303030305</v>
      </c>
      <c r="P5" s="35">
        <v>30</v>
      </c>
      <c r="Q5" s="35">
        <f t="shared" ca="1" si="0"/>
        <v>30</v>
      </c>
      <c r="R5" s="35" t="str">
        <f t="shared" ref="R5:R14" ca="1" si="4">IFERROR(IF(P5&lt;ROUND(O5,0),ROUND(P5,0),""),"")</f>
        <v/>
      </c>
    </row>
    <row r="6" spans="1:18" ht="20.25" customHeight="1" x14ac:dyDescent="0.25">
      <c r="A6" s="1">
        <v>3165</v>
      </c>
      <c r="B6" s="1" t="s">
        <v>27</v>
      </c>
      <c r="C6" s="1" t="s">
        <v>30</v>
      </c>
      <c r="D6" s="18">
        <v>2267174</v>
      </c>
      <c r="E6" s="1">
        <v>25</v>
      </c>
      <c r="F6" s="1">
        <v>40</v>
      </c>
      <c r="G6" s="2">
        <f t="shared" si="1"/>
        <v>10</v>
      </c>
      <c r="H6" s="44">
        <f>G6/G2</f>
        <v>1</v>
      </c>
      <c r="I6" s="57">
        <f t="shared" ref="I6:I8" si="5">J5+H6</f>
        <v>6.2902777777777779</v>
      </c>
      <c r="J6" s="57">
        <f t="shared" si="3"/>
        <v>7.2902777777777779</v>
      </c>
      <c r="K6" s="48">
        <v>2</v>
      </c>
      <c r="L6" s="16">
        <f>ROUND(SUM($H$4:H6),0)</f>
        <v>4</v>
      </c>
      <c r="M6" s="12" t="s">
        <v>10</v>
      </c>
      <c r="N6" s="35" t="str">
        <f ca="1">IF(ROWS($N$3:N6)&gt;MAX($L$3:L16),"",INDIRECT("B"&amp;2+IFERROR(MATCH(ROWS($N$3:N6),$L$3:$L$13,0),MATCH(ROWS($N$3:N6),$L$3:$L$13,1)+1)))</f>
        <v>F0539640</v>
      </c>
      <c r="O6" s="19">
        <f t="shared" ca="1" si="2"/>
        <v>25</v>
      </c>
      <c r="P6" s="35">
        <v>15</v>
      </c>
      <c r="Q6" s="35" t="str">
        <f t="shared" ca="1" si="0"/>
        <v/>
      </c>
      <c r="R6" s="35">
        <f t="shared" ca="1" si="4"/>
        <v>15</v>
      </c>
    </row>
    <row r="7" spans="1:18" ht="20.25" customHeight="1" x14ac:dyDescent="0.25">
      <c r="A7" s="1">
        <v>3156</v>
      </c>
      <c r="B7" s="1" t="s">
        <v>28</v>
      </c>
      <c r="C7" s="1" t="s">
        <v>29</v>
      </c>
      <c r="D7" s="18">
        <v>2285167</v>
      </c>
      <c r="E7" s="1">
        <v>50</v>
      </c>
      <c r="F7" s="1">
        <v>17</v>
      </c>
      <c r="G7" s="2">
        <f t="shared" si="1"/>
        <v>8.5</v>
      </c>
      <c r="H7" s="44">
        <f>G7/G2</f>
        <v>0.85</v>
      </c>
      <c r="I7" s="57">
        <f t="shared" si="5"/>
        <v>8.1402777777777775</v>
      </c>
      <c r="J7" s="57">
        <f t="shared" si="3"/>
        <v>8.9902777777777771</v>
      </c>
      <c r="K7" s="48">
        <v>2</v>
      </c>
      <c r="L7" s="16">
        <f>ROUND(SUM($H$4:H7),0)</f>
        <v>5</v>
      </c>
      <c r="M7" s="17" t="s">
        <v>18</v>
      </c>
      <c r="N7" s="35" t="str">
        <f ca="1">IF(ROWS($N$3:N7)&gt;MAX($L$3:L17),"",INDIRECT("B"&amp;2+IFERROR(MATCH(ROWS($N$3:N7),$L$3:$L$13,0),MATCH(ROWS($N$3:N7),$L$3:$L$13,1)+1)))</f>
        <v>F0526368</v>
      </c>
      <c r="O7" s="19">
        <f t="shared" ca="1" si="2"/>
        <v>58.82352941176471</v>
      </c>
      <c r="P7" s="35">
        <v>30</v>
      </c>
      <c r="Q7" s="35" t="str">
        <f t="shared" ca="1" si="0"/>
        <v/>
      </c>
      <c r="R7" s="35">
        <f t="shared" ca="1" si="4"/>
        <v>30</v>
      </c>
    </row>
    <row r="8" spans="1:18" ht="20.25" customHeight="1" x14ac:dyDescent="0.25">
      <c r="A8" s="1">
        <v>3156</v>
      </c>
      <c r="B8" s="1" t="s">
        <v>28</v>
      </c>
      <c r="C8" s="1" t="s">
        <v>29</v>
      </c>
      <c r="D8" s="18">
        <v>2285165</v>
      </c>
      <c r="E8" s="1">
        <v>50</v>
      </c>
      <c r="F8" s="1">
        <v>17</v>
      </c>
      <c r="G8" s="2">
        <f t="shared" si="1"/>
        <v>8.5</v>
      </c>
      <c r="H8" s="44">
        <f>G8/G2</f>
        <v>0.85</v>
      </c>
      <c r="I8" s="57">
        <f t="shared" si="5"/>
        <v>9.8402777777777768</v>
      </c>
      <c r="J8" s="57">
        <f t="shared" si="3"/>
        <v>10.690277777777776</v>
      </c>
      <c r="K8" s="48">
        <v>1</v>
      </c>
      <c r="L8" s="16">
        <f>ROUND(SUM($H$4:H8),0)</f>
        <v>6</v>
      </c>
      <c r="M8" s="12" t="s">
        <v>19</v>
      </c>
      <c r="N8" s="35" t="str">
        <f ca="1">IF(ROWS($N$3:N8)&gt;MAX($L$3:L18),"",INDIRECT("B"&amp;2+IFERROR(MATCH(ROWS($N$3:N8),$L$3:$L$13,0),MATCH(ROWS($N$3:N8),$L$3:$L$13,1)+1)))</f>
        <v>F0526368</v>
      </c>
      <c r="O8" s="19">
        <f t="shared" ca="1" si="2"/>
        <v>58.82352941176471</v>
      </c>
      <c r="P8" s="35">
        <v>25</v>
      </c>
      <c r="Q8" s="35" t="str">
        <f t="shared" ca="1" si="0"/>
        <v/>
      </c>
      <c r="R8" s="35">
        <f t="shared" ca="1" si="4"/>
        <v>25</v>
      </c>
    </row>
    <row r="9" spans="1:18" ht="20.25" customHeight="1" x14ac:dyDescent="0.25">
      <c r="A9" s="1"/>
      <c r="B9" s="1"/>
      <c r="C9" s="1"/>
      <c r="D9" s="18"/>
      <c r="E9" s="1"/>
      <c r="F9" s="1"/>
      <c r="G9" s="2">
        <f t="shared" si="1"/>
        <v>0</v>
      </c>
      <c r="H9" s="44">
        <f>G9/G2</f>
        <v>0</v>
      </c>
      <c r="I9" s="58"/>
      <c r="J9" s="58"/>
      <c r="K9" s="48"/>
      <c r="L9" s="16">
        <f>ROUND(SUM($H$4:H9),0)</f>
        <v>6</v>
      </c>
      <c r="M9" s="12" t="s">
        <v>17</v>
      </c>
      <c r="N9" s="35" t="str">
        <f ca="1">IF(ROWS($N$3:N9)&gt;MAX($L$3:L19),"",INDIRECT("B"&amp;2+IFERROR(MATCH(ROWS($N$3:N9),$L$3:$L$13,0),MATCH(ROWS($N$3:N9),$L$3:$L$13,1)+1)))</f>
        <v/>
      </c>
      <c r="O9" s="19" t="str">
        <f t="shared" ca="1" si="2"/>
        <v/>
      </c>
      <c r="P9" s="35"/>
      <c r="Q9" s="35" t="str">
        <f t="shared" ca="1" si="0"/>
        <v/>
      </c>
      <c r="R9" s="35" t="str">
        <f t="shared" ca="1" si="4"/>
        <v/>
      </c>
    </row>
    <row r="10" spans="1:18" ht="20.25" customHeight="1" x14ac:dyDescent="0.25">
      <c r="A10" s="1"/>
      <c r="B10" s="1"/>
      <c r="C10" s="1"/>
      <c r="D10" s="1"/>
      <c r="E10" s="1"/>
      <c r="F10" s="1"/>
      <c r="G10" s="2">
        <f t="shared" si="1"/>
        <v>0</v>
      </c>
      <c r="H10" s="44">
        <f>G10/G2</f>
        <v>0</v>
      </c>
      <c r="I10" s="58"/>
      <c r="J10" s="58"/>
      <c r="K10" s="46"/>
      <c r="L10" s="16">
        <f>ROUND(SUM($H$4:H10),0)</f>
        <v>6</v>
      </c>
      <c r="M10" s="12" t="s">
        <v>11</v>
      </c>
      <c r="N10" s="35" t="str">
        <f ca="1">IF(ROWS($N$3:N10)&gt;MAX($L$3:L20),"",INDIRECT("B"&amp;2+IFERROR(MATCH(ROWS($N$3:N10),$L$3:$L$13,0),MATCH(ROWS($N$3:N10),$L$3:$L$13,1)+1)))</f>
        <v/>
      </c>
      <c r="O10" s="19" t="str">
        <f t="shared" ca="1" si="2"/>
        <v/>
      </c>
      <c r="P10" s="35"/>
      <c r="Q10" s="35" t="str">
        <f t="shared" ca="1" si="0"/>
        <v/>
      </c>
      <c r="R10" s="35" t="str">
        <f t="shared" ca="1" si="4"/>
        <v/>
      </c>
    </row>
    <row r="11" spans="1:18" ht="20.25" customHeight="1" x14ac:dyDescent="0.25">
      <c r="A11" s="1"/>
      <c r="B11" s="1"/>
      <c r="C11" s="1"/>
      <c r="D11" s="18"/>
      <c r="E11" s="1"/>
      <c r="F11" s="1"/>
      <c r="G11" s="2">
        <f t="shared" si="1"/>
        <v>0</v>
      </c>
      <c r="H11" s="44"/>
      <c r="I11" s="58"/>
      <c r="J11" s="58"/>
      <c r="K11" s="46"/>
      <c r="L11" s="16">
        <f>ROUND(SUM($H$4:H11),0)</f>
        <v>6</v>
      </c>
      <c r="M11" s="12"/>
      <c r="N11" s="35" t="str">
        <f ca="1">IF(ROWS($N$3:N11)&gt;MAX($L$3:L17),"",INDIRECT("B"&amp;2+IFERROR(MATCH(ROWS($N$3:N11),$L$3:$L$6,0),MATCH(ROWS($N$3:N11),$L$3:$L$6,1)+1)))</f>
        <v/>
      </c>
      <c r="O11" s="19" t="str">
        <f t="shared" ca="1" si="2"/>
        <v/>
      </c>
      <c r="P11" s="35"/>
      <c r="Q11" s="35" t="str">
        <f t="shared" ca="1" si="0"/>
        <v/>
      </c>
      <c r="R11" s="35" t="str">
        <f t="shared" ca="1" si="4"/>
        <v/>
      </c>
    </row>
    <row r="12" spans="1:18" ht="20.25" customHeight="1" x14ac:dyDescent="0.25">
      <c r="A12" s="10"/>
      <c r="B12" s="6"/>
      <c r="C12" s="1"/>
      <c r="D12" s="6"/>
      <c r="E12" s="6"/>
      <c r="F12" s="6"/>
      <c r="G12" s="33">
        <f t="shared" si="1"/>
        <v>0</v>
      </c>
      <c r="H12" s="44">
        <f>G12/G2</f>
        <v>0</v>
      </c>
      <c r="I12" s="58"/>
      <c r="J12" s="58"/>
      <c r="K12" s="46"/>
      <c r="L12" s="16">
        <f>ROUND(SUM($H$4:H12),0)</f>
        <v>6</v>
      </c>
      <c r="M12" s="12"/>
      <c r="N12" s="35"/>
      <c r="O12" s="19" t="str">
        <f t="shared" si="2"/>
        <v/>
      </c>
      <c r="P12" s="35"/>
      <c r="Q12" s="35" t="str">
        <f t="shared" si="0"/>
        <v/>
      </c>
      <c r="R12" s="35" t="str">
        <f t="shared" si="4"/>
        <v/>
      </c>
    </row>
    <row r="13" spans="1:18" ht="20.25" customHeight="1" x14ac:dyDescent="0.25">
      <c r="A13" s="3"/>
      <c r="B13" s="4"/>
      <c r="C13" s="1" t="s">
        <v>4</v>
      </c>
      <c r="D13" s="1"/>
      <c r="E13" s="1"/>
      <c r="F13" s="1"/>
      <c r="G13" s="8">
        <f>SUM(G4:G12)</f>
        <v>60</v>
      </c>
      <c r="H13" s="5"/>
      <c r="I13" s="60"/>
      <c r="J13" s="60"/>
      <c r="K13" s="47"/>
      <c r="M13" s="12"/>
      <c r="N13" s="35" t="str">
        <f ca="1">IF(ROWS($N$3:N13)&gt;MAX($L$3:L19),"",INDIRECT("B"&amp;2+IFERROR(MATCH(ROWS($N$3:N13),$L$3:$L$6,0),MATCH(ROWS($N$3:N13),$L$3:$L$6,1)+1)))</f>
        <v/>
      </c>
      <c r="O13" s="35" t="str">
        <f t="shared" ref="O13:O14" ca="1" si="6">IF(N13="","",VLOOKUP(N13,$B$4:$H$9,4,0)/VLOOKUP(N13,$B$4:$H$9,7,0))</f>
        <v/>
      </c>
      <c r="P13" s="35"/>
      <c r="Q13" s="35" t="str">
        <f t="shared" ca="1" si="0"/>
        <v/>
      </c>
      <c r="R13" s="35" t="str">
        <f t="shared" ca="1" si="4"/>
        <v/>
      </c>
    </row>
    <row r="14" spans="1:18" x14ac:dyDescent="0.25">
      <c r="G14" s="9" t="s">
        <v>5</v>
      </c>
      <c r="M14" s="7"/>
      <c r="N14" s="34" t="str">
        <f ca="1">IF(ROWS($N$3:N14)&gt;MAX($L$3:L20),"",INDIRECT("B"&amp;2+IFERROR(MATCH(ROWS($N$3:N14),$L$3:$L$6,0),MATCH(ROWS($N$3:N14),$L$3:$L$6,1)+1)))</f>
        <v/>
      </c>
      <c r="O14" s="35" t="str">
        <f t="shared" ca="1" si="6"/>
        <v/>
      </c>
      <c r="P14" s="7"/>
      <c r="Q14" s="35" t="str">
        <f t="shared" ca="1" si="0"/>
        <v/>
      </c>
      <c r="R14" s="35" t="str">
        <f t="shared" ca="1" si="4"/>
        <v/>
      </c>
    </row>
    <row r="28" spans="15:15" x14ac:dyDescent="0.25">
      <c r="O28" s="9" t="s">
        <v>23</v>
      </c>
    </row>
  </sheetData>
  <protectedRanges>
    <protectedRange sqref="G2 P3:P14" name="Plage1"/>
  </protectedRanges>
  <dataConsolidate/>
  <pageMargins left="0.70866141732283472" right="0.70866141732283472" top="0.74803149606299213" bottom="0.74803149606299213" header="0.31496062992125984" footer="0.31496062992125984"/>
  <pageSetup paperSize="9" scale="8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80" zoomScaleNormal="80" workbookViewId="0">
      <selection activeCell="G3" sqref="G3"/>
    </sheetView>
  </sheetViews>
  <sheetFormatPr baseColWidth="10" defaultRowHeight="15" x14ac:dyDescent="0.25"/>
  <cols>
    <col min="1" max="1" width="14.140625" style="9" bestFit="1" customWidth="1"/>
    <col min="2" max="2" width="15.5703125" style="9" customWidth="1"/>
    <col min="3" max="3" width="19.28515625" style="9" bestFit="1" customWidth="1"/>
    <col min="4" max="4" width="11.42578125" style="9"/>
    <col min="5" max="5" width="13" style="9" customWidth="1"/>
    <col min="6" max="6" width="11.42578125" style="9"/>
    <col min="7" max="7" width="13" style="9" customWidth="1"/>
    <col min="8" max="8" width="16.5703125" style="9" bestFit="1" customWidth="1"/>
    <col min="9" max="9" width="19.42578125" style="9" bestFit="1" customWidth="1"/>
    <col min="10" max="11" width="16.5703125" style="9" customWidth="1"/>
    <col min="12" max="12" width="12" style="14" customWidth="1"/>
    <col min="13" max="13" width="12.28515625" style="9" bestFit="1" customWidth="1"/>
    <col min="14" max="14" width="12.28515625" style="14" customWidth="1"/>
    <col min="15" max="15" width="13" style="9" bestFit="1" customWidth="1"/>
    <col min="16" max="16" width="10" style="9" customWidth="1"/>
    <col min="17" max="16384" width="11.42578125" style="9"/>
  </cols>
  <sheetData>
    <row r="1" spans="1:18" ht="26.25" customHeight="1" x14ac:dyDescent="0.25">
      <c r="A1" s="38"/>
      <c r="B1" s="39"/>
      <c r="C1" s="39">
        <f ca="1">TODAY()+1/24*8</f>
        <v>43575.333333333336</v>
      </c>
      <c r="D1" s="39"/>
      <c r="E1" s="39"/>
      <c r="F1" s="39"/>
      <c r="G1" s="39"/>
      <c r="H1" s="40"/>
      <c r="I1" s="41"/>
      <c r="J1" s="41"/>
      <c r="K1" s="41"/>
    </row>
    <row r="2" spans="1:18" ht="39" customHeight="1" x14ac:dyDescent="0.25">
      <c r="A2" s="24" t="s">
        <v>32</v>
      </c>
      <c r="B2" s="24"/>
      <c r="C2" s="25"/>
      <c r="D2" s="26"/>
      <c r="E2" s="27"/>
      <c r="F2" s="27" t="s">
        <v>36</v>
      </c>
      <c r="G2" s="28">
        <v>6</v>
      </c>
      <c r="H2" s="29"/>
      <c r="I2" s="42"/>
      <c r="J2" s="42"/>
      <c r="K2" s="14" t="s">
        <v>31</v>
      </c>
      <c r="L2" s="15" t="s">
        <v>16</v>
      </c>
      <c r="M2" s="11" t="s">
        <v>20</v>
      </c>
      <c r="N2" s="13" t="s">
        <v>12</v>
      </c>
      <c r="O2" s="21" t="s">
        <v>15</v>
      </c>
      <c r="P2" s="20" t="s">
        <v>24</v>
      </c>
      <c r="Q2" s="22" t="s">
        <v>21</v>
      </c>
      <c r="R2" s="23" t="s">
        <v>22</v>
      </c>
    </row>
    <row r="3" spans="1:18" ht="49.5" customHeight="1" x14ac:dyDescent="0.25">
      <c r="A3" s="49" t="s">
        <v>0</v>
      </c>
      <c r="B3" s="50" t="s">
        <v>1</v>
      </c>
      <c r="C3" s="50" t="s">
        <v>2</v>
      </c>
      <c r="D3" s="50" t="s">
        <v>3</v>
      </c>
      <c r="E3" s="50" t="s">
        <v>13</v>
      </c>
      <c r="F3" s="50" t="s">
        <v>6</v>
      </c>
      <c r="G3" s="51" t="s">
        <v>14</v>
      </c>
      <c r="H3" s="51" t="s">
        <v>33</v>
      </c>
      <c r="I3" s="43" t="s">
        <v>34</v>
      </c>
      <c r="J3" s="43" t="s">
        <v>35</v>
      </c>
      <c r="K3" s="14"/>
      <c r="L3" s="16">
        <v>0</v>
      </c>
      <c r="M3" s="12" t="s">
        <v>7</v>
      </c>
      <c r="N3" s="36" t="str">
        <f ca="1">IF(ROWS($N$3:N3)&gt;MAX($L$3:L13),"",INDIRECT("B"&amp;2+IFERROR(MATCH(ROWS($N$3:N3),$L$3:$L$13,0),MATCH(ROWS($N$3:N3),$L$3:$L$13,1)+1)))</f>
        <v>F0544674</v>
      </c>
      <c r="O3" s="19">
        <f ca="1">IF(N3="","",VLOOKUP(N3,$B$4:$H$13,4,0)/VLOOKUP(N3,$B$4:$H$13,7,0))</f>
        <v>18.181818181818183</v>
      </c>
      <c r="P3" s="36">
        <v>15</v>
      </c>
      <c r="Q3" s="36" t="str">
        <f t="shared" ref="Q3:Q14" ca="1" si="0">IFERROR(IF(P3&gt;=ROUND(O3,0),ROUND(P3,0),""),"")</f>
        <v/>
      </c>
      <c r="R3" s="36">
        <f ca="1">IFERROR(IF(P3&lt;ROUND(O3,0),ROUND(P3,0),""),"")</f>
        <v>15</v>
      </c>
    </row>
    <row r="4" spans="1:18" ht="20.25" customHeight="1" x14ac:dyDescent="0.25">
      <c r="A4" s="1">
        <v>3167</v>
      </c>
      <c r="B4" s="1" t="s">
        <v>26</v>
      </c>
      <c r="C4" s="1" t="s">
        <v>25</v>
      </c>
      <c r="D4" s="18">
        <v>2285395</v>
      </c>
      <c r="E4" s="1">
        <v>50</v>
      </c>
      <c r="F4" s="1">
        <v>33</v>
      </c>
      <c r="G4" s="1">
        <f t="shared" ref="G4:G12" si="1">F4/100*E4</f>
        <v>16.5</v>
      </c>
      <c r="H4" s="44">
        <f>G4/G2</f>
        <v>2.75</v>
      </c>
      <c r="I4" s="57">
        <v>0.34027777777777773</v>
      </c>
      <c r="J4" s="57">
        <f>I4+H4</f>
        <v>3.0902777777777777</v>
      </c>
      <c r="K4" s="48">
        <v>1</v>
      </c>
      <c r="L4" s="16">
        <f>ROUND(SUM($H$4:H4),0)</f>
        <v>3</v>
      </c>
      <c r="M4" s="12" t="s">
        <v>8</v>
      </c>
      <c r="N4" s="36" t="str">
        <f ca="1">IF(ROWS($N$3:N4)&gt;MAX($L$3:L14),"",INDIRECT("B"&amp;2+IFERROR(MATCH(ROWS($N$3:N4),$L$3:$L$13,0),MATCH(ROWS($N$3:N4),$L$3:$L$13,1)+1)))</f>
        <v>F0544674</v>
      </c>
      <c r="O4" s="19">
        <f t="shared" ref="O4:O12" ca="1" si="2">IF(N4="","",VLOOKUP(N4,$B$4:$H$13,4,0)/VLOOKUP(N4,$B$4:$H$13,7,0))</f>
        <v>18.181818181818183</v>
      </c>
      <c r="P4" s="36">
        <v>30</v>
      </c>
      <c r="Q4" s="36">
        <f t="shared" ca="1" si="0"/>
        <v>30</v>
      </c>
      <c r="R4" s="36" t="str">
        <f ca="1">IFERROR(IF(P4&lt;ROUND(O4,0),ROUND(P4,0),""),"")</f>
        <v/>
      </c>
    </row>
    <row r="5" spans="1:18" ht="20.25" customHeight="1" x14ac:dyDescent="0.25">
      <c r="A5" s="1">
        <v>3167</v>
      </c>
      <c r="B5" s="1" t="s">
        <v>26</v>
      </c>
      <c r="C5" s="1" t="s">
        <v>25</v>
      </c>
      <c r="D5" s="18">
        <v>2285394</v>
      </c>
      <c r="E5" s="1">
        <v>50</v>
      </c>
      <c r="F5" s="1">
        <v>33</v>
      </c>
      <c r="G5" s="2">
        <f t="shared" si="1"/>
        <v>16.5</v>
      </c>
      <c r="H5" s="44">
        <f>G5/G2</f>
        <v>2.75</v>
      </c>
      <c r="I5" s="57">
        <f>J4+H5</f>
        <v>5.8402777777777777</v>
      </c>
      <c r="J5" s="57">
        <f>I5+H5</f>
        <v>8.5902777777777786</v>
      </c>
      <c r="K5" s="48">
        <v>1</v>
      </c>
      <c r="L5" s="16">
        <f>ROUND(SUM($H$4:H5),0)</f>
        <v>6</v>
      </c>
      <c r="M5" s="12" t="s">
        <v>9</v>
      </c>
      <c r="N5" s="36" t="str">
        <f ca="1">IF(ROWS($N$3:N5)&gt;MAX($L$3:L15),"",INDIRECT("B"&amp;2+IFERROR(MATCH(ROWS($N$3:N5),$L$3:$L$13,0),MATCH(ROWS($N$3:N5),$L$3:$L$13,1)+1)))</f>
        <v>F0544674</v>
      </c>
      <c r="O5" s="19">
        <f t="shared" ca="1" si="2"/>
        <v>18.181818181818183</v>
      </c>
      <c r="P5" s="36">
        <v>30</v>
      </c>
      <c r="Q5" s="36">
        <f t="shared" ca="1" si="0"/>
        <v>30</v>
      </c>
      <c r="R5" s="36" t="str">
        <f t="shared" ref="R5:R14" ca="1" si="3">IFERROR(IF(P5&lt;ROUND(O5,0),ROUND(P5,0),""),"")</f>
        <v/>
      </c>
    </row>
    <row r="6" spans="1:18" ht="20.25" customHeight="1" x14ac:dyDescent="0.25">
      <c r="A6" s="1">
        <v>3156</v>
      </c>
      <c r="B6" s="1" t="s">
        <v>28</v>
      </c>
      <c r="C6" s="1" t="s">
        <v>29</v>
      </c>
      <c r="D6" s="18">
        <v>2285165</v>
      </c>
      <c r="E6" s="1">
        <v>50</v>
      </c>
      <c r="F6" s="1">
        <v>17</v>
      </c>
      <c r="G6" s="2">
        <f t="shared" ref="G6" si="4">F6/100*E6</f>
        <v>8.5</v>
      </c>
      <c r="H6" s="44">
        <f>G6/G2</f>
        <v>1.4166666666666667</v>
      </c>
      <c r="I6" s="57">
        <f>J5+H6</f>
        <v>10.006944444444445</v>
      </c>
      <c r="J6" s="57">
        <f>I6+H6</f>
        <v>11.423611111111111</v>
      </c>
      <c r="K6" s="48">
        <v>1</v>
      </c>
      <c r="L6" s="16">
        <f>ROUND(SUM($H$4:H6),0)</f>
        <v>7</v>
      </c>
      <c r="M6" s="12" t="s">
        <v>10</v>
      </c>
      <c r="N6" s="36" t="str">
        <f ca="1">IF(ROWS($N$3:N6)&gt;MAX($L$3:L16),"",INDIRECT("B"&amp;2+IFERROR(MATCH(ROWS($N$3:N6),$L$3:$L$13,0),MATCH(ROWS($N$3:N6),$L$3:$L$13,1)+1)))</f>
        <v>F0544674</v>
      </c>
      <c r="O6" s="19">
        <f t="shared" ca="1" si="2"/>
        <v>18.181818181818183</v>
      </c>
      <c r="P6" s="36">
        <v>15</v>
      </c>
      <c r="Q6" s="36" t="str">
        <f t="shared" ca="1" si="0"/>
        <v/>
      </c>
      <c r="R6" s="36">
        <f t="shared" ca="1" si="3"/>
        <v>15</v>
      </c>
    </row>
    <row r="7" spans="1:18" ht="20.25" customHeight="1" x14ac:dyDescent="0.25">
      <c r="A7" s="1"/>
      <c r="B7" s="1"/>
      <c r="C7" s="1"/>
      <c r="D7" s="18"/>
      <c r="E7" s="1"/>
      <c r="F7" s="1"/>
      <c r="G7" s="2"/>
      <c r="H7" s="44"/>
      <c r="I7" s="58"/>
      <c r="J7" s="58"/>
      <c r="K7" s="48"/>
      <c r="L7" s="16">
        <f>ROUND(SUM($H$4:H7),0)</f>
        <v>7</v>
      </c>
      <c r="M7" s="17" t="s">
        <v>18</v>
      </c>
      <c r="N7" s="36" t="str">
        <f ca="1">IF(ROWS($N$3:N7)&gt;MAX($L$3:L17),"",INDIRECT("B"&amp;2+IFERROR(MATCH(ROWS($N$3:N7),$L$3:$L$13,0),MATCH(ROWS($N$3:N7),$L$3:$L$13,1)+1)))</f>
        <v>F0544674</v>
      </c>
      <c r="O7" s="19">
        <f t="shared" ca="1" si="2"/>
        <v>18.181818181818183</v>
      </c>
      <c r="P7" s="36">
        <v>30</v>
      </c>
      <c r="Q7" s="36">
        <f t="shared" ca="1" si="0"/>
        <v>30</v>
      </c>
      <c r="R7" s="36" t="str">
        <f t="shared" ca="1" si="3"/>
        <v/>
      </c>
    </row>
    <row r="8" spans="1:18" ht="20.25" customHeight="1" x14ac:dyDescent="0.25">
      <c r="A8" s="1"/>
      <c r="B8" s="1"/>
      <c r="C8" s="1"/>
      <c r="D8" s="18"/>
      <c r="E8" s="1"/>
      <c r="F8" s="1"/>
      <c r="G8" s="2"/>
      <c r="H8" s="44"/>
      <c r="I8" s="58"/>
      <c r="J8" s="58"/>
      <c r="K8" s="48"/>
      <c r="L8" s="16">
        <f>ROUND(SUM($H$4:H8),0)</f>
        <v>7</v>
      </c>
      <c r="M8" s="12" t="s">
        <v>19</v>
      </c>
      <c r="N8" s="36" t="str">
        <f ca="1">IF(ROWS($N$3:N8)&gt;MAX($L$3:L18),"",INDIRECT("B"&amp;2+IFERROR(MATCH(ROWS($N$3:N8),$L$3:$L$13,0),MATCH(ROWS($N$3:N8),$L$3:$L$13,1)+1)))</f>
        <v>F0544674</v>
      </c>
      <c r="O8" s="19">
        <f t="shared" ca="1" si="2"/>
        <v>18.181818181818183</v>
      </c>
      <c r="P8" s="36">
        <v>25</v>
      </c>
      <c r="Q8" s="36">
        <f t="shared" ca="1" si="0"/>
        <v>25</v>
      </c>
      <c r="R8" s="36" t="str">
        <f t="shared" ca="1" si="3"/>
        <v/>
      </c>
    </row>
    <row r="9" spans="1:18" ht="20.25" customHeight="1" x14ac:dyDescent="0.25">
      <c r="A9" s="1"/>
      <c r="B9" s="1"/>
      <c r="C9" s="1"/>
      <c r="D9" s="18"/>
      <c r="E9" s="1"/>
      <c r="F9" s="1"/>
      <c r="G9" s="2">
        <f t="shared" si="1"/>
        <v>0</v>
      </c>
      <c r="H9" s="44">
        <f>G9/G2</f>
        <v>0</v>
      </c>
      <c r="I9" s="58"/>
      <c r="J9" s="58"/>
      <c r="K9" s="48"/>
      <c r="L9" s="16">
        <f>ROUND(SUM($H$4:H9),0)</f>
        <v>7</v>
      </c>
      <c r="M9" s="12" t="s">
        <v>17</v>
      </c>
      <c r="N9" s="36" t="str">
        <f ca="1">IF(ROWS($N$3:N9)&gt;MAX($L$3:L19),"",INDIRECT("B"&amp;2+IFERROR(MATCH(ROWS($N$3:N9),$L$3:$L$13,0),MATCH(ROWS($N$3:N9),$L$3:$L$13,1)+1)))</f>
        <v>F0526368</v>
      </c>
      <c r="O9" s="19">
        <f t="shared" ca="1" si="2"/>
        <v>35.294117647058819</v>
      </c>
      <c r="P9" s="36"/>
      <c r="Q9" s="36" t="str">
        <f t="shared" ca="1" si="0"/>
        <v/>
      </c>
      <c r="R9" s="36">
        <f t="shared" ca="1" si="3"/>
        <v>0</v>
      </c>
    </row>
    <row r="10" spans="1:18" ht="20.25" customHeight="1" x14ac:dyDescent="0.25">
      <c r="A10" s="1"/>
      <c r="B10" s="1"/>
      <c r="C10" s="1"/>
      <c r="D10" s="1"/>
      <c r="E10" s="1"/>
      <c r="F10" s="1"/>
      <c r="G10" s="2">
        <f t="shared" si="1"/>
        <v>0</v>
      </c>
      <c r="H10" s="44">
        <f>G10/G2</f>
        <v>0</v>
      </c>
      <c r="I10" s="58"/>
      <c r="J10" s="58"/>
      <c r="K10" s="46"/>
      <c r="L10" s="16">
        <f>ROUND(SUM($H$4:H10),0)</f>
        <v>7</v>
      </c>
      <c r="M10" s="12" t="s">
        <v>11</v>
      </c>
      <c r="N10" s="36" t="str">
        <f ca="1">IF(ROWS($N$3:N10)&gt;MAX($L$3:L20),"",INDIRECT("B"&amp;2+IFERROR(MATCH(ROWS($N$3:N10),$L$3:$L$13,0),MATCH(ROWS($N$3:N10),$L$3:$L$13,1)+1)))</f>
        <v/>
      </c>
      <c r="O10" s="19" t="str">
        <f t="shared" ca="1" si="2"/>
        <v/>
      </c>
      <c r="P10" s="36"/>
      <c r="Q10" s="36" t="str">
        <f t="shared" ca="1" si="0"/>
        <v/>
      </c>
      <c r="R10" s="36" t="str">
        <f t="shared" ca="1" si="3"/>
        <v/>
      </c>
    </row>
    <row r="11" spans="1:18" ht="20.25" customHeight="1" x14ac:dyDescent="0.25">
      <c r="A11" s="1"/>
      <c r="B11" s="1"/>
      <c r="C11" s="1"/>
      <c r="D11" s="18"/>
      <c r="E11" s="1"/>
      <c r="F11" s="1"/>
      <c r="G11" s="2">
        <f t="shared" si="1"/>
        <v>0</v>
      </c>
      <c r="H11" s="44"/>
      <c r="I11" s="58"/>
      <c r="J11" s="58"/>
      <c r="K11" s="46"/>
      <c r="L11" s="16">
        <f>ROUND(SUM($H$4:H11),0)</f>
        <v>7</v>
      </c>
      <c r="M11" s="12"/>
      <c r="N11" s="36" t="str">
        <f ca="1">IF(ROWS($N$3:N11)&gt;MAX($L$3:L17),"",INDIRECT("B"&amp;2+IFERROR(MATCH(ROWS($N$3:N11),$L$3:$L$6,0),MATCH(ROWS($N$3:N11),$L$3:$L$6,1)+1)))</f>
        <v/>
      </c>
      <c r="O11" s="19" t="str">
        <f t="shared" ca="1" si="2"/>
        <v/>
      </c>
      <c r="P11" s="36"/>
      <c r="Q11" s="36" t="str">
        <f t="shared" ca="1" si="0"/>
        <v/>
      </c>
      <c r="R11" s="36" t="str">
        <f t="shared" ca="1" si="3"/>
        <v/>
      </c>
    </row>
    <row r="12" spans="1:18" ht="20.25" customHeight="1" x14ac:dyDescent="0.25">
      <c r="A12" s="59"/>
      <c r="B12" s="6"/>
      <c r="C12" s="1"/>
      <c r="D12" s="6"/>
      <c r="E12" s="6"/>
      <c r="F12" s="6"/>
      <c r="G12" s="2">
        <f t="shared" si="1"/>
        <v>0</v>
      </c>
      <c r="H12" s="44">
        <f>G12/G2</f>
        <v>0</v>
      </c>
      <c r="I12" s="58"/>
      <c r="J12" s="58"/>
      <c r="K12" s="46"/>
      <c r="L12" s="16">
        <f>ROUND(SUM($H$4:H12),0)</f>
        <v>7</v>
      </c>
      <c r="M12" s="12"/>
      <c r="N12" s="36"/>
      <c r="O12" s="19" t="str">
        <f t="shared" si="2"/>
        <v/>
      </c>
      <c r="P12" s="36"/>
      <c r="Q12" s="36" t="str">
        <f t="shared" si="0"/>
        <v/>
      </c>
      <c r="R12" s="36" t="str">
        <f t="shared" si="3"/>
        <v/>
      </c>
    </row>
    <row r="13" spans="1:18" ht="20.25" customHeight="1" x14ac:dyDescent="0.25">
      <c r="A13" s="52"/>
      <c r="B13" s="53"/>
      <c r="C13" s="54" t="s">
        <v>4</v>
      </c>
      <c r="D13" s="54"/>
      <c r="E13" s="54"/>
      <c r="F13" s="54"/>
      <c r="G13" s="55">
        <f>SUM(G4:G12)</f>
        <v>41.5</v>
      </c>
      <c r="H13" s="56"/>
      <c r="I13" s="45"/>
      <c r="J13" s="45"/>
      <c r="K13" s="47"/>
      <c r="M13" s="12"/>
      <c r="N13" s="36" t="str">
        <f ca="1">IF(ROWS($N$3:N13)&gt;MAX($L$3:L19),"",INDIRECT("B"&amp;2+IFERROR(MATCH(ROWS($N$3:N13),$L$3:$L$6,0),MATCH(ROWS($N$3:N13),$L$3:$L$6,1)+1)))</f>
        <v/>
      </c>
      <c r="O13" s="36" t="str">
        <f t="shared" ref="O13:O14" ca="1" si="5">IF(N13="","",VLOOKUP(N13,$B$4:$H$9,4,0)/VLOOKUP(N13,$B$4:$H$9,7,0))</f>
        <v/>
      </c>
      <c r="P13" s="36"/>
      <c r="Q13" s="36" t="str">
        <f t="shared" ca="1" si="0"/>
        <v/>
      </c>
      <c r="R13" s="36" t="str">
        <f t="shared" ca="1" si="3"/>
        <v/>
      </c>
    </row>
    <row r="14" spans="1:18" x14ac:dyDescent="0.25">
      <c r="G14" s="9" t="s">
        <v>5</v>
      </c>
      <c r="M14" s="7"/>
      <c r="N14" s="37" t="str">
        <f ca="1">IF(ROWS($N$3:N14)&gt;MAX($L$3:L20),"",INDIRECT("B"&amp;2+IFERROR(MATCH(ROWS($N$3:N14),$L$3:$L$6,0),MATCH(ROWS($N$3:N14),$L$3:$L$6,1)+1)))</f>
        <v/>
      </c>
      <c r="O14" s="36" t="str">
        <f t="shared" ca="1" si="5"/>
        <v/>
      </c>
      <c r="P14" s="7"/>
      <c r="Q14" s="36" t="str">
        <f t="shared" ca="1" si="0"/>
        <v/>
      </c>
      <c r="R14" s="36" t="str">
        <f t="shared" ca="1" si="3"/>
        <v/>
      </c>
    </row>
    <row r="28" spans="15:15" x14ac:dyDescent="0.25">
      <c r="O28" s="9" t="s">
        <v>23</v>
      </c>
    </row>
  </sheetData>
  <protectedRanges>
    <protectedRange sqref="G2 P3:P14" name="Plage1"/>
  </protectedRanges>
  <dataConsolidate/>
  <pageMargins left="0.70866141732283472" right="0.70866141732283472" top="0.74803149606299213" bottom="0.74803149606299213" header="0.31496062992125984" footer="0.31496062992125984"/>
  <pageSetup paperSize="9" scale="80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="80" zoomScaleNormal="80" workbookViewId="0">
      <selection activeCell="G3" sqref="G3"/>
    </sheetView>
  </sheetViews>
  <sheetFormatPr baseColWidth="10" defaultRowHeight="15" x14ac:dyDescent="0.25"/>
  <cols>
    <col min="1" max="1" width="14.140625" style="9" bestFit="1" customWidth="1"/>
    <col min="2" max="2" width="15.5703125" style="9" customWidth="1"/>
    <col min="3" max="3" width="19.28515625" style="9" bestFit="1" customWidth="1"/>
    <col min="4" max="4" width="11.42578125" style="9"/>
    <col min="5" max="5" width="13" style="9" customWidth="1"/>
    <col min="6" max="6" width="11.42578125" style="9"/>
    <col min="7" max="7" width="13" style="9" customWidth="1"/>
    <col min="8" max="8" width="16.5703125" style="9" bestFit="1" customWidth="1"/>
    <col min="9" max="9" width="19.42578125" style="9" bestFit="1" customWidth="1"/>
    <col min="10" max="11" width="16.5703125" style="9" customWidth="1"/>
    <col min="12" max="12" width="12" style="14" customWidth="1"/>
    <col min="13" max="13" width="12.28515625" style="9" bestFit="1" customWidth="1"/>
    <col min="14" max="14" width="12.28515625" style="14" customWidth="1"/>
    <col min="15" max="15" width="13" style="9" bestFit="1" customWidth="1"/>
    <col min="16" max="16" width="10" style="9" customWidth="1"/>
    <col min="17" max="16384" width="11.42578125" style="9"/>
  </cols>
  <sheetData>
    <row r="1" spans="1:18" ht="26.25" customHeight="1" x14ac:dyDescent="0.25">
      <c r="A1" s="38"/>
      <c r="B1" s="39"/>
      <c r="C1" s="39">
        <f ca="1">TODAY()+1/24*8</f>
        <v>43575.333333333336</v>
      </c>
      <c r="D1" s="39"/>
      <c r="E1" s="39"/>
      <c r="F1" s="39"/>
      <c r="G1" s="39"/>
      <c r="H1" s="40"/>
      <c r="I1" s="41"/>
      <c r="J1" s="41"/>
      <c r="K1" s="41"/>
    </row>
    <row r="2" spans="1:18" ht="39" customHeight="1" x14ac:dyDescent="0.25">
      <c r="A2" s="24" t="s">
        <v>32</v>
      </c>
      <c r="B2" s="24"/>
      <c r="C2" s="25"/>
      <c r="D2" s="26"/>
      <c r="E2" s="27"/>
      <c r="F2" s="27" t="s">
        <v>36</v>
      </c>
      <c r="G2" s="28">
        <v>4</v>
      </c>
      <c r="H2" s="29"/>
      <c r="I2" s="42"/>
      <c r="J2" s="42"/>
      <c r="K2" s="14" t="s">
        <v>31</v>
      </c>
      <c r="L2" s="15" t="s">
        <v>16</v>
      </c>
      <c r="M2" s="11" t="s">
        <v>20</v>
      </c>
      <c r="N2" s="13" t="s">
        <v>12</v>
      </c>
      <c r="O2" s="21" t="s">
        <v>15</v>
      </c>
      <c r="P2" s="20" t="s">
        <v>24</v>
      </c>
      <c r="Q2" s="22" t="s">
        <v>21</v>
      </c>
      <c r="R2" s="23" t="s">
        <v>22</v>
      </c>
    </row>
    <row r="3" spans="1:18" ht="49.5" customHeight="1" x14ac:dyDescent="0.25">
      <c r="A3" s="49" t="s">
        <v>0</v>
      </c>
      <c r="B3" s="50" t="s">
        <v>1</v>
      </c>
      <c r="C3" s="50" t="s">
        <v>2</v>
      </c>
      <c r="D3" s="50" t="s">
        <v>3</v>
      </c>
      <c r="E3" s="50" t="s">
        <v>13</v>
      </c>
      <c r="F3" s="50" t="s">
        <v>6</v>
      </c>
      <c r="G3" s="51" t="s">
        <v>14</v>
      </c>
      <c r="H3" s="51" t="s">
        <v>33</v>
      </c>
      <c r="I3" s="43" t="s">
        <v>34</v>
      </c>
      <c r="J3" s="43" t="s">
        <v>35</v>
      </c>
      <c r="K3" s="14"/>
      <c r="L3" s="16">
        <v>0</v>
      </c>
      <c r="M3" s="12" t="s">
        <v>7</v>
      </c>
      <c r="N3" s="36" t="str">
        <f ca="1">IF(ROWS($N$3:N3)&gt;MAX($L$3:L13),"",INDIRECT("B"&amp;2+IFERROR(MATCH(ROWS($N$3:N3),$L$3:$L$13,0),MATCH(ROWS($N$3:N3),$L$3:$L$13,1)+1)))</f>
        <v>F0539640</v>
      </c>
      <c r="O3" s="19">
        <f ca="1">IF(N3="","",VLOOKUP(N3,$B$4:$H$13,4,0)/VLOOKUP(N3,$B$4:$H$13,7,0))</f>
        <v>10</v>
      </c>
      <c r="P3" s="36">
        <v>15</v>
      </c>
      <c r="Q3" s="36">
        <f t="shared" ref="Q3:Q14" ca="1" si="0">IFERROR(IF(P3&gt;=ROUND(O3,0),ROUND(P3,0),""),"")</f>
        <v>15</v>
      </c>
      <c r="R3" s="36" t="str">
        <f ca="1">IFERROR(IF(P3&lt;ROUND(O3,0),ROUND(P3,0),""),"")</f>
        <v/>
      </c>
    </row>
    <row r="4" spans="1:18" ht="20.25" customHeight="1" x14ac:dyDescent="0.25">
      <c r="A4" s="1">
        <v>3165</v>
      </c>
      <c r="B4" s="1" t="s">
        <v>27</v>
      </c>
      <c r="C4" s="1" t="s">
        <v>30</v>
      </c>
      <c r="D4" s="18">
        <v>2267174</v>
      </c>
      <c r="E4" s="1">
        <v>25</v>
      </c>
      <c r="F4" s="1">
        <v>40</v>
      </c>
      <c r="G4" s="2">
        <f t="shared" ref="G4:G5" si="1">F4/100*E4</f>
        <v>10</v>
      </c>
      <c r="H4" s="44">
        <f>G4/G2</f>
        <v>2.5</v>
      </c>
      <c r="I4" s="57">
        <v>0.34027777777777773</v>
      </c>
      <c r="J4" s="57">
        <f>I4+H4</f>
        <v>2.8402777777777777</v>
      </c>
      <c r="K4" s="48">
        <v>2</v>
      </c>
      <c r="L4" s="16">
        <f>ROUND(SUM($H$4:H4),0)</f>
        <v>3</v>
      </c>
      <c r="M4" s="12" t="s">
        <v>8</v>
      </c>
      <c r="N4" s="36" t="str">
        <f ca="1">IF(ROWS($N$3:N4)&gt;MAX($L$3:L14),"",INDIRECT("B"&amp;2+IFERROR(MATCH(ROWS($N$3:N4),$L$3:$L$13,0),MATCH(ROWS($N$3:N4),$L$3:$L$13,1)+1)))</f>
        <v>F0539640</v>
      </c>
      <c r="O4" s="19">
        <f t="shared" ref="O4:O12" ca="1" si="2">IF(N4="","",VLOOKUP(N4,$B$4:$H$13,4,0)/VLOOKUP(N4,$B$4:$H$13,7,0))</f>
        <v>10</v>
      </c>
      <c r="P4" s="36">
        <v>30</v>
      </c>
      <c r="Q4" s="36">
        <f t="shared" ca="1" si="0"/>
        <v>30</v>
      </c>
      <c r="R4" s="36" t="str">
        <f ca="1">IFERROR(IF(P4&lt;ROUND(O4,0),ROUND(P4,0),""),"")</f>
        <v/>
      </c>
    </row>
    <row r="5" spans="1:18" ht="20.25" customHeight="1" x14ac:dyDescent="0.25">
      <c r="A5" s="1">
        <v>3156</v>
      </c>
      <c r="B5" s="1" t="s">
        <v>28</v>
      </c>
      <c r="C5" s="1" t="s">
        <v>29</v>
      </c>
      <c r="D5" s="18">
        <v>2285167</v>
      </c>
      <c r="E5" s="1">
        <v>50</v>
      </c>
      <c r="F5" s="1">
        <v>17</v>
      </c>
      <c r="G5" s="2">
        <f t="shared" si="1"/>
        <v>8.5</v>
      </c>
      <c r="H5" s="44">
        <f>G5/G2</f>
        <v>2.125</v>
      </c>
      <c r="I5" s="57">
        <f>J4+H5</f>
        <v>4.9652777777777777</v>
      </c>
      <c r="J5" s="57">
        <f>I5+H5</f>
        <v>7.0902777777777777</v>
      </c>
      <c r="K5" s="48">
        <v>2</v>
      </c>
      <c r="L5" s="16">
        <f>ROUND(SUM($H$4:H5),0)</f>
        <v>5</v>
      </c>
      <c r="M5" s="12" t="s">
        <v>9</v>
      </c>
      <c r="N5" s="36" t="str">
        <f ca="1">IF(ROWS($N$3:N5)&gt;MAX($L$3:L15),"",INDIRECT("B"&amp;2+IFERROR(MATCH(ROWS($N$3:N5),$L$3:$L$13,0),MATCH(ROWS($N$3:N5),$L$3:$L$13,1)+1)))</f>
        <v>F0539640</v>
      </c>
      <c r="O5" s="19">
        <f t="shared" ca="1" si="2"/>
        <v>10</v>
      </c>
      <c r="P5" s="36">
        <v>30</v>
      </c>
      <c r="Q5" s="36">
        <f t="shared" ca="1" si="0"/>
        <v>30</v>
      </c>
      <c r="R5" s="36" t="str">
        <f t="shared" ref="R5:R14" ca="1" si="3">IFERROR(IF(P5&lt;ROUND(O5,0),ROUND(P5,0),""),"")</f>
        <v/>
      </c>
    </row>
    <row r="6" spans="1:18" ht="20.25" customHeight="1" x14ac:dyDescent="0.25">
      <c r="A6" s="1"/>
      <c r="B6" s="1"/>
      <c r="C6" s="1"/>
      <c r="D6" s="18"/>
      <c r="E6" s="1"/>
      <c r="F6" s="1"/>
      <c r="G6" s="2"/>
      <c r="H6" s="44"/>
      <c r="I6" s="58"/>
      <c r="J6" s="58"/>
      <c r="K6" s="48">
        <v>2</v>
      </c>
      <c r="L6" s="16">
        <f>ROUND(SUM($H$4:H6),0)</f>
        <v>5</v>
      </c>
      <c r="M6" s="12" t="s">
        <v>10</v>
      </c>
      <c r="N6" s="36" t="str">
        <f ca="1">IF(ROWS($N$3:N6)&gt;MAX($L$3:L16),"",INDIRECT("B"&amp;2+IFERROR(MATCH(ROWS($N$3:N6),$L$3:$L$13,0),MATCH(ROWS($N$3:N6),$L$3:$L$13,1)+1)))</f>
        <v>F0526368</v>
      </c>
      <c r="O6" s="19">
        <f t="shared" ca="1" si="2"/>
        <v>23.529411764705884</v>
      </c>
      <c r="P6" s="36">
        <v>15</v>
      </c>
      <c r="Q6" s="36" t="str">
        <f t="shared" ca="1" si="0"/>
        <v/>
      </c>
      <c r="R6" s="36">
        <f t="shared" ca="1" si="3"/>
        <v>15</v>
      </c>
    </row>
    <row r="7" spans="1:18" ht="20.25" customHeight="1" x14ac:dyDescent="0.25">
      <c r="A7" s="1"/>
      <c r="B7" s="1"/>
      <c r="C7" s="1"/>
      <c r="D7" s="18"/>
      <c r="E7" s="1"/>
      <c r="F7" s="1"/>
      <c r="G7" s="2"/>
      <c r="H7" s="44"/>
      <c r="I7" s="58"/>
      <c r="J7" s="58"/>
      <c r="K7" s="48">
        <v>2</v>
      </c>
      <c r="L7" s="16">
        <f>ROUND(SUM($H$4:H7),0)</f>
        <v>5</v>
      </c>
      <c r="M7" s="17" t="s">
        <v>18</v>
      </c>
      <c r="N7" s="36" t="str">
        <f ca="1">IF(ROWS($N$3:N7)&gt;MAX($L$3:L17),"",INDIRECT("B"&amp;2+IFERROR(MATCH(ROWS($N$3:N7),$L$3:$L$13,0),MATCH(ROWS($N$3:N7),$L$3:$L$13,1)+1)))</f>
        <v>F0526368</v>
      </c>
      <c r="O7" s="19">
        <f t="shared" ca="1" si="2"/>
        <v>23.529411764705884</v>
      </c>
      <c r="P7" s="36">
        <v>30</v>
      </c>
      <c r="Q7" s="36">
        <f t="shared" ca="1" si="0"/>
        <v>30</v>
      </c>
      <c r="R7" s="36" t="str">
        <f t="shared" ca="1" si="3"/>
        <v/>
      </c>
    </row>
    <row r="8" spans="1:18" ht="20.25" customHeight="1" x14ac:dyDescent="0.25">
      <c r="A8" s="1"/>
      <c r="B8" s="1"/>
      <c r="C8" s="1"/>
      <c r="D8" s="18"/>
      <c r="E8" s="1"/>
      <c r="F8" s="1"/>
      <c r="G8" s="2"/>
      <c r="H8" s="44"/>
      <c r="I8" s="58"/>
      <c r="J8" s="58"/>
      <c r="K8" s="48"/>
      <c r="L8" s="16">
        <f>ROUND(SUM($H$4:H8),0)</f>
        <v>5</v>
      </c>
      <c r="M8" s="12" t="s">
        <v>19</v>
      </c>
      <c r="N8" s="36" t="str">
        <f ca="1">IF(ROWS($N$3:N8)&gt;MAX($L$3:L18),"",INDIRECT("B"&amp;2+IFERROR(MATCH(ROWS($N$3:N8),$L$3:$L$13,0),MATCH(ROWS($N$3:N8),$L$3:$L$13,1)+1)))</f>
        <v/>
      </c>
      <c r="O8" s="19" t="str">
        <f t="shared" ca="1" si="2"/>
        <v/>
      </c>
      <c r="P8" s="36">
        <v>25</v>
      </c>
      <c r="Q8" s="36" t="str">
        <f t="shared" ca="1" si="0"/>
        <v/>
      </c>
      <c r="R8" s="36" t="str">
        <f t="shared" ca="1" si="3"/>
        <v/>
      </c>
    </row>
    <row r="9" spans="1:18" ht="20.25" customHeight="1" x14ac:dyDescent="0.25">
      <c r="A9" s="1"/>
      <c r="B9" s="1"/>
      <c r="C9" s="1"/>
      <c r="D9" s="18"/>
      <c r="E9" s="1"/>
      <c r="F9" s="1"/>
      <c r="G9" s="2"/>
      <c r="H9" s="44"/>
      <c r="I9" s="58"/>
      <c r="J9" s="58"/>
      <c r="K9" s="48"/>
      <c r="L9" s="16">
        <f>ROUND(SUM($H$4:H9),0)</f>
        <v>5</v>
      </c>
      <c r="M9" s="12" t="s">
        <v>17</v>
      </c>
      <c r="N9" s="36" t="str">
        <f ca="1">IF(ROWS($N$3:N9)&gt;MAX($L$3:L19),"",INDIRECT("B"&amp;2+IFERROR(MATCH(ROWS($N$3:N9),$L$3:$L$13,0),MATCH(ROWS($N$3:N9),$L$3:$L$13,1)+1)))</f>
        <v/>
      </c>
      <c r="O9" s="19" t="str">
        <f t="shared" ca="1" si="2"/>
        <v/>
      </c>
      <c r="P9" s="36"/>
      <c r="Q9" s="36" t="str">
        <f t="shared" ca="1" si="0"/>
        <v/>
      </c>
      <c r="R9" s="36" t="str">
        <f t="shared" ca="1" si="3"/>
        <v/>
      </c>
    </row>
    <row r="10" spans="1:18" ht="20.25" customHeight="1" x14ac:dyDescent="0.25">
      <c r="A10" s="1"/>
      <c r="B10" s="1"/>
      <c r="C10" s="1"/>
      <c r="D10" s="1"/>
      <c r="E10" s="1"/>
      <c r="F10" s="1"/>
      <c r="G10" s="2"/>
      <c r="H10" s="44"/>
      <c r="I10" s="58"/>
      <c r="J10" s="58"/>
      <c r="K10" s="46"/>
      <c r="L10" s="16">
        <f>ROUND(SUM($H$4:H10),0)</f>
        <v>5</v>
      </c>
      <c r="M10" s="12" t="s">
        <v>11</v>
      </c>
      <c r="N10" s="36" t="str">
        <f ca="1">IF(ROWS($N$3:N10)&gt;MAX($L$3:L20),"",INDIRECT("B"&amp;2+IFERROR(MATCH(ROWS($N$3:N10),$L$3:$L$13,0),MATCH(ROWS($N$3:N10),$L$3:$L$13,1)+1)))</f>
        <v/>
      </c>
      <c r="O10" s="19" t="str">
        <f t="shared" ca="1" si="2"/>
        <v/>
      </c>
      <c r="P10" s="36"/>
      <c r="Q10" s="36" t="str">
        <f t="shared" ca="1" si="0"/>
        <v/>
      </c>
      <c r="R10" s="36" t="str">
        <f t="shared" ca="1" si="3"/>
        <v/>
      </c>
    </row>
    <row r="11" spans="1:18" ht="20.25" customHeight="1" x14ac:dyDescent="0.25">
      <c r="A11" s="1"/>
      <c r="B11" s="1"/>
      <c r="C11" s="1"/>
      <c r="D11" s="18"/>
      <c r="E11" s="1"/>
      <c r="F11" s="1"/>
      <c r="G11" s="2"/>
      <c r="H11" s="44"/>
      <c r="I11" s="58"/>
      <c r="J11" s="58"/>
      <c r="K11" s="46"/>
      <c r="L11" s="16">
        <f>ROUND(SUM($H$4:H11),0)</f>
        <v>5</v>
      </c>
      <c r="M11" s="12"/>
      <c r="N11" s="36" t="str">
        <f ca="1">IF(ROWS($N$3:N11)&gt;MAX($L$3:L17),"",INDIRECT("B"&amp;2+IFERROR(MATCH(ROWS($N$3:N11),$L$3:$L$6,0),MATCH(ROWS($N$3:N11),$L$3:$L$6,1)+1)))</f>
        <v/>
      </c>
      <c r="O11" s="19" t="str">
        <f t="shared" ca="1" si="2"/>
        <v/>
      </c>
      <c r="P11" s="36"/>
      <c r="Q11" s="36" t="str">
        <f t="shared" ca="1" si="0"/>
        <v/>
      </c>
      <c r="R11" s="36" t="str">
        <f t="shared" ca="1" si="3"/>
        <v/>
      </c>
    </row>
    <row r="12" spans="1:18" ht="20.25" customHeight="1" x14ac:dyDescent="0.25">
      <c r="A12" s="59"/>
      <c r="B12" s="6"/>
      <c r="C12" s="1"/>
      <c r="D12" s="6"/>
      <c r="E12" s="6"/>
      <c r="F12" s="6"/>
      <c r="G12" s="2"/>
      <c r="H12" s="44"/>
      <c r="I12" s="58"/>
      <c r="J12" s="58"/>
      <c r="K12" s="46"/>
      <c r="L12" s="16">
        <f>ROUND(SUM($H$4:H12),0)</f>
        <v>5</v>
      </c>
      <c r="M12" s="12"/>
      <c r="N12" s="36"/>
      <c r="O12" s="19" t="str">
        <f t="shared" si="2"/>
        <v/>
      </c>
      <c r="P12" s="36"/>
      <c r="Q12" s="36" t="str">
        <f t="shared" si="0"/>
        <v/>
      </c>
      <c r="R12" s="36" t="str">
        <f t="shared" si="3"/>
        <v/>
      </c>
    </row>
    <row r="13" spans="1:18" ht="20.25" customHeight="1" x14ac:dyDescent="0.25">
      <c r="A13" s="52"/>
      <c r="B13" s="53" t="s">
        <v>37</v>
      </c>
      <c r="C13" s="54" t="s">
        <v>4</v>
      </c>
      <c r="D13" s="54"/>
      <c r="E13" s="54"/>
      <c r="F13" s="54"/>
      <c r="G13" s="55">
        <f>SUM(G4:G12)</f>
        <v>18.5</v>
      </c>
      <c r="H13" s="56"/>
      <c r="I13" s="45"/>
      <c r="J13" s="45"/>
      <c r="K13" s="47"/>
      <c r="M13" s="12"/>
      <c r="N13" s="36" t="str">
        <f ca="1">IF(ROWS($N$3:N13)&gt;MAX($L$3:L19),"",INDIRECT("B"&amp;2+IFERROR(MATCH(ROWS($N$3:N13),$L$3:$L$6,0),MATCH(ROWS($N$3:N13),$L$3:$L$6,1)+1)))</f>
        <v/>
      </c>
      <c r="O13" s="36" t="str">
        <f t="shared" ref="O13:O14" ca="1" si="4">IF(N13="","",VLOOKUP(N13,$B$4:$H$9,4,0)/VLOOKUP(N13,$B$4:$H$9,7,0))</f>
        <v/>
      </c>
      <c r="P13" s="36"/>
      <c r="Q13" s="36" t="str">
        <f t="shared" ca="1" si="0"/>
        <v/>
      </c>
      <c r="R13" s="36" t="str">
        <f t="shared" ca="1" si="3"/>
        <v/>
      </c>
    </row>
    <row r="14" spans="1:18" x14ac:dyDescent="0.25">
      <c r="G14" s="9" t="s">
        <v>5</v>
      </c>
      <c r="M14" s="7"/>
      <c r="N14" s="37" t="str">
        <f ca="1">IF(ROWS($N$3:N14)&gt;MAX($L$3:L20),"",INDIRECT("B"&amp;2+IFERROR(MATCH(ROWS($N$3:N14),$L$3:$L$6,0),MATCH(ROWS($N$3:N14),$L$3:$L$6,1)+1)))</f>
        <v/>
      </c>
      <c r="O14" s="36" t="str">
        <f t="shared" ca="1" si="4"/>
        <v/>
      </c>
      <c r="P14" s="7"/>
      <c r="Q14" s="36" t="str">
        <f t="shared" ca="1" si="0"/>
        <v/>
      </c>
      <c r="R14" s="36" t="str">
        <f t="shared" ca="1" si="3"/>
        <v/>
      </c>
    </row>
    <row r="28" spans="15:15" x14ac:dyDescent="0.25">
      <c r="O28" s="9" t="s">
        <v>23</v>
      </c>
    </row>
  </sheetData>
  <protectedRanges>
    <protectedRange sqref="G2 P3:P14" name="Plage1"/>
  </protectedRanges>
  <dataConsolidate/>
  <pageMargins left="0.70866141732283472" right="0.70866141732283472" top="0.74803149606299213" bottom="0.74803149606299213" header="0.31496062992125984" footer="0.31496062992125984"/>
  <pageSetup paperSize="9" scale="8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</vt:lpstr>
      <vt:lpstr>ligne1</vt:lpstr>
      <vt:lpstr>ligne2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2019-04-20T14:34:50Z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