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 activeTab="7"/>
  </bookViews>
  <sheets>
    <sheet name="3101" sheetId="305" r:id="rId1"/>
    <sheet name="Equilibrage" sheetId="307" r:id="rId2"/>
    <sheet name="0102" sheetId="308" r:id="rId3"/>
    <sheet name="0402" sheetId="309" r:id="rId4"/>
    <sheet name="0502" sheetId="310" r:id="rId5"/>
    <sheet name="06-02" sheetId="311" r:id="rId6"/>
    <sheet name="07-02" sheetId="312" r:id="rId7"/>
    <sheet name="08-02-" sheetId="314" r:id="rId8"/>
  </sheets>
  <externalReferences>
    <externalReference r:id="rId9"/>
  </externalReferences>
  <calcPr calcId="144525"/>
</workbook>
</file>

<file path=xl/calcChain.xml><?xml version="1.0" encoding="utf-8"?>
<calcChain xmlns="http://schemas.openxmlformats.org/spreadsheetml/2006/main">
  <c r="G9" i="314" l="1"/>
  <c r="H9" i="314" s="1"/>
  <c r="G8" i="314"/>
  <c r="H8" i="314" s="1"/>
  <c r="G7" i="314"/>
  <c r="H7" i="314" s="1"/>
  <c r="G6" i="314"/>
  <c r="H6" i="314" s="1"/>
  <c r="G5" i="314"/>
  <c r="H5" i="314" s="1"/>
  <c r="H4" i="314"/>
  <c r="G4" i="314"/>
  <c r="N12" i="314"/>
  <c r="Q12" i="314" s="1"/>
  <c r="G11" i="314"/>
  <c r="H11" i="314" s="1"/>
  <c r="G10" i="314"/>
  <c r="H10" i="314" s="1"/>
  <c r="J4" i="314" l="1"/>
  <c r="J5" i="314"/>
  <c r="G13" i="314"/>
  <c r="P12" i="314"/>
  <c r="J12" i="314" l="1"/>
  <c r="J10" i="314"/>
  <c r="J11" i="314"/>
  <c r="J6" i="314"/>
  <c r="J7" i="314"/>
  <c r="J9" i="314"/>
  <c r="J8" i="314"/>
  <c r="M11" i="314"/>
  <c r="M9" i="314"/>
  <c r="M10" i="314"/>
  <c r="M8" i="314"/>
  <c r="M7" i="314"/>
  <c r="M5" i="314"/>
  <c r="M6" i="314"/>
  <c r="M4" i="314"/>
  <c r="M3" i="314"/>
  <c r="N10" i="314" l="1"/>
  <c r="Q10" i="314" s="1"/>
  <c r="N9" i="314"/>
  <c r="N3" i="314"/>
  <c r="M13" i="314"/>
  <c r="N13" i="314" s="1"/>
  <c r="Q13" i="314" s="1"/>
  <c r="M14" i="314"/>
  <c r="N14" i="314" s="1"/>
  <c r="Q14" i="314" s="1"/>
  <c r="N8" i="314"/>
  <c r="N7" i="314"/>
  <c r="N11" i="314"/>
  <c r="Q11" i="314" s="1"/>
  <c r="N6" i="314"/>
  <c r="N5" i="314"/>
  <c r="N4" i="314"/>
  <c r="Q9" i="314" l="1"/>
  <c r="P14" i="314"/>
  <c r="Q8" i="314"/>
  <c r="P13" i="314"/>
  <c r="P11" i="314"/>
  <c r="Q4" i="314"/>
  <c r="Q5" i="314"/>
  <c r="Q3" i="314"/>
  <c r="Q7" i="314"/>
  <c r="Q6" i="314"/>
  <c r="M12" i="312"/>
  <c r="P12" i="312" s="1"/>
  <c r="G11" i="312"/>
  <c r="H11" i="312" s="1"/>
  <c r="G10" i="312"/>
  <c r="H10" i="312" s="1"/>
  <c r="P8" i="312"/>
  <c r="O8" i="312"/>
  <c r="G8" i="312"/>
  <c r="G7" i="312"/>
  <c r="H7" i="312" s="1"/>
  <c r="G6" i="312"/>
  <c r="G5" i="312"/>
  <c r="H5" i="312" s="1"/>
  <c r="G4" i="312"/>
  <c r="G13" i="312" l="1"/>
  <c r="H6" i="312"/>
  <c r="O12" i="312"/>
  <c r="H8" i="312"/>
  <c r="H4" i="312"/>
  <c r="H7" i="311"/>
  <c r="G7" i="311"/>
  <c r="G4" i="311"/>
  <c r="G5" i="311"/>
  <c r="H5" i="311" s="1"/>
  <c r="G11" i="311"/>
  <c r="H11" i="311" s="1"/>
  <c r="G10" i="311"/>
  <c r="G13" i="311" s="1"/>
  <c r="I12" i="312" l="1"/>
  <c r="I10" i="312"/>
  <c r="I7" i="312"/>
  <c r="I9" i="312"/>
  <c r="I8" i="312"/>
  <c r="I4" i="312"/>
  <c r="I5" i="312"/>
  <c r="I11" i="312"/>
  <c r="I6" i="312"/>
  <c r="H10" i="311"/>
  <c r="G8" i="311"/>
  <c r="G6" i="311"/>
  <c r="H8" i="311" l="1"/>
  <c r="M12" i="311"/>
  <c r="P12" i="311" s="1"/>
  <c r="L13" i="312"/>
  <c r="L11" i="312"/>
  <c r="L10" i="312"/>
  <c r="L14" i="312"/>
  <c r="L8" i="312"/>
  <c r="L7" i="312"/>
  <c r="L6" i="312"/>
  <c r="L9" i="312"/>
  <c r="L3" i="312"/>
  <c r="L5" i="312"/>
  <c r="L4" i="312"/>
  <c r="M13" i="312" l="1"/>
  <c r="O13" i="312" s="1"/>
  <c r="M14" i="312"/>
  <c r="P14" i="312" s="1"/>
  <c r="M9" i="312"/>
  <c r="O9" i="312" s="1"/>
  <c r="M10" i="312"/>
  <c r="P10" i="312" s="1"/>
  <c r="M11" i="312"/>
  <c r="P11" i="312" s="1"/>
  <c r="M5" i="312"/>
  <c r="M4" i="312"/>
  <c r="M3" i="312"/>
  <c r="M6" i="312"/>
  <c r="M7" i="312"/>
  <c r="H6" i="311"/>
  <c r="H4" i="311"/>
  <c r="O12" i="311"/>
  <c r="H7" i="310"/>
  <c r="G7" i="310"/>
  <c r="O10" i="312" l="1"/>
  <c r="P13" i="312"/>
  <c r="O11" i="312"/>
  <c r="O14" i="312"/>
  <c r="P9" i="312"/>
  <c r="P3" i="312"/>
  <c r="O3" i="312"/>
  <c r="P4" i="312"/>
  <c r="O4" i="312"/>
  <c r="O5" i="312"/>
  <c r="P5" i="312"/>
  <c r="P6" i="312"/>
  <c r="O6" i="312"/>
  <c r="P7" i="312"/>
  <c r="O7" i="312"/>
  <c r="I12" i="311"/>
  <c r="I9" i="311"/>
  <c r="I7" i="311"/>
  <c r="I11" i="311"/>
  <c r="I4" i="311"/>
  <c r="I10" i="311"/>
  <c r="I8" i="311"/>
  <c r="I5" i="311"/>
  <c r="I6" i="311"/>
  <c r="H6" i="310"/>
  <c r="H5" i="310"/>
  <c r="G6" i="310"/>
  <c r="G5" i="310"/>
  <c r="H6" i="309"/>
  <c r="H5" i="309"/>
  <c r="G6" i="309"/>
  <c r="G5" i="309"/>
  <c r="G4" i="309"/>
  <c r="M12" i="310" l="1"/>
  <c r="P12" i="310" s="1"/>
  <c r="H10" i="310"/>
  <c r="H9" i="310"/>
  <c r="H8" i="310"/>
  <c r="H4" i="310"/>
  <c r="I4" i="310" s="1"/>
  <c r="G4" i="310"/>
  <c r="M12" i="309"/>
  <c r="P12" i="309" s="1"/>
  <c r="H10" i="309"/>
  <c r="H8" i="309"/>
  <c r="H7" i="309"/>
  <c r="H4" i="309"/>
  <c r="L10" i="311"/>
  <c r="L13" i="311"/>
  <c r="L9" i="311"/>
  <c r="L11" i="311"/>
  <c r="L14" i="311"/>
  <c r="L7" i="311"/>
  <c r="L8" i="311"/>
  <c r="L3" i="311"/>
  <c r="L6" i="311"/>
  <c r="L5" i="311"/>
  <c r="L4" i="311"/>
  <c r="M14" i="311" l="1"/>
  <c r="P14" i="311" s="1"/>
  <c r="M11" i="311"/>
  <c r="O11" i="311" s="1"/>
  <c r="M13" i="311"/>
  <c r="P13" i="311" s="1"/>
  <c r="M10" i="311"/>
  <c r="P10" i="311" s="1"/>
  <c r="M9" i="311"/>
  <c r="M3" i="311"/>
  <c r="M7" i="311"/>
  <c r="M4" i="311"/>
  <c r="M6" i="311"/>
  <c r="M5" i="311"/>
  <c r="G13" i="310"/>
  <c r="O12" i="310"/>
  <c r="I10" i="310"/>
  <c r="I7" i="310"/>
  <c r="I11" i="310"/>
  <c r="I6" i="310"/>
  <c r="I12" i="310"/>
  <c r="I8" i="310"/>
  <c r="I5" i="310"/>
  <c r="I9" i="310"/>
  <c r="G13" i="309"/>
  <c r="I12" i="309"/>
  <c r="I6" i="309"/>
  <c r="I5" i="309"/>
  <c r="I10" i="309"/>
  <c r="O12" i="309"/>
  <c r="I8" i="309"/>
  <c r="I11" i="309"/>
  <c r="I4" i="309"/>
  <c r="I7" i="309"/>
  <c r="I9" i="309"/>
  <c r="H8" i="308"/>
  <c r="G8" i="308"/>
  <c r="G7" i="308"/>
  <c r="H7" i="308" s="1"/>
  <c r="G6" i="308"/>
  <c r="H6" i="308" s="1"/>
  <c r="G5" i="308"/>
  <c r="H5" i="308" s="1"/>
  <c r="L8" i="310"/>
  <c r="O10" i="311" l="1"/>
  <c r="P11" i="311"/>
  <c r="O13" i="311"/>
  <c r="O14" i="311"/>
  <c r="P7" i="311"/>
  <c r="O7" i="311"/>
  <c r="O5" i="311"/>
  <c r="P5" i="311"/>
  <c r="O8" i="311"/>
  <c r="P8" i="311"/>
  <c r="O6" i="311"/>
  <c r="P6" i="311"/>
  <c r="P3" i="311"/>
  <c r="O3" i="311"/>
  <c r="P4" i="311"/>
  <c r="O4" i="311"/>
  <c r="P9" i="311"/>
  <c r="O9" i="311"/>
  <c r="L10" i="310"/>
  <c r="M10" i="310" s="1"/>
  <c r="L11" i="310"/>
  <c r="M11" i="310" s="1"/>
  <c r="P11" i="310" s="1"/>
  <c r="M8" i="310"/>
  <c r="O8" i="310" s="1"/>
  <c r="L14" i="310"/>
  <c r="M14" i="310" s="1"/>
  <c r="L13" i="310"/>
  <c r="M13" i="310" s="1"/>
  <c r="L14" i="309"/>
  <c r="M14" i="309" s="1"/>
  <c r="L13" i="309"/>
  <c r="M13" i="309" s="1"/>
  <c r="H8" i="305"/>
  <c r="H7" i="305"/>
  <c r="H6" i="305"/>
  <c r="G8" i="305"/>
  <c r="G7" i="305"/>
  <c r="G6" i="305"/>
  <c r="L11" i="309"/>
  <c r="L10" i="309"/>
  <c r="L8" i="309"/>
  <c r="L6" i="309"/>
  <c r="L7" i="309"/>
  <c r="L9" i="309"/>
  <c r="L3" i="309"/>
  <c r="L6" i="310"/>
  <c r="L3" i="310"/>
  <c r="L4" i="309"/>
  <c r="L4" i="310"/>
  <c r="L9" i="310"/>
  <c r="L5" i="310"/>
  <c r="L5" i="309"/>
  <c r="L7" i="310"/>
  <c r="M7" i="310" l="1"/>
  <c r="O11" i="310"/>
  <c r="M3" i="310"/>
  <c r="M4" i="310"/>
  <c r="M6" i="310"/>
  <c r="O6" i="310" s="1"/>
  <c r="M9" i="310"/>
  <c r="O9" i="310" s="1"/>
  <c r="M5" i="310"/>
  <c r="O5" i="310" s="1"/>
  <c r="P10" i="310"/>
  <c r="O10" i="310"/>
  <c r="P8" i="310"/>
  <c r="P13" i="310"/>
  <c r="O13" i="310"/>
  <c r="P14" i="310"/>
  <c r="O14" i="310"/>
  <c r="M11" i="309"/>
  <c r="O11" i="309" s="1"/>
  <c r="M10" i="309"/>
  <c r="P10" i="309" s="1"/>
  <c r="M9" i="309"/>
  <c r="M7" i="309"/>
  <c r="M3" i="309"/>
  <c r="M6" i="309"/>
  <c r="M8" i="309"/>
  <c r="M4" i="309"/>
  <c r="P4" i="309" s="1"/>
  <c r="M5" i="309"/>
  <c r="P13" i="309"/>
  <c r="O13" i="309"/>
  <c r="P14" i="309"/>
  <c r="O14" i="309"/>
  <c r="G4" i="308"/>
  <c r="H4" i="308" s="1"/>
  <c r="P7" i="310" l="1"/>
  <c r="O7" i="310"/>
  <c r="P4" i="310"/>
  <c r="O4" i="310"/>
  <c r="P11" i="309"/>
  <c r="P6" i="310"/>
  <c r="P5" i="310"/>
  <c r="O3" i="310"/>
  <c r="P3" i="310"/>
  <c r="P9" i="310"/>
  <c r="P6" i="309"/>
  <c r="P5" i="309"/>
  <c r="P3" i="309"/>
  <c r="P8" i="309"/>
  <c r="P7" i="309"/>
  <c r="P9" i="309"/>
  <c r="M12" i="308"/>
  <c r="P12" i="308" s="1"/>
  <c r="H10" i="308"/>
  <c r="G13" i="308"/>
  <c r="O12" i="308" l="1"/>
  <c r="H10" i="305"/>
  <c r="G5" i="305"/>
  <c r="H5" i="305" s="1"/>
  <c r="G4" i="305"/>
  <c r="H4" i="305" l="1"/>
  <c r="I12" i="308"/>
  <c r="I9" i="308"/>
  <c r="I7" i="308"/>
  <c r="I11" i="308"/>
  <c r="I10" i="308"/>
  <c r="I8" i="308"/>
  <c r="I6" i="308"/>
  <c r="I4" i="308"/>
  <c r="I5" i="308"/>
  <c r="L32" i="307"/>
  <c r="K32" i="307"/>
  <c r="J32" i="307"/>
  <c r="I32" i="307"/>
  <c r="I31" i="307"/>
  <c r="I30" i="307"/>
  <c r="I29" i="307"/>
  <c r="C6" i="307"/>
  <c r="C5" i="307"/>
  <c r="L31" i="307"/>
  <c r="K31" i="307"/>
  <c r="J31" i="307"/>
  <c r="H25" i="307"/>
  <c r="H24" i="307"/>
  <c r="H23" i="307"/>
  <c r="H22" i="307"/>
  <c r="H21" i="307"/>
  <c r="H20" i="307"/>
  <c r="H19" i="307"/>
  <c r="H18" i="307"/>
  <c r="H17" i="307"/>
  <c r="H16" i="307"/>
  <c r="H15" i="307"/>
  <c r="H14" i="307"/>
  <c r="H13" i="307"/>
  <c r="H12" i="307"/>
  <c r="H11" i="307"/>
  <c r="H10" i="307"/>
  <c r="H9" i="307"/>
  <c r="H8" i="307"/>
  <c r="G6" i="307"/>
  <c r="I33" i="307"/>
  <c r="L14" i="308" l="1"/>
  <c r="M14" i="308" s="1"/>
  <c r="L13" i="308"/>
  <c r="M13" i="308" s="1"/>
  <c r="E6" i="307"/>
  <c r="I28" i="307" s="1"/>
  <c r="L11" i="308"/>
  <c r="L10" i="308"/>
  <c r="L8" i="308"/>
  <c r="L5" i="308"/>
  <c r="L4" i="308"/>
  <c r="L3" i="308"/>
  <c r="L6" i="308"/>
  <c r="L7" i="308"/>
  <c r="L9" i="308"/>
  <c r="M10" i="308" l="1"/>
  <c r="P10" i="308" s="1"/>
  <c r="M9" i="308"/>
  <c r="O9" i="308" s="1"/>
  <c r="M11" i="308"/>
  <c r="O11" i="308" s="1"/>
  <c r="M7" i="308"/>
  <c r="O7" i="308" s="1"/>
  <c r="M8" i="308"/>
  <c r="P8" i="308" s="1"/>
  <c r="M6" i="308"/>
  <c r="O6" i="308" s="1"/>
  <c r="M5" i="308"/>
  <c r="O5" i="308" s="1"/>
  <c r="M4" i="308"/>
  <c r="P4" i="308" s="1"/>
  <c r="M3" i="308"/>
  <c r="P3" i="308" s="1"/>
  <c r="P13" i="308"/>
  <c r="O13" i="308"/>
  <c r="P14" i="308"/>
  <c r="O14" i="308"/>
  <c r="J28" i="307"/>
  <c r="P9" i="308" l="1"/>
  <c r="O10" i="308"/>
  <c r="P11" i="308"/>
  <c r="P7" i="308"/>
  <c r="O8" i="308"/>
  <c r="P5" i="308"/>
  <c r="P6" i="308"/>
  <c r="O3" i="308"/>
  <c r="J29" i="307"/>
  <c r="J30" i="307" s="1"/>
  <c r="K28" i="307"/>
  <c r="K29" i="307" l="1"/>
  <c r="K30" i="307" s="1"/>
  <c r="L28" i="307"/>
  <c r="L29" i="307" l="1"/>
  <c r="L30" i="307" s="1"/>
  <c r="M12" i="305" l="1"/>
  <c r="O12" i="305" l="1"/>
  <c r="P12" i="305"/>
  <c r="G13" i="305" l="1"/>
  <c r="I9" i="305"/>
  <c r="I10" i="305" l="1"/>
  <c r="I7" i="305"/>
  <c r="I8" i="305"/>
  <c r="I5" i="305"/>
  <c r="I6" i="305"/>
  <c r="I12" i="305"/>
  <c r="I4" i="305"/>
  <c r="I11" i="305"/>
  <c r="L7" i="305"/>
  <c r="L5" i="305"/>
  <c r="L4" i="305"/>
  <c r="L3" i="305"/>
  <c r="L6" i="305"/>
  <c r="M3" i="305" l="1"/>
  <c r="P3" i="305" s="1"/>
  <c r="O5" i="305"/>
  <c r="M7" i="305"/>
  <c r="O7" i="305" s="1"/>
  <c r="M4" i="305"/>
  <c r="O4" i="305" s="1"/>
  <c r="M6" i="305"/>
  <c r="O6" i="305" s="1"/>
  <c r="L13" i="305"/>
  <c r="L14" i="305"/>
  <c r="L11" i="305"/>
  <c r="L8" i="305"/>
  <c r="L9" i="305"/>
  <c r="L10" i="305"/>
  <c r="M10" i="305" l="1"/>
  <c r="O10" i="305" s="1"/>
  <c r="M9" i="305"/>
  <c r="O9" i="305" s="1"/>
  <c r="P4" i="305"/>
  <c r="P5" i="305"/>
  <c r="P6" i="305"/>
  <c r="P7" i="305"/>
  <c r="M8" i="305"/>
  <c r="O8" i="305" s="1"/>
  <c r="M14" i="305"/>
  <c r="P14" i="305" s="1"/>
  <c r="M13" i="305"/>
  <c r="O13" i="305" s="1"/>
  <c r="M11" i="305"/>
  <c r="P11" i="305" s="1"/>
  <c r="O3" i="305"/>
  <c r="P10" i="305" l="1"/>
  <c r="P9" i="305"/>
  <c r="P8" i="305"/>
  <c r="P13" i="305"/>
  <c r="O14" i="305"/>
  <c r="O11" i="305"/>
</calcChain>
</file>

<file path=xl/sharedStrings.xml><?xml version="1.0" encoding="utf-8"?>
<sst xmlns="http://schemas.openxmlformats.org/spreadsheetml/2006/main" count="347" uniqueCount="118">
  <si>
    <t>Programme</t>
  </si>
  <si>
    <t>ARTICLE</t>
  </si>
  <si>
    <t>Désignation</t>
  </si>
  <si>
    <t>N° OF</t>
  </si>
  <si>
    <t xml:space="preserve">   </t>
  </si>
  <si>
    <t>Heure planifiée</t>
  </si>
  <si>
    <t>Heure badgée</t>
  </si>
  <si>
    <t>,</t>
  </si>
  <si>
    <t xml:space="preserve">Ligne N° 1 </t>
  </si>
  <si>
    <t>Temps de cycle / 100PC</t>
  </si>
  <si>
    <t>9h</t>
  </si>
  <si>
    <t>10h</t>
  </si>
  <si>
    <t>11h</t>
  </si>
  <si>
    <t>12h</t>
  </si>
  <si>
    <t>17h</t>
  </si>
  <si>
    <t>Article</t>
  </si>
  <si>
    <t>Quantité</t>
  </si>
  <si>
    <t>Temps de cycle quantité lancé</t>
  </si>
  <si>
    <t xml:space="preserve">objectif </t>
  </si>
  <si>
    <t>Calcule nombre des heures (temps de cycle quantité / 9 opérateurs )</t>
  </si>
  <si>
    <t>Cumul nbre heures</t>
  </si>
  <si>
    <t>16h</t>
  </si>
  <si>
    <t>14h</t>
  </si>
  <si>
    <t>15h</t>
  </si>
  <si>
    <t>Temps</t>
  </si>
  <si>
    <t>Ob+</t>
  </si>
  <si>
    <t>Ob -</t>
  </si>
  <si>
    <t xml:space="preserve"> </t>
  </si>
  <si>
    <t>nbr</t>
  </si>
  <si>
    <t>des opérateurs</t>
  </si>
  <si>
    <t>Réalisé</t>
  </si>
  <si>
    <t>POUR 4 OUVRIERES</t>
  </si>
  <si>
    <t>Article 3137_Dossier</t>
  </si>
  <si>
    <t>Effectif</t>
  </si>
  <si>
    <t>N/Paquets</t>
  </si>
  <si>
    <t>Tu</t>
  </si>
  <si>
    <t>Ouvriére 1</t>
  </si>
  <si>
    <t>Ouvriére 2</t>
  </si>
  <si>
    <t>Ouvriére 3</t>
  </si>
  <si>
    <t>Ouvriére 4</t>
  </si>
  <si>
    <t>Bf</t>
  </si>
  <si>
    <t>Bfp</t>
  </si>
  <si>
    <t>Potentiel/j</t>
  </si>
  <si>
    <t>Opération</t>
  </si>
  <si>
    <t>plier et piquer 1cm + application velcro pate droite</t>
  </si>
  <si>
    <t>plier et piquer 1cm + application velcro pate gauche</t>
  </si>
  <si>
    <t>assemblage des accessoires + surpiquer</t>
  </si>
  <si>
    <t>montage patte droite sur accessoire + cran + surpiquer</t>
  </si>
  <si>
    <t>montage patte gauche sur accessoire + cran + surpiquer</t>
  </si>
  <si>
    <t>montage baguette droite et arrondi</t>
  </si>
  <si>
    <t>montage baguette gauche et arrondi</t>
  </si>
  <si>
    <t>surpiquer la ceinture 2</t>
  </si>
  <si>
    <t>(5/10)</t>
  </si>
  <si>
    <t>montage velcro + surpiquer</t>
  </si>
  <si>
    <t>montage joue droite</t>
  </si>
  <si>
    <t>montage joue gauche</t>
  </si>
  <si>
    <t>préparation et application velcro</t>
  </si>
  <si>
    <t>(4/10) (6/10)</t>
  </si>
  <si>
    <t>surpiquer les joues</t>
  </si>
  <si>
    <t>montage velcro + etiquette</t>
  </si>
  <si>
    <t>assemblage ceinture 1 + ceinture 2</t>
  </si>
  <si>
    <t>(3/10)(7/10)</t>
  </si>
  <si>
    <t>surpiqure ceinture 1 + ceinture 2</t>
  </si>
  <si>
    <t>Assemblage ceintures + centrale</t>
  </si>
  <si>
    <t>surpiqure ceintures + centrale</t>
  </si>
  <si>
    <t>ouvriéres</t>
  </si>
  <si>
    <t>Allure %</t>
  </si>
  <si>
    <t>Potentiels</t>
  </si>
  <si>
    <t>Potentiels max</t>
  </si>
  <si>
    <t>Potentiels min</t>
  </si>
  <si>
    <t>Charge</t>
  </si>
  <si>
    <t>Saturation</t>
  </si>
  <si>
    <t>T effectif</t>
  </si>
  <si>
    <t xml:space="preserve">basma </t>
  </si>
  <si>
    <t>chadia</t>
  </si>
  <si>
    <t>dhekra</t>
  </si>
  <si>
    <t>refka</t>
  </si>
  <si>
    <t>VT/tg</t>
  </si>
  <si>
    <t>F0449085</t>
  </si>
  <si>
    <t>HOUSSE POCHETTE</t>
  </si>
  <si>
    <t>1S01</t>
  </si>
  <si>
    <t>F0419289</t>
  </si>
  <si>
    <t xml:space="preserve">HOUSSE DOSSIER </t>
  </si>
  <si>
    <t>Equipage</t>
  </si>
  <si>
    <t>F262760</t>
  </si>
  <si>
    <t>HOUSSE ASSI</t>
  </si>
  <si>
    <t>F0550607</t>
  </si>
  <si>
    <t>F241429</t>
  </si>
  <si>
    <t>F0448779</t>
  </si>
  <si>
    <t>Housse TETIER</t>
  </si>
  <si>
    <t>F0457309</t>
  </si>
  <si>
    <t>Housse ARR COQ</t>
  </si>
  <si>
    <t>Ligne N° 4</t>
  </si>
  <si>
    <t xml:space="preserve">     </t>
  </si>
  <si>
    <t>HOUSSE ASSISE</t>
  </si>
  <si>
    <t>F0534872</t>
  </si>
  <si>
    <t>F0545479</t>
  </si>
  <si>
    <t>F0534875</t>
  </si>
  <si>
    <t>F0534867</t>
  </si>
  <si>
    <t>Housse ASSISE</t>
  </si>
  <si>
    <t xml:space="preserve">  </t>
  </si>
  <si>
    <t>HOUSSE TETIERE</t>
  </si>
  <si>
    <t>F0545478</t>
  </si>
  <si>
    <t>HOUSSE DOSSIER</t>
  </si>
  <si>
    <t>F19J0H001AS</t>
  </si>
  <si>
    <t>BOS VILET AR DOS 1901</t>
  </si>
  <si>
    <t>Code</t>
  </si>
  <si>
    <t>A</t>
  </si>
  <si>
    <t>B</t>
  </si>
  <si>
    <t>C</t>
  </si>
  <si>
    <t>D</t>
  </si>
  <si>
    <t>capot TV</t>
  </si>
  <si>
    <t xml:space="preserve">Plateau </t>
  </si>
  <si>
    <t xml:space="preserve">Cache </t>
  </si>
  <si>
    <t>accoudoir</t>
  </si>
  <si>
    <t xml:space="preserve">Ligne </t>
  </si>
  <si>
    <t>Atelier assemblage</t>
  </si>
  <si>
    <t>Date : 04/04/2019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</si>
</sst>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name val="Arial Narrow"/>
      <family val="2"/>
    </font>
    <font>
      <b/>
      <sz val="12"/>
      <name val="Arial Narrow"/>
      <family val="2"/>
    </font>
    <font>
      <b/>
      <sz val="10"/>
      <color theme="1"/>
      <name val="Arial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i/>
      <u/>
      <sz val="14"/>
      <name val="Arial Narrow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u/>
      <sz val="12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9" fontId="13" fillId="0" borderId="0" applyFont="0" applyFill="0" applyBorder="0" applyAlignment="0" applyProtection="0"/>
  </cellStyleXfs>
  <cellXfs count="114">
    <xf numFmtId="0" fontId="0" fillId="0" borderId="0" xfId="0"/>
    <xf numFmtId="0" fontId="3" fillId="5" borderId="4" xfId="0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3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vertical="center"/>
    </xf>
    <xf numFmtId="14" fontId="8" fillId="2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0" fillId="0" borderId="0" xfId="0"/>
    <xf numFmtId="49" fontId="6" fillId="5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5" borderId="4" xfId="0" applyFill="1" applyBorder="1" applyAlignment="1">
      <alignment horizontal="left" vertical="center"/>
    </xf>
    <xf numFmtId="0" fontId="11" fillId="5" borderId="4" xfId="0" applyNumberFormat="1" applyFont="1" applyFill="1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164" fontId="12" fillId="3" borderId="2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14" fontId="8" fillId="2" borderId="5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4" xfId="0" applyBorder="1" applyAlignment="1"/>
    <xf numFmtId="0" fontId="0" fillId="0" borderId="0" xfId="0" applyBorder="1"/>
    <xf numFmtId="0" fontId="0" fillId="9" borderId="4" xfId="0" applyFill="1" applyBorder="1" applyAlignment="1">
      <alignment horizontal="center"/>
    </xf>
    <xf numFmtId="164" fontId="0" fillId="0" borderId="0" xfId="0" applyNumberFormat="1"/>
    <xf numFmtId="0" fontId="14" fillId="0" borderId="4" xfId="0" applyFont="1" applyBorder="1"/>
    <xf numFmtId="0" fontId="0" fillId="10" borderId="4" xfId="0" applyFill="1" applyBorder="1" applyAlignment="1">
      <alignment horizontal="center"/>
    </xf>
    <xf numFmtId="16" fontId="0" fillId="0" borderId="0" xfId="0" applyNumberFormat="1"/>
    <xf numFmtId="0" fontId="0" fillId="11" borderId="4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164" fontId="0" fillId="0" borderId="4" xfId="0" applyNumberFormat="1" applyBorder="1"/>
    <xf numFmtId="0" fontId="0" fillId="0" borderId="0" xfId="0" applyBorder="1" applyAlignment="1">
      <alignment horizontal="center"/>
    </xf>
    <xf numFmtId="9" fontId="0" fillId="0" borderId="4" xfId="2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2" borderId="2" xfId="0" applyNumberFormat="1" applyFont="1" applyFill="1" applyBorder="1" applyAlignment="1">
      <alignment vertical="center"/>
    </xf>
    <xf numFmtId="0" fontId="12" fillId="3" borderId="2" xfId="0" applyNumberFormat="1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5" fillId="3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1" fillId="13" borderId="4" xfId="0" applyNumberFormat="1" applyFont="1" applyFill="1" applyBorder="1" applyAlignment="1">
      <alignment horizontal="center"/>
    </xf>
    <xf numFmtId="0" fontId="3" fillId="13" borderId="4" xfId="0" applyFont="1" applyFill="1" applyBorder="1" applyAlignment="1">
      <alignment horizontal="center" vertical="center" wrapText="1"/>
    </xf>
    <xf numFmtId="164" fontId="3" fillId="13" borderId="4" xfId="0" applyNumberFormat="1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14" fontId="8" fillId="5" borderId="1" xfId="0" applyNumberFormat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vertical="center"/>
    </xf>
    <xf numFmtId="14" fontId="8" fillId="5" borderId="5" xfId="0" applyNumberFormat="1" applyFont="1" applyFill="1" applyBorder="1" applyAlignment="1">
      <alignment vertical="center"/>
    </xf>
    <xf numFmtId="14" fontId="8" fillId="5" borderId="2" xfId="0" applyNumberFormat="1" applyFont="1" applyFill="1" applyBorder="1" applyAlignment="1">
      <alignment vertical="center"/>
    </xf>
    <xf numFmtId="14" fontId="8" fillId="5" borderId="3" xfId="0" applyNumberFormat="1" applyFont="1" applyFill="1" applyBorder="1" applyAlignment="1">
      <alignment vertical="center"/>
    </xf>
    <xf numFmtId="14" fontId="8" fillId="5" borderId="0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12" fillId="5" borderId="2" xfId="0" applyNumberFormat="1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12" fillId="13" borderId="2" xfId="0" applyFont="1" applyFill="1" applyBorder="1" applyAlignment="1">
      <alignment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urcentag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34353865961567E-2"/>
          <c:y val="5.262793444733483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'3101'!$M$2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'3101'!$K$3:$L$10</c:f>
              <c:multiLvlStrCache>
                <c:ptCount val="8"/>
                <c:lvl>
                  <c:pt idx="0">
                    <c:v>F262760</c:v>
                  </c:pt>
                  <c:pt idx="1">
                    <c:v>F0550607</c:v>
                  </c:pt>
                  <c:pt idx="2">
                    <c:v>F0550607</c:v>
                  </c:pt>
                  <c:pt idx="3">
                    <c:v>F0419289</c:v>
                  </c:pt>
                  <c:pt idx="4">
                    <c:v>F0419289</c:v>
                  </c:pt>
                  <c:pt idx="5">
                    <c:v>F0419289</c:v>
                  </c:pt>
                  <c:pt idx="6">
                    <c:v>F0419289</c:v>
                  </c:pt>
                  <c:pt idx="7">
                    <c:v>F0449085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'3101'!$M$3:$M$10</c:f>
              <c:numCache>
                <c:formatCode>0</c:formatCode>
                <c:ptCount val="8"/>
                <c:pt idx="0">
                  <c:v>18</c:v>
                </c:pt>
                <c:pt idx="1">
                  <c:v>16.071428571428569</c:v>
                </c:pt>
                <c:pt idx="2">
                  <c:v>9</c:v>
                </c:pt>
                <c:pt idx="3">
                  <c:v>11.688311688311689</c:v>
                </c:pt>
                <c:pt idx="4">
                  <c:v>11.688311688311689</c:v>
                </c:pt>
                <c:pt idx="5">
                  <c:v>11.688311688311689</c:v>
                </c:pt>
                <c:pt idx="6">
                  <c:v>11.688311688311689</c:v>
                </c:pt>
                <c:pt idx="7">
                  <c:v>21.951219512195124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'3101'!$K$3:$L$10</c:f>
              <c:multiLvlStrCache>
                <c:ptCount val="8"/>
                <c:lvl>
                  <c:pt idx="0">
                    <c:v>F262760</c:v>
                  </c:pt>
                  <c:pt idx="1">
                    <c:v>F0550607</c:v>
                  </c:pt>
                  <c:pt idx="2">
                    <c:v>F0550607</c:v>
                  </c:pt>
                  <c:pt idx="3">
                    <c:v>F0419289</c:v>
                  </c:pt>
                  <c:pt idx="4">
                    <c:v>F0419289</c:v>
                  </c:pt>
                  <c:pt idx="5">
                    <c:v>F0419289</c:v>
                  </c:pt>
                  <c:pt idx="6">
                    <c:v>F0419289</c:v>
                  </c:pt>
                  <c:pt idx="7">
                    <c:v>F0449085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'3101'!$P$3:$P$10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'3101'!$K$3:$L$10</c:f>
              <c:multiLvlStrCache>
                <c:ptCount val="8"/>
                <c:lvl>
                  <c:pt idx="0">
                    <c:v>F262760</c:v>
                  </c:pt>
                  <c:pt idx="1">
                    <c:v>F0550607</c:v>
                  </c:pt>
                  <c:pt idx="2">
                    <c:v>F0550607</c:v>
                  </c:pt>
                  <c:pt idx="3">
                    <c:v>F0419289</c:v>
                  </c:pt>
                  <c:pt idx="4">
                    <c:v>F0419289</c:v>
                  </c:pt>
                  <c:pt idx="5">
                    <c:v>F0419289</c:v>
                  </c:pt>
                  <c:pt idx="6">
                    <c:v>F0419289</c:v>
                  </c:pt>
                  <c:pt idx="7">
                    <c:v>F0449085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'3101'!$O$3:$O$10</c:f>
              <c:numCache>
                <c:formatCode>General</c:formatCode>
                <c:ptCount val="8"/>
                <c:pt idx="0">
                  <c:v>20</c:v>
                </c:pt>
                <c:pt idx="1">
                  <c:v>16</c:v>
                </c:pt>
                <c:pt idx="2">
                  <c:v>9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13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74432"/>
        <c:axId val="141075968"/>
      </c:barChart>
      <c:catAx>
        <c:axId val="14107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075968"/>
        <c:crosses val="autoZero"/>
        <c:auto val="1"/>
        <c:lblAlgn val="ctr"/>
        <c:lblOffset val="100"/>
        <c:noMultiLvlLbl val="0"/>
      </c:catAx>
      <c:valAx>
        <c:axId val="1410759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1074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34353865961567E-2"/>
          <c:y val="5.262793444733483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'0102'!$M$2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'0102'!$K$3:$L$10</c:f>
              <c:multiLvlStrCache>
                <c:ptCount val="8"/>
                <c:lvl>
                  <c:pt idx="0">
                    <c:v>F0449085</c:v>
                  </c:pt>
                  <c:pt idx="1">
                    <c:v>F0419289</c:v>
                  </c:pt>
                  <c:pt idx="2">
                    <c:v>F0419289</c:v>
                  </c:pt>
                  <c:pt idx="3">
                    <c:v>F241429</c:v>
                  </c:pt>
                  <c:pt idx="4">
                    <c:v>F241429</c:v>
                  </c:pt>
                  <c:pt idx="5">
                    <c:v>F0457309</c:v>
                  </c:pt>
                  <c:pt idx="6">
                    <c:v>F0448779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'0102'!$M$3:$M$10</c:f>
              <c:numCache>
                <c:formatCode>0</c:formatCode>
                <c:ptCount val="8"/>
                <c:pt idx="0">
                  <c:v>17.073170731707318</c:v>
                </c:pt>
                <c:pt idx="1">
                  <c:v>9.0909090909090917</c:v>
                </c:pt>
                <c:pt idx="2">
                  <c:v>9.0909090909090917</c:v>
                </c:pt>
                <c:pt idx="3">
                  <c:v>20.5</c:v>
                </c:pt>
                <c:pt idx="4">
                  <c:v>20.5</c:v>
                </c:pt>
                <c:pt idx="5">
                  <c:v>14</c:v>
                </c:pt>
                <c:pt idx="6">
                  <c:v>24.137931034482762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'0102'!$K$3:$L$10</c:f>
              <c:multiLvlStrCache>
                <c:ptCount val="8"/>
                <c:lvl>
                  <c:pt idx="0">
                    <c:v>F0449085</c:v>
                  </c:pt>
                  <c:pt idx="1">
                    <c:v>F0419289</c:v>
                  </c:pt>
                  <c:pt idx="2">
                    <c:v>F0419289</c:v>
                  </c:pt>
                  <c:pt idx="3">
                    <c:v>F241429</c:v>
                  </c:pt>
                  <c:pt idx="4">
                    <c:v>F241429</c:v>
                  </c:pt>
                  <c:pt idx="5">
                    <c:v>F0457309</c:v>
                  </c:pt>
                  <c:pt idx="6">
                    <c:v>F0448779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'0102'!$P$3:$P$10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'0102'!$K$3:$L$10</c:f>
              <c:multiLvlStrCache>
                <c:ptCount val="8"/>
                <c:lvl>
                  <c:pt idx="0">
                    <c:v>F0449085</c:v>
                  </c:pt>
                  <c:pt idx="1">
                    <c:v>F0419289</c:v>
                  </c:pt>
                  <c:pt idx="2">
                    <c:v>F0419289</c:v>
                  </c:pt>
                  <c:pt idx="3">
                    <c:v>F241429</c:v>
                  </c:pt>
                  <c:pt idx="4">
                    <c:v>F241429</c:v>
                  </c:pt>
                  <c:pt idx="5">
                    <c:v>F0457309</c:v>
                  </c:pt>
                  <c:pt idx="6">
                    <c:v>F0448779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'0102'!$O$3:$O$10</c:f>
              <c:numCache>
                <c:formatCode>General</c:formatCode>
                <c:ptCount val="8"/>
                <c:pt idx="0">
                  <c:v>25</c:v>
                </c:pt>
                <c:pt idx="1">
                  <c:v>9</c:v>
                </c:pt>
                <c:pt idx="2">
                  <c:v>11</c:v>
                </c:pt>
                <c:pt idx="3">
                  <c:v>21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81184"/>
        <c:axId val="143582720"/>
      </c:barChart>
      <c:catAx>
        <c:axId val="14358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3582720"/>
        <c:crosses val="autoZero"/>
        <c:auto val="1"/>
        <c:lblAlgn val="ctr"/>
        <c:lblOffset val="100"/>
        <c:noMultiLvlLbl val="0"/>
      </c:catAx>
      <c:valAx>
        <c:axId val="1435827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3581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34353865961567E-2"/>
          <c:y val="5.262793444733483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'0402'!$M$2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'0402'!$K$3:$L$10</c:f>
              <c:multiLvlStrCache>
                <c:ptCount val="8"/>
                <c:lvl>
                  <c:pt idx="0">
                    <c:v>F0419289</c:v>
                  </c:pt>
                  <c:pt idx="1">
                    <c:v>F0419289</c:v>
                  </c:pt>
                  <c:pt idx="2">
                    <c:v>F0448779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'0402'!$M$3:$M$10</c:f>
              <c:numCache>
                <c:formatCode>0</c:formatCode>
                <c:ptCount val="8"/>
                <c:pt idx="0">
                  <c:v>11.688311688311689</c:v>
                </c:pt>
                <c:pt idx="1">
                  <c:v>11.688311688311689</c:v>
                </c:pt>
                <c:pt idx="2">
                  <c:v>31.034482758620694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'0402'!$K$3:$L$10</c:f>
              <c:multiLvlStrCache>
                <c:ptCount val="8"/>
                <c:lvl>
                  <c:pt idx="0">
                    <c:v>F0419289</c:v>
                  </c:pt>
                  <c:pt idx="1">
                    <c:v>F0419289</c:v>
                  </c:pt>
                  <c:pt idx="2">
                    <c:v>F0448779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'0402'!$P$3:$P$10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'0402'!$K$3:$L$10</c:f>
              <c:multiLvlStrCache>
                <c:ptCount val="8"/>
                <c:lvl>
                  <c:pt idx="0">
                    <c:v>F0419289</c:v>
                  </c:pt>
                  <c:pt idx="1">
                    <c:v>F0419289</c:v>
                  </c:pt>
                  <c:pt idx="2">
                    <c:v>F0448779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'0402'!$O$3:$O$10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90976"/>
        <c:axId val="145413248"/>
      </c:barChart>
      <c:catAx>
        <c:axId val="145390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5413248"/>
        <c:crosses val="autoZero"/>
        <c:auto val="1"/>
        <c:lblAlgn val="ctr"/>
        <c:lblOffset val="100"/>
        <c:noMultiLvlLbl val="0"/>
      </c:catAx>
      <c:valAx>
        <c:axId val="1454132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53909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5994343077668"/>
          <c:y val="7.2273359382734395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'0502'!$M$2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'0502'!$K$3:$L$10</c:f>
              <c:multiLvlStrCache>
                <c:ptCount val="8"/>
                <c:lvl>
                  <c:pt idx="0">
                    <c:v>F0449085</c:v>
                  </c:pt>
                  <c:pt idx="1">
                    <c:v>F0449085</c:v>
                  </c:pt>
                  <c:pt idx="2">
                    <c:v>F0449085</c:v>
                  </c:pt>
                  <c:pt idx="3">
                    <c:v>F0419289</c:v>
                  </c:pt>
                  <c:pt idx="4">
                    <c:v>F0419289</c:v>
                  </c:pt>
                  <c:pt idx="5">
                    <c:v>F0419289</c:v>
                  </c:pt>
                  <c:pt idx="6">
                    <c:v>F0419289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'0502'!$M$3:$M$10</c:f>
              <c:numCache>
                <c:formatCode>0</c:formatCode>
                <c:ptCount val="8"/>
                <c:pt idx="0">
                  <c:v>19.512195121951219</c:v>
                </c:pt>
                <c:pt idx="1">
                  <c:v>19.512195121951219</c:v>
                </c:pt>
                <c:pt idx="2">
                  <c:v>19.512195121951219</c:v>
                </c:pt>
                <c:pt idx="3">
                  <c:v>10.38961038961039</c:v>
                </c:pt>
                <c:pt idx="4">
                  <c:v>10.38961038961039</c:v>
                </c:pt>
                <c:pt idx="5">
                  <c:v>10.38961038961039</c:v>
                </c:pt>
                <c:pt idx="6">
                  <c:v>10.38961038961039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'0502'!$K$3:$L$10</c:f>
              <c:multiLvlStrCache>
                <c:ptCount val="8"/>
                <c:lvl>
                  <c:pt idx="0">
                    <c:v>F0449085</c:v>
                  </c:pt>
                  <c:pt idx="1">
                    <c:v>F0449085</c:v>
                  </c:pt>
                  <c:pt idx="2">
                    <c:v>F0449085</c:v>
                  </c:pt>
                  <c:pt idx="3">
                    <c:v>F0419289</c:v>
                  </c:pt>
                  <c:pt idx="4">
                    <c:v>F0419289</c:v>
                  </c:pt>
                  <c:pt idx="5">
                    <c:v>F0419289</c:v>
                  </c:pt>
                  <c:pt idx="6">
                    <c:v>F0419289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'0502'!$P$3:$P$10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'0502'!$K$3:$L$10</c:f>
              <c:multiLvlStrCache>
                <c:ptCount val="8"/>
                <c:lvl>
                  <c:pt idx="0">
                    <c:v>F0449085</c:v>
                  </c:pt>
                  <c:pt idx="1">
                    <c:v>F0449085</c:v>
                  </c:pt>
                  <c:pt idx="2">
                    <c:v>F0449085</c:v>
                  </c:pt>
                  <c:pt idx="3">
                    <c:v>F0419289</c:v>
                  </c:pt>
                  <c:pt idx="4">
                    <c:v>F0419289</c:v>
                  </c:pt>
                  <c:pt idx="5">
                    <c:v>F0419289</c:v>
                  </c:pt>
                  <c:pt idx="6">
                    <c:v>F0419289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'0502'!$O$3:$O$10</c:f>
              <c:numCache>
                <c:formatCode>General</c:formatCode>
                <c:ptCount val="8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88416"/>
        <c:axId val="146589952"/>
      </c:barChart>
      <c:catAx>
        <c:axId val="14658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589952"/>
        <c:crosses val="autoZero"/>
        <c:auto val="1"/>
        <c:lblAlgn val="ctr"/>
        <c:lblOffset val="100"/>
        <c:noMultiLvlLbl val="0"/>
      </c:catAx>
      <c:valAx>
        <c:axId val="1465899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6588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5994343077668"/>
          <c:y val="7.2273359382734395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'06-02'!$M$2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'06-02'!$K$3:$L$10</c:f>
              <c:multiLvlStrCache>
                <c:ptCount val="8"/>
                <c:lvl>
                  <c:pt idx="0">
                    <c:v>F0534872</c:v>
                  </c:pt>
                  <c:pt idx="1">
                    <c:v>F0534867</c:v>
                  </c:pt>
                  <c:pt idx="2">
                    <c:v>F0534867</c:v>
                  </c:pt>
                  <c:pt idx="3">
                    <c:v>F0545479</c:v>
                  </c:pt>
                  <c:pt idx="4">
                    <c:v>F0534867</c:v>
                  </c:pt>
                  <c:pt idx="5">
                    <c:v>F0534867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'06-02'!$M$3:$M$10</c:f>
              <c:numCache>
                <c:formatCode>0</c:formatCode>
                <c:ptCount val="8"/>
                <c:pt idx="0">
                  <c:v>14.285714285714285</c:v>
                </c:pt>
                <c:pt idx="1">
                  <c:v>14.734774066797643</c:v>
                </c:pt>
                <c:pt idx="2">
                  <c:v>14.734774066797643</c:v>
                </c:pt>
                <c:pt idx="3">
                  <c:v>15</c:v>
                </c:pt>
                <c:pt idx="4">
                  <c:v>14.734774066797643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'06-02'!$K$3:$L$10</c:f>
              <c:multiLvlStrCache>
                <c:ptCount val="8"/>
                <c:lvl>
                  <c:pt idx="0">
                    <c:v>F0534872</c:v>
                  </c:pt>
                  <c:pt idx="1">
                    <c:v>F0534867</c:v>
                  </c:pt>
                  <c:pt idx="2">
                    <c:v>F0534867</c:v>
                  </c:pt>
                  <c:pt idx="3">
                    <c:v>F0545479</c:v>
                  </c:pt>
                  <c:pt idx="4">
                    <c:v>F0534867</c:v>
                  </c:pt>
                  <c:pt idx="5">
                    <c:v>F0534867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'06-02'!$P$3:$P$10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'06-02'!$K$3:$L$10</c:f>
              <c:multiLvlStrCache>
                <c:ptCount val="8"/>
                <c:lvl>
                  <c:pt idx="0">
                    <c:v>F0534872</c:v>
                  </c:pt>
                  <c:pt idx="1">
                    <c:v>F0534867</c:v>
                  </c:pt>
                  <c:pt idx="2">
                    <c:v>F0534867</c:v>
                  </c:pt>
                  <c:pt idx="3">
                    <c:v>F0545479</c:v>
                  </c:pt>
                  <c:pt idx="4">
                    <c:v>F0534867</c:v>
                  </c:pt>
                  <c:pt idx="5">
                    <c:v>F0534867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'06-02'!$O$3:$O$10</c:f>
              <c:numCache>
                <c:formatCode>General</c:formatCode>
                <c:ptCount val="8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59968"/>
        <c:axId val="149356928"/>
      </c:barChart>
      <c:catAx>
        <c:axId val="14665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356928"/>
        <c:crosses val="autoZero"/>
        <c:auto val="1"/>
        <c:lblAlgn val="ctr"/>
        <c:lblOffset val="100"/>
        <c:noMultiLvlLbl val="0"/>
      </c:catAx>
      <c:valAx>
        <c:axId val="1493569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6659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5994343077668"/>
          <c:y val="7.2273359382734395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'06-02'!$M$2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'06-02'!$K$3:$L$10</c:f>
              <c:multiLvlStrCache>
                <c:ptCount val="8"/>
                <c:lvl>
                  <c:pt idx="0">
                    <c:v>F0534872</c:v>
                  </c:pt>
                  <c:pt idx="1">
                    <c:v>F0534867</c:v>
                  </c:pt>
                  <c:pt idx="2">
                    <c:v>F0534867</c:v>
                  </c:pt>
                  <c:pt idx="3">
                    <c:v>F0545479</c:v>
                  </c:pt>
                  <c:pt idx="4">
                    <c:v>F0534867</c:v>
                  </c:pt>
                  <c:pt idx="5">
                    <c:v>F0534867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'06-02'!$M$3:$M$10</c:f>
              <c:numCache>
                <c:formatCode>0</c:formatCode>
                <c:ptCount val="8"/>
                <c:pt idx="0">
                  <c:v>14.285714285714285</c:v>
                </c:pt>
                <c:pt idx="1">
                  <c:v>14.734774066797643</c:v>
                </c:pt>
                <c:pt idx="2">
                  <c:v>14.734774066797643</c:v>
                </c:pt>
                <c:pt idx="3">
                  <c:v>15</c:v>
                </c:pt>
                <c:pt idx="4">
                  <c:v>14.734774066797643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'06-02'!$K$3:$L$10</c:f>
              <c:multiLvlStrCache>
                <c:ptCount val="8"/>
                <c:lvl>
                  <c:pt idx="0">
                    <c:v>F0534872</c:v>
                  </c:pt>
                  <c:pt idx="1">
                    <c:v>F0534867</c:v>
                  </c:pt>
                  <c:pt idx="2">
                    <c:v>F0534867</c:v>
                  </c:pt>
                  <c:pt idx="3">
                    <c:v>F0545479</c:v>
                  </c:pt>
                  <c:pt idx="4">
                    <c:v>F0534867</c:v>
                  </c:pt>
                  <c:pt idx="5">
                    <c:v>F0534867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'06-02'!$P$3:$P$10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'06-02'!$K$3:$L$10</c:f>
              <c:multiLvlStrCache>
                <c:ptCount val="8"/>
                <c:lvl>
                  <c:pt idx="0">
                    <c:v>F0534872</c:v>
                  </c:pt>
                  <c:pt idx="1">
                    <c:v>F0534867</c:v>
                  </c:pt>
                  <c:pt idx="2">
                    <c:v>F0534867</c:v>
                  </c:pt>
                  <c:pt idx="3">
                    <c:v>F0545479</c:v>
                  </c:pt>
                  <c:pt idx="4">
                    <c:v>F0534867</c:v>
                  </c:pt>
                  <c:pt idx="5">
                    <c:v>F0534867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'06-02'!$O$3:$O$10</c:f>
              <c:numCache>
                <c:formatCode>General</c:formatCode>
                <c:ptCount val="8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12096"/>
        <c:axId val="149098496"/>
      </c:barChart>
      <c:catAx>
        <c:axId val="14941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098496"/>
        <c:crosses val="autoZero"/>
        <c:auto val="1"/>
        <c:lblAlgn val="ctr"/>
        <c:lblOffset val="100"/>
        <c:noMultiLvlLbl val="0"/>
      </c:catAx>
      <c:valAx>
        <c:axId val="1490984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9412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5994343077668"/>
          <c:y val="7.2273359382734395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'08-02-'!$N$2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'08-02-'!$L$3:$M$10</c:f>
              <c:multiLvlStrCache>
                <c:ptCount val="8"/>
                <c:lvl>
                  <c:pt idx="0">
                    <c:v>A</c:v>
                  </c:pt>
                  <c:pt idx="1">
                    <c:v>B</c:v>
                  </c:pt>
                  <c:pt idx="2">
                    <c:v>B</c:v>
                  </c:pt>
                  <c:pt idx="3">
                    <c:v>C</c:v>
                  </c:pt>
                  <c:pt idx="4">
                    <c:v>C</c:v>
                  </c:pt>
                  <c:pt idx="5">
                    <c:v>C</c:v>
                  </c:pt>
                  <c:pt idx="6">
                    <c:v>D</c:v>
                  </c:pt>
                  <c:pt idx="7">
                    <c:v>D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'08-02-'!$N$3:$N$10</c:f>
              <c:numCache>
                <c:formatCode>0</c:formatCode>
                <c:ptCount val="8"/>
                <c:pt idx="0">
                  <c:v>20</c:v>
                </c:pt>
                <c:pt idx="1">
                  <c:v>11.337868480725623</c:v>
                </c:pt>
                <c:pt idx="2">
                  <c:v>11.337868480725623</c:v>
                </c:pt>
                <c:pt idx="3">
                  <c:v>11.337868480725623</c:v>
                </c:pt>
                <c:pt idx="4">
                  <c:v>11.337868480725623</c:v>
                </c:pt>
                <c:pt idx="5">
                  <c:v>11.337868480725623</c:v>
                </c:pt>
                <c:pt idx="6">
                  <c:v>17.649135192375574</c:v>
                </c:pt>
                <c:pt idx="7">
                  <c:v>17.649135192375574</c:v>
                </c:pt>
              </c:numCache>
            </c:numRef>
          </c:val>
        </c:ser>
        <c:ser>
          <c:idx val="2"/>
          <c:order val="1"/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'08-02-'!$L$3:$M$10</c:f>
              <c:multiLvlStrCache>
                <c:ptCount val="8"/>
                <c:lvl>
                  <c:pt idx="0">
                    <c:v>A</c:v>
                  </c:pt>
                  <c:pt idx="1">
                    <c:v>B</c:v>
                  </c:pt>
                  <c:pt idx="2">
                    <c:v>B</c:v>
                  </c:pt>
                  <c:pt idx="3">
                    <c:v>C</c:v>
                  </c:pt>
                  <c:pt idx="4">
                    <c:v>C</c:v>
                  </c:pt>
                  <c:pt idx="5">
                    <c:v>C</c:v>
                  </c:pt>
                  <c:pt idx="6">
                    <c:v>D</c:v>
                  </c:pt>
                  <c:pt idx="7">
                    <c:v>D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'08-02-'!$Q$3:$Q$10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'08-02-'!$L$3:$M$10</c:f>
              <c:multiLvlStrCache>
                <c:ptCount val="8"/>
                <c:lvl>
                  <c:pt idx="0">
                    <c:v>A</c:v>
                  </c:pt>
                  <c:pt idx="1">
                    <c:v>B</c:v>
                  </c:pt>
                  <c:pt idx="2">
                    <c:v>B</c:v>
                  </c:pt>
                  <c:pt idx="3">
                    <c:v>C</c:v>
                  </c:pt>
                  <c:pt idx="4">
                    <c:v>C</c:v>
                  </c:pt>
                  <c:pt idx="5">
                    <c:v>C</c:v>
                  </c:pt>
                  <c:pt idx="6">
                    <c:v>D</c:v>
                  </c:pt>
                  <c:pt idx="7">
                    <c:v>D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'08-02-'!$P$3:$P$10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45088"/>
        <c:axId val="149146624"/>
      </c:barChart>
      <c:catAx>
        <c:axId val="14914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146624"/>
        <c:crosses val="autoZero"/>
        <c:auto val="1"/>
        <c:lblAlgn val="ctr"/>
        <c:lblOffset val="100"/>
        <c:noMultiLvlLbl val="0"/>
      </c:catAx>
      <c:valAx>
        <c:axId val="1491466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9145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119064</xdr:colOff>
      <xdr:row>14</xdr:row>
      <xdr:rowOff>35719</xdr:rowOff>
    </xdr:from>
    <xdr:to>
      <xdr:col>11</xdr:col>
      <xdr:colOff>202407</xdr:colOff>
      <xdr:row>31</xdr:row>
      <xdr:rowOff>95250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0.26901</cdr:x>
      <cdr:y>0.04658</cdr:y>
    </cdr:from>
    <cdr:to>
      <cdr:x>0.7686</cdr:x>
      <cdr:y>0.12028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90029" y="240825"/>
          <a:ext cx="3881438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marche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590579</xdr:colOff>
      <xdr:row>16</xdr:row>
      <xdr:rowOff>97653</xdr:rowOff>
    </xdr:from>
    <xdr:to>
      <xdr:col>18</xdr:col>
      <xdr:colOff>537482</xdr:colOff>
      <xdr:row>43</xdr:row>
      <xdr:rowOff>125865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0.26901</cdr:x>
      <cdr:y>0.04658</cdr:y>
    </cdr:from>
    <cdr:to>
      <cdr:x>0.7686</cdr:x>
      <cdr:y>0.12028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90029" y="240825"/>
          <a:ext cx="3881438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marche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590579</xdr:colOff>
      <xdr:row>16</xdr:row>
      <xdr:rowOff>97653</xdr:rowOff>
    </xdr:from>
    <xdr:to>
      <xdr:col>19</xdr:col>
      <xdr:colOff>537482</xdr:colOff>
      <xdr:row>43</xdr:row>
      <xdr:rowOff>125865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0.38548</cdr:x>
      <cdr:y>0.01665</cdr:y>
    </cdr:from>
    <cdr:to>
      <cdr:x>0.88507</cdr:x>
      <cdr:y>0.09035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994897" y="86117"/>
          <a:ext cx="3881469" cy="381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suivi horaire 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0.26901</cdr:x>
      <cdr:y>0.04658</cdr:y>
    </cdr:from>
    <cdr:to>
      <cdr:x>0.7686</cdr:x>
      <cdr:y>0.12028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90029" y="240825"/>
          <a:ext cx="3881438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marche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672222</xdr:colOff>
      <xdr:row>12</xdr:row>
      <xdr:rowOff>152082</xdr:rowOff>
    </xdr:from>
    <xdr:to>
      <xdr:col>18</xdr:col>
      <xdr:colOff>619125</xdr:colOff>
      <xdr:row>39</xdr:row>
      <xdr:rowOff>71437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0.26901</cdr:x>
      <cdr:y>0.04658</cdr:y>
    </cdr:from>
    <cdr:to>
      <cdr:x>0.7686</cdr:x>
      <cdr:y>0.12028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90029" y="240825"/>
          <a:ext cx="3881438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marche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236793</xdr:colOff>
      <xdr:row>18</xdr:row>
      <xdr:rowOff>124868</xdr:rowOff>
    </xdr:from>
    <xdr:to>
      <xdr:col>19</xdr:col>
      <xdr:colOff>224518</xdr:colOff>
      <xdr:row>45</xdr:row>
      <xdr:rowOff>153080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0.26901</cdr:x>
      <cdr:y>0.04658</cdr:y>
    </cdr:from>
    <cdr:to>
      <cdr:x>0.7686</cdr:x>
      <cdr:y>0.12028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90029" y="240825"/>
          <a:ext cx="3881438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marche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590579</xdr:colOff>
      <xdr:row>16</xdr:row>
      <xdr:rowOff>97653</xdr:rowOff>
    </xdr:from>
    <xdr:to>
      <xdr:col>18</xdr:col>
      <xdr:colOff>537482</xdr:colOff>
      <xdr:row>43</xdr:row>
      <xdr:rowOff>125865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0.26901</cdr:x>
      <cdr:y>0.04658</cdr:y>
    </cdr:from>
    <cdr:to>
      <cdr:x>0.7686</cdr:x>
      <cdr:y>0.12028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90029" y="240825"/>
          <a:ext cx="3881438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600"/>
            <a:t>Tableau de marche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590579</xdr:colOff>
      <xdr:row>16</xdr:row>
      <xdr:rowOff>97653</xdr:rowOff>
    </xdr:from>
    <xdr:to>
      <xdr:col>18</xdr:col>
      <xdr:colOff>537482</xdr:colOff>
      <xdr:row>43</xdr:row>
      <xdr:rowOff>125865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bia_Moez/&#233;quilibrages/3137/Dossier3137/31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mme de montage"/>
      <sheetName val="equilibrage(4 ouvrières)"/>
      <sheetName val="fiche chronometrage"/>
    </sheetNames>
    <sheetDataSet>
      <sheetData sheetId="0"/>
      <sheetData sheetId="1"/>
      <sheetData sheetId="2">
        <row r="7">
          <cell r="L7">
            <v>23</v>
          </cell>
        </row>
        <row r="8">
          <cell r="L8">
            <v>52</v>
          </cell>
        </row>
        <row r="9">
          <cell r="L9">
            <v>41</v>
          </cell>
        </row>
        <row r="10">
          <cell r="L10">
            <v>47</v>
          </cell>
        </row>
        <row r="11">
          <cell r="L11">
            <v>19</v>
          </cell>
        </row>
        <row r="12">
          <cell r="L12">
            <v>16</v>
          </cell>
        </row>
        <row r="13">
          <cell r="L13">
            <v>28</v>
          </cell>
        </row>
        <row r="14">
          <cell r="L14">
            <v>124</v>
          </cell>
        </row>
        <row r="15">
          <cell r="L15">
            <v>39</v>
          </cell>
        </row>
        <row r="16">
          <cell r="L16">
            <v>42</v>
          </cell>
        </row>
        <row r="17">
          <cell r="L17">
            <v>84</v>
          </cell>
        </row>
        <row r="18">
          <cell r="L18">
            <v>71</v>
          </cell>
        </row>
        <row r="19">
          <cell r="L19">
            <v>109</v>
          </cell>
        </row>
        <row r="20">
          <cell r="L20">
            <v>64</v>
          </cell>
        </row>
        <row r="21">
          <cell r="L21">
            <v>41</v>
          </cell>
        </row>
        <row r="22">
          <cell r="L22">
            <v>92</v>
          </cell>
        </row>
        <row r="23">
          <cell r="L23">
            <v>71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90" zoomScaleNormal="90" workbookViewId="0">
      <selection activeCell="N9" sqref="N9"/>
    </sheetView>
  </sheetViews>
  <sheetFormatPr baseColWidth="10" defaultRowHeight="15" x14ac:dyDescent="0.25"/>
  <cols>
    <col min="1" max="1" width="14.140625" style="20" bestFit="1" customWidth="1"/>
    <col min="2" max="2" width="15.5703125" style="20" customWidth="1"/>
    <col min="3" max="3" width="30.42578125" style="20" customWidth="1"/>
    <col min="4" max="4" width="11.42578125" style="20"/>
    <col min="5" max="5" width="8" style="20" bestFit="1" customWidth="1"/>
    <col min="6" max="7" width="11.42578125" style="20"/>
    <col min="8" max="8" width="16.5703125" style="20" bestFit="1" customWidth="1"/>
    <col min="9" max="10" width="12" style="27" customWidth="1"/>
    <col min="11" max="11" width="12.28515625" style="20" bestFit="1" customWidth="1"/>
    <col min="12" max="12" width="12.28515625" style="27" customWidth="1"/>
    <col min="13" max="13" width="13" style="20" bestFit="1" customWidth="1"/>
    <col min="14" max="14" width="10" style="20" customWidth="1"/>
    <col min="15" max="16384" width="11.42578125" style="20"/>
  </cols>
  <sheetData>
    <row r="1" spans="1:16" ht="18" customHeight="1" x14ac:dyDescent="0.25">
      <c r="A1" s="79">
        <v>43131</v>
      </c>
      <c r="B1" s="80"/>
      <c r="C1" s="80"/>
      <c r="D1" s="17"/>
      <c r="E1" s="35"/>
      <c r="F1" s="17"/>
      <c r="G1" s="17"/>
      <c r="H1" s="18"/>
    </row>
    <row r="2" spans="1:16" ht="39" customHeight="1" x14ac:dyDescent="0.25">
      <c r="A2" s="14" t="s">
        <v>8</v>
      </c>
      <c r="B2" s="14" t="s">
        <v>6</v>
      </c>
      <c r="C2" s="12" t="s">
        <v>5</v>
      </c>
      <c r="D2" s="36" t="s">
        <v>28</v>
      </c>
      <c r="E2" s="33" t="s">
        <v>29</v>
      </c>
      <c r="F2" s="33"/>
      <c r="G2" s="34">
        <v>9</v>
      </c>
      <c r="H2" s="13"/>
      <c r="I2" s="28" t="s">
        <v>20</v>
      </c>
      <c r="K2" s="22" t="s">
        <v>24</v>
      </c>
      <c r="L2" s="24" t="s">
        <v>15</v>
      </c>
      <c r="M2" s="38" t="s">
        <v>18</v>
      </c>
      <c r="N2" s="37" t="s">
        <v>30</v>
      </c>
      <c r="O2" s="39" t="s">
        <v>25</v>
      </c>
      <c r="P2" s="40" t="s">
        <v>26</v>
      </c>
    </row>
    <row r="3" spans="1:16" ht="57.75" customHeight="1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16</v>
      </c>
      <c r="F3" s="8" t="s">
        <v>9</v>
      </c>
      <c r="G3" s="9" t="s">
        <v>17</v>
      </c>
      <c r="H3" s="10" t="s">
        <v>19</v>
      </c>
      <c r="I3" s="29">
        <v>0</v>
      </c>
      <c r="K3" s="23" t="s">
        <v>10</v>
      </c>
      <c r="L3" s="25" t="str">
        <f ca="1">IF(ROWS($L$3:L3)&gt;MAX($I$3:I13),"",INDIRECT("B"&amp;2+IFERROR(MATCH(ROWS($L$3:L3),$I$3:$I$13,0),MATCH(ROWS($L$3:L3),$I$3:$I$13,1)+1)))</f>
        <v>F262760</v>
      </c>
      <c r="M3" s="32">
        <f ca="1">IF(L3="","",VLOOKUP(L3,$B$4:$H$13,4,0)/VLOOKUP(L3,$B$4:$H$13,7,0))</f>
        <v>18</v>
      </c>
      <c r="N3" s="25">
        <v>20</v>
      </c>
      <c r="O3" s="25">
        <f ca="1">IFERROR(IF(N3&gt;=ROUND(M3,0),ROUND(N3,0),""),"")</f>
        <v>20</v>
      </c>
      <c r="P3" s="25" t="str">
        <f ca="1">IFERROR(IF(N3&lt;ROUND(M3,0),ROUND(N3,0),""),"")</f>
        <v/>
      </c>
    </row>
    <row r="4" spans="1:16" ht="15.75" x14ac:dyDescent="0.25">
      <c r="A4" s="31" t="s">
        <v>83</v>
      </c>
      <c r="B4" s="1" t="s">
        <v>84</v>
      </c>
      <c r="C4" s="1" t="s">
        <v>85</v>
      </c>
      <c r="D4" s="1">
        <v>2238105</v>
      </c>
      <c r="E4" s="1">
        <v>20</v>
      </c>
      <c r="F4" s="1">
        <v>50</v>
      </c>
      <c r="G4" s="2">
        <f t="shared" ref="G4:G8" si="0">F4/100*E4</f>
        <v>10</v>
      </c>
      <c r="H4" s="19">
        <f>G4/G2</f>
        <v>1.1111111111111112</v>
      </c>
      <c r="I4" s="29">
        <f>ROUND(SUM($H$4:H4),0)</f>
        <v>1</v>
      </c>
      <c r="K4" s="23" t="s">
        <v>11</v>
      </c>
      <c r="L4" s="25" t="str">
        <f ca="1">IF(ROWS($L$3:L4)&gt;MAX($I$3:I14),"",INDIRECT("B"&amp;2+IFERROR(MATCH(ROWS($L$3:L4),$I$3:$I$13,0),MATCH(ROWS($L$3:L4),$I$3:$I$13,1)+1)))</f>
        <v>F0550607</v>
      </c>
      <c r="M4" s="32">
        <f t="shared" ref="M4:M10" ca="1" si="1">IF(L4="","",VLOOKUP(L4,$B$4:$H$13,4,0)/VLOOKUP(L4,$B$4:$H$13,7,0))</f>
        <v>16.071428571428569</v>
      </c>
      <c r="N4" s="57">
        <v>16</v>
      </c>
      <c r="O4" s="57">
        <f t="shared" ref="O4:O10" ca="1" si="2">IFERROR(IF(N4&gt;=ROUND(M4,0),ROUND(N4,0),""),"")</f>
        <v>16</v>
      </c>
      <c r="P4" s="25" t="str">
        <f t="shared" ref="P4:P9" ca="1" si="3">IFERROR(IF(N4&lt;ROUND(M4,0),ROUND(N4,0),""),"")</f>
        <v/>
      </c>
    </row>
    <row r="5" spans="1:16" ht="15.75" x14ac:dyDescent="0.25">
      <c r="A5" s="31">
        <v>3177</v>
      </c>
      <c r="B5" s="1" t="s">
        <v>86</v>
      </c>
      <c r="C5" s="1" t="s">
        <v>82</v>
      </c>
      <c r="D5" s="1">
        <v>2234669</v>
      </c>
      <c r="E5" s="1">
        <v>25</v>
      </c>
      <c r="F5" s="1">
        <v>56</v>
      </c>
      <c r="G5" s="2">
        <f t="shared" si="0"/>
        <v>14.000000000000002</v>
      </c>
      <c r="H5" s="19">
        <f>G5/G2</f>
        <v>1.5555555555555558</v>
      </c>
      <c r="I5" s="29">
        <f>ROUND(SUM($H$4:H5),0)</f>
        <v>3</v>
      </c>
      <c r="K5" s="23" t="s">
        <v>12</v>
      </c>
      <c r="L5" s="25" t="str">
        <f ca="1">IF(ROWS($L$3:L5)&gt;MAX($I$3:I15),"",INDIRECT("B"&amp;2+IFERROR(MATCH(ROWS($L$3:L5),$I$3:$I$13,0),MATCH(ROWS($L$3:L5),$I$3:$I$13,1)+1)))</f>
        <v>F0550607</v>
      </c>
      <c r="M5" s="32">
        <v>9</v>
      </c>
      <c r="N5" s="57">
        <v>9</v>
      </c>
      <c r="O5" s="57">
        <f t="shared" si="2"/>
        <v>9</v>
      </c>
      <c r="P5" s="25" t="str">
        <f t="shared" si="3"/>
        <v/>
      </c>
    </row>
    <row r="6" spans="1:16" ht="15.75" x14ac:dyDescent="0.25">
      <c r="A6" s="31" t="s">
        <v>83</v>
      </c>
      <c r="B6" s="1" t="s">
        <v>81</v>
      </c>
      <c r="C6" s="1" t="s">
        <v>82</v>
      </c>
      <c r="D6" s="1">
        <v>2236788</v>
      </c>
      <c r="E6" s="1">
        <v>25</v>
      </c>
      <c r="F6" s="1">
        <v>77</v>
      </c>
      <c r="G6" s="2">
        <f t="shared" si="0"/>
        <v>19.25</v>
      </c>
      <c r="H6" s="19">
        <f>G6/G2</f>
        <v>2.1388888888888888</v>
      </c>
      <c r="I6" s="29">
        <f>ROUND(SUM($H$4:H6),0)</f>
        <v>5</v>
      </c>
      <c r="K6" s="23" t="s">
        <v>13</v>
      </c>
      <c r="L6" s="25" t="str">
        <f ca="1">IF(ROWS($L$3:L6)&gt;MAX($I$3:I16),"",INDIRECT("B"&amp;2+IFERROR(MATCH(ROWS($L$3:L6),$I$3:$I$13,0),MATCH(ROWS($L$3:L6),$I$3:$I$13,1)+1)))</f>
        <v>F0419289</v>
      </c>
      <c r="M6" s="32">
        <f t="shared" ca="1" si="1"/>
        <v>11.688311688311689</v>
      </c>
      <c r="N6" s="57">
        <v>12</v>
      </c>
      <c r="O6" s="57">
        <f t="shared" ca="1" si="2"/>
        <v>12</v>
      </c>
      <c r="P6" s="25" t="str">
        <f t="shared" ca="1" si="3"/>
        <v/>
      </c>
    </row>
    <row r="7" spans="1:16" ht="15.75" x14ac:dyDescent="0.25">
      <c r="A7" s="31" t="s">
        <v>83</v>
      </c>
      <c r="B7" s="1" t="s">
        <v>81</v>
      </c>
      <c r="C7" s="1" t="s">
        <v>82</v>
      </c>
      <c r="D7" s="1">
        <v>2238051</v>
      </c>
      <c r="E7" s="1">
        <v>25</v>
      </c>
      <c r="F7" s="1">
        <v>77</v>
      </c>
      <c r="G7" s="2">
        <f t="shared" si="0"/>
        <v>19.25</v>
      </c>
      <c r="H7" s="19">
        <f>G7/G2</f>
        <v>2.1388888888888888</v>
      </c>
      <c r="I7" s="29">
        <f>ROUND(SUM($H$4:H7),0)</f>
        <v>7</v>
      </c>
      <c r="K7" s="30" t="s">
        <v>22</v>
      </c>
      <c r="L7" s="25" t="str">
        <f ca="1">IF(ROWS($L$3:L7)&gt;MAX($I$3:I17),"",INDIRECT("B"&amp;2+IFERROR(MATCH(ROWS($L$3:L7),$I$3:$I$13,0),MATCH(ROWS($L$3:L7),$I$3:$I$13,1)+1)))</f>
        <v>F0419289</v>
      </c>
      <c r="M7" s="32">
        <f t="shared" ca="1" si="1"/>
        <v>11.688311688311689</v>
      </c>
      <c r="N7" s="57">
        <v>12</v>
      </c>
      <c r="O7" s="57">
        <f t="shared" ca="1" si="2"/>
        <v>12</v>
      </c>
      <c r="P7" s="25" t="str">
        <f t="shared" ca="1" si="3"/>
        <v/>
      </c>
    </row>
    <row r="8" spans="1:16" ht="15.75" x14ac:dyDescent="0.25">
      <c r="A8" s="31" t="s">
        <v>80</v>
      </c>
      <c r="B8" s="1" t="s">
        <v>78</v>
      </c>
      <c r="C8" s="1" t="s">
        <v>79</v>
      </c>
      <c r="D8" s="1">
        <v>2237787</v>
      </c>
      <c r="E8" s="1">
        <v>25</v>
      </c>
      <c r="F8" s="1">
        <v>41</v>
      </c>
      <c r="G8" s="2">
        <f t="shared" si="0"/>
        <v>10.25</v>
      </c>
      <c r="H8" s="19">
        <f>G8/G2</f>
        <v>1.1388888888888888</v>
      </c>
      <c r="I8" s="29">
        <f>ROUND(SUM($H$4:H8),0)</f>
        <v>8</v>
      </c>
      <c r="K8" s="23" t="s">
        <v>23</v>
      </c>
      <c r="L8" s="25" t="str">
        <f ca="1">IF(ROWS($L$3:L8)&gt;MAX($I$3:I18),"",INDIRECT("B"&amp;2+IFERROR(MATCH(ROWS($L$3:L8),$I$3:$I$13,0),MATCH(ROWS($L$3:L8),$I$3:$I$13,1)+1)))</f>
        <v>F0419289</v>
      </c>
      <c r="M8" s="32">
        <f t="shared" ca="1" si="1"/>
        <v>11.688311688311689</v>
      </c>
      <c r="N8" s="57">
        <v>13</v>
      </c>
      <c r="O8" s="57">
        <f t="shared" ca="1" si="2"/>
        <v>13</v>
      </c>
      <c r="P8" s="25" t="str">
        <f t="shared" ca="1" si="3"/>
        <v/>
      </c>
    </row>
    <row r="9" spans="1:16" ht="15.75" x14ac:dyDescent="0.25">
      <c r="A9" s="31"/>
      <c r="B9" s="1"/>
      <c r="C9" s="1"/>
      <c r="D9" s="1"/>
      <c r="E9" s="1"/>
      <c r="F9" s="1"/>
      <c r="G9" s="2"/>
      <c r="H9" s="19"/>
      <c r="I9" s="29">
        <f>ROUND(SUM($H$4:H9),0)</f>
        <v>8</v>
      </c>
      <c r="K9" s="23" t="s">
        <v>21</v>
      </c>
      <c r="L9" s="25" t="str">
        <f ca="1">IF(ROWS($L$3:L9)&gt;MAX($I$3:I19),"",INDIRECT("B"&amp;2+IFERROR(MATCH(ROWS($L$3:L9),$I$3:$I$13,0),MATCH(ROWS($L$3:L9),$I$3:$I$13,1)+1)))</f>
        <v>F0419289</v>
      </c>
      <c r="M9" s="32">
        <f t="shared" ca="1" si="1"/>
        <v>11.688311688311689</v>
      </c>
      <c r="N9" s="57">
        <v>13</v>
      </c>
      <c r="O9" s="57">
        <f t="shared" ca="1" si="2"/>
        <v>13</v>
      </c>
      <c r="P9" s="25" t="str">
        <f t="shared" ca="1" si="3"/>
        <v/>
      </c>
    </row>
    <row r="10" spans="1:16" ht="15.75" x14ac:dyDescent="0.25">
      <c r="A10" s="31"/>
      <c r="B10" s="1"/>
      <c r="C10" s="1"/>
      <c r="D10" s="1"/>
      <c r="E10" s="1"/>
      <c r="F10" s="1"/>
      <c r="G10" s="2"/>
      <c r="H10" s="19">
        <f>G10/G2</f>
        <v>0</v>
      </c>
      <c r="I10" s="29">
        <f>ROUND(SUM($H$4:H10),0)</f>
        <v>8</v>
      </c>
      <c r="K10" s="23" t="s">
        <v>14</v>
      </c>
      <c r="L10" s="25" t="str">
        <f ca="1">IF(ROWS($L$3:L10)&gt;MAX($I$3:I20),"",INDIRECT("B"&amp;2+IFERROR(MATCH(ROWS($L$3:L10),$I$3:$I$13,0),MATCH(ROWS($L$3:L10),$I$3:$I$13,1)+1)))</f>
        <v>F0449085</v>
      </c>
      <c r="M10" s="32">
        <f t="shared" ca="1" si="1"/>
        <v>21.951219512195124</v>
      </c>
      <c r="N10" s="57">
        <v>0</v>
      </c>
      <c r="O10" s="57" t="str">
        <f t="shared" ca="1" si="2"/>
        <v/>
      </c>
      <c r="P10" s="25">
        <f t="shared" ref="P10:P14" ca="1" si="4">IFERROR(IF(N10&lt;ROUND(M10,0),ROUND(N10,0),""),"")</f>
        <v>0</v>
      </c>
    </row>
    <row r="11" spans="1:16" ht="15.75" x14ac:dyDescent="0.25">
      <c r="A11" s="31"/>
      <c r="B11" s="1"/>
      <c r="C11" s="1"/>
      <c r="D11" s="1"/>
      <c r="E11" s="1"/>
      <c r="F11" s="1"/>
      <c r="G11" s="2"/>
      <c r="H11" s="19"/>
      <c r="I11" s="29">
        <f>ROUND(SUM($H$4:H11),0)</f>
        <v>8</v>
      </c>
      <c r="K11" s="23"/>
      <c r="L11" s="25" t="str">
        <f ca="1">IF(ROWS($L$3:L11)&gt;MAX($I$3:I17),"",INDIRECT("B"&amp;2+IFERROR(MATCH(ROWS($L$3:L11),$I$3:$I$6,0),MATCH(ROWS($L$3:L11),$I$3:$I$6,1)+1)))</f>
        <v/>
      </c>
      <c r="M11" s="32" t="str">
        <f t="shared" ref="M11:M12" ca="1" si="5">IF(L11="","",VLOOKUP(L11,$B$4:$H$13,4,0)/VLOOKUP(L11,$B$4:$H$13,7,0))</f>
        <v/>
      </c>
      <c r="N11" s="25"/>
      <c r="O11" s="25" t="str">
        <f t="shared" ref="O11:O14" ca="1" si="6">IFERROR(IF(N11&gt;=ROUND(M11,0),ROUND(N11,0),""),"")</f>
        <v/>
      </c>
      <c r="P11" s="25" t="str">
        <f t="shared" ca="1" si="4"/>
        <v/>
      </c>
    </row>
    <row r="12" spans="1:16" ht="15.75" x14ac:dyDescent="0.25">
      <c r="A12" s="21"/>
      <c r="B12" s="6"/>
      <c r="C12" s="1"/>
      <c r="D12" s="6"/>
      <c r="E12" s="6"/>
      <c r="F12" s="6"/>
      <c r="G12" s="15"/>
      <c r="H12" s="19"/>
      <c r="I12" s="29">
        <f>ROUND(SUM($H$4:H12),0)</f>
        <v>8</v>
      </c>
      <c r="K12" s="23"/>
      <c r="L12" s="25"/>
      <c r="M12" s="32" t="str">
        <f t="shared" si="5"/>
        <v/>
      </c>
      <c r="N12" s="25"/>
      <c r="O12" s="25" t="str">
        <f t="shared" si="6"/>
        <v/>
      </c>
      <c r="P12" s="25" t="str">
        <f t="shared" si="4"/>
        <v/>
      </c>
    </row>
    <row r="13" spans="1:16" ht="23.25" x14ac:dyDescent="0.25">
      <c r="A13" s="3"/>
      <c r="B13" s="4"/>
      <c r="C13" s="1" t="s">
        <v>4</v>
      </c>
      <c r="D13" s="1"/>
      <c r="E13" s="1"/>
      <c r="F13" s="1"/>
      <c r="G13" s="16">
        <f>SUM(G4:G9)</f>
        <v>72.75</v>
      </c>
      <c r="H13" s="5"/>
      <c r="K13" s="23"/>
      <c r="L13" s="25" t="str">
        <f ca="1">IF(ROWS($L$3:L13)&gt;MAX($I$3:I19),"",INDIRECT("B"&amp;2+IFERROR(MATCH(ROWS($L$3:L13),$I$3:$I$6,0),MATCH(ROWS($L$3:L13),$I$3:$I$6,1)+1)))</f>
        <v/>
      </c>
      <c r="M13" s="25" t="str">
        <f t="shared" ref="M13:M14" ca="1" si="7">IF(L13="","",VLOOKUP(L13,$B$4:$H$9,4,0)/VLOOKUP(L13,$B$4:$H$9,7,0))</f>
        <v/>
      </c>
      <c r="N13" s="25"/>
      <c r="O13" s="25" t="str">
        <f t="shared" ca="1" si="6"/>
        <v/>
      </c>
      <c r="P13" s="25" t="str">
        <f t="shared" ca="1" si="4"/>
        <v/>
      </c>
    </row>
    <row r="14" spans="1:16" x14ac:dyDescent="0.25">
      <c r="G14" s="20" t="s">
        <v>7</v>
      </c>
      <c r="K14" s="11"/>
      <c r="L14" s="26" t="str">
        <f ca="1">IF(ROWS($L$3:L14)&gt;MAX($I$3:I20),"",INDIRECT("B"&amp;2+IFERROR(MATCH(ROWS($L$3:L14),$I$3:$I$6,0),MATCH(ROWS($L$3:L14),$I$3:$I$6,1)+1)))</f>
        <v/>
      </c>
      <c r="M14" s="25" t="str">
        <f t="shared" ca="1" si="7"/>
        <v/>
      </c>
      <c r="N14" s="11"/>
      <c r="O14" s="25" t="str">
        <f t="shared" ca="1" si="6"/>
        <v/>
      </c>
      <c r="P14" s="25" t="str">
        <f t="shared" ca="1" si="4"/>
        <v/>
      </c>
    </row>
    <row r="28" spans="13:13" x14ac:dyDescent="0.25">
      <c r="M28" s="20" t="s">
        <v>27</v>
      </c>
    </row>
  </sheetData>
  <protectedRanges>
    <protectedRange sqref="G2 N3:N14" name="Plage1"/>
  </protectedRanges>
  <dataConsolidate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2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topLeftCell="A3" workbookViewId="0">
      <selection activeCell="H38" sqref="H38"/>
    </sheetView>
  </sheetViews>
  <sheetFormatPr baseColWidth="10" defaultRowHeight="15" x14ac:dyDescent="0.25"/>
  <cols>
    <col min="1" max="1" width="2.7109375" customWidth="1"/>
  </cols>
  <sheetData>
    <row r="1" spans="2:13" hidden="1" x14ac:dyDescent="0.25"/>
    <row r="2" spans="2:13" hidden="1" x14ac:dyDescent="0.25"/>
    <row r="3" spans="2:13" ht="16.5" customHeight="1" x14ac:dyDescent="0.25">
      <c r="B3" s="20"/>
      <c r="C3" s="20"/>
      <c r="D3" s="20"/>
      <c r="E3" s="20"/>
      <c r="F3" s="82" t="s">
        <v>31</v>
      </c>
      <c r="G3" s="83"/>
      <c r="H3" s="83"/>
      <c r="I3" s="83"/>
      <c r="J3" s="20"/>
      <c r="K3" s="20"/>
      <c r="L3" s="20"/>
      <c r="M3" s="20"/>
    </row>
    <row r="4" spans="2:13" x14ac:dyDescent="0.25">
      <c r="B4" s="20"/>
      <c r="C4" s="84" t="s">
        <v>32</v>
      </c>
      <c r="D4" s="84"/>
      <c r="E4" s="84"/>
      <c r="F4" s="84"/>
      <c r="G4" s="84"/>
      <c r="H4" s="84"/>
      <c r="I4" s="84"/>
      <c r="J4" s="84"/>
      <c r="K4" s="84"/>
      <c r="L4" s="84"/>
      <c r="M4" s="41"/>
    </row>
    <row r="5" spans="2:13" x14ac:dyDescent="0.25">
      <c r="B5" s="11" t="s">
        <v>77</v>
      </c>
      <c r="C5" s="42">
        <f>1652*10</f>
        <v>16520</v>
      </c>
      <c r="D5" s="42" t="s">
        <v>33</v>
      </c>
      <c r="E5" s="42">
        <v>4</v>
      </c>
      <c r="F5" s="42" t="s">
        <v>34</v>
      </c>
      <c r="G5" s="11">
        <v>10</v>
      </c>
      <c r="H5" s="85" t="s">
        <v>35</v>
      </c>
      <c r="I5" s="85" t="s">
        <v>36</v>
      </c>
      <c r="J5" s="85" t="s">
        <v>37</v>
      </c>
      <c r="K5" s="85" t="s">
        <v>38</v>
      </c>
      <c r="L5" s="85" t="s">
        <v>39</v>
      </c>
      <c r="M5" s="43"/>
    </row>
    <row r="6" spans="2:13" x14ac:dyDescent="0.25">
      <c r="B6" s="11" t="s">
        <v>40</v>
      </c>
      <c r="C6" s="42">
        <f>C5/E5</f>
        <v>4130</v>
      </c>
      <c r="D6" s="42" t="s">
        <v>41</v>
      </c>
      <c r="E6" s="42">
        <f>C6</f>
        <v>4130</v>
      </c>
      <c r="F6" s="42" t="s">
        <v>42</v>
      </c>
      <c r="G6" s="11">
        <f>((7*60) + 45) *100 *E5</f>
        <v>186000</v>
      </c>
      <c r="H6" s="85"/>
      <c r="I6" s="85"/>
      <c r="J6" s="85"/>
      <c r="K6" s="85"/>
      <c r="L6" s="85"/>
      <c r="M6" s="43"/>
    </row>
    <row r="7" spans="2:13" x14ac:dyDescent="0.25">
      <c r="B7" s="11"/>
      <c r="C7" s="86" t="s">
        <v>43</v>
      </c>
      <c r="D7" s="86"/>
      <c r="E7" s="86"/>
      <c r="F7" s="86"/>
      <c r="G7" s="86"/>
      <c r="H7" s="86"/>
      <c r="I7" s="85"/>
      <c r="J7" s="85"/>
      <c r="K7" s="85"/>
      <c r="L7" s="85"/>
      <c r="M7" s="43"/>
    </row>
    <row r="8" spans="2:13" x14ac:dyDescent="0.25">
      <c r="B8" s="44">
        <v>1</v>
      </c>
      <c r="C8" s="81" t="s">
        <v>44</v>
      </c>
      <c r="D8" s="81"/>
      <c r="E8" s="81"/>
      <c r="F8" s="81"/>
      <c r="G8" s="81"/>
      <c r="H8" s="45">
        <f>('[1]fiche chronometrage'!L7*1000)/60</f>
        <v>383.33333333333331</v>
      </c>
      <c r="I8" s="11">
        <v>538.9</v>
      </c>
      <c r="J8" s="11">
        <v>0</v>
      </c>
      <c r="K8" s="11">
        <v>0</v>
      </c>
      <c r="L8" s="11">
        <v>0</v>
      </c>
      <c r="M8" s="43"/>
    </row>
    <row r="9" spans="2:13" x14ac:dyDescent="0.25">
      <c r="B9" s="44">
        <v>2</v>
      </c>
      <c r="C9" s="87" t="s">
        <v>45</v>
      </c>
      <c r="D9" s="88"/>
      <c r="E9" s="88"/>
      <c r="F9" s="88"/>
      <c r="G9" s="88"/>
      <c r="H9" s="45">
        <f>('[1]fiche chronometrage'!L8*1000)/60</f>
        <v>866.66666666666663</v>
      </c>
      <c r="I9" s="11">
        <v>411.1</v>
      </c>
      <c r="J9" s="11">
        <v>0</v>
      </c>
      <c r="K9" s="11">
        <v>0</v>
      </c>
      <c r="L9" s="11">
        <v>0</v>
      </c>
      <c r="M9" s="43"/>
    </row>
    <row r="10" spans="2:13" x14ac:dyDescent="0.25">
      <c r="B10" s="44">
        <v>3</v>
      </c>
      <c r="C10" s="81" t="s">
        <v>46</v>
      </c>
      <c r="D10" s="81"/>
      <c r="E10" s="81"/>
      <c r="F10" s="81"/>
      <c r="G10" s="81"/>
      <c r="H10" s="45">
        <f>('[1]fiche chronometrage'!L9*1000)/60</f>
        <v>683.33333333333337</v>
      </c>
      <c r="I10" s="11">
        <v>1055.5999999999999</v>
      </c>
      <c r="J10" s="11">
        <v>0</v>
      </c>
      <c r="K10" s="11">
        <v>0</v>
      </c>
      <c r="L10" s="11">
        <v>0</v>
      </c>
      <c r="M10" s="43"/>
    </row>
    <row r="11" spans="2:13" x14ac:dyDescent="0.25">
      <c r="B11" s="44">
        <v>4</v>
      </c>
      <c r="C11" s="81" t="s">
        <v>47</v>
      </c>
      <c r="D11" s="81"/>
      <c r="E11" s="81"/>
      <c r="F11" s="81"/>
      <c r="G11" s="81"/>
      <c r="H11" s="45">
        <f>('[1]fiche chronometrage'!L10*1000)/60</f>
        <v>783.33333333333337</v>
      </c>
      <c r="I11" s="11">
        <v>700</v>
      </c>
      <c r="J11" s="11">
        <v>0</v>
      </c>
      <c r="K11" s="11">
        <v>0</v>
      </c>
      <c r="L11" s="11">
        <v>0</v>
      </c>
      <c r="M11" s="43"/>
    </row>
    <row r="12" spans="2:13" x14ac:dyDescent="0.25">
      <c r="B12" s="44">
        <v>5</v>
      </c>
      <c r="C12" s="81" t="s">
        <v>48</v>
      </c>
      <c r="D12" s="81"/>
      <c r="E12" s="81"/>
      <c r="F12" s="81"/>
      <c r="G12" s="81"/>
      <c r="H12" s="45">
        <f>('[1]fiche chronometrage'!L11*1000)/60</f>
        <v>316.66666666666669</v>
      </c>
      <c r="I12" s="11">
        <v>738.9</v>
      </c>
      <c r="J12" s="11">
        <v>0</v>
      </c>
      <c r="K12" s="11">
        <v>0</v>
      </c>
      <c r="L12" s="11">
        <v>0</v>
      </c>
      <c r="M12" s="43"/>
    </row>
    <row r="13" spans="2:13" x14ac:dyDescent="0.25">
      <c r="B13" s="44">
        <v>6</v>
      </c>
      <c r="C13" s="81" t="s">
        <v>49</v>
      </c>
      <c r="D13" s="81"/>
      <c r="E13" s="81"/>
      <c r="F13" s="81"/>
      <c r="G13" s="81"/>
      <c r="H13" s="45">
        <f>('[1]fiche chronometrage'!L12*1000)/60</f>
        <v>266.66666666666669</v>
      </c>
      <c r="I13" s="11">
        <v>283.3</v>
      </c>
      <c r="J13" s="11">
        <v>0</v>
      </c>
      <c r="K13" s="11">
        <v>0</v>
      </c>
      <c r="L13" s="11">
        <v>0</v>
      </c>
      <c r="M13" s="43"/>
    </row>
    <row r="14" spans="2:13" x14ac:dyDescent="0.25">
      <c r="B14" s="44">
        <v>7</v>
      </c>
      <c r="C14" s="81" t="s">
        <v>50</v>
      </c>
      <c r="D14" s="81"/>
      <c r="E14" s="81"/>
      <c r="F14" s="81"/>
      <c r="G14" s="81"/>
      <c r="H14" s="45">
        <f>('[1]fiche chronometrage'!L13*1000)/60</f>
        <v>466.66666666666669</v>
      </c>
      <c r="I14" s="11">
        <v>261.10000000000002</v>
      </c>
      <c r="J14" s="11">
        <v>0</v>
      </c>
      <c r="K14" s="11">
        <v>0</v>
      </c>
      <c r="L14" s="11">
        <v>0</v>
      </c>
      <c r="M14" s="43"/>
    </row>
    <row r="15" spans="2:13" x14ac:dyDescent="0.25">
      <c r="B15" s="44">
        <v>8</v>
      </c>
      <c r="C15" s="87" t="s">
        <v>51</v>
      </c>
      <c r="D15" s="88"/>
      <c r="E15" s="88"/>
      <c r="F15" s="88"/>
      <c r="G15" s="88"/>
      <c r="H15" s="45">
        <f>('[1]fiche chronometrage'!L14*1000)/60</f>
        <v>2066.6666666666665</v>
      </c>
      <c r="I15" s="46">
        <v>219</v>
      </c>
      <c r="J15" s="46">
        <v>220</v>
      </c>
      <c r="K15" s="11">
        <v>0</v>
      </c>
      <c r="L15" s="11">
        <v>0</v>
      </c>
      <c r="M15" s="20" t="s">
        <v>52</v>
      </c>
    </row>
    <row r="16" spans="2:13" x14ac:dyDescent="0.25">
      <c r="B16" s="47">
        <v>9</v>
      </c>
      <c r="C16" s="90" t="s">
        <v>53</v>
      </c>
      <c r="D16" s="91"/>
      <c r="E16" s="91"/>
      <c r="F16" s="91"/>
      <c r="G16" s="91"/>
      <c r="H16" s="45">
        <f>('[1]fiche chronometrage'!L15*1000)/60</f>
        <v>650</v>
      </c>
      <c r="I16" s="11">
        <v>0</v>
      </c>
      <c r="J16" s="11">
        <v>2155.6</v>
      </c>
      <c r="K16" s="11">
        <v>0</v>
      </c>
      <c r="L16" s="11">
        <v>0</v>
      </c>
      <c r="M16" s="20"/>
    </row>
    <row r="17" spans="2:13" x14ac:dyDescent="0.25">
      <c r="B17" s="47">
        <v>10</v>
      </c>
      <c r="C17" s="92" t="s">
        <v>54</v>
      </c>
      <c r="D17" s="92"/>
      <c r="E17" s="92"/>
      <c r="F17" s="92"/>
      <c r="G17" s="92"/>
      <c r="H17" s="45">
        <f>('[1]fiche chronometrage'!L16*1000)/60</f>
        <v>700</v>
      </c>
      <c r="I17" s="11">
        <v>0</v>
      </c>
      <c r="J17" s="11">
        <v>616.70000000000005</v>
      </c>
      <c r="K17" s="11">
        <v>0</v>
      </c>
      <c r="L17" s="11">
        <v>0</v>
      </c>
      <c r="M17" s="20"/>
    </row>
    <row r="18" spans="2:13" x14ac:dyDescent="0.25">
      <c r="B18" s="47">
        <v>11</v>
      </c>
      <c r="C18" s="92" t="s">
        <v>55</v>
      </c>
      <c r="D18" s="92"/>
      <c r="E18" s="92"/>
      <c r="F18" s="92"/>
      <c r="G18" s="92"/>
      <c r="H18" s="45">
        <f>('[1]fiche chronometrage'!L17*1000)/60</f>
        <v>1400</v>
      </c>
      <c r="I18" s="11">
        <v>0</v>
      </c>
      <c r="J18" s="11">
        <v>650</v>
      </c>
      <c r="K18" s="11">
        <v>0</v>
      </c>
      <c r="L18" s="11">
        <v>0</v>
      </c>
      <c r="M18" s="48"/>
    </row>
    <row r="19" spans="2:13" x14ac:dyDescent="0.25">
      <c r="B19" s="47">
        <v>12</v>
      </c>
      <c r="C19" s="90" t="s">
        <v>56</v>
      </c>
      <c r="D19" s="91"/>
      <c r="E19" s="91"/>
      <c r="F19" s="91"/>
      <c r="G19" s="91"/>
      <c r="H19" s="45">
        <f>('[1]fiche chronometrage'!L18*1000)/60</f>
        <v>1183.3333333333333</v>
      </c>
      <c r="I19" s="11">
        <v>0</v>
      </c>
      <c r="J19" s="46">
        <v>526</v>
      </c>
      <c r="K19" s="46">
        <v>790</v>
      </c>
      <c r="L19" s="11">
        <v>0</v>
      </c>
      <c r="M19" s="20" t="s">
        <v>57</v>
      </c>
    </row>
    <row r="20" spans="2:13" x14ac:dyDescent="0.25">
      <c r="B20" s="49">
        <v>13</v>
      </c>
      <c r="C20" s="93" t="s">
        <v>58</v>
      </c>
      <c r="D20" s="93"/>
      <c r="E20" s="93"/>
      <c r="F20" s="93"/>
      <c r="G20" s="93"/>
      <c r="H20" s="45">
        <f>('[1]fiche chronometrage'!L19*1000)/60</f>
        <v>1816.6666666666667</v>
      </c>
      <c r="I20" s="11">
        <v>0</v>
      </c>
      <c r="J20" s="11">
        <v>0</v>
      </c>
      <c r="K20" s="11">
        <v>1211.0999999999999</v>
      </c>
      <c r="L20" s="11">
        <v>0</v>
      </c>
      <c r="M20" s="20"/>
    </row>
    <row r="21" spans="2:13" x14ac:dyDescent="0.25">
      <c r="B21" s="49">
        <v>14</v>
      </c>
      <c r="C21" s="93" t="s">
        <v>59</v>
      </c>
      <c r="D21" s="93"/>
      <c r="E21" s="93"/>
      <c r="F21" s="93"/>
      <c r="G21" s="93"/>
      <c r="H21" s="45">
        <f>('[1]fiche chronometrage'!L20*1000)/60</f>
        <v>1066.6666666666667</v>
      </c>
      <c r="I21" s="11">
        <v>0</v>
      </c>
      <c r="J21" s="11">
        <v>0</v>
      </c>
      <c r="K21" s="11">
        <v>1822.2</v>
      </c>
      <c r="L21" s="11">
        <v>0</v>
      </c>
      <c r="M21" s="20"/>
    </row>
    <row r="22" spans="2:13" x14ac:dyDescent="0.25">
      <c r="B22" s="49">
        <v>15</v>
      </c>
      <c r="C22" s="93" t="s">
        <v>60</v>
      </c>
      <c r="D22" s="93"/>
      <c r="E22" s="93"/>
      <c r="F22" s="93"/>
      <c r="G22" s="93"/>
      <c r="H22" s="45">
        <f>('[1]fiche chronometrage'!L21*1000)/60</f>
        <v>683.33333333333337</v>
      </c>
      <c r="I22" s="11">
        <v>0</v>
      </c>
      <c r="J22" s="11">
        <v>0</v>
      </c>
      <c r="K22" s="46">
        <v>308</v>
      </c>
      <c r="L22" s="46">
        <v>719.8</v>
      </c>
      <c r="M22" s="20" t="s">
        <v>61</v>
      </c>
    </row>
    <row r="23" spans="2:13" x14ac:dyDescent="0.25">
      <c r="B23" s="50">
        <v>16</v>
      </c>
      <c r="C23" s="89" t="s">
        <v>62</v>
      </c>
      <c r="D23" s="89"/>
      <c r="E23" s="89"/>
      <c r="F23" s="89"/>
      <c r="G23" s="89"/>
      <c r="H23" s="45">
        <f>('[1]fiche chronometrage'!L22*1000)/60</f>
        <v>1533.3333333333333</v>
      </c>
      <c r="I23" s="11">
        <v>0</v>
      </c>
      <c r="J23" s="11">
        <v>0</v>
      </c>
      <c r="K23" s="11">
        <v>0</v>
      </c>
      <c r="L23" s="11">
        <v>700</v>
      </c>
      <c r="M23" s="43"/>
    </row>
    <row r="24" spans="2:13" x14ac:dyDescent="0.25">
      <c r="B24" s="51">
        <v>17</v>
      </c>
      <c r="C24" s="94" t="s">
        <v>63</v>
      </c>
      <c r="D24" s="95"/>
      <c r="E24" s="95"/>
      <c r="F24" s="95"/>
      <c r="G24" s="95"/>
      <c r="H24" s="45">
        <f>('[1]fiche chronometrage'!L23*1000)/60</f>
        <v>1183.3333333333333</v>
      </c>
      <c r="I24" s="11">
        <v>0</v>
      </c>
      <c r="J24" s="11">
        <v>0</v>
      </c>
      <c r="K24" s="11">
        <v>0</v>
      </c>
      <c r="L24" s="11">
        <v>1450</v>
      </c>
      <c r="M24" s="43"/>
    </row>
    <row r="25" spans="2:13" x14ac:dyDescent="0.25">
      <c r="B25" s="50">
        <v>18</v>
      </c>
      <c r="C25" s="89" t="s">
        <v>64</v>
      </c>
      <c r="D25" s="89"/>
      <c r="E25" s="89"/>
      <c r="F25" s="89"/>
      <c r="G25" s="89"/>
      <c r="H25" s="45">
        <f>('[1]fiche chronometrage'!L24*1000)/60</f>
        <v>0</v>
      </c>
      <c r="I25" s="11">
        <v>0</v>
      </c>
      <c r="J25" s="11">
        <v>0</v>
      </c>
      <c r="K25" s="11">
        <v>0</v>
      </c>
      <c r="L25" s="11">
        <v>1144</v>
      </c>
      <c r="M25" s="43"/>
    </row>
    <row r="26" spans="2:13" x14ac:dyDescent="0.25">
      <c r="B26" s="86" t="s">
        <v>65</v>
      </c>
      <c r="C26" s="86"/>
      <c r="D26" s="86"/>
      <c r="E26" s="86"/>
      <c r="F26" s="86"/>
      <c r="G26" s="86"/>
      <c r="H26" s="86"/>
      <c r="I26" s="25" t="s">
        <v>73</v>
      </c>
      <c r="J26" s="25" t="s">
        <v>74</v>
      </c>
      <c r="K26" s="25" t="s">
        <v>75</v>
      </c>
      <c r="L26" s="25" t="s">
        <v>76</v>
      </c>
      <c r="M26" s="43"/>
    </row>
    <row r="27" spans="2:13" x14ac:dyDescent="0.25">
      <c r="B27" s="86" t="s">
        <v>66</v>
      </c>
      <c r="C27" s="86"/>
      <c r="D27" s="86"/>
      <c r="E27" s="86"/>
      <c r="F27" s="86"/>
      <c r="G27" s="86"/>
      <c r="H27" s="86"/>
      <c r="I27" s="11">
        <v>100</v>
      </c>
      <c r="J27" s="11">
        <v>100</v>
      </c>
      <c r="K27" s="11">
        <v>100</v>
      </c>
      <c r="L27" s="11">
        <v>100</v>
      </c>
      <c r="M27" s="43"/>
    </row>
    <row r="28" spans="2:13" x14ac:dyDescent="0.25">
      <c r="B28" s="86" t="s">
        <v>67</v>
      </c>
      <c r="C28" s="86"/>
      <c r="D28" s="86"/>
      <c r="E28" s="86"/>
      <c r="F28" s="86"/>
      <c r="G28" s="86"/>
      <c r="H28" s="86"/>
      <c r="I28" s="11">
        <f>E6</f>
        <v>4130</v>
      </c>
      <c r="J28" s="11">
        <f>I28</f>
        <v>4130</v>
      </c>
      <c r="K28" s="11">
        <f>J28</f>
        <v>4130</v>
      </c>
      <c r="L28" s="11">
        <f>K28</f>
        <v>4130</v>
      </c>
      <c r="M28" s="43"/>
    </row>
    <row r="29" spans="2:13" x14ac:dyDescent="0.25">
      <c r="B29" s="86" t="s">
        <v>68</v>
      </c>
      <c r="C29" s="86"/>
      <c r="D29" s="86"/>
      <c r="E29" s="86"/>
      <c r="F29" s="86"/>
      <c r="G29" s="86"/>
      <c r="H29" s="86"/>
      <c r="I29" s="52">
        <f>I28*1.01</f>
        <v>4171.3</v>
      </c>
      <c r="J29" s="52">
        <f t="shared" ref="J29:L29" si="0">J28*1.01</f>
        <v>4171.3</v>
      </c>
      <c r="K29" s="52">
        <f t="shared" si="0"/>
        <v>4171.3</v>
      </c>
      <c r="L29" s="52">
        <f t="shared" si="0"/>
        <v>4171.3</v>
      </c>
      <c r="M29" s="43"/>
    </row>
    <row r="30" spans="2:13" x14ac:dyDescent="0.25">
      <c r="B30" s="86" t="s">
        <v>69</v>
      </c>
      <c r="C30" s="86"/>
      <c r="D30" s="86"/>
      <c r="E30" s="86"/>
      <c r="F30" s="86"/>
      <c r="G30" s="86"/>
      <c r="H30" s="86"/>
      <c r="I30" s="52">
        <f>I29*0.99</f>
        <v>4129.5870000000004</v>
      </c>
      <c r="J30" s="52">
        <f t="shared" ref="J30:L30" si="1">J29*0.99</f>
        <v>4129.5870000000004</v>
      </c>
      <c r="K30" s="52">
        <f t="shared" si="1"/>
        <v>4129.5870000000004</v>
      </c>
      <c r="L30" s="52">
        <f t="shared" si="1"/>
        <v>4129.5870000000004</v>
      </c>
      <c r="M30" s="43"/>
    </row>
    <row r="31" spans="2:13" x14ac:dyDescent="0.25">
      <c r="B31" s="86" t="s">
        <v>70</v>
      </c>
      <c r="C31" s="86"/>
      <c r="D31" s="86"/>
      <c r="E31" s="86"/>
      <c r="F31" s="86"/>
      <c r="G31" s="86"/>
      <c r="H31" s="86"/>
      <c r="I31" s="11">
        <f>SUM(I8:I25)</f>
        <v>4207.8999999999996</v>
      </c>
      <c r="J31" s="11">
        <f t="shared" ref="J31:L31" si="2">SUM(J8:J25)</f>
        <v>4168.3</v>
      </c>
      <c r="K31" s="11">
        <f t="shared" si="2"/>
        <v>4131.3</v>
      </c>
      <c r="L31" s="11">
        <f t="shared" si="2"/>
        <v>4013.8</v>
      </c>
      <c r="M31" s="43"/>
    </row>
    <row r="32" spans="2:13" x14ac:dyDescent="0.25">
      <c r="B32" s="86" t="s">
        <v>71</v>
      </c>
      <c r="C32" s="86"/>
      <c r="D32" s="86"/>
      <c r="E32" s="86"/>
      <c r="F32" s="86"/>
      <c r="G32" s="86"/>
      <c r="H32" s="86"/>
      <c r="I32" s="54">
        <f>(I31/I28)</f>
        <v>1.0188619854721548</v>
      </c>
      <c r="J32" s="54">
        <f>(J31/J28)</f>
        <v>1.0092736077481841</v>
      </c>
      <c r="K32" s="54">
        <f>(K31/K28)</f>
        <v>1.0003147699757871</v>
      </c>
      <c r="L32" s="54">
        <f>(L31/L28)</f>
        <v>0.97186440677966102</v>
      </c>
      <c r="M32" s="43"/>
    </row>
    <row r="33" spans="2:13" x14ac:dyDescent="0.25">
      <c r="B33" s="86" t="s">
        <v>72</v>
      </c>
      <c r="C33" s="86"/>
      <c r="D33" s="86"/>
      <c r="E33" s="86"/>
      <c r="F33" s="86"/>
      <c r="G33" s="86"/>
      <c r="H33" s="86"/>
      <c r="I33" s="86">
        <f>C5</f>
        <v>16520</v>
      </c>
      <c r="J33" s="86"/>
      <c r="K33" s="86"/>
      <c r="L33" s="86"/>
      <c r="M33" s="53"/>
    </row>
  </sheetData>
  <mergeCells count="35">
    <mergeCell ref="B32:H32"/>
    <mergeCell ref="B33:H33"/>
    <mergeCell ref="I33:L33"/>
    <mergeCell ref="B26:H26"/>
    <mergeCell ref="B27:H27"/>
    <mergeCell ref="B28:H28"/>
    <mergeCell ref="B29:H29"/>
    <mergeCell ref="B30:H30"/>
    <mergeCell ref="B31:H31"/>
    <mergeCell ref="C25:G25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13:G13"/>
    <mergeCell ref="F3:I3"/>
    <mergeCell ref="C4:L4"/>
    <mergeCell ref="H5:H6"/>
    <mergeCell ref="I5:I7"/>
    <mergeCell ref="J5:J7"/>
    <mergeCell ref="K5:K7"/>
    <mergeCell ref="L5:L7"/>
    <mergeCell ref="C7:H7"/>
    <mergeCell ref="C8:G8"/>
    <mergeCell ref="C9:G9"/>
    <mergeCell ref="C10:G10"/>
    <mergeCell ref="C11:G11"/>
    <mergeCell ref="C12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64" zoomScaleNormal="64" workbookViewId="0">
      <selection activeCell="N11" sqref="N10:O11"/>
    </sheetView>
  </sheetViews>
  <sheetFormatPr baseColWidth="10" defaultRowHeight="15" x14ac:dyDescent="0.25"/>
  <cols>
    <col min="1" max="1" width="14.140625" style="20" bestFit="1" customWidth="1"/>
    <col min="2" max="2" width="15.5703125" style="20" customWidth="1"/>
    <col min="3" max="3" width="30.42578125" style="20" customWidth="1"/>
    <col min="4" max="4" width="11.42578125" style="64"/>
    <col min="5" max="5" width="8" style="20" bestFit="1" customWidth="1"/>
    <col min="6" max="7" width="11.42578125" style="20"/>
    <col min="8" max="8" width="16.5703125" style="20" bestFit="1" customWidth="1"/>
    <col min="9" max="10" width="12" style="27" customWidth="1"/>
    <col min="11" max="11" width="12.28515625" style="20" bestFit="1" customWidth="1"/>
    <col min="12" max="12" width="12.28515625" style="27" customWidth="1"/>
    <col min="13" max="13" width="13" style="20" bestFit="1" customWidth="1"/>
    <col min="14" max="14" width="10" style="20" customWidth="1"/>
    <col min="15" max="16384" width="11.42578125" style="20"/>
  </cols>
  <sheetData>
    <row r="1" spans="1:16" ht="18" customHeight="1" x14ac:dyDescent="0.25">
      <c r="A1" s="79">
        <v>43132</v>
      </c>
      <c r="B1" s="80"/>
      <c r="C1" s="80"/>
      <c r="D1" s="60"/>
      <c r="E1" s="35"/>
      <c r="F1" s="17"/>
      <c r="G1" s="17"/>
      <c r="H1" s="18"/>
    </row>
    <row r="2" spans="1:16" ht="39" customHeight="1" x14ac:dyDescent="0.25">
      <c r="A2" s="14" t="s">
        <v>8</v>
      </c>
      <c r="B2" s="14" t="s">
        <v>6</v>
      </c>
      <c r="C2" s="12" t="s">
        <v>5</v>
      </c>
      <c r="D2" s="61" t="s">
        <v>28</v>
      </c>
      <c r="E2" s="33" t="s">
        <v>29</v>
      </c>
      <c r="F2" s="33"/>
      <c r="G2" s="34">
        <v>7</v>
      </c>
      <c r="H2" s="13"/>
      <c r="I2" s="28" t="s">
        <v>20</v>
      </c>
      <c r="K2" s="22" t="s">
        <v>24</v>
      </c>
      <c r="L2" s="24" t="s">
        <v>15</v>
      </c>
      <c r="M2" s="38" t="s">
        <v>18</v>
      </c>
      <c r="N2" s="37" t="s">
        <v>30</v>
      </c>
      <c r="O2" s="39" t="s">
        <v>25</v>
      </c>
      <c r="P2" s="40" t="s">
        <v>26</v>
      </c>
    </row>
    <row r="3" spans="1:16" ht="57.75" customHeight="1" x14ac:dyDescent="0.25">
      <c r="A3" s="7" t="s">
        <v>0</v>
      </c>
      <c r="B3" s="8" t="s">
        <v>1</v>
      </c>
      <c r="C3" s="8" t="s">
        <v>2</v>
      </c>
      <c r="D3" s="62" t="s">
        <v>3</v>
      </c>
      <c r="E3" s="8" t="s">
        <v>16</v>
      </c>
      <c r="F3" s="8" t="s">
        <v>9</v>
      </c>
      <c r="G3" s="9" t="s">
        <v>17</v>
      </c>
      <c r="H3" s="10" t="s">
        <v>19</v>
      </c>
      <c r="I3" s="29">
        <v>0</v>
      </c>
      <c r="K3" s="23" t="s">
        <v>10</v>
      </c>
      <c r="L3" s="55" t="str">
        <f ca="1">IF(ROWS($L$3:L3)&gt;MAX($I$3:I13),"",INDIRECT("B"&amp;2+IFERROR(MATCH(ROWS($L$3:L3),$I$3:$I$13,0),MATCH(ROWS($L$3:L3),$I$3:$I$13,1)+1)))</f>
        <v>F0449085</v>
      </c>
      <c r="M3" s="32">
        <f ca="1">IF(L3="","",VLOOKUP(L3,$B$4:$H$13,4,0)/VLOOKUP(L3,$B$4:$H$13,7,0))</f>
        <v>17.073170731707318</v>
      </c>
      <c r="N3" s="55">
        <v>25</v>
      </c>
      <c r="O3" s="55">
        <f ca="1">IFERROR(IF(N3&gt;=ROUND(M3,0),ROUND(N3,0),""),"")</f>
        <v>25</v>
      </c>
      <c r="P3" s="55" t="str">
        <f ca="1">IFERROR(IF(N3&lt;ROUND(M3,0),ROUND(N3,0),""),"")</f>
        <v/>
      </c>
    </row>
    <row r="4" spans="1:16" ht="15.75" x14ac:dyDescent="0.25">
      <c r="A4" s="31" t="s">
        <v>80</v>
      </c>
      <c r="B4" s="1" t="s">
        <v>78</v>
      </c>
      <c r="C4" s="1" t="s">
        <v>79</v>
      </c>
      <c r="D4" s="5">
        <v>2237787</v>
      </c>
      <c r="E4" s="1">
        <v>25</v>
      </c>
      <c r="F4" s="1">
        <v>41</v>
      </c>
      <c r="G4" s="2">
        <f t="shared" ref="G4:G8" si="0">F4/100*E4</f>
        <v>10.25</v>
      </c>
      <c r="H4" s="19">
        <f>G4/G2</f>
        <v>1.4642857142857142</v>
      </c>
      <c r="I4" s="29">
        <f>ROUND(SUM($H$4:H4),0)</f>
        <v>1</v>
      </c>
      <c r="K4" s="23" t="s">
        <v>11</v>
      </c>
      <c r="L4" s="55" t="str">
        <f ca="1">IF(ROWS($L$3:L4)&gt;MAX($I$3:I14),"",INDIRECT("B"&amp;2+IFERROR(MATCH(ROWS($L$3:L4),$I$3:$I$13,0),MATCH(ROWS($L$3:L4),$I$3:$I$13,1)+1)))</f>
        <v>F0419289</v>
      </c>
      <c r="M4" s="32">
        <f t="shared" ref="M4:M12" ca="1" si="1">IF(L4="","",VLOOKUP(L4,$B$4:$H$13,4,0)/VLOOKUP(L4,$B$4:$H$13,7,0))</f>
        <v>9.0909090909090917</v>
      </c>
      <c r="N4" s="55">
        <v>9</v>
      </c>
      <c r="O4" s="55">
        <v>9</v>
      </c>
      <c r="P4" s="55" t="str">
        <f t="shared" ref="P4:P14" ca="1" si="2">IFERROR(IF(N4&lt;ROUND(M4,0),ROUND(N4,0),""),"")</f>
        <v/>
      </c>
    </row>
    <row r="5" spans="1:16" ht="15.75" x14ac:dyDescent="0.25">
      <c r="A5" s="31" t="s">
        <v>83</v>
      </c>
      <c r="B5" s="1" t="s">
        <v>81</v>
      </c>
      <c r="C5" s="1" t="s">
        <v>82</v>
      </c>
      <c r="D5" s="5">
        <v>2236795</v>
      </c>
      <c r="E5" s="1">
        <v>18</v>
      </c>
      <c r="F5" s="1">
        <v>77</v>
      </c>
      <c r="G5" s="2">
        <f t="shared" si="0"/>
        <v>13.86</v>
      </c>
      <c r="H5" s="19">
        <f>G5/G2</f>
        <v>1.98</v>
      </c>
      <c r="I5" s="29">
        <f>ROUND(SUM($H$4:H5),0)</f>
        <v>3</v>
      </c>
      <c r="K5" s="23" t="s">
        <v>12</v>
      </c>
      <c r="L5" s="55" t="str">
        <f ca="1">IF(ROWS($L$3:L5)&gt;MAX($I$3:I15),"",INDIRECT("B"&amp;2+IFERROR(MATCH(ROWS($L$3:L5),$I$3:$I$13,0),MATCH(ROWS($L$3:L5),$I$3:$I$13,1)+1)))</f>
        <v>F0419289</v>
      </c>
      <c r="M5" s="32">
        <f t="shared" ca="1" si="1"/>
        <v>9.0909090909090917</v>
      </c>
      <c r="N5" s="55">
        <v>11</v>
      </c>
      <c r="O5" s="55">
        <f t="shared" ref="O5:O14" ca="1" si="3">IFERROR(IF(N5&gt;=ROUND(M5,0),ROUND(N5,0),""),"")</f>
        <v>11</v>
      </c>
      <c r="P5" s="55" t="str">
        <f t="shared" ca="1" si="2"/>
        <v/>
      </c>
    </row>
    <row r="6" spans="1:16" ht="15.75" x14ac:dyDescent="0.25">
      <c r="A6" s="31" t="s">
        <v>83</v>
      </c>
      <c r="B6" s="1" t="s">
        <v>87</v>
      </c>
      <c r="C6" s="1" t="s">
        <v>85</v>
      </c>
      <c r="D6" s="5">
        <v>2238717</v>
      </c>
      <c r="E6" s="1">
        <v>30</v>
      </c>
      <c r="F6" s="1">
        <v>50</v>
      </c>
      <c r="G6" s="2">
        <f t="shared" si="0"/>
        <v>15</v>
      </c>
      <c r="H6" s="19">
        <f>G6/G4</f>
        <v>1.4634146341463414</v>
      </c>
      <c r="I6" s="29">
        <f>ROUND(SUM($H$4:H6),0)</f>
        <v>5</v>
      </c>
      <c r="K6" s="23" t="s">
        <v>13</v>
      </c>
      <c r="L6" s="55" t="str">
        <f ca="1">IF(ROWS($L$3:L6)&gt;MAX($I$3:I16),"",INDIRECT("B"&amp;2+IFERROR(MATCH(ROWS($L$3:L6),$I$3:$I$13,0),MATCH(ROWS($L$3:L6),$I$3:$I$13,1)+1)))</f>
        <v>F241429</v>
      </c>
      <c r="M6" s="32">
        <f t="shared" ca="1" si="1"/>
        <v>20.5</v>
      </c>
      <c r="N6" s="55">
        <v>21</v>
      </c>
      <c r="O6" s="55">
        <f t="shared" ca="1" si="3"/>
        <v>21</v>
      </c>
      <c r="P6" s="55" t="str">
        <f t="shared" ca="1" si="2"/>
        <v/>
      </c>
    </row>
    <row r="7" spans="1:16" ht="15.75" x14ac:dyDescent="0.25">
      <c r="A7" s="31">
        <v>3806</v>
      </c>
      <c r="B7" s="1" t="s">
        <v>90</v>
      </c>
      <c r="C7" s="1" t="s">
        <v>91</v>
      </c>
      <c r="D7" s="5">
        <v>2239968</v>
      </c>
      <c r="E7" s="1">
        <v>16</v>
      </c>
      <c r="F7" s="1">
        <v>50</v>
      </c>
      <c r="G7" s="2">
        <f t="shared" si="0"/>
        <v>8</v>
      </c>
      <c r="H7" s="19">
        <f>G7/G2</f>
        <v>1.1428571428571428</v>
      </c>
      <c r="I7" s="29">
        <f>ROUND(SUM($H$4:H7),0)</f>
        <v>6</v>
      </c>
      <c r="K7" s="30" t="s">
        <v>22</v>
      </c>
      <c r="L7" s="55" t="str">
        <f ca="1">IF(ROWS($L$3:L7)&gt;MAX($I$3:I17),"",INDIRECT("B"&amp;2+IFERROR(MATCH(ROWS($L$3:L7),$I$3:$I$13,0),MATCH(ROWS($L$3:L7),$I$3:$I$13,1)+1)))</f>
        <v>F241429</v>
      </c>
      <c r="M7" s="32">
        <f t="shared" ca="1" si="1"/>
        <v>20.5</v>
      </c>
      <c r="N7" s="55">
        <v>9</v>
      </c>
      <c r="O7" s="55" t="str">
        <f t="shared" ca="1" si="3"/>
        <v/>
      </c>
      <c r="P7" s="55">
        <f t="shared" ca="1" si="2"/>
        <v>9</v>
      </c>
    </row>
    <row r="8" spans="1:16" ht="15.75" x14ac:dyDescent="0.25">
      <c r="A8" s="31" t="s">
        <v>80</v>
      </c>
      <c r="B8" s="1" t="s">
        <v>88</v>
      </c>
      <c r="C8" s="1" t="s">
        <v>89</v>
      </c>
      <c r="D8" s="5">
        <v>2230973</v>
      </c>
      <c r="E8" s="1">
        <v>20</v>
      </c>
      <c r="F8" s="1">
        <v>29</v>
      </c>
      <c r="G8" s="2">
        <f t="shared" si="0"/>
        <v>5.8</v>
      </c>
      <c r="H8" s="19">
        <f>G8/G2</f>
        <v>0.82857142857142851</v>
      </c>
      <c r="I8" s="29">
        <f>ROUND(SUM($H$4:H8),0)</f>
        <v>7</v>
      </c>
      <c r="K8" s="23" t="s">
        <v>23</v>
      </c>
      <c r="L8" s="55" t="str">
        <f ca="1">IF(ROWS($L$3:L8)&gt;MAX($I$3:I18),"",INDIRECT("B"&amp;2+IFERROR(MATCH(ROWS($L$3:L8),$I$3:$I$13,0),MATCH(ROWS($L$3:L8),$I$3:$I$13,1)+1)))</f>
        <v>F0457309</v>
      </c>
      <c r="M8" s="32">
        <f t="shared" ca="1" si="1"/>
        <v>14</v>
      </c>
      <c r="N8" s="55">
        <v>0</v>
      </c>
      <c r="O8" s="55" t="str">
        <f t="shared" ca="1" si="3"/>
        <v/>
      </c>
      <c r="P8" s="55">
        <f t="shared" ca="1" si="2"/>
        <v>0</v>
      </c>
    </row>
    <row r="9" spans="1:16" ht="15.75" x14ac:dyDescent="0.25">
      <c r="A9" s="31"/>
      <c r="B9" s="1"/>
      <c r="C9" s="1"/>
      <c r="D9" s="5"/>
      <c r="E9" s="1"/>
      <c r="F9" s="1"/>
      <c r="G9" s="2"/>
      <c r="H9" s="19"/>
      <c r="I9" s="29">
        <f>ROUND(SUM($H$4:H9),0)</f>
        <v>7</v>
      </c>
      <c r="K9" s="23" t="s">
        <v>21</v>
      </c>
      <c r="L9" s="55" t="str">
        <f ca="1">IF(ROWS($L$3:L9)&gt;MAX($I$3:I19),"",INDIRECT("B"&amp;2+IFERROR(MATCH(ROWS($L$3:L9),$I$3:$I$13,0),MATCH(ROWS($L$3:L9),$I$3:$I$13,1)+1)))</f>
        <v>F0448779</v>
      </c>
      <c r="M9" s="32">
        <f t="shared" ca="1" si="1"/>
        <v>24.137931034482762</v>
      </c>
      <c r="N9" s="55">
        <v>14</v>
      </c>
      <c r="O9" s="55" t="str">
        <f t="shared" ca="1" si="3"/>
        <v/>
      </c>
      <c r="P9" s="55">
        <f t="shared" ca="1" si="2"/>
        <v>14</v>
      </c>
    </row>
    <row r="10" spans="1:16" ht="15.75" x14ac:dyDescent="0.25">
      <c r="A10" s="31"/>
      <c r="B10" s="1"/>
      <c r="C10" s="1"/>
      <c r="D10" s="5"/>
      <c r="E10" s="1"/>
      <c r="F10" s="1"/>
      <c r="G10" s="2"/>
      <c r="H10" s="19">
        <f>G10/G2</f>
        <v>0</v>
      </c>
      <c r="I10" s="29">
        <f>ROUND(SUM($H$4:H10),0)</f>
        <v>7</v>
      </c>
      <c r="K10" s="23" t="s">
        <v>14</v>
      </c>
      <c r="L10" s="55" t="str">
        <f ca="1">IF(ROWS($L$3:L10)&gt;MAX($I$3:I20),"",INDIRECT("B"&amp;2+IFERROR(MATCH(ROWS($L$3:L10),$I$3:$I$13,0),MATCH(ROWS($L$3:L10),$I$3:$I$13,1)+1)))</f>
        <v/>
      </c>
      <c r="M10" s="32" t="str">
        <f t="shared" ca="1" si="1"/>
        <v/>
      </c>
      <c r="N10" s="55"/>
      <c r="O10" s="55" t="str">
        <f t="shared" ca="1" si="3"/>
        <v/>
      </c>
      <c r="P10" s="55" t="str">
        <f t="shared" ca="1" si="2"/>
        <v/>
      </c>
    </row>
    <row r="11" spans="1:16" ht="15.75" x14ac:dyDescent="0.25">
      <c r="A11" s="31"/>
      <c r="B11" s="1"/>
      <c r="C11" s="1"/>
      <c r="D11" s="5"/>
      <c r="E11" s="1"/>
      <c r="F11" s="1"/>
      <c r="G11" s="2"/>
      <c r="H11" s="19"/>
      <c r="I11" s="29">
        <f>ROUND(SUM($H$4:H11),0)</f>
        <v>7</v>
      </c>
      <c r="K11" s="23"/>
      <c r="L11" s="55" t="str">
        <f ca="1">IF(ROWS($L$3:L11)&gt;MAX($I$3:I17),"",INDIRECT("B"&amp;2+IFERROR(MATCH(ROWS($L$3:L11),$I$3:$I$6,0),MATCH(ROWS($L$3:L11),$I$3:$I$6,1)+1)))</f>
        <v/>
      </c>
      <c r="M11" s="32" t="str">
        <f t="shared" ca="1" si="1"/>
        <v/>
      </c>
      <c r="N11" s="55"/>
      <c r="O11" s="55" t="str">
        <f t="shared" ca="1" si="3"/>
        <v/>
      </c>
      <c r="P11" s="55" t="str">
        <f t="shared" ca="1" si="2"/>
        <v/>
      </c>
    </row>
    <row r="12" spans="1:16" ht="15.75" x14ac:dyDescent="0.25">
      <c r="A12" s="21"/>
      <c r="B12" s="6"/>
      <c r="C12" s="1"/>
      <c r="D12" s="63"/>
      <c r="E12" s="6"/>
      <c r="F12" s="6"/>
      <c r="G12" s="15"/>
      <c r="H12" s="19"/>
      <c r="I12" s="29">
        <f>ROUND(SUM($H$4:H12),0)</f>
        <v>7</v>
      </c>
      <c r="K12" s="23"/>
      <c r="L12" s="55"/>
      <c r="M12" s="32" t="str">
        <f t="shared" si="1"/>
        <v/>
      </c>
      <c r="N12" s="55"/>
      <c r="O12" s="55" t="str">
        <f t="shared" si="3"/>
        <v/>
      </c>
      <c r="P12" s="55" t="str">
        <f t="shared" si="2"/>
        <v/>
      </c>
    </row>
    <row r="13" spans="1:16" ht="23.25" x14ac:dyDescent="0.25">
      <c r="A13" s="3"/>
      <c r="B13" s="4"/>
      <c r="C13" s="1" t="s">
        <v>4</v>
      </c>
      <c r="D13" s="5"/>
      <c r="E13" s="1"/>
      <c r="F13" s="1"/>
      <c r="G13" s="16">
        <f>SUM(G4:G9)</f>
        <v>52.91</v>
      </c>
      <c r="H13" s="5"/>
      <c r="K13" s="23"/>
      <c r="L13" s="55" t="str">
        <f ca="1">IF(ROWS($L$3:L13)&gt;MAX($I$3:I19),"",INDIRECT("B"&amp;2+IFERROR(MATCH(ROWS($L$3:L13),$I$3:$I$6,0),MATCH(ROWS($L$3:L13),$I$3:$I$6,1)+1)))</f>
        <v/>
      </c>
      <c r="M13" s="55" t="str">
        <f t="shared" ref="M13:M14" ca="1" si="4">IF(L13="","",VLOOKUP(L13,$B$4:$H$9,4,0)/VLOOKUP(L13,$B$4:$H$9,7,0))</f>
        <v/>
      </c>
      <c r="N13" s="55"/>
      <c r="O13" s="55" t="str">
        <f t="shared" ca="1" si="3"/>
        <v/>
      </c>
      <c r="P13" s="55" t="str">
        <f t="shared" ca="1" si="2"/>
        <v/>
      </c>
    </row>
    <row r="14" spans="1:16" x14ac:dyDescent="0.25">
      <c r="G14" s="20" t="s">
        <v>7</v>
      </c>
      <c r="K14" s="11"/>
      <c r="L14" s="56" t="str">
        <f ca="1">IF(ROWS($L$3:L14)&gt;MAX($I$3:I20),"",INDIRECT("B"&amp;2+IFERROR(MATCH(ROWS($L$3:L14),$I$3:$I$6,0),MATCH(ROWS($L$3:L14),$I$3:$I$6,1)+1)))</f>
        <v/>
      </c>
      <c r="M14" s="55" t="str">
        <f t="shared" ca="1" si="4"/>
        <v/>
      </c>
      <c r="N14" s="11"/>
      <c r="O14" s="55" t="str">
        <f t="shared" ca="1" si="3"/>
        <v/>
      </c>
      <c r="P14" s="55" t="str">
        <f t="shared" ca="1" si="2"/>
        <v/>
      </c>
    </row>
    <row r="28" spans="13:13" x14ac:dyDescent="0.25">
      <c r="M28" s="20" t="s">
        <v>27</v>
      </c>
    </row>
  </sheetData>
  <protectedRanges>
    <protectedRange sqref="G2 N3:N14" name="Plage1"/>
  </protectedRanges>
  <dataConsolidate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2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70" zoomScaleNormal="70" workbookViewId="0">
      <selection sqref="A1:C1"/>
    </sheetView>
  </sheetViews>
  <sheetFormatPr baseColWidth="10" defaultRowHeight="15" x14ac:dyDescent="0.25"/>
  <cols>
    <col min="1" max="1" width="14.140625" style="20" bestFit="1" customWidth="1"/>
    <col min="2" max="2" width="15.5703125" style="20" customWidth="1"/>
    <col min="3" max="3" width="30.42578125" style="20" customWidth="1"/>
    <col min="4" max="4" width="11.42578125" style="64"/>
    <col min="5" max="5" width="8" style="20" bestFit="1" customWidth="1"/>
    <col min="6" max="7" width="11.42578125" style="20"/>
    <col min="8" max="8" width="16.5703125" style="20" bestFit="1" customWidth="1"/>
    <col min="9" max="10" width="12" style="27" customWidth="1"/>
    <col min="11" max="11" width="12.28515625" style="20" bestFit="1" customWidth="1"/>
    <col min="12" max="12" width="12.28515625" style="27" customWidth="1"/>
    <col min="13" max="13" width="13" style="20" bestFit="1" customWidth="1"/>
    <col min="14" max="14" width="10" style="20" customWidth="1"/>
    <col min="15" max="16384" width="11.42578125" style="20"/>
  </cols>
  <sheetData>
    <row r="1" spans="1:16" ht="18" customHeight="1" x14ac:dyDescent="0.25">
      <c r="A1" s="79">
        <v>43135</v>
      </c>
      <c r="B1" s="80"/>
      <c r="C1" s="80"/>
      <c r="D1" s="60"/>
      <c r="E1" s="35"/>
      <c r="F1" s="17"/>
      <c r="G1" s="17"/>
      <c r="H1" s="18"/>
    </row>
    <row r="2" spans="1:16" ht="39" customHeight="1" x14ac:dyDescent="0.25">
      <c r="A2" s="65" t="s">
        <v>92</v>
      </c>
      <c r="B2" s="14" t="s">
        <v>6</v>
      </c>
      <c r="C2" s="12" t="s">
        <v>5</v>
      </c>
      <c r="D2" s="61" t="s">
        <v>28</v>
      </c>
      <c r="E2" s="33" t="s">
        <v>29</v>
      </c>
      <c r="F2" s="33"/>
      <c r="G2" s="34">
        <v>9</v>
      </c>
      <c r="H2" s="13"/>
      <c r="I2" s="28" t="s">
        <v>20</v>
      </c>
      <c r="K2" s="22" t="s">
        <v>24</v>
      </c>
      <c r="L2" s="24" t="s">
        <v>15</v>
      </c>
      <c r="M2" s="38" t="s">
        <v>18</v>
      </c>
      <c r="N2" s="37" t="s">
        <v>30</v>
      </c>
      <c r="O2" s="39" t="s">
        <v>25</v>
      </c>
      <c r="P2" s="40" t="s">
        <v>26</v>
      </c>
    </row>
    <row r="3" spans="1:16" ht="57.75" customHeight="1" x14ac:dyDescent="0.25">
      <c r="A3" s="7" t="s">
        <v>0</v>
      </c>
      <c r="B3" s="8" t="s">
        <v>1</v>
      </c>
      <c r="C3" s="8" t="s">
        <v>2</v>
      </c>
      <c r="D3" s="62" t="s">
        <v>3</v>
      </c>
      <c r="E3" s="8" t="s">
        <v>16</v>
      </c>
      <c r="F3" s="8" t="s">
        <v>9</v>
      </c>
      <c r="G3" s="9" t="s">
        <v>17</v>
      </c>
      <c r="H3" s="10" t="s">
        <v>19</v>
      </c>
      <c r="I3" s="29">
        <v>0</v>
      </c>
      <c r="K3" s="23" t="s">
        <v>10</v>
      </c>
      <c r="L3" s="58" t="str">
        <f ca="1">IF(ROWS($L$3:L3)&gt;MAX($I$3:I13),"",INDIRECT("B"&amp;2+IFERROR(MATCH(ROWS($L$3:L3),$I$3:$I$13,0),MATCH(ROWS($L$3:L3),$I$3:$I$13,1)+1)))</f>
        <v>F0419289</v>
      </c>
      <c r="M3" s="32">
        <f ca="1">IF(L3="","",VLOOKUP(L3,$B$4:$H$13,4,0)/VLOOKUP(L3,$B$4:$H$13,7,0))</f>
        <v>11.688311688311689</v>
      </c>
      <c r="N3" s="58">
        <v>12</v>
      </c>
      <c r="O3" s="58"/>
      <c r="P3" s="58" t="str">
        <f ca="1">IFERROR(IF(N3&lt;ROUND(M3,0),ROUND(N3,0),""),"")</f>
        <v/>
      </c>
    </row>
    <row r="4" spans="1:16" ht="15.75" x14ac:dyDescent="0.25">
      <c r="A4" s="31" t="s">
        <v>83</v>
      </c>
      <c r="B4" s="1" t="s">
        <v>81</v>
      </c>
      <c r="C4" s="1" t="s">
        <v>4</v>
      </c>
      <c r="D4" s="5">
        <v>2238049</v>
      </c>
      <c r="E4" s="1">
        <v>25</v>
      </c>
      <c r="F4" s="1">
        <v>77</v>
      </c>
      <c r="G4" s="2">
        <f t="shared" ref="G4:G6" si="0">F4/100*E4</f>
        <v>19.25</v>
      </c>
      <c r="H4" s="19">
        <f>G4/G2</f>
        <v>2.1388888888888888</v>
      </c>
      <c r="I4" s="29">
        <f>ROUND(SUM($H$4:H4),0)</f>
        <v>2</v>
      </c>
      <c r="K4" s="23" t="s">
        <v>11</v>
      </c>
      <c r="L4" s="58" t="str">
        <f ca="1">IF(ROWS($L$3:L4)&gt;MAX($I$3:I14),"",INDIRECT("B"&amp;2+IFERROR(MATCH(ROWS($L$3:L4),$I$3:$I$13,0),MATCH(ROWS($L$3:L4),$I$3:$I$13,1)+1)))</f>
        <v>F0419289</v>
      </c>
      <c r="M4" s="32">
        <f t="shared" ref="M4:M12" ca="1" si="1">IF(L4="","",VLOOKUP(L4,$B$4:$H$13,4,0)/VLOOKUP(L4,$B$4:$H$13,7,0))</f>
        <v>11.688311688311689</v>
      </c>
      <c r="N4" s="58">
        <v>9</v>
      </c>
      <c r="O4" s="58"/>
      <c r="P4" s="58">
        <f t="shared" ref="P4:P14" ca="1" si="2">IFERROR(IF(N4&lt;ROUND(M4,0),ROUND(N4,0),""),"")</f>
        <v>9</v>
      </c>
    </row>
    <row r="5" spans="1:16" ht="15.75" x14ac:dyDescent="0.25">
      <c r="A5" s="31" t="s">
        <v>80</v>
      </c>
      <c r="B5" s="1" t="s">
        <v>88</v>
      </c>
      <c r="C5" s="1" t="s">
        <v>89</v>
      </c>
      <c r="D5" s="5">
        <v>2230973</v>
      </c>
      <c r="E5" s="1">
        <v>10</v>
      </c>
      <c r="F5" s="1">
        <v>29</v>
      </c>
      <c r="G5" s="2">
        <f t="shared" si="0"/>
        <v>2.9</v>
      </c>
      <c r="H5" s="19">
        <f>G5/G2</f>
        <v>0.32222222222222219</v>
      </c>
      <c r="I5" s="29">
        <f>ROUND(SUM($H$4:H5),0)</f>
        <v>2</v>
      </c>
      <c r="K5" s="23" t="s">
        <v>12</v>
      </c>
      <c r="L5" s="58" t="str">
        <f ca="1">IF(ROWS($L$3:L5)&gt;MAX($I$3:I15),"",INDIRECT("B"&amp;2+IFERROR(MATCH(ROWS($L$3:L5),$I$3:$I$13,0),MATCH(ROWS($L$3:L5),$I$3:$I$13,1)+1)))</f>
        <v>F0448779</v>
      </c>
      <c r="M5" s="32">
        <f t="shared" ca="1" si="1"/>
        <v>31.034482758620694</v>
      </c>
      <c r="N5" s="58">
        <v>31</v>
      </c>
      <c r="O5" s="58"/>
      <c r="P5" s="58" t="str">
        <f t="shared" ca="1" si="2"/>
        <v/>
      </c>
    </row>
    <row r="6" spans="1:16" ht="15.75" x14ac:dyDescent="0.25">
      <c r="A6" s="31" t="s">
        <v>80</v>
      </c>
      <c r="B6" s="1" t="s">
        <v>88</v>
      </c>
      <c r="C6" s="1" t="s">
        <v>89</v>
      </c>
      <c r="D6" s="5">
        <v>2230974</v>
      </c>
      <c r="E6" s="1">
        <v>20</v>
      </c>
      <c r="F6" s="1">
        <v>29</v>
      </c>
      <c r="G6" s="2">
        <f t="shared" si="0"/>
        <v>5.8</v>
      </c>
      <c r="H6" s="19">
        <f>G6/G2</f>
        <v>0.64444444444444438</v>
      </c>
      <c r="I6" s="29">
        <f>ROUND(SUM($H$4:H6),0)</f>
        <v>3</v>
      </c>
      <c r="K6" s="23" t="s">
        <v>13</v>
      </c>
      <c r="L6" s="58" t="str">
        <f ca="1">IF(ROWS($L$3:L6)&gt;MAX($I$3:I16),"",INDIRECT("B"&amp;2+IFERROR(MATCH(ROWS($L$3:L6),$I$3:$I$13,0),MATCH(ROWS($L$3:L6),$I$3:$I$13,1)+1)))</f>
        <v/>
      </c>
      <c r="M6" s="32" t="str">
        <f t="shared" ca="1" si="1"/>
        <v/>
      </c>
      <c r="N6" s="58"/>
      <c r="O6" s="58"/>
      <c r="P6" s="58" t="str">
        <f t="shared" ca="1" si="2"/>
        <v/>
      </c>
    </row>
    <row r="7" spans="1:16" ht="15.75" x14ac:dyDescent="0.25">
      <c r="A7" s="31"/>
      <c r="B7" s="1"/>
      <c r="C7" s="1"/>
      <c r="D7" s="5"/>
      <c r="E7" s="1"/>
      <c r="F7" s="1"/>
      <c r="G7" s="2"/>
      <c r="H7" s="19">
        <f>G7/G2</f>
        <v>0</v>
      </c>
      <c r="I7" s="29">
        <f>ROUND(SUM($H$4:H7),0)</f>
        <v>3</v>
      </c>
      <c r="K7" s="30" t="s">
        <v>22</v>
      </c>
      <c r="L7" s="58" t="str">
        <f ca="1">IF(ROWS($L$3:L7)&gt;MAX($I$3:I17),"",INDIRECT("B"&amp;2+IFERROR(MATCH(ROWS($L$3:L7),$I$3:$I$13,0),MATCH(ROWS($L$3:L7),$I$3:$I$13,1)+1)))</f>
        <v/>
      </c>
      <c r="M7" s="32" t="str">
        <f t="shared" ca="1" si="1"/>
        <v/>
      </c>
      <c r="N7" s="58"/>
      <c r="O7" s="58"/>
      <c r="P7" s="58" t="str">
        <f t="shared" ca="1" si="2"/>
        <v/>
      </c>
    </row>
    <row r="8" spans="1:16" ht="15.75" x14ac:dyDescent="0.25">
      <c r="A8" s="31"/>
      <c r="B8" s="1"/>
      <c r="C8" s="1"/>
      <c r="D8" s="5"/>
      <c r="E8" s="1"/>
      <c r="F8" s="1"/>
      <c r="G8" s="2"/>
      <c r="H8" s="19">
        <f>G8/G2</f>
        <v>0</v>
      </c>
      <c r="I8" s="29">
        <f>ROUND(SUM($H$4:H8),0)</f>
        <v>3</v>
      </c>
      <c r="K8" s="23" t="s">
        <v>23</v>
      </c>
      <c r="L8" s="58" t="str">
        <f ca="1">IF(ROWS($L$3:L8)&gt;MAX($I$3:I18),"",INDIRECT("B"&amp;2+IFERROR(MATCH(ROWS($L$3:L8),$I$3:$I$13,0),MATCH(ROWS($L$3:L8),$I$3:$I$13,1)+1)))</f>
        <v/>
      </c>
      <c r="M8" s="32" t="str">
        <f t="shared" ca="1" si="1"/>
        <v/>
      </c>
      <c r="N8" s="58"/>
      <c r="O8" s="58"/>
      <c r="P8" s="58" t="str">
        <f t="shared" ca="1" si="2"/>
        <v/>
      </c>
    </row>
    <row r="9" spans="1:16" ht="15.75" x14ac:dyDescent="0.25">
      <c r="A9" s="31"/>
      <c r="B9" s="1"/>
      <c r="C9" s="1"/>
      <c r="D9" s="5"/>
      <c r="E9" s="1"/>
      <c r="F9" s="1"/>
      <c r="G9" s="2"/>
      <c r="H9" s="19"/>
      <c r="I9" s="29">
        <f>ROUND(SUM($H$4:H9),0)</f>
        <v>3</v>
      </c>
      <c r="K9" s="23" t="s">
        <v>21</v>
      </c>
      <c r="L9" s="58" t="str">
        <f ca="1">IF(ROWS($L$3:L9)&gt;MAX($I$3:I19),"",INDIRECT("B"&amp;2+IFERROR(MATCH(ROWS($L$3:L9),$I$3:$I$13,0),MATCH(ROWS($L$3:L9),$I$3:$I$13,1)+1)))</f>
        <v/>
      </c>
      <c r="M9" s="32" t="str">
        <f t="shared" ca="1" si="1"/>
        <v/>
      </c>
      <c r="N9" s="58"/>
      <c r="O9" s="58"/>
      <c r="P9" s="58" t="str">
        <f t="shared" ca="1" si="2"/>
        <v/>
      </c>
    </row>
    <row r="10" spans="1:16" ht="15.75" x14ac:dyDescent="0.25">
      <c r="A10" s="31"/>
      <c r="B10" s="1"/>
      <c r="C10" s="1"/>
      <c r="D10" s="5"/>
      <c r="E10" s="1"/>
      <c r="F10" s="1"/>
      <c r="G10" s="2"/>
      <c r="H10" s="19">
        <f>G10/G2</f>
        <v>0</v>
      </c>
      <c r="I10" s="29">
        <f>ROUND(SUM($H$4:H10),0)</f>
        <v>3</v>
      </c>
      <c r="K10" s="23" t="s">
        <v>14</v>
      </c>
      <c r="L10" s="58" t="str">
        <f ca="1">IF(ROWS($L$3:L10)&gt;MAX($I$3:I20),"",INDIRECT("B"&amp;2+IFERROR(MATCH(ROWS($L$3:L10),$I$3:$I$13,0),MATCH(ROWS($L$3:L10),$I$3:$I$13,1)+1)))</f>
        <v/>
      </c>
      <c r="M10" s="32" t="str">
        <f t="shared" ca="1" si="1"/>
        <v/>
      </c>
      <c r="N10" s="58"/>
      <c r="O10" s="58"/>
      <c r="P10" s="58" t="str">
        <f t="shared" ca="1" si="2"/>
        <v/>
      </c>
    </row>
    <row r="11" spans="1:16" ht="15.75" x14ac:dyDescent="0.25">
      <c r="A11" s="31"/>
      <c r="B11" s="1"/>
      <c r="C11" s="1"/>
      <c r="D11" s="5"/>
      <c r="E11" s="1"/>
      <c r="F11" s="1"/>
      <c r="G11" s="2"/>
      <c r="H11" s="19"/>
      <c r="I11" s="29">
        <f>ROUND(SUM($H$4:H11),0)</f>
        <v>3</v>
      </c>
      <c r="K11" s="23"/>
      <c r="L11" s="58" t="str">
        <f ca="1">IF(ROWS($L$3:L11)&gt;MAX($I$3:I17),"",INDIRECT("B"&amp;2+IFERROR(MATCH(ROWS($L$3:L11),$I$3:$I$6,0),MATCH(ROWS($L$3:L11),$I$3:$I$6,1)+1)))</f>
        <v/>
      </c>
      <c r="M11" s="32" t="str">
        <f t="shared" ca="1" si="1"/>
        <v/>
      </c>
      <c r="N11" s="58"/>
      <c r="O11" s="58" t="str">
        <f t="shared" ref="O11:O14" ca="1" si="3">IFERROR(IF(N11&gt;=ROUND(M11,0),ROUND(N11,0),""),"")</f>
        <v/>
      </c>
      <c r="P11" s="58" t="str">
        <f t="shared" ca="1" si="2"/>
        <v/>
      </c>
    </row>
    <row r="12" spans="1:16" ht="15.75" x14ac:dyDescent="0.25">
      <c r="A12" s="21"/>
      <c r="B12" s="6"/>
      <c r="C12" s="1"/>
      <c r="D12" s="63"/>
      <c r="E12" s="6"/>
      <c r="F12" s="6"/>
      <c r="G12" s="15"/>
      <c r="H12" s="19"/>
      <c r="I12" s="29">
        <f>ROUND(SUM($H$4:H12),0)</f>
        <v>3</v>
      </c>
      <c r="K12" s="23"/>
      <c r="L12" s="58"/>
      <c r="M12" s="32" t="str">
        <f t="shared" si="1"/>
        <v/>
      </c>
      <c r="N12" s="58"/>
      <c r="O12" s="58" t="str">
        <f t="shared" si="3"/>
        <v/>
      </c>
      <c r="P12" s="58" t="str">
        <f t="shared" si="2"/>
        <v/>
      </c>
    </row>
    <row r="13" spans="1:16" ht="23.25" x14ac:dyDescent="0.25">
      <c r="A13" s="3"/>
      <c r="B13" s="4"/>
      <c r="C13" s="1" t="s">
        <v>4</v>
      </c>
      <c r="D13" s="5"/>
      <c r="E13" s="1"/>
      <c r="F13" s="1"/>
      <c r="G13" s="16">
        <f>SUM(G4:G9)</f>
        <v>27.95</v>
      </c>
      <c r="H13" s="5"/>
      <c r="K13" s="23"/>
      <c r="L13" s="58" t="str">
        <f ca="1">IF(ROWS($L$3:L13)&gt;MAX($I$3:I19),"",INDIRECT("B"&amp;2+IFERROR(MATCH(ROWS($L$3:L13),$I$3:$I$6,0),MATCH(ROWS($L$3:L13),$I$3:$I$6,1)+1)))</f>
        <v/>
      </c>
      <c r="M13" s="58" t="str">
        <f t="shared" ref="M13:M14" ca="1" si="4">IF(L13="","",VLOOKUP(L13,$B$4:$H$9,4,0)/VLOOKUP(L13,$B$4:$H$9,7,0))</f>
        <v/>
      </c>
      <c r="N13" s="58"/>
      <c r="O13" s="58" t="str">
        <f t="shared" ca="1" si="3"/>
        <v/>
      </c>
      <c r="P13" s="58" t="str">
        <f t="shared" ca="1" si="2"/>
        <v/>
      </c>
    </row>
    <row r="14" spans="1:16" x14ac:dyDescent="0.25">
      <c r="G14" s="20" t="s">
        <v>7</v>
      </c>
      <c r="K14" s="11"/>
      <c r="L14" s="59" t="str">
        <f ca="1">IF(ROWS($L$3:L14)&gt;MAX($I$3:I20),"",INDIRECT("B"&amp;2+IFERROR(MATCH(ROWS($L$3:L14),$I$3:$I$6,0),MATCH(ROWS($L$3:L14),$I$3:$I$6,1)+1)))</f>
        <v/>
      </c>
      <c r="M14" s="58" t="str">
        <f t="shared" ca="1" si="4"/>
        <v/>
      </c>
      <c r="N14" s="11"/>
      <c r="O14" s="58" t="str">
        <f t="shared" ca="1" si="3"/>
        <v/>
      </c>
      <c r="P14" s="58" t="str">
        <f t="shared" ca="1" si="2"/>
        <v/>
      </c>
    </row>
    <row r="28" spans="13:13" x14ac:dyDescent="0.25">
      <c r="M28" s="20" t="s">
        <v>27</v>
      </c>
    </row>
  </sheetData>
  <protectedRanges>
    <protectedRange sqref="G2 N3:N14" name="Plage1"/>
  </protectedRanges>
  <dataConsolidate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2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68" zoomScaleNormal="68" workbookViewId="0">
      <selection activeCell="A6" sqref="A6"/>
    </sheetView>
  </sheetViews>
  <sheetFormatPr baseColWidth="10" defaultRowHeight="15" x14ac:dyDescent="0.25"/>
  <cols>
    <col min="1" max="1" width="14.140625" style="20" bestFit="1" customWidth="1"/>
    <col min="2" max="2" width="15.5703125" style="20" customWidth="1"/>
    <col min="3" max="3" width="30.42578125" style="20" customWidth="1"/>
    <col min="4" max="4" width="11.42578125" style="64"/>
    <col min="5" max="5" width="8" style="20" bestFit="1" customWidth="1"/>
    <col min="6" max="7" width="11.42578125" style="20"/>
    <col min="8" max="8" width="16.5703125" style="20" bestFit="1" customWidth="1"/>
    <col min="9" max="10" width="12" style="27" customWidth="1"/>
    <col min="11" max="11" width="12.28515625" style="20" bestFit="1" customWidth="1"/>
    <col min="12" max="12" width="12.28515625" style="27" customWidth="1"/>
    <col min="13" max="13" width="13" style="20" bestFit="1" customWidth="1"/>
    <col min="14" max="14" width="10" style="20" customWidth="1"/>
    <col min="15" max="16384" width="11.42578125" style="20"/>
  </cols>
  <sheetData>
    <row r="1" spans="1:17" ht="18" customHeight="1" x14ac:dyDescent="0.25">
      <c r="A1" s="79">
        <v>43136</v>
      </c>
      <c r="B1" s="80"/>
      <c r="C1" s="80"/>
      <c r="D1" s="60"/>
      <c r="E1" s="35"/>
      <c r="F1" s="17"/>
      <c r="G1" s="17"/>
      <c r="H1" s="18"/>
    </row>
    <row r="2" spans="1:17" ht="39" customHeight="1" x14ac:dyDescent="0.25">
      <c r="A2" s="14" t="s">
        <v>92</v>
      </c>
      <c r="B2" s="14" t="s">
        <v>6</v>
      </c>
      <c r="C2" s="12" t="s">
        <v>5</v>
      </c>
      <c r="D2" s="61" t="s">
        <v>28</v>
      </c>
      <c r="E2" s="33" t="s">
        <v>29</v>
      </c>
      <c r="F2" s="33"/>
      <c r="G2" s="34">
        <v>8</v>
      </c>
      <c r="H2" s="13"/>
      <c r="I2" s="28" t="s">
        <v>20</v>
      </c>
      <c r="K2" s="22" t="s">
        <v>24</v>
      </c>
      <c r="L2" s="24" t="s">
        <v>15</v>
      </c>
      <c r="M2" s="38" t="s">
        <v>18</v>
      </c>
      <c r="N2" s="37" t="s">
        <v>30</v>
      </c>
      <c r="O2" s="39" t="s">
        <v>25</v>
      </c>
      <c r="P2" s="40" t="s">
        <v>26</v>
      </c>
      <c r="Q2" s="20">
        <v>10</v>
      </c>
    </row>
    <row r="3" spans="1:17" ht="57.75" customHeight="1" x14ac:dyDescent="0.25">
      <c r="A3" s="7" t="s">
        <v>0</v>
      </c>
      <c r="B3" s="8" t="s">
        <v>1</v>
      </c>
      <c r="C3" s="8" t="s">
        <v>2</v>
      </c>
      <c r="D3" s="62" t="s">
        <v>3</v>
      </c>
      <c r="E3" s="8" t="s">
        <v>16</v>
      </c>
      <c r="F3" s="8" t="s">
        <v>9</v>
      </c>
      <c r="G3" s="9" t="s">
        <v>17</v>
      </c>
      <c r="H3" s="10" t="s">
        <v>19</v>
      </c>
      <c r="I3" s="29">
        <v>0</v>
      </c>
      <c r="K3" s="23" t="s">
        <v>10</v>
      </c>
      <c r="L3" s="58" t="str">
        <f ca="1">IF(ROWS($L$3:L3)&gt;MAX($I$3:I13),"",INDIRECT("B"&amp;2+IFERROR(MATCH(ROWS($L$3:L3),$I$3:$I$13,0),MATCH(ROWS($L$3:L3),$I$3:$I$13,1)+1)))</f>
        <v>F0449085</v>
      </c>
      <c r="M3" s="32">
        <f t="shared" ref="M3:M11" ca="1" si="0">IF(L3="","",VLOOKUP(L3,$B$4:$H$13,4,0)/VLOOKUP(L3,$B$4:$H$13,7,0))</f>
        <v>19.512195121951219</v>
      </c>
      <c r="N3" s="58">
        <v>25</v>
      </c>
      <c r="O3" s="58">
        <f t="shared" ref="O3:O11" ca="1" si="1">IFERROR(IF(N3&gt;=ROUND(M3,0),ROUND(N3,0),""),"")</f>
        <v>25</v>
      </c>
      <c r="P3" s="58" t="str">
        <f t="shared" ref="P3:P11" ca="1" si="2">IFERROR(IF(N3&lt;ROUND(M3,0),ROUND(N3,0),""),"")</f>
        <v/>
      </c>
    </row>
    <row r="4" spans="1:17" ht="15.75" x14ac:dyDescent="0.25">
      <c r="A4" s="31" t="s">
        <v>80</v>
      </c>
      <c r="B4" s="1" t="s">
        <v>78</v>
      </c>
      <c r="C4" s="1" t="s">
        <v>79</v>
      </c>
      <c r="D4" s="5">
        <v>2237786</v>
      </c>
      <c r="E4" s="1">
        <v>25</v>
      </c>
      <c r="F4" s="1">
        <v>41</v>
      </c>
      <c r="G4" s="2">
        <f t="shared" ref="G4" si="3">F4/100*E4</f>
        <v>10.25</v>
      </c>
      <c r="H4" s="19">
        <f>G4/G2</f>
        <v>1.28125</v>
      </c>
      <c r="I4" s="29">
        <f>ROUND(SUM($H$4:H4),0)</f>
        <v>1</v>
      </c>
      <c r="K4" s="23" t="s">
        <v>11</v>
      </c>
      <c r="L4" s="58" t="str">
        <f ca="1">IF(ROWS($L$3:L4)&gt;MAX($I$3:I14),"",INDIRECT("B"&amp;2+IFERROR(MATCH(ROWS($L$3:L4),$I$3:$I$13,0),MATCH(ROWS($L$3:L4),$I$3:$I$13,1)+1)))</f>
        <v>F0449085</v>
      </c>
      <c r="M4" s="32">
        <f t="shared" ca="1" si="0"/>
        <v>19.512195121951219</v>
      </c>
      <c r="N4" s="58"/>
      <c r="O4" s="66" t="str">
        <f t="shared" ca="1" si="1"/>
        <v/>
      </c>
      <c r="P4" s="58">
        <f t="shared" ca="1" si="2"/>
        <v>0</v>
      </c>
    </row>
    <row r="5" spans="1:17" ht="15.75" x14ac:dyDescent="0.25">
      <c r="A5" s="31" t="s">
        <v>80</v>
      </c>
      <c r="B5" s="1" t="s">
        <v>78</v>
      </c>
      <c r="C5" s="1" t="s">
        <v>79</v>
      </c>
      <c r="D5" s="5">
        <v>2237785</v>
      </c>
      <c r="E5" s="1">
        <v>25</v>
      </c>
      <c r="F5" s="1">
        <v>41</v>
      </c>
      <c r="G5" s="2">
        <f t="shared" ref="G5:G6" si="4">F5/100*E5</f>
        <v>10.25</v>
      </c>
      <c r="H5" s="19">
        <f>G5/G2</f>
        <v>1.28125</v>
      </c>
      <c r="I5" s="29">
        <f>ROUND(SUM($H$4:H5),0)</f>
        <v>3</v>
      </c>
      <c r="K5" s="23" t="s">
        <v>12</v>
      </c>
      <c r="L5" s="58" t="str">
        <f ca="1">IF(ROWS($L$3:L5)&gt;MAX($I$3:I15),"",INDIRECT("B"&amp;2+IFERROR(MATCH(ROWS($L$3:L5),$I$3:$I$13,0),MATCH(ROWS($L$3:L5),$I$3:$I$13,1)+1)))</f>
        <v>F0449085</v>
      </c>
      <c r="M5" s="32">
        <f t="shared" ca="1" si="0"/>
        <v>19.512195121951219</v>
      </c>
      <c r="N5" s="58"/>
      <c r="O5" s="66" t="str">
        <f t="shared" ca="1" si="1"/>
        <v/>
      </c>
      <c r="P5" s="58">
        <f t="shared" ca="1" si="2"/>
        <v>0</v>
      </c>
    </row>
    <row r="6" spans="1:17" ht="15.75" x14ac:dyDescent="0.25">
      <c r="B6" s="1" t="s">
        <v>81</v>
      </c>
      <c r="C6" s="1" t="s">
        <v>82</v>
      </c>
      <c r="D6" s="5">
        <v>2238052</v>
      </c>
      <c r="E6" s="1">
        <v>25</v>
      </c>
      <c r="F6" s="1">
        <v>77</v>
      </c>
      <c r="G6" s="2">
        <f t="shared" si="4"/>
        <v>19.25</v>
      </c>
      <c r="H6" s="19">
        <f>G6/G2</f>
        <v>2.40625</v>
      </c>
      <c r="I6" s="29">
        <f>ROUND(SUM($H$4:H6),0)</f>
        <v>5</v>
      </c>
      <c r="K6" s="23" t="s">
        <v>13</v>
      </c>
      <c r="L6" s="58" t="str">
        <f ca="1">IF(ROWS($L$3:L6)&gt;MAX($I$3:I16),"",INDIRECT("B"&amp;2+IFERROR(MATCH(ROWS($L$3:L6),$I$3:$I$13,0),MATCH(ROWS($L$3:L6),$I$3:$I$13,1)+1)))</f>
        <v>F0419289</v>
      </c>
      <c r="M6" s="32">
        <f t="shared" ca="1" si="0"/>
        <v>10.38961038961039</v>
      </c>
      <c r="N6" s="58">
        <v>10</v>
      </c>
      <c r="O6" s="66">
        <f t="shared" ca="1" si="1"/>
        <v>10</v>
      </c>
      <c r="P6" s="58" t="str">
        <f t="shared" ca="1" si="2"/>
        <v/>
      </c>
    </row>
    <row r="7" spans="1:17" ht="15.75" x14ac:dyDescent="0.25">
      <c r="A7" s="31" t="s">
        <v>83</v>
      </c>
      <c r="B7" s="1" t="s">
        <v>81</v>
      </c>
      <c r="C7" s="1" t="s">
        <v>82</v>
      </c>
      <c r="D7" s="5">
        <v>2236794</v>
      </c>
      <c r="E7" s="1">
        <v>25</v>
      </c>
      <c r="F7" s="1">
        <v>77</v>
      </c>
      <c r="G7" s="2">
        <f t="shared" ref="G7" si="5">F7/100*E7</f>
        <v>19.25</v>
      </c>
      <c r="H7" s="19">
        <f>G7/G2</f>
        <v>2.40625</v>
      </c>
      <c r="I7" s="29">
        <f>ROUND(SUM($H$4:H7),0)</f>
        <v>7</v>
      </c>
      <c r="K7" s="30" t="s">
        <v>22</v>
      </c>
      <c r="L7" s="58" t="str">
        <f ca="1">IF(ROWS($L$3:L7)&gt;MAX($I$3:I17),"",INDIRECT("B"&amp;2+IFERROR(MATCH(ROWS($L$3:L7),$I$3:$I$13,0),MATCH(ROWS($L$3:L7),$I$3:$I$13,1)+1)))</f>
        <v>F0419289</v>
      </c>
      <c r="M7" s="32">
        <f t="shared" ca="1" si="0"/>
        <v>10.38961038961039</v>
      </c>
      <c r="N7" s="58">
        <v>10</v>
      </c>
      <c r="O7" s="66">
        <f t="shared" ca="1" si="1"/>
        <v>10</v>
      </c>
      <c r="P7" s="58" t="str">
        <f t="shared" ca="1" si="2"/>
        <v/>
      </c>
    </row>
    <row r="8" spans="1:17" ht="15.75" x14ac:dyDescent="0.25">
      <c r="A8" s="31"/>
      <c r="B8" s="1"/>
      <c r="C8" s="1"/>
      <c r="D8" s="5"/>
      <c r="E8" s="1"/>
      <c r="F8" s="1"/>
      <c r="G8" s="2"/>
      <c r="H8" s="19">
        <f>G8/G2</f>
        <v>0</v>
      </c>
      <c r="I8" s="29">
        <f>ROUND(SUM($H$4:H8),0)</f>
        <v>7</v>
      </c>
      <c r="K8" s="23" t="s">
        <v>23</v>
      </c>
      <c r="L8" s="58" t="str">
        <f ca="1">IF(ROWS($L$3:L8)&gt;MAX($I$3:I18),"",INDIRECT("B"&amp;2+IFERROR(MATCH(ROWS($L$3:L8),$I$3:$I$13,0),MATCH(ROWS($L$3:L8),$I$3:$I$13,1)+1)))</f>
        <v>F0419289</v>
      </c>
      <c r="M8" s="32">
        <f t="shared" ca="1" si="0"/>
        <v>10.38961038961039</v>
      </c>
      <c r="N8" s="58"/>
      <c r="O8" s="66" t="str">
        <f t="shared" ca="1" si="1"/>
        <v/>
      </c>
      <c r="P8" s="58">
        <f t="shared" ca="1" si="2"/>
        <v>0</v>
      </c>
    </row>
    <row r="9" spans="1:17" ht="15.75" x14ac:dyDescent="0.25">
      <c r="A9" s="31"/>
      <c r="B9" s="1"/>
      <c r="C9" s="1"/>
      <c r="D9" s="5"/>
      <c r="E9" s="1"/>
      <c r="F9" s="1"/>
      <c r="G9" s="2"/>
      <c r="H9" s="19">
        <f>G9/G2</f>
        <v>0</v>
      </c>
      <c r="I9" s="29">
        <f>ROUND(SUM($H$4:H9),0)</f>
        <v>7</v>
      </c>
      <c r="K9" s="23" t="s">
        <v>21</v>
      </c>
      <c r="L9" s="58" t="str">
        <f ca="1">IF(ROWS($L$3:L9)&gt;MAX($I$3:I19),"",INDIRECT("B"&amp;2+IFERROR(MATCH(ROWS($L$3:L9),$I$3:$I$13,0),MATCH(ROWS($L$3:L9),$I$3:$I$13,1)+1)))</f>
        <v>F0419289</v>
      </c>
      <c r="M9" s="32">
        <f t="shared" ca="1" si="0"/>
        <v>10.38961038961039</v>
      </c>
      <c r="N9" s="58"/>
      <c r="O9" s="66" t="str">
        <f t="shared" ca="1" si="1"/>
        <v/>
      </c>
      <c r="P9" s="58">
        <f t="shared" ca="1" si="2"/>
        <v>0</v>
      </c>
    </row>
    <row r="10" spans="1:17" ht="15.75" x14ac:dyDescent="0.25">
      <c r="A10" s="31"/>
      <c r="B10" s="1"/>
      <c r="C10" s="1"/>
      <c r="D10" s="5"/>
      <c r="E10" s="1"/>
      <c r="F10" s="1"/>
      <c r="G10" s="2"/>
      <c r="H10" s="19">
        <f>G10/G2</f>
        <v>0</v>
      </c>
      <c r="I10" s="29">
        <f>ROUND(SUM($H$4:H10),0)</f>
        <v>7</v>
      </c>
      <c r="K10" s="23" t="s">
        <v>14</v>
      </c>
      <c r="L10" s="58" t="str">
        <f ca="1">IF(ROWS($L$3:L10)&gt;MAX($I$3:I20),"",INDIRECT("B"&amp;2+IFERROR(MATCH(ROWS($L$3:L10),$I$3:$I$13,0),MATCH(ROWS($L$3:L10),$I$3:$I$13,1)+1)))</f>
        <v/>
      </c>
      <c r="M10" s="32" t="str">
        <f t="shared" ca="1" si="0"/>
        <v/>
      </c>
      <c r="N10" s="58" t="s">
        <v>93</v>
      </c>
      <c r="O10" s="58" t="str">
        <f t="shared" ca="1" si="1"/>
        <v/>
      </c>
      <c r="P10" s="58" t="str">
        <f t="shared" ca="1" si="2"/>
        <v/>
      </c>
    </row>
    <row r="11" spans="1:17" ht="15.75" x14ac:dyDescent="0.25">
      <c r="A11" s="31"/>
      <c r="B11" s="1"/>
      <c r="C11" s="1"/>
      <c r="D11" s="5"/>
      <c r="E11" s="1"/>
      <c r="F11" s="1"/>
      <c r="G11" s="2"/>
      <c r="H11" s="19"/>
      <c r="I11" s="29">
        <f>ROUND(SUM($H$4:H11),0)</f>
        <v>7</v>
      </c>
      <c r="K11" s="23"/>
      <c r="L11" s="58" t="str">
        <f ca="1">IF(ROWS($L$3:L11)&gt;MAX($I$3:I17),"",INDIRECT("B"&amp;2+IFERROR(MATCH(ROWS($L$3:L11),$I$3:$I$6,0),MATCH(ROWS($L$3:L11),$I$3:$I$6,1)+1)))</f>
        <v/>
      </c>
      <c r="M11" s="32" t="str">
        <f t="shared" ca="1" si="0"/>
        <v/>
      </c>
      <c r="N11" s="58"/>
      <c r="O11" s="58" t="str">
        <f t="shared" ca="1" si="1"/>
        <v/>
      </c>
      <c r="P11" s="58" t="str">
        <f t="shared" ca="1" si="2"/>
        <v/>
      </c>
    </row>
    <row r="12" spans="1:17" ht="15.75" x14ac:dyDescent="0.25">
      <c r="A12" s="21"/>
      <c r="B12" s="6"/>
      <c r="C12" s="1"/>
      <c r="D12" s="63"/>
      <c r="E12" s="6"/>
      <c r="F12" s="6"/>
      <c r="G12" s="15"/>
      <c r="H12" s="19"/>
      <c r="I12" s="29">
        <f>ROUND(SUM($H$4:H12),0)</f>
        <v>7</v>
      </c>
      <c r="K12" s="23"/>
      <c r="L12" s="58"/>
      <c r="M12" s="32" t="str">
        <f t="shared" ref="M12" si="6">IF(L12="","",VLOOKUP(L12,$B$4:$H$13,4,0)/VLOOKUP(L12,$B$4:$H$13,7,0))</f>
        <v/>
      </c>
      <c r="N12" s="58"/>
      <c r="O12" s="58" t="str">
        <f t="shared" ref="O12" si="7">IFERROR(IF(N12&gt;=ROUND(M12,0),ROUND(N12,0),""),"")</f>
        <v/>
      </c>
      <c r="P12" s="58" t="str">
        <f t="shared" ref="P12" si="8">IFERROR(IF(N12&lt;ROUND(M12,0),ROUND(N12,0),""),"")</f>
        <v/>
      </c>
    </row>
    <row r="13" spans="1:17" ht="23.25" x14ac:dyDescent="0.25">
      <c r="A13" s="3"/>
      <c r="B13" s="4"/>
      <c r="C13" s="1" t="s">
        <v>4</v>
      </c>
      <c r="D13" s="5"/>
      <c r="E13" s="1"/>
      <c r="F13" s="1"/>
      <c r="G13" s="16">
        <f>SUM(G4:G9)</f>
        <v>59</v>
      </c>
      <c r="H13" s="5"/>
      <c r="K13" s="23"/>
      <c r="L13" s="58" t="str">
        <f ca="1">IF(ROWS($L$3:L13)&gt;MAX($I$3:I19),"",INDIRECT("B"&amp;2+IFERROR(MATCH(ROWS($L$3:L13),$I$3:$I$6,0),MATCH(ROWS($L$3:L13),$I$3:$I$6,1)+1)))</f>
        <v/>
      </c>
      <c r="M13" s="58" t="str">
        <f ca="1">IF(L13="","",VLOOKUP(L13,$B$4:$H$9,4,0)/VLOOKUP(L13,$B$4:$H$9,7,0))</f>
        <v/>
      </c>
      <c r="N13" s="58"/>
      <c r="O13" s="58" t="str">
        <f ca="1">IFERROR(IF(N13&gt;=ROUND(M13,0),ROUND(N13,0),""),"")</f>
        <v/>
      </c>
      <c r="P13" s="58" t="str">
        <f ca="1">IFERROR(IF(N13&lt;ROUND(M13,0),ROUND(N13,0),""),"")</f>
        <v/>
      </c>
    </row>
    <row r="14" spans="1:17" x14ac:dyDescent="0.25">
      <c r="G14" s="20" t="s">
        <v>7</v>
      </c>
      <c r="K14" s="11"/>
      <c r="L14" s="59" t="str">
        <f ca="1">IF(ROWS($L$3:L14)&gt;MAX($I$3:I20),"",INDIRECT("B"&amp;2+IFERROR(MATCH(ROWS($L$3:L14),$I$3:$I$6,0),MATCH(ROWS($L$3:L14),$I$3:$I$6,1)+1)))</f>
        <v/>
      </c>
      <c r="M14" s="58" t="str">
        <f ca="1">IF(L14="","",VLOOKUP(L14,$B$4:$H$9,4,0)/VLOOKUP(L14,$B$4:$H$9,7,0))</f>
        <v/>
      </c>
      <c r="N14" s="11"/>
      <c r="O14" s="58" t="str">
        <f ca="1">IFERROR(IF(N14&gt;=ROUND(M14,0),ROUND(N14,0),""),"")</f>
        <v/>
      </c>
      <c r="P14" s="58" t="str">
        <f ca="1">IFERROR(IF(N14&lt;ROUND(M14,0),ROUND(N14,0),""),"")</f>
        <v/>
      </c>
    </row>
    <row r="28" spans="13:13" x14ac:dyDescent="0.25">
      <c r="M28" s="20" t="s">
        <v>27</v>
      </c>
    </row>
  </sheetData>
  <protectedRanges>
    <protectedRange sqref="G2 N3:N14" name="Plage1"/>
  </protectedRanges>
  <dataConsolidate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2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80" zoomScaleNormal="80" workbookViewId="0">
      <selection activeCell="A2" sqref="A2"/>
    </sheetView>
  </sheetViews>
  <sheetFormatPr baseColWidth="10" defaultRowHeight="15" x14ac:dyDescent="0.25"/>
  <cols>
    <col min="1" max="1" width="14.140625" style="20" bestFit="1" customWidth="1"/>
    <col min="2" max="2" width="15.5703125" style="20" customWidth="1"/>
    <col min="3" max="3" width="30.42578125" style="20" customWidth="1"/>
    <col min="4" max="4" width="11.42578125" style="64"/>
    <col min="5" max="5" width="8" style="20" bestFit="1" customWidth="1"/>
    <col min="6" max="7" width="11.42578125" style="20"/>
    <col min="8" max="8" width="16.5703125" style="20" bestFit="1" customWidth="1"/>
    <col min="9" max="10" width="12" style="27" customWidth="1"/>
    <col min="11" max="11" width="12.28515625" style="20" bestFit="1" customWidth="1"/>
    <col min="12" max="12" width="12.28515625" style="27" customWidth="1"/>
    <col min="13" max="13" width="13" style="20" bestFit="1" customWidth="1"/>
    <col min="14" max="14" width="10" style="20" customWidth="1"/>
    <col min="15" max="16384" width="11.42578125" style="20"/>
  </cols>
  <sheetData>
    <row r="1" spans="1:17" ht="18" customHeight="1" x14ac:dyDescent="0.25">
      <c r="A1" s="79">
        <v>43137</v>
      </c>
      <c r="B1" s="80"/>
      <c r="C1" s="80"/>
      <c r="D1" s="60"/>
      <c r="E1" s="35"/>
      <c r="F1" s="17"/>
      <c r="G1" s="17"/>
      <c r="H1" s="18"/>
    </row>
    <row r="2" spans="1:17" ht="39" customHeight="1" x14ac:dyDescent="0.25">
      <c r="A2" s="14" t="s">
        <v>92</v>
      </c>
      <c r="B2" s="14" t="s">
        <v>6</v>
      </c>
      <c r="C2" s="12" t="s">
        <v>5</v>
      </c>
      <c r="D2" s="61" t="s">
        <v>28</v>
      </c>
      <c r="E2" s="33" t="s">
        <v>29</v>
      </c>
      <c r="F2" s="33"/>
      <c r="G2" s="34">
        <v>3</v>
      </c>
      <c r="H2" s="13"/>
      <c r="I2" s="28" t="s">
        <v>20</v>
      </c>
      <c r="K2" s="22" t="s">
        <v>24</v>
      </c>
      <c r="L2" s="24" t="s">
        <v>15</v>
      </c>
      <c r="M2" s="38" t="s">
        <v>18</v>
      </c>
      <c r="N2" s="37" t="s">
        <v>30</v>
      </c>
      <c r="O2" s="39" t="s">
        <v>25</v>
      </c>
      <c r="P2" s="40" t="s">
        <v>26</v>
      </c>
      <c r="Q2" s="20">
        <v>10</v>
      </c>
    </row>
    <row r="3" spans="1:17" ht="57.75" customHeight="1" x14ac:dyDescent="0.25">
      <c r="A3" s="7" t="s">
        <v>0</v>
      </c>
      <c r="B3" s="8" t="s">
        <v>1</v>
      </c>
      <c r="C3" s="8" t="s">
        <v>2</v>
      </c>
      <c r="D3" s="62" t="s">
        <v>3</v>
      </c>
      <c r="E3" s="8" t="s">
        <v>16</v>
      </c>
      <c r="F3" s="8" t="s">
        <v>9</v>
      </c>
      <c r="G3" s="9" t="s">
        <v>17</v>
      </c>
      <c r="H3" s="10" t="s">
        <v>19</v>
      </c>
      <c r="I3" s="29">
        <v>0</v>
      </c>
      <c r="K3" s="23" t="s">
        <v>10</v>
      </c>
      <c r="L3" s="67" t="str">
        <f ca="1">IF(ROWS($L$3:L3)&gt;MAX($I$3:I13),"",INDIRECT("B"&amp;2+IFERROR(MATCH(ROWS($L$3:L3),$I$3:$I$13,0),MATCH(ROWS($L$3:L3),$I$3:$I$13,1)+1)))</f>
        <v>F0534872</v>
      </c>
      <c r="M3" s="32">
        <f ca="1">IF(L3="","",VLOOKUP(L3,$B$4:$H$13,4,0)/VLOOKUP(L3,$B$4:$H$13,7,0))</f>
        <v>14.285714285714285</v>
      </c>
      <c r="N3" s="67">
        <v>14</v>
      </c>
      <c r="O3" s="67">
        <f ca="1">IFERROR(IF(N3&gt;=ROUND(M3,0),ROUND(N3,0),""),"")</f>
        <v>14</v>
      </c>
      <c r="P3" s="67" t="str">
        <f ca="1">IFERROR(IF(N3&lt;ROUND(M3,0),ROUND(N3,0),""),"")</f>
        <v/>
      </c>
    </row>
    <row r="4" spans="1:17" ht="15.75" x14ac:dyDescent="0.25">
      <c r="A4" s="31">
        <v>3164</v>
      </c>
      <c r="B4" s="1" t="s">
        <v>95</v>
      </c>
      <c r="C4" s="1" t="s">
        <v>94</v>
      </c>
      <c r="D4" s="5">
        <v>2242210</v>
      </c>
      <c r="E4" s="1">
        <v>15</v>
      </c>
      <c r="F4" s="1">
        <v>21</v>
      </c>
      <c r="G4" s="2">
        <f t="shared" ref="G4" si="0">F4/100*E4</f>
        <v>3.15</v>
      </c>
      <c r="H4" s="72">
        <f>G4/G2</f>
        <v>1.05</v>
      </c>
      <c r="I4" s="29">
        <f>ROUND(SUM($H$4:H4),0)</f>
        <v>1</v>
      </c>
      <c r="K4" s="23" t="s">
        <v>11</v>
      </c>
      <c r="L4" s="67" t="str">
        <f ca="1">IF(ROWS($L$3:L4)&gt;MAX($I$3:I14),"",INDIRECT("B"&amp;2+IFERROR(MATCH(ROWS($L$3:L4),$I$3:$I$13,0),MATCH(ROWS($L$3:L4),$I$3:$I$13,1)+1)))</f>
        <v>F0534867</v>
      </c>
      <c r="M4" s="32">
        <f t="shared" ref="M4:M12" ca="1" si="1">IF(L4="","",VLOOKUP(L4,$B$4:$H$13,4,0)/VLOOKUP(L4,$B$4:$H$13,7,0))</f>
        <v>14.734774066797643</v>
      </c>
      <c r="N4" s="67"/>
      <c r="O4" s="67" t="str">
        <f t="shared" ref="O4:O14" ca="1" si="2">IFERROR(IF(N4&gt;=ROUND(M4,0),ROUND(N4,0),""),"")</f>
        <v/>
      </c>
      <c r="P4" s="67">
        <f t="shared" ref="P4:P14" ca="1" si="3">IFERROR(IF(N4&lt;ROUND(M4,0),ROUND(N4,0),""),"")</f>
        <v>0</v>
      </c>
    </row>
    <row r="5" spans="1:17" ht="15.75" x14ac:dyDescent="0.25">
      <c r="A5" s="69">
        <v>3164</v>
      </c>
      <c r="B5" s="70" t="s">
        <v>98</v>
      </c>
      <c r="C5" s="70" t="s">
        <v>99</v>
      </c>
      <c r="D5" s="70">
        <v>2241114</v>
      </c>
      <c r="E5" s="70">
        <v>25</v>
      </c>
      <c r="F5" s="70">
        <v>20.36</v>
      </c>
      <c r="G5" s="71">
        <f t="shared" ref="G5" si="4">F5/100*E5</f>
        <v>5.09</v>
      </c>
      <c r="H5" s="72">
        <f>G5/G2</f>
        <v>1.6966666666666665</v>
      </c>
      <c r="I5" s="29">
        <f>ROUND(SUM($H$4:H5),0)</f>
        <v>3</v>
      </c>
      <c r="K5" s="23" t="s">
        <v>12</v>
      </c>
      <c r="L5" s="67" t="str">
        <f ca="1">IF(ROWS($L$3:L5)&gt;MAX($I$3:I15),"",INDIRECT("B"&amp;2+IFERROR(MATCH(ROWS($L$3:L5),$I$3:$I$13,0),MATCH(ROWS($L$3:L5),$I$3:$I$13,1)+1)))</f>
        <v>F0534867</v>
      </c>
      <c r="M5" s="32">
        <f t="shared" ca="1" si="1"/>
        <v>14.734774066797643</v>
      </c>
      <c r="N5" s="67"/>
      <c r="O5" s="67" t="str">
        <f t="shared" ca="1" si="2"/>
        <v/>
      </c>
      <c r="P5" s="67">
        <f t="shared" ca="1" si="3"/>
        <v>0</v>
      </c>
    </row>
    <row r="6" spans="1:17" ht="15.75" x14ac:dyDescent="0.25">
      <c r="A6" s="31">
        <v>3164</v>
      </c>
      <c r="B6" s="1" t="s">
        <v>96</v>
      </c>
      <c r="C6" s="1" t="s">
        <v>94</v>
      </c>
      <c r="D6" s="5">
        <v>2241132</v>
      </c>
      <c r="E6" s="1">
        <v>26</v>
      </c>
      <c r="F6" s="1">
        <v>21</v>
      </c>
      <c r="G6" s="2">
        <f t="shared" ref="G6:G7" si="5">F6/100*E6</f>
        <v>5.46</v>
      </c>
      <c r="H6" s="19">
        <f>G6/G4</f>
        <v>1.7333333333333334</v>
      </c>
      <c r="I6" s="29">
        <f>ROUND(SUM($H$4:H6),0)</f>
        <v>4</v>
      </c>
      <c r="K6" s="23" t="s">
        <v>13</v>
      </c>
      <c r="L6" s="67" t="str">
        <f ca="1">IF(ROWS($L$3:L6)&gt;MAX($I$3:I16),"",INDIRECT("B"&amp;2+IFERROR(MATCH(ROWS($L$3:L6),$I$3:$I$13,0),MATCH(ROWS($L$3:L6),$I$3:$I$13,1)+1)))</f>
        <v>F0545479</v>
      </c>
      <c r="M6" s="32">
        <f t="shared" ca="1" si="1"/>
        <v>15</v>
      </c>
      <c r="N6" s="67"/>
      <c r="O6" s="67" t="str">
        <f t="shared" ca="1" si="2"/>
        <v/>
      </c>
      <c r="P6" s="67">
        <f t="shared" ca="1" si="3"/>
        <v>0</v>
      </c>
    </row>
    <row r="7" spans="1:17" ht="15.75" x14ac:dyDescent="0.25">
      <c r="A7" s="31">
        <v>3164</v>
      </c>
      <c r="B7" s="1" t="s">
        <v>98</v>
      </c>
      <c r="C7" s="1" t="s">
        <v>99</v>
      </c>
      <c r="D7" s="1">
        <v>2241114</v>
      </c>
      <c r="E7" s="1">
        <v>25</v>
      </c>
      <c r="F7" s="1">
        <v>20.36</v>
      </c>
      <c r="G7" s="2">
        <f t="shared" si="5"/>
        <v>5.09</v>
      </c>
      <c r="H7" s="19">
        <f>G7/G2</f>
        <v>1.6966666666666665</v>
      </c>
      <c r="I7" s="29">
        <f>ROUND(SUM($H$4:H7),0)</f>
        <v>6</v>
      </c>
      <c r="K7" s="30" t="s">
        <v>22</v>
      </c>
      <c r="L7" s="67" t="str">
        <f ca="1">IF(ROWS($L$3:L7)&gt;MAX($I$3:I17),"",INDIRECT("B"&amp;2+IFERROR(MATCH(ROWS($L$3:L7),$I$3:$I$13,0),MATCH(ROWS($L$3:L7),$I$3:$I$13,1)+1)))</f>
        <v>F0534867</v>
      </c>
      <c r="M7" s="32">
        <f t="shared" ca="1" si="1"/>
        <v>14.734774066797643</v>
      </c>
      <c r="N7" s="67"/>
      <c r="O7" s="67" t="str">
        <f t="shared" ca="1" si="2"/>
        <v/>
      </c>
      <c r="P7" s="67">
        <f t="shared" ca="1" si="3"/>
        <v>0</v>
      </c>
    </row>
    <row r="8" spans="1:17" ht="15.75" x14ac:dyDescent="0.25">
      <c r="A8" s="31">
        <v>3164</v>
      </c>
      <c r="B8" s="1" t="s">
        <v>97</v>
      </c>
      <c r="C8" s="1" t="s">
        <v>94</v>
      </c>
      <c r="D8" s="5">
        <v>2241124</v>
      </c>
      <c r="E8" s="1">
        <v>1</v>
      </c>
      <c r="F8" s="1">
        <v>21</v>
      </c>
      <c r="G8" s="2">
        <f t="shared" ref="G8:G11" si="6">F8/100*E8</f>
        <v>0.21</v>
      </c>
      <c r="H8" s="19">
        <f>G8/G5</f>
        <v>4.1257367387033402E-2</v>
      </c>
      <c r="I8" s="29">
        <f>ROUND(SUM($H$4:H8),0)</f>
        <v>6</v>
      </c>
      <c r="K8" s="23" t="s">
        <v>23</v>
      </c>
      <c r="L8" s="67" t="str">
        <f ca="1">IF(ROWS($L$3:L8)&gt;MAX($I$3:I18),"",INDIRECT("B"&amp;2+IFERROR(MATCH(ROWS($L$3:L8),$I$3:$I$13,0),MATCH(ROWS($L$3:L8),$I$3:$I$13,1)+1)))</f>
        <v>F0534867</v>
      </c>
      <c r="M8" s="32" t="s">
        <v>100</v>
      </c>
      <c r="N8" s="67"/>
      <c r="O8" s="67" t="str">
        <f t="shared" si="2"/>
        <v/>
      </c>
      <c r="P8" s="67" t="str">
        <f t="shared" si="3"/>
        <v/>
      </c>
    </row>
    <row r="9" spans="1:17" ht="15.75" x14ac:dyDescent="0.25">
      <c r="A9" s="31"/>
      <c r="B9" s="1"/>
      <c r="C9" s="1"/>
      <c r="D9" s="1"/>
      <c r="E9" s="1"/>
      <c r="F9" s="1"/>
      <c r="G9" s="2"/>
      <c r="H9" s="19"/>
      <c r="I9" s="29">
        <f>ROUND(SUM($H$4:H9),0)</f>
        <v>6</v>
      </c>
      <c r="K9" s="23" t="s">
        <v>21</v>
      </c>
      <c r="L9" s="67" t="str">
        <f ca="1">IF(ROWS($L$3:L9)&gt;MAX($I$3:I19),"",INDIRECT("B"&amp;2+IFERROR(MATCH(ROWS($L$3:L9),$I$3:$I$13,0),MATCH(ROWS($L$3:L9),$I$3:$I$13,1)+1)))</f>
        <v/>
      </c>
      <c r="M9" s="32" t="str">
        <f t="shared" ca="1" si="1"/>
        <v/>
      </c>
      <c r="N9" s="67"/>
      <c r="O9" s="67" t="str">
        <f t="shared" ca="1" si="2"/>
        <v/>
      </c>
      <c r="P9" s="67" t="str">
        <f t="shared" ca="1" si="3"/>
        <v/>
      </c>
    </row>
    <row r="10" spans="1:17" ht="15.75" x14ac:dyDescent="0.25">
      <c r="A10" s="31"/>
      <c r="B10" s="1"/>
      <c r="C10" s="1"/>
      <c r="D10" s="5"/>
      <c r="E10" s="1"/>
      <c r="F10" s="1"/>
      <c r="G10" s="2">
        <f t="shared" si="6"/>
        <v>0</v>
      </c>
      <c r="H10" s="19">
        <f>G10/G2</f>
        <v>0</v>
      </c>
      <c r="I10" s="29">
        <f>ROUND(SUM($H$4:H10),0)</f>
        <v>6</v>
      </c>
      <c r="K10" s="23" t="s">
        <v>14</v>
      </c>
      <c r="L10" s="67" t="str">
        <f ca="1">IF(ROWS($L$3:L10)&gt;MAX($I$3:I20),"",INDIRECT("B"&amp;2+IFERROR(MATCH(ROWS($L$3:L10),$I$3:$I$13,0),MATCH(ROWS($L$3:L10),$I$3:$I$13,1)+1)))</f>
        <v/>
      </c>
      <c r="M10" s="32" t="str">
        <f t="shared" ca="1" si="1"/>
        <v/>
      </c>
      <c r="N10" s="67" t="s">
        <v>93</v>
      </c>
      <c r="O10" s="67" t="str">
        <f t="shared" ca="1" si="2"/>
        <v/>
      </c>
      <c r="P10" s="67" t="str">
        <f t="shared" ca="1" si="3"/>
        <v/>
      </c>
    </row>
    <row r="11" spans="1:17" ht="15.75" x14ac:dyDescent="0.25">
      <c r="A11" s="31"/>
      <c r="B11" s="1"/>
      <c r="C11" s="1"/>
      <c r="D11" s="5"/>
      <c r="E11" s="1"/>
      <c r="F11" s="1"/>
      <c r="G11" s="2">
        <f t="shared" si="6"/>
        <v>0</v>
      </c>
      <c r="H11" s="19">
        <f>G11/G2</f>
        <v>0</v>
      </c>
      <c r="I11" s="29">
        <f>ROUND(SUM($H$4:H11),0)</f>
        <v>6</v>
      </c>
      <c r="K11" s="23"/>
      <c r="L11" s="67" t="str">
        <f ca="1">IF(ROWS($L$3:L11)&gt;MAX($I$3:I17),"",INDIRECT("B"&amp;2+IFERROR(MATCH(ROWS($L$3:L11),$I$3:$I$6,0),MATCH(ROWS($L$3:L11),$I$3:$I$6,1)+1)))</f>
        <v/>
      </c>
      <c r="M11" s="32" t="str">
        <f t="shared" ca="1" si="1"/>
        <v/>
      </c>
      <c r="N11" s="67"/>
      <c r="O11" s="67" t="str">
        <f t="shared" ca="1" si="2"/>
        <v/>
      </c>
      <c r="P11" s="67" t="str">
        <f t="shared" ca="1" si="3"/>
        <v/>
      </c>
    </row>
    <row r="12" spans="1:17" ht="15.75" x14ac:dyDescent="0.25">
      <c r="A12" s="21"/>
      <c r="B12" s="6"/>
      <c r="C12" s="1"/>
      <c r="D12" s="63"/>
      <c r="E12" s="6"/>
      <c r="F12" s="6"/>
      <c r="G12" s="15"/>
      <c r="H12" s="19"/>
      <c r="I12" s="29">
        <f>ROUND(SUM($H$4:H12),0)</f>
        <v>6</v>
      </c>
      <c r="K12" s="23"/>
      <c r="L12" s="67"/>
      <c r="M12" s="32" t="str">
        <f t="shared" si="1"/>
        <v/>
      </c>
      <c r="N12" s="67"/>
      <c r="O12" s="67" t="str">
        <f t="shared" si="2"/>
        <v/>
      </c>
      <c r="P12" s="67" t="str">
        <f t="shared" si="3"/>
        <v/>
      </c>
    </row>
    <row r="13" spans="1:17" ht="23.25" x14ac:dyDescent="0.25">
      <c r="A13" s="3"/>
      <c r="B13" s="4"/>
      <c r="C13" s="1" t="s">
        <v>4</v>
      </c>
      <c r="D13" s="5"/>
      <c r="E13" s="1"/>
      <c r="F13" s="1"/>
      <c r="G13" s="16">
        <f>SUM(G4:G11)</f>
        <v>19</v>
      </c>
      <c r="H13" s="5"/>
      <c r="K13" s="23"/>
      <c r="L13" s="67" t="str">
        <f ca="1">IF(ROWS($L$3:L13)&gt;MAX($I$3:I19),"",INDIRECT("B"&amp;2+IFERROR(MATCH(ROWS($L$3:L13),$I$3:$I$6,0),MATCH(ROWS($L$3:L13),$I$3:$I$6,1)+1)))</f>
        <v/>
      </c>
      <c r="M13" s="67" t="str">
        <f t="shared" ref="M13:M14" ca="1" si="7">IF(L13="","",VLOOKUP(L13,$B$4:$H$9,4,0)/VLOOKUP(L13,$B$4:$H$9,7,0))</f>
        <v/>
      </c>
      <c r="N13" s="67"/>
      <c r="O13" s="67" t="str">
        <f t="shared" ca="1" si="2"/>
        <v/>
      </c>
      <c r="P13" s="67" t="str">
        <f t="shared" ca="1" si="3"/>
        <v/>
      </c>
    </row>
    <row r="14" spans="1:17" x14ac:dyDescent="0.25">
      <c r="G14" s="20" t="s">
        <v>7</v>
      </c>
      <c r="K14" s="11"/>
      <c r="L14" s="68" t="str">
        <f ca="1">IF(ROWS($L$3:L14)&gt;MAX($I$3:I20),"",INDIRECT("B"&amp;2+IFERROR(MATCH(ROWS($L$3:L14),$I$3:$I$6,0),MATCH(ROWS($L$3:L14),$I$3:$I$6,1)+1)))</f>
        <v/>
      </c>
      <c r="M14" s="67" t="str">
        <f t="shared" ca="1" si="7"/>
        <v/>
      </c>
      <c r="N14" s="11"/>
      <c r="O14" s="67" t="str">
        <f t="shared" ca="1" si="2"/>
        <v/>
      </c>
      <c r="P14" s="67" t="str">
        <f t="shared" ca="1" si="3"/>
        <v/>
      </c>
    </row>
    <row r="28" spans="13:13" x14ac:dyDescent="0.25">
      <c r="M28" s="20" t="s">
        <v>27</v>
      </c>
    </row>
  </sheetData>
  <protectedRanges>
    <protectedRange sqref="G2 N3:N14" name="Plage1"/>
  </protectedRanges>
  <dataConsolidate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2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="80" zoomScaleNormal="80" workbookViewId="0">
      <selection activeCell="A7" sqref="A7:F7"/>
    </sheetView>
  </sheetViews>
  <sheetFormatPr baseColWidth="10" defaultRowHeight="15" x14ac:dyDescent="0.25"/>
  <cols>
    <col min="2" max="2" width="12.5703125" customWidth="1"/>
    <col min="3" max="3" width="24.140625" customWidth="1"/>
    <col min="12" max="12" width="12.85546875" customWidth="1"/>
  </cols>
  <sheetData>
    <row r="1" spans="1:21" ht="18" x14ac:dyDescent="0.25">
      <c r="A1" s="79">
        <v>43138</v>
      </c>
      <c r="B1" s="80"/>
      <c r="C1" s="80"/>
      <c r="D1" s="60"/>
      <c r="E1" s="35"/>
      <c r="F1" s="17"/>
      <c r="G1" s="17"/>
      <c r="H1" s="18"/>
      <c r="I1" s="27"/>
      <c r="J1" s="27"/>
      <c r="K1" s="20"/>
      <c r="L1" s="27"/>
      <c r="M1" s="20"/>
      <c r="N1" s="20"/>
      <c r="O1" s="20"/>
      <c r="P1" s="20"/>
      <c r="Q1" s="20"/>
      <c r="R1" s="20"/>
      <c r="S1" s="20"/>
      <c r="T1" s="20"/>
      <c r="U1" s="20"/>
    </row>
    <row r="2" spans="1:21" ht="30" x14ac:dyDescent="0.25">
      <c r="A2" s="14" t="s">
        <v>92</v>
      </c>
      <c r="B2" s="14" t="s">
        <v>6</v>
      </c>
      <c r="C2" s="12" t="s">
        <v>5</v>
      </c>
      <c r="D2" s="61" t="s">
        <v>28</v>
      </c>
      <c r="E2" s="33" t="s">
        <v>29</v>
      </c>
      <c r="F2" s="33"/>
      <c r="G2" s="34">
        <v>9</v>
      </c>
      <c r="H2" s="13"/>
      <c r="I2" s="28" t="s">
        <v>20</v>
      </c>
      <c r="J2" s="27"/>
      <c r="K2" s="22" t="s">
        <v>24</v>
      </c>
      <c r="L2" s="24" t="s">
        <v>15</v>
      </c>
      <c r="M2" s="38" t="s">
        <v>18</v>
      </c>
      <c r="N2" s="37" t="s">
        <v>30</v>
      </c>
      <c r="O2" s="39" t="s">
        <v>25</v>
      </c>
      <c r="P2" s="40" t="s">
        <v>26</v>
      </c>
      <c r="Q2" s="20">
        <v>10</v>
      </c>
      <c r="R2" s="20"/>
      <c r="S2" s="20"/>
      <c r="T2" s="20"/>
      <c r="U2" s="20"/>
    </row>
    <row r="3" spans="1:21" ht="59.25" customHeight="1" x14ac:dyDescent="0.25">
      <c r="A3" s="7" t="s">
        <v>0</v>
      </c>
      <c r="B3" s="8" t="s">
        <v>1</v>
      </c>
      <c r="C3" s="8" t="s">
        <v>2</v>
      </c>
      <c r="D3" s="62" t="s">
        <v>3</v>
      </c>
      <c r="E3" s="8" t="s">
        <v>16</v>
      </c>
      <c r="F3" s="8" t="s">
        <v>9</v>
      </c>
      <c r="G3" s="9" t="s">
        <v>17</v>
      </c>
      <c r="H3" s="10" t="s">
        <v>19</v>
      </c>
      <c r="I3" s="29">
        <v>0</v>
      </c>
      <c r="J3" s="27"/>
      <c r="K3" s="23" t="s">
        <v>10</v>
      </c>
      <c r="L3" s="74" t="str">
        <f ca="1">IF(ROWS($L$3:L3)&gt;MAX($I$3:I13),"",INDIRECT("B"&amp;2+IFERROR(MATCH(ROWS($L$3:L3),$I$3:$I$13,0),MATCH(ROWS($L$3:L3),$I$3:$I$13,1)+1)))</f>
        <v>F0448779</v>
      </c>
      <c r="M3" s="32">
        <f ca="1">IF(L3="","",VLOOKUP(L3,$B$4:$H$13,4,0)/VLOOKUP(L3,$B$4:$H$13,7,0))</f>
        <v>31.034482758620694</v>
      </c>
      <c r="N3" s="74">
        <v>10</v>
      </c>
      <c r="O3" s="74" t="str">
        <f ca="1">IFERROR(IF(N3&gt;=ROUND(M3,0),ROUND(N3,0),""),"")</f>
        <v/>
      </c>
      <c r="P3" s="74">
        <f ca="1">IFERROR(IF(N3&lt;ROUND(M3,0),ROUND(N3,0),""),"")</f>
        <v>10</v>
      </c>
      <c r="Q3" s="20"/>
      <c r="R3" s="20"/>
      <c r="S3" s="20"/>
      <c r="T3" s="20"/>
      <c r="U3" s="20"/>
    </row>
    <row r="4" spans="1:21" ht="18" customHeight="1" x14ac:dyDescent="0.25">
      <c r="A4" s="74" t="s">
        <v>80</v>
      </c>
      <c r="B4" s="74" t="s">
        <v>88</v>
      </c>
      <c r="C4" s="74" t="s">
        <v>101</v>
      </c>
      <c r="D4" s="74">
        <v>2240791</v>
      </c>
      <c r="E4" s="74">
        <v>25</v>
      </c>
      <c r="F4" s="74">
        <v>29</v>
      </c>
      <c r="G4" s="74">
        <f t="shared" ref="G4:G11" si="0">F4/100*E4</f>
        <v>7.2499999999999991</v>
      </c>
      <c r="H4" s="74">
        <f>G4/G2</f>
        <v>0.80555555555555547</v>
      </c>
      <c r="I4" s="29">
        <f>ROUND(SUM($H$4:H4),0)</f>
        <v>1</v>
      </c>
      <c r="J4" s="27"/>
      <c r="K4" s="23" t="s">
        <v>11</v>
      </c>
      <c r="L4" s="74" t="str">
        <f ca="1">IF(ROWS($L$3:L4)&gt;MAX($I$3:I14),"",INDIRECT("B"&amp;2+IFERROR(MATCH(ROWS($L$3:L4),$I$3:$I$13,0),MATCH(ROWS($L$3:L4),$I$3:$I$13,1)+1)))</f>
        <v>F0448779</v>
      </c>
      <c r="M4" s="32">
        <f t="shared" ref="M4:M12" ca="1" si="1">IF(L4="","",VLOOKUP(L4,$B$4:$H$13,4,0)/VLOOKUP(L4,$B$4:$H$13,7,0))</f>
        <v>31.034482758620694</v>
      </c>
      <c r="N4" s="74">
        <v>10</v>
      </c>
      <c r="O4" s="74" t="str">
        <f t="shared" ref="O4:O14" ca="1" si="2">IFERROR(IF(N4&gt;=ROUND(M4,0),ROUND(N4,0),""),"")</f>
        <v/>
      </c>
      <c r="P4" s="74">
        <f t="shared" ref="P4:P14" ca="1" si="3">IFERROR(IF(N4&lt;ROUND(M4,0),ROUND(N4,0),""),"")</f>
        <v>10</v>
      </c>
      <c r="Q4" s="20"/>
      <c r="R4" s="20"/>
      <c r="S4" s="20"/>
      <c r="T4" s="20"/>
      <c r="U4" s="20"/>
    </row>
    <row r="5" spans="1:21" ht="18" customHeight="1" x14ac:dyDescent="0.25">
      <c r="A5" s="74" t="s">
        <v>80</v>
      </c>
      <c r="B5" s="74" t="s">
        <v>88</v>
      </c>
      <c r="C5" s="74" t="s">
        <v>101</v>
      </c>
      <c r="D5" s="74">
        <v>2240792</v>
      </c>
      <c r="E5" s="74">
        <v>25</v>
      </c>
      <c r="F5" s="74">
        <v>29</v>
      </c>
      <c r="G5" s="74">
        <f t="shared" si="0"/>
        <v>7.2499999999999991</v>
      </c>
      <c r="H5" s="74">
        <f>G5/G2</f>
        <v>0.80555555555555547</v>
      </c>
      <c r="I5" s="29">
        <f>ROUND(SUM($H$4:H5),0)</f>
        <v>2</v>
      </c>
      <c r="J5" s="27"/>
      <c r="K5" s="23" t="s">
        <v>12</v>
      </c>
      <c r="L5" s="74" t="str">
        <f ca="1">IF(ROWS($L$3:L5)&gt;MAX($I$3:I15),"",INDIRECT("B"&amp;2+IFERROR(MATCH(ROWS($L$3:L5),$I$3:$I$13,0),MATCH(ROWS($L$3:L5),$I$3:$I$13,1)+1)))</f>
        <v>F0545478</v>
      </c>
      <c r="M5" s="32">
        <f t="shared" ca="1" si="1"/>
        <v>12.795623014472289</v>
      </c>
      <c r="N5" s="74">
        <v>5</v>
      </c>
      <c r="O5" s="74" t="str">
        <f t="shared" ca="1" si="2"/>
        <v/>
      </c>
      <c r="P5" s="74">
        <f t="shared" ca="1" si="3"/>
        <v>5</v>
      </c>
      <c r="Q5" s="20"/>
      <c r="R5" s="20"/>
      <c r="S5" s="20"/>
      <c r="T5" s="20"/>
      <c r="U5" s="20"/>
    </row>
    <row r="6" spans="1:21" ht="18" customHeight="1" x14ac:dyDescent="0.25">
      <c r="A6" s="74">
        <v>3164</v>
      </c>
      <c r="B6" s="74" t="s">
        <v>102</v>
      </c>
      <c r="C6" s="74" t="s">
        <v>103</v>
      </c>
      <c r="D6" s="74">
        <v>2240445</v>
      </c>
      <c r="E6" s="74">
        <v>15</v>
      </c>
      <c r="F6" s="74">
        <v>56.66</v>
      </c>
      <c r="G6" s="74">
        <f t="shared" si="0"/>
        <v>8.4990000000000006</v>
      </c>
      <c r="H6" s="74">
        <f>G6/G4</f>
        <v>1.1722758620689657</v>
      </c>
      <c r="I6" s="29">
        <f>ROUND(SUM($H$4:H6),0)</f>
        <v>3</v>
      </c>
      <c r="J6" s="27"/>
      <c r="K6" s="23" t="s">
        <v>13</v>
      </c>
      <c r="L6" s="74" t="str">
        <f ca="1">IF(ROWS($L$3:L6)&gt;MAX($I$3:I16),"",INDIRECT("B"&amp;2+IFERROR(MATCH(ROWS($L$3:L6),$I$3:$I$13,0),MATCH(ROWS($L$3:L6),$I$3:$I$13,1)+1)))</f>
        <v>F19J0H001AS</v>
      </c>
      <c r="M6" s="32">
        <f t="shared" ca="1" si="1"/>
        <v>10.204081632653061</v>
      </c>
      <c r="N6" s="74"/>
      <c r="O6" s="74" t="str">
        <f t="shared" ca="1" si="2"/>
        <v/>
      </c>
      <c r="P6" s="74">
        <f t="shared" ca="1" si="3"/>
        <v>0</v>
      </c>
      <c r="Q6" s="20"/>
      <c r="R6" s="20"/>
      <c r="S6" s="20"/>
      <c r="T6" s="20"/>
      <c r="U6" s="20"/>
    </row>
    <row r="7" spans="1:21" ht="18" customHeight="1" x14ac:dyDescent="0.25">
      <c r="A7" s="74">
        <v>1901</v>
      </c>
      <c r="B7" s="74" t="s">
        <v>104</v>
      </c>
      <c r="C7" s="74" t="s">
        <v>105</v>
      </c>
      <c r="D7" s="74">
        <v>2211194</v>
      </c>
      <c r="E7" s="74">
        <v>25</v>
      </c>
      <c r="F7" s="74">
        <v>88.2</v>
      </c>
      <c r="G7" s="74">
        <f t="shared" si="0"/>
        <v>22.05</v>
      </c>
      <c r="H7" s="74">
        <f>G7/G2</f>
        <v>2.4500000000000002</v>
      </c>
      <c r="I7" s="29">
        <f>ROUND(SUM($H$4:H7),0)</f>
        <v>5</v>
      </c>
      <c r="J7" s="27"/>
      <c r="K7" s="30" t="s">
        <v>22</v>
      </c>
      <c r="L7" s="74" t="str">
        <f ca="1">IF(ROWS($L$3:L7)&gt;MAX($I$3:I17),"",INDIRECT("B"&amp;2+IFERROR(MATCH(ROWS($L$3:L7),$I$3:$I$13,0),MATCH(ROWS($L$3:L7),$I$3:$I$13,1)+1)))</f>
        <v>F19J0H001AS</v>
      </c>
      <c r="M7" s="32">
        <f t="shared" ca="1" si="1"/>
        <v>10.204081632653061</v>
      </c>
      <c r="N7" s="74"/>
      <c r="O7" s="74" t="str">
        <f t="shared" ca="1" si="2"/>
        <v/>
      </c>
      <c r="P7" s="74">
        <f t="shared" ca="1" si="3"/>
        <v>0</v>
      </c>
      <c r="Q7" s="20"/>
      <c r="R7" s="20"/>
      <c r="S7" s="20"/>
      <c r="T7" s="20"/>
      <c r="U7" s="20"/>
    </row>
    <row r="8" spans="1:21" ht="18" customHeight="1" x14ac:dyDescent="0.25">
      <c r="A8" s="75">
        <v>3164</v>
      </c>
      <c r="B8" s="75" t="s">
        <v>102</v>
      </c>
      <c r="C8" s="75" t="s">
        <v>103</v>
      </c>
      <c r="D8" s="75">
        <v>2241133</v>
      </c>
      <c r="E8" s="75">
        <v>19</v>
      </c>
      <c r="F8" s="75">
        <v>56.66</v>
      </c>
      <c r="G8" s="74">
        <f t="shared" si="0"/>
        <v>10.7654</v>
      </c>
      <c r="H8" s="74">
        <f>G8/G5</f>
        <v>1.4848827586206899</v>
      </c>
      <c r="I8" s="29">
        <f>ROUND(SUM($H$4:H8),0)</f>
        <v>7</v>
      </c>
      <c r="J8" s="27"/>
      <c r="K8" s="23" t="s">
        <v>23</v>
      </c>
      <c r="L8" s="74" t="str">
        <f ca="1">IF(ROWS($L$3:L8)&gt;MAX($I$3:I18),"",INDIRECT("B"&amp;2+IFERROR(MATCH(ROWS($L$3:L8),$I$3:$I$13,0),MATCH(ROWS($L$3:L8),$I$3:$I$13,1)+1)))</f>
        <v>F0545478</v>
      </c>
      <c r="M8" s="32" t="s">
        <v>100</v>
      </c>
      <c r="N8" s="74">
        <v>15</v>
      </c>
      <c r="O8" s="74" t="str">
        <f t="shared" si="2"/>
        <v/>
      </c>
      <c r="P8" s="74" t="str">
        <f t="shared" si="3"/>
        <v/>
      </c>
      <c r="Q8" s="20"/>
      <c r="R8" s="20"/>
      <c r="S8" s="20"/>
      <c r="T8" s="20"/>
      <c r="U8" s="20"/>
    </row>
    <row r="9" spans="1:21" x14ac:dyDescent="0.25">
      <c r="A9" s="74"/>
      <c r="B9" s="74"/>
      <c r="C9" s="74"/>
      <c r="D9" s="74"/>
      <c r="E9" s="74"/>
      <c r="F9" s="74"/>
      <c r="G9" s="74"/>
      <c r="H9" s="74"/>
      <c r="I9" s="29">
        <f>ROUND(SUM($H$4:H9),0)</f>
        <v>7</v>
      </c>
      <c r="J9" s="27"/>
      <c r="K9" s="23" t="s">
        <v>21</v>
      </c>
      <c r="L9" s="74" t="str">
        <f ca="1">IF(ROWS($L$3:L9)&gt;MAX($I$3:I19),"",INDIRECT("B"&amp;2+IFERROR(MATCH(ROWS($L$3:L9),$I$3:$I$13,0),MATCH(ROWS($L$3:L9),$I$3:$I$13,1)+1)))</f>
        <v>F0545478</v>
      </c>
      <c r="M9" s="32">
        <f t="shared" ca="1" si="1"/>
        <v>12.795623014472289</v>
      </c>
      <c r="N9" s="74"/>
      <c r="O9" s="74" t="str">
        <f t="shared" ca="1" si="2"/>
        <v/>
      </c>
      <c r="P9" s="74">
        <f t="shared" ca="1" si="3"/>
        <v>0</v>
      </c>
      <c r="Q9" s="20"/>
      <c r="R9" s="20"/>
      <c r="S9" s="20"/>
      <c r="T9" s="20"/>
      <c r="U9" s="20"/>
    </row>
    <row r="10" spans="1:21" x14ac:dyDescent="0.25">
      <c r="A10" s="74"/>
      <c r="B10" s="74"/>
      <c r="C10" s="74"/>
      <c r="D10" s="74"/>
      <c r="E10" s="74"/>
      <c r="F10" s="74"/>
      <c r="G10" s="74">
        <f t="shared" si="0"/>
        <v>0</v>
      </c>
      <c r="H10" s="74">
        <f>G10/G2</f>
        <v>0</v>
      </c>
      <c r="I10" s="29">
        <f>ROUND(SUM($H$4:H10),0)</f>
        <v>7</v>
      </c>
      <c r="J10" s="27"/>
      <c r="K10" s="23" t="s">
        <v>14</v>
      </c>
      <c r="L10" s="74" t="str">
        <f ca="1">IF(ROWS($L$3:L10)&gt;MAX($I$3:I20),"",INDIRECT("B"&amp;2+IFERROR(MATCH(ROWS($L$3:L10),$I$3:$I$13,0),MATCH(ROWS($L$3:L10),$I$3:$I$13,1)+1)))</f>
        <v/>
      </c>
      <c r="M10" s="32" t="str">
        <f t="shared" ca="1" si="1"/>
        <v/>
      </c>
      <c r="N10" s="74" t="s">
        <v>93</v>
      </c>
      <c r="O10" s="74" t="str">
        <f t="shared" ca="1" si="2"/>
        <v/>
      </c>
      <c r="P10" s="74" t="str">
        <f t="shared" ca="1" si="3"/>
        <v/>
      </c>
      <c r="Q10" s="20"/>
      <c r="R10" s="20"/>
      <c r="S10" s="20"/>
      <c r="T10" s="20"/>
      <c r="U10" s="20"/>
    </row>
    <row r="11" spans="1:21" x14ac:dyDescent="0.25">
      <c r="A11" s="74"/>
      <c r="B11" s="74"/>
      <c r="C11" s="74"/>
      <c r="D11" s="74"/>
      <c r="E11" s="74"/>
      <c r="F11" s="74"/>
      <c r="G11" s="74">
        <f t="shared" si="0"/>
        <v>0</v>
      </c>
      <c r="H11" s="74">
        <f>G11/G2</f>
        <v>0</v>
      </c>
      <c r="I11" s="29">
        <f>ROUND(SUM($H$4:H11),0)</f>
        <v>7</v>
      </c>
      <c r="J11" s="27"/>
      <c r="K11" s="23"/>
      <c r="L11" s="74" t="str">
        <f ca="1">IF(ROWS($L$3:L11)&gt;MAX($I$3:I17),"",INDIRECT("B"&amp;2+IFERROR(MATCH(ROWS($L$3:L11),$I$3:$I$6,0),MATCH(ROWS($L$3:L11),$I$3:$I$6,1)+1)))</f>
        <v/>
      </c>
      <c r="M11" s="32" t="str">
        <f t="shared" ca="1" si="1"/>
        <v/>
      </c>
      <c r="N11" s="74"/>
      <c r="O11" s="74" t="str">
        <f t="shared" ca="1" si="2"/>
        <v/>
      </c>
      <c r="P11" s="74" t="str">
        <f t="shared" ca="1" si="3"/>
        <v/>
      </c>
      <c r="Q11" s="20"/>
      <c r="R11" s="20"/>
      <c r="S11" s="20"/>
      <c r="T11" s="20"/>
      <c r="U11" s="20"/>
    </row>
    <row r="12" spans="1:21" x14ac:dyDescent="0.25">
      <c r="A12" s="74"/>
      <c r="B12" s="74"/>
      <c r="C12" s="74"/>
      <c r="D12" s="74"/>
      <c r="E12" s="74"/>
      <c r="F12" s="74"/>
      <c r="G12" s="74"/>
      <c r="H12" s="74"/>
      <c r="I12" s="29">
        <f>ROUND(SUM($H$4:H12),0)</f>
        <v>7</v>
      </c>
      <c r="J12" s="27"/>
      <c r="K12" s="23"/>
      <c r="L12" s="74"/>
      <c r="M12" s="32" t="str">
        <f t="shared" si="1"/>
        <v/>
      </c>
      <c r="N12" s="74"/>
      <c r="O12" s="74" t="str">
        <f t="shared" si="2"/>
        <v/>
      </c>
      <c r="P12" s="74" t="str">
        <f t="shared" si="3"/>
        <v/>
      </c>
      <c r="Q12" s="20"/>
      <c r="R12" s="20"/>
      <c r="S12" s="20"/>
      <c r="T12" s="20"/>
      <c r="U12" s="20"/>
    </row>
    <row r="13" spans="1:21" x14ac:dyDescent="0.25">
      <c r="A13" s="74"/>
      <c r="B13" s="74"/>
      <c r="C13" s="74" t="s">
        <v>4</v>
      </c>
      <c r="D13" s="74"/>
      <c r="E13" s="74"/>
      <c r="F13" s="74"/>
      <c r="G13" s="74">
        <f>SUM(G4:G11)</f>
        <v>55.814399999999999</v>
      </c>
      <c r="H13" s="74"/>
      <c r="I13" s="27"/>
      <c r="J13" s="27"/>
      <c r="K13" s="23"/>
      <c r="L13" s="74" t="str">
        <f ca="1">IF(ROWS($L$3:L13)&gt;MAX($I$3:I19),"",INDIRECT("B"&amp;2+IFERROR(MATCH(ROWS($L$3:L13),$I$3:$I$6,0),MATCH(ROWS($L$3:L13),$I$3:$I$6,1)+1)))</f>
        <v/>
      </c>
      <c r="M13" s="74" t="str">
        <f t="shared" ref="M13:M14" ca="1" si="4">IF(L13="","",VLOOKUP(L13,$B$4:$H$9,4,0)/VLOOKUP(L13,$B$4:$H$9,7,0))</f>
        <v/>
      </c>
      <c r="N13" s="74"/>
      <c r="O13" s="74" t="str">
        <f t="shared" ca="1" si="2"/>
        <v/>
      </c>
      <c r="P13" s="74" t="str">
        <f t="shared" ca="1" si="3"/>
        <v/>
      </c>
      <c r="Q13" s="20"/>
      <c r="R13" s="20"/>
      <c r="S13" s="20"/>
      <c r="T13" s="20"/>
      <c r="U13" s="20"/>
    </row>
    <row r="14" spans="1:21" x14ac:dyDescent="0.25">
      <c r="A14" s="20"/>
      <c r="B14" s="20"/>
      <c r="C14" s="20"/>
      <c r="D14" s="64"/>
      <c r="E14" s="20"/>
      <c r="F14" s="20"/>
      <c r="G14" s="20" t="s">
        <v>7</v>
      </c>
      <c r="H14" s="20"/>
      <c r="I14" s="27"/>
      <c r="J14" s="27"/>
      <c r="K14" s="11"/>
      <c r="L14" s="73" t="str">
        <f ca="1">IF(ROWS($L$3:L14)&gt;MAX($I$3:I20),"",INDIRECT("B"&amp;2+IFERROR(MATCH(ROWS($L$3:L14),$I$3:$I$6,0),MATCH(ROWS($L$3:L14),$I$3:$I$6,1)+1)))</f>
        <v/>
      </c>
      <c r="M14" s="74" t="str">
        <f t="shared" ca="1" si="4"/>
        <v/>
      </c>
      <c r="N14" s="11"/>
      <c r="O14" s="74" t="str">
        <f t="shared" ca="1" si="2"/>
        <v/>
      </c>
      <c r="P14" s="74" t="str">
        <f t="shared" ca="1" si="3"/>
        <v/>
      </c>
      <c r="Q14" s="20"/>
      <c r="R14" s="20"/>
      <c r="S14" s="20"/>
      <c r="T14" s="20"/>
      <c r="U14" s="20"/>
    </row>
    <row r="15" spans="1:21" x14ac:dyDescent="0.25">
      <c r="A15" s="20"/>
      <c r="B15" s="20"/>
      <c r="C15" s="20"/>
      <c r="D15" s="64"/>
      <c r="E15" s="20"/>
      <c r="F15" s="20"/>
      <c r="G15" s="20"/>
      <c r="H15" s="20"/>
      <c r="I15" s="27"/>
      <c r="J15" s="27"/>
      <c r="K15" s="20"/>
      <c r="L15" s="27"/>
      <c r="M15" s="20"/>
      <c r="N15" s="20"/>
      <c r="O15" s="20"/>
      <c r="P15" s="20"/>
      <c r="Q15" s="20"/>
      <c r="R15" s="20"/>
      <c r="S15" s="20"/>
      <c r="T15" s="20"/>
      <c r="U15" s="20"/>
    </row>
    <row r="16" spans="1:21" x14ac:dyDescent="0.25">
      <c r="A16" s="20"/>
      <c r="B16" s="20"/>
      <c r="C16" s="20"/>
      <c r="D16" s="64"/>
      <c r="E16" s="20"/>
      <c r="F16" s="20"/>
      <c r="G16" s="20"/>
      <c r="H16" s="20"/>
      <c r="I16" s="27"/>
      <c r="J16" s="27"/>
      <c r="K16" s="20"/>
      <c r="L16" s="27"/>
      <c r="M16" s="20"/>
      <c r="N16" s="20"/>
      <c r="O16" s="20"/>
      <c r="P16" s="20"/>
      <c r="Q16" s="20"/>
      <c r="R16" s="20"/>
      <c r="S16" s="20"/>
      <c r="T16" s="20"/>
      <c r="U16" s="20"/>
    </row>
    <row r="17" spans="1:21" x14ac:dyDescent="0.25">
      <c r="A17" s="20"/>
      <c r="B17" s="20"/>
      <c r="C17" s="20"/>
      <c r="D17" s="64"/>
      <c r="E17" s="20"/>
      <c r="F17" s="20"/>
      <c r="G17" s="20"/>
      <c r="H17" s="20"/>
      <c r="I17" s="27"/>
      <c r="J17" s="27"/>
      <c r="K17" s="20"/>
      <c r="L17" s="27"/>
      <c r="M17" s="20"/>
      <c r="N17" s="20"/>
      <c r="O17" s="20"/>
      <c r="P17" s="20"/>
      <c r="Q17" s="20"/>
      <c r="R17" s="20"/>
      <c r="S17" s="20"/>
      <c r="T17" s="20"/>
      <c r="U17" s="20"/>
    </row>
    <row r="18" spans="1:21" x14ac:dyDescent="0.25">
      <c r="A18" s="20"/>
      <c r="B18" s="20"/>
      <c r="C18" s="20"/>
      <c r="D18" s="64"/>
      <c r="E18" s="20"/>
      <c r="F18" s="20"/>
      <c r="G18" s="20"/>
      <c r="H18" s="20"/>
      <c r="I18" s="27"/>
      <c r="J18" s="27"/>
      <c r="K18" s="20"/>
      <c r="L18" s="27"/>
      <c r="M18" s="20"/>
      <c r="N18" s="20"/>
      <c r="O18" s="20"/>
      <c r="P18" s="20"/>
      <c r="Q18" s="20"/>
      <c r="R18" s="20"/>
      <c r="S18" s="20"/>
      <c r="T18" s="20"/>
      <c r="U18" s="20"/>
    </row>
    <row r="19" spans="1:21" x14ac:dyDescent="0.25">
      <c r="A19" s="20"/>
      <c r="B19" s="20"/>
      <c r="C19" s="20"/>
      <c r="D19" s="64"/>
      <c r="E19" s="20"/>
      <c r="F19" s="20"/>
      <c r="G19" s="20"/>
      <c r="H19" s="20"/>
      <c r="I19" s="27"/>
      <c r="J19" s="27"/>
      <c r="K19" s="20"/>
      <c r="L19" s="27"/>
      <c r="M19" s="20"/>
      <c r="N19" s="20"/>
      <c r="O19" s="20"/>
      <c r="P19" s="20"/>
      <c r="Q19" s="20"/>
      <c r="R19" s="20"/>
      <c r="S19" s="20"/>
      <c r="T19" s="20"/>
      <c r="U19" s="20"/>
    </row>
    <row r="20" spans="1:21" x14ac:dyDescent="0.25">
      <c r="A20" s="20"/>
      <c r="B20" s="20"/>
      <c r="C20" s="20"/>
      <c r="D20" s="64"/>
      <c r="E20" s="20"/>
      <c r="F20" s="20"/>
      <c r="G20" s="20"/>
      <c r="H20" s="20"/>
      <c r="I20" s="27"/>
      <c r="J20" s="27"/>
      <c r="K20" s="20"/>
      <c r="L20" s="27"/>
      <c r="M20" s="20"/>
      <c r="N20" s="20"/>
      <c r="O20" s="20"/>
      <c r="P20" s="20"/>
      <c r="Q20" s="20"/>
      <c r="R20" s="20"/>
      <c r="S20" s="20"/>
      <c r="T20" s="20"/>
      <c r="U20" s="20"/>
    </row>
    <row r="21" spans="1:21" x14ac:dyDescent="0.25">
      <c r="A21" s="20"/>
      <c r="B21" s="20"/>
      <c r="C21" s="20"/>
      <c r="D21" s="64"/>
      <c r="E21" s="20"/>
      <c r="F21" s="20"/>
      <c r="G21" s="20"/>
      <c r="H21" s="20"/>
      <c r="I21" s="27"/>
      <c r="J21" s="27"/>
      <c r="K21" s="20"/>
      <c r="L21" s="27"/>
      <c r="M21" s="20"/>
      <c r="N21" s="20"/>
      <c r="O21" s="20"/>
      <c r="P21" s="20"/>
      <c r="Q21" s="20"/>
      <c r="R21" s="20"/>
      <c r="S21" s="20"/>
      <c r="T21" s="20"/>
      <c r="U21" s="20"/>
    </row>
    <row r="22" spans="1:21" x14ac:dyDescent="0.25">
      <c r="A22" s="20"/>
      <c r="B22" s="20"/>
      <c r="C22" s="20"/>
      <c r="D22" s="64"/>
      <c r="E22" s="20"/>
      <c r="F22" s="20"/>
      <c r="G22" s="20"/>
      <c r="H22" s="20"/>
      <c r="I22" s="27"/>
      <c r="J22" s="27"/>
      <c r="K22" s="20"/>
      <c r="L22" s="27"/>
      <c r="M22" s="20"/>
      <c r="N22" s="20"/>
      <c r="O22" s="20"/>
      <c r="P22" s="20"/>
      <c r="Q22" s="20"/>
      <c r="R22" s="20"/>
      <c r="S22" s="20"/>
      <c r="T22" s="20"/>
      <c r="U22" s="20"/>
    </row>
    <row r="23" spans="1:21" x14ac:dyDescent="0.25">
      <c r="A23" s="20"/>
      <c r="B23" s="20"/>
      <c r="C23" s="20"/>
      <c r="D23" s="64"/>
      <c r="E23" s="20"/>
      <c r="F23" s="20"/>
      <c r="G23" s="20"/>
      <c r="H23" s="20"/>
      <c r="I23" s="27"/>
      <c r="J23" s="27"/>
      <c r="K23" s="20"/>
      <c r="L23" s="27"/>
      <c r="M23" s="20"/>
      <c r="N23" s="20"/>
      <c r="O23" s="20"/>
      <c r="P23" s="20"/>
      <c r="Q23" s="20"/>
      <c r="R23" s="20"/>
      <c r="S23" s="20"/>
      <c r="T23" s="20"/>
      <c r="U23" s="20"/>
    </row>
    <row r="24" spans="1:21" x14ac:dyDescent="0.25">
      <c r="A24" s="20"/>
      <c r="B24" s="20"/>
      <c r="C24" s="20"/>
      <c r="D24" s="64"/>
      <c r="E24" s="20"/>
      <c r="F24" s="20"/>
      <c r="G24" s="20"/>
      <c r="H24" s="20"/>
      <c r="I24" s="27"/>
      <c r="J24" s="27"/>
      <c r="K24" s="20"/>
      <c r="L24" s="27"/>
      <c r="M24" s="20"/>
      <c r="N24" s="20"/>
      <c r="O24" s="20"/>
      <c r="P24" s="20"/>
      <c r="Q24" s="20"/>
      <c r="R24" s="20"/>
      <c r="S24" s="20"/>
      <c r="T24" s="20"/>
      <c r="U24" s="20"/>
    </row>
    <row r="25" spans="1:21" x14ac:dyDescent="0.25">
      <c r="A25" s="20"/>
      <c r="B25" s="20"/>
      <c r="C25" s="20"/>
      <c r="D25" s="64"/>
      <c r="E25" s="20"/>
      <c r="F25" s="20"/>
      <c r="G25" s="20"/>
      <c r="H25" s="20"/>
      <c r="I25" s="27"/>
      <c r="J25" s="27"/>
      <c r="K25" s="20"/>
      <c r="L25" s="27"/>
      <c r="M25" s="20"/>
      <c r="N25" s="20"/>
      <c r="O25" s="20"/>
      <c r="P25" s="20"/>
      <c r="Q25" s="20"/>
      <c r="R25" s="20"/>
      <c r="S25" s="20"/>
      <c r="T25" s="20"/>
      <c r="U25" s="20"/>
    </row>
    <row r="26" spans="1:21" x14ac:dyDescent="0.25">
      <c r="A26" s="20"/>
      <c r="B26" s="20"/>
      <c r="C26" s="20"/>
      <c r="D26" s="64"/>
      <c r="E26" s="20"/>
      <c r="F26" s="20"/>
      <c r="G26" s="20"/>
      <c r="H26" s="20"/>
      <c r="I26" s="27"/>
      <c r="J26" s="27"/>
      <c r="K26" s="20"/>
      <c r="L26" s="27"/>
      <c r="M26" s="20"/>
      <c r="N26" s="20"/>
      <c r="O26" s="20"/>
      <c r="P26" s="20"/>
      <c r="Q26" s="20"/>
      <c r="R26" s="20"/>
      <c r="S26" s="20"/>
      <c r="T26" s="20"/>
      <c r="U26" s="20"/>
    </row>
    <row r="27" spans="1:21" x14ac:dyDescent="0.25">
      <c r="A27" s="20"/>
      <c r="B27" s="20"/>
      <c r="C27" s="20"/>
      <c r="D27" s="64"/>
      <c r="E27" s="20"/>
      <c r="F27" s="20"/>
      <c r="G27" s="20"/>
      <c r="H27" s="20"/>
      <c r="I27" s="27"/>
      <c r="J27" s="27"/>
      <c r="K27" s="20"/>
      <c r="L27" s="27"/>
      <c r="M27" s="20"/>
      <c r="N27" s="20"/>
      <c r="O27" s="20"/>
      <c r="P27" s="20"/>
      <c r="Q27" s="20"/>
      <c r="R27" s="20"/>
      <c r="S27" s="20"/>
      <c r="T27" s="20"/>
      <c r="U27" s="20"/>
    </row>
    <row r="28" spans="1:21" x14ac:dyDescent="0.25">
      <c r="A28" s="20"/>
      <c r="B28" s="20"/>
      <c r="C28" s="20"/>
      <c r="D28" s="64"/>
      <c r="E28" s="20"/>
      <c r="F28" s="20"/>
      <c r="G28" s="20"/>
      <c r="H28" s="20"/>
      <c r="I28" s="27"/>
      <c r="J28" s="27"/>
      <c r="K28" s="20"/>
      <c r="L28" s="27"/>
      <c r="M28" s="20" t="s">
        <v>27</v>
      </c>
      <c r="N28" s="20"/>
      <c r="O28" s="20"/>
      <c r="P28" s="20"/>
      <c r="Q28" s="20"/>
      <c r="R28" s="20"/>
      <c r="S28" s="20"/>
      <c r="T28" s="20"/>
      <c r="U28" s="20"/>
    </row>
    <row r="29" spans="1:21" x14ac:dyDescent="0.25">
      <c r="A29" s="20"/>
      <c r="B29" s="20"/>
      <c r="C29" s="20"/>
      <c r="D29" s="64"/>
      <c r="E29" s="20"/>
      <c r="F29" s="20"/>
      <c r="G29" s="20"/>
      <c r="H29" s="20"/>
      <c r="I29" s="27"/>
      <c r="J29" s="27"/>
      <c r="K29" s="20"/>
      <c r="L29" s="27"/>
      <c r="M29" s="20"/>
      <c r="N29" s="20"/>
      <c r="O29" s="20"/>
      <c r="P29" s="20"/>
      <c r="Q29" s="20"/>
      <c r="R29" s="20"/>
      <c r="S29" s="20"/>
      <c r="T29" s="20"/>
      <c r="U29" s="20"/>
    </row>
    <row r="30" spans="1:21" x14ac:dyDescent="0.25">
      <c r="A30" s="20"/>
      <c r="B30" s="20"/>
      <c r="C30" s="20"/>
      <c r="D30" s="64"/>
      <c r="E30" s="20"/>
      <c r="F30" s="20"/>
      <c r="G30" s="20"/>
      <c r="H30" s="20"/>
      <c r="I30" s="27"/>
      <c r="J30" s="27"/>
      <c r="K30" s="20"/>
      <c r="L30" s="27"/>
      <c r="M30" s="20"/>
      <c r="N30" s="20"/>
      <c r="O30" s="20"/>
      <c r="P30" s="20"/>
      <c r="Q30" s="20"/>
      <c r="R30" s="20"/>
      <c r="S30" s="20"/>
      <c r="T30" s="20"/>
      <c r="U30" s="20"/>
    </row>
    <row r="31" spans="1:21" x14ac:dyDescent="0.25">
      <c r="A31" s="20"/>
      <c r="B31" s="20"/>
      <c r="C31" s="20"/>
      <c r="D31" s="64"/>
      <c r="E31" s="20"/>
      <c r="F31" s="20"/>
      <c r="G31" s="20"/>
      <c r="H31" s="20"/>
      <c r="I31" s="27"/>
      <c r="J31" s="27"/>
      <c r="K31" s="20"/>
      <c r="L31" s="27"/>
      <c r="M31" s="20"/>
      <c r="N31" s="20"/>
      <c r="O31" s="20"/>
      <c r="P31" s="20"/>
      <c r="Q31" s="20"/>
      <c r="R31" s="20"/>
      <c r="S31" s="20"/>
      <c r="T31" s="20"/>
      <c r="U31" s="20"/>
    </row>
    <row r="32" spans="1:21" x14ac:dyDescent="0.25">
      <c r="A32" s="20"/>
      <c r="B32" s="20"/>
      <c r="C32" s="20"/>
      <c r="D32" s="64"/>
      <c r="E32" s="20"/>
      <c r="F32" s="20"/>
      <c r="G32" s="20"/>
      <c r="H32" s="20"/>
      <c r="I32" s="27"/>
      <c r="J32" s="27"/>
      <c r="K32" s="20"/>
      <c r="L32" s="27"/>
      <c r="M32" s="20"/>
      <c r="N32" s="20"/>
      <c r="O32" s="20"/>
      <c r="P32" s="20"/>
      <c r="Q32" s="20"/>
      <c r="R32" s="20"/>
      <c r="S32" s="20"/>
      <c r="T32" s="20"/>
      <c r="U32" s="20"/>
    </row>
    <row r="33" spans="1:21" x14ac:dyDescent="0.25">
      <c r="A33" s="20"/>
      <c r="B33" s="20"/>
      <c r="C33" s="20"/>
      <c r="D33" s="64"/>
      <c r="E33" s="20"/>
      <c r="F33" s="20"/>
      <c r="G33" s="20"/>
      <c r="H33" s="20"/>
      <c r="I33" s="27"/>
      <c r="J33" s="27"/>
      <c r="K33" s="20"/>
      <c r="L33" s="27"/>
      <c r="M33" s="20"/>
      <c r="N33" s="20"/>
      <c r="O33" s="20"/>
      <c r="P33" s="20"/>
      <c r="Q33" s="20"/>
      <c r="R33" s="20"/>
      <c r="S33" s="20"/>
      <c r="T33" s="20"/>
      <c r="U33" s="20"/>
    </row>
    <row r="34" spans="1:21" x14ac:dyDescent="0.25">
      <c r="A34" s="20"/>
      <c r="B34" s="20"/>
      <c r="C34" s="20"/>
      <c r="D34" s="64"/>
      <c r="E34" s="20"/>
      <c r="F34" s="20"/>
      <c r="G34" s="20"/>
      <c r="H34" s="20"/>
      <c r="I34" s="27"/>
      <c r="J34" s="27"/>
      <c r="K34" s="20"/>
      <c r="L34" s="27"/>
      <c r="M34" s="20"/>
      <c r="N34" s="20"/>
      <c r="O34" s="20"/>
      <c r="P34" s="20"/>
      <c r="Q34" s="20"/>
      <c r="R34" s="20"/>
      <c r="S34" s="20"/>
      <c r="T34" s="20"/>
      <c r="U34" s="20"/>
    </row>
    <row r="35" spans="1:21" x14ac:dyDescent="0.25">
      <c r="A35" s="20"/>
      <c r="B35" s="20"/>
      <c r="C35" s="20"/>
      <c r="D35" s="64"/>
      <c r="E35" s="20"/>
      <c r="F35" s="20"/>
      <c r="G35" s="20"/>
      <c r="H35" s="20"/>
      <c r="I35" s="27"/>
      <c r="J35" s="27"/>
      <c r="K35" s="20"/>
      <c r="L35" s="27"/>
      <c r="M35" s="20"/>
      <c r="N35" s="20"/>
      <c r="O35" s="20"/>
      <c r="P35" s="20"/>
      <c r="Q35" s="20"/>
      <c r="R35" s="20"/>
      <c r="S35" s="20"/>
      <c r="T35" s="20"/>
      <c r="U35" s="20"/>
    </row>
    <row r="36" spans="1:21" x14ac:dyDescent="0.25">
      <c r="A36" s="20"/>
      <c r="B36" s="20"/>
      <c r="C36" s="20"/>
      <c r="D36" s="64"/>
      <c r="E36" s="20"/>
      <c r="F36" s="20"/>
      <c r="G36" s="20"/>
      <c r="H36" s="20"/>
      <c r="I36" s="27"/>
      <c r="J36" s="27"/>
      <c r="K36" s="20"/>
      <c r="L36" s="27"/>
      <c r="M36" s="20"/>
      <c r="N36" s="20"/>
      <c r="O36" s="20"/>
      <c r="P36" s="20"/>
      <c r="Q36" s="20"/>
      <c r="R36" s="20"/>
      <c r="S36" s="20"/>
      <c r="T36" s="20"/>
      <c r="U36" s="20"/>
    </row>
    <row r="37" spans="1:21" x14ac:dyDescent="0.25">
      <c r="A37" s="20"/>
      <c r="B37" s="20"/>
      <c r="C37" s="20"/>
      <c r="D37" s="64"/>
      <c r="E37" s="20"/>
      <c r="F37" s="20"/>
      <c r="G37" s="20"/>
      <c r="H37" s="20"/>
      <c r="I37" s="27"/>
      <c r="J37" s="27"/>
      <c r="K37" s="20"/>
      <c r="L37" s="27"/>
      <c r="M37" s="20"/>
      <c r="N37" s="20"/>
      <c r="O37" s="20"/>
      <c r="P37" s="20"/>
      <c r="Q37" s="20"/>
      <c r="R37" s="20"/>
      <c r="S37" s="20"/>
      <c r="T37" s="20"/>
      <c r="U37" s="20"/>
    </row>
    <row r="38" spans="1:21" x14ac:dyDescent="0.25">
      <c r="A38" s="20"/>
      <c r="B38" s="20"/>
      <c r="C38" s="20"/>
      <c r="D38" s="64"/>
      <c r="E38" s="20"/>
      <c r="F38" s="20"/>
      <c r="G38" s="20"/>
      <c r="H38" s="20"/>
      <c r="I38" s="27"/>
      <c r="J38" s="27"/>
      <c r="K38" s="20"/>
      <c r="L38" s="27"/>
      <c r="M38" s="20"/>
      <c r="N38" s="20"/>
      <c r="O38" s="20"/>
      <c r="P38" s="20"/>
      <c r="Q38" s="20"/>
      <c r="R38" s="20"/>
      <c r="S38" s="20"/>
      <c r="T38" s="20"/>
      <c r="U38" s="20"/>
    </row>
    <row r="39" spans="1:21" x14ac:dyDescent="0.25">
      <c r="A39" s="20"/>
      <c r="B39" s="20"/>
      <c r="C39" s="20"/>
      <c r="D39" s="64"/>
      <c r="E39" s="20"/>
      <c r="F39" s="20"/>
      <c r="G39" s="20"/>
      <c r="H39" s="20"/>
      <c r="I39" s="27"/>
      <c r="J39" s="27"/>
      <c r="K39" s="20"/>
      <c r="L39" s="27"/>
      <c r="M39" s="20"/>
      <c r="N39" s="20"/>
      <c r="O39" s="20"/>
      <c r="P39" s="20"/>
      <c r="Q39" s="20"/>
      <c r="R39" s="20"/>
      <c r="S39" s="20"/>
      <c r="T39" s="20"/>
      <c r="U39" s="20"/>
    </row>
    <row r="40" spans="1:21" x14ac:dyDescent="0.25">
      <c r="A40" s="20"/>
      <c r="B40" s="20"/>
      <c r="C40" s="20"/>
      <c r="D40" s="64"/>
      <c r="E40" s="20"/>
      <c r="F40" s="20"/>
      <c r="G40" s="20"/>
      <c r="H40" s="20"/>
      <c r="I40" s="27"/>
      <c r="J40" s="27"/>
      <c r="K40" s="20"/>
      <c r="L40" s="27"/>
      <c r="M40" s="20"/>
      <c r="N40" s="20"/>
      <c r="O40" s="20"/>
      <c r="P40" s="20"/>
      <c r="Q40" s="20"/>
      <c r="R40" s="20"/>
      <c r="S40" s="20"/>
      <c r="T40" s="20"/>
      <c r="U40" s="20"/>
    </row>
    <row r="41" spans="1:21" x14ac:dyDescent="0.25">
      <c r="A41" s="20"/>
      <c r="B41" s="20"/>
      <c r="C41" s="20"/>
      <c r="D41" s="64"/>
      <c r="E41" s="20"/>
      <c r="F41" s="20"/>
      <c r="G41" s="20"/>
      <c r="H41" s="20"/>
      <c r="I41" s="27"/>
      <c r="J41" s="27"/>
      <c r="K41" s="20"/>
      <c r="L41" s="27"/>
      <c r="M41" s="20"/>
      <c r="N41" s="20"/>
      <c r="O41" s="20"/>
      <c r="P41" s="20"/>
      <c r="Q41" s="20"/>
      <c r="R41" s="20"/>
      <c r="S41" s="20"/>
      <c r="T41" s="20"/>
      <c r="U41" s="20"/>
    </row>
    <row r="42" spans="1:21" x14ac:dyDescent="0.25">
      <c r="A42" s="20"/>
      <c r="B42" s="20"/>
      <c r="C42" s="20"/>
      <c r="D42" s="64"/>
      <c r="E42" s="20"/>
      <c r="F42" s="20"/>
      <c r="G42" s="20"/>
      <c r="H42" s="20"/>
      <c r="I42" s="27"/>
      <c r="J42" s="27"/>
      <c r="K42" s="20"/>
      <c r="L42" s="27"/>
      <c r="M42" s="20"/>
      <c r="N42" s="20"/>
      <c r="O42" s="20"/>
      <c r="P42" s="20"/>
      <c r="Q42" s="20"/>
      <c r="R42" s="20"/>
      <c r="S42" s="20"/>
      <c r="T42" s="20"/>
      <c r="U42" s="20"/>
    </row>
    <row r="43" spans="1:21" x14ac:dyDescent="0.25">
      <c r="A43" s="20"/>
      <c r="B43" s="20"/>
      <c r="C43" s="20"/>
      <c r="D43" s="64"/>
      <c r="E43" s="20"/>
      <c r="F43" s="20"/>
      <c r="G43" s="20"/>
      <c r="H43" s="20"/>
      <c r="I43" s="27"/>
      <c r="J43" s="27"/>
      <c r="K43" s="20"/>
      <c r="L43" s="27"/>
      <c r="M43" s="20"/>
      <c r="N43" s="20"/>
      <c r="O43" s="20"/>
      <c r="P43" s="20"/>
      <c r="Q43" s="20"/>
      <c r="R43" s="20"/>
      <c r="S43" s="20"/>
      <c r="T43" s="20"/>
      <c r="U43" s="20"/>
    </row>
    <row r="44" spans="1:21" x14ac:dyDescent="0.25">
      <c r="A44" s="20"/>
      <c r="B44" s="20"/>
      <c r="C44" s="20"/>
      <c r="D44" s="64"/>
      <c r="E44" s="20"/>
      <c r="F44" s="20"/>
      <c r="G44" s="20"/>
      <c r="H44" s="20"/>
      <c r="I44" s="27"/>
      <c r="J44" s="27"/>
      <c r="K44" s="20"/>
      <c r="L44" s="27"/>
      <c r="M44" s="20"/>
      <c r="N44" s="20"/>
      <c r="O44" s="20"/>
      <c r="P44" s="20"/>
      <c r="Q44" s="20"/>
      <c r="R44" s="20"/>
      <c r="S44" s="20"/>
      <c r="T44" s="20"/>
      <c r="U44" s="20"/>
    </row>
    <row r="45" spans="1:21" x14ac:dyDescent="0.25">
      <c r="A45" s="20"/>
      <c r="B45" s="20"/>
      <c r="C45" s="20"/>
      <c r="D45" s="64"/>
      <c r="E45" s="20"/>
      <c r="F45" s="20"/>
      <c r="G45" s="20"/>
      <c r="H45" s="20"/>
      <c r="I45" s="27"/>
      <c r="J45" s="27"/>
      <c r="K45" s="20"/>
      <c r="L45" s="27"/>
      <c r="M45" s="20"/>
      <c r="N45" s="20"/>
      <c r="O45" s="20"/>
      <c r="P45" s="20"/>
      <c r="Q45" s="20"/>
      <c r="R45" s="20"/>
      <c r="S45" s="20"/>
      <c r="T45" s="20"/>
      <c r="U45" s="20"/>
    </row>
    <row r="46" spans="1:21" x14ac:dyDescent="0.25">
      <c r="A46" s="20"/>
      <c r="B46" s="20"/>
      <c r="C46" s="20"/>
      <c r="D46" s="64"/>
      <c r="E46" s="20"/>
      <c r="F46" s="20"/>
      <c r="G46" s="20"/>
      <c r="H46" s="20"/>
      <c r="I46" s="27"/>
      <c r="J46" s="27"/>
      <c r="K46" s="20"/>
      <c r="L46" s="27"/>
      <c r="M46" s="20"/>
      <c r="N46" s="20"/>
      <c r="O46" s="20"/>
      <c r="P46" s="20"/>
      <c r="Q46" s="20"/>
      <c r="R46" s="20"/>
      <c r="S46" s="20"/>
      <c r="T46" s="20"/>
      <c r="U46" s="20"/>
    </row>
    <row r="47" spans="1:21" x14ac:dyDescent="0.25">
      <c r="A47" s="20"/>
      <c r="B47" s="20"/>
      <c r="C47" s="20"/>
      <c r="D47" s="64"/>
      <c r="E47" s="20"/>
      <c r="F47" s="20"/>
      <c r="G47" s="20"/>
      <c r="H47" s="20"/>
      <c r="I47" s="27"/>
      <c r="J47" s="27"/>
      <c r="K47" s="20"/>
      <c r="L47" s="27"/>
      <c r="M47" s="20"/>
      <c r="N47" s="20"/>
      <c r="O47" s="20"/>
      <c r="P47" s="20"/>
      <c r="Q47" s="20"/>
      <c r="R47" s="20"/>
      <c r="S47" s="20"/>
      <c r="T47" s="20"/>
      <c r="U47" s="20"/>
    </row>
    <row r="48" spans="1:21" x14ac:dyDescent="0.25">
      <c r="A48" s="20"/>
      <c r="B48" s="20"/>
      <c r="C48" s="20"/>
      <c r="D48" s="64"/>
      <c r="E48" s="20"/>
      <c r="F48" s="20"/>
      <c r="G48" s="20"/>
      <c r="H48" s="20"/>
      <c r="I48" s="27"/>
      <c r="J48" s="27"/>
      <c r="K48" s="20"/>
      <c r="L48" s="27"/>
      <c r="M48" s="20"/>
      <c r="N48" s="20"/>
      <c r="O48" s="20"/>
      <c r="P48" s="20"/>
      <c r="Q48" s="20"/>
      <c r="R48" s="20"/>
      <c r="S48" s="20"/>
      <c r="T48" s="20"/>
      <c r="U48" s="20"/>
    </row>
    <row r="49" spans="1:21" x14ac:dyDescent="0.25">
      <c r="A49" s="20"/>
      <c r="B49" s="20"/>
      <c r="C49" s="20"/>
      <c r="D49" s="64"/>
      <c r="E49" s="20"/>
      <c r="F49" s="20"/>
      <c r="G49" s="20"/>
      <c r="H49" s="20"/>
      <c r="I49" s="27"/>
      <c r="J49" s="27"/>
      <c r="K49" s="20"/>
      <c r="L49" s="27"/>
      <c r="M49" s="20"/>
      <c r="N49" s="20"/>
      <c r="O49" s="20"/>
      <c r="P49" s="20"/>
      <c r="Q49" s="20"/>
      <c r="R49" s="20"/>
      <c r="S49" s="20"/>
      <c r="T49" s="20"/>
      <c r="U49" s="20"/>
    </row>
    <row r="50" spans="1:21" x14ac:dyDescent="0.25">
      <c r="A50" s="20"/>
      <c r="B50" s="20"/>
      <c r="C50" s="20"/>
      <c r="D50" s="64"/>
      <c r="E50" s="20"/>
      <c r="F50" s="20"/>
      <c r="G50" s="20"/>
      <c r="H50" s="20"/>
      <c r="I50" s="27"/>
      <c r="J50" s="27"/>
      <c r="K50" s="20"/>
      <c r="L50" s="27"/>
      <c r="M50" s="20"/>
      <c r="N50" s="20"/>
      <c r="O50" s="20"/>
      <c r="P50" s="20"/>
      <c r="Q50" s="20"/>
      <c r="R50" s="20"/>
      <c r="S50" s="20"/>
      <c r="T50" s="20"/>
      <c r="U50" s="20"/>
    </row>
    <row r="51" spans="1:21" x14ac:dyDescent="0.25">
      <c r="A51" s="20"/>
      <c r="B51" s="20"/>
      <c r="C51" s="20"/>
      <c r="D51" s="64"/>
      <c r="E51" s="20"/>
      <c r="F51" s="20"/>
      <c r="G51" s="20"/>
      <c r="H51" s="20"/>
      <c r="I51" s="27"/>
      <c r="J51" s="27"/>
      <c r="K51" s="20"/>
      <c r="L51" s="27"/>
      <c r="M51" s="20"/>
      <c r="N51" s="20"/>
      <c r="O51" s="20"/>
      <c r="P51" s="20"/>
      <c r="Q51" s="20"/>
      <c r="R51" s="20"/>
      <c r="S51" s="20"/>
      <c r="T51" s="20"/>
      <c r="U51" s="20"/>
    </row>
  </sheetData>
  <protectedRanges>
    <protectedRange sqref="G2 N3:N14" name="Plage1"/>
  </protectedRanges>
  <mergeCells count="1">
    <mergeCell ref="A1:C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="80" zoomScaleNormal="80" workbookViewId="0">
      <selection activeCell="F22" sqref="F22"/>
    </sheetView>
  </sheetViews>
  <sheetFormatPr baseColWidth="10" defaultRowHeight="15" x14ac:dyDescent="0.25"/>
  <cols>
    <col min="1" max="1" width="14.140625" style="20" bestFit="1" customWidth="1"/>
    <col min="2" max="2" width="15.5703125" style="20" customWidth="1"/>
    <col min="3" max="3" width="30.42578125" style="20" customWidth="1"/>
    <col min="4" max="4" width="11.42578125" style="64"/>
    <col min="5" max="5" width="8" style="20" bestFit="1" customWidth="1"/>
    <col min="6" max="7" width="11.42578125" style="20"/>
    <col min="8" max="8" width="16.5703125" style="20" bestFit="1" customWidth="1"/>
    <col min="9" max="9" width="16.5703125" style="20" customWidth="1"/>
    <col min="10" max="11" width="12" style="27" customWidth="1"/>
    <col min="12" max="12" width="12.28515625" style="20" bestFit="1" customWidth="1"/>
    <col min="13" max="13" width="12.28515625" style="27" customWidth="1"/>
    <col min="14" max="14" width="13" style="20" bestFit="1" customWidth="1"/>
    <col min="15" max="15" width="10" style="20" customWidth="1"/>
    <col min="16" max="16384" width="11.42578125" style="20"/>
  </cols>
  <sheetData>
    <row r="1" spans="1:17" ht="18" customHeight="1" x14ac:dyDescent="0.25">
      <c r="A1" s="96" t="s">
        <v>117</v>
      </c>
      <c r="B1" s="97"/>
      <c r="C1" s="97"/>
      <c r="D1" s="98"/>
      <c r="E1" s="99"/>
      <c r="F1" s="100"/>
      <c r="G1" s="100"/>
      <c r="H1" s="101"/>
      <c r="I1" s="102"/>
    </row>
    <row r="2" spans="1:17" ht="39" customHeight="1" x14ac:dyDescent="0.25">
      <c r="A2" s="103" t="s">
        <v>116</v>
      </c>
      <c r="B2" s="103"/>
      <c r="C2" s="104"/>
      <c r="D2" s="105" t="s">
        <v>28</v>
      </c>
      <c r="E2" s="106" t="s">
        <v>29</v>
      </c>
      <c r="F2" s="106"/>
      <c r="G2" s="109">
        <v>10</v>
      </c>
      <c r="H2" s="107"/>
      <c r="I2" s="108"/>
      <c r="J2" s="28" t="s">
        <v>20</v>
      </c>
      <c r="L2" s="22" t="s">
        <v>24</v>
      </c>
      <c r="M2" s="24" t="s">
        <v>15</v>
      </c>
      <c r="N2" s="38" t="s">
        <v>18</v>
      </c>
      <c r="O2" s="37" t="s">
        <v>30</v>
      </c>
      <c r="P2" s="39" t="s">
        <v>25</v>
      </c>
      <c r="Q2" s="40" t="s">
        <v>26</v>
      </c>
    </row>
    <row r="3" spans="1:17" ht="57.75" customHeight="1" x14ac:dyDescent="0.25">
      <c r="A3" s="110" t="s">
        <v>106</v>
      </c>
      <c r="B3" s="6" t="s">
        <v>1</v>
      </c>
      <c r="C3" s="6" t="s">
        <v>2</v>
      </c>
      <c r="D3" s="63" t="s">
        <v>3</v>
      </c>
      <c r="E3" s="6" t="s">
        <v>16</v>
      </c>
      <c r="F3" s="6" t="s">
        <v>9</v>
      </c>
      <c r="G3" s="111" t="s">
        <v>17</v>
      </c>
      <c r="H3" s="19" t="s">
        <v>19</v>
      </c>
      <c r="I3" s="10" t="s">
        <v>115</v>
      </c>
      <c r="J3" s="29">
        <v>0</v>
      </c>
      <c r="L3" s="23" t="s">
        <v>10</v>
      </c>
      <c r="M3" s="77" t="str">
        <f ca="1">IF(ROWS($M$3:M3)&gt;MAX($J$3:J13),"",INDIRECT("B"&amp;2+IFERROR(MATCH(ROWS($M$3:M3),$J$3:$J$13,0),MATCH(ROWS($M$3:M3),$J$3:$J$13,1)+1)))</f>
        <v>A</v>
      </c>
      <c r="N3" s="32">
        <f ca="1">IF(M3="","",VLOOKUP(M3,$B$4:$H$13,4,0)/VLOOKUP(M3,$B$4:$H$13,7,0))</f>
        <v>20</v>
      </c>
      <c r="O3" s="77"/>
      <c r="P3" s="77"/>
      <c r="Q3" s="77">
        <f ca="1">IFERROR(IF(O3&lt;ROUND(N3,0),ROUND(O3,0),""),"")</f>
        <v>0</v>
      </c>
    </row>
    <row r="4" spans="1:17" x14ac:dyDescent="0.25">
      <c r="A4" s="77">
        <v>12345</v>
      </c>
      <c r="B4" s="77" t="s">
        <v>107</v>
      </c>
      <c r="C4" s="77" t="s">
        <v>111</v>
      </c>
      <c r="D4" s="77">
        <v>2244926</v>
      </c>
      <c r="E4" s="77">
        <v>20</v>
      </c>
      <c r="F4" s="77">
        <v>50</v>
      </c>
      <c r="G4" s="77">
        <f t="shared" ref="G4:G9" si="0">F4/100*E4</f>
        <v>10</v>
      </c>
      <c r="H4" s="77">
        <f>G4/G2</f>
        <v>1</v>
      </c>
      <c r="I4" s="112">
        <v>1</v>
      </c>
      <c r="J4" s="29">
        <f>ROUND(SUM($H$4:H4),0)</f>
        <v>1</v>
      </c>
      <c r="L4" s="23" t="s">
        <v>11</v>
      </c>
      <c r="M4" s="77" t="str">
        <f ca="1">IF(ROWS($M$3:M4)&gt;MAX($J$3:J14),"",INDIRECT("B"&amp;2+IFERROR(MATCH(ROWS($M$3:M4),$J$3:$J$13,0),MATCH(ROWS($M$3:M4),$J$3:$J$13,1)+1)))</f>
        <v>B</v>
      </c>
      <c r="N4" s="32">
        <f t="shared" ref="N4:N12" ca="1" si="1">IF(M4="","",VLOOKUP(M4,$B$4:$H$13,4,0)/VLOOKUP(M4,$B$4:$H$13,7,0))</f>
        <v>11.337868480725623</v>
      </c>
      <c r="O4" s="77"/>
      <c r="P4" s="77"/>
      <c r="Q4" s="77">
        <f t="shared" ref="Q4:Q14" ca="1" si="2">IFERROR(IF(O4&lt;ROUND(N4,0),ROUND(O4,0),""),"")</f>
        <v>0</v>
      </c>
    </row>
    <row r="5" spans="1:17" x14ac:dyDescent="0.25">
      <c r="A5" s="77">
        <v>12346</v>
      </c>
      <c r="B5" s="77" t="s">
        <v>108</v>
      </c>
      <c r="C5" s="77" t="s">
        <v>112</v>
      </c>
      <c r="D5" s="77">
        <v>2158148</v>
      </c>
      <c r="E5" s="77">
        <v>20</v>
      </c>
      <c r="F5" s="77">
        <v>88.2</v>
      </c>
      <c r="G5" s="77">
        <f t="shared" si="0"/>
        <v>17.64</v>
      </c>
      <c r="H5" s="77">
        <f>G5/G2</f>
        <v>1.764</v>
      </c>
      <c r="I5" s="112">
        <v>2</v>
      </c>
      <c r="J5" s="29">
        <f>ROUND(SUM($H$4:H5),0)</f>
        <v>3</v>
      </c>
      <c r="L5" s="23" t="s">
        <v>12</v>
      </c>
      <c r="M5" s="77" t="str">
        <f ca="1">IF(ROWS($M$3:M5)&gt;MAX($J$3:J15),"",INDIRECT("B"&amp;2+IFERROR(MATCH(ROWS($M$3:M5),$J$3:$J$13,0),MATCH(ROWS($M$3:M5),$J$3:$J$13,1)+1)))</f>
        <v>B</v>
      </c>
      <c r="N5" s="32">
        <f t="shared" ca="1" si="1"/>
        <v>11.337868480725623</v>
      </c>
      <c r="O5" s="77"/>
      <c r="P5" s="77"/>
      <c r="Q5" s="77">
        <f t="shared" ca="1" si="2"/>
        <v>0</v>
      </c>
    </row>
    <row r="6" spans="1:17" x14ac:dyDescent="0.25">
      <c r="A6" s="77">
        <v>1245</v>
      </c>
      <c r="B6" s="77" t="s">
        <v>109</v>
      </c>
      <c r="C6" s="77" t="s">
        <v>113</v>
      </c>
      <c r="D6" s="77">
        <v>2162830</v>
      </c>
      <c r="E6" s="77">
        <v>40</v>
      </c>
      <c r="F6" s="77">
        <v>88.2</v>
      </c>
      <c r="G6" s="77">
        <f t="shared" si="0"/>
        <v>35.28</v>
      </c>
      <c r="H6" s="77">
        <f>G6/G2</f>
        <v>3.528</v>
      </c>
      <c r="I6" s="112">
        <v>1</v>
      </c>
      <c r="J6" s="29">
        <f>ROUND(SUM($H$4:H6),0)</f>
        <v>6</v>
      </c>
      <c r="L6" s="23" t="s">
        <v>13</v>
      </c>
      <c r="M6" s="77" t="str">
        <f ca="1">IF(ROWS($M$3:M6)&gt;MAX($J$3:J16),"",INDIRECT("B"&amp;2+IFERROR(MATCH(ROWS($M$3:M6),$J$3:$J$13,0),MATCH(ROWS($M$3:M6),$J$3:$J$13,1)+1)))</f>
        <v>C</v>
      </c>
      <c r="N6" s="32">
        <f t="shared" ca="1" si="1"/>
        <v>11.337868480725623</v>
      </c>
      <c r="O6" s="77"/>
      <c r="P6" s="77"/>
      <c r="Q6" s="77">
        <f t="shared" ca="1" si="2"/>
        <v>0</v>
      </c>
    </row>
    <row r="7" spans="1:17" x14ac:dyDescent="0.25">
      <c r="A7" s="77">
        <v>17895</v>
      </c>
      <c r="B7" s="77" t="s">
        <v>110</v>
      </c>
      <c r="C7" s="77" t="s">
        <v>114</v>
      </c>
      <c r="D7" s="77">
        <v>2241134</v>
      </c>
      <c r="E7" s="77">
        <v>25</v>
      </c>
      <c r="F7" s="77">
        <v>56.66</v>
      </c>
      <c r="G7" s="77">
        <f t="shared" si="0"/>
        <v>14.164999999999999</v>
      </c>
      <c r="H7" s="77">
        <f>G7/G2</f>
        <v>1.4164999999999999</v>
      </c>
      <c r="I7" s="112">
        <v>2</v>
      </c>
      <c r="J7" s="29">
        <f>ROUND(SUM($H$4:H7),0)</f>
        <v>8</v>
      </c>
      <c r="L7" s="30" t="s">
        <v>22</v>
      </c>
      <c r="M7" s="77" t="str">
        <f ca="1">IF(ROWS($M$3:M7)&gt;MAX($J$3:J17),"",INDIRECT("B"&amp;2+IFERROR(MATCH(ROWS($M$3:M7),$J$3:$J$13,0),MATCH(ROWS($M$3:M7),$J$3:$J$13,1)+1)))</f>
        <v>C</v>
      </c>
      <c r="N7" s="32">
        <f t="shared" ca="1" si="1"/>
        <v>11.337868480725623</v>
      </c>
      <c r="O7" s="77"/>
      <c r="P7" s="77"/>
      <c r="Q7" s="77">
        <f t="shared" ca="1" si="2"/>
        <v>0</v>
      </c>
    </row>
    <row r="8" spans="1:17" x14ac:dyDescent="0.25">
      <c r="A8" s="77"/>
      <c r="B8" s="77"/>
      <c r="C8" s="77"/>
      <c r="D8" s="77"/>
      <c r="E8" s="77"/>
      <c r="F8" s="77"/>
      <c r="G8" s="77">
        <f t="shared" si="0"/>
        <v>0</v>
      </c>
      <c r="H8" s="77">
        <f>G8/G2</f>
        <v>0</v>
      </c>
      <c r="I8" s="112"/>
      <c r="J8" s="29">
        <f>ROUND(SUM($H$4:H8),0)</f>
        <v>8</v>
      </c>
      <c r="L8" s="23" t="s">
        <v>23</v>
      </c>
      <c r="M8" s="77" t="str">
        <f ca="1">IF(ROWS($M$3:M8)&gt;MAX($J$3:J18),"",INDIRECT("B"&amp;2+IFERROR(MATCH(ROWS($M$3:M8),$J$3:$J$13,0),MATCH(ROWS($M$3:M8),$J$3:$J$13,1)+1)))</f>
        <v>C</v>
      </c>
      <c r="N8" s="32">
        <f t="shared" ca="1" si="1"/>
        <v>11.337868480725623</v>
      </c>
      <c r="O8" s="77"/>
      <c r="P8" s="77"/>
      <c r="Q8" s="77">
        <f t="shared" ca="1" si="2"/>
        <v>0</v>
      </c>
    </row>
    <row r="9" spans="1:17" ht="15.75" x14ac:dyDescent="0.25">
      <c r="A9" s="1"/>
      <c r="B9" s="1"/>
      <c r="C9" s="78"/>
      <c r="D9" s="1"/>
      <c r="E9" s="1"/>
      <c r="F9" s="1"/>
      <c r="G9" s="1">
        <f t="shared" si="0"/>
        <v>0</v>
      </c>
      <c r="H9" s="19">
        <f>G9/G2</f>
        <v>0</v>
      </c>
      <c r="I9" s="10"/>
      <c r="J9" s="29">
        <f>ROUND(SUM($H$4:H9),0)</f>
        <v>8</v>
      </c>
      <c r="L9" s="23" t="s">
        <v>21</v>
      </c>
      <c r="M9" s="77" t="str">
        <f ca="1">IF(ROWS($M$3:M9)&gt;MAX($J$3:J19),"",INDIRECT("B"&amp;2+IFERROR(MATCH(ROWS($M$3:M9),$J$3:$J$13,0),MATCH(ROWS($M$3:M9),$J$3:$J$13,1)+1)))</f>
        <v>D</v>
      </c>
      <c r="N9" s="32">
        <f ca="1">IF(M9="","",VLOOKUP(M9,$B$4:$H$13,4,0)/VLOOKUP(M9,$B$4:$H$13,7,0))</f>
        <v>17.649135192375574</v>
      </c>
      <c r="O9" s="77"/>
      <c r="P9" s="77"/>
      <c r="Q9" s="77">
        <f t="shared" ca="1" si="2"/>
        <v>0</v>
      </c>
    </row>
    <row r="10" spans="1:17" ht="15.75" x14ac:dyDescent="0.25">
      <c r="A10" s="31"/>
      <c r="B10" s="1"/>
      <c r="C10" s="1"/>
      <c r="D10" s="5"/>
      <c r="E10" s="1"/>
      <c r="F10" s="1"/>
      <c r="G10" s="2">
        <f t="shared" ref="G10:G11" si="3">F10/100*E10</f>
        <v>0</v>
      </c>
      <c r="H10" s="19">
        <f>G10/G2</f>
        <v>0</v>
      </c>
      <c r="I10" s="10"/>
      <c r="J10" s="29">
        <f>ROUND(SUM($H$4:H10),0)</f>
        <v>8</v>
      </c>
      <c r="L10" s="23" t="s">
        <v>14</v>
      </c>
      <c r="M10" s="77" t="str">
        <f ca="1">IF(ROWS($M$3:M10)&gt;MAX($J$3:J20),"",INDIRECT("B"&amp;2+IFERROR(MATCH(ROWS($M$3:M10),$J$3:$J$13,0),MATCH(ROWS($M$3:M10),$J$3:$J$13,1)+1)))</f>
        <v>D</v>
      </c>
      <c r="N10" s="32">
        <f ca="1">IF(M10="","",VLOOKUP(M10,$B$4:$H$13,4,0)/VLOOKUP(M10,$B$4:$H$13,7,0))</f>
        <v>17.649135192375574</v>
      </c>
      <c r="O10" s="77"/>
      <c r="P10" s="77"/>
      <c r="Q10" s="77">
        <f t="shared" ca="1" si="2"/>
        <v>0</v>
      </c>
    </row>
    <row r="11" spans="1:17" ht="15.75" x14ac:dyDescent="0.25">
      <c r="A11" s="31"/>
      <c r="B11" s="1"/>
      <c r="C11" s="1"/>
      <c r="D11" s="5"/>
      <c r="E11" s="1"/>
      <c r="F11" s="1"/>
      <c r="G11" s="2">
        <f t="shared" si="3"/>
        <v>0</v>
      </c>
      <c r="H11" s="19">
        <f>G11/G2</f>
        <v>0</v>
      </c>
      <c r="I11" s="10"/>
      <c r="J11" s="29">
        <f>ROUND(SUM($H$4:H11),0)</f>
        <v>8</v>
      </c>
      <c r="L11" s="23"/>
      <c r="M11" s="77" t="str">
        <f ca="1">IF(ROWS($M$3:M11)&gt;MAX($J$3:J17),"",INDIRECT("B"&amp;2+IFERROR(MATCH(ROWS($M$3:M11),$J$3:$J$6,0),MATCH(ROWS($M$3:M11),$J$3:$J$6,1)+1)))</f>
        <v/>
      </c>
      <c r="N11" s="32" t="str">
        <f t="shared" ca="1" si="1"/>
        <v/>
      </c>
      <c r="O11" s="77"/>
      <c r="P11" s="77" t="str">
        <f t="shared" ref="P11:P14" ca="1" si="4">IFERROR(IF(O11&gt;=ROUND(N11,0),ROUND(O11,0),""),"")</f>
        <v/>
      </c>
      <c r="Q11" s="77" t="str">
        <f t="shared" ca="1" si="2"/>
        <v/>
      </c>
    </row>
    <row r="12" spans="1:17" ht="15.75" x14ac:dyDescent="0.25">
      <c r="A12" s="21"/>
      <c r="B12" s="6"/>
      <c r="C12" s="1"/>
      <c r="D12" s="63"/>
      <c r="E12" s="6"/>
      <c r="F12" s="6"/>
      <c r="G12" s="15"/>
      <c r="H12" s="19"/>
      <c r="I12" s="10"/>
      <c r="J12" s="29">
        <f>ROUND(SUM($H$4:H12),0)</f>
        <v>8</v>
      </c>
      <c r="L12" s="23"/>
      <c r="M12" s="77"/>
      <c r="N12" s="32" t="str">
        <f t="shared" si="1"/>
        <v/>
      </c>
      <c r="O12" s="77"/>
      <c r="P12" s="77" t="str">
        <f t="shared" si="4"/>
        <v/>
      </c>
      <c r="Q12" s="77" t="str">
        <f t="shared" si="2"/>
        <v/>
      </c>
    </row>
    <row r="13" spans="1:17" ht="23.25" x14ac:dyDescent="0.25">
      <c r="A13" s="3"/>
      <c r="B13" s="4"/>
      <c r="C13" s="1" t="s">
        <v>4</v>
      </c>
      <c r="D13" s="5"/>
      <c r="E13" s="1"/>
      <c r="F13" s="1"/>
      <c r="G13" s="16">
        <f>SUM(G4:G11)</f>
        <v>77.085000000000008</v>
      </c>
      <c r="H13" s="5"/>
      <c r="I13" s="113"/>
      <c r="L13" s="23"/>
      <c r="M13" s="77" t="str">
        <f ca="1">IF(ROWS($M$3:M13)&gt;MAX($J$3:J19),"",INDIRECT("B"&amp;2+IFERROR(MATCH(ROWS($M$3:M13),$J$3:$J$6,0),MATCH(ROWS($M$3:M13),$J$3:$J$6,1)+1)))</f>
        <v/>
      </c>
      <c r="N13" s="77" t="str">
        <f t="shared" ref="N13:N14" ca="1" si="5">IF(M13="","",VLOOKUP(M13,$B$4:$H$9,4,0)/VLOOKUP(M13,$B$4:$H$9,7,0))</f>
        <v/>
      </c>
      <c r="O13" s="77"/>
      <c r="P13" s="77" t="str">
        <f t="shared" ca="1" si="4"/>
        <v/>
      </c>
      <c r="Q13" s="77" t="str">
        <f t="shared" ca="1" si="2"/>
        <v/>
      </c>
    </row>
    <row r="14" spans="1:17" x14ac:dyDescent="0.25">
      <c r="G14" s="20" t="s">
        <v>7</v>
      </c>
      <c r="L14" s="11"/>
      <c r="M14" s="76" t="str">
        <f ca="1">IF(ROWS($M$3:M14)&gt;MAX($J$3:J20),"",INDIRECT("B"&amp;2+IFERROR(MATCH(ROWS($M$3:M14),$J$3:$J$6,0),MATCH(ROWS($M$3:M14),$J$3:$J$6,1)+1)))</f>
        <v/>
      </c>
      <c r="N14" s="77" t="str">
        <f t="shared" ca="1" si="5"/>
        <v/>
      </c>
      <c r="O14" s="11"/>
      <c r="P14" s="77" t="str">
        <f t="shared" ca="1" si="4"/>
        <v/>
      </c>
      <c r="Q14" s="77" t="str">
        <f t="shared" ca="1" si="2"/>
        <v/>
      </c>
    </row>
    <row r="28" spans="14:14" x14ac:dyDescent="0.25">
      <c r="N28" s="20" t="s">
        <v>27</v>
      </c>
    </row>
  </sheetData>
  <protectedRanges>
    <protectedRange sqref="G2 O3:O14" name="Plage1"/>
  </protectedRanges>
  <dataConsolidate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3101</vt:lpstr>
      <vt:lpstr>Equilibrage</vt:lpstr>
      <vt:lpstr>0102</vt:lpstr>
      <vt:lpstr>0402</vt:lpstr>
      <vt:lpstr>0502</vt:lpstr>
      <vt:lpstr>06-02</vt:lpstr>
      <vt:lpstr>07-02</vt:lpstr>
      <vt:lpstr>08-02-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2019-04-07T12:33:18Z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