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0" yWindow="0" windowWidth="12060" windowHeight="3312" activeTab="1"/>
  </bookViews>
  <sheets>
    <sheet name="Feuil1" sheetId="1" r:id="rId1"/>
    <sheet name="Feuil2" sheetId="2" r:id="rId2"/>
  </sheets>
  <definedNames>
    <definedName name="liste_dépenses">Feuil1!$C$20</definedName>
    <definedName name="liste_rubriqu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C10" i="2" l="1"/>
  <c r="C9" i="2"/>
  <c r="C8" i="2"/>
  <c r="C7" i="2"/>
  <c r="C6" i="2"/>
  <c r="C5" i="2"/>
  <c r="I12" i="1" l="1"/>
  <c r="H12" i="1"/>
  <c r="I11" i="1"/>
  <c r="H11" i="1"/>
  <c r="I10" i="1"/>
  <c r="H10" i="1"/>
  <c r="I9" i="1"/>
  <c r="H9" i="1"/>
  <c r="I8" i="1"/>
  <c r="H8" i="1"/>
  <c r="I7" i="1"/>
  <c r="H7" i="1"/>
  <c r="G7" i="1"/>
  <c r="I6" i="1"/>
  <c r="H6" i="1"/>
  <c r="I5" i="1"/>
  <c r="H5" i="1"/>
  <c r="G5" i="1"/>
  <c r="I4" i="1"/>
  <c r="H4" i="1"/>
  <c r="G4" i="1"/>
  <c r="I3" i="1"/>
  <c r="H3" i="1"/>
  <c r="G3" i="1"/>
  <c r="D10" i="2"/>
  <c r="G10" i="2"/>
  <c r="D8" i="2"/>
  <c r="D5" i="2"/>
  <c r="D7" i="2"/>
  <c r="H7" i="2"/>
  <c r="D9" i="2"/>
  <c r="G5" i="2"/>
  <c r="G9" i="2"/>
  <c r="H5" i="2"/>
  <c r="G7" i="2"/>
  <c r="D6" i="2"/>
  <c r="H10" i="2"/>
  <c r="G8" i="2"/>
  <c r="H9" i="2"/>
  <c r="H8" i="2"/>
  <c r="G6" i="2"/>
  <c r="J5" i="2" l="1"/>
  <c r="I5" i="2"/>
  <c r="J6" i="2"/>
  <c r="I6" i="2"/>
  <c r="J10" i="2"/>
  <c r="I10" i="2"/>
  <c r="I7" i="2"/>
  <c r="J7" i="2"/>
  <c r="J9" i="2"/>
  <c r="I9" i="2"/>
  <c r="I8" i="2"/>
  <c r="J8" i="2"/>
</calcChain>
</file>

<file path=xl/sharedStrings.xml><?xml version="1.0" encoding="utf-8"?>
<sst xmlns="http://schemas.openxmlformats.org/spreadsheetml/2006/main" count="19" uniqueCount="17">
  <si>
    <t>REALISE</t>
  </si>
  <si>
    <t>BUDGET</t>
  </si>
  <si>
    <t>ECART</t>
  </si>
  <si>
    <t>ROUGE</t>
  </si>
  <si>
    <t>VERT</t>
  </si>
  <si>
    <t>CHARGES PERSONNEL</t>
  </si>
  <si>
    <t>HONORAIRES GESTION RH ET PAIE</t>
  </si>
  <si>
    <t>FRAIS DE RECRUTEMENT</t>
  </si>
  <si>
    <t>FOURNITURES ET MATERIELS DE TRAVAIL</t>
  </si>
  <si>
    <t>FRAIS DE DEPLACEMENTS</t>
  </si>
  <si>
    <t>MEDECINE DU TRAVAIL</t>
  </si>
  <si>
    <t>FRAIS D'AVOCATS</t>
  </si>
  <si>
    <t>INDEMNITE DE DEPART DES SALARIES</t>
  </si>
  <si>
    <t>FRAIS DE COMMUNICATION</t>
  </si>
  <si>
    <t>FORMATION</t>
  </si>
  <si>
    <t>Budget</t>
  </si>
  <si>
    <t>Réalisés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</si>
</sst>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2" borderId="0" xfId="0" applyFill="1"/>
    <xf numFmtId="3" fontId="2" fillId="3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3" borderId="19" xfId="0" applyFont="1" applyFill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2" fillId="3" borderId="22" xfId="0" applyFont="1" applyFill="1" applyBorder="1" applyAlignment="1">
      <alignment horizontal="left" vertical="center"/>
    </xf>
    <xf numFmtId="0" fontId="0" fillId="0" borderId="23" xfId="0" applyBorder="1"/>
    <xf numFmtId="0" fontId="2" fillId="3" borderId="24" xfId="0" applyFont="1" applyFill="1" applyBorder="1" applyAlignment="1">
      <alignment horizontal="left" vertical="center"/>
    </xf>
    <xf numFmtId="0" fontId="0" fillId="0" borderId="25" xfId="0" applyBorder="1"/>
    <xf numFmtId="0" fontId="0" fillId="0" borderId="2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87094935061081E-2"/>
          <c:y val="2.3148194747808232E-2"/>
          <c:w val="0.95191268812917373"/>
          <c:h val="0.972222222222222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Feuil1!$H$2</c:f>
              <c:strCache>
                <c:ptCount val="1"/>
                <c:pt idx="0">
                  <c:v>ROUGE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Ref>
              <c:f>Feuil1!$H$3:$H$12</c:f>
              <c:numCache>
                <c:formatCode>#,##0</c:formatCode>
                <c:ptCount val="10"/>
                <c:pt idx="0">
                  <c:v>98780.319999999963</c:v>
                </c:pt>
                <c:pt idx="1">
                  <c:v>0</c:v>
                </c:pt>
                <c:pt idx="2">
                  <c:v>0</c:v>
                </c:pt>
                <c:pt idx="3">
                  <c:v>4010.49</c:v>
                </c:pt>
                <c:pt idx="4">
                  <c:v>2810.4799999999996</c:v>
                </c:pt>
                <c:pt idx="5">
                  <c:v>2306.8900000000003</c:v>
                </c:pt>
                <c:pt idx="6">
                  <c:v>1850.68</c:v>
                </c:pt>
                <c:pt idx="7">
                  <c:v>1055.5</c:v>
                </c:pt>
                <c:pt idx="8">
                  <c:v>903.99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Feuil1!$I$2</c:f>
              <c:strCache>
                <c:ptCount val="1"/>
                <c:pt idx="0">
                  <c:v>VERT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Ref>
              <c:f>Feuil1!$I$3:$I$12</c:f>
              <c:numCache>
                <c:formatCode>#,##0</c:formatCode>
                <c:ptCount val="10"/>
                <c:pt idx="0">
                  <c:v>0</c:v>
                </c:pt>
                <c:pt idx="1">
                  <c:v>25716.959999999995</c:v>
                </c:pt>
                <c:pt idx="2">
                  <c:v>7005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404.67999999999989</c:v>
                </c:pt>
              </c:numCache>
            </c:numRef>
          </c:val>
        </c:ser>
        <c:ser>
          <c:idx val="2"/>
          <c:order val="2"/>
          <c:tx>
            <c:strRef>
              <c:f>Feuil1!$F$2</c:f>
              <c:strCache>
                <c:ptCount val="1"/>
                <c:pt idx="0">
                  <c:v>BUDGET</c:v>
                </c:pt>
              </c:strCache>
            </c:strRef>
          </c:tx>
          <c:spPr>
            <a:noFill/>
            <a:ln w="1270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fixedVal"/>
            <c:noEndCap val="1"/>
            <c:val val="0.45"/>
            <c:spPr>
              <a:ln w="25400">
                <a:solidFill>
                  <a:srgbClr val="FFFF00"/>
                </a:solidFill>
              </a:ln>
            </c:spPr>
          </c:errBars>
          <c:cat>
            <c:numRef>
              <c:f>Feuil1!$F$3:$F$12</c:f>
              <c:numCache>
                <c:formatCode>#,##0</c:formatCode>
                <c:ptCount val="10"/>
                <c:pt idx="0">
                  <c:v>69887.615999999995</c:v>
                </c:pt>
                <c:pt idx="1">
                  <c:v>31176</c:v>
                </c:pt>
                <c:pt idx="2">
                  <c:v>20000</c:v>
                </c:pt>
                <c:pt idx="4">
                  <c:v>500</c:v>
                </c:pt>
                <c:pt idx="9">
                  <c:v>120000</c:v>
                </c:pt>
              </c:numCache>
            </c:numRef>
          </c:cat>
          <c:val>
            <c:numRef>
              <c:f>Feuil1!$F$3:$F$12</c:f>
              <c:numCache>
                <c:formatCode>#,##0</c:formatCode>
                <c:ptCount val="10"/>
                <c:pt idx="0">
                  <c:v>69887.615999999995</c:v>
                </c:pt>
                <c:pt idx="1">
                  <c:v>31176</c:v>
                </c:pt>
                <c:pt idx="2">
                  <c:v>20000</c:v>
                </c:pt>
                <c:pt idx="4">
                  <c:v>500</c:v>
                </c:pt>
                <c:pt idx="9">
                  <c:v>120000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41831240"/>
        <c:axId val="441832808"/>
      </c:barChart>
      <c:catAx>
        <c:axId val="4418312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41832808"/>
        <c:crosses val="autoZero"/>
        <c:auto val="1"/>
        <c:lblAlgn val="ctr"/>
        <c:lblOffset val="100"/>
        <c:noMultiLvlLbl val="0"/>
      </c:catAx>
      <c:valAx>
        <c:axId val="44183280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441831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87211179872268E-2"/>
          <c:y val="2.3148227823549358E-2"/>
          <c:w val="0.95191268812917373"/>
          <c:h val="0.972222222222222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Feuil2!$I$4</c:f>
              <c:strCache>
                <c:ptCount val="1"/>
                <c:pt idx="0">
                  <c:v>ROUGE</c:v>
                </c:pt>
              </c:strCache>
            </c:strRef>
          </c:tx>
          <c:spPr>
            <a:solidFill>
              <a:srgbClr val="C00000"/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Feuil2!$I$5:$I$10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4010.49</c:v>
                </c:pt>
                <c:pt idx="3">
                  <c:v>2810.4799999999996</c:v>
                </c:pt>
                <c:pt idx="4">
                  <c:v>2306.8900000000003</c:v>
                </c:pt>
                <c:pt idx="5">
                  <c:v>1850.68</c:v>
                </c:pt>
              </c:numCache>
            </c:numRef>
          </c:val>
        </c:ser>
        <c:ser>
          <c:idx val="1"/>
          <c:order val="1"/>
          <c:tx>
            <c:strRef>
              <c:f>Feuil2!$J$4</c:f>
              <c:strCache>
                <c:ptCount val="1"/>
                <c:pt idx="0">
                  <c:v>VERT</c:v>
                </c:pt>
              </c:strCache>
            </c:strRef>
          </c:tx>
          <c:spPr>
            <a:solidFill>
              <a:srgbClr val="00B050"/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Feuil2!$J$5:$J$10</c:f>
              <c:numCache>
                <c:formatCode>#,##0</c:formatCode>
                <c:ptCount val="6"/>
                <c:pt idx="0">
                  <c:v>25716.959999999995</c:v>
                </c:pt>
                <c:pt idx="1">
                  <c:v>7005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Feuil2!$H$4</c:f>
              <c:strCache>
                <c:ptCount val="1"/>
                <c:pt idx="0">
                  <c:v>Budget</c:v>
                </c:pt>
              </c:strCache>
            </c:strRef>
          </c:tx>
          <c:spPr>
            <a:noFill/>
            <a:ln w="6350">
              <a:solidFill>
                <a:sysClr val="windowText" lastClr="000000"/>
              </a:solidFill>
            </a:ln>
          </c:spPr>
          <c:invertIfNegative val="0"/>
          <c:dPt>
            <c:idx val="5"/>
            <c:invertIfNegative val="0"/>
            <c:bubble3D val="0"/>
            <c:spPr>
              <a:noFill/>
              <a:ln w="12700">
                <a:solidFill>
                  <a:sysClr val="windowText" lastClr="000000"/>
                </a:solidFill>
              </a:ln>
            </c:spPr>
          </c:dPt>
          <c:val>
            <c:numRef>
              <c:f>Feuil2!$H$5:$H$10</c:f>
              <c:numCache>
                <c:formatCode>#,##0</c:formatCode>
                <c:ptCount val="6"/>
                <c:pt idx="0">
                  <c:v>31176</c:v>
                </c:pt>
                <c:pt idx="1">
                  <c:v>20000</c:v>
                </c:pt>
                <c:pt idx="2">
                  <c:v>0</c:v>
                </c:pt>
                <c:pt idx="3">
                  <c:v>500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441837904"/>
        <c:axId val="441835944"/>
      </c:barChart>
      <c:catAx>
        <c:axId val="4418379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41835944"/>
        <c:crosses val="autoZero"/>
        <c:auto val="1"/>
        <c:lblAlgn val="ctr"/>
        <c:lblOffset val="100"/>
        <c:noMultiLvlLbl val="0"/>
      </c:catAx>
      <c:valAx>
        <c:axId val="44183594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4418379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22" fmlaLink="Feuil1!$C$20" max="4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758825</xdr:colOff>
      <xdr:row>1</xdr:row>
      <xdr:rowOff>136525</xdr:rowOff>
    </xdr:from>
    <xdr:to>
      <xdr:col>11</xdr:col>
      <xdr:colOff>198209</xdr:colOff>
      <xdr:row>12</xdr:row>
      <xdr:rowOff>28005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</xdr:colOff>
      <xdr:row>4</xdr:row>
      <xdr:rowOff>9525</xdr:rowOff>
    </xdr:from>
    <xdr:to>
      <xdr:col>0</xdr:col>
      <xdr:colOff>381000</xdr:colOff>
      <xdr:row>9</xdr:row>
      <xdr:rowOff>156210</xdr:rowOff>
    </xdr:to>
    <xdr:grpSp>
      <xdr:nvGrpSpPr>
        <xdr:cNvPr id="2" name="Groupe 1"/>
        <xdr:cNvGrpSpPr/>
      </xdr:nvGrpSpPr>
      <xdr:grpSpPr>
        <a:xfrm>
          <a:off x="55245" y="741045"/>
          <a:ext cx="325755" cy="1137285"/>
          <a:chOff x="6362700" y="2705100"/>
          <a:chExt cx="704850" cy="80391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Scroll Bar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6419849" y="2781297"/>
                <a:ext cx="581024" cy="796290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4" name="Rectangle 3"/>
          <xdr:cNvSpPr/>
        </xdr:nvSpPr>
        <xdr:spPr>
          <a:xfrm>
            <a:off x="6362700" y="2705100"/>
            <a:ext cx="704850" cy="8039100"/>
          </a:xfrm>
          <a:prstGeom prst="rect">
            <a:avLst/>
          </a:prstGeom>
          <a:noFill/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704850</xdr:colOff>
      <xdr:row>3</xdr:row>
      <xdr:rowOff>152399</xdr:rowOff>
    </xdr:from>
    <xdr:to>
      <xdr:col>12</xdr:col>
      <xdr:colOff>219076</xdr:colOff>
      <xdr:row>10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I20"/>
  <sheetViews>
    <sheetView topLeftCell="E2" zoomScale="120" zoomScaleNormal="120" workbookViewId="0">
      <selection activeCell="J15" sqref="J15"/>
    </sheetView>
  </sheetViews>
  <sheetFormatPr baseColWidth="10" defaultRowHeight="14.4" x14ac:dyDescent="0.3"/>
  <cols>
    <col min="1" max="1" width="2.5546875" customWidth="1"/>
    <col min="2" max="2" width="4" bestFit="1" customWidth="1"/>
    <col min="3" max="3" width="3" bestFit="1" customWidth="1"/>
    <col min="4" max="4" width="37.44140625" bestFit="1" customWidth="1"/>
  </cols>
  <sheetData>
    <row r="1" spans="2:9" ht="15" thickBot="1" x14ac:dyDescent="0.35"/>
    <row r="2" spans="2:9" ht="15" thickBot="1" x14ac:dyDescent="0.35">
      <c r="E2" s="1" t="s">
        <v>0</v>
      </c>
      <c r="F2" s="2" t="s">
        <v>1</v>
      </c>
      <c r="G2" s="3" t="s">
        <v>2</v>
      </c>
      <c r="H2" s="4" t="s">
        <v>3</v>
      </c>
      <c r="I2" s="4" t="s">
        <v>4</v>
      </c>
    </row>
    <row r="3" spans="2:9" ht="15" thickBot="1" x14ac:dyDescent="0.35">
      <c r="B3">
        <v>0.5</v>
      </c>
      <c r="C3" s="5">
        <v>1</v>
      </c>
      <c r="D3" s="6" t="s">
        <v>5</v>
      </c>
      <c r="E3" s="7">
        <v>98780.319999999963</v>
      </c>
      <c r="F3" s="8">
        <v>69887.615999999995</v>
      </c>
      <c r="G3" s="9">
        <f>F3-E3</f>
        <v>-28892.703999999969</v>
      </c>
      <c r="H3" s="10">
        <f t="shared" ref="H3:H12" si="0">IF(F3-E3&lt;0,E3,"")</f>
        <v>98780.319999999963</v>
      </c>
      <c r="I3" s="11" t="str">
        <f t="shared" ref="I3:I12" si="1">IF(F3-E3&gt;0,E3,"")</f>
        <v/>
      </c>
    </row>
    <row r="4" spans="2:9" ht="15" thickBot="1" x14ac:dyDescent="0.35">
      <c r="B4">
        <v>1.5</v>
      </c>
      <c r="C4" s="5">
        <v>2</v>
      </c>
      <c r="D4" s="6" t="s">
        <v>6</v>
      </c>
      <c r="E4" s="7">
        <v>25716.959999999995</v>
      </c>
      <c r="F4" s="8">
        <v>31176</v>
      </c>
      <c r="G4" s="9">
        <f>F4-E4</f>
        <v>5459.0400000000045</v>
      </c>
      <c r="H4" s="12" t="str">
        <f t="shared" si="0"/>
        <v/>
      </c>
      <c r="I4" s="13">
        <f t="shared" si="1"/>
        <v>25716.959999999995</v>
      </c>
    </row>
    <row r="5" spans="2:9" ht="15" thickBot="1" x14ac:dyDescent="0.35">
      <c r="B5">
        <v>2.5</v>
      </c>
      <c r="C5" s="5">
        <v>3</v>
      </c>
      <c r="D5" s="6" t="s">
        <v>7</v>
      </c>
      <c r="E5" s="7">
        <v>7005</v>
      </c>
      <c r="F5" s="8">
        <v>20000</v>
      </c>
      <c r="G5" s="9">
        <f>F5-E5</f>
        <v>12995</v>
      </c>
      <c r="H5" s="12" t="str">
        <f t="shared" si="0"/>
        <v/>
      </c>
      <c r="I5" s="13">
        <f t="shared" si="1"/>
        <v>7005</v>
      </c>
    </row>
    <row r="6" spans="2:9" ht="15" thickBot="1" x14ac:dyDescent="0.35">
      <c r="B6">
        <v>3.5</v>
      </c>
      <c r="C6" s="5">
        <v>4</v>
      </c>
      <c r="D6" s="6" t="s">
        <v>8</v>
      </c>
      <c r="E6" s="7">
        <v>4010.49</v>
      </c>
      <c r="F6" s="8"/>
      <c r="G6" s="9"/>
      <c r="H6" s="12">
        <f t="shared" si="0"/>
        <v>4010.49</v>
      </c>
      <c r="I6" s="13" t="str">
        <f t="shared" si="1"/>
        <v/>
      </c>
    </row>
    <row r="7" spans="2:9" ht="15" thickBot="1" x14ac:dyDescent="0.35">
      <c r="B7">
        <v>4.5</v>
      </c>
      <c r="C7" s="5">
        <v>5</v>
      </c>
      <c r="D7" s="6" t="s">
        <v>9</v>
      </c>
      <c r="E7" s="7">
        <v>2810.4799999999996</v>
      </c>
      <c r="F7" s="8">
        <v>500</v>
      </c>
      <c r="G7" s="9">
        <f>F7-E7</f>
        <v>-2310.4799999999996</v>
      </c>
      <c r="H7" s="12">
        <f t="shared" si="0"/>
        <v>2810.4799999999996</v>
      </c>
      <c r="I7" s="13" t="str">
        <f t="shared" si="1"/>
        <v/>
      </c>
    </row>
    <row r="8" spans="2:9" ht="15" thickBot="1" x14ac:dyDescent="0.35">
      <c r="B8">
        <v>5.5</v>
      </c>
      <c r="C8" s="5">
        <v>6</v>
      </c>
      <c r="D8" s="6" t="s">
        <v>10</v>
      </c>
      <c r="E8" s="7">
        <v>2306.8900000000003</v>
      </c>
      <c r="F8" s="8"/>
      <c r="G8" s="9"/>
      <c r="H8" s="12">
        <f t="shared" si="0"/>
        <v>2306.8900000000003</v>
      </c>
      <c r="I8" s="13" t="str">
        <f t="shared" si="1"/>
        <v/>
      </c>
    </row>
    <row r="9" spans="2:9" ht="15" thickBot="1" x14ac:dyDescent="0.35">
      <c r="B9">
        <v>6.5</v>
      </c>
      <c r="C9" s="5">
        <v>7</v>
      </c>
      <c r="D9" s="6" t="s">
        <v>11</v>
      </c>
      <c r="E9" s="7">
        <v>1850.68</v>
      </c>
      <c r="F9" s="8"/>
      <c r="G9" s="9"/>
      <c r="H9" s="12">
        <f t="shared" si="0"/>
        <v>1850.68</v>
      </c>
      <c r="I9" s="13" t="str">
        <f t="shared" si="1"/>
        <v/>
      </c>
    </row>
    <row r="10" spans="2:9" ht="15" thickBot="1" x14ac:dyDescent="0.35">
      <c r="B10">
        <v>7.5</v>
      </c>
      <c r="C10" s="5">
        <v>8</v>
      </c>
      <c r="D10" s="6" t="s">
        <v>12</v>
      </c>
      <c r="E10" s="7">
        <v>1055.5</v>
      </c>
      <c r="F10" s="8"/>
      <c r="G10" s="9"/>
      <c r="H10" s="12">
        <f t="shared" si="0"/>
        <v>1055.5</v>
      </c>
      <c r="I10" s="13" t="str">
        <f t="shared" si="1"/>
        <v/>
      </c>
    </row>
    <row r="11" spans="2:9" ht="15" thickBot="1" x14ac:dyDescent="0.35">
      <c r="B11">
        <v>8.5</v>
      </c>
      <c r="C11" s="5">
        <v>9</v>
      </c>
      <c r="D11" s="6" t="s">
        <v>13</v>
      </c>
      <c r="E11" s="7">
        <v>903.99</v>
      </c>
      <c r="F11" s="8"/>
      <c r="G11" s="9"/>
      <c r="H11" s="12">
        <f t="shared" si="0"/>
        <v>903.99</v>
      </c>
      <c r="I11" s="13" t="str">
        <f t="shared" si="1"/>
        <v/>
      </c>
    </row>
    <row r="12" spans="2:9" ht="15" thickBot="1" x14ac:dyDescent="0.35">
      <c r="B12">
        <v>9.5</v>
      </c>
      <c r="C12" s="5">
        <v>10</v>
      </c>
      <c r="D12" s="6" t="s">
        <v>14</v>
      </c>
      <c r="E12" s="14">
        <v>404.67999999999989</v>
      </c>
      <c r="F12" s="15">
        <v>120000</v>
      </c>
      <c r="G12" s="16"/>
      <c r="H12" s="17" t="str">
        <f t="shared" si="0"/>
        <v/>
      </c>
      <c r="I12" s="18">
        <f t="shared" si="1"/>
        <v>404.67999999999989</v>
      </c>
    </row>
    <row r="20" spans="3:3" x14ac:dyDescent="0.3">
      <c r="C20" s="19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C4:J10"/>
  <sheetViews>
    <sheetView showGridLines="0" tabSelected="1" topLeftCell="A4" zoomScaleNormal="100" workbookViewId="0">
      <selection activeCell="L16" sqref="L16"/>
    </sheetView>
  </sheetViews>
  <sheetFormatPr baseColWidth="10" defaultRowHeight="14.4" x14ac:dyDescent="0.3"/>
  <cols>
    <col min="1" max="1" width="6.5546875" customWidth="1"/>
    <col min="2" max="2" width="1.109375" customWidth="1"/>
    <col min="3" max="3" width="2.33203125" customWidth="1"/>
    <col min="6" max="6" width="10.5546875" customWidth="1"/>
    <col min="7" max="10" width="8.109375" customWidth="1"/>
  </cols>
  <sheetData>
    <row r="4" spans="3:10" x14ac:dyDescent="0.3">
      <c r="G4" s="21" t="s">
        <v>16</v>
      </c>
      <c r="H4" s="21" t="s">
        <v>15</v>
      </c>
      <c r="I4" s="22" t="s">
        <v>3</v>
      </c>
      <c r="J4" s="22" t="s">
        <v>4</v>
      </c>
    </row>
    <row r="5" spans="3:10" ht="15.75" customHeight="1" x14ac:dyDescent="0.3">
      <c r="C5" s="23">
        <f>liste_dépenses+1</f>
        <v>2</v>
      </c>
      <c r="D5" s="26" t="str">
        <f ca="1">INDIRECT(("Feuil1!D"&amp;(3+liste_dépenses)))</f>
        <v>HONORAIRES GESTION RH ET PAIE</v>
      </c>
      <c r="E5" s="27"/>
      <c r="F5" s="28"/>
      <c r="G5" s="24">
        <f ca="1">INDIRECT(("Feuil1!E"&amp;(3+liste_dépenses)))</f>
        <v>25716.959999999995</v>
      </c>
      <c r="H5" s="20">
        <f ca="1">IF(INDIRECT(("Feuil1!F"&amp;(3+liste_dépenses)))=0,"",(INDIRECT(("Feuil1!F"&amp;(3+liste_dépenses)))))</f>
        <v>31176</v>
      </c>
      <c r="I5" s="8" t="str">
        <f t="shared" ref="I5:I10" ca="1" si="0">IFERROR(IF(H5-G5&lt;0,G5,""),G5)</f>
        <v/>
      </c>
      <c r="J5" s="8">
        <f t="shared" ref="J5:J10" ca="1" si="1">IFERROR(IF(H5-G5&gt;0,G5,""),"")</f>
        <v>25716.959999999995</v>
      </c>
    </row>
    <row r="6" spans="3:10" ht="15.75" customHeight="1" x14ac:dyDescent="0.3">
      <c r="C6" s="23">
        <f>liste_dépenses+2</f>
        <v>3</v>
      </c>
      <c r="D6" s="29" t="str">
        <f ca="1">INDIRECT(("Feuil1!D"&amp;(4+liste_dépenses)))</f>
        <v>FRAIS DE RECRUTEMENT</v>
      </c>
      <c r="E6" s="25"/>
      <c r="F6" s="30"/>
      <c r="G6" s="24">
        <f ca="1">INDIRECT(("Feuil1!E"&amp;(4+liste_dépenses)))</f>
        <v>7005</v>
      </c>
      <c r="H6" s="20">
        <f ca="1">IF(INDIRECT(("Feuil1!F"&amp;(4+liste_dépenses)))=0,"",(INDIRECT(("Feuil1!F"&amp;(4+liste_dépenses)))))</f>
        <v>20000</v>
      </c>
      <c r="I6" s="8" t="str">
        <f t="shared" ca="1" si="0"/>
        <v/>
      </c>
      <c r="J6" s="8">
        <f t="shared" ca="1" si="1"/>
        <v>7005</v>
      </c>
    </row>
    <row r="7" spans="3:10" ht="15.75" customHeight="1" x14ac:dyDescent="0.3">
      <c r="C7" s="23">
        <f>liste_dépenses+3</f>
        <v>4</v>
      </c>
      <c r="D7" s="29" t="str">
        <f ca="1">INDIRECT(("Feuil1!D"&amp;(5+liste_dépenses)))</f>
        <v>FOURNITURES ET MATERIELS DE TRAVAIL</v>
      </c>
      <c r="E7" s="25"/>
      <c r="F7" s="30"/>
      <c r="G7" s="24">
        <f ca="1">INDIRECT(("Feuil1!E"&amp;(5+liste_dépenses)))</f>
        <v>4010.49</v>
      </c>
      <c r="H7" s="20" t="str">
        <f ca="1">IF(INDIRECT(("Feuil1!F"&amp;(5+liste_dépenses)))=0,"",(INDIRECT(("Feuil1!F"&amp;(5+liste_dépenses)))))</f>
        <v/>
      </c>
      <c r="I7" s="8">
        <f t="shared" ca="1" si="0"/>
        <v>4010.49</v>
      </c>
      <c r="J7" s="8" t="str">
        <f t="shared" ca="1" si="1"/>
        <v/>
      </c>
    </row>
    <row r="8" spans="3:10" ht="15.75" customHeight="1" x14ac:dyDescent="0.3">
      <c r="C8" s="23">
        <f>liste_dépenses+4</f>
        <v>5</v>
      </c>
      <c r="D8" s="29" t="str">
        <f ca="1">INDIRECT(("Feuil1!D"&amp;(6+liste_dépenses)))</f>
        <v>FRAIS DE DEPLACEMENTS</v>
      </c>
      <c r="E8" s="25"/>
      <c r="F8" s="30"/>
      <c r="G8" s="24">
        <f ca="1">INDIRECT(("Feuil1!E"&amp;(6+liste_dépenses)))</f>
        <v>2810.4799999999996</v>
      </c>
      <c r="H8" s="20">
        <f ca="1">IF(INDIRECT(("Feuil1!F"&amp;(6+liste_dépenses)))=0,"",(INDIRECT(("Feuil1!F"&amp;(6+liste_dépenses)))))</f>
        <v>500</v>
      </c>
      <c r="I8" s="8">
        <f t="shared" ca="1" si="0"/>
        <v>2810.4799999999996</v>
      </c>
      <c r="J8" s="8" t="str">
        <f t="shared" ca="1" si="1"/>
        <v/>
      </c>
    </row>
    <row r="9" spans="3:10" ht="15.75" customHeight="1" x14ac:dyDescent="0.3">
      <c r="C9" s="23">
        <f>liste_dépenses+5</f>
        <v>6</v>
      </c>
      <c r="D9" s="29" t="str">
        <f ca="1">INDIRECT(("Feuil1!D"&amp;(7+liste_dépenses)))</f>
        <v>MEDECINE DU TRAVAIL</v>
      </c>
      <c r="E9" s="25"/>
      <c r="F9" s="30"/>
      <c r="G9" s="24">
        <f ca="1">INDIRECT(("Feuil1!E"&amp;(7+liste_dépenses)))</f>
        <v>2306.8900000000003</v>
      </c>
      <c r="H9" s="20" t="str">
        <f ca="1">IF(INDIRECT(("Feuil1!F"&amp;(7+liste_dépenses)))=0,"",(INDIRECT(("Feuil1!F"&amp;(7+liste_dépenses)))))</f>
        <v/>
      </c>
      <c r="I9" s="8">
        <f t="shared" ca="1" si="0"/>
        <v>2306.8900000000003</v>
      </c>
      <c r="J9" s="8" t="str">
        <f t="shared" ca="1" si="1"/>
        <v/>
      </c>
    </row>
    <row r="10" spans="3:10" ht="15.75" customHeight="1" x14ac:dyDescent="0.3">
      <c r="C10" s="23">
        <f>liste_dépenses+6</f>
        <v>7</v>
      </c>
      <c r="D10" s="31" t="str">
        <f ca="1">INDIRECT(("Feuil1!D"&amp;(8+liste_dépenses)))</f>
        <v>FRAIS D'AVOCATS</v>
      </c>
      <c r="E10" s="32"/>
      <c r="F10" s="33"/>
      <c r="G10" s="24">
        <f ca="1">INDIRECT(("Feuil1!E"&amp;(8+liste_dépenses)))</f>
        <v>1850.68</v>
      </c>
      <c r="H10" s="20" t="str">
        <f ca="1">IF(INDIRECT(("Feuil1!F"&amp;(8+liste_dépenses)))=0,"",(INDIRECT(("Feuil1!F"&amp;(8+liste_dépenses)))))</f>
        <v/>
      </c>
      <c r="I10" s="8">
        <f t="shared" ca="1" si="0"/>
        <v>1850.68</v>
      </c>
      <c r="J10" s="8" t="str">
        <f t="shared" ca="1" si="1"/>
        <v/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locked="0" defaultSize="0" autoPict="0">
                <anchor moveWithCells="1">
                  <from>
                    <xdr:col>0</xdr:col>
                    <xdr:colOff>83820</xdr:colOff>
                    <xdr:row>4</xdr:row>
                    <xdr:rowOff>22860</xdr:rowOff>
                  </from>
                  <to>
                    <xdr:col>0</xdr:col>
                    <xdr:colOff>350520</xdr:colOff>
                    <xdr:row>9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liste_dépenses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STAHL</dc:creator>
  <cp:lastModifiedBy>raymond pentier</cp:lastModifiedBy>
  <dcterms:created xsi:type="dcterms:W3CDTF">2019-03-07T14:35:49Z</dcterms:created>
  <dcterms:modified xsi:type="dcterms:W3CDTF">2019-03-18T01:28:48Z</dcterms:modified>
</cp:coreProperties>
</file>