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16" windowWidth="23256" windowHeight="12012" tabRatio="598" firstSheet="2" activeTab="2"/>
  </bookViews>
  <sheets>
    <sheet name="Coffre" sheetId="6" r:id="rId1"/>
    <sheet name="Domaines" sheetId="1" r:id="rId2"/>
    <sheet name="Résultat escompté" sheetId="21" r:id="rId3"/>
    <sheet name="Bâtiments Construits" sheetId="29" r:id="rId4"/>
  </sheets>
  <definedNames>
    <definedName name="Liste_Abatoir">#REF!</definedName>
    <definedName name="Liste_Académie">#REF!</definedName>
    <definedName name="Liste_Académie_Militaire">#REF!</definedName>
    <definedName name="Liste_Ampano">#REF!</definedName>
    <definedName name="Liste_Atelier">#REF!</definedName>
    <definedName name="Liste_Brasserie">#REF!</definedName>
    <definedName name="Liste_Camp_de_bucheron">#REF!</definedName>
    <definedName name="Liste_Cao_Matso">#REF!</definedName>
    <definedName name="Liste_Carma_Tano">#REF!</definedName>
    <definedName name="Liste_Carrière">#REF!</definedName>
    <definedName name="Liste_Cathédrale">#REF!</definedName>
    <definedName name="Liste_Cercle_rituel">#REF!</definedName>
    <definedName name="Liste_Champs">#REF!</definedName>
    <definedName name="Liste_Chapelle">#REF!</definedName>
    <definedName name="Liste_Chaumière">#REF!</definedName>
    <definedName name="Liste_collège_oculte">#REF!</definedName>
    <definedName name="Liste_Crypte">#REF!</definedName>
    <definedName name="Liste_Dolmen">#REF!</definedName>
    <definedName name="Liste_Donjon">#REF!</definedName>
    <definedName name="Liste_École_Charpentier">#REF!</definedName>
    <definedName name="Liste_École_Forgeron">#REF!</definedName>
    <definedName name="Liste_École_Maçon">#REF!</definedName>
    <definedName name="Liste_Écurie">#REF!</definedName>
    <definedName name="Liste_Enclos">#REF!</definedName>
    <definedName name="Liste_Étable">#REF!</definedName>
    <definedName name="Liste_Fabrique">#REF!</definedName>
    <definedName name="Liste_Faubourg">#REF!</definedName>
    <definedName name="Liste_Ferme">#REF!</definedName>
    <definedName name="Liste_Fondrerie">#REF!</definedName>
    <definedName name="Liste_Forge">#REF!</definedName>
    <definedName name="Liste_Forteresse">#REF!</definedName>
    <definedName name="Liste_Fortin">#REF!</definedName>
    <definedName name="Liste_Four">#REF!</definedName>
    <definedName name="Liste_Grand_Lieu_Arcanique">#REF!</definedName>
    <definedName name="Liste_Grande_Mine">#REF!</definedName>
    <definedName name="Liste_Grange">#REF!</definedName>
    <definedName name="Liste_Habitation">#REF!</definedName>
    <definedName name="Liste_Laboratoire">#REF!</definedName>
    <definedName name="Liste_Lieu_ancestral">#REF!</definedName>
    <definedName name="Liste_Lieu_culte">#REF!</definedName>
    <definedName name="Liste_Lieu_de_culte">#REF!</definedName>
    <definedName name="Liste_Mine">#REF!</definedName>
    <definedName name="Liste_Moulin">#REF!</definedName>
    <definedName name="Liste_Palissade">#REF!</definedName>
    <definedName name="Liste_Pentacle">#REF!</definedName>
    <definedName name="Liste_Tamma_Tao">#REF!</definedName>
    <definedName name="Liste_Taverne">#REF!</definedName>
    <definedName name="Liste_Tour">#REF!</definedName>
    <definedName name="Liste_Tourelle">#REF!</definedName>
    <definedName name="Liste_Université">#REF!</definedName>
  </definedNames>
  <calcPr calcId="145621" iterateDelta="1E-4"/>
</workbook>
</file>

<file path=xl/calcChain.xml><?xml version="1.0" encoding="utf-8"?>
<calcChain xmlns="http://schemas.openxmlformats.org/spreadsheetml/2006/main">
  <c r="AZ10" i="29" l="1"/>
  <c r="AZ9" i="29"/>
  <c r="AZ8" i="29"/>
  <c r="AZ7" i="29"/>
  <c r="AZ6" i="29"/>
  <c r="AZ5" i="29"/>
  <c r="AZ3" i="29"/>
  <c r="AZ4" i="29"/>
  <c r="W87" i="6" l="1"/>
  <c r="W86" i="6"/>
  <c r="W79" i="6"/>
  <c r="W34" i="6"/>
  <c r="W84" i="6"/>
  <c r="W85" i="6"/>
  <c r="W76" i="6"/>
  <c r="W78" i="6"/>
  <c r="W74" i="6"/>
  <c r="W75" i="6"/>
  <c r="W73" i="6"/>
  <c r="W77" i="6"/>
  <c r="W31" i="6"/>
  <c r="W70" i="6"/>
  <c r="W69" i="6"/>
  <c r="W62" i="6"/>
  <c r="W59" i="6"/>
  <c r="W65" i="6"/>
  <c r="W58" i="6"/>
  <c r="W64" i="6"/>
  <c r="W60" i="6"/>
  <c r="W61" i="6"/>
  <c r="W66" i="6"/>
  <c r="W63" i="6"/>
  <c r="W55" i="6"/>
  <c r="W47" i="6"/>
  <c r="W48" i="6"/>
  <c r="W50" i="6"/>
  <c r="W49" i="6"/>
  <c r="W51" i="6"/>
  <c r="W53" i="6"/>
  <c r="W54" i="6"/>
  <c r="W52" i="6"/>
  <c r="W35" i="6"/>
  <c r="W38" i="6"/>
  <c r="W39" i="6"/>
  <c r="W42" i="6"/>
  <c r="W81" i="6" l="1"/>
  <c r="W43" i="6"/>
  <c r="W40" i="6"/>
  <c r="W41" i="6"/>
  <c r="W37" i="6"/>
  <c r="W36" i="6"/>
  <c r="W44" i="6"/>
  <c r="W23" i="6"/>
  <c r="W19" i="6"/>
  <c r="W28" i="6"/>
  <c r="W25" i="6"/>
  <c r="W24" i="6"/>
  <c r="W26" i="6"/>
  <c r="W18" i="6"/>
  <c r="W22" i="6"/>
  <c r="W30" i="6"/>
  <c r="W29" i="6"/>
  <c r="W27" i="6"/>
  <c r="W21" i="6"/>
  <c r="W20" i="6"/>
  <c r="W13" i="6"/>
  <c r="W14" i="6"/>
  <c r="W15" i="6"/>
  <c r="W12" i="6"/>
  <c r="W4" i="6"/>
  <c r="W5" i="6"/>
  <c r="W6" i="6"/>
  <c r="W7" i="6"/>
  <c r="W8" i="6"/>
  <c r="W9" i="6" l="1"/>
</calcChain>
</file>

<file path=xl/comments1.xml><?xml version="1.0" encoding="utf-8"?>
<comments xmlns="http://schemas.openxmlformats.org/spreadsheetml/2006/main">
  <authors>
    <author>Francois Grondin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Grof:
Bâton de sagesse clan de l'ours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Grof:
1 Démantoïde Brute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 xml:space="preserve">Grof:
Prince Willaim d'Andore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<sst xmlns="http://schemas.openxmlformats.org/spreadsheetml/2006/main" count="308" uniqueCount="207">
  <si>
    <t>Domaine</t>
  </si>
  <si>
    <t>Stade de développement</t>
  </si>
  <si>
    <t>Proprétaire</t>
  </si>
  <si>
    <t>Intendant</t>
  </si>
  <si>
    <t>Du Guet</t>
  </si>
  <si>
    <t>Aigle</t>
  </si>
  <si>
    <t>Fief</t>
  </si>
  <si>
    <t>Faucon</t>
  </si>
  <si>
    <t>Village</t>
  </si>
  <si>
    <t>Production</t>
  </si>
  <si>
    <t>Bétail</t>
  </si>
  <si>
    <t>Griffon</t>
  </si>
  <si>
    <t>Celydera</t>
  </si>
  <si>
    <t>Campement</t>
  </si>
  <si>
    <t>Céréale</t>
  </si>
  <si>
    <t>Maraudeur</t>
  </si>
  <si>
    <t>Kalaka</t>
  </si>
  <si>
    <t>Tanela</t>
  </si>
  <si>
    <t>Grand Ciel</t>
  </si>
  <si>
    <t>Ressource</t>
  </si>
  <si>
    <t>Chêne Tordu</t>
  </si>
  <si>
    <t>Eressëa Narmo</t>
  </si>
  <si>
    <t>Province</t>
  </si>
  <si>
    <t>Taluskan</t>
  </si>
  <si>
    <t>Groupe</t>
  </si>
  <si>
    <t>Rangers</t>
  </si>
  <si>
    <t>Arcs Noirs</t>
  </si>
  <si>
    <t>ShaiCai</t>
  </si>
  <si>
    <t>Eau Claire</t>
  </si>
  <si>
    <t>Bourgade</t>
  </si>
  <si>
    <t>Dragon de Sang</t>
  </si>
  <si>
    <t>Lutins de pierre</t>
  </si>
  <si>
    <t>Sable Rouge</t>
  </si>
  <si>
    <t>William Dragonhearth</t>
  </si>
  <si>
    <t>Indépendant</t>
  </si>
  <si>
    <t>Épervier</t>
  </si>
  <si>
    <t>Ressources</t>
  </si>
  <si>
    <t>Gunnar Gunderman</t>
  </si>
  <si>
    <t>Armement</t>
  </si>
  <si>
    <t>École Charpentier</t>
  </si>
  <si>
    <t>École Maçon</t>
  </si>
  <si>
    <t>École Forgeron</t>
  </si>
  <si>
    <t>Dana Wynn</t>
  </si>
  <si>
    <t>Débits</t>
  </si>
  <si>
    <t>Total</t>
  </si>
  <si>
    <t>Forestiers</t>
  </si>
  <si>
    <t>Maître Charpentier</t>
  </si>
  <si>
    <t>Maître Maçon</t>
  </si>
  <si>
    <t>Maître Forgeron</t>
  </si>
  <si>
    <t>Maître Ingénieur</t>
  </si>
  <si>
    <t>Laborantin</t>
  </si>
  <si>
    <t>Jack</t>
  </si>
  <si>
    <t>Miguisse</t>
  </si>
  <si>
    <t>Ingrédients</t>
  </si>
  <si>
    <t>Vieux Garou</t>
  </si>
  <si>
    <t>Champs</t>
  </si>
  <si>
    <t>Enclos</t>
  </si>
  <si>
    <t>Pop Bal Pourpre</t>
  </si>
  <si>
    <t>Pop Bataille</t>
  </si>
  <si>
    <t>Pop Campagne</t>
  </si>
  <si>
    <t>Pop Événement</t>
  </si>
  <si>
    <t>Pop Taverne</t>
  </si>
  <si>
    <t>Ampano</t>
  </si>
  <si>
    <t>Dépôts</t>
  </si>
  <si>
    <t>Habitation</t>
  </si>
  <si>
    <t>Cao Matso</t>
  </si>
  <si>
    <t>Gunner Gunderman</t>
  </si>
  <si>
    <t>Garnison actuelle</t>
  </si>
  <si>
    <t>Population potentielle</t>
  </si>
  <si>
    <t>Garnison potentielle</t>
  </si>
  <si>
    <t>Domaines</t>
  </si>
  <si>
    <t>Fortifications</t>
  </si>
  <si>
    <t>Habitations</t>
  </si>
  <si>
    <t>Productions</t>
  </si>
  <si>
    <t>Autres</t>
  </si>
  <si>
    <t>Victuaille</t>
  </si>
  <si>
    <t>Chaumière</t>
  </si>
  <si>
    <t>Champs
Académie militaire
École de maçon
École de charpentier
École de forgeron</t>
  </si>
  <si>
    <t>Palissade
Fortin
Donjon
Réceptacle de dissimulation</t>
  </si>
  <si>
    <t>Carma Tano</t>
  </si>
  <si>
    <t>Université</t>
  </si>
  <si>
    <t>Paysan</t>
  </si>
  <si>
    <t>Équipement</t>
  </si>
  <si>
    <t>Grof</t>
  </si>
  <si>
    <t>Croyant</t>
  </si>
  <si>
    <t>Chapelle</t>
  </si>
  <si>
    <t>Pock</t>
  </si>
  <si>
    <t>Dalabheim (Empire)</t>
  </si>
  <si>
    <t>Balmar</t>
  </si>
  <si>
    <t>Saraca</t>
  </si>
  <si>
    <t>École de maçon (Gaïa)
Ampano (ressources)
Carma Tano (armement)
Université (intendant)</t>
  </si>
  <si>
    <t>Champs
Cao Matso (victuaille)</t>
  </si>
  <si>
    <t>Tama Tano (équipement)</t>
  </si>
  <si>
    <t>Butin</t>
  </si>
  <si>
    <t>Castel
Musée
Chapelle ( Kanna Andheim - croyant)</t>
  </si>
  <si>
    <t>Faucon Loyal</t>
  </si>
  <si>
    <t>Vanyar</t>
  </si>
  <si>
    <t>Ville</t>
  </si>
  <si>
    <t>Entretien 
GB 1018</t>
  </si>
  <si>
    <t>Dépense pour Revenus 2019</t>
  </si>
  <si>
    <t>Constructions min</t>
  </si>
  <si>
    <t>Loubert</t>
  </si>
  <si>
    <t>Palissade</t>
  </si>
  <si>
    <t>Prochere</t>
  </si>
  <si>
    <t>Claircastel (Andore)</t>
  </si>
  <si>
    <t>Politique</t>
  </si>
  <si>
    <t>Fiche Activités</t>
  </si>
  <si>
    <t>Richesse</t>
  </si>
  <si>
    <t>Objet de collection</t>
  </si>
  <si>
    <t>Invention</t>
  </si>
  <si>
    <t>Cargaison</t>
  </si>
  <si>
    <t>Lots de Marchandises</t>
  </si>
  <si>
    <t>Sépium</t>
  </si>
  <si>
    <t>Pierres Précieuses</t>
  </si>
  <si>
    <t>Minerais  d'argent</t>
  </si>
  <si>
    <t>Minerais d'or</t>
  </si>
  <si>
    <t>Ressource Elfique</t>
  </si>
  <si>
    <t>Armement Elfique</t>
  </si>
  <si>
    <t>Équipement Elfique</t>
  </si>
  <si>
    <t>Victuaille Elfique</t>
  </si>
  <si>
    <t>Main-D'œuvre</t>
  </si>
  <si>
    <t>Esclaves</t>
  </si>
  <si>
    <t>Unité de Combat</t>
  </si>
  <si>
    <t>Milice</t>
  </si>
  <si>
    <t>Soldat de Métier</t>
  </si>
  <si>
    <t>Milice Elfique</t>
  </si>
  <si>
    <t>Ilta-Matcha</t>
  </si>
  <si>
    <t>Cavalier</t>
  </si>
  <si>
    <t>Chevalier</t>
  </si>
  <si>
    <t>Artilleur</t>
  </si>
  <si>
    <t>Archer</t>
  </si>
  <si>
    <t>Tirailleur</t>
  </si>
  <si>
    <t>Énergie Magique</t>
  </si>
  <si>
    <t>Manthora</t>
  </si>
  <si>
    <t>Svir-Kala</t>
  </si>
  <si>
    <t>Golhir</t>
  </si>
  <si>
    <t>Esprit de la forêt</t>
  </si>
  <si>
    <t>Crane</t>
  </si>
  <si>
    <t>souffle de vie</t>
  </si>
  <si>
    <t>Énergie Pure</t>
  </si>
  <si>
    <t>Influance Irendille</t>
  </si>
  <si>
    <t>Sceau</t>
  </si>
  <si>
    <t>Pièces</t>
  </si>
  <si>
    <t>Piècette</t>
  </si>
  <si>
    <t>1 solar</t>
  </si>
  <si>
    <t>5 solar</t>
  </si>
  <si>
    <t>20 solar</t>
  </si>
  <si>
    <t>Solar d'or</t>
  </si>
  <si>
    <t>Kasak</t>
  </si>
  <si>
    <t>Valeur en solar</t>
  </si>
  <si>
    <t>Pièces ancienne jaune</t>
  </si>
  <si>
    <t>Pièces ancienne bronze</t>
  </si>
  <si>
    <t>Architechte</t>
  </si>
  <si>
    <t>?????</t>
  </si>
  <si>
    <t>droit est mon destin</t>
  </si>
  <si>
    <t>Essence di Mimo</t>
  </si>
  <si>
    <t>Judiostro Albricocca</t>
  </si>
  <si>
    <t>Coffre</t>
  </si>
  <si>
    <t>Hameau</t>
  </si>
  <si>
    <t xml:space="preserve">Maind'ouvre potentiel </t>
  </si>
  <si>
    <t>Donjon                                      Palissade
Fortin
Réceptacle de dissimulation</t>
  </si>
  <si>
    <r>
      <rPr>
        <sz val="11"/>
        <color rgb="FFFF0000"/>
        <rFont val="Calibri"/>
        <family val="2"/>
        <scheme val="minor"/>
      </rPr>
      <t>Chaumière
Habitation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Cercle rituel(esprit de la foret)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Grand lieu arcanique</t>
    </r>
  </si>
  <si>
    <r>
      <rPr>
        <sz val="11"/>
        <color rgb="FFFF0000"/>
        <rFont val="Calibri"/>
        <family val="2"/>
        <scheme val="minor"/>
      </rPr>
      <t>Palissade
Fortin
Donjon
Tourelle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Réceptacle de dissimulation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Glyph de protection</t>
    </r>
  </si>
  <si>
    <r>
      <rPr>
        <sz val="11"/>
        <color rgb="FFFF0000"/>
        <rFont val="Calibri"/>
        <family val="2"/>
        <scheme val="minor"/>
      </rPr>
      <t>Chapelle (Le Cercle - croyant)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Salle de recherche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Lieu arcanique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Château                                                         </t>
    </r>
  </si>
  <si>
    <r>
      <rPr>
        <sz val="11"/>
        <color rgb="FFFF0000"/>
        <rFont val="Calibri"/>
        <family val="2"/>
        <scheme val="minor"/>
      </rPr>
      <t>Carma Tano (armement)
Tama Tano (équipement)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Collège occulte (laborentin)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Université (intendant)    </t>
    </r>
    <r>
      <rPr>
        <sz val="11"/>
        <color theme="1"/>
        <rFont val="Calibri"/>
        <family val="2"/>
        <scheme val="minor"/>
      </rPr>
      <t xml:space="preserve">
</t>
    </r>
  </si>
  <si>
    <t>Faubourg</t>
  </si>
  <si>
    <t>Lieu culte</t>
  </si>
  <si>
    <t>Brasserie</t>
  </si>
  <si>
    <t>Académie Militaire</t>
  </si>
  <si>
    <t>Écurie</t>
  </si>
  <si>
    <t>Taverne</t>
  </si>
  <si>
    <t>Lieu de culte</t>
  </si>
  <si>
    <t>Cathédrale</t>
  </si>
  <si>
    <t>Laboratoire</t>
  </si>
  <si>
    <t>Tour</t>
  </si>
  <si>
    <t>Crypte</t>
  </si>
  <si>
    <t>Lieu ancestral</t>
  </si>
  <si>
    <t>Cercle rituel</t>
  </si>
  <si>
    <t>Dolmen</t>
  </si>
  <si>
    <t>Pentacle</t>
  </si>
  <si>
    <t>Grand Lieu Arcanique</t>
  </si>
  <si>
    <t>Fortin</t>
  </si>
  <si>
    <t>Donjon</t>
  </si>
  <si>
    <t>Tourelle</t>
  </si>
  <si>
    <t>Forteresse</t>
  </si>
  <si>
    <t>Camp de bucheron</t>
  </si>
  <si>
    <t>Carrière</t>
  </si>
  <si>
    <t>Grange</t>
  </si>
  <si>
    <t>Étable</t>
  </si>
  <si>
    <t>Ferme</t>
  </si>
  <si>
    <t>Abatoir</t>
  </si>
  <si>
    <t>Moulin</t>
  </si>
  <si>
    <t>Four</t>
  </si>
  <si>
    <t>Atelier</t>
  </si>
  <si>
    <t>Fabrique</t>
  </si>
  <si>
    <t>Forge</t>
  </si>
  <si>
    <t>Fondrerie</t>
  </si>
  <si>
    <t>Mine</t>
  </si>
  <si>
    <t>Grande Mine</t>
  </si>
  <si>
    <t>Tamma Tao</t>
  </si>
  <si>
    <t>Académie</t>
  </si>
  <si>
    <t>collège oculte</t>
  </si>
  <si>
    <t xml:space="preserve"> </t>
  </si>
  <si>
    <t xml:space="preserve"> 2</t>
  </si>
  <si>
    <t>Belmar</t>
  </si>
  <si>
    <t>Réceptacle de dissimulation</t>
  </si>
  <si>
    <t>Glyph de protechtion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</si>
</sst>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double">
        <color theme="8" tint="-0.499984740745262"/>
      </right>
      <top/>
      <bottom/>
      <diagonal/>
    </border>
    <border>
      <left style="thin">
        <color theme="3" tint="0.59996337778862885"/>
      </left>
      <right style="double">
        <color theme="8" tint="-0.499984740745262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double">
        <color theme="8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double">
        <color theme="8" tint="-0.499984740745262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1" fillId="2" borderId="0" xfId="1" applyAlignment="1">
      <alignment wrapText="1"/>
    </xf>
    <xf numFmtId="0" fontId="1" fillId="2" borderId="0" xfId="1" applyFont="1"/>
    <xf numFmtId="0" fontId="2" fillId="2" borderId="0" xfId="1" applyFont="1"/>
    <xf numFmtId="0" fontId="2" fillId="2" borderId="0" xfId="1" applyFont="1" applyAlignment="1">
      <alignment horizontal="center"/>
    </xf>
    <xf numFmtId="0" fontId="2" fillId="2" borderId="1" xfId="1" applyFont="1" applyBorder="1"/>
    <xf numFmtId="0" fontId="0" fillId="0" borderId="0" xfId="0" applyAlignment="1">
      <alignment wrapText="1"/>
    </xf>
    <xf numFmtId="16" fontId="1" fillId="2" borderId="0" xfId="1" applyNumberFormat="1" applyAlignment="1">
      <alignment wrapText="1"/>
    </xf>
    <xf numFmtId="16" fontId="1" fillId="2" borderId="1" xfId="1" applyNumberFormat="1" applyBorder="1" applyAlignment="1">
      <alignment wrapText="1"/>
    </xf>
    <xf numFmtId="164" fontId="0" fillId="0" borderId="1" xfId="0" applyNumberFormat="1" applyBorder="1"/>
    <xf numFmtId="0" fontId="3" fillId="2" borderId="2" xfId="1" applyFont="1" applyBorder="1" applyAlignment="1">
      <alignment wrapText="1"/>
    </xf>
    <xf numFmtId="164" fontId="3" fillId="0" borderId="2" xfId="0" applyNumberFormat="1" applyFont="1" applyBorder="1"/>
    <xf numFmtId="0" fontId="3" fillId="0" borderId="2" xfId="0" applyFont="1" applyBorder="1"/>
    <xf numFmtId="0" fontId="2" fillId="2" borderId="2" xfId="1" applyFont="1" applyBorder="1" applyAlignment="1">
      <alignment horizontal="center"/>
    </xf>
    <xf numFmtId="0" fontId="2" fillId="2" borderId="0" xfId="1" applyFont="1" applyBorder="1"/>
    <xf numFmtId="16" fontId="1" fillId="2" borderId="0" xfId="1" applyNumberFormat="1" applyBorder="1" applyAlignment="1">
      <alignment wrapText="1"/>
    </xf>
    <xf numFmtId="164" fontId="0" fillId="0" borderId="0" xfId="0" applyNumberFormat="1" applyBorder="1"/>
    <xf numFmtId="0" fontId="0" fillId="0" borderId="1" xfId="0" applyBorder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Alignment="1">
      <alignment vertical="top" wrapText="1"/>
    </xf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3" xfId="0" applyBorder="1"/>
    <xf numFmtId="164" fontId="0" fillId="0" borderId="4" xfId="0" applyNumberFormat="1" applyBorder="1"/>
    <xf numFmtId="0" fontId="1" fillId="3" borderId="0" xfId="0" applyFont="1" applyFill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16" xfId="0" applyBorder="1"/>
    <xf numFmtId="164" fontId="0" fillId="0" borderId="17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6" fillId="0" borderId="0" xfId="0" applyNumberFormat="1" applyFont="1" applyBorder="1"/>
    <xf numFmtId="164" fontId="6" fillId="0" borderId="2" xfId="0" applyNumberFormat="1" applyFont="1" applyBorder="1"/>
    <xf numFmtId="0" fontId="7" fillId="3" borderId="0" xfId="0" applyFont="1" applyFill="1" applyBorder="1"/>
    <xf numFmtId="0" fontId="0" fillId="3" borderId="0" xfId="0" applyFill="1"/>
    <xf numFmtId="0" fontId="0" fillId="3" borderId="1" xfId="0" applyFill="1" applyBorder="1"/>
    <xf numFmtId="0" fontId="3" fillId="3" borderId="2" xfId="0" applyFont="1" applyFill="1" applyBorder="1"/>
    <xf numFmtId="0" fontId="4" fillId="0" borderId="16" xfId="0" applyFont="1" applyBorder="1"/>
    <xf numFmtId="0" fontId="0" fillId="0" borderId="18" xfId="0" applyBorder="1"/>
    <xf numFmtId="0" fontId="4" fillId="0" borderId="0" xfId="0" applyFont="1" applyBorder="1"/>
    <xf numFmtId="0" fontId="0" fillId="0" borderId="17" xfId="0" applyBorder="1"/>
    <xf numFmtId="0" fontId="0" fillId="0" borderId="12" xfId="0" applyBorder="1"/>
    <xf numFmtId="164" fontId="0" fillId="0" borderId="18" xfId="0" applyNumberFormat="1" applyBorder="1"/>
    <xf numFmtId="164" fontId="1" fillId="3" borderId="15" xfId="0" applyNumberFormat="1" applyFont="1" applyFill="1" applyBorder="1"/>
    <xf numFmtId="164" fontId="7" fillId="3" borderId="19" xfId="0" applyNumberFormat="1" applyFont="1" applyFill="1" applyBorder="1"/>
    <xf numFmtId="0" fontId="1" fillId="3" borderId="18" xfId="0" applyFont="1" applyFill="1" applyBorder="1"/>
    <xf numFmtId="0" fontId="5" fillId="0" borderId="0" xfId="0" applyFont="1"/>
    <xf numFmtId="0" fontId="5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textRotation="90"/>
    </xf>
    <xf numFmtId="0" fontId="11" fillId="0" borderId="0" xfId="0" applyFont="1" applyAlignment="1">
      <alignment horizontal="center" vertical="top"/>
    </xf>
    <xf numFmtId="0" fontId="12" fillId="7" borderId="21" xfId="0" applyFont="1" applyFill="1" applyBorder="1" applyAlignment="1">
      <alignment horizontal="center" vertical="top" textRotation="90"/>
    </xf>
    <xf numFmtId="0" fontId="12" fillId="8" borderId="21" xfId="0" applyFont="1" applyFill="1" applyBorder="1" applyAlignment="1">
      <alignment horizontal="center" vertical="top" textRotation="90"/>
    </xf>
    <xf numFmtId="0" fontId="11" fillId="0" borderId="20" xfId="0" applyFont="1" applyBorder="1" applyAlignment="1">
      <alignment textRotation="90"/>
    </xf>
    <xf numFmtId="0" fontId="12" fillId="7" borderId="27" xfId="0" applyFont="1" applyFill="1" applyBorder="1" applyAlignment="1">
      <alignment horizontal="center" vertical="top" textRotation="90"/>
    </xf>
    <xf numFmtId="0" fontId="11" fillId="0" borderId="28" xfId="0" applyFont="1" applyBorder="1" applyAlignment="1">
      <alignment textRotation="90"/>
    </xf>
    <xf numFmtId="0" fontId="10" fillId="6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 vertical="top" textRotation="90"/>
    </xf>
    <xf numFmtId="0" fontId="12" fillId="4" borderId="24" xfId="0" applyFont="1" applyFill="1" applyBorder="1" applyAlignment="1">
      <alignment horizontal="center" vertical="top"/>
    </xf>
    <xf numFmtId="0" fontId="11" fillId="5" borderId="22" xfId="0" applyFont="1" applyFill="1" applyBorder="1" applyAlignment="1">
      <alignment textRotation="90"/>
    </xf>
    <xf numFmtId="0" fontId="11" fillId="5" borderId="27" xfId="0" applyFont="1" applyFill="1" applyBorder="1" applyAlignment="1">
      <alignment textRotation="90"/>
    </xf>
    <xf numFmtId="0" fontId="11" fillId="0" borderId="22" xfId="0" applyFont="1" applyBorder="1" applyAlignment="1">
      <alignment textRotation="90"/>
    </xf>
    <xf numFmtId="0" fontId="11" fillId="0" borderId="27" xfId="0" applyFont="1" applyBorder="1" applyAlignment="1">
      <alignment textRotation="90"/>
    </xf>
    <xf numFmtId="0" fontId="12" fillId="4" borderId="22" xfId="0" applyFont="1" applyFill="1" applyBorder="1" applyAlignment="1">
      <alignment horizontal="center" vertical="top"/>
    </xf>
    <xf numFmtId="0" fontId="11" fillId="5" borderId="22" xfId="0" applyFont="1" applyFill="1" applyBorder="1"/>
    <xf numFmtId="0" fontId="11" fillId="0" borderId="22" xfId="0" applyFont="1" applyBorder="1"/>
    <xf numFmtId="0" fontId="11" fillId="0" borderId="20" xfId="0" applyFont="1" applyBorder="1"/>
    <xf numFmtId="0" fontId="11" fillId="0" borderId="0" xfId="0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6" borderId="23" xfId="0" applyFont="1" applyFill="1" applyBorder="1" applyAlignment="1">
      <alignment horizontal="left"/>
    </xf>
    <xf numFmtId="0" fontId="10" fillId="6" borderId="25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6" xfId="0" applyFont="1" applyFill="1" applyBorder="1" applyAlignment="1">
      <alignment horizontal="left"/>
    </xf>
  </cellXfs>
  <cellStyles count="2">
    <cellStyle name="60 % - Accent1" xfId="1" builtinId="32"/>
    <cellStyle name="Normal" xfId="0" builtinId="0"/>
  </cellStyles>
  <dxfs count="4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 style="medium">
          <color indexed="64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 style="medium">
          <color indexed="64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>
        <left style="double">
          <color theme="3" tint="-0.2499465926084170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border diagonalUp="0" diagonalDown="0" outline="0">
        <left style="double">
          <color theme="3" tint="-0.24994659260841701"/>
        </left>
        <right/>
        <top/>
        <bottom/>
      </border>
    </dxf>
    <dxf>
      <border diagonalUp="0" diagonalDown="0">
        <left/>
        <right style="double">
          <color indexed="64"/>
        </right>
        <top/>
        <bottom/>
        <vertical/>
        <horizontal/>
      </border>
    </dxf>
    <dxf>
      <border diagonalUp="0" diagonalDown="0" outline="0">
        <left/>
        <right style="double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border diagonalUp="0" diagonalDown="0">
        <left style="double">
          <color theme="3" tint="-0.2499465926084170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>
          <fgColor indexed="64"/>
          <bgColor theme="8" tint="-0.499984740745262"/>
        </patternFill>
      </fill>
      <border diagonalUp="0" diagonalDown="0" outline="0">
        <left/>
        <right style="double">
          <color theme="8" tint="-0.499984740745262"/>
        </right>
        <top/>
        <bottom/>
      </border>
    </dxf>
    <dxf>
      <border diagonalUp="0" diagonalDown="0">
        <left/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/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 style="double">
          <color indexed="64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 outline="0">
        <left/>
        <right/>
        <top/>
        <bottom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/>
      </font>
      <border diagonalUp="0" diagonalDown="0" outline="0">
        <left/>
        <right style="thin">
          <color theme="3" tint="0.59996337778862885"/>
        </right>
        <top/>
        <bottom/>
      </border>
    </dxf>
    <dxf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  <dxf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border diagonalUp="0" diagonalDown="0" outline="0">
        <left/>
        <right style="thin">
          <color theme="3" tint="0.59996337778862885"/>
        </right>
        <top/>
        <bottom/>
      </border>
    </dxf>
    <dxf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/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border diagonalUp="0" diagonalDown="0">
        <left/>
        <right style="thin">
          <color theme="3" tint="0.59996337778862885"/>
        </right>
        <top/>
        <bottom/>
        <vertical/>
        <horizontal/>
      </border>
    </dxf>
    <dxf>
      <border diagonalUp="0" diagonalDown="0" outline="0">
        <left/>
        <right style="thin">
          <color theme="3" tint="0.59996337778862885"/>
        </right>
        <top/>
        <bottom style="thin">
          <color theme="3" tint="0.59996337778862885"/>
        </bottom>
      </border>
    </dxf>
    <dxf>
      <border outline="0">
        <bottom style="thin">
          <color theme="3" tint="0.59996337778862885"/>
        </bottom>
      </border>
    </dxf>
    <dxf>
      <border outline="0">
        <bottom style="thin">
          <color theme="3" tint="0.59996337778862885"/>
        </bottom>
      </border>
    </dxf>
    <dxf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>
        <left/>
        <right/>
        <top/>
        <bottom style="thin">
          <color theme="3" tint="0.5999633777886288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/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double">
          <color theme="8" tint="-0.499984740745262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 style="thin">
          <color theme="3" tint="0.59996337778862885"/>
        </bottom>
      </border>
    </dxf>
    <dxf>
      <border diagonalUp="0" diagonalDown="0">
        <left/>
        <right style="thin">
          <color theme="3" tint="0.59996337778862885"/>
        </right>
        <top/>
        <bottom style="thin">
          <color theme="3" tint="0.59996337778862885"/>
        </bottom>
        <vertical/>
        <horizontal/>
      </border>
    </dxf>
    <dxf>
      <border diagonalUp="0" diagonalDown="0" outline="0">
        <left/>
        <right style="thin">
          <color theme="3" tint="0.59996337778862885"/>
        </right>
        <top/>
        <bottom style="thin">
          <color theme="3" tint="0.59996337778862885"/>
        </bottom>
      </border>
    </dxf>
    <dxf>
      <border outline="0">
        <bottom style="thin">
          <color theme="3" tint="0.59996337778862885"/>
        </bottom>
      </border>
    </dxf>
    <dxf>
      <border outline="0">
        <bottom style="thin">
          <color theme="3" tint="0.59996337778862885"/>
        </bottom>
      </border>
    </dxf>
    <dxf>
      <numFmt numFmtId="164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>
        <left/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64" formatCode="0_);[Red]\(0\)"/>
      <border diagonalUp="0" diagonalDown="0" outline="0">
        <left/>
        <right/>
        <top/>
        <bottom/>
      </border>
    </dxf>
    <dxf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border diagonalUp="0" diagonalDown="0" outline="0">
        <left/>
        <right/>
        <top/>
        <bottom/>
      </border>
    </dxf>
    <dxf>
      <border>
        <top style="thin">
          <color theme="3" tint="-0.499984740745262"/>
        </top>
      </border>
    </dxf>
    <dxf>
      <border outline="0">
        <bottom style="thin">
          <color theme="3" tint="0.59996337778862885"/>
        </bottom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 style="thin">
          <color theme="3" tint="0.59996337778862885"/>
        </vertical>
        <horizontal style="thin">
          <color theme="3" tint="0.5999633777886288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 style="thin">
          <color theme="3" tint="0.59996337778862885"/>
        </top>
        <bottom style="thin">
          <color theme="3" tint="0.59996337778862885"/>
        </bottom>
        <vertical/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double">
          <color theme="8" tint="-0.499984740745262"/>
        </right>
        <top style="thin">
          <color theme="3" tint="0.59996337778862885"/>
        </top>
        <bottom style="thin">
          <color theme="3" tint="0.59996337778862885"/>
        </bottom>
        <vertical/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numFmt numFmtId="164" formatCode="0_);[Red]\(0\)"/>
      <border diagonalUp="0" diagonalDown="0" outline="0">
        <left/>
        <right/>
        <top/>
        <bottom/>
      </border>
    </dxf>
    <dxf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 outline="0">
        <left/>
        <right/>
        <top/>
        <bottom/>
      </border>
    </dxf>
    <dxf>
      <border>
        <top style="thin">
          <color theme="3" tint="-0.499984740745262"/>
        </top>
      </border>
    </dxf>
    <dxf>
      <border diagonalUp="0" diagonalDown="0">
        <left/>
        <right/>
        <top/>
        <bottom/>
      </border>
    </dxf>
    <dxf>
      <numFmt numFmtId="164" formatCode="0_);[Red]\(0\)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0" name="Activites" displayName="Activites" ref="A4:W9" headerRowCount="0" totalsRowShown="0" headerRowDxfId="453" tableBorderDxfId="452" totalsRowBorderDxfId="451">
  <tableColumns count="23">
    <tableColumn id="1" name="Colonne1" headerRowDxfId="450" dataDxfId="449"/>
    <tableColumn id="2" name="Colonne2" headerRowDxfId="448" dataDxfId="447"/>
    <tableColumn id="3" name="Colonne3" headerRowDxfId="446" dataDxfId="445"/>
    <tableColumn id="4" name="Colonne4" headerRowDxfId="444" dataDxfId="443"/>
    <tableColumn id="5" name="Colonne5" headerRowDxfId="442" dataDxfId="441"/>
    <tableColumn id="6" name="Colonne6" headerRowDxfId="440" dataDxfId="439"/>
    <tableColumn id="7" name="Colonne7" headerRowDxfId="438" dataDxfId="437"/>
    <tableColumn id="8" name="Colonne8" headerRowDxfId="436" dataDxfId="435"/>
    <tableColumn id="9" name="Colonne9" headerRowDxfId="434" dataDxfId="433"/>
    <tableColumn id="10" name="Colonne10" headerRowDxfId="432" dataDxfId="431"/>
    <tableColumn id="11" name="Colonne11" headerRowDxfId="430" dataDxfId="429"/>
    <tableColumn id="12" name="Colonne12" headerRowDxfId="428" dataDxfId="427"/>
    <tableColumn id="13" name="Colonne13" headerRowDxfId="426" dataDxfId="425"/>
    <tableColumn id="14" name="Colonne14" headerRowDxfId="424" dataDxfId="423"/>
    <tableColumn id="15" name="Colonne15" headerRowDxfId="422" dataDxfId="421"/>
    <tableColumn id="16" name="Colonne16" headerRowDxfId="420" dataDxfId="419"/>
    <tableColumn id="17" name="Colonne17" headerRowDxfId="418" dataDxfId="417"/>
    <tableColumn id="18" name="Colonne18" headerRowDxfId="416" dataDxfId="415"/>
    <tableColumn id="19" name="Colonne19" headerRowDxfId="414" dataDxfId="413"/>
    <tableColumn id="20" name="Colonne20" headerRowDxfId="412" dataDxfId="411"/>
    <tableColumn id="21" name="Colonne21" headerRowDxfId="410" dataDxfId="409"/>
    <tableColumn id="22" name="Colonne22" headerRowDxfId="408" dataDxfId="407"/>
    <tableColumn id="23" name="Colonne23" headerRowDxfId="406" dataDxfId="405">
      <calculatedColumnFormula>SUM(Activites[[#This Row],[Colonne2]:[Colonne10]])-SUM(Activites[[#This Row],[Colonne11]:[Colonne22]])</calculatedColumnFormula>
    </tableColumn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id="14" name="Richesse" displayName="Richesse" ref="A12:W15" headerRowCount="0" totalsRowShown="0" headerRowDxfId="404" tableBorderDxfId="403" totalsRowBorderDxfId="402">
  <sortState ref="A11:W14">
    <sortCondition ref="A11"/>
  </sortState>
  <tableColumns count="23">
    <tableColumn id="1" name="Colonne1" headerRowDxfId="401" dataDxfId="400"/>
    <tableColumn id="2" name="Colonne2" headerRowDxfId="399" dataDxfId="398"/>
    <tableColumn id="3" name="Colonne3" headerRowDxfId="397" dataDxfId="396"/>
    <tableColumn id="4" name="Colonne4" headerRowDxfId="395" dataDxfId="394"/>
    <tableColumn id="5" name="Colonne5" headerRowDxfId="393" dataDxfId="392"/>
    <tableColumn id="6" name="Colonne6" headerRowDxfId="391" dataDxfId="390"/>
    <tableColumn id="7" name="Colonne7" headerRowDxfId="389" dataDxfId="388"/>
    <tableColumn id="8" name="Colonne8" headerRowDxfId="387" dataDxfId="386"/>
    <tableColumn id="9" name="Colonne9" headerRowDxfId="385" dataDxfId="384"/>
    <tableColumn id="10" name="Colonne10" headerRowDxfId="383" dataDxfId="382"/>
    <tableColumn id="11" name="Colonne11" headerRowDxfId="381" dataDxfId="380"/>
    <tableColumn id="12" name="Colonne12" headerRowDxfId="379" dataDxfId="378"/>
    <tableColumn id="13" name="Colonne13" headerRowDxfId="377" dataDxfId="376"/>
    <tableColumn id="14" name="Colonne14" headerRowDxfId="375" dataDxfId="374"/>
    <tableColumn id="15" name="Colonne15" headerRowDxfId="373" dataDxfId="372"/>
    <tableColumn id="16" name="Colonne16" headerRowDxfId="371" dataDxfId="370"/>
    <tableColumn id="17" name="Colonne17" headerRowDxfId="369" dataDxfId="368"/>
    <tableColumn id="18" name="Colonne18" headerRowDxfId="367" dataDxfId="366"/>
    <tableColumn id="19" name="Colonne19" headerRowDxfId="365" dataDxfId="364"/>
    <tableColumn id="20" name="Colonne20" headerRowDxfId="363" dataDxfId="362"/>
    <tableColumn id="21" name="Colonne21" headerRowDxfId="361" dataDxfId="360"/>
    <tableColumn id="22" name="Colonne22" headerRowDxfId="359" dataDxfId="358"/>
    <tableColumn id="23" name="Colonne23" headerRowDxfId="357" dataDxfId="356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id="15" name="Marchandises" displayName="Marchandises" ref="A18:W31" headerRowCount="0" totalsRowShown="0" headerRowDxfId="355" headerRowBorderDxfId="354" tableBorderDxfId="353">
  <sortState ref="A17:W30">
    <sortCondition ref="A18"/>
  </sortState>
  <tableColumns count="23">
    <tableColumn id="1" name="Colonne1" headerRowDxfId="352" dataDxfId="351"/>
    <tableColumn id="2" name="Colonne2" headerRowDxfId="350" dataDxfId="349"/>
    <tableColumn id="3" name="Colonne3" headerRowDxfId="348" dataDxfId="347"/>
    <tableColumn id="4" name="Colonne4" headerRowDxfId="346" dataDxfId="345"/>
    <tableColumn id="5" name="Colonne5" headerRowDxfId="344" dataDxfId="343"/>
    <tableColumn id="6" name="Colonne6" headerRowDxfId="342" dataDxfId="341"/>
    <tableColumn id="7" name="Colonne7" headerRowDxfId="340" dataDxfId="339"/>
    <tableColumn id="8" name="Colonne8" headerRowDxfId="338" dataDxfId="337"/>
    <tableColumn id="9" name="Colonne9" headerRowDxfId="336" dataDxfId="335"/>
    <tableColumn id="10" name="Colonne10" headerRowDxfId="334" dataDxfId="333"/>
    <tableColumn id="11" name="Colonne11" headerRowDxfId="332" dataDxfId="331"/>
    <tableColumn id="12" name="Colonne12" headerRowDxfId="330" dataDxfId="329"/>
    <tableColumn id="13" name="Colonne13" headerRowDxfId="328" dataDxfId="327"/>
    <tableColumn id="14" name="Colonne14" headerRowDxfId="326" dataDxfId="325"/>
    <tableColumn id="15" name="Colonne15" headerRowDxfId="324" dataDxfId="323"/>
    <tableColumn id="16" name="Colonne16" headerRowDxfId="322" dataDxfId="321"/>
    <tableColumn id="17" name="Colonne17" headerRowDxfId="320" dataDxfId="319"/>
    <tableColumn id="18" name="Colonne18" headerRowDxfId="318" dataDxfId="317"/>
    <tableColumn id="19" name="Colonne19" headerRowDxfId="316" dataDxfId="315"/>
    <tableColumn id="20" name="Colonne20" headerRowDxfId="314" dataDxfId="313"/>
    <tableColumn id="21" name="Colonne21" headerRowDxfId="312" dataDxfId="311"/>
    <tableColumn id="22" name="Colonne22" headerRowDxfId="310" dataDxfId="309"/>
    <tableColumn id="23" name="Colonne23" headerRowDxfId="308" dataDxfId="307">
      <calculatedColumnFormula>SUM(Marchandises[[#This Row],[Colonne2]:[Colonne10]])-SUM(Marchandises[[#This Row],[Colonne11]:[Colonne22]])</calculatedColumnFormula>
    </tableColumn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id="17" name="Maindoeuvre" displayName="Maindoeuvre" ref="A34:W44" headerRowCount="0" totalsRowShown="0" headerRowDxfId="306" headerRowBorderDxfId="305" tableBorderDxfId="304">
  <sortState ref="A33:W43">
    <sortCondition ref="A36"/>
  </sortState>
  <tableColumns count="23">
    <tableColumn id="1" name="Colonne1" headerRowDxfId="303" dataDxfId="302"/>
    <tableColumn id="2" name="Colonne2" headerRowDxfId="301" dataDxfId="300"/>
    <tableColumn id="3" name="Colonne3" headerRowDxfId="299" dataDxfId="298"/>
    <tableColumn id="4" name="Colonne4" headerRowDxfId="297" dataDxfId="296"/>
    <tableColumn id="5" name="Colonne5" headerRowDxfId="295" dataDxfId="294"/>
    <tableColumn id="6" name="Colonne6" headerRowDxfId="293" dataDxfId="292"/>
    <tableColumn id="7" name="Colonne7" headerRowDxfId="291" dataDxfId="290"/>
    <tableColumn id="8" name="Colonne8" headerRowDxfId="289" dataDxfId="288"/>
    <tableColumn id="9" name="Colonne9" headerRowDxfId="287" dataDxfId="286"/>
    <tableColumn id="10" name="Colonne10" headerRowDxfId="285" dataDxfId="284"/>
    <tableColumn id="11" name="Colonne11" headerRowDxfId="283" dataDxfId="282"/>
    <tableColumn id="12" name="Colonne12" headerRowDxfId="281" dataDxfId="280"/>
    <tableColumn id="13" name="Colonne13" headerRowDxfId="279" dataDxfId="278"/>
    <tableColumn id="14" name="Colonne14" headerRowDxfId="277" dataDxfId="276"/>
    <tableColumn id="15" name="Colonne15" headerRowDxfId="275" dataDxfId="274"/>
    <tableColumn id="16" name="Colonne16" headerRowDxfId="273" dataDxfId="272"/>
    <tableColumn id="17" name="Colonne17" headerRowDxfId="271" dataDxfId="270"/>
    <tableColumn id="18" name="Colonne18" headerRowDxfId="269" dataDxfId="268"/>
    <tableColumn id="19" name="Colonne19" headerRowDxfId="267" dataDxfId="266"/>
    <tableColumn id="20" name="Colonne20" headerRowDxfId="265" dataDxfId="264"/>
    <tableColumn id="21" name="Colonne21" headerRowDxfId="263" dataDxfId="262"/>
    <tableColumn id="22" name="Colonne22" headerRowDxfId="261" dataDxfId="260"/>
    <tableColumn id="23" name="Colonne23" headerRowDxfId="259" dataDxfId="258">
      <calculatedColumnFormula>SUM(Maindoeuvre[[#This Row],[Colonne2]:[Colonne10]])-SUM(Maindoeuvre[[#This Row],[Colonne11]:[Colonne22]])</calculatedColumnFormula>
    </tableColumn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id="18" name="Combat" displayName="Combat" ref="A47:W55" headerRowCount="0" totalsRowShown="0" headerRowDxfId="257">
  <sortState ref="A45:W53">
    <sortCondition ref="A45"/>
  </sortState>
  <tableColumns count="23">
    <tableColumn id="1" name="Colonne1" headerRowDxfId="256" dataDxfId="255"/>
    <tableColumn id="2" name="Colonne2" headerRowDxfId="254" dataDxfId="253"/>
    <tableColumn id="3" name="Colonne3" headerRowDxfId="252" dataDxfId="251"/>
    <tableColumn id="4" name="Colonne4" headerRowDxfId="250" dataDxfId="249"/>
    <tableColumn id="5" name="Colonne5" headerRowDxfId="248" dataDxfId="247"/>
    <tableColumn id="6" name="Colonne6" headerRowDxfId="246" dataDxfId="245"/>
    <tableColumn id="7" name="Colonne7" headerRowDxfId="244" dataDxfId="243"/>
    <tableColumn id="8" name="Colonne8" headerRowDxfId="242" dataDxfId="241"/>
    <tableColumn id="9" name="Colonne9" headerRowDxfId="240" dataDxfId="239"/>
    <tableColumn id="10" name="Colonne10" headerRowDxfId="238" dataDxfId="237"/>
    <tableColumn id="11" name="Colonne11" headerRowDxfId="236" dataDxfId="235"/>
    <tableColumn id="12" name="Colonne12" headerRowDxfId="234" dataDxfId="233"/>
    <tableColumn id="13" name="Colonne13" headerRowDxfId="232" dataDxfId="231"/>
    <tableColumn id="14" name="Colonne14" headerRowDxfId="230" dataDxfId="229"/>
    <tableColumn id="15" name="Colonne15" headerRowDxfId="228" dataDxfId="227"/>
    <tableColumn id="16" name="Colonne16" headerRowDxfId="226" dataDxfId="225"/>
    <tableColumn id="17" name="Colonne17" headerRowDxfId="224" dataDxfId="223"/>
    <tableColumn id="18" name="Colonne18" headerRowDxfId="222" dataDxfId="221"/>
    <tableColumn id="19" name="Colonne19" headerRowDxfId="220" dataDxfId="219"/>
    <tableColumn id="20" name="Colonne20" headerRowDxfId="218" dataDxfId="217"/>
    <tableColumn id="21" name="Colonne21" headerRowDxfId="216" dataDxfId="215"/>
    <tableColumn id="22" name="Colonne22" headerRowDxfId="214" dataDxfId="213"/>
    <tableColumn id="23" name="Colonne23" headerRowDxfId="212" dataDxfId="211">
      <calculatedColumnFormula>SUM(Combat[[#This Row],[Colonne2]:[Colonne10]])-SUM(Combat[[#This Row],[Colonne11]:[Colonne22]])</calculatedColumnFormula>
    </tableColumn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id="19" name="Energie" displayName="Energie" ref="A58:W66" headerRowCount="0" totalsRowShown="0" headerRowDxfId="210">
  <sortState ref="A56:W64">
    <sortCondition ref="A56"/>
  </sortState>
  <tableColumns count="23">
    <tableColumn id="1" name="Colonne1" headerRowDxfId="209" dataDxfId="208"/>
    <tableColumn id="2" name="Colonne2" headerRowDxfId="207" dataDxfId="206"/>
    <tableColumn id="3" name="Colonne3" headerRowDxfId="205" dataDxfId="204"/>
    <tableColumn id="4" name="Colonne4" headerRowDxfId="203" dataDxfId="202"/>
    <tableColumn id="5" name="Colonne5" headerRowDxfId="201" dataDxfId="200"/>
    <tableColumn id="6" name="Colonne6" headerRowDxfId="199" dataDxfId="198"/>
    <tableColumn id="7" name="Colonne7" headerRowDxfId="197" dataDxfId="196"/>
    <tableColumn id="8" name="Colonne8" headerRowDxfId="195" dataDxfId="194"/>
    <tableColumn id="9" name="Colonne9" headerRowDxfId="193" dataDxfId="192"/>
    <tableColumn id="10" name="Colonne10" headerRowDxfId="191" dataDxfId="190"/>
    <tableColumn id="11" name="Colonne11" headerRowDxfId="189" dataDxfId="188"/>
    <tableColumn id="12" name="Colonne12" headerRowDxfId="187" dataDxfId="186"/>
    <tableColumn id="13" name="Colonne13" headerRowDxfId="185" dataDxfId="184"/>
    <tableColumn id="14" name="Colonne14" headerRowDxfId="183" dataDxfId="182"/>
    <tableColumn id="15" name="Colonne15" headerRowDxfId="181" dataDxfId="180"/>
    <tableColumn id="16" name="Colonne16" headerRowDxfId="179" dataDxfId="178"/>
    <tableColumn id="17" name="Colonne17" headerRowDxfId="177" dataDxfId="176"/>
    <tableColumn id="18" name="Colonne18" headerRowDxfId="175" dataDxfId="174"/>
    <tableColumn id="19" name="Colonne19" headerRowDxfId="173" dataDxfId="172"/>
    <tableColumn id="20" name="Colonne20" headerRowDxfId="171" dataDxfId="170"/>
    <tableColumn id="21" name="Colonne21" headerRowDxfId="169" dataDxfId="168"/>
    <tableColumn id="22" name="Colonne22" headerRowDxfId="167" dataDxfId="166"/>
    <tableColumn id="23" name="Colonne23" headerRowDxfId="165" dataDxfId="164">
      <calculatedColumnFormula>SUM(Energie[[#This Row],[Colonne2]:[Colonne10]])-SUM(Energie[[#This Row],[Colonne11]:[Colonne22]])</calculatedColumnFormula>
    </tableColumn>
  </tableColumns>
  <tableStyleInfo name="TableStyleMedium2" showFirstColumn="1" showLastColumn="0" showRowStripes="1" showColumnStripes="0"/>
</table>
</file>

<file path=xl/tables/table7.xml><?xml version="1.0" encoding="utf-8"?>
<table xmlns="http://schemas.openxmlformats.org/spreadsheetml/2006/main" id="21" name="Politique" displayName="Politique" ref="A69:W70" headerRowCount="0" totalsRowShown="0" headerRowDxfId="163">
  <sortState ref="A67:W68">
    <sortCondition ref="A67"/>
  </sortState>
  <tableColumns count="23">
    <tableColumn id="1" name="Colonne1" headerRowDxfId="162" dataDxfId="161"/>
    <tableColumn id="2" name="Colonne2" headerRowDxfId="160" dataDxfId="159"/>
    <tableColumn id="3" name="Colonne3" headerRowDxfId="158" dataDxfId="157"/>
    <tableColumn id="4" name="Colonne4" headerRowDxfId="156" dataDxfId="155"/>
    <tableColumn id="5" name="Colonne5" headerRowDxfId="154" dataDxfId="153"/>
    <tableColumn id="6" name="Colonne6" headerRowDxfId="152" dataDxfId="151"/>
    <tableColumn id="7" name="Colonne7" headerRowDxfId="150" dataDxfId="149"/>
    <tableColumn id="8" name="Colonne8" headerRowDxfId="148" dataDxfId="147"/>
    <tableColumn id="9" name="Colonne9" headerRowDxfId="146" dataDxfId="145"/>
    <tableColumn id="10" name="Colonne10" headerRowDxfId="144" dataDxfId="143"/>
    <tableColumn id="11" name="Colonne11" headerRowDxfId="142" dataDxfId="141"/>
    <tableColumn id="12" name="Colonne12" headerRowDxfId="140" dataDxfId="139"/>
    <tableColumn id="13" name="Colonne13" headerRowDxfId="138" dataDxfId="137"/>
    <tableColumn id="14" name="Colonne14" headerRowDxfId="136" dataDxfId="135"/>
    <tableColumn id="15" name="Colonne15" headerRowDxfId="134" dataDxfId="133"/>
    <tableColumn id="16" name="Colonne16" headerRowDxfId="132" dataDxfId="131"/>
    <tableColumn id="17" name="Colonne17" headerRowDxfId="130" dataDxfId="129"/>
    <tableColumn id="18" name="Colonne18" headerRowDxfId="128" dataDxfId="127"/>
    <tableColumn id="19" name="Colonne19" headerRowDxfId="126" dataDxfId="125"/>
    <tableColumn id="20" name="Colonne20" headerRowDxfId="124" dataDxfId="123"/>
    <tableColumn id="21" name="Colonne21" headerRowDxfId="122" dataDxfId="121"/>
    <tableColumn id="22" name="Colonne22" headerRowDxfId="120" dataDxfId="119"/>
    <tableColumn id="23" name="Colonne23" headerRowDxfId="118" dataDxfId="117">
      <calculatedColumnFormula>SUM(Politique[[#This Row],[Colonne2]:[Colonne10]])-SUM(Politique[[#This Row],[Colonne11]:[Colonne22]])</calculatedColumnFormula>
    </tableColumn>
  </tableColumns>
  <tableStyleInfo name="TableStyleMedium2" showFirstColumn="1" showLastColumn="0" showRowStripes="1" showColumnStripes="0"/>
</table>
</file>

<file path=xl/tables/table8.xml><?xml version="1.0" encoding="utf-8"?>
<table xmlns="http://schemas.openxmlformats.org/spreadsheetml/2006/main" id="22" name="Solar" displayName="Solar" ref="A73:W81" headerRowCount="0" totalsRowCount="1" headerRowDxfId="116">
  <sortState ref="A72:W78">
    <sortCondition ref="A77"/>
  </sortState>
  <tableColumns count="23">
    <tableColumn id="1" name="Colonne1" headerRowDxfId="115" dataDxfId="114" totalsRowDxfId="113"/>
    <tableColumn id="2" name="Colonne2" headerRowDxfId="112" totalsRowDxfId="111"/>
    <tableColumn id="3" name="Colonne3" headerRowDxfId="110" totalsRowDxfId="109"/>
    <tableColumn id="4" name="Colonne4" headerRowDxfId="108" totalsRowDxfId="107"/>
    <tableColumn id="5" name="Colonne5" headerRowDxfId="106" totalsRowDxfId="105"/>
    <tableColumn id="6" name="Colonne6" headerRowDxfId="104" totalsRowDxfId="103"/>
    <tableColumn id="7" name="Colonne7" headerRowDxfId="102" totalsRowDxfId="101"/>
    <tableColumn id="8" name="Colonne8" headerRowDxfId="100" totalsRowDxfId="99"/>
    <tableColumn id="9" name="Colonne9" headerRowDxfId="98" totalsRowDxfId="97"/>
    <tableColumn id="10" name="Colonne10" headerRowDxfId="96" dataDxfId="95" totalsRowDxfId="94"/>
    <tableColumn id="11" name="Colonne11" headerRowDxfId="93" totalsRowDxfId="92"/>
    <tableColumn id="12" name="Colonne12" headerRowDxfId="91" totalsRowDxfId="90"/>
    <tableColumn id="13" name="Colonne13" headerRowDxfId="89" totalsRowDxfId="88"/>
    <tableColumn id="14" name="Colonne14" headerRowDxfId="87" totalsRowDxfId="86"/>
    <tableColumn id="15" name="Colonne15" headerRowDxfId="85" totalsRowDxfId="84"/>
    <tableColumn id="16" name="Colonne16" headerRowDxfId="83" totalsRowDxfId="82"/>
    <tableColumn id="17" name="Colonne17" headerRowDxfId="81" totalsRowDxfId="80"/>
    <tableColumn id="18" name="Colonne18" headerRowDxfId="79" totalsRowDxfId="78"/>
    <tableColumn id="19" name="Colonne19" headerRowDxfId="77" totalsRowDxfId="76"/>
    <tableColumn id="20" name="Colonne20" headerRowDxfId="75" totalsRowDxfId="74"/>
    <tableColumn id="21" name="Colonne21" headerRowDxfId="73" totalsRowDxfId="72"/>
    <tableColumn id="22" name="Colonne22" totalsRowLabel="Total" headerRowDxfId="71" dataDxfId="70" totalsRowDxfId="69"/>
    <tableColumn id="23" name="Colonne23" totalsRowFunction="custom" headerRowDxfId="68" dataDxfId="67" totalsRowDxfId="66">
      <totalsRowFormula>SUM(Solar[Colonne23])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3" name="Autres" displayName="Autres" ref="A84:W87" headerRowCount="0" totalsRowShown="0">
  <tableColumns count="23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  <tableColumn id="9" name="Colonne9"/>
    <tableColumn id="10" name="Colonne10" headerRowDxfId="65" dataDxfId="64"/>
    <tableColumn id="11" name="Colonne11"/>
    <tableColumn id="12" name="Colonne12"/>
    <tableColumn id="13" name="Colonne13"/>
    <tableColumn id="14" name="Colonne14"/>
    <tableColumn id="15" name="Colonne15"/>
    <tableColumn id="16" name="Colonne16"/>
    <tableColumn id="17" name="Colonne17"/>
    <tableColumn id="18" name="Colonne18"/>
    <tableColumn id="19" name="Colonne19"/>
    <tableColumn id="20" name="Colonne20"/>
    <tableColumn id="21" name="Colonne21"/>
    <tableColumn id="22" name="Colonne22"/>
    <tableColumn id="23" name="Colonne23" headerRowDxfId="63" dataDxfId="62">
      <calculatedColumnFormula>SUM(Autres[[#This Row],[Colonne2]:[Colonne10]])-SUM(Autres[[#This Row],[Colonne11]:[Colonne22]])</calculatedColumnFormula>
    </tableColumn>
  </tableColumns>
  <tableStyleInfo name="TableStyleMedium2" showFirstColumn="1" showLastColumn="0" showRowStripes="1" showColumnStripes="0"/>
</table>
</file>

<file path=xl/tables/table10.xml><?xml version="1.0" encoding="utf-8"?>
<table xmlns="http://schemas.openxmlformats.org/spreadsheetml/2006/main" id="1" name="Domaines" displayName="Domaines" ref="A1:K18" totalsRowShown="0" headerRowDxfId="61">
  <autoFilter ref="A1:K18">
    <filterColumn colId="2">
      <filters>
        <filter val="Arcs Noirs"/>
        <filter val="Rangers"/>
      </filters>
    </filterColumn>
  </autoFilter>
  <sortState ref="A2:K18">
    <sortCondition ref="A1:A18"/>
  </sortState>
  <tableColumns count="11">
    <tableColumn id="1" name="Domaine"/>
    <tableColumn id="2" name="Proprétaire"/>
    <tableColumn id="19" name="Groupe"/>
    <tableColumn id="13" name="Fief"/>
    <tableColumn id="18" name="Province"/>
    <tableColumn id="15" name="Production"/>
    <tableColumn id="3" name="Stade de développement"/>
    <tableColumn id="16" name="Garnison potentielle"/>
    <tableColumn id="4" name="Garnison actuelle"/>
    <tableColumn id="17" name="Population potentielle"/>
    <tableColumn id="6" name="Maind'ouvre potentiel 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6" name="Batiment" displayName="Batiment" ref="A1:E11" totalsRowShown="0" dataDxfId="60">
  <autoFilter ref="A1:E11"/>
  <tableColumns count="5">
    <tableColumn id="1" name="Domaines" dataDxfId="59"/>
    <tableColumn id="3" name="Fortifications" dataDxfId="58"/>
    <tableColumn id="4" name="Habitations" dataDxfId="57"/>
    <tableColumn id="5" name="Productions" dataDxfId="56"/>
    <tableColumn id="6" name="Autres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4" name="Batiments" displayName="Batiments" ref="A2:BB10" totalsRowShown="0" tableBorderDxfId="54">
  <autoFilter ref="A2:BB10"/>
  <tableColumns count="54">
    <tableColumn id="1" name=" " dataDxfId="53"/>
    <tableColumn id="2" name="Chaumière" dataDxfId="52"/>
    <tableColumn id="3" name="Habitation" dataDxfId="51"/>
    <tableColumn id="4" name="Faubourg" dataDxfId="50"/>
    <tableColumn id="5" name="Lieu culte" dataDxfId="49"/>
    <tableColumn id="6" name="Brasserie" dataDxfId="48"/>
    <tableColumn id="7" name="Académie Militaire" dataDxfId="47"/>
    <tableColumn id="8" name="Écurie" dataDxfId="46"/>
    <tableColumn id="9" name="Taverne" dataDxfId="45"/>
    <tableColumn id="10" name="Lieu de culte" dataDxfId="44"/>
    <tableColumn id="11" name="Cathédrale" dataDxfId="43"/>
    <tableColumn id="12" name="Laboratoire" dataDxfId="42"/>
    <tableColumn id="13" name="Tour" dataDxfId="41"/>
    <tableColumn id="14" name="Crypte" dataDxfId="40"/>
    <tableColumn id="15" name="Lieu ancestral" dataDxfId="39"/>
    <tableColumn id="16" name="Cercle rituel" dataDxfId="38"/>
    <tableColumn id="17" name="Dolmen" dataDxfId="37"/>
    <tableColumn id="18" name="Pentacle" dataDxfId="36"/>
    <tableColumn id="19" name="Grand Lieu Arcanique" dataDxfId="35"/>
    <tableColumn id="20" name="Palissade" dataDxfId="34"/>
    <tableColumn id="21" name="Fortin" dataDxfId="33"/>
    <tableColumn id="22" name="Donjon" dataDxfId="32"/>
    <tableColumn id="23" name="Tourelle" dataDxfId="31"/>
    <tableColumn id="24" name="Forteresse" dataDxfId="30"/>
    <tableColumn id="25" name="Camp de bucheron" dataDxfId="29"/>
    <tableColumn id="26" name="Champs" dataDxfId="28"/>
    <tableColumn id="27" name="Carrière" dataDxfId="27"/>
    <tableColumn id="28" name="Grange" dataDxfId="26"/>
    <tableColumn id="29" name="Enclos" dataDxfId="25"/>
    <tableColumn id="30" name="Étable" dataDxfId="24"/>
    <tableColumn id="31" name="Ferme" dataDxfId="23"/>
    <tableColumn id="32" name="Abatoir" dataDxfId="22"/>
    <tableColumn id="33" name="Moulin" dataDxfId="21"/>
    <tableColumn id="34" name="Four" dataDxfId="20"/>
    <tableColumn id="35" name="Atelier" dataDxfId="19"/>
    <tableColumn id="36" name="Fabrique" dataDxfId="18"/>
    <tableColumn id="37" name="Forge" dataDxfId="17"/>
    <tableColumn id="38" name="Fondrerie" dataDxfId="16"/>
    <tableColumn id="39" name="Mine" dataDxfId="15"/>
    <tableColumn id="40" name="Grande Mine" dataDxfId="14"/>
    <tableColumn id="41" name="Ampano" dataDxfId="13"/>
    <tableColumn id="42" name="Cao Matso" dataDxfId="12"/>
    <tableColumn id="43" name="Tamma Tao" dataDxfId="11"/>
    <tableColumn id="44" name="Carma Tano" dataDxfId="10"/>
    <tableColumn id="45" name="École Maçon" dataDxfId="9"/>
    <tableColumn id="46" name="École Charpentier" dataDxfId="8"/>
    <tableColumn id="47" name="École Forgeron" dataDxfId="7"/>
    <tableColumn id="48" name="Université" dataDxfId="6"/>
    <tableColumn id="49" name="Chapelle" dataDxfId="5"/>
    <tableColumn id="50" name="Académie" dataDxfId="4"/>
    <tableColumn id="51" name="collège oculte" dataDxfId="3"/>
    <tableColumn id="52" name=" 2" dataDxfId="2">
      <calculatedColumnFormula>SUM(COUNTIF(B3:AY3,"&gt;=5"),COUNTIF(BA3:BB3,"&gt;=5"))</calculatedColumnFormula>
    </tableColumn>
    <tableColumn id="53" name="Réceptacle de dissimulation" dataDxfId="1"/>
    <tableColumn id="54" name="Glyph de protech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Y87"/>
  <sheetViews>
    <sheetView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AE62" sqref="AE62"/>
    </sheetView>
  </sheetViews>
  <sheetFormatPr baseColWidth="10" defaultColWidth="9.109375" defaultRowHeight="15.6" outlineLevelCol="2" x14ac:dyDescent="0.3"/>
  <cols>
    <col min="1" max="1" width="28" customWidth="1"/>
    <col min="2" max="2" width="12.33203125" customWidth="1" outlineLevel="1"/>
    <col min="3" max="3" width="12.33203125" customWidth="1" outlineLevel="2"/>
    <col min="4" max="4" width="13.6640625" customWidth="1" outlineLevel="2"/>
    <col min="5" max="5" width="11.88671875" customWidth="1" outlineLevel="2"/>
    <col min="6" max="6" width="13" customWidth="1" outlineLevel="2"/>
    <col min="7" max="7" width="12.33203125" customWidth="1" outlineLevel="2"/>
    <col min="8" max="8" width="11.5546875" customWidth="1" outlineLevel="2"/>
    <col min="9" max="9" width="12.33203125" customWidth="1" outlineLevel="2"/>
    <col min="10" max="10" width="14.33203125" style="17" customWidth="1" outlineLevel="1"/>
    <col min="11" max="11" width="13.5546875" customWidth="1" outlineLevel="1"/>
    <col min="12" max="13" width="13.88671875" customWidth="1" outlineLevel="1"/>
    <col min="14" max="15" width="13.33203125" hidden="1" customWidth="1" outlineLevel="2"/>
    <col min="16" max="16" width="14.109375" hidden="1" customWidth="1" outlineLevel="2"/>
    <col min="17" max="17" width="13.109375" hidden="1" customWidth="1" outlineLevel="2"/>
    <col min="18" max="18" width="14.109375" hidden="1" customWidth="1" outlineLevel="2"/>
    <col min="19" max="19" width="13.5546875" hidden="1" customWidth="1" outlineLevel="2"/>
    <col min="20" max="20" width="12.5546875" hidden="1" customWidth="1" outlineLevel="2"/>
    <col min="21" max="21" width="13.5546875" hidden="1" customWidth="1" outlineLevel="2"/>
    <col min="22" max="22" width="12.5546875" customWidth="1" outlineLevel="1" collapsed="1"/>
    <col min="23" max="23" width="15.109375" style="12" customWidth="1"/>
  </cols>
  <sheetData>
    <row r="1" spans="1:25" ht="18" x14ac:dyDescent="0.35">
      <c r="A1" s="2"/>
      <c r="B1" s="3" t="s">
        <v>63</v>
      </c>
      <c r="C1" s="3"/>
      <c r="D1" s="3"/>
      <c r="E1" s="3"/>
      <c r="F1" s="3"/>
      <c r="G1" s="14"/>
      <c r="H1" s="14"/>
      <c r="I1" s="14"/>
      <c r="J1" s="5"/>
      <c r="K1" s="3" t="s">
        <v>43</v>
      </c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13" t="s">
        <v>44</v>
      </c>
    </row>
    <row r="2" spans="1:25" ht="28.8" x14ac:dyDescent="0.3">
      <c r="A2" s="1"/>
      <c r="B2" s="7" t="s">
        <v>157</v>
      </c>
      <c r="C2" s="7"/>
      <c r="D2" s="7"/>
      <c r="E2" s="7"/>
      <c r="F2" s="7"/>
      <c r="G2" s="15"/>
      <c r="H2" s="15"/>
      <c r="I2" s="15"/>
      <c r="J2" s="8"/>
      <c r="K2" s="1" t="s">
        <v>98</v>
      </c>
      <c r="L2" s="1" t="s">
        <v>99</v>
      </c>
      <c r="M2" s="1" t="s">
        <v>100</v>
      </c>
      <c r="N2" s="1"/>
      <c r="O2" s="1"/>
      <c r="P2" s="1"/>
      <c r="Q2" s="1"/>
      <c r="R2" s="1"/>
      <c r="S2" s="1"/>
      <c r="T2" s="1"/>
      <c r="U2" s="1"/>
      <c r="V2" s="1"/>
      <c r="W2" s="10"/>
    </row>
    <row r="3" spans="1:25" x14ac:dyDescent="0.3">
      <c r="A3" s="44" t="s">
        <v>106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18"/>
      <c r="Y3" s="18"/>
    </row>
    <row r="4" spans="1:25" ht="15.75" x14ac:dyDescent="0.25">
      <c r="A4" s="26" t="s">
        <v>57</v>
      </c>
      <c r="B4" s="27">
        <v>2</v>
      </c>
      <c r="C4" s="27"/>
      <c r="D4" s="27"/>
      <c r="E4" s="27"/>
      <c r="F4" s="27"/>
      <c r="G4" s="27"/>
      <c r="H4" s="27"/>
      <c r="I4" s="27"/>
      <c r="J4" s="32"/>
      <c r="K4" s="35"/>
      <c r="L4" s="27"/>
      <c r="M4" s="27"/>
      <c r="N4" s="27"/>
      <c r="O4" s="27"/>
      <c r="P4" s="27"/>
      <c r="Q4" s="27"/>
      <c r="R4" s="27"/>
      <c r="S4" s="27"/>
      <c r="T4" s="27"/>
      <c r="U4" s="27"/>
      <c r="V4" s="32"/>
      <c r="W4" s="29">
        <f>SUM(Activites[[#This Row],[Colonne2]:[Colonne10]])-SUM(Activites[[#This Row],[Colonne11]:[Colonne22]])</f>
        <v>2</v>
      </c>
      <c r="X4" s="18"/>
      <c r="Y4" s="18"/>
    </row>
    <row r="5" spans="1:25" ht="15.75" x14ac:dyDescent="0.25">
      <c r="A5" s="22" t="s">
        <v>58</v>
      </c>
      <c r="B5" s="23">
        <v>1</v>
      </c>
      <c r="C5" s="23"/>
      <c r="D5" s="23"/>
      <c r="E5" s="23"/>
      <c r="F5" s="23"/>
      <c r="G5" s="23"/>
      <c r="H5" s="23"/>
      <c r="I5" s="23"/>
      <c r="J5" s="33"/>
      <c r="K5" s="36"/>
      <c r="L5" s="23"/>
      <c r="M5" s="23"/>
      <c r="N5" s="23"/>
      <c r="O5" s="23"/>
      <c r="P5" s="23"/>
      <c r="Q5" s="23"/>
      <c r="R5" s="23"/>
      <c r="S5" s="23"/>
      <c r="T5" s="23"/>
      <c r="U5" s="23"/>
      <c r="V5" s="33"/>
      <c r="W5" s="30">
        <f>SUM(Activites[[#This Row],[Colonne2]:[Colonne10]])-SUM(Activites[[#This Row],[Colonne11]:[Colonne22]])</f>
        <v>1</v>
      </c>
      <c r="X5" s="18"/>
      <c r="Y5" s="18"/>
    </row>
    <row r="6" spans="1:25" ht="15.75" x14ac:dyDescent="0.25">
      <c r="A6" s="22" t="s">
        <v>59</v>
      </c>
      <c r="B6" s="23"/>
      <c r="C6" s="23"/>
      <c r="D6" s="23"/>
      <c r="E6" s="23"/>
      <c r="F6" s="23"/>
      <c r="G6" s="23"/>
      <c r="H6" s="23"/>
      <c r="I6" s="23"/>
      <c r="J6" s="33"/>
      <c r="K6" s="36"/>
      <c r="L6" s="23"/>
      <c r="M6" s="23"/>
      <c r="N6" s="23"/>
      <c r="O6" s="23"/>
      <c r="P6" s="23"/>
      <c r="Q6" s="23"/>
      <c r="R6" s="23"/>
      <c r="S6" s="23"/>
      <c r="T6" s="23"/>
      <c r="U6" s="23"/>
      <c r="V6" s="33"/>
      <c r="W6" s="30">
        <f>SUM(Activites[[#This Row],[Colonne2]:[Colonne10]])-SUM(Activites[[#This Row],[Colonne11]:[Colonne22]])</f>
        <v>0</v>
      </c>
      <c r="X6" s="18"/>
      <c r="Y6" s="18"/>
    </row>
    <row r="7" spans="1:25" x14ac:dyDescent="0.3">
      <c r="A7" s="22" t="s">
        <v>60</v>
      </c>
      <c r="B7" s="23">
        <v>1</v>
      </c>
      <c r="C7" s="23"/>
      <c r="D7" s="23"/>
      <c r="E7" s="23"/>
      <c r="F7" s="23"/>
      <c r="G7" s="23"/>
      <c r="H7" s="23"/>
      <c r="I7" s="23"/>
      <c r="J7" s="33"/>
      <c r="K7" s="36"/>
      <c r="L7" s="23"/>
      <c r="M7" s="23"/>
      <c r="N7" s="23"/>
      <c r="O7" s="23"/>
      <c r="P7" s="23"/>
      <c r="Q7" s="23"/>
      <c r="R7" s="23"/>
      <c r="S7" s="23"/>
      <c r="T7" s="23"/>
      <c r="U7" s="23"/>
      <c r="V7" s="33"/>
      <c r="W7" s="30">
        <f>SUM(Activites[[#This Row],[Colonne2]:[Colonne10]])-SUM(Activites[[#This Row],[Colonne11]:[Colonne22]])</f>
        <v>1</v>
      </c>
      <c r="X7" s="18"/>
      <c r="Y7" s="18"/>
    </row>
    <row r="8" spans="1:25" ht="15.75" x14ac:dyDescent="0.25">
      <c r="A8" s="24" t="s">
        <v>61</v>
      </c>
      <c r="B8" s="25">
        <v>2</v>
      </c>
      <c r="C8" s="25"/>
      <c r="D8" s="25"/>
      <c r="E8" s="25"/>
      <c r="F8" s="25"/>
      <c r="G8" s="25"/>
      <c r="H8" s="25"/>
      <c r="I8" s="25"/>
      <c r="J8" s="34"/>
      <c r="K8" s="37"/>
      <c r="L8" s="25"/>
      <c r="M8" s="25"/>
      <c r="N8" s="25"/>
      <c r="O8" s="25"/>
      <c r="P8" s="25"/>
      <c r="Q8" s="25"/>
      <c r="R8" s="25"/>
      <c r="S8" s="25"/>
      <c r="T8" s="25"/>
      <c r="U8" s="25"/>
      <c r="V8" s="34"/>
      <c r="W8" s="31">
        <f>SUM(Activites[[#This Row],[Colonne2]:[Colonne10]])-SUM(Activites[[#This Row],[Colonne11]:[Colonne22]])</f>
        <v>2</v>
      </c>
      <c r="X8" s="18"/>
      <c r="Y8" s="18"/>
    </row>
    <row r="9" spans="1:25" ht="15.75" x14ac:dyDescent="0.25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7"/>
      <c r="O9" s="25"/>
      <c r="P9" s="25"/>
      <c r="Q9" s="25"/>
      <c r="R9" s="25"/>
      <c r="S9" s="25"/>
      <c r="T9" s="25"/>
      <c r="U9" s="25"/>
      <c r="V9" s="54" t="s">
        <v>44</v>
      </c>
      <c r="W9" s="55">
        <f>SUM(W4:W8)</f>
        <v>6</v>
      </c>
      <c r="X9" s="18"/>
      <c r="Y9" s="18"/>
    </row>
    <row r="10" spans="1:25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0"/>
      <c r="X10" s="18"/>
      <c r="Y10" s="18"/>
    </row>
    <row r="11" spans="1:25" ht="15.75" x14ac:dyDescent="0.25">
      <c r="A11" s="44" t="s">
        <v>107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4"/>
      <c r="X11" s="18"/>
      <c r="Y11" s="18"/>
    </row>
    <row r="12" spans="1:25" ht="15.75" x14ac:dyDescent="0.25">
      <c r="A12" s="26" t="s">
        <v>93</v>
      </c>
      <c r="B12" s="27">
        <v>1</v>
      </c>
      <c r="C12" s="27"/>
      <c r="D12" s="27"/>
      <c r="E12" s="27"/>
      <c r="F12" s="27"/>
      <c r="G12" s="27"/>
      <c r="H12" s="27"/>
      <c r="I12" s="27"/>
      <c r="J12" s="32"/>
      <c r="K12" s="3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2"/>
      <c r="W12" s="29">
        <f>SUM(Richesse[[#This Row],[Colonne2]:[Colonne10]])-SUM(Richesse[[#This Row],[Colonne11]:[Colonne22]])</f>
        <v>1</v>
      </c>
      <c r="X12" s="18"/>
      <c r="Y12" s="18"/>
    </row>
    <row r="13" spans="1:25" ht="15.75" x14ac:dyDescent="0.25">
      <c r="A13" s="22" t="s">
        <v>110</v>
      </c>
      <c r="B13" s="23"/>
      <c r="C13" s="23"/>
      <c r="D13" s="23"/>
      <c r="E13" s="23"/>
      <c r="F13" s="23"/>
      <c r="G13" s="23"/>
      <c r="H13" s="23"/>
      <c r="I13" s="23"/>
      <c r="J13" s="33"/>
      <c r="K13" s="36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33"/>
      <c r="W13" s="29">
        <f>SUM(Richesse[[#This Row],[Colonne2]:[Colonne10]])-SUM(Richesse[[#This Row],[Colonne11]:[Colonne22]])</f>
        <v>0</v>
      </c>
      <c r="X13" s="18"/>
      <c r="Y13" s="18"/>
    </row>
    <row r="14" spans="1:25" ht="15.75" x14ac:dyDescent="0.25">
      <c r="A14" s="22" t="s">
        <v>109</v>
      </c>
      <c r="B14" s="23"/>
      <c r="C14" s="23"/>
      <c r="D14" s="23"/>
      <c r="E14" s="23"/>
      <c r="F14" s="23"/>
      <c r="G14" s="23"/>
      <c r="H14" s="23"/>
      <c r="I14" s="23"/>
      <c r="J14" s="33"/>
      <c r="K14" s="36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3"/>
      <c r="W14" s="29">
        <f>SUM(Richesse[[#This Row],[Colonne2]:[Colonne10]])-SUM(Richesse[[#This Row],[Colonne11]:[Colonne22]])</f>
        <v>0</v>
      </c>
      <c r="X14" s="18"/>
      <c r="Y14" s="18"/>
    </row>
    <row r="15" spans="1:25" ht="15.75" x14ac:dyDescent="0.25">
      <c r="A15" s="24" t="s">
        <v>108</v>
      </c>
      <c r="B15" s="25">
        <v>1</v>
      </c>
      <c r="C15" s="25"/>
      <c r="D15" s="25"/>
      <c r="E15" s="25"/>
      <c r="F15" s="25"/>
      <c r="G15" s="25"/>
      <c r="H15" s="25"/>
      <c r="I15" s="25"/>
      <c r="J15" s="34"/>
      <c r="K15" s="37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34"/>
      <c r="W15" s="19">
        <f>SUM(Richesse[[#This Row],[Colonne2]:[Colonne10]])-SUM(Richesse[[#This Row],[Colonne11]:[Colonne22]])</f>
        <v>1</v>
      </c>
      <c r="X15" s="18"/>
      <c r="Y15" s="18"/>
    </row>
    <row r="16" spans="1:25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0"/>
      <c r="X16" s="18"/>
      <c r="Y16" s="18"/>
    </row>
    <row r="17" spans="1:25" ht="15.75" x14ac:dyDescent="0.25">
      <c r="A17" s="44" t="s">
        <v>111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8"/>
      <c r="Y17" s="18"/>
    </row>
    <row r="18" spans="1:25" ht="15.75" x14ac:dyDescent="0.25">
      <c r="A18" s="26" t="s">
        <v>38</v>
      </c>
      <c r="B18" s="27">
        <v>111</v>
      </c>
      <c r="C18" s="27"/>
      <c r="D18" s="27"/>
      <c r="E18" s="27"/>
      <c r="F18" s="27"/>
      <c r="G18" s="27"/>
      <c r="H18" s="27"/>
      <c r="I18" s="27"/>
      <c r="J18" s="32"/>
      <c r="K18" s="3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2"/>
      <c r="W18" s="29">
        <f>SUM(Marchandises[[#This Row],[Colonne2]:[Colonne10]])-SUM(Marchandises[[#This Row],[Colonne11]:[Colonne22]])</f>
        <v>111</v>
      </c>
      <c r="X18" s="18"/>
      <c r="Y18" s="18"/>
    </row>
    <row r="19" spans="1:25" ht="15.75" x14ac:dyDescent="0.25">
      <c r="A19" s="24" t="s">
        <v>117</v>
      </c>
      <c r="B19" s="25">
        <v>95</v>
      </c>
      <c r="C19" s="25"/>
      <c r="D19" s="25"/>
      <c r="E19" s="25"/>
      <c r="F19" s="25"/>
      <c r="G19" s="25"/>
      <c r="H19" s="25"/>
      <c r="I19" s="25"/>
      <c r="J19" s="34"/>
      <c r="K19" s="37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34"/>
      <c r="W19" s="31">
        <f>SUM(Marchandises[[#This Row],[Colonne2]:[Colonne10]])-SUM(Marchandises[[#This Row],[Colonne11]:[Colonne22]])</f>
        <v>95</v>
      </c>
      <c r="X19" s="18"/>
      <c r="Y19" s="18"/>
    </row>
    <row r="20" spans="1:25" x14ac:dyDescent="0.3">
      <c r="A20" s="38" t="s">
        <v>10</v>
      </c>
      <c r="B20" s="39">
        <v>64</v>
      </c>
      <c r="C20" s="39"/>
      <c r="D20" s="39"/>
      <c r="E20" s="39"/>
      <c r="F20" s="39"/>
      <c r="G20" s="39"/>
      <c r="H20" s="39"/>
      <c r="I20" s="39"/>
      <c r="J20" s="40"/>
      <c r="K20" s="41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19">
        <f>SUM(Marchandises[[#This Row],[Colonne2]:[Colonne10]])-SUM(Marchandises[[#This Row],[Colonne11]:[Colonne22]])</f>
        <v>64</v>
      </c>
      <c r="X20" s="18"/>
      <c r="Y20" s="18"/>
    </row>
    <row r="21" spans="1:25" x14ac:dyDescent="0.3">
      <c r="A21" s="38" t="s">
        <v>14</v>
      </c>
      <c r="B21" s="39">
        <v>33</v>
      </c>
      <c r="C21" s="39"/>
      <c r="D21" s="39"/>
      <c r="E21" s="39"/>
      <c r="F21" s="39"/>
      <c r="G21" s="39"/>
      <c r="H21" s="39"/>
      <c r="I21" s="39"/>
      <c r="J21" s="40"/>
      <c r="K21" s="41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19">
        <f>SUM(Marchandises[[#This Row],[Colonne2]:[Colonne10]])-SUM(Marchandises[[#This Row],[Colonne11]:[Colonne22]])</f>
        <v>33</v>
      </c>
      <c r="X21" s="18"/>
      <c r="Y21" s="18"/>
    </row>
    <row r="22" spans="1:25" x14ac:dyDescent="0.3">
      <c r="A22" s="38" t="s">
        <v>82</v>
      </c>
      <c r="B22" s="39">
        <v>1</v>
      </c>
      <c r="C22" s="39"/>
      <c r="D22" s="39"/>
      <c r="E22" s="39"/>
      <c r="F22" s="39"/>
      <c r="G22" s="39"/>
      <c r="H22" s="39"/>
      <c r="I22" s="39"/>
      <c r="J22" s="40"/>
      <c r="K22" s="41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19">
        <f>SUM(Marchandises[[#This Row],[Colonne2]:[Colonne10]])-SUM(Marchandises[[#This Row],[Colonne11]:[Colonne22]])</f>
        <v>1</v>
      </c>
      <c r="X22" s="18"/>
      <c r="Y22" s="18"/>
    </row>
    <row r="23" spans="1:25" x14ac:dyDescent="0.3">
      <c r="A23" s="38" t="s">
        <v>118</v>
      </c>
      <c r="B23" s="39">
        <v>36</v>
      </c>
      <c r="C23" s="39"/>
      <c r="D23" s="39"/>
      <c r="E23" s="39"/>
      <c r="F23" s="39"/>
      <c r="G23" s="39"/>
      <c r="H23" s="39"/>
      <c r="I23" s="39"/>
      <c r="J23" s="40"/>
      <c r="K23" s="41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19">
        <f>SUM(Marchandises[[#This Row],[Colonne2]:[Colonne10]])-SUM(Marchandises[[#This Row],[Colonne11]:[Colonne22]])</f>
        <v>36</v>
      </c>
      <c r="X23" s="18"/>
      <c r="Y23" s="18"/>
    </row>
    <row r="24" spans="1:25" ht="15.75" x14ac:dyDescent="0.25">
      <c r="A24" s="38" t="s">
        <v>114</v>
      </c>
      <c r="B24" s="39">
        <v>5</v>
      </c>
      <c r="C24" s="39"/>
      <c r="D24" s="39"/>
      <c r="E24" s="39"/>
      <c r="F24" s="39"/>
      <c r="G24" s="39"/>
      <c r="H24" s="39"/>
      <c r="I24" s="39"/>
      <c r="J24" s="40"/>
      <c r="K24" s="41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19">
        <f>SUM(Marchandises[[#This Row],[Colonne2]:[Colonne10]])-SUM(Marchandises[[#This Row],[Colonne11]:[Colonne22]])</f>
        <v>5</v>
      </c>
      <c r="X24" s="18"/>
      <c r="Y24" s="18"/>
    </row>
    <row r="25" spans="1:25" ht="15.75" x14ac:dyDescent="0.25">
      <c r="A25" s="38" t="s">
        <v>115</v>
      </c>
      <c r="B25" s="39">
        <v>2</v>
      </c>
      <c r="C25" s="39"/>
      <c r="D25" s="39"/>
      <c r="E25" s="39"/>
      <c r="F25" s="39"/>
      <c r="G25" s="39"/>
      <c r="H25" s="39"/>
      <c r="I25" s="39"/>
      <c r="J25" s="40"/>
      <c r="K25" s="41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W25" s="19">
        <f>SUM(Marchandises[[#This Row],[Colonne2]:[Colonne10]])-SUM(Marchandises[[#This Row],[Colonne11]:[Colonne22]])</f>
        <v>2</v>
      </c>
      <c r="X25" s="18"/>
      <c r="Y25" s="18"/>
    </row>
    <row r="26" spans="1:25" x14ac:dyDescent="0.3">
      <c r="A26" s="38" t="s">
        <v>113</v>
      </c>
      <c r="B26" s="39">
        <v>18</v>
      </c>
      <c r="C26" s="39"/>
      <c r="D26" s="39"/>
      <c r="E26" s="39"/>
      <c r="F26" s="39"/>
      <c r="G26" s="39"/>
      <c r="H26" s="39"/>
      <c r="I26" s="39"/>
      <c r="J26" s="40"/>
      <c r="K26" s="41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19">
        <f>SUM(Marchandises[[#This Row],[Colonne2]:[Colonne10]])-SUM(Marchandises[[#This Row],[Colonne11]:[Colonne22]])</f>
        <v>18</v>
      </c>
      <c r="X26" s="18"/>
      <c r="Y26" s="18"/>
    </row>
    <row r="27" spans="1:25" ht="15.75" x14ac:dyDescent="0.25">
      <c r="A27" s="38" t="s">
        <v>19</v>
      </c>
      <c r="B27" s="39">
        <v>12</v>
      </c>
      <c r="C27" s="39"/>
      <c r="D27" s="39"/>
      <c r="E27" s="39"/>
      <c r="F27" s="39"/>
      <c r="G27" s="39"/>
      <c r="H27" s="39"/>
      <c r="I27" s="39"/>
      <c r="J27" s="40"/>
      <c r="K27" s="41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19">
        <f>SUM(Marchandises[[#This Row],[Colonne2]:[Colonne10]])-SUM(Marchandises[[#This Row],[Colonne11]:[Colonne22]])</f>
        <v>12</v>
      </c>
      <c r="X27" s="18"/>
      <c r="Y27" s="18"/>
    </row>
    <row r="28" spans="1:25" ht="15.75" x14ac:dyDescent="0.25">
      <c r="A28" s="38" t="s">
        <v>116</v>
      </c>
      <c r="B28" s="39">
        <v>12</v>
      </c>
      <c r="C28" s="39"/>
      <c r="D28" s="39"/>
      <c r="E28" s="39"/>
      <c r="F28" s="39"/>
      <c r="G28" s="39"/>
      <c r="H28" s="39"/>
      <c r="I28" s="39"/>
      <c r="J28" s="40"/>
      <c r="K28" s="41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19">
        <f>SUM(Marchandises[[#This Row],[Colonne2]:[Colonne10]])-SUM(Marchandises[[#This Row],[Colonne11]:[Colonne22]])</f>
        <v>12</v>
      </c>
      <c r="X28" s="18"/>
      <c r="Y28" s="18"/>
    </row>
    <row r="29" spans="1:25" x14ac:dyDescent="0.3">
      <c r="A29" s="38" t="s">
        <v>112</v>
      </c>
      <c r="B29" s="39">
        <v>7</v>
      </c>
      <c r="C29" s="39"/>
      <c r="D29" s="39"/>
      <c r="E29" s="39"/>
      <c r="F29" s="39"/>
      <c r="G29" s="39"/>
      <c r="H29" s="39"/>
      <c r="I29" s="39"/>
      <c r="J29" s="40"/>
      <c r="K29" s="41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19">
        <f>SUM(Marchandises[[#This Row],[Colonne2]:[Colonne10]])-SUM(Marchandises[[#This Row],[Colonne11]:[Colonne22]])</f>
        <v>7</v>
      </c>
      <c r="X29" s="18"/>
      <c r="Y29" s="18"/>
    </row>
    <row r="30" spans="1:25" ht="15.75" x14ac:dyDescent="0.25">
      <c r="A30" s="38" t="s">
        <v>75</v>
      </c>
      <c r="B30" s="39"/>
      <c r="C30" s="39"/>
      <c r="D30" s="39"/>
      <c r="E30" s="39"/>
      <c r="F30" s="39"/>
      <c r="G30" s="39"/>
      <c r="H30" s="39"/>
      <c r="I30" s="39"/>
      <c r="J30" s="40"/>
      <c r="K30" s="41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19">
        <f>SUM(Marchandises[[#This Row],[Colonne2]:[Colonne10]])-SUM(Marchandises[[#This Row],[Colonne11]:[Colonne22]])</f>
        <v>0</v>
      </c>
      <c r="X30" s="18"/>
      <c r="Y30" s="18"/>
    </row>
    <row r="31" spans="1:25" ht="15.75" x14ac:dyDescent="0.25">
      <c r="A31" s="38" t="s">
        <v>119</v>
      </c>
      <c r="B31" s="39">
        <v>25</v>
      </c>
      <c r="C31" s="39"/>
      <c r="D31" s="39"/>
      <c r="E31" s="39"/>
      <c r="F31" s="39"/>
      <c r="G31" s="39"/>
      <c r="H31" s="39"/>
      <c r="I31" s="39"/>
      <c r="J31" s="40"/>
      <c r="K31" s="41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19">
        <f>SUM(Marchandises[[#This Row],[Colonne2]:[Colonne10]])-SUM(Marchandises[[#This Row],[Colonne11]:[Colonne22]])</f>
        <v>25</v>
      </c>
      <c r="X31" s="18"/>
      <c r="Y31" s="18"/>
    </row>
    <row r="32" spans="1:25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20"/>
      <c r="X32" s="18"/>
      <c r="Y32" s="18"/>
    </row>
    <row r="33" spans="1:25" x14ac:dyDescent="0.3">
      <c r="A33" s="44" t="s">
        <v>120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8"/>
      <c r="Y33" s="18"/>
    </row>
    <row r="34" spans="1:25" ht="15.75" x14ac:dyDescent="0.25">
      <c r="A34" s="38" t="s">
        <v>152</v>
      </c>
      <c r="B34" s="39">
        <v>1</v>
      </c>
      <c r="C34" s="39"/>
      <c r="D34" s="39"/>
      <c r="E34" s="39"/>
      <c r="F34" s="39"/>
      <c r="G34" s="39"/>
      <c r="H34" s="39"/>
      <c r="I34" s="39"/>
      <c r="J34" s="40"/>
      <c r="K34" s="41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19">
        <f>SUM(Maindoeuvre[[#This Row],[Colonne2]:[Colonne10]])-SUM(Maindoeuvre[[#This Row],[Colonne11]:[Colonne22]])</f>
        <v>1</v>
      </c>
      <c r="X34" s="18"/>
      <c r="Y34" s="18"/>
    </row>
    <row r="35" spans="1:25" ht="15.75" x14ac:dyDescent="0.25">
      <c r="A35" s="38" t="s">
        <v>84</v>
      </c>
      <c r="B35" s="39"/>
      <c r="C35" s="39"/>
      <c r="D35" s="39"/>
      <c r="E35" s="39"/>
      <c r="F35" s="39"/>
      <c r="G35" s="39"/>
      <c r="H35" s="39"/>
      <c r="I35" s="39"/>
      <c r="J35" s="40"/>
      <c r="K35" s="41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19">
        <f>SUM(Maindoeuvre[[#This Row],[Colonne2]:[Colonne10]])-SUM(Maindoeuvre[[#This Row],[Colonne11]:[Colonne22]])</f>
        <v>0</v>
      </c>
      <c r="X35" s="18"/>
      <c r="Y35" s="18"/>
    </row>
    <row r="36" spans="1:25" ht="15.75" x14ac:dyDescent="0.25">
      <c r="A36" s="38" t="s">
        <v>121</v>
      </c>
      <c r="B36" s="39">
        <v>5</v>
      </c>
      <c r="C36" s="39"/>
      <c r="D36" s="39"/>
      <c r="E36" s="39"/>
      <c r="F36" s="39"/>
      <c r="G36" s="39"/>
      <c r="H36" s="39"/>
      <c r="I36" s="39"/>
      <c r="J36" s="40"/>
      <c r="K36" s="41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19">
        <f>SUM(Maindoeuvre[[#This Row],[Colonne2]:[Colonne10]])-SUM(Maindoeuvre[[#This Row],[Colonne11]:[Colonne22]])</f>
        <v>5</v>
      </c>
      <c r="X36" s="18"/>
      <c r="Y36" s="18"/>
    </row>
    <row r="37" spans="1:25" ht="15.75" x14ac:dyDescent="0.25">
      <c r="A37" s="38" t="s">
        <v>45</v>
      </c>
      <c r="B37" s="39"/>
      <c r="C37" s="39"/>
      <c r="D37" s="39"/>
      <c r="E37" s="39"/>
      <c r="F37" s="39"/>
      <c r="G37" s="39"/>
      <c r="H37" s="39"/>
      <c r="I37" s="39"/>
      <c r="J37" s="40"/>
      <c r="K37" s="41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  <c r="W37" s="19">
        <f>SUM(Maindoeuvre[[#This Row],[Colonne2]:[Colonne10]])-SUM(Maindoeuvre[[#This Row],[Colonne11]:[Colonne22]])</f>
        <v>0</v>
      </c>
      <c r="X37" s="18"/>
      <c r="Y37" s="18"/>
    </row>
    <row r="38" spans="1:25" ht="15.75" x14ac:dyDescent="0.25">
      <c r="A38" s="38" t="s">
        <v>3</v>
      </c>
      <c r="B38" s="39">
        <v>6</v>
      </c>
      <c r="C38" s="39"/>
      <c r="D38" s="39"/>
      <c r="E38" s="39"/>
      <c r="F38" s="39"/>
      <c r="G38" s="39"/>
      <c r="H38" s="39"/>
      <c r="I38" s="39"/>
      <c r="J38" s="40"/>
      <c r="K38" s="41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0"/>
      <c r="W38" s="19">
        <f>SUM(Maindoeuvre[[#This Row],[Colonne2]:[Colonne10]])-SUM(Maindoeuvre[[#This Row],[Colonne11]:[Colonne22]])</f>
        <v>6</v>
      </c>
      <c r="X38" s="18"/>
      <c r="Y38" s="18"/>
    </row>
    <row r="39" spans="1:25" ht="15.75" x14ac:dyDescent="0.25">
      <c r="A39" s="38" t="s">
        <v>50</v>
      </c>
      <c r="B39" s="39">
        <v>1</v>
      </c>
      <c r="C39" s="39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  <c r="W39" s="19">
        <f>SUM(Maindoeuvre[[#This Row],[Colonne2]:[Colonne10]])-SUM(Maindoeuvre[[#This Row],[Colonne11]:[Colonne22]])</f>
        <v>1</v>
      </c>
      <c r="X39" s="18"/>
      <c r="Y39" s="18"/>
    </row>
    <row r="40" spans="1:25" x14ac:dyDescent="0.3">
      <c r="A40" s="38" t="s">
        <v>46</v>
      </c>
      <c r="B40" s="39"/>
      <c r="C40" s="39"/>
      <c r="D40" s="39"/>
      <c r="E40" s="39"/>
      <c r="F40" s="39"/>
      <c r="G40" s="39"/>
      <c r="H40" s="39"/>
      <c r="I40" s="39"/>
      <c r="J40" s="40"/>
      <c r="K40" s="41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  <c r="W40" s="19">
        <f>SUM(Maindoeuvre[[#This Row],[Colonne2]:[Colonne10]])-SUM(Maindoeuvre[[#This Row],[Colonne11]:[Colonne22]])</f>
        <v>0</v>
      </c>
      <c r="X40" s="18"/>
      <c r="Y40" s="18"/>
    </row>
    <row r="41" spans="1:25" x14ac:dyDescent="0.3">
      <c r="A41" s="38" t="s">
        <v>48</v>
      </c>
      <c r="B41" s="39">
        <v>2</v>
      </c>
      <c r="C41" s="39"/>
      <c r="D41" s="39"/>
      <c r="E41" s="39"/>
      <c r="F41" s="39"/>
      <c r="G41" s="39"/>
      <c r="H41" s="39"/>
      <c r="I41" s="39"/>
      <c r="J41" s="40"/>
      <c r="K41" s="41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  <c r="W41" s="19">
        <f>SUM(Maindoeuvre[[#This Row],[Colonne2]:[Colonne10]])-SUM(Maindoeuvre[[#This Row],[Colonne11]:[Colonne22]])</f>
        <v>2</v>
      </c>
      <c r="X41" s="18"/>
      <c r="Y41" s="18"/>
    </row>
    <row r="42" spans="1:25" x14ac:dyDescent="0.3">
      <c r="A42" s="38" t="s">
        <v>49</v>
      </c>
      <c r="B42" s="39">
        <v>2</v>
      </c>
      <c r="C42" s="39"/>
      <c r="D42" s="39"/>
      <c r="E42" s="39"/>
      <c r="F42" s="39"/>
      <c r="G42" s="39"/>
      <c r="H42" s="39"/>
      <c r="I42" s="39"/>
      <c r="J42" s="40"/>
      <c r="K42" s="41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19">
        <f>SUM(Maindoeuvre[[#This Row],[Colonne2]:[Colonne10]])-SUM(Maindoeuvre[[#This Row],[Colonne11]:[Colonne22]])</f>
        <v>2</v>
      </c>
      <c r="X42" s="18"/>
      <c r="Y42" s="18"/>
    </row>
    <row r="43" spans="1:25" x14ac:dyDescent="0.3">
      <c r="A43" s="38" t="s">
        <v>47</v>
      </c>
      <c r="B43" s="39">
        <v>8</v>
      </c>
      <c r="C43" s="39"/>
      <c r="D43" s="39"/>
      <c r="E43" s="39"/>
      <c r="F43" s="39"/>
      <c r="G43" s="39"/>
      <c r="H43" s="39"/>
      <c r="I43" s="39"/>
      <c r="J43" s="40"/>
      <c r="K43" s="41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  <c r="W43" s="19">
        <f>SUM(Maindoeuvre[[#This Row],[Colonne2]:[Colonne10]])-SUM(Maindoeuvre[[#This Row],[Colonne11]:[Colonne22]])</f>
        <v>8</v>
      </c>
      <c r="X43" s="18"/>
      <c r="Y43" s="18"/>
    </row>
    <row r="44" spans="1:25" ht="15.75" x14ac:dyDescent="0.25">
      <c r="A44" s="38" t="s">
        <v>81</v>
      </c>
      <c r="B44" s="39">
        <v>3</v>
      </c>
      <c r="C44" s="39"/>
      <c r="D44" s="39"/>
      <c r="E44" s="39"/>
      <c r="F44" s="39"/>
      <c r="G44" s="39"/>
      <c r="H44" s="39"/>
      <c r="I44" s="39"/>
      <c r="J44" s="40"/>
      <c r="K44" s="41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19">
        <f>SUM(Maindoeuvre[[#This Row],[Colonne2]:[Colonne10]])-SUM(Maindoeuvre[[#This Row],[Colonne11]:[Colonne22]])</f>
        <v>3</v>
      </c>
      <c r="X44" s="18"/>
      <c r="Y44" s="18"/>
    </row>
    <row r="45" spans="1:25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0"/>
      <c r="X45" s="18"/>
      <c r="Y45" s="18"/>
    </row>
    <row r="46" spans="1:25" x14ac:dyDescent="0.3">
      <c r="A46" s="44" t="s">
        <v>122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8"/>
      <c r="Y46" s="18"/>
    </row>
    <row r="47" spans="1:25" ht="15.75" x14ac:dyDescent="0.25">
      <c r="A47" s="38" t="s">
        <v>130</v>
      </c>
      <c r="B47" s="39">
        <v>2</v>
      </c>
      <c r="C47" s="39"/>
      <c r="D47" s="39"/>
      <c r="E47" s="39"/>
      <c r="F47" s="39"/>
      <c r="G47" s="39"/>
      <c r="H47" s="39"/>
      <c r="I47" s="39"/>
      <c r="J47" s="40"/>
      <c r="K47" s="41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  <c r="W47" s="19">
        <f>SUM(Combat[[#This Row],[Colonne2]:[Colonne10]])-SUM(Combat[[#This Row],[Colonne11]:[Colonne22]])</f>
        <v>2</v>
      </c>
      <c r="X47" s="18"/>
      <c r="Y47" s="18"/>
    </row>
    <row r="48" spans="1:25" ht="15.75" x14ac:dyDescent="0.25">
      <c r="A48" s="38" t="s">
        <v>129</v>
      </c>
      <c r="B48" s="39"/>
      <c r="C48" s="39"/>
      <c r="D48" s="39"/>
      <c r="E48" s="39"/>
      <c r="F48" s="39"/>
      <c r="G48" s="39"/>
      <c r="H48" s="39"/>
      <c r="I48" s="39"/>
      <c r="J48" s="40"/>
      <c r="K48" s="41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0"/>
      <c r="W48" s="19">
        <f>SUM(Combat[[#This Row],[Colonne2]:[Colonne10]])-SUM(Combat[[#This Row],[Colonne11]:[Colonne22]])</f>
        <v>0</v>
      </c>
      <c r="X48" s="18"/>
      <c r="Y48" s="18"/>
    </row>
    <row r="49" spans="1:25" ht="15.75" x14ac:dyDescent="0.25">
      <c r="A49" s="38" t="s">
        <v>127</v>
      </c>
      <c r="B49" s="39"/>
      <c r="C49" s="39"/>
      <c r="D49" s="39"/>
      <c r="E49" s="39"/>
      <c r="F49" s="39"/>
      <c r="G49" s="39"/>
      <c r="H49" s="39"/>
      <c r="I49" s="39"/>
      <c r="J49" s="40"/>
      <c r="K49" s="41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0"/>
      <c r="W49" s="19">
        <f>SUM(Combat[[#This Row],[Colonne2]:[Colonne10]])-SUM(Combat[[#This Row],[Colonne11]:[Colonne22]])</f>
        <v>0</v>
      </c>
      <c r="X49" s="18"/>
      <c r="Y49" s="18"/>
    </row>
    <row r="50" spans="1:25" ht="15.75" x14ac:dyDescent="0.25">
      <c r="A50" s="38" t="s">
        <v>128</v>
      </c>
      <c r="B50" s="39"/>
      <c r="C50" s="39"/>
      <c r="D50" s="39"/>
      <c r="E50" s="39"/>
      <c r="F50" s="39"/>
      <c r="G50" s="39"/>
      <c r="H50" s="39"/>
      <c r="I50" s="39"/>
      <c r="J50" s="40"/>
      <c r="K50" s="41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0"/>
      <c r="W50" s="19">
        <f>SUM(Combat[[#This Row],[Colonne2]:[Colonne10]])-SUM(Combat[[#This Row],[Colonne11]:[Colonne22]])</f>
        <v>0</v>
      </c>
      <c r="X50" s="18"/>
      <c r="Y50" s="18"/>
    </row>
    <row r="51" spans="1:25" ht="15.75" x14ac:dyDescent="0.25">
      <c r="A51" s="38" t="s">
        <v>126</v>
      </c>
      <c r="B51" s="39">
        <v>1</v>
      </c>
      <c r="C51" s="39"/>
      <c r="D51" s="39"/>
      <c r="E51" s="39"/>
      <c r="F51" s="39"/>
      <c r="G51" s="39"/>
      <c r="H51" s="39"/>
      <c r="I51" s="39"/>
      <c r="J51" s="40"/>
      <c r="K51" s="41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0"/>
      <c r="W51" s="19">
        <f>SUM(Combat[[#This Row],[Colonne2]:[Colonne10]])-SUM(Combat[[#This Row],[Colonne11]:[Colonne22]])</f>
        <v>1</v>
      </c>
      <c r="X51" s="18"/>
      <c r="Y51" s="18"/>
    </row>
    <row r="52" spans="1:25" ht="15.75" x14ac:dyDescent="0.25">
      <c r="A52" s="38" t="s">
        <v>123</v>
      </c>
      <c r="B52" s="39"/>
      <c r="C52" s="39"/>
      <c r="D52" s="39"/>
      <c r="E52" s="39"/>
      <c r="F52" s="39"/>
      <c r="G52" s="39"/>
      <c r="H52" s="39"/>
      <c r="I52" s="39"/>
      <c r="J52" s="40"/>
      <c r="K52" s="41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0"/>
      <c r="W52" s="19">
        <f>SUM(Combat[[#This Row],[Colonne2]:[Colonne10]])-SUM(Combat[[#This Row],[Colonne11]:[Colonne22]])</f>
        <v>0</v>
      </c>
      <c r="X52" s="18"/>
      <c r="Y52" s="18"/>
    </row>
    <row r="53" spans="1:25" ht="15.75" x14ac:dyDescent="0.25">
      <c r="A53" s="38" t="s">
        <v>125</v>
      </c>
      <c r="B53" s="39"/>
      <c r="C53" s="39"/>
      <c r="D53" s="39"/>
      <c r="E53" s="39"/>
      <c r="F53" s="39"/>
      <c r="G53" s="39"/>
      <c r="H53" s="39"/>
      <c r="I53" s="39"/>
      <c r="J53" s="40"/>
      <c r="K53" s="41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0"/>
      <c r="W53" s="19">
        <f>SUM(Combat[[#This Row],[Colonne2]:[Colonne10]])-SUM(Combat[[#This Row],[Colonne11]:[Colonne22]])</f>
        <v>0</v>
      </c>
      <c r="X53" s="18"/>
      <c r="Y53" s="18"/>
    </row>
    <row r="54" spans="1:25" x14ac:dyDescent="0.3">
      <c r="A54" s="38" t="s">
        <v>124</v>
      </c>
      <c r="B54" s="39"/>
      <c r="C54" s="39"/>
      <c r="D54" s="39"/>
      <c r="E54" s="39"/>
      <c r="F54" s="39"/>
      <c r="G54" s="39"/>
      <c r="H54" s="39"/>
      <c r="I54" s="39"/>
      <c r="J54" s="40"/>
      <c r="K54" s="41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0"/>
      <c r="W54" s="19">
        <f>SUM(Combat[[#This Row],[Colonne2]:[Colonne10]])-SUM(Combat[[#This Row],[Colonne11]:[Colonne22]])</f>
        <v>0</v>
      </c>
      <c r="X54" s="18"/>
      <c r="Y54" s="18"/>
    </row>
    <row r="55" spans="1:25" ht="15.75" x14ac:dyDescent="0.25">
      <c r="A55" s="38" t="s">
        <v>131</v>
      </c>
      <c r="B55" s="39">
        <v>5</v>
      </c>
      <c r="C55" s="39"/>
      <c r="D55" s="39"/>
      <c r="E55" s="39"/>
      <c r="F55" s="39"/>
      <c r="G55" s="39"/>
      <c r="H55" s="39"/>
      <c r="I55" s="39"/>
      <c r="J55" s="40"/>
      <c r="K55" s="41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0"/>
      <c r="W55" s="19">
        <f>SUM(Combat[[#This Row],[Colonne2]:[Colonne10]])-SUM(Combat[[#This Row],[Colonne11]:[Colonne22]])</f>
        <v>5</v>
      </c>
      <c r="X55" s="18"/>
      <c r="Y55" s="18"/>
    </row>
    <row r="56" spans="1:25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20"/>
      <c r="X56" s="18"/>
      <c r="Y56" s="18"/>
    </row>
    <row r="57" spans="1:25" x14ac:dyDescent="0.3">
      <c r="A57" s="44" t="s">
        <v>132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18"/>
      <c r="Y57" s="18"/>
    </row>
    <row r="58" spans="1:25" ht="15.75" x14ac:dyDescent="0.25">
      <c r="A58" s="38" t="s">
        <v>137</v>
      </c>
      <c r="B58" s="39"/>
      <c r="C58" s="39"/>
      <c r="D58" s="39"/>
      <c r="E58" s="39"/>
      <c r="F58" s="39"/>
      <c r="G58" s="39"/>
      <c r="H58" s="39"/>
      <c r="I58" s="39"/>
      <c r="J58" s="40"/>
      <c r="K58" s="41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0"/>
      <c r="W58" s="42">
        <f>SUM(Energie[[#This Row],[Colonne2]:[Colonne10]])-SUM(Energie[[#This Row],[Colonne11]:[Colonne22]])</f>
        <v>0</v>
      </c>
      <c r="X58" s="18"/>
      <c r="Y58" s="18"/>
    </row>
    <row r="59" spans="1:25" x14ac:dyDescent="0.3">
      <c r="A59" s="38" t="s">
        <v>139</v>
      </c>
      <c r="B59" s="39">
        <v>1</v>
      </c>
      <c r="C59" s="39"/>
      <c r="D59" s="39"/>
      <c r="E59" s="39"/>
      <c r="F59" s="39"/>
      <c r="G59" s="39"/>
      <c r="H59" s="39"/>
      <c r="I59" s="39"/>
      <c r="J59" s="40"/>
      <c r="K59" s="41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0"/>
      <c r="W59" s="42">
        <f>SUM(Energie[[#This Row],[Colonne2]:[Colonne10]])-SUM(Energie[[#This Row],[Colonne11]:[Colonne22]])</f>
        <v>1</v>
      </c>
      <c r="X59" s="18"/>
      <c r="Y59" s="18"/>
    </row>
    <row r="60" spans="1:25" x14ac:dyDescent="0.3">
      <c r="A60" s="38" t="s">
        <v>136</v>
      </c>
      <c r="B60" s="39">
        <v>1</v>
      </c>
      <c r="C60" s="39"/>
      <c r="D60" s="39"/>
      <c r="E60" s="39"/>
      <c r="F60" s="39"/>
      <c r="G60" s="39"/>
      <c r="H60" s="39"/>
      <c r="I60" s="39"/>
      <c r="J60" s="40"/>
      <c r="K60" s="41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  <c r="W60" s="42">
        <f>SUM(Energie[[#This Row],[Colonne2]:[Colonne10]])-SUM(Energie[[#This Row],[Colonne11]:[Colonne22]])</f>
        <v>1</v>
      </c>
      <c r="X60" s="18"/>
      <c r="Y60" s="18"/>
    </row>
    <row r="61" spans="1:25" ht="15.75" x14ac:dyDescent="0.25">
      <c r="A61" s="38" t="s">
        <v>135</v>
      </c>
      <c r="B61" s="39"/>
      <c r="C61" s="39"/>
      <c r="D61" s="39"/>
      <c r="E61" s="39"/>
      <c r="F61" s="39"/>
      <c r="G61" s="39"/>
      <c r="H61" s="39"/>
      <c r="I61" s="39"/>
      <c r="J61" s="40"/>
      <c r="K61" s="41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  <c r="W61" s="42">
        <f>SUM(Energie[[#This Row],[Colonne2]:[Colonne10]])-SUM(Energie[[#This Row],[Colonne11]:[Colonne22]])</f>
        <v>0</v>
      </c>
      <c r="X61" s="18"/>
      <c r="Y61" s="18"/>
    </row>
    <row r="62" spans="1:25" x14ac:dyDescent="0.3">
      <c r="A62" s="38" t="s">
        <v>53</v>
      </c>
      <c r="B62" s="39">
        <v>2</v>
      </c>
      <c r="C62" s="39"/>
      <c r="D62" s="39"/>
      <c r="E62" s="39"/>
      <c r="F62" s="39"/>
      <c r="G62" s="39"/>
      <c r="H62" s="39"/>
      <c r="I62" s="39"/>
      <c r="J62" s="40"/>
      <c r="K62" s="41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40"/>
      <c r="W62" s="42">
        <f>SUM(Energie[[#This Row],[Colonne2]:[Colonne10]])-SUM(Energie[[#This Row],[Colonne11]:[Colonne22]])</f>
        <v>2</v>
      </c>
      <c r="X62" s="18"/>
      <c r="Y62" s="18"/>
    </row>
    <row r="63" spans="1:25" ht="15.75" x14ac:dyDescent="0.25">
      <c r="A63" s="38" t="s">
        <v>133</v>
      </c>
      <c r="B63" s="39"/>
      <c r="C63" s="39"/>
      <c r="D63" s="39"/>
      <c r="E63" s="39"/>
      <c r="F63" s="39"/>
      <c r="G63" s="39"/>
      <c r="H63" s="39"/>
      <c r="I63" s="39"/>
      <c r="J63" s="40"/>
      <c r="K63" s="41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40"/>
      <c r="W63" s="19">
        <f>SUM(Energie[[#This Row],[Colonne2]:[Colonne10]])-SUM(Energie[[#This Row],[Colonne11]:[Colonne22]])</f>
        <v>0</v>
      </c>
      <c r="X63" s="18"/>
      <c r="Y63" s="18"/>
    </row>
    <row r="64" spans="1:25" ht="15.75" x14ac:dyDescent="0.25">
      <c r="A64" s="38" t="s">
        <v>52</v>
      </c>
      <c r="B64" s="39">
        <v>3</v>
      </c>
      <c r="C64" s="39"/>
      <c r="D64" s="39"/>
      <c r="E64" s="39"/>
      <c r="F64" s="39"/>
      <c r="G64" s="39"/>
      <c r="H64" s="39"/>
      <c r="I64" s="39"/>
      <c r="J64" s="40"/>
      <c r="K64" s="41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40"/>
      <c r="W64" s="42">
        <f>SUM(Energie[[#This Row],[Colonne2]:[Colonne10]])-SUM(Energie[[#This Row],[Colonne11]:[Colonne22]])</f>
        <v>3</v>
      </c>
    </row>
    <row r="65" spans="1:23" ht="15.75" x14ac:dyDescent="0.25">
      <c r="A65" s="38" t="s">
        <v>138</v>
      </c>
      <c r="B65" s="39"/>
      <c r="C65" s="39"/>
      <c r="D65" s="39"/>
      <c r="E65" s="39"/>
      <c r="F65" s="39"/>
      <c r="G65" s="39"/>
      <c r="H65" s="39"/>
      <c r="I65" s="39"/>
      <c r="J65" s="40"/>
      <c r="K65" s="41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40"/>
      <c r="W65" s="43">
        <f>SUM(Energie[[#This Row],[Colonne2]:[Colonne10]])-SUM(Energie[[#This Row],[Colonne11]:[Colonne22]])</f>
        <v>0</v>
      </c>
    </row>
    <row r="66" spans="1:23" x14ac:dyDescent="0.3">
      <c r="A66" s="38" t="s">
        <v>134</v>
      </c>
      <c r="B66" s="39"/>
      <c r="C66" s="39"/>
      <c r="D66" s="39"/>
      <c r="E66" s="39"/>
      <c r="F66" s="39"/>
      <c r="G66" s="39"/>
      <c r="H66" s="39"/>
      <c r="I66" s="39"/>
      <c r="J66" s="40"/>
      <c r="K66" s="41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40"/>
      <c r="W66" s="43">
        <f>SUM(Energie[[#This Row],[Colonne2]:[Colonne10]])-SUM(Energie[[#This Row],[Colonne11]:[Colonne22]])</f>
        <v>0</v>
      </c>
    </row>
    <row r="68" spans="1:23" x14ac:dyDescent="0.3">
      <c r="A68" s="44" t="s">
        <v>105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x14ac:dyDescent="0.3">
      <c r="A69" s="38" t="s">
        <v>140</v>
      </c>
      <c r="B69" s="39">
        <v>32</v>
      </c>
      <c r="C69" s="39"/>
      <c r="D69" s="39"/>
      <c r="E69" s="39"/>
      <c r="F69" s="39"/>
      <c r="G69" s="39"/>
      <c r="H69" s="39"/>
      <c r="I69" s="39"/>
      <c r="J69" s="40"/>
      <c r="K69" s="4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40"/>
      <c r="W69" s="19">
        <f>SUM(Politique[[#This Row],[Colonne2]:[Colonne10]])-SUM(Politique[[#This Row],[Colonne11]:[Colonne22]])</f>
        <v>32</v>
      </c>
    </row>
    <row r="70" spans="1:23" x14ac:dyDescent="0.3">
      <c r="A70" s="38" t="s">
        <v>141</v>
      </c>
      <c r="B70" s="39">
        <v>1</v>
      </c>
      <c r="C70" s="39"/>
      <c r="D70" s="39"/>
      <c r="E70" s="39"/>
      <c r="F70" s="39"/>
      <c r="G70" s="39"/>
      <c r="H70" s="39"/>
      <c r="I70" s="39"/>
      <c r="J70" s="40"/>
      <c r="K70" s="4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40"/>
      <c r="W70" s="43">
        <f>SUM(Politique[[#This Row],[Colonne2]:[Colonne10]])-SUM(Politique[[#This Row],[Colonne11]:[Colonne22]])</f>
        <v>1</v>
      </c>
    </row>
    <row r="71" spans="1:23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20"/>
    </row>
    <row r="72" spans="1:23" x14ac:dyDescent="0.3">
      <c r="A72" s="44" t="s">
        <v>142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 t="s">
        <v>149</v>
      </c>
    </row>
    <row r="73" spans="1:23" x14ac:dyDescent="0.3">
      <c r="A73" s="48" t="s">
        <v>144</v>
      </c>
      <c r="B73" s="51">
        <v>1</v>
      </c>
      <c r="C73" s="51"/>
      <c r="D73" s="51"/>
      <c r="E73" s="51"/>
      <c r="F73" s="51"/>
      <c r="G73" s="51"/>
      <c r="H73" s="51"/>
      <c r="I73" s="51"/>
      <c r="J73" s="52"/>
      <c r="K73" s="38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2"/>
      <c r="W73" s="19">
        <f>Solar[[#This Row],[Colonne2]]</f>
        <v>1</v>
      </c>
    </row>
    <row r="74" spans="1:23" x14ac:dyDescent="0.3">
      <c r="A74" s="48" t="s">
        <v>146</v>
      </c>
      <c r="B74">
        <v>2</v>
      </c>
      <c r="V74" s="49"/>
      <c r="W74" s="19">
        <f>Solar[[#This Row],[Colonne2]]*20</f>
        <v>40</v>
      </c>
    </row>
    <row r="75" spans="1:23" x14ac:dyDescent="0.3">
      <c r="A75" s="48" t="s">
        <v>145</v>
      </c>
      <c r="B75">
        <v>1</v>
      </c>
      <c r="V75" s="49"/>
      <c r="W75" s="19">
        <f>Solar[[#This Row],[Colonne2]]*5</f>
        <v>5</v>
      </c>
    </row>
    <row r="76" spans="1:23" x14ac:dyDescent="0.3">
      <c r="A76" s="48" t="s">
        <v>148</v>
      </c>
      <c r="B76">
        <v>1</v>
      </c>
      <c r="V76" s="49"/>
      <c r="W76" s="19">
        <f>Solar[[#This Row],[Colonne2]]*50</f>
        <v>50</v>
      </c>
    </row>
    <row r="77" spans="1:23" x14ac:dyDescent="0.3">
      <c r="A77" s="48" t="s">
        <v>143</v>
      </c>
      <c r="B77" s="16">
        <v>10</v>
      </c>
      <c r="C77" s="16"/>
      <c r="D77" s="16"/>
      <c r="E77" s="16"/>
      <c r="F77" s="16"/>
      <c r="G77" s="16"/>
      <c r="H77" s="16"/>
      <c r="I77" s="16"/>
      <c r="J77" s="9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53"/>
      <c r="W77" s="19">
        <f>B77/10</f>
        <v>1</v>
      </c>
    </row>
    <row r="78" spans="1:23" x14ac:dyDescent="0.3">
      <c r="A78" s="48" t="s">
        <v>147</v>
      </c>
      <c r="B78">
        <v>1</v>
      </c>
      <c r="V78" s="49"/>
      <c r="W78" s="11">
        <f>Solar[[#This Row],[Colonne2]]*100</f>
        <v>100</v>
      </c>
    </row>
    <row r="79" spans="1:23" x14ac:dyDescent="0.3">
      <c r="A79" s="48" t="s">
        <v>154</v>
      </c>
      <c r="B79">
        <v>6</v>
      </c>
      <c r="V79" s="49"/>
      <c r="W79" s="11">
        <f>Solar[[#This Row],[Colonne2]]*5</f>
        <v>30</v>
      </c>
    </row>
    <row r="80" spans="1:23" x14ac:dyDescent="0.3">
      <c r="A80" s="48" t="s">
        <v>153</v>
      </c>
      <c r="B80">
        <v>20</v>
      </c>
      <c r="V80" s="49"/>
      <c r="W80" s="19"/>
    </row>
    <row r="81" spans="1:23" x14ac:dyDescent="0.3">
      <c r="A81" s="5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6" t="s">
        <v>44</v>
      </c>
      <c r="W81" s="44">
        <f>SUM(Solar[Colonne23])</f>
        <v>227</v>
      </c>
    </row>
    <row r="82" spans="1:23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20"/>
    </row>
    <row r="83" spans="1:23" x14ac:dyDescent="0.3">
      <c r="A83" s="44" t="s">
        <v>74</v>
      </c>
      <c r="B83" s="45"/>
      <c r="C83" s="45"/>
      <c r="D83" s="45"/>
      <c r="E83" s="45"/>
      <c r="F83" s="45"/>
      <c r="G83" s="45"/>
      <c r="H83" s="45"/>
      <c r="I83" s="45"/>
      <c r="J83" s="46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7"/>
    </row>
    <row r="84" spans="1:23" x14ac:dyDescent="0.3">
      <c r="A84" t="s">
        <v>150</v>
      </c>
      <c r="B84">
        <v>1</v>
      </c>
      <c r="W84" s="43">
        <f>SUM(Autres[[#This Row],[Colonne2]:[Colonne10]])-SUM(Autres[[#This Row],[Colonne11]:[Colonne22]])</f>
        <v>1</v>
      </c>
    </row>
    <row r="85" spans="1:23" x14ac:dyDescent="0.3">
      <c r="A85" t="s">
        <v>151</v>
      </c>
      <c r="B85">
        <v>1</v>
      </c>
      <c r="W85" s="43">
        <f>SUM(Autres[[#This Row],[Colonne2]:[Colonne10]])-SUM(Autres[[#This Row],[Colonne11]:[Colonne22]])</f>
        <v>1</v>
      </c>
    </row>
    <row r="86" spans="1:23" x14ac:dyDescent="0.3">
      <c r="A86" t="s">
        <v>155</v>
      </c>
      <c r="B86">
        <v>1</v>
      </c>
      <c r="W86" s="11">
        <f>SUM(Autres[[#This Row],[Colonne2]:[Colonne10]])-SUM(Autres[[#This Row],[Colonne11]:[Colonne22]])</f>
        <v>1</v>
      </c>
    </row>
    <row r="87" spans="1:23" x14ac:dyDescent="0.3">
      <c r="A87" t="s">
        <v>156</v>
      </c>
      <c r="B87">
        <v>1</v>
      </c>
      <c r="W87" s="11">
        <f>SUM(Autres[[#This Row],[Colonne2]:[Colonne10]])-SUM(Autres[[#This Row],[Colonne11]:[Colonne22]])</f>
        <v>1</v>
      </c>
    </row>
  </sheetData>
  <pageMargins left="0.25" right="0.25" top="0.75" bottom="0.75" header="0.3" footer="0.3"/>
  <pageSetup fitToWidth="0" orientation="portrait" verticalDpi="300" r:id="rId1"/>
  <legacy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baseColWidth="10" defaultColWidth="9.109375" defaultRowHeight="14.4" x14ac:dyDescent="0.3"/>
  <cols>
    <col min="1" max="1" width="28.6640625" customWidth="1"/>
    <col min="2" max="2" width="24.44140625" customWidth="1"/>
    <col min="3" max="4" width="23.5546875" customWidth="1"/>
    <col min="5" max="5" width="19.33203125" customWidth="1"/>
    <col min="6" max="6" width="18.5546875" customWidth="1"/>
    <col min="7" max="7" width="18.109375" customWidth="1"/>
    <col min="8" max="8" width="15" customWidth="1"/>
    <col min="9" max="9" width="12.44140625" customWidth="1"/>
    <col min="10" max="10" width="14.5546875" customWidth="1"/>
    <col min="11" max="11" width="12.88671875" customWidth="1"/>
  </cols>
  <sheetData>
    <row r="1" spans="1:11" ht="36.75" customHeight="1" x14ac:dyDescent="0.3">
      <c r="A1" s="6" t="s">
        <v>0</v>
      </c>
      <c r="B1" s="6" t="s">
        <v>2</v>
      </c>
      <c r="C1" s="6" t="s">
        <v>24</v>
      </c>
      <c r="D1" s="6" t="s">
        <v>6</v>
      </c>
      <c r="E1" s="6" t="s">
        <v>22</v>
      </c>
      <c r="F1" s="6" t="s">
        <v>9</v>
      </c>
      <c r="G1" s="6" t="s">
        <v>1</v>
      </c>
      <c r="H1" s="6" t="s">
        <v>69</v>
      </c>
      <c r="I1" s="6" t="s">
        <v>67</v>
      </c>
      <c r="J1" s="6" t="s">
        <v>68</v>
      </c>
      <c r="K1" s="6" t="s">
        <v>159</v>
      </c>
    </row>
    <row r="2" spans="1:11" x14ac:dyDescent="0.3">
      <c r="A2" s="57" t="s">
        <v>5</v>
      </c>
      <c r="B2" s="57" t="s">
        <v>83</v>
      </c>
      <c r="C2" s="57" t="s">
        <v>25</v>
      </c>
      <c r="D2" s="57" t="s">
        <v>4</v>
      </c>
      <c r="E2" s="57" t="s">
        <v>23</v>
      </c>
      <c r="F2" s="57" t="s">
        <v>10</v>
      </c>
      <c r="G2" s="57" t="s">
        <v>13</v>
      </c>
      <c r="H2" s="57">
        <v>0</v>
      </c>
      <c r="I2" s="57">
        <v>0</v>
      </c>
      <c r="J2" s="57">
        <v>10</v>
      </c>
      <c r="K2" s="57">
        <v>10</v>
      </c>
    </row>
    <row r="3" spans="1:11" x14ac:dyDescent="0.3">
      <c r="A3" s="57" t="s">
        <v>88</v>
      </c>
      <c r="B3" s="57" t="s">
        <v>12</v>
      </c>
      <c r="C3" s="57" t="s">
        <v>26</v>
      </c>
      <c r="D3" s="57" t="s">
        <v>89</v>
      </c>
      <c r="E3" s="57" t="s">
        <v>87</v>
      </c>
      <c r="F3" s="57" t="s">
        <v>10</v>
      </c>
      <c r="G3" s="57" t="s">
        <v>13</v>
      </c>
      <c r="H3" s="57">
        <v>0</v>
      </c>
      <c r="I3" s="57">
        <v>0</v>
      </c>
      <c r="J3" s="57">
        <v>0</v>
      </c>
      <c r="K3" s="57">
        <v>0</v>
      </c>
    </row>
    <row r="4" spans="1:11" hidden="1" x14ac:dyDescent="0.3">
      <c r="A4" s="57" t="s">
        <v>20</v>
      </c>
      <c r="B4" s="57" t="s">
        <v>42</v>
      </c>
      <c r="C4" s="57" t="s">
        <v>54</v>
      </c>
      <c r="D4" s="57" t="s">
        <v>21</v>
      </c>
      <c r="E4" s="57" t="s">
        <v>23</v>
      </c>
      <c r="F4" s="57" t="s">
        <v>10</v>
      </c>
      <c r="G4" s="57" t="s">
        <v>158</v>
      </c>
      <c r="H4" s="57">
        <v>5</v>
      </c>
      <c r="I4" s="57">
        <v>5</v>
      </c>
      <c r="J4" s="57">
        <v>10</v>
      </c>
      <c r="K4" s="57">
        <v>15</v>
      </c>
    </row>
    <row r="5" spans="1:11" ht="15" x14ac:dyDescent="0.25">
      <c r="A5" s="57" t="s">
        <v>4</v>
      </c>
      <c r="B5" s="57" t="s">
        <v>96</v>
      </c>
      <c r="C5" s="57" t="s">
        <v>25</v>
      </c>
      <c r="D5" s="57" t="s">
        <v>4</v>
      </c>
      <c r="E5" s="57" t="s">
        <v>23</v>
      </c>
      <c r="F5" s="57" t="s">
        <v>36</v>
      </c>
      <c r="G5" s="57" t="s">
        <v>8</v>
      </c>
      <c r="H5" s="57">
        <v>15</v>
      </c>
      <c r="I5" s="57">
        <v>13</v>
      </c>
      <c r="J5" s="57">
        <v>0</v>
      </c>
      <c r="K5" s="57">
        <v>50</v>
      </c>
    </row>
    <row r="6" spans="1:11" ht="15" hidden="1" x14ac:dyDescent="0.25">
      <c r="A6" s="57" t="s">
        <v>28</v>
      </c>
      <c r="B6" s="57" t="s">
        <v>27</v>
      </c>
      <c r="C6" s="57" t="s">
        <v>30</v>
      </c>
      <c r="D6" s="57" t="s">
        <v>28</v>
      </c>
      <c r="E6" s="57" t="s">
        <v>23</v>
      </c>
      <c r="F6" s="57" t="s">
        <v>19</v>
      </c>
      <c r="G6" s="57" t="s">
        <v>29</v>
      </c>
      <c r="H6" s="57">
        <v>10</v>
      </c>
      <c r="I6" s="57">
        <v>10</v>
      </c>
      <c r="J6" s="57">
        <v>10</v>
      </c>
      <c r="K6" s="57">
        <v>55</v>
      </c>
    </row>
    <row r="7" spans="1:11" hidden="1" x14ac:dyDescent="0.3">
      <c r="A7" s="57" t="s">
        <v>35</v>
      </c>
      <c r="B7" s="57" t="s">
        <v>37</v>
      </c>
      <c r="C7" s="57" t="s">
        <v>54</v>
      </c>
      <c r="D7" s="57" t="s">
        <v>11</v>
      </c>
      <c r="E7" s="57" t="s">
        <v>23</v>
      </c>
      <c r="F7" s="57" t="s">
        <v>36</v>
      </c>
      <c r="G7" s="57" t="s">
        <v>158</v>
      </c>
      <c r="H7" s="57">
        <v>0</v>
      </c>
      <c r="I7" s="57">
        <v>0</v>
      </c>
      <c r="J7" s="57">
        <v>10</v>
      </c>
      <c r="K7" s="57">
        <v>20</v>
      </c>
    </row>
    <row r="8" spans="1:11" hidden="1" x14ac:dyDescent="0.3">
      <c r="A8" s="57" t="s">
        <v>21</v>
      </c>
      <c r="B8" s="57" t="s">
        <v>33</v>
      </c>
      <c r="C8" s="57" t="s">
        <v>34</v>
      </c>
      <c r="D8" s="57" t="s">
        <v>21</v>
      </c>
      <c r="E8" s="57" t="s">
        <v>23</v>
      </c>
      <c r="F8" s="57" t="s">
        <v>14</v>
      </c>
      <c r="G8" s="57" t="s">
        <v>8</v>
      </c>
      <c r="H8" s="57">
        <v>10</v>
      </c>
      <c r="I8" s="57">
        <v>10</v>
      </c>
      <c r="J8" s="57">
        <v>20</v>
      </c>
      <c r="K8" s="57">
        <v>15</v>
      </c>
    </row>
    <row r="9" spans="1:11" x14ac:dyDescent="0.3">
      <c r="A9" s="57" t="s">
        <v>7</v>
      </c>
      <c r="B9" s="57" t="s">
        <v>95</v>
      </c>
      <c r="C9" s="57" t="s">
        <v>25</v>
      </c>
      <c r="D9" s="57" t="s">
        <v>4</v>
      </c>
      <c r="E9" s="57" t="s">
        <v>23</v>
      </c>
      <c r="F9" s="57" t="s">
        <v>10</v>
      </c>
      <c r="G9" s="57" t="s">
        <v>13</v>
      </c>
      <c r="H9" s="57">
        <v>0</v>
      </c>
      <c r="I9" s="57">
        <v>0</v>
      </c>
      <c r="J9" s="57">
        <v>0</v>
      </c>
      <c r="K9" s="57">
        <v>10</v>
      </c>
    </row>
    <row r="10" spans="1:11" hidden="1" x14ac:dyDescent="0.3">
      <c r="A10" s="57" t="s">
        <v>18</v>
      </c>
      <c r="B10" s="57" t="s">
        <v>66</v>
      </c>
      <c r="C10" s="57" t="s">
        <v>54</v>
      </c>
      <c r="D10" s="57" t="s">
        <v>21</v>
      </c>
      <c r="E10" s="57" t="s">
        <v>23</v>
      </c>
      <c r="F10" s="57" t="s">
        <v>14</v>
      </c>
      <c r="G10" s="57" t="s">
        <v>158</v>
      </c>
      <c r="H10" s="57">
        <v>0</v>
      </c>
      <c r="I10" s="57">
        <v>0</v>
      </c>
      <c r="J10" s="57">
        <v>0</v>
      </c>
      <c r="K10" s="57">
        <v>25</v>
      </c>
    </row>
    <row r="11" spans="1:11" x14ac:dyDescent="0.3">
      <c r="A11" s="57" t="s">
        <v>11</v>
      </c>
      <c r="B11" s="57" t="s">
        <v>12</v>
      </c>
      <c r="C11" s="57" t="s">
        <v>26</v>
      </c>
      <c r="D11" s="57" t="s">
        <v>11</v>
      </c>
      <c r="E11" s="57" t="s">
        <v>23</v>
      </c>
      <c r="F11" s="57" t="s">
        <v>14</v>
      </c>
      <c r="G11" s="57" t="s">
        <v>29</v>
      </c>
      <c r="H11" s="57">
        <v>15</v>
      </c>
      <c r="I11" s="57">
        <v>8</v>
      </c>
      <c r="J11" s="57">
        <v>10</v>
      </c>
      <c r="K11" s="57">
        <v>30</v>
      </c>
    </row>
    <row r="12" spans="1:11" x14ac:dyDescent="0.3">
      <c r="A12" s="57" t="s">
        <v>16</v>
      </c>
      <c r="B12" s="57" t="s">
        <v>12</v>
      </c>
      <c r="C12" s="57" t="s">
        <v>26</v>
      </c>
      <c r="D12" s="57" t="s">
        <v>15</v>
      </c>
      <c r="E12" s="57" t="s">
        <v>23</v>
      </c>
      <c r="F12" s="57" t="s">
        <v>14</v>
      </c>
      <c r="G12" s="57" t="s">
        <v>158</v>
      </c>
      <c r="H12" s="57">
        <v>5</v>
      </c>
      <c r="I12" s="57">
        <v>5</v>
      </c>
      <c r="J12" s="57">
        <v>10</v>
      </c>
      <c r="K12" s="57">
        <v>25</v>
      </c>
    </row>
    <row r="13" spans="1:11" x14ac:dyDescent="0.3">
      <c r="A13" s="57" t="s">
        <v>101</v>
      </c>
      <c r="B13" s="57" t="s">
        <v>95</v>
      </c>
      <c r="C13" s="57" t="s">
        <v>25</v>
      </c>
      <c r="D13" s="57" t="s">
        <v>103</v>
      </c>
      <c r="E13" s="57" t="s">
        <v>104</v>
      </c>
      <c r="F13" s="57" t="s">
        <v>10</v>
      </c>
      <c r="G13" s="57" t="s">
        <v>13</v>
      </c>
      <c r="H13" s="57">
        <v>5</v>
      </c>
      <c r="I13" s="57">
        <v>5</v>
      </c>
      <c r="J13" s="57">
        <v>10</v>
      </c>
      <c r="K13" s="57">
        <v>0</v>
      </c>
    </row>
    <row r="14" spans="1:11" hidden="1" x14ac:dyDescent="0.3">
      <c r="A14" s="57" t="s">
        <v>31</v>
      </c>
      <c r="B14" s="57" t="s">
        <v>27</v>
      </c>
      <c r="C14" s="57" t="s">
        <v>30</v>
      </c>
      <c r="D14" s="57" t="s">
        <v>28</v>
      </c>
      <c r="E14" s="57" t="s">
        <v>23</v>
      </c>
      <c r="F14" s="57" t="s">
        <v>10</v>
      </c>
      <c r="G14" s="57" t="s">
        <v>158</v>
      </c>
      <c r="H14" s="57">
        <v>10</v>
      </c>
      <c r="I14" s="57">
        <v>10</v>
      </c>
      <c r="J14" s="57">
        <v>0</v>
      </c>
      <c r="K14" s="57">
        <v>10</v>
      </c>
    </row>
    <row r="15" spans="1:11" ht="15.75" customHeight="1" x14ac:dyDescent="0.25">
      <c r="A15" s="57" t="s">
        <v>15</v>
      </c>
      <c r="B15" s="57" t="s">
        <v>51</v>
      </c>
      <c r="C15" s="57" t="s">
        <v>26</v>
      </c>
      <c r="D15" s="57" t="s">
        <v>15</v>
      </c>
      <c r="E15" s="57" t="s">
        <v>23</v>
      </c>
      <c r="F15" s="57" t="s">
        <v>19</v>
      </c>
      <c r="G15" s="57" t="s">
        <v>97</v>
      </c>
      <c r="H15" s="57">
        <v>18</v>
      </c>
      <c r="I15" s="57">
        <v>20</v>
      </c>
      <c r="J15" s="57">
        <v>40</v>
      </c>
    </row>
    <row r="16" spans="1:11" ht="15" hidden="1" x14ac:dyDescent="0.25">
      <c r="A16" s="57" t="s">
        <v>32</v>
      </c>
      <c r="B16" s="57" t="s">
        <v>27</v>
      </c>
      <c r="C16" s="57" t="s">
        <v>30</v>
      </c>
      <c r="D16" s="57" t="s">
        <v>28</v>
      </c>
      <c r="E16" s="57" t="s">
        <v>23</v>
      </c>
      <c r="F16" s="57" t="s">
        <v>14</v>
      </c>
      <c r="G16" s="57" t="s">
        <v>13</v>
      </c>
      <c r="H16" s="57">
        <v>5</v>
      </c>
      <c r="I16" s="57">
        <v>5</v>
      </c>
      <c r="J16" s="57">
        <v>10</v>
      </c>
    </row>
    <row r="17" spans="1:10" ht="15" x14ac:dyDescent="0.25">
      <c r="A17" s="57" t="s">
        <v>17</v>
      </c>
      <c r="B17" s="57" t="s">
        <v>86</v>
      </c>
      <c r="C17" s="57" t="s">
        <v>26</v>
      </c>
      <c r="D17" s="57" t="s">
        <v>15</v>
      </c>
      <c r="E17" s="57" t="s">
        <v>23</v>
      </c>
      <c r="F17" s="57" t="s">
        <v>19</v>
      </c>
      <c r="G17" s="57" t="s">
        <v>13</v>
      </c>
      <c r="H17" s="57">
        <v>5</v>
      </c>
      <c r="I17" s="57">
        <v>5</v>
      </c>
      <c r="J17" s="57">
        <v>10</v>
      </c>
    </row>
    <row r="18" spans="1:10" hidden="1" x14ac:dyDescent="0.3"/>
  </sheetData>
  <pageMargins left="0.25" right="0.25" top="0.75" bottom="0.75" header="0.3" footer="0.3"/>
  <pageSetup scale="63" orientation="landscape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G2:G18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E11"/>
  <sheetViews>
    <sheetView tabSelected="1" workbookViewId="0">
      <selection activeCell="B20" sqref="B20"/>
    </sheetView>
  </sheetViews>
  <sheetFormatPr baseColWidth="10" defaultColWidth="9.109375" defaultRowHeight="14.4" x14ac:dyDescent="0.3"/>
  <cols>
    <col min="1" max="1" width="24.44140625" customWidth="1"/>
    <col min="2" max="2" width="27.6640625" customWidth="1"/>
    <col min="3" max="3" width="31" customWidth="1"/>
    <col min="4" max="4" width="26" customWidth="1"/>
    <col min="5" max="5" width="34.44140625" customWidth="1"/>
  </cols>
  <sheetData>
    <row r="1" spans="1:5" x14ac:dyDescent="0.3">
      <c r="A1" t="s">
        <v>70</v>
      </c>
      <c r="B1" t="s">
        <v>71</v>
      </c>
      <c r="C1" t="s">
        <v>72</v>
      </c>
      <c r="D1" t="s">
        <v>73</v>
      </c>
      <c r="E1" t="s">
        <v>74</v>
      </c>
    </row>
    <row r="2" spans="1:5" x14ac:dyDescent="0.3">
      <c r="A2" s="58" t="s">
        <v>5</v>
      </c>
      <c r="B2" s="58"/>
      <c r="C2" s="58" t="s">
        <v>76</v>
      </c>
      <c r="D2" s="58" t="s">
        <v>56</v>
      </c>
      <c r="E2" s="21"/>
    </row>
    <row r="3" spans="1:5" ht="57.6" x14ac:dyDescent="0.3">
      <c r="A3" s="58" t="s">
        <v>4</v>
      </c>
      <c r="B3" s="58" t="s">
        <v>78</v>
      </c>
      <c r="C3" s="58"/>
      <c r="D3" s="58" t="s">
        <v>90</v>
      </c>
      <c r="E3" s="58" t="s">
        <v>94</v>
      </c>
    </row>
    <row r="4" spans="1:5" x14ac:dyDescent="0.3">
      <c r="A4" s="58" t="s">
        <v>7</v>
      </c>
      <c r="B4" s="58"/>
      <c r="C4" s="58"/>
      <c r="D4" s="58" t="s">
        <v>56</v>
      </c>
      <c r="E4" s="21"/>
    </row>
    <row r="5" spans="1:5" ht="72" x14ac:dyDescent="0.3">
      <c r="A5" s="58" t="s">
        <v>11</v>
      </c>
      <c r="B5" s="58" t="s">
        <v>160</v>
      </c>
      <c r="C5" s="58" t="s">
        <v>76</v>
      </c>
      <c r="D5" s="58" t="s">
        <v>77</v>
      </c>
      <c r="E5" s="21"/>
    </row>
    <row r="6" spans="1:5" ht="28.8" x14ac:dyDescent="0.3">
      <c r="A6" s="58" t="s">
        <v>16</v>
      </c>
      <c r="B6" s="58" t="s">
        <v>102</v>
      </c>
      <c r="C6" s="58" t="s">
        <v>76</v>
      </c>
      <c r="D6" s="58" t="s">
        <v>91</v>
      </c>
      <c r="E6" s="21"/>
    </row>
    <row r="7" spans="1:5" x14ac:dyDescent="0.3">
      <c r="A7" s="21"/>
      <c r="B7" s="21"/>
      <c r="C7" s="21"/>
      <c r="D7" s="21"/>
      <c r="E7" s="21"/>
    </row>
    <row r="8" spans="1:5" ht="86.4" x14ac:dyDescent="0.3">
      <c r="A8" s="58" t="s">
        <v>15</v>
      </c>
      <c r="B8" s="21" t="s">
        <v>162</v>
      </c>
      <c r="C8" s="21" t="s">
        <v>161</v>
      </c>
      <c r="D8" s="21" t="s">
        <v>164</v>
      </c>
      <c r="E8" s="21" t="s">
        <v>163</v>
      </c>
    </row>
    <row r="9" spans="1:5" x14ac:dyDescent="0.3">
      <c r="A9" s="58" t="s">
        <v>17</v>
      </c>
      <c r="B9" s="58" t="s">
        <v>102</v>
      </c>
      <c r="C9" s="58" t="s">
        <v>76</v>
      </c>
      <c r="D9" s="58" t="s">
        <v>92</v>
      </c>
      <c r="E9" s="21"/>
    </row>
    <row r="10" spans="1:5" x14ac:dyDescent="0.3">
      <c r="A10" s="58" t="s">
        <v>88</v>
      </c>
      <c r="B10" s="21"/>
      <c r="C10" s="21"/>
      <c r="D10" s="21"/>
      <c r="E10" s="21"/>
    </row>
    <row r="11" spans="1:5" x14ac:dyDescent="0.3">
      <c r="A11" s="58" t="s">
        <v>101</v>
      </c>
      <c r="B11" s="58" t="s">
        <v>102</v>
      </c>
      <c r="C11" s="58" t="s">
        <v>76</v>
      </c>
      <c r="D11" s="21"/>
      <c r="E11" s="21"/>
    </row>
  </sheetData>
  <pageMargins left="0.25" right="0.25" top="0.75" bottom="0.75" header="0.3" footer="0.3"/>
  <pageSetup scale="9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BB10"/>
  <sheetViews>
    <sheetView zoomScale="115" zoomScaleNormal="115" workbookViewId="0">
      <selection activeCell="I8" sqref="I8"/>
    </sheetView>
  </sheetViews>
  <sheetFormatPr baseColWidth="10" defaultColWidth="9.109375" defaultRowHeight="14.4" x14ac:dyDescent="0.3"/>
  <cols>
    <col min="1" max="1" width="17.5546875" style="59" customWidth="1"/>
    <col min="2" max="23" width="3.6640625" style="60" customWidth="1"/>
    <col min="24" max="24" width="6.5546875" style="60" customWidth="1"/>
    <col min="25" max="51" width="3.6640625" style="60" customWidth="1"/>
    <col min="52" max="52" width="3.6640625" style="78" customWidth="1"/>
    <col min="53" max="54" width="3.6640625" style="60" customWidth="1"/>
    <col min="55" max="16384" width="9.109375" style="59"/>
  </cols>
  <sheetData>
    <row r="1" spans="1:54" x14ac:dyDescent="0.3">
      <c r="B1" s="80" t="s">
        <v>72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 t="s">
        <v>71</v>
      </c>
      <c r="U1" s="82"/>
      <c r="V1" s="82"/>
      <c r="W1" s="82"/>
      <c r="X1" s="83"/>
      <c r="Y1" s="82" t="s">
        <v>9</v>
      </c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BA1" s="67"/>
      <c r="BB1" s="67"/>
    </row>
    <row r="2" spans="1:54" s="61" customFormat="1" ht="132" x14ac:dyDescent="0.3">
      <c r="A2" s="74" t="s">
        <v>202</v>
      </c>
      <c r="B2" s="62" t="s">
        <v>76</v>
      </c>
      <c r="C2" s="63" t="s">
        <v>64</v>
      </c>
      <c r="D2" s="62" t="s">
        <v>165</v>
      </c>
      <c r="E2" s="63" t="s">
        <v>166</v>
      </c>
      <c r="F2" s="62" t="s">
        <v>167</v>
      </c>
      <c r="G2" s="63" t="s">
        <v>168</v>
      </c>
      <c r="H2" s="62" t="s">
        <v>169</v>
      </c>
      <c r="I2" s="63" t="s">
        <v>170</v>
      </c>
      <c r="J2" s="62" t="s">
        <v>171</v>
      </c>
      <c r="K2" s="63" t="s">
        <v>172</v>
      </c>
      <c r="L2" s="62" t="s">
        <v>173</v>
      </c>
      <c r="M2" s="63" t="s">
        <v>174</v>
      </c>
      <c r="N2" s="62" t="s">
        <v>175</v>
      </c>
      <c r="O2" s="63" t="s">
        <v>176</v>
      </c>
      <c r="P2" s="62" t="s">
        <v>177</v>
      </c>
      <c r="Q2" s="63" t="s">
        <v>178</v>
      </c>
      <c r="R2" s="62" t="s">
        <v>179</v>
      </c>
      <c r="S2" s="63" t="s">
        <v>180</v>
      </c>
      <c r="T2" s="65" t="s">
        <v>102</v>
      </c>
      <c r="U2" s="63" t="s">
        <v>181</v>
      </c>
      <c r="V2" s="62" t="s">
        <v>182</v>
      </c>
      <c r="W2" s="63" t="s">
        <v>183</v>
      </c>
      <c r="X2" s="62" t="s">
        <v>184</v>
      </c>
      <c r="Y2" s="65" t="s">
        <v>185</v>
      </c>
      <c r="Z2" s="63" t="s">
        <v>55</v>
      </c>
      <c r="AA2" s="62" t="s">
        <v>186</v>
      </c>
      <c r="AB2" s="63" t="s">
        <v>187</v>
      </c>
      <c r="AC2" s="62" t="s">
        <v>56</v>
      </c>
      <c r="AD2" s="63" t="s">
        <v>188</v>
      </c>
      <c r="AE2" s="62" t="s">
        <v>189</v>
      </c>
      <c r="AF2" s="63" t="s">
        <v>190</v>
      </c>
      <c r="AG2" s="62" t="s">
        <v>191</v>
      </c>
      <c r="AH2" s="63" t="s">
        <v>192</v>
      </c>
      <c r="AI2" s="62" t="s">
        <v>193</v>
      </c>
      <c r="AJ2" s="63" t="s">
        <v>194</v>
      </c>
      <c r="AK2" s="62" t="s">
        <v>195</v>
      </c>
      <c r="AL2" s="63" t="s">
        <v>196</v>
      </c>
      <c r="AM2" s="62" t="s">
        <v>197</v>
      </c>
      <c r="AN2" s="63" t="s">
        <v>198</v>
      </c>
      <c r="AO2" s="62" t="s">
        <v>62</v>
      </c>
      <c r="AP2" s="63" t="s">
        <v>65</v>
      </c>
      <c r="AQ2" s="62" t="s">
        <v>199</v>
      </c>
      <c r="AR2" s="63" t="s">
        <v>79</v>
      </c>
      <c r="AS2" s="62" t="s">
        <v>40</v>
      </c>
      <c r="AT2" s="63" t="s">
        <v>39</v>
      </c>
      <c r="AU2" s="62" t="s">
        <v>41</v>
      </c>
      <c r="AV2" s="63" t="s">
        <v>80</v>
      </c>
      <c r="AW2" s="62" t="s">
        <v>85</v>
      </c>
      <c r="AX2" s="63" t="s">
        <v>200</v>
      </c>
      <c r="AY2" s="62" t="s">
        <v>201</v>
      </c>
      <c r="AZ2" s="69" t="s">
        <v>203</v>
      </c>
      <c r="BA2" s="68" t="s">
        <v>205</v>
      </c>
      <c r="BB2" s="68" t="s">
        <v>206</v>
      </c>
    </row>
    <row r="3" spans="1:54" x14ac:dyDescent="0.3">
      <c r="A3" s="75" t="s">
        <v>5</v>
      </c>
      <c r="B3" s="70">
        <v>10</v>
      </c>
      <c r="C3" s="70">
        <v>0</v>
      </c>
      <c r="D3" s="70">
        <v>0</v>
      </c>
      <c r="E3" s="70">
        <v>0</v>
      </c>
      <c r="F3" s="70">
        <v>0</v>
      </c>
      <c r="G3" s="70">
        <v>0</v>
      </c>
      <c r="H3" s="70">
        <v>0</v>
      </c>
      <c r="I3" s="70">
        <v>0</v>
      </c>
      <c r="J3" s="70">
        <v>0</v>
      </c>
      <c r="K3" s="70">
        <v>0</v>
      </c>
      <c r="L3" s="70"/>
      <c r="M3" s="70"/>
      <c r="N3" s="70"/>
      <c r="O3" s="70"/>
      <c r="P3" s="70"/>
      <c r="Q3" s="70"/>
      <c r="R3" s="70"/>
      <c r="S3" s="70"/>
      <c r="T3" s="71">
        <v>0</v>
      </c>
      <c r="U3" s="70"/>
      <c r="V3" s="70">
        <v>0</v>
      </c>
      <c r="W3" s="70"/>
      <c r="X3" s="70"/>
      <c r="Y3" s="71"/>
      <c r="Z3" s="70"/>
      <c r="AA3" s="70"/>
      <c r="AB3" s="70"/>
      <c r="AC3" s="70">
        <v>10</v>
      </c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9">
        <f>SUM(COUNTIF(B3:AY3,"&gt;=5"),COUNTIF(BA3:BB3,"&gt;=5"))</f>
        <v>2</v>
      </c>
      <c r="BA3" s="60">
        <v>0</v>
      </c>
      <c r="BB3" s="60">
        <v>0</v>
      </c>
    </row>
    <row r="4" spans="1:54" x14ac:dyDescent="0.3">
      <c r="A4" s="76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>
        <v>5</v>
      </c>
      <c r="U4" s="72">
        <v>5</v>
      </c>
      <c r="V4" s="72">
        <v>5</v>
      </c>
      <c r="W4" s="72"/>
      <c r="X4" s="72"/>
      <c r="Y4" s="73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9">
        <f>SUM(COUNTIF(B4:AY4,"&gt;=5"),COUNTIF(BA4:BB4,"&gt;=5"))</f>
        <v>4</v>
      </c>
      <c r="BA4" s="60">
        <v>5</v>
      </c>
    </row>
    <row r="5" spans="1:54" x14ac:dyDescent="0.3">
      <c r="A5" s="75" t="s">
        <v>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70"/>
      <c r="V5" s="70"/>
      <c r="W5" s="70"/>
      <c r="X5" s="70"/>
      <c r="Y5" s="71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9">
        <f t="shared" ref="AZ5:AZ10" si="0">SUM(COUNTIF(B5:AY5,"&gt;=5"),COUNTIF(BA5:BB5,"&gt;=5"))</f>
        <v>0</v>
      </c>
    </row>
    <row r="6" spans="1:54" ht="16.2" x14ac:dyDescent="0.3">
      <c r="A6" s="76" t="s">
        <v>16</v>
      </c>
      <c r="B6" s="72">
        <v>10</v>
      </c>
      <c r="C6" s="72">
        <v>10</v>
      </c>
      <c r="D6" s="72"/>
      <c r="E6" s="72"/>
      <c r="F6" s="72"/>
      <c r="G6" s="72"/>
      <c r="H6" s="72">
        <v>0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  <c r="U6" s="72"/>
      <c r="V6" s="72"/>
      <c r="W6" s="72"/>
      <c r="X6" s="72"/>
      <c r="Y6" s="73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9">
        <f t="shared" si="0"/>
        <v>2</v>
      </c>
    </row>
    <row r="7" spans="1:54" x14ac:dyDescent="0.3">
      <c r="A7" s="75" t="s">
        <v>101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1"/>
      <c r="U7" s="70"/>
      <c r="V7" s="70"/>
      <c r="W7" s="70"/>
      <c r="X7" s="70"/>
      <c r="Y7" s="71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9">
        <f t="shared" si="0"/>
        <v>0</v>
      </c>
    </row>
    <row r="8" spans="1:54" ht="16.2" x14ac:dyDescent="0.3">
      <c r="A8" s="76" t="s">
        <v>15</v>
      </c>
      <c r="B8" s="72">
        <v>10</v>
      </c>
      <c r="C8" s="72"/>
      <c r="D8" s="72"/>
      <c r="E8" s="72">
        <v>10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U8" s="72"/>
      <c r="V8" s="72"/>
      <c r="W8" s="72"/>
      <c r="X8" s="72"/>
      <c r="Y8" s="73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9">
        <f t="shared" si="0"/>
        <v>2</v>
      </c>
    </row>
    <row r="9" spans="1:54" x14ac:dyDescent="0.3">
      <c r="A9" s="75" t="s">
        <v>17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1"/>
      <c r="U9" s="70"/>
      <c r="V9" s="70"/>
      <c r="W9" s="70"/>
      <c r="X9" s="70"/>
      <c r="Y9" s="71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9">
        <f t="shared" si="0"/>
        <v>0</v>
      </c>
    </row>
    <row r="10" spans="1:54" x14ac:dyDescent="0.3">
      <c r="A10" s="77" t="s">
        <v>204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6"/>
      <c r="U10" s="64"/>
      <c r="V10" s="64"/>
      <c r="W10" s="64"/>
      <c r="X10" s="64"/>
      <c r="Y10" s="66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79">
        <f t="shared" si="0"/>
        <v>0</v>
      </c>
    </row>
  </sheetData>
  <mergeCells count="3">
    <mergeCell ref="B1:S1"/>
    <mergeCell ref="T1:X1"/>
    <mergeCell ref="Y1:AY1"/>
  </mergeCells>
  <dataValidations count="50">
    <dataValidation type="list" allowBlank="1" showInputMessage="1" showErrorMessage="1" sqref="B3:B10">
      <formula1>Liste_Chaumière</formula1>
    </dataValidation>
    <dataValidation type="list" allowBlank="1" showInputMessage="1" showErrorMessage="1" sqref="C3:C10">
      <formula1>Liste_Habitation</formula1>
    </dataValidation>
    <dataValidation type="list" allowBlank="1" showInputMessage="1" showErrorMessage="1" sqref="D3:D10">
      <formula1>Liste_Faubourg</formula1>
    </dataValidation>
    <dataValidation type="list" allowBlank="1" showInputMessage="1" showErrorMessage="1" sqref="E3:E10">
      <formula1>Liste_Lieu_culte</formula1>
    </dataValidation>
    <dataValidation type="list" allowBlank="1" showInputMessage="1" showErrorMessage="1" sqref="F3:F10">
      <formula1>Liste_Brasserie</formula1>
    </dataValidation>
    <dataValidation type="list" allowBlank="1" showInputMessage="1" showErrorMessage="1" sqref="G3:G10">
      <formula1>Liste_Académie_Militaire</formula1>
    </dataValidation>
    <dataValidation type="list" allowBlank="1" showInputMessage="1" showErrorMessage="1" sqref="H3:H10">
      <formula1>Liste_Écurie</formula1>
    </dataValidation>
    <dataValidation type="list" allowBlank="1" showInputMessage="1" showErrorMessage="1" sqref="I3:I10">
      <formula1>Liste_Taverne</formula1>
    </dataValidation>
    <dataValidation type="list" allowBlank="1" showInputMessage="1" showErrorMessage="1" sqref="J3:J10">
      <formula1>Liste_Lieu_de_culte</formula1>
    </dataValidation>
    <dataValidation type="list" allowBlank="1" showInputMessage="1" showErrorMessage="1" sqref="K3:K10">
      <formula1>Liste_Cathédrale</formula1>
    </dataValidation>
    <dataValidation type="list" allowBlank="1" showInputMessage="1" showErrorMessage="1" sqref="L3:L10">
      <formula1>Liste_Laboratoire</formula1>
    </dataValidation>
    <dataValidation type="list" allowBlank="1" showInputMessage="1" showErrorMessage="1" sqref="M3:M10">
      <formula1>Liste_Tour</formula1>
    </dataValidation>
    <dataValidation type="list" allowBlank="1" showInputMessage="1" showErrorMessage="1" sqref="N3:N10">
      <formula1>Liste_Crypte</formula1>
    </dataValidation>
    <dataValidation type="list" allowBlank="1" showInputMessage="1" showErrorMessage="1" sqref="O3:O10">
      <formula1>Liste_Lieu_ancestral</formula1>
    </dataValidation>
    <dataValidation type="list" allowBlank="1" showInputMessage="1" showErrorMessage="1" sqref="P3:P10">
      <formula1>Liste_Cercle_rituel</formula1>
    </dataValidation>
    <dataValidation type="list" allowBlank="1" showInputMessage="1" showErrorMessage="1" sqref="Q3:Q10">
      <formula1>Liste_Dolmen</formula1>
    </dataValidation>
    <dataValidation type="list" allowBlank="1" showInputMessage="1" showErrorMessage="1" sqref="R3:R10">
      <formula1>Liste_Pentacle</formula1>
    </dataValidation>
    <dataValidation type="list" allowBlank="1" showInputMessage="1" showErrorMessage="1" sqref="S3:S10">
      <formula1>Liste_Grand_Lieu_Arcanique</formula1>
    </dataValidation>
    <dataValidation type="list" allowBlank="1" showInputMessage="1" showErrorMessage="1" sqref="T3:T10">
      <formula1>Liste_Palissade</formula1>
    </dataValidation>
    <dataValidation type="list" allowBlank="1" showInputMessage="1" showErrorMessage="1" sqref="U3:U10">
      <formula1>Liste_Fortin</formula1>
    </dataValidation>
    <dataValidation type="list" allowBlank="1" showInputMessage="1" showErrorMessage="1" sqref="V3:V10">
      <formula1>Liste_Donjon</formula1>
    </dataValidation>
    <dataValidation type="list" allowBlank="1" showInputMessage="1" showErrorMessage="1" sqref="X3:X10">
      <formula1>Liste_Forteresse</formula1>
    </dataValidation>
    <dataValidation type="list" allowBlank="1" showInputMessage="1" showErrorMessage="1" sqref="W3:W10">
      <formula1>Liste_Tourelle</formula1>
    </dataValidation>
    <dataValidation type="list" allowBlank="1" showInputMessage="1" showErrorMessage="1" sqref="Y3:Y10">
      <formula1>Liste_Camp_de_bucheron</formula1>
    </dataValidation>
    <dataValidation type="list" allowBlank="1" showInputMessage="1" showErrorMessage="1" sqref="Z3:Z10">
      <formula1>Liste_Champs</formula1>
    </dataValidation>
    <dataValidation type="list" allowBlank="1" showInputMessage="1" showErrorMessage="1" sqref="AA3:AA10">
      <formula1>Liste_Carrière</formula1>
    </dataValidation>
    <dataValidation type="list" allowBlank="1" showInputMessage="1" showErrorMessage="1" sqref="AB3:AB10">
      <formula1>Liste_Grange</formula1>
    </dataValidation>
    <dataValidation type="list" allowBlank="1" showInputMessage="1" showErrorMessage="1" sqref="AC3:AC10">
      <formula1>Liste_Enclos</formula1>
    </dataValidation>
    <dataValidation type="list" allowBlank="1" showInputMessage="1" showErrorMessage="1" sqref="AD3:AD10">
      <formula1>Liste_Étable</formula1>
    </dataValidation>
    <dataValidation type="list" allowBlank="1" showInputMessage="1" showErrorMessage="1" sqref="AE3:AE10">
      <formula1>Liste_Ferme</formula1>
    </dataValidation>
    <dataValidation type="list" allowBlank="1" showInputMessage="1" showErrorMessage="1" sqref="AF3:AF10">
      <formula1>Liste_Abatoir</formula1>
    </dataValidation>
    <dataValidation type="list" allowBlank="1" showInputMessage="1" showErrorMessage="1" sqref="AG3:AG10">
      <formula1>Liste_Moulin</formula1>
    </dataValidation>
    <dataValidation type="list" allowBlank="1" showInputMessage="1" showErrorMessage="1" sqref="AH3:AH10">
      <formula1>Liste_Four</formula1>
    </dataValidation>
    <dataValidation type="list" allowBlank="1" showInputMessage="1" showErrorMessage="1" sqref="AI3:AI10">
      <formula1>Liste_Atelier</formula1>
    </dataValidation>
    <dataValidation type="list" allowBlank="1" showInputMessage="1" showErrorMessage="1" sqref="AJ3:AJ10">
      <formula1>Liste_Fabrique</formula1>
    </dataValidation>
    <dataValidation type="list" allowBlank="1" showInputMessage="1" showErrorMessage="1" sqref="AK3:AK10">
      <formula1>Liste_Forge</formula1>
    </dataValidation>
    <dataValidation type="list" allowBlank="1" showInputMessage="1" showErrorMessage="1" sqref="AL3:AL10">
      <formula1>Liste_Fondrerie</formula1>
    </dataValidation>
    <dataValidation type="list" allowBlank="1" showInputMessage="1" showErrorMessage="1" sqref="AM3:AM10">
      <formula1>Liste_Mine</formula1>
    </dataValidation>
    <dataValidation type="list" allowBlank="1" showInputMessage="1" showErrorMessage="1" sqref="AN3:AN10">
      <formula1>Liste_Grande_Mine</formula1>
    </dataValidation>
    <dataValidation type="list" allowBlank="1" showInputMessage="1" showErrorMessage="1" sqref="AO3:AO10">
      <formula1>Liste_Ampano</formula1>
    </dataValidation>
    <dataValidation type="list" allowBlank="1" showInputMessage="1" showErrorMessage="1" sqref="AP3:AP10">
      <formula1>Liste_Cao_Matso</formula1>
    </dataValidation>
    <dataValidation type="list" allowBlank="1" showInputMessage="1" showErrorMessage="1" sqref="AQ3:AQ10">
      <formula1>Liste_Tamma_Tao</formula1>
    </dataValidation>
    <dataValidation type="list" allowBlank="1" showInputMessage="1" showErrorMessage="1" sqref="AR3:AR10">
      <formula1>Liste_Carma_Tano</formula1>
    </dataValidation>
    <dataValidation type="list" allowBlank="1" showInputMessage="1" showErrorMessage="1" sqref="AS3:AS10">
      <formula1>Liste_École_Maçon</formula1>
    </dataValidation>
    <dataValidation type="list" allowBlank="1" showInputMessage="1" showErrorMessage="1" sqref="AT3:AT10">
      <formula1>Liste_École_Charpentier</formula1>
    </dataValidation>
    <dataValidation type="list" allowBlank="1" showInputMessage="1" showErrorMessage="1" sqref="AU3:AU10">
      <formula1>Liste_École_Forgeron</formula1>
    </dataValidation>
    <dataValidation type="list" allowBlank="1" showInputMessage="1" showErrorMessage="1" sqref="AV3:AV10">
      <formula1>Liste_Université</formula1>
    </dataValidation>
    <dataValidation type="list" allowBlank="1" showInputMessage="1" showErrorMessage="1" sqref="AW3:AW10">
      <formula1>Liste_Chapelle</formula1>
    </dataValidation>
    <dataValidation type="list" allowBlank="1" showInputMessage="1" showErrorMessage="1" sqref="AX3:AX10">
      <formula1>Liste_Académie</formula1>
    </dataValidation>
    <dataValidation type="list" allowBlank="1" showInputMessage="1" showErrorMessage="1" sqref="AY3:AY10 BA3:BB10">
      <formula1>Liste_collège_oculte</formula1>
    </dataValidation>
  </dataValidations>
  <pageMargins left="0.25" right="0.25" top="0.75" bottom="0.75" header="0.3" footer="0.3"/>
  <pageSetup scale="90" orientation="landscape" horizontalDpi="1200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D24D668F-DDC3-41A5-8E4A-F18BA538F3D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BA3:BB10 B3:AY10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Coffre</vt:lpstr>
      <vt:lpstr>Domaines</vt:lpstr>
      <vt:lpstr>Résultat escompté</vt:lpstr>
      <vt:lpstr>Bâtiments Construits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Gagnon</dc:creator>
  <cp:lastModifiedBy>Dragan</cp:lastModifiedBy>
  <cp:lastPrinted>2018-08-09T00:21:58Z</cp:lastPrinted>
  <dcterms:created xsi:type="dcterms:W3CDTF">2016-04-21T15:17:28Z</dcterms:created>
  <dcterms:modified xsi:type="dcterms:W3CDTF">2019-02-12T01:13:20Z</dcterms:modified>
</cp:coreProperties>
</file>