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7315" windowHeight="13110"/>
  </bookViews>
  <sheets>
    <sheet name="PLANNING INTERVENTION STACX" sheetId="1" r:id="rId1"/>
  </sheets>
  <calcPr calcId="145621"/>
</workbook>
</file>

<file path=xl/calcChain.xml><?xml version="1.0" encoding="utf-8"?>
<calcChain xmlns="http://schemas.openxmlformats.org/spreadsheetml/2006/main">
  <c r="P6" i="1" l="1"/>
  <c r="N6" i="1"/>
  <c r="O6" i="1" s="1"/>
  <c r="Z6" i="1"/>
  <c r="AA6" i="1"/>
  <c r="AB6" i="1"/>
  <c r="AC6" i="1" s="1"/>
  <c r="V6" i="1"/>
  <c r="W6" i="1"/>
  <c r="X6" i="1"/>
  <c r="Y6" i="1"/>
  <c r="M6" i="1"/>
  <c r="R25" i="1"/>
  <c r="F24" i="1"/>
  <c r="R22" i="1"/>
  <c r="R21" i="1"/>
  <c r="P21" i="1"/>
  <c r="N20" i="1"/>
  <c r="N5" i="1" l="1"/>
  <c r="M5" i="1"/>
  <c r="X5" i="1"/>
  <c r="R20" i="1" l="1"/>
  <c r="R24" i="1"/>
  <c r="Q5" i="1"/>
  <c r="P5" i="1"/>
  <c r="O5" i="1"/>
  <c r="AB5" i="1"/>
  <c r="AC5" i="1" s="1"/>
  <c r="AA5" i="1"/>
  <c r="Z5" i="1"/>
  <c r="Y5" i="1"/>
  <c r="W5" i="1"/>
  <c r="V5" i="1"/>
  <c r="P20" i="1" l="1"/>
  <c r="Q6" i="1"/>
  <c r="R6" i="1" s="1"/>
  <c r="R5" i="1"/>
  <c r="S5" i="1" s="1"/>
  <c r="S6" i="1" l="1"/>
  <c r="T6" i="1"/>
  <c r="U6" i="1" s="1"/>
  <c r="T5" i="1"/>
  <c r="U5" i="1" l="1"/>
</calcChain>
</file>

<file path=xl/sharedStrings.xml><?xml version="1.0" encoding="utf-8"?>
<sst xmlns="http://schemas.openxmlformats.org/spreadsheetml/2006/main" count="63" uniqueCount="58">
  <si>
    <t>DATE du Jour</t>
  </si>
  <si>
    <t>Code du CLIENT</t>
  </si>
  <si>
    <t>Heure de départ: Trajet ALLER</t>
  </si>
  <si>
    <t>Distance parcourue ALLER</t>
  </si>
  <si>
    <r>
      <t xml:space="preserve">Heure prise fonction </t>
    </r>
    <r>
      <rPr>
        <sz val="8"/>
        <color theme="1"/>
        <rFont val="Calibri"/>
        <family val="2"/>
        <scheme val="minor"/>
      </rPr>
      <t>chez le client</t>
    </r>
  </si>
  <si>
    <t>Heure coupure Dejeuner</t>
  </si>
  <si>
    <t>Fin coupure Dejeuner</t>
  </si>
  <si>
    <t>Heure coupure Diner</t>
  </si>
  <si>
    <t>Fin coupure diner</t>
  </si>
  <si>
    <t>Distance parcourue RETOUR</t>
  </si>
  <si>
    <t>Heure arrivée trajet RETOUR</t>
  </si>
  <si>
    <t>TOTAL des heures</t>
  </si>
  <si>
    <t>TOTAL heures JOUR</t>
  </si>
  <si>
    <t>Cout global Jour à 27€/h</t>
  </si>
  <si>
    <t>Resultat intermédiaire 1</t>
  </si>
  <si>
    <t>Resultat intermédiaire 2</t>
  </si>
  <si>
    <t>TOTAL Heures Intermédiaire</t>
  </si>
  <si>
    <t>Cout global Intermédiaire à 32€/h</t>
  </si>
  <si>
    <t xml:space="preserve">TOTAL heures NUIT </t>
  </si>
  <si>
    <t>Cout global Nuit à 38€/h</t>
  </si>
  <si>
    <t>Tps de trajet ALLER</t>
  </si>
  <si>
    <t>Indemnité Kilométrique Aller</t>
  </si>
  <si>
    <t>Tps trajet Retour</t>
  </si>
  <si>
    <t>Indemnité Kilométrique Retour</t>
  </si>
  <si>
    <t>dejeuner</t>
  </si>
  <si>
    <t>diner</t>
  </si>
  <si>
    <t>hotel</t>
  </si>
  <si>
    <t>Petit dejeuner</t>
  </si>
  <si>
    <t>Invité</t>
  </si>
  <si>
    <t>sous-traitant</t>
  </si>
  <si>
    <t>Légende +</t>
  </si>
  <si>
    <t xml:space="preserve">Saisie manuelle des données </t>
  </si>
  <si>
    <t>0,34€/Km</t>
  </si>
  <si>
    <t>à</t>
  </si>
  <si>
    <t>C017</t>
  </si>
  <si>
    <t>C001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</si>
  <si>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</si>
  <si>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</si>
  <si>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</si>
  <si>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</si>
  <si>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</si>
  <si>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</si>
  <si>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</si>
  <si>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</si>
  <si>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</si>
  <si>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</si>
  <si>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CONSIGNES: exemple du 28 janvier 2019:</t>
  </si>
  <si>
    <r>
      <t xml:space="preserve">1-Renseigner les temps des cellules en violet (saisie manuelle des données) - </t>
    </r>
    <r>
      <rPr>
        <sz val="11"/>
        <color rgb="FFFF0000"/>
        <rFont val="Calibri"/>
        <family val="2"/>
        <scheme val="minor"/>
      </rPr>
      <t>OK</t>
    </r>
  </si>
  <si>
    <r>
      <t>2-Je cherche une formule matricielle pour avoir la durée exacte par tranche horaire de travail/trajet indemnisé de façon identique</t>
    </r>
    <r>
      <rPr>
        <b/>
        <sz val="11"/>
        <color rgb="FFFF0000"/>
        <rFont val="Calibri"/>
        <family val="2"/>
        <scheme val="minor"/>
      </rPr>
      <t xml:space="preserve"> NOK</t>
    </r>
  </si>
  <si>
    <r>
      <t xml:space="preserve">3-En déduire les coûts par tranche sur une intervention - </t>
    </r>
    <r>
      <rPr>
        <sz val="11"/>
        <color rgb="FFFF0000"/>
        <rFont val="Calibri"/>
        <family val="2"/>
        <scheme val="minor"/>
      </rPr>
      <t>OK</t>
    </r>
  </si>
  <si>
    <r>
      <t xml:space="preserve">4-Attention à deduire les temps de pause dejeuner diner des sous totaux dans les formules </t>
    </r>
    <r>
      <rPr>
        <b/>
        <sz val="11"/>
        <color rgb="FFFF0000"/>
        <rFont val="Calibri"/>
        <family val="2"/>
        <scheme val="minor"/>
      </rPr>
      <t>NOK</t>
    </r>
  </si>
  <si>
    <r>
      <t xml:space="preserve">5- est ce que les formats de cellule sont bien choisies? </t>
    </r>
    <r>
      <rPr>
        <b/>
        <sz val="11"/>
        <color rgb="FFFF0000"/>
        <rFont val="Calibri"/>
        <family val="2"/>
        <scheme val="minor"/>
      </rPr>
      <t>NOK</t>
    </r>
  </si>
  <si>
    <t>M32-((N2-MIN(C32;N2))+(MAX(L32;N4)-N4))</t>
  </si>
  <si>
    <t>("8:00"-MIN(C32;"8:00"))+(MAX(L32;"18:00")-"18:00")</t>
  </si>
  <si>
    <t>SI((P2&lt;C32&lt;P4);(P4-C32);0)+SI((ET(C32&lt;P2;L32&gt;P4));(P4-P2);0)</t>
  </si>
  <si>
    <t>M32-(N32+R32)-(J32-I32)</t>
  </si>
  <si>
    <r>
      <t xml:space="preserve">Heure fin Intervention 
</t>
    </r>
    <r>
      <rPr>
        <sz val="8"/>
        <color theme="1"/>
        <rFont val="Calibri"/>
        <family val="2"/>
        <scheme val="minor"/>
      </rPr>
      <t>chez le client</t>
    </r>
  </si>
  <si>
    <t>C002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</si>
</sst>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164" formatCode="h:mm;@"/>
    <numFmt numFmtId="165" formatCode="[$-F400]h:mm:ss\ AM/PM"/>
    <numFmt numFmtId="166" formatCode="#,##0.00\ &quot;€&quot;"/>
    <numFmt numFmtId="167" formatCode="[$-F800]dddd\,\ mmmm\ dd\,\ yyyy"/>
    <numFmt numFmtId="168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6">
    <xf numFmtId="0" fontId="0" fillId="0" borderId="0" xfId="0"/>
    <xf numFmtId="14" fontId="5" fillId="5" borderId="2" xfId="0" applyNumberFormat="1" applyFont="1" applyFill="1" applyBorder="1" applyAlignment="1">
      <alignment horizontal="left" textRotation="90" wrapText="1" shrinkToFit="1"/>
    </xf>
    <xf numFmtId="0" fontId="6" fillId="6" borderId="2" xfId="0" applyFont="1" applyFill="1" applyBorder="1" applyAlignment="1">
      <alignment horizontal="left" textRotation="90" wrapText="1" shrinkToFit="1"/>
    </xf>
    <xf numFmtId="0" fontId="6" fillId="5" borderId="2" xfId="0" applyFont="1" applyFill="1" applyBorder="1" applyAlignment="1">
      <alignment horizontal="left" textRotation="90" wrapText="1" shrinkToFit="1"/>
    </xf>
    <xf numFmtId="0" fontId="6" fillId="7" borderId="2" xfId="0" applyFont="1" applyFill="1" applyBorder="1" applyAlignment="1">
      <alignment horizontal="left" textRotation="90" wrapText="1" shrinkToFit="1"/>
    </xf>
    <xf numFmtId="0" fontId="6" fillId="8" borderId="2" xfId="0" applyFont="1" applyFill="1" applyBorder="1" applyAlignment="1">
      <alignment horizontal="left" textRotation="90" wrapText="1" shrinkToFit="1"/>
    </xf>
    <xf numFmtId="164" fontId="6" fillId="8" borderId="2" xfId="0" applyNumberFormat="1" applyFont="1" applyFill="1" applyBorder="1" applyAlignment="1">
      <alignment horizontal="left" textRotation="90" wrapText="1" shrinkToFit="1"/>
    </xf>
    <xf numFmtId="0" fontId="6" fillId="8" borderId="3" xfId="0" applyFont="1" applyFill="1" applyBorder="1" applyAlignment="1">
      <alignment horizontal="left" textRotation="90" wrapText="1" shrinkToFit="1"/>
    </xf>
    <xf numFmtId="0" fontId="8" fillId="3" borderId="3" xfId="2" applyFont="1" applyBorder="1" applyAlignment="1">
      <alignment horizontal="center" vertical="top" wrapText="1" shrinkToFit="1"/>
    </xf>
    <xf numFmtId="166" fontId="8" fillId="3" borderId="6" xfId="2" applyNumberFormat="1" applyFont="1" applyBorder="1" applyAlignment="1">
      <alignment horizontal="center" vertical="top" wrapText="1" shrinkToFit="1"/>
    </xf>
    <xf numFmtId="20" fontId="8" fillId="3" borderId="6" xfId="2" applyNumberFormat="1" applyFont="1" applyBorder="1" applyAlignment="1">
      <alignment horizontal="center" vertical="top" wrapText="1" shrinkToFit="1"/>
    </xf>
    <xf numFmtId="0" fontId="8" fillId="3" borderId="6" xfId="2" applyFont="1" applyBorder="1" applyAlignment="1">
      <alignment horizontal="center" vertical="top" wrapText="1" shrinkToFit="1"/>
    </xf>
    <xf numFmtId="6" fontId="8" fillId="3" borderId="6" xfId="2" applyNumberFormat="1" applyFont="1" applyBorder="1" applyAlignment="1">
      <alignment horizontal="center" vertical="top" wrapText="1" shrinkToFit="1"/>
    </xf>
    <xf numFmtId="166" fontId="8" fillId="3" borderId="6" xfId="2" applyNumberFormat="1" applyFont="1" applyBorder="1" applyAlignment="1">
      <alignment horizontal="center" vertical="center" wrapText="1" shrinkToFit="1"/>
    </xf>
    <xf numFmtId="0" fontId="9" fillId="0" borderId="0" xfId="0" applyFont="1"/>
    <xf numFmtId="166" fontId="8" fillId="3" borderId="3" xfId="2" applyNumberFormat="1" applyFont="1" applyBorder="1" applyAlignment="1">
      <alignment horizontal="center" vertical="top" wrapText="1" shrinkToFit="1"/>
    </xf>
    <xf numFmtId="6" fontId="8" fillId="3" borderId="3" xfId="2" applyNumberFormat="1" applyFont="1" applyBorder="1" applyAlignment="1">
      <alignment horizontal="center" vertical="top" wrapText="1" shrinkToFit="1"/>
    </xf>
    <xf numFmtId="166" fontId="8" fillId="3" borderId="3" xfId="2" applyNumberFormat="1" applyFont="1" applyBorder="1" applyAlignment="1">
      <alignment horizontal="center" vertical="center" wrapText="1" shrinkToFit="1"/>
    </xf>
    <xf numFmtId="0" fontId="8" fillId="3" borderId="9" xfId="2" applyFont="1" applyBorder="1" applyAlignment="1">
      <alignment horizontal="center" vertical="top" wrapText="1" shrinkToFit="1"/>
    </xf>
    <xf numFmtId="166" fontId="8" fillId="3" borderId="9" xfId="2" applyNumberFormat="1" applyFont="1" applyBorder="1" applyAlignment="1">
      <alignment horizontal="center" vertical="top" wrapText="1" shrinkToFit="1"/>
    </xf>
    <xf numFmtId="20" fontId="8" fillId="3" borderId="9" xfId="2" applyNumberFormat="1" applyFont="1" applyBorder="1" applyAlignment="1">
      <alignment horizontal="center" vertical="top" wrapText="1" shrinkToFit="1"/>
    </xf>
    <xf numFmtId="6" fontId="8" fillId="3" borderId="9" xfId="2" applyNumberFormat="1" applyFont="1" applyBorder="1" applyAlignment="1">
      <alignment horizontal="center" vertical="top" wrapText="1" shrinkToFit="1"/>
    </xf>
    <xf numFmtId="166" fontId="8" fillId="3" borderId="9" xfId="2" applyNumberFormat="1" applyFont="1" applyBorder="1" applyAlignment="1">
      <alignment horizontal="center" vertical="center" wrapText="1" shrinkToFit="1"/>
    </xf>
    <xf numFmtId="167" fontId="5" fillId="4" borderId="2" xfId="0" applyNumberFormat="1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right" vertical="top" wrapText="1" shrinkToFit="1"/>
    </xf>
    <xf numFmtId="165" fontId="0" fillId="0" borderId="0" xfId="0" applyNumberFormat="1"/>
    <xf numFmtId="14" fontId="8" fillId="4" borderId="4" xfId="0" applyNumberFormat="1" applyFont="1" applyFill="1" applyBorder="1" applyAlignment="1">
      <alignment horizontal="right" vertical="center"/>
    </xf>
    <xf numFmtId="14" fontId="8" fillId="4" borderId="7" xfId="0" applyNumberFormat="1" applyFont="1" applyFill="1" applyBorder="1" applyAlignment="1">
      <alignment horizontal="right" vertical="center"/>
    </xf>
    <xf numFmtId="14" fontId="8" fillId="4" borderId="8" xfId="0" applyNumberFormat="1" applyFont="1" applyFill="1" applyBorder="1" applyAlignment="1">
      <alignment horizontal="right" vertical="center"/>
    </xf>
    <xf numFmtId="0" fontId="8" fillId="5" borderId="5" xfId="1" applyFont="1" applyFill="1" applyBorder="1" applyAlignment="1">
      <alignment horizontal="center" vertical="center" wrapText="1" shrinkToFit="1"/>
    </xf>
    <xf numFmtId="0" fontId="8" fillId="5" borderId="2" xfId="1" applyFont="1" applyFill="1" applyBorder="1" applyAlignment="1">
      <alignment horizontal="center" vertical="center" wrapText="1" shrinkToFit="1"/>
    </xf>
    <xf numFmtId="0" fontId="8" fillId="5" borderId="0" xfId="1" applyFont="1" applyFill="1" applyBorder="1" applyAlignment="1">
      <alignment horizontal="center" vertical="center" wrapText="1" shrinkToFit="1"/>
    </xf>
    <xf numFmtId="0" fontId="8" fillId="5" borderId="8" xfId="1" applyFont="1" applyFill="1" applyBorder="1" applyAlignment="1">
      <alignment horizontal="center" vertical="center" wrapText="1" shrinkToFit="1"/>
    </xf>
    <xf numFmtId="166" fontId="8" fillId="3" borderId="6" xfId="2" applyNumberFormat="1" applyFont="1" applyBorder="1" applyAlignment="1">
      <alignment horizontal="center" vertical="center" wrapText="1" shrinkToFit="1"/>
    </xf>
    <xf numFmtId="166" fontId="8" fillId="3" borderId="3" xfId="2" applyNumberFormat="1" applyFont="1" applyBorder="1" applyAlignment="1">
      <alignment horizontal="center" vertical="center" wrapText="1" shrinkToFit="1"/>
    </xf>
    <xf numFmtId="166" fontId="8" fillId="3" borderId="9" xfId="2" applyNumberFormat="1" applyFont="1" applyBorder="1" applyAlignment="1">
      <alignment horizontal="center" vertical="center" wrapText="1" shrinkToFit="1"/>
    </xf>
    <xf numFmtId="164" fontId="0" fillId="6" borderId="2" xfId="0" applyNumberFormat="1" applyFont="1" applyFill="1" applyBorder="1" applyAlignment="1">
      <alignment horizontal="center" vertical="top" wrapText="1" shrinkToFit="1"/>
    </xf>
    <xf numFmtId="1" fontId="11" fillId="10" borderId="2" xfId="1" applyNumberFormat="1" applyFont="1" applyFill="1" applyBorder="1" applyAlignment="1">
      <alignment horizontal="center" vertical="top" wrapText="1" shrinkToFit="1"/>
    </xf>
    <xf numFmtId="164" fontId="0" fillId="10" borderId="2" xfId="0" applyNumberFormat="1" applyFont="1" applyFill="1" applyBorder="1" applyAlignment="1">
      <alignment horizontal="center" vertical="top" wrapText="1" shrinkToFit="1"/>
    </xf>
    <xf numFmtId="164" fontId="12" fillId="7" borderId="2" xfId="0" applyNumberFormat="1" applyFont="1" applyFill="1" applyBorder="1" applyAlignment="1">
      <alignment horizontal="center" vertical="top" wrapText="1" shrinkToFit="1"/>
    </xf>
    <xf numFmtId="164" fontId="3" fillId="7" borderId="2" xfId="0" applyNumberFormat="1" applyFont="1" applyFill="1" applyBorder="1" applyAlignment="1">
      <alignment horizontal="center" vertical="top" wrapText="1" shrinkToFit="1"/>
    </xf>
    <xf numFmtId="166" fontId="0" fillId="8" borderId="2" xfId="0" applyNumberFormat="1" applyFont="1" applyFill="1" applyBorder="1" applyAlignment="1">
      <alignment horizontal="center" vertical="top" wrapText="1" shrinkToFit="1"/>
    </xf>
    <xf numFmtId="164" fontId="0" fillId="7" borderId="2" xfId="0" applyNumberFormat="1" applyFont="1" applyFill="1" applyBorder="1" applyAlignment="1">
      <alignment horizontal="center" vertical="top" wrapText="1" shrinkToFit="1"/>
    </xf>
    <xf numFmtId="168" fontId="0" fillId="9" borderId="2" xfId="0" applyNumberFormat="1" applyFont="1" applyFill="1" applyBorder="1" applyAlignment="1">
      <alignment wrapText="1" shrinkToFit="1"/>
    </xf>
    <xf numFmtId="0" fontId="0" fillId="0" borderId="2" xfId="0" applyFont="1" applyBorder="1"/>
    <xf numFmtId="0" fontId="0" fillId="0" borderId="2" xfId="0" applyFont="1" applyBorder="1" applyAlignment="1">
      <alignment horizontal="center" vertical="top" wrapText="1" shrinkToFit="1"/>
    </xf>
    <xf numFmtId="0" fontId="0" fillId="0" borderId="2" xfId="0" applyFont="1" applyBorder="1" applyAlignment="1">
      <alignment wrapText="1" shrinkToFi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166" fontId="0" fillId="8" borderId="2" xfId="0" applyNumberFormat="1" applyFont="1" applyFill="1" applyBorder="1" applyAlignment="1">
      <alignment horizontal="center" vertical="center" wrapText="1" shrinkToFit="1"/>
    </xf>
    <xf numFmtId="166" fontId="0" fillId="8" borderId="2" xfId="0" applyNumberFormat="1" applyFont="1" applyFill="1" applyBorder="1" applyAlignment="1">
      <alignment wrapText="1" shrinkToFit="1"/>
    </xf>
    <xf numFmtId="164" fontId="8" fillId="3" borderId="6" xfId="2" applyNumberFormat="1" applyFont="1" applyBorder="1" applyAlignment="1">
      <alignment horizontal="center" vertical="top" wrapText="1" shrinkToFit="1"/>
    </xf>
    <xf numFmtId="164" fontId="8" fillId="3" borderId="3" xfId="2" applyNumberFormat="1" applyFont="1" applyBorder="1" applyAlignment="1">
      <alignment horizontal="center" vertical="top" wrapText="1" shrinkToFit="1"/>
    </xf>
    <xf numFmtId="164" fontId="8" fillId="3" borderId="9" xfId="2" applyNumberFormat="1" applyFont="1" applyBorder="1" applyAlignment="1">
      <alignment horizontal="center" vertical="top" wrapText="1" shrinkToFit="1"/>
    </xf>
    <xf numFmtId="0" fontId="0" fillId="0" borderId="10" xfId="0" applyBorder="1" applyAlignment="1"/>
    <xf numFmtId="0" fontId="0" fillId="0" borderId="11" xfId="0" applyBorder="1" applyAlignment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164" fontId="0" fillId="0" borderId="14" xfId="0" applyNumberFormat="1" applyBorder="1"/>
    <xf numFmtId="0" fontId="0" fillId="0" borderId="15" xfId="0" applyBorder="1"/>
    <xf numFmtId="0" fontId="0" fillId="0" borderId="16" xfId="0" applyBorder="1"/>
    <xf numFmtId="165" fontId="0" fillId="0" borderId="16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Border="1"/>
  </cellXfs>
  <cellStyles count="3">
    <cellStyle name="Neutre" xfId="2" builtinId="28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zoomScale="110" zoomScaleNormal="110" workbookViewId="0">
      <pane ySplit="4" topLeftCell="A5" activePane="bottomLeft" state="frozen"/>
      <selection pane="bottomLeft" activeCell="C23" sqref="C23"/>
    </sheetView>
  </sheetViews>
  <sheetFormatPr baseColWidth="10" defaultRowHeight="15" x14ac:dyDescent="0.25"/>
  <cols>
    <col min="1" max="1" width="21.42578125" bestFit="1" customWidth="1"/>
    <col min="2" max="2" width="5" bestFit="1" customWidth="1"/>
    <col min="3" max="3" width="5.7109375" bestFit="1" customWidth="1"/>
    <col min="4" max="4" width="4" bestFit="1" customWidth="1"/>
    <col min="5" max="5" width="5.85546875" customWidth="1"/>
    <col min="6" max="7" width="5.7109375" bestFit="1" customWidth="1"/>
    <col min="8" max="8" width="7.85546875" bestFit="1" customWidth="1"/>
    <col min="9" max="9" width="5.7109375" bestFit="1" customWidth="1"/>
    <col min="10" max="10" width="5.5703125" bestFit="1" customWidth="1"/>
    <col min="11" max="12" width="5.7109375" bestFit="1" customWidth="1"/>
    <col min="13" max="13" width="5.5703125" bestFit="1" customWidth="1"/>
    <col min="14" max="14" width="6" customWidth="1"/>
    <col min="15" max="15" width="8" bestFit="1" customWidth="1"/>
    <col min="16" max="16" width="5.85546875" bestFit="1" customWidth="1"/>
    <col min="17" max="17" width="5.7109375" bestFit="1" customWidth="1"/>
    <col min="18" max="18" width="7.5703125" bestFit="1" customWidth="1"/>
    <col min="19" max="19" width="8.140625" bestFit="1" customWidth="1"/>
    <col min="20" max="20" width="5.7109375" bestFit="1" customWidth="1"/>
    <col min="21" max="21" width="8.140625" bestFit="1" customWidth="1"/>
    <col min="22" max="22" width="5.7109375" bestFit="1" customWidth="1"/>
    <col min="23" max="23" width="8" bestFit="1" customWidth="1"/>
    <col min="24" max="24" width="4.5703125" bestFit="1" customWidth="1"/>
    <col min="25" max="25" width="8.140625" bestFit="1" customWidth="1"/>
    <col min="26" max="28" width="7.140625" bestFit="1" customWidth="1"/>
    <col min="29" max="29" width="6.140625" bestFit="1" customWidth="1"/>
    <col min="30" max="31" width="3.28515625" bestFit="1" customWidth="1"/>
  </cols>
  <sheetData>
    <row r="1" spans="1:31" ht="113.25" customHeight="1" x14ac:dyDescent="0.25">
      <c r="A1" s="24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2" t="s">
        <v>56</v>
      </c>
      <c r="I1" s="3" t="s">
        <v>7</v>
      </c>
      <c r="J1" s="3" t="s">
        <v>8</v>
      </c>
      <c r="K1" s="3" t="s">
        <v>9</v>
      </c>
      <c r="L1" s="2" t="s">
        <v>10</v>
      </c>
      <c r="M1" s="4" t="s">
        <v>11</v>
      </c>
      <c r="N1" s="4" t="s">
        <v>12</v>
      </c>
      <c r="O1" s="5" t="s">
        <v>13</v>
      </c>
      <c r="P1" s="4" t="s">
        <v>14</v>
      </c>
      <c r="Q1" s="4" t="s">
        <v>15</v>
      </c>
      <c r="R1" s="4" t="s">
        <v>16</v>
      </c>
      <c r="S1" s="5" t="s">
        <v>17</v>
      </c>
      <c r="T1" s="4" t="s">
        <v>18</v>
      </c>
      <c r="U1" s="5" t="s">
        <v>19</v>
      </c>
      <c r="V1" s="4" t="s">
        <v>20</v>
      </c>
      <c r="W1" s="5" t="s">
        <v>21</v>
      </c>
      <c r="X1" s="4" t="s">
        <v>22</v>
      </c>
      <c r="Y1" s="5" t="s">
        <v>23</v>
      </c>
      <c r="Z1" s="5" t="s">
        <v>24</v>
      </c>
      <c r="AA1" s="5" t="s">
        <v>25</v>
      </c>
      <c r="AB1" s="6" t="s">
        <v>26</v>
      </c>
      <c r="AC1" s="5" t="s">
        <v>27</v>
      </c>
      <c r="AD1" s="7" t="s">
        <v>28</v>
      </c>
      <c r="AE1" s="7" t="s">
        <v>29</v>
      </c>
    </row>
    <row r="2" spans="1:31" s="14" customFormat="1" ht="12" x14ac:dyDescent="0.2">
      <c r="A2" s="26" t="s">
        <v>30</v>
      </c>
      <c r="B2" s="29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8"/>
      <c r="N2" s="51">
        <v>0.3125</v>
      </c>
      <c r="O2" s="9">
        <v>27</v>
      </c>
      <c r="P2" s="51">
        <v>0.25</v>
      </c>
      <c r="Q2" s="10">
        <v>0.70833333333333337</v>
      </c>
      <c r="R2" s="11"/>
      <c r="S2" s="12">
        <v>32</v>
      </c>
      <c r="T2" s="10">
        <v>0.77083333333333337</v>
      </c>
      <c r="U2" s="9">
        <v>38</v>
      </c>
      <c r="V2" s="11"/>
      <c r="W2" s="11" t="s">
        <v>32</v>
      </c>
      <c r="X2" s="11"/>
      <c r="Y2" s="11" t="s">
        <v>32</v>
      </c>
      <c r="Z2" s="13">
        <v>20</v>
      </c>
      <c r="AA2" s="13">
        <v>20</v>
      </c>
      <c r="AB2" s="13">
        <v>92</v>
      </c>
      <c r="AC2" s="13">
        <v>8</v>
      </c>
      <c r="AD2" s="33"/>
      <c r="AE2" s="33"/>
    </row>
    <row r="3" spans="1:31" s="14" customFormat="1" ht="12" x14ac:dyDescent="0.2">
      <c r="A3" s="27"/>
      <c r="B3" s="29"/>
      <c r="C3" s="31"/>
      <c r="D3" s="31"/>
      <c r="E3" s="31"/>
      <c r="F3" s="31"/>
      <c r="G3" s="31"/>
      <c r="H3" s="31"/>
      <c r="I3" s="31"/>
      <c r="J3" s="31"/>
      <c r="K3" s="31"/>
      <c r="L3" s="32"/>
      <c r="M3" s="8"/>
      <c r="N3" s="52" t="s">
        <v>33</v>
      </c>
      <c r="O3" s="15"/>
      <c r="P3" s="52" t="s">
        <v>33</v>
      </c>
      <c r="Q3" s="8" t="s">
        <v>33</v>
      </c>
      <c r="R3" s="8"/>
      <c r="S3" s="16"/>
      <c r="T3" s="8" t="s">
        <v>33</v>
      </c>
      <c r="U3" s="15"/>
      <c r="V3" s="8"/>
      <c r="W3" s="8"/>
      <c r="X3" s="8"/>
      <c r="Y3" s="8"/>
      <c r="Z3" s="17"/>
      <c r="AA3" s="17"/>
      <c r="AB3" s="17"/>
      <c r="AC3" s="17"/>
      <c r="AD3" s="34"/>
      <c r="AE3" s="34"/>
    </row>
    <row r="4" spans="1:31" s="14" customFormat="1" ht="12" x14ac:dyDescent="0.2">
      <c r="A4" s="28"/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18"/>
      <c r="N4" s="53">
        <v>0.70833333333333337</v>
      </c>
      <c r="O4" s="19"/>
      <c r="P4" s="53">
        <v>0.3125</v>
      </c>
      <c r="Q4" s="20">
        <v>0.77083333333333337</v>
      </c>
      <c r="R4" s="18"/>
      <c r="S4" s="21"/>
      <c r="T4" s="20">
        <v>0.25</v>
      </c>
      <c r="U4" s="19"/>
      <c r="V4" s="18"/>
      <c r="W4" s="18"/>
      <c r="X4" s="18"/>
      <c r="Y4" s="18"/>
      <c r="Z4" s="22"/>
      <c r="AA4" s="22"/>
      <c r="AB4" s="22"/>
      <c r="AC4" s="22"/>
      <c r="AD4" s="35"/>
      <c r="AE4" s="35"/>
    </row>
    <row r="5" spans="1:31" x14ac:dyDescent="0.25">
      <c r="A5" s="23">
        <v>43493</v>
      </c>
      <c r="B5" s="23" t="s">
        <v>34</v>
      </c>
      <c r="C5" s="36">
        <v>0.22222222222222221</v>
      </c>
      <c r="D5" s="37">
        <v>262</v>
      </c>
      <c r="E5" s="38">
        <v>0.35416666666666669</v>
      </c>
      <c r="F5" s="38">
        <v>0.50347222222222221</v>
      </c>
      <c r="G5" s="38">
        <v>0.51388888888888895</v>
      </c>
      <c r="H5" s="38">
        <v>0.80208333333333337</v>
      </c>
      <c r="I5" s="38">
        <v>0.83333333333333337</v>
      </c>
      <c r="J5" s="38">
        <v>0.85416666666666663</v>
      </c>
      <c r="K5" s="37">
        <v>262</v>
      </c>
      <c r="L5" s="36">
        <v>0.93402777777777779</v>
      </c>
      <c r="M5" s="39">
        <f>MOD((L5-C5)-(G5-F5)-(J5-I5),1)</f>
        <v>0.68055555555555558</v>
      </c>
      <c r="N5" s="40">
        <f>MOD(((L5-C5)-(G5-F5))-((N2-MIN(C5,N2))+(MAX(L5,N4)-N4)),1)</f>
        <v>0.38541666666666663</v>
      </c>
      <c r="O5" s="41">
        <f>(N5*24)*O2</f>
        <v>249.75</v>
      </c>
      <c r="P5" s="40">
        <f>IF((P2&lt;C5&lt;P4),(P4-C5),0)+IF((AND(C5&lt;P2,L5&gt;P4)),(P4-P2),0)</f>
        <v>6.25E-2</v>
      </c>
      <c r="Q5" s="40">
        <f>IF(Q2&lt;L5&lt;Q4,Q4-L5,0)+IF((AND(L5&gt;Q4,C5&lt;Q2)),(Q4-Q2),0)</f>
        <v>6.25E-2</v>
      </c>
      <c r="R5" s="42">
        <f>SUM(P5,Q5)</f>
        <v>0.125</v>
      </c>
      <c r="S5" s="41">
        <f>(R5*24)*S2</f>
        <v>96</v>
      </c>
      <c r="T5" s="40">
        <f>M5-(N5+R5)-(J5-I5)</f>
        <v>0.14930555555555569</v>
      </c>
      <c r="U5" s="41">
        <f>(T5*24)*U2</f>
        <v>136.1666666666668</v>
      </c>
      <c r="V5" s="42">
        <f>E5-C5</f>
        <v>0.13194444444444448</v>
      </c>
      <c r="W5" s="41">
        <f>D5*0.34</f>
        <v>89.080000000000013</v>
      </c>
      <c r="X5" s="42">
        <f>MOD(L5-H5,1)</f>
        <v>0.13194444444444442</v>
      </c>
      <c r="Y5" s="41">
        <f>K5*0.34</f>
        <v>89.080000000000013</v>
      </c>
      <c r="Z5" s="49">
        <f>IF((G5-F5)&gt;A351,Z2,0)</f>
        <v>20</v>
      </c>
      <c r="AA5" s="49">
        <f>IF((J5-I5)&gt;A351,AA2,0)</f>
        <v>20</v>
      </c>
      <c r="AB5" s="50">
        <f t="shared" ref="AB5:AB18" si="0">IF((EXACT(B5,B6)=TRUE),92,0)</f>
        <v>92</v>
      </c>
      <c r="AC5" s="50">
        <f>IF(AB5=92,AC2,0)</f>
        <v>8</v>
      </c>
      <c r="AD5" s="44"/>
      <c r="AE5" s="44"/>
    </row>
    <row r="6" spans="1:31" x14ac:dyDescent="0.25">
      <c r="A6" s="23">
        <v>43494</v>
      </c>
      <c r="B6" s="23" t="s">
        <v>34</v>
      </c>
      <c r="C6" s="36">
        <v>0.26388888888888901</v>
      </c>
      <c r="D6" s="37">
        <v>262</v>
      </c>
      <c r="E6" s="38">
        <v>0.35416666666666669</v>
      </c>
      <c r="F6" s="38">
        <v>0.50347222222222221</v>
      </c>
      <c r="G6" s="38">
        <v>0.51388888888888895</v>
      </c>
      <c r="H6" s="38">
        <v>0.80208333333333337</v>
      </c>
      <c r="I6" s="38">
        <v>0.83333333333333337</v>
      </c>
      <c r="J6" s="38">
        <v>0.85416666666666663</v>
      </c>
      <c r="K6" s="37">
        <v>262</v>
      </c>
      <c r="L6" s="36">
        <v>5.9027777777777783E-2</v>
      </c>
      <c r="M6" s="39">
        <f>MOD((L6-C6)-(G6-F6)-(J6-I6),1)</f>
        <v>0.76388888888888884</v>
      </c>
      <c r="N6" s="40">
        <f>MOD(((L6-C6)-(G6-F6))-((N2-MIN(C6,N2))+(MAX(L6,N4)-N4)),1)</f>
        <v>0.73611111111111105</v>
      </c>
      <c r="O6" s="41">
        <f>(N6*24)*O2</f>
        <v>476.99999999999994</v>
      </c>
      <c r="P6" s="40">
        <f>IF((P2&lt;C6&lt;P4),(P4-C6),0)+IF((AND(C6&lt;P2,L6&gt;P4)),(P4-P2),0)</f>
        <v>0</v>
      </c>
      <c r="Q6" s="40">
        <f>IF(Q3&lt;L6&lt;Q5,Q5-L6,0)+IF((AND(L6&gt;Q5,C6&lt;Q3)),(Q5-Q3),0)</f>
        <v>0</v>
      </c>
      <c r="R6" s="42">
        <f>SUM(P6,Q6)</f>
        <v>0</v>
      </c>
      <c r="S6" s="41">
        <f>(R6*24)*S3</f>
        <v>0</v>
      </c>
      <c r="T6" s="40">
        <f>M6-(N6+R6)-(J6-I6)</f>
        <v>6.9444444444445308E-3</v>
      </c>
      <c r="U6" s="41">
        <f>(T6*24)*U3</f>
        <v>0</v>
      </c>
      <c r="V6" s="42">
        <f>E6-C6</f>
        <v>9.0277777777777679E-2</v>
      </c>
      <c r="W6" s="41">
        <f>D6*0.34</f>
        <v>89.080000000000013</v>
      </c>
      <c r="X6" s="42">
        <f>MOD(L6-H6,1)</f>
        <v>0.25694444444444442</v>
      </c>
      <c r="Y6" s="41">
        <f>K6*0.34</f>
        <v>89.080000000000013</v>
      </c>
      <c r="Z6" s="49">
        <f>IF((G6-F6)&gt;A352,Z3,0)</f>
        <v>0</v>
      </c>
      <c r="AA6" s="49">
        <f>IF((J6-I6)&gt;A352,AA3,0)</f>
        <v>0</v>
      </c>
      <c r="AB6" s="50">
        <f t="shared" ref="AB6" si="1">IF((EXACT(B6,B7)=TRUE),92,0)</f>
        <v>0</v>
      </c>
      <c r="AC6" s="50">
        <f>IF(AB6=92,AC3,0)</f>
        <v>0</v>
      </c>
      <c r="AD6" s="44"/>
      <c r="AE6" s="44"/>
    </row>
    <row r="7" spans="1:31" x14ac:dyDescent="0.25">
      <c r="A7" s="23">
        <v>43495</v>
      </c>
      <c r="B7" s="23" t="s">
        <v>35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  <c r="AA7" s="46"/>
      <c r="AB7" s="43"/>
      <c r="AC7" s="43"/>
      <c r="AD7" s="44"/>
      <c r="AE7" s="44"/>
    </row>
    <row r="8" spans="1:31" x14ac:dyDescent="0.25">
      <c r="A8" s="23">
        <v>43496</v>
      </c>
      <c r="B8" s="23" t="s">
        <v>57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6"/>
      <c r="AA8" s="46"/>
      <c r="AB8" s="43"/>
      <c r="AC8" s="43"/>
      <c r="AD8" s="44"/>
      <c r="AE8" s="44"/>
    </row>
    <row r="9" spans="1:31" x14ac:dyDescent="0.25">
      <c r="A9" s="23">
        <v>43497</v>
      </c>
      <c r="B9" s="23" t="s">
        <v>36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  <c r="AA9" s="46"/>
      <c r="AB9" s="43"/>
      <c r="AC9" s="46"/>
      <c r="AD9" s="44"/>
      <c r="AE9" s="44"/>
    </row>
    <row r="10" spans="1:31" x14ac:dyDescent="0.25">
      <c r="A10" s="23">
        <v>43498</v>
      </c>
      <c r="B10" s="23" t="s">
        <v>37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3"/>
      <c r="AC10" s="46"/>
      <c r="AD10" s="44"/>
      <c r="AE10" s="44"/>
    </row>
    <row r="11" spans="1:31" x14ac:dyDescent="0.25">
      <c r="A11" s="23">
        <v>43499</v>
      </c>
      <c r="B11" s="23" t="s">
        <v>38</v>
      </c>
      <c r="C11" s="45"/>
      <c r="D11" s="45"/>
      <c r="E11" s="45"/>
      <c r="F11" s="45"/>
      <c r="G11" s="45"/>
      <c r="H11" s="44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6"/>
      <c r="AA11" s="46"/>
      <c r="AB11" s="43"/>
      <c r="AC11" s="46"/>
      <c r="AD11" s="44"/>
      <c r="AE11" s="44"/>
    </row>
    <row r="12" spans="1:31" x14ac:dyDescent="0.25">
      <c r="A12" s="23">
        <v>43500</v>
      </c>
      <c r="B12" s="23" t="s">
        <v>39</v>
      </c>
      <c r="C12" s="45"/>
      <c r="D12" s="45"/>
      <c r="E12" s="45"/>
      <c r="F12" s="45"/>
      <c r="G12" s="45"/>
      <c r="H12" s="44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6"/>
      <c r="AA12" s="46"/>
      <c r="AB12" s="43"/>
      <c r="AC12" s="46"/>
      <c r="AD12" s="44"/>
      <c r="AE12" s="44"/>
    </row>
    <row r="13" spans="1:31" x14ac:dyDescent="0.25">
      <c r="A13" s="23">
        <v>43501</v>
      </c>
      <c r="B13" s="23" t="s">
        <v>40</v>
      </c>
      <c r="C13" s="45"/>
      <c r="D13" s="45"/>
      <c r="E13" s="45"/>
      <c r="F13" s="45"/>
      <c r="G13" s="45"/>
      <c r="H13" s="44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6"/>
      <c r="AA13" s="46"/>
      <c r="AB13" s="43"/>
      <c r="AC13" s="46"/>
      <c r="AD13" s="44"/>
      <c r="AE13" s="44"/>
    </row>
    <row r="14" spans="1:31" x14ac:dyDescent="0.25">
      <c r="A14" s="23">
        <v>43502</v>
      </c>
      <c r="B14" s="23" t="s">
        <v>41</v>
      </c>
      <c r="C14" s="45"/>
      <c r="D14" s="45"/>
      <c r="E14" s="45"/>
      <c r="F14" s="45"/>
      <c r="G14" s="45"/>
      <c r="H14" s="44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6"/>
      <c r="AA14" s="46"/>
      <c r="AB14" s="43"/>
      <c r="AC14" s="46"/>
      <c r="AD14" s="44"/>
      <c r="AE14" s="44"/>
    </row>
    <row r="15" spans="1:31" x14ac:dyDescent="0.25">
      <c r="A15" s="23">
        <v>43503</v>
      </c>
      <c r="B15" s="23" t="s">
        <v>42</v>
      </c>
      <c r="C15" s="45"/>
      <c r="D15" s="45"/>
      <c r="E15" s="45"/>
      <c r="F15" s="45"/>
      <c r="G15" s="45"/>
      <c r="H15" s="44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6"/>
      <c r="AA15" s="46"/>
      <c r="AB15" s="43"/>
      <c r="AC15" s="46"/>
      <c r="AD15" s="44"/>
      <c r="AE15" s="44"/>
    </row>
    <row r="16" spans="1:31" x14ac:dyDescent="0.25">
      <c r="A16" s="23">
        <v>43504</v>
      </c>
      <c r="B16" s="23" t="s">
        <v>43</v>
      </c>
      <c r="C16" s="45"/>
      <c r="D16" s="45"/>
      <c r="E16" s="45"/>
      <c r="F16" s="45"/>
      <c r="G16" s="45"/>
      <c r="H16" s="44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6"/>
      <c r="AA16" s="46"/>
      <c r="AB16" s="43"/>
      <c r="AC16" s="46"/>
      <c r="AD16" s="44"/>
      <c r="AE16" s="44"/>
    </row>
    <row r="17" spans="1:31" x14ac:dyDescent="0.25">
      <c r="A17" s="23">
        <v>43505</v>
      </c>
      <c r="B17" s="23" t="s">
        <v>44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6"/>
      <c r="AA17" s="46"/>
      <c r="AB17" s="43"/>
      <c r="AC17" s="46"/>
      <c r="AD17" s="44"/>
      <c r="AE17" s="44"/>
    </row>
    <row r="18" spans="1:31" x14ac:dyDescent="0.25">
      <c r="A18" s="23">
        <v>43506</v>
      </c>
      <c r="B18" s="23" t="s">
        <v>45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46"/>
      <c r="AB18" s="43"/>
      <c r="AC18" s="46"/>
      <c r="AD18" s="44"/>
      <c r="AE18" s="44"/>
    </row>
    <row r="19" spans="1:31" ht="15.75" thickBot="1" x14ac:dyDescent="0.3">
      <c r="A19" s="23">
        <v>43507</v>
      </c>
    </row>
    <row r="20" spans="1:31" x14ac:dyDescent="0.25">
      <c r="A20" s="23">
        <v>43508</v>
      </c>
      <c r="E20" s="54" t="s">
        <v>55</v>
      </c>
      <c r="F20" s="55"/>
      <c r="G20" s="55"/>
      <c r="H20" s="55"/>
      <c r="I20" s="55"/>
      <c r="J20" s="55"/>
      <c r="K20" s="55"/>
      <c r="L20" s="55"/>
      <c r="M20" s="55"/>
      <c r="N20" s="56">
        <f>IF(('PLANNING INTERVENTION STACX'!P2&lt;'PLANNING INTERVENTION STACX'!C5&lt;'PLANNING INTERVENTION STACX'!P4),('PLANNING INTERVENTION STACX'!P4-'PLANNING INTERVENTION STACX'!C5),0)+IF((AND('PLANNING INTERVENTION STACX'!C5&lt;'PLANNING INTERVENTION STACX'!P2,'PLANNING INTERVENTION STACX'!L5&gt;'PLANNING INTERVENTION STACX'!P4)),('PLANNING INTERVENTION STACX'!P4-'PLANNING INTERVENTION STACX'!P2),0)</f>
        <v>6.25E-2</v>
      </c>
      <c r="O20" s="56"/>
      <c r="P20" s="56">
        <f>'PLANNING INTERVENTION STACX'!Q5-(('PLANNING INTERVENTION STACX'!R2-MIN('PLANNING INTERVENTION STACX'!G5,'PLANNING INTERVENTION STACX'!R2))+(MAX('PLANNING INTERVENTION STACX'!P5,'PLANNING INTERVENTION STACX'!R4)-'PLANNING INTERVENTION STACX'!R4))</f>
        <v>0.51388888888888895</v>
      </c>
      <c r="Q20" s="56"/>
      <c r="R20" s="56">
        <f>'PLANNING INTERVENTION STACX'!M5-(('PLANNING INTERVENTION STACX'!T2-MIN('PLANNING INTERVENTION STACX'!C5,'PLANNING INTERVENTION STACX'!T2))+(MAX('PLANNING INTERVENTION STACX'!L5,'PLANNING INTERVENTION STACX'!T4)-'PLANNING INTERVENTION STACX'!T4))</f>
        <v>-0.55208333333333326</v>
      </c>
      <c r="S20" s="57"/>
    </row>
    <row r="21" spans="1:31" x14ac:dyDescent="0.25">
      <c r="A21" s="23">
        <v>43509</v>
      </c>
      <c r="E21" s="58" t="s">
        <v>54</v>
      </c>
      <c r="F21" s="59"/>
      <c r="G21" s="59"/>
      <c r="H21" s="59"/>
      <c r="I21" s="59"/>
      <c r="J21" s="59"/>
      <c r="K21" s="59"/>
      <c r="L21" s="60"/>
      <c r="M21" s="61"/>
      <c r="N21" s="61"/>
      <c r="O21" s="61"/>
      <c r="P21" s="61">
        <f>("8:00"-MIN('PLANNING INTERVENTION STACX'!C5,"8:00"))+(MAX('PLANNING INTERVENTION STACX'!L5,"18:00")-"18:00")</f>
        <v>0.2951388888888889</v>
      </c>
      <c r="Q21" s="61"/>
      <c r="R21" s="61">
        <f>(('PLANNING INTERVENTION STACX'!T2-MIN('PLANNING INTERVENTION STACX'!C5,'PLANNING INTERVENTION STACX'!T2)))</f>
        <v>0.54861111111111116</v>
      </c>
      <c r="S21" s="62"/>
    </row>
    <row r="22" spans="1:31" x14ac:dyDescent="0.25">
      <c r="A22" s="23">
        <v>43510</v>
      </c>
      <c r="E22" s="58" t="s">
        <v>52</v>
      </c>
      <c r="F22" s="59"/>
      <c r="G22" s="59"/>
      <c r="H22" s="59"/>
      <c r="I22" s="59"/>
      <c r="J22" s="59"/>
      <c r="K22" s="59"/>
      <c r="L22" s="60"/>
      <c r="M22" s="61"/>
      <c r="N22" s="61"/>
      <c r="O22" s="61"/>
      <c r="P22" s="61"/>
      <c r="Q22" s="61"/>
      <c r="R22" s="61">
        <f>(MAX('PLANNING INTERVENTION STACX'!L5,'PLANNING INTERVENTION STACX'!T4)-'PLANNING INTERVENTION STACX'!T4)</f>
        <v>0.68402777777777779</v>
      </c>
      <c r="S22" s="62"/>
    </row>
    <row r="23" spans="1:31" x14ac:dyDescent="0.25">
      <c r="A23" s="23">
        <v>43511</v>
      </c>
      <c r="E23" s="58" t="s">
        <v>53</v>
      </c>
      <c r="F23" s="59"/>
      <c r="G23" s="59"/>
      <c r="H23" s="59"/>
      <c r="I23" s="59"/>
      <c r="J23" s="59"/>
      <c r="K23" s="59"/>
      <c r="L23" s="60"/>
      <c r="M23" s="61"/>
      <c r="N23" s="61"/>
      <c r="O23" s="61"/>
      <c r="P23" s="61"/>
      <c r="Q23" s="61"/>
      <c r="R23" s="61"/>
      <c r="S23" s="62"/>
    </row>
    <row r="24" spans="1:31" x14ac:dyDescent="0.25">
      <c r="A24" s="23">
        <v>43512</v>
      </c>
      <c r="E24" s="58"/>
      <c r="F24" s="61">
        <f>MIN('PLANNING INTERVENTION STACX'!L5,'PLANNING INTERVENTION STACX'!P4)</f>
        <v>0.3125</v>
      </c>
      <c r="G24" s="59"/>
      <c r="H24" s="59"/>
      <c r="I24" s="59"/>
      <c r="J24" s="59"/>
      <c r="K24" s="59"/>
      <c r="L24" s="60"/>
      <c r="M24" s="61"/>
      <c r="N24" s="61"/>
      <c r="O24" s="61"/>
      <c r="P24" s="61"/>
      <c r="Q24" s="61"/>
      <c r="R24" s="61">
        <f>'PLANNING INTERVENTION STACX'!M5-R21-R22</f>
        <v>-0.55208333333333337</v>
      </c>
      <c r="S24" s="62"/>
    </row>
    <row r="25" spans="1:31" x14ac:dyDescent="0.25">
      <c r="A25" s="23">
        <v>43513</v>
      </c>
      <c r="E25" s="58"/>
      <c r="F25" s="59"/>
      <c r="G25" s="59"/>
      <c r="H25" s="59"/>
      <c r="I25" s="59"/>
      <c r="J25" s="59"/>
      <c r="K25" s="59"/>
      <c r="L25" s="60"/>
      <c r="M25" s="61"/>
      <c r="N25" s="61"/>
      <c r="O25" s="61"/>
      <c r="P25" s="61"/>
      <c r="Q25" s="61"/>
      <c r="R25" s="61" t="e">
        <f>n</f>
        <v>#NAME?</v>
      </c>
      <c r="S25" s="62"/>
    </row>
    <row r="26" spans="1:31" ht="15.75" thickBot="1" x14ac:dyDescent="0.3">
      <c r="A26" s="23">
        <v>43514</v>
      </c>
      <c r="E26" s="63"/>
      <c r="F26" s="64"/>
      <c r="G26" s="64"/>
      <c r="H26" s="64"/>
      <c r="I26" s="64"/>
      <c r="J26" s="64"/>
      <c r="K26" s="64"/>
      <c r="L26" s="65"/>
      <c r="M26" s="66"/>
      <c r="N26" s="66"/>
      <c r="O26" s="66"/>
      <c r="P26" s="66"/>
      <c r="Q26" s="66"/>
      <c r="R26" s="66"/>
      <c r="S26" s="67"/>
    </row>
    <row r="27" spans="1:31" ht="15.75" thickBot="1" x14ac:dyDescent="0.3">
      <c r="A27" s="23">
        <v>43515</v>
      </c>
      <c r="L27" s="25"/>
      <c r="M27" s="25"/>
      <c r="N27" s="25"/>
      <c r="O27" s="25"/>
      <c r="P27" s="25"/>
      <c r="Q27" s="25"/>
      <c r="R27" s="25"/>
    </row>
    <row r="28" spans="1:31" x14ac:dyDescent="0.25">
      <c r="A28" s="23">
        <v>43516</v>
      </c>
      <c r="F28" s="68" t="s">
        <v>46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</row>
    <row r="29" spans="1:31" x14ac:dyDescent="0.25">
      <c r="A29" s="23">
        <v>43517</v>
      </c>
      <c r="F29" s="71" t="s">
        <v>47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2"/>
    </row>
    <row r="30" spans="1:31" x14ac:dyDescent="0.25">
      <c r="A30" s="23">
        <v>43518</v>
      </c>
      <c r="F30" s="73" t="s">
        <v>48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2"/>
    </row>
    <row r="31" spans="1:31" x14ac:dyDescent="0.25">
      <c r="A31" s="23">
        <v>43519</v>
      </c>
      <c r="F31" s="71" t="s">
        <v>49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72"/>
    </row>
    <row r="32" spans="1:31" x14ac:dyDescent="0.25">
      <c r="A32" s="23">
        <v>43520</v>
      </c>
      <c r="F32" s="73" t="s">
        <v>50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72"/>
    </row>
    <row r="33" spans="1:25" ht="15.75" thickBot="1" x14ac:dyDescent="0.3">
      <c r="A33" s="23">
        <v>43521</v>
      </c>
      <c r="F33" s="74" t="s">
        <v>51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75"/>
    </row>
    <row r="34" spans="1:25" x14ac:dyDescent="0.25">
      <c r="A34" s="23">
        <v>43522</v>
      </c>
    </row>
    <row r="35" spans="1:25" x14ac:dyDescent="0.25">
      <c r="A35" s="23">
        <v>43523</v>
      </c>
    </row>
    <row r="36" spans="1:25" x14ac:dyDescent="0.25">
      <c r="A36" s="23">
        <v>43524</v>
      </c>
    </row>
    <row r="37" spans="1:25" x14ac:dyDescent="0.25">
      <c r="A37" s="23">
        <v>43525</v>
      </c>
    </row>
    <row r="38" spans="1:25" x14ac:dyDescent="0.25">
      <c r="A38" s="23">
        <v>43526</v>
      </c>
    </row>
    <row r="39" spans="1:25" x14ac:dyDescent="0.25">
      <c r="A39" s="23">
        <v>43527</v>
      </c>
    </row>
    <row r="40" spans="1:25" x14ac:dyDescent="0.25">
      <c r="A40" s="23">
        <v>43528</v>
      </c>
    </row>
    <row r="41" spans="1:25" x14ac:dyDescent="0.25">
      <c r="A41" s="23">
        <v>43529</v>
      </c>
    </row>
  </sheetData>
  <mergeCells count="5">
    <mergeCell ref="A2:A4"/>
    <mergeCell ref="B2:L4"/>
    <mergeCell ref="AD2:AD4"/>
    <mergeCell ref="AE2:AE4"/>
    <mergeCell ref="E20:M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INTERVENTION STACX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Moussa EL HOUARI</dc:creator>
  <cp:lastModifiedBy>Moussa EL HOUARI</cp:lastModifiedBy>
  <dcterms:created xsi:type="dcterms:W3CDTF">2019-02-04T11:37:55Z</dcterms:created>
  <dcterms:modified xsi:type="dcterms:W3CDTF">2019-02-04T22:51:38Z</dcterms:modified>
</cp:coreProperties>
</file>