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willigl\Desktop\"/>
    </mc:Choice>
  </mc:AlternateContent>
  <xr:revisionPtr revIDLastSave="0" documentId="13_ncr:1_{DF33B719-242A-426C-BA06-F991BA70882D}" xr6:coauthVersionLast="36" xr6:coauthVersionMax="36" xr10:uidLastSave="{00000000-0000-0000-0000-000000000000}"/>
  <bookViews>
    <workbookView xWindow="0" yWindow="0" windowWidth="23040" windowHeight="9072" xr2:uid="{B561A4D5-9AB1-4B3F-88CE-64605529B9F1}"/>
  </bookViews>
  <sheets>
    <sheet name="Feuil1" sheetId="1" r:id="rId1"/>
  </sheets>
  <definedNames>
    <definedName name="_xlnm._FilterDatabase" localSheetId="0" hidden="1">Feuil1!$C$5:$S$21</definedName>
    <definedName name="Color">Feuil1!$B$16:$S$17</definedName>
    <definedName name="Diameter">Feuil1!$B$5:$S$15</definedName>
    <definedName name="Material">Feuil1!$B$18:$S$21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5" i="1" l="1"/>
  <c r="L25" i="1" s="1"/>
  <c r="B24" i="1"/>
  <c r="S24" i="1" s="1"/>
  <c r="B23" i="1"/>
  <c r="C23" i="1" s="1"/>
  <c r="I25" i="1" l="1"/>
  <c r="Q25" i="1"/>
  <c r="E25" i="1"/>
  <c r="M25" i="1"/>
  <c r="F25" i="1"/>
  <c r="N25" i="1"/>
  <c r="G25" i="1"/>
  <c r="O25" i="1"/>
  <c r="H25" i="1"/>
  <c r="P25" i="1"/>
  <c r="J25" i="1"/>
  <c r="R25" i="1"/>
  <c r="C25" i="1"/>
  <c r="K25" i="1"/>
  <c r="S25" i="1"/>
  <c r="S26" i="1" s="1"/>
  <c r="S27" i="1" s="1"/>
  <c r="D25" i="1"/>
  <c r="D24" i="1"/>
  <c r="E24" i="1"/>
  <c r="L24" i="1"/>
  <c r="N24" i="1"/>
  <c r="F24" i="1"/>
  <c r="M24" i="1"/>
  <c r="Q23" i="1"/>
  <c r="M23" i="1"/>
  <c r="N23" i="1"/>
  <c r="O23" i="1"/>
  <c r="P23" i="1"/>
  <c r="E23" i="1"/>
  <c r="F23" i="1"/>
  <c r="G23" i="1"/>
  <c r="H23" i="1"/>
  <c r="G24" i="1"/>
  <c r="P24" i="1"/>
  <c r="I24" i="1"/>
  <c r="Q24" i="1"/>
  <c r="J24" i="1"/>
  <c r="R24" i="1"/>
  <c r="R26" i="1" s="1"/>
  <c r="R27" i="1" s="1"/>
  <c r="O24" i="1"/>
  <c r="H24" i="1"/>
  <c r="H26" i="1" s="1"/>
  <c r="H27" i="1" s="1"/>
  <c r="K24" i="1"/>
  <c r="C24" i="1"/>
  <c r="C26" i="1" s="1"/>
  <c r="C27" i="1" s="1"/>
  <c r="I23" i="1"/>
  <c r="J23" i="1"/>
  <c r="R23" i="1"/>
  <c r="K23" i="1"/>
  <c r="S23" i="1"/>
  <c r="D23" i="1"/>
  <c r="L23" i="1"/>
  <c r="O26" i="1" l="1"/>
  <c r="O27" i="1" s="1"/>
  <c r="M26" i="1"/>
  <c r="M27" i="1" s="1"/>
  <c r="F26" i="1"/>
  <c r="F27" i="1" s="1"/>
  <c r="L26" i="1"/>
  <c r="L27" i="1" s="1"/>
  <c r="I26" i="1"/>
  <c r="I27" i="1" s="1"/>
  <c r="E26" i="1"/>
  <c r="E27" i="1" s="1"/>
  <c r="D26" i="1"/>
  <c r="D27" i="1" s="1"/>
  <c r="J26" i="1"/>
  <c r="J27" i="1" s="1"/>
  <c r="N26" i="1"/>
  <c r="N27" i="1" s="1"/>
  <c r="Q26" i="1"/>
  <c r="Q27" i="1" s="1"/>
  <c r="P26" i="1"/>
  <c r="P27" i="1" s="1"/>
  <c r="K26" i="1"/>
  <c r="K27" i="1" s="1"/>
  <c r="G26" i="1"/>
  <c r="G27" i="1" s="1"/>
</calcChain>
</file>

<file path=xl/sharedStrings.xml><?xml version="1.0" encoding="utf-8"?>
<sst xmlns="http://schemas.openxmlformats.org/spreadsheetml/2006/main" count="38" uniqueCount="15">
  <si>
    <t>Diameter</t>
  </si>
  <si>
    <t>Option</t>
  </si>
  <si>
    <t>Color</t>
  </si>
  <si>
    <t>Red</t>
  </si>
  <si>
    <t>Blue</t>
  </si>
  <si>
    <t>Material</t>
  </si>
  <si>
    <t xml:space="preserve">Steel </t>
  </si>
  <si>
    <t>Plastic</t>
  </si>
  <si>
    <t>Aluminium</t>
  </si>
  <si>
    <t>Wood</t>
  </si>
  <si>
    <t>Not possible</t>
  </si>
  <si>
    <t>Standard price</t>
  </si>
  <si>
    <t>Produit</t>
  </si>
  <si>
    <t>Feasibility</t>
  </si>
  <si>
    <t>Extra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</si>
</sst>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textRotation="90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textRotation="18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3330D-67F7-4865-BD78-3AC3120C2152}">
  <sheetPr codeName="Feuil1"/>
  <dimension ref="A2:Z27"/>
  <sheetViews>
    <sheetView tabSelected="1" topLeftCell="A4" zoomScaleNormal="100" workbookViewId="0">
      <selection activeCell="F24" sqref="F24"/>
    </sheetView>
  </sheetViews>
  <sheetFormatPr baseColWidth="10" defaultRowHeight="14.4" x14ac:dyDescent="0.3"/>
  <cols>
    <col min="2" max="2" width="16.109375" bestFit="1" customWidth="1"/>
    <col min="3" max="3" width="5.21875" bestFit="1" customWidth="1"/>
    <col min="4" max="11" width="3.5546875" bestFit="1" customWidth="1"/>
    <col min="12" max="13" width="4" bestFit="1" customWidth="1"/>
    <col min="14" max="19" width="3.5546875" bestFit="1" customWidth="1"/>
  </cols>
  <sheetData>
    <row r="2" spans="1:26" x14ac:dyDescent="0.3">
      <c r="U2" t="s">
        <v>0</v>
      </c>
      <c r="V2" t="s">
        <v>2</v>
      </c>
      <c r="W2" t="s">
        <v>5</v>
      </c>
    </row>
    <row r="3" spans="1:26" x14ac:dyDescent="0.3">
      <c r="C3" s="3" t="s">
        <v>0</v>
      </c>
      <c r="D3" s="3"/>
      <c r="E3" s="3"/>
      <c r="F3" s="3"/>
      <c r="G3" s="3"/>
      <c r="H3" s="3"/>
      <c r="I3" s="3"/>
      <c r="J3" s="3"/>
      <c r="K3" s="3"/>
      <c r="L3" s="3"/>
      <c r="M3" s="3"/>
      <c r="N3" s="3" t="s">
        <v>2</v>
      </c>
      <c r="O3" s="3"/>
      <c r="P3" s="3" t="s">
        <v>5</v>
      </c>
      <c r="Q3" s="3"/>
      <c r="R3" s="3"/>
      <c r="S3" s="3"/>
      <c r="U3">
        <v>80</v>
      </c>
      <c r="V3" t="s">
        <v>3</v>
      </c>
      <c r="W3" t="s">
        <v>9</v>
      </c>
    </row>
    <row r="4" spans="1:26" s="1" customFormat="1" ht="51.6" x14ac:dyDescent="0.3">
      <c r="B4" s="1" t="s">
        <v>1</v>
      </c>
      <c r="C4">
        <v>10</v>
      </c>
      <c r="D4">
        <v>20</v>
      </c>
      <c r="E4">
        <v>30</v>
      </c>
      <c r="F4">
        <v>40</v>
      </c>
      <c r="G4">
        <v>50</v>
      </c>
      <c r="H4">
        <v>60</v>
      </c>
      <c r="I4">
        <v>70</v>
      </c>
      <c r="J4">
        <v>80</v>
      </c>
      <c r="K4">
        <v>90</v>
      </c>
      <c r="L4">
        <v>100</v>
      </c>
      <c r="M4">
        <v>110</v>
      </c>
      <c r="N4" s="1" t="s">
        <v>3</v>
      </c>
      <c r="O4" s="1" t="s">
        <v>4</v>
      </c>
      <c r="P4" s="1" t="s">
        <v>6</v>
      </c>
      <c r="Q4" s="1" t="s">
        <v>7</v>
      </c>
      <c r="R4" s="1" t="s">
        <v>8</v>
      </c>
      <c r="S4" s="1" t="s">
        <v>9</v>
      </c>
    </row>
    <row r="5" spans="1:26" x14ac:dyDescent="0.3">
      <c r="A5" s="2" t="s">
        <v>0</v>
      </c>
      <c r="B5">
        <v>10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1</v>
      </c>
      <c r="P5">
        <v>1</v>
      </c>
      <c r="Q5">
        <v>1</v>
      </c>
      <c r="R5">
        <v>1</v>
      </c>
      <c r="S5">
        <v>1</v>
      </c>
      <c r="U5">
        <v>0</v>
      </c>
      <c r="V5" t="s">
        <v>10</v>
      </c>
    </row>
    <row r="6" spans="1:26" x14ac:dyDescent="0.3">
      <c r="A6" s="2"/>
      <c r="B6">
        <v>20</v>
      </c>
      <c r="C6">
        <v>0</v>
      </c>
      <c r="D6">
        <v>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</v>
      </c>
      <c r="P6">
        <v>1</v>
      </c>
      <c r="Q6">
        <v>1</v>
      </c>
      <c r="R6">
        <v>1</v>
      </c>
      <c r="S6">
        <v>1</v>
      </c>
      <c r="U6">
        <v>1</v>
      </c>
      <c r="V6" t="s">
        <v>11</v>
      </c>
      <c r="X6">
        <v>10</v>
      </c>
      <c r="Y6" t="s">
        <v>3</v>
      </c>
      <c r="Z6" t="s">
        <v>6</v>
      </c>
    </row>
    <row r="7" spans="1:26" x14ac:dyDescent="0.3">
      <c r="A7" s="2"/>
      <c r="B7">
        <v>30</v>
      </c>
      <c r="C7">
        <v>0</v>
      </c>
      <c r="D7">
        <v>0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1</v>
      </c>
      <c r="P7">
        <v>1</v>
      </c>
      <c r="Q7">
        <v>1</v>
      </c>
      <c r="R7">
        <v>1</v>
      </c>
      <c r="S7">
        <v>1</v>
      </c>
      <c r="U7">
        <v>2</v>
      </c>
      <c r="V7" t="s">
        <v>14</v>
      </c>
      <c r="X7">
        <v>20</v>
      </c>
      <c r="Y7" t="s">
        <v>4</v>
      </c>
      <c r="Z7" t="s">
        <v>7</v>
      </c>
    </row>
    <row r="8" spans="1:26" x14ac:dyDescent="0.3">
      <c r="A8" s="2"/>
      <c r="B8">
        <v>40</v>
      </c>
      <c r="C8">
        <v>0</v>
      </c>
      <c r="D8">
        <v>0</v>
      </c>
      <c r="E8">
        <v>0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X8">
        <v>30</v>
      </c>
      <c r="Z8" t="s">
        <v>8</v>
      </c>
    </row>
    <row r="9" spans="1:26" x14ac:dyDescent="0.3">
      <c r="A9" s="2"/>
      <c r="B9">
        <v>50</v>
      </c>
      <c r="C9">
        <v>0</v>
      </c>
      <c r="D9">
        <v>0</v>
      </c>
      <c r="E9">
        <v>0</v>
      </c>
      <c r="F9">
        <v>0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X9">
        <v>40</v>
      </c>
      <c r="Z9" t="s">
        <v>9</v>
      </c>
    </row>
    <row r="10" spans="1:26" x14ac:dyDescent="0.3">
      <c r="A10" s="2"/>
      <c r="B10">
        <v>60</v>
      </c>
      <c r="C10">
        <v>0</v>
      </c>
      <c r="D10">
        <v>0</v>
      </c>
      <c r="E10">
        <v>0</v>
      </c>
      <c r="F10">
        <v>0</v>
      </c>
      <c r="G10">
        <v>0</v>
      </c>
      <c r="H10">
        <v>1</v>
      </c>
      <c r="I10">
        <v>0</v>
      </c>
      <c r="J10">
        <v>0</v>
      </c>
      <c r="K10">
        <v>0</v>
      </c>
      <c r="L10">
        <v>0</v>
      </c>
      <c r="M10">
        <v>0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X10">
        <v>50</v>
      </c>
    </row>
    <row r="11" spans="1:26" x14ac:dyDescent="0.3">
      <c r="A11" s="2"/>
      <c r="B11">
        <v>70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  <c r="J11">
        <v>0</v>
      </c>
      <c r="K11">
        <v>0</v>
      </c>
      <c r="L11">
        <v>0</v>
      </c>
      <c r="M11">
        <v>0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X11">
        <v>60</v>
      </c>
    </row>
    <row r="12" spans="1:26" x14ac:dyDescent="0.3">
      <c r="A12" s="2"/>
      <c r="B12">
        <v>80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1</v>
      </c>
      <c r="K12">
        <v>0</v>
      </c>
      <c r="L12">
        <v>0</v>
      </c>
      <c r="M12">
        <v>0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X12">
        <v>70</v>
      </c>
    </row>
    <row r="13" spans="1:26" x14ac:dyDescent="0.3">
      <c r="A13" s="2"/>
      <c r="B13">
        <v>90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1</v>
      </c>
      <c r="L13">
        <v>0</v>
      </c>
      <c r="M13">
        <v>0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X13">
        <v>80</v>
      </c>
    </row>
    <row r="14" spans="1:26" x14ac:dyDescent="0.3">
      <c r="A14" s="2"/>
      <c r="B14">
        <v>100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1</v>
      </c>
      <c r="M14">
        <v>0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X14">
        <v>90</v>
      </c>
    </row>
    <row r="15" spans="1:26" x14ac:dyDescent="0.3">
      <c r="A15" s="2"/>
      <c r="B15">
        <v>110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X15">
        <v>100</v>
      </c>
    </row>
    <row r="16" spans="1:26" x14ac:dyDescent="0.3">
      <c r="A16" s="2" t="s">
        <v>2</v>
      </c>
      <c r="B16" t="s">
        <v>3</v>
      </c>
      <c r="C16">
        <v>0</v>
      </c>
      <c r="D16">
        <v>0</v>
      </c>
      <c r="E16">
        <v>0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0</v>
      </c>
      <c r="P16">
        <v>1</v>
      </c>
      <c r="Q16">
        <v>2</v>
      </c>
      <c r="R16">
        <v>2</v>
      </c>
      <c r="S16">
        <v>2</v>
      </c>
      <c r="X16">
        <v>110</v>
      </c>
    </row>
    <row r="17" spans="1:19" x14ac:dyDescent="0.3">
      <c r="A17" s="2"/>
      <c r="B17" t="s">
        <v>4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0</v>
      </c>
      <c r="O17">
        <v>1</v>
      </c>
      <c r="P17">
        <v>0</v>
      </c>
      <c r="Q17">
        <v>1</v>
      </c>
      <c r="R17">
        <v>0</v>
      </c>
      <c r="S17">
        <v>0</v>
      </c>
    </row>
    <row r="18" spans="1:19" x14ac:dyDescent="0.3">
      <c r="A18" s="2" t="s">
        <v>5</v>
      </c>
      <c r="B18" t="s">
        <v>6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0</v>
      </c>
      <c r="P18">
        <v>1</v>
      </c>
      <c r="Q18">
        <v>0</v>
      </c>
      <c r="R18">
        <v>0</v>
      </c>
      <c r="S18">
        <v>0</v>
      </c>
    </row>
    <row r="19" spans="1:19" x14ac:dyDescent="0.3">
      <c r="A19" s="2"/>
      <c r="B19" t="s">
        <v>7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2</v>
      </c>
      <c r="O19">
        <v>1</v>
      </c>
      <c r="P19">
        <v>0</v>
      </c>
      <c r="Q19">
        <v>1</v>
      </c>
      <c r="R19">
        <v>0</v>
      </c>
      <c r="S19">
        <v>0</v>
      </c>
    </row>
    <row r="20" spans="1:19" x14ac:dyDescent="0.3">
      <c r="A20" s="2"/>
      <c r="B20" t="s">
        <v>8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2</v>
      </c>
      <c r="O20">
        <v>0</v>
      </c>
      <c r="P20">
        <v>0</v>
      </c>
      <c r="Q20">
        <v>0</v>
      </c>
      <c r="R20">
        <v>1</v>
      </c>
      <c r="S20">
        <v>0</v>
      </c>
    </row>
    <row r="21" spans="1:19" x14ac:dyDescent="0.3">
      <c r="A21" s="2"/>
      <c r="B21" t="s">
        <v>9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2</v>
      </c>
      <c r="O21">
        <v>0</v>
      </c>
      <c r="P21">
        <v>0</v>
      </c>
      <c r="Q21">
        <v>0</v>
      </c>
      <c r="R21">
        <v>0</v>
      </c>
      <c r="S21">
        <v>1</v>
      </c>
    </row>
    <row r="23" spans="1:19" x14ac:dyDescent="0.3">
      <c r="A23" t="s">
        <v>0</v>
      </c>
      <c r="B23">
        <f>U3</f>
        <v>80</v>
      </c>
      <c r="C23">
        <f>IF($B$23=0,1,VLOOKUP($B$23,Diameter,2,FALSE))</f>
        <v>0</v>
      </c>
      <c r="D23">
        <f>IF($B$23=0,1,VLOOKUP($B$23,Diameter,3,FALSE))</f>
        <v>0</v>
      </c>
      <c r="E23">
        <f>IF($B$23=0,1,VLOOKUP($B$23,Diameter,4,FALSE))</f>
        <v>0</v>
      </c>
      <c r="F23">
        <f>IF($B$23=0,1,VLOOKUP($B$23,Diameter,5,FALSE))</f>
        <v>0</v>
      </c>
      <c r="G23">
        <f>IF($B$23=0,1,VLOOKUP($B$23,Diameter,6,FALSE))</f>
        <v>0</v>
      </c>
      <c r="H23">
        <f>IF($B$23=0,1,VLOOKUP($B$23,Diameter,7,FALSE))</f>
        <v>0</v>
      </c>
      <c r="I23">
        <f>IF($B$23=0,1,VLOOKUP($B$23,Diameter,8,FALSE))</f>
        <v>0</v>
      </c>
      <c r="J23">
        <f>IF($B$23=0,1,VLOOKUP($B$23,Diameter,9,FALSE))</f>
        <v>1</v>
      </c>
      <c r="K23">
        <f>IF($B$23=0,1,VLOOKUP($B$23,Diameter,10,FALSE))</f>
        <v>0</v>
      </c>
      <c r="L23">
        <f>IF($B$23=0,1,VLOOKUP($B$23,Diameter,11,FALSE))</f>
        <v>0</v>
      </c>
      <c r="M23">
        <f>IF($B$23=0,1,VLOOKUP($B$23,Diameter,12,FALSE))</f>
        <v>0</v>
      </c>
      <c r="N23">
        <f>IF($B$23=0,1,VLOOKUP($B$23,Diameter,13,FALSE))</f>
        <v>1</v>
      </c>
      <c r="O23">
        <f>IF($B$23=0,1,VLOOKUP($B$23,Diameter,14,FALSE))</f>
        <v>1</v>
      </c>
      <c r="P23">
        <f>IF($B$23=0,1,VLOOKUP($B$23,Diameter,15,FALSE))</f>
        <v>1</v>
      </c>
      <c r="Q23">
        <f>IF($B$23=0,1,VLOOKUP($B$23,Diameter,16,FALSE))</f>
        <v>1</v>
      </c>
      <c r="R23">
        <f>IF($B$23=0,1,VLOOKUP($B$23,Diameter,17,FALSE))</f>
        <v>1</v>
      </c>
      <c r="S23">
        <f>IF($B$23=0,1,VLOOKUP($B$23,Diameter,18,FALSE))</f>
        <v>1</v>
      </c>
    </row>
    <row r="24" spans="1:19" x14ac:dyDescent="0.3">
      <c r="A24" t="s">
        <v>2</v>
      </c>
      <c r="B24" t="str">
        <f>V3</f>
        <v>Red</v>
      </c>
      <c r="C24">
        <f>IF($B$24=0,1,VLOOKUP($B$24,Color,2,FALSE))</f>
        <v>0</v>
      </c>
      <c r="D24">
        <f>IF($B$24=0,1,VLOOKUP($B$24,Color,3,FALSE))</f>
        <v>0</v>
      </c>
      <c r="E24">
        <f>IF($B$24=0,1,VLOOKUP($B$24,Color,4,FALSE))</f>
        <v>0</v>
      </c>
      <c r="F24">
        <f>IF($B$24=0,1,VLOOKUP($B$24,Color,5,FALSE))</f>
        <v>1</v>
      </c>
      <c r="G24">
        <f>IF($B$24=0,1,VLOOKUP($B$24,Color,6,FALSE))</f>
        <v>1</v>
      </c>
      <c r="H24">
        <f>IF($B$24=0,1,VLOOKUP($B$24,Color,7,FALSE))</f>
        <v>1</v>
      </c>
      <c r="I24">
        <f>IF($B$24=0,1,VLOOKUP($B$24,Color,8,FALSE))</f>
        <v>1</v>
      </c>
      <c r="J24">
        <f>IF($B$24=0,1,VLOOKUP($B$24,Color,9,FALSE))</f>
        <v>1</v>
      </c>
      <c r="K24">
        <f>IF($B$24=0,1,VLOOKUP($B$24,Color,10,FALSE))</f>
        <v>1</v>
      </c>
      <c r="L24">
        <f>IF($B$24=0,1,VLOOKUP($B$24,Color,11,FALSE))</f>
        <v>1</v>
      </c>
      <c r="M24">
        <f>IF($B$24=0,1,VLOOKUP($B$24,Color,12,FALSE))</f>
        <v>1</v>
      </c>
      <c r="N24">
        <f>IF($B$24=0,1,VLOOKUP($B$24,Color,13,FALSE))</f>
        <v>1</v>
      </c>
      <c r="O24">
        <f>IF($B$24=0,1,VLOOKUP($B$24,Color,14,FALSE))</f>
        <v>0</v>
      </c>
      <c r="P24">
        <f>IF($B$24=0,1,VLOOKUP($B$24,Color,15,FALSE))</f>
        <v>1</v>
      </c>
      <c r="Q24">
        <f>IF($B$24=0,1,VLOOKUP($B$24,Color,16,FALSE))</f>
        <v>2</v>
      </c>
      <c r="R24">
        <f>IF($B$24=0,1,VLOOKUP($B$24,Color,17,FALSE))</f>
        <v>2</v>
      </c>
      <c r="S24">
        <f>IF($B$24=0,1,VLOOKUP($B$24,Color,18,FALSE))</f>
        <v>2</v>
      </c>
    </row>
    <row r="25" spans="1:19" x14ac:dyDescent="0.3">
      <c r="A25" t="s">
        <v>5</v>
      </c>
      <c r="B25" t="str">
        <f>W3</f>
        <v>Wood</v>
      </c>
      <c r="C25">
        <f>IF($B$25=0,1,VLOOKUP($B$25,Material,2,FALSE))</f>
        <v>1</v>
      </c>
      <c r="D25">
        <f>IF($B$25=0,1,VLOOKUP($B$25,Material,3,FALSE))</f>
        <v>1</v>
      </c>
      <c r="E25">
        <f>IF($B$25=0,1,VLOOKUP($B$25,Material,4,FALSE))</f>
        <v>1</v>
      </c>
      <c r="F25">
        <f>IF($B$25=0,1,VLOOKUP($B$25,Material,5,FALSE))</f>
        <v>1</v>
      </c>
      <c r="G25">
        <f>IF($B$25=0,1,VLOOKUP($B$25,Material,6,FALSE))</f>
        <v>1</v>
      </c>
      <c r="H25">
        <f>IF($B$25=0,1,VLOOKUP($B$25,Material,7,FALSE))</f>
        <v>1</v>
      </c>
      <c r="I25">
        <f>IF($B$25=0,1,VLOOKUP($B$25,Material,8,FALSE))</f>
        <v>1</v>
      </c>
      <c r="J25">
        <f>IF($B$25=0,1,VLOOKUP($B$25,Material,9,FALSE))</f>
        <v>1</v>
      </c>
      <c r="K25">
        <f>IF($B$25=0,1,VLOOKUP($B$25,Material,10,FALSE))</f>
        <v>1</v>
      </c>
      <c r="L25">
        <f>IF($B$25=0,1,VLOOKUP($B$25,Material,11,FALSE))</f>
        <v>1</v>
      </c>
      <c r="M25">
        <f>IF($B$25=0,1,VLOOKUP($B$25,Material,12,FALSE))</f>
        <v>1</v>
      </c>
      <c r="N25">
        <f>IF($B$25=0,1,VLOOKUP($B$25,Material,13,FALSE))</f>
        <v>2</v>
      </c>
      <c r="O25">
        <f>IF($B$25=0,1,VLOOKUP($B$25,Material,14,FALSE))</f>
        <v>0</v>
      </c>
      <c r="P25">
        <f>IF($B$25=0,1,VLOOKUP($B$25,Material,15,FALSE))</f>
        <v>0</v>
      </c>
      <c r="Q25">
        <f>IF($B$25=0,1,VLOOKUP($B$25,Material,16,FALSE))</f>
        <v>0</v>
      </c>
      <c r="R25">
        <f>IF($B$25=0,1,VLOOKUP($B$25,Material,17,FALSE))</f>
        <v>0</v>
      </c>
      <c r="S25">
        <f>IF($B$25=0,1,VLOOKUP($B$25,Material,18,FALSE))</f>
        <v>1</v>
      </c>
    </row>
    <row r="26" spans="1:19" x14ac:dyDescent="0.3">
      <c r="B26" t="s">
        <v>12</v>
      </c>
      <c r="C26">
        <f>PRODUCT(C23:C25)</f>
        <v>0</v>
      </c>
      <c r="D26">
        <f t="shared" ref="D26:S26" si="0">PRODUCT(D23:D25)</f>
        <v>0</v>
      </c>
      <c r="E26">
        <f t="shared" si="0"/>
        <v>0</v>
      </c>
      <c r="F26">
        <f t="shared" si="0"/>
        <v>0</v>
      </c>
      <c r="G26">
        <f t="shared" si="0"/>
        <v>0</v>
      </c>
      <c r="H26">
        <f t="shared" si="0"/>
        <v>0</v>
      </c>
      <c r="I26">
        <f t="shared" si="0"/>
        <v>0</v>
      </c>
      <c r="J26">
        <f t="shared" si="0"/>
        <v>1</v>
      </c>
      <c r="K26">
        <f t="shared" si="0"/>
        <v>0</v>
      </c>
      <c r="L26">
        <f t="shared" si="0"/>
        <v>0</v>
      </c>
      <c r="M26">
        <f t="shared" si="0"/>
        <v>0</v>
      </c>
      <c r="N26">
        <f t="shared" si="0"/>
        <v>2</v>
      </c>
      <c r="O26">
        <f t="shared" si="0"/>
        <v>0</v>
      </c>
      <c r="P26">
        <f t="shared" si="0"/>
        <v>0</v>
      </c>
      <c r="Q26">
        <f t="shared" si="0"/>
        <v>0</v>
      </c>
      <c r="R26">
        <f t="shared" si="0"/>
        <v>0</v>
      </c>
      <c r="S26">
        <f t="shared" si="0"/>
        <v>2</v>
      </c>
    </row>
    <row r="27" spans="1:19" ht="68.400000000000006" x14ac:dyDescent="0.3">
      <c r="B27" t="s">
        <v>13</v>
      </c>
      <c r="C27" s="4" t="str">
        <f>IF(C26=1,"Standard price",IF(C26&gt;1,"Extra cost","Not possible"))</f>
        <v>Not possible</v>
      </c>
      <c r="D27" s="4" t="str">
        <f t="shared" ref="D27:S27" si="1">IF(D26=1,"Standard price",IF(D26&gt;1,"Extra cost","Not possible"))</f>
        <v>Not possible</v>
      </c>
      <c r="E27" s="4" t="str">
        <f t="shared" si="1"/>
        <v>Not possible</v>
      </c>
      <c r="F27" s="4" t="str">
        <f t="shared" si="1"/>
        <v>Not possible</v>
      </c>
      <c r="G27" s="4" t="str">
        <f t="shared" si="1"/>
        <v>Not possible</v>
      </c>
      <c r="H27" s="4" t="str">
        <f t="shared" si="1"/>
        <v>Not possible</v>
      </c>
      <c r="I27" s="4" t="str">
        <f t="shared" si="1"/>
        <v>Not possible</v>
      </c>
      <c r="J27" s="4" t="str">
        <f t="shared" si="1"/>
        <v>Standard price</v>
      </c>
      <c r="K27" s="4" t="str">
        <f t="shared" si="1"/>
        <v>Not possible</v>
      </c>
      <c r="L27" s="4" t="str">
        <f t="shared" si="1"/>
        <v>Not possible</v>
      </c>
      <c r="M27" s="4" t="str">
        <f t="shared" si="1"/>
        <v>Not possible</v>
      </c>
      <c r="N27" s="4" t="str">
        <f t="shared" si="1"/>
        <v>Extra cost</v>
      </c>
      <c r="O27" s="4" t="str">
        <f t="shared" si="1"/>
        <v>Not possible</v>
      </c>
      <c r="P27" s="4" t="str">
        <f t="shared" si="1"/>
        <v>Not possible</v>
      </c>
      <c r="Q27" s="4" t="str">
        <f t="shared" si="1"/>
        <v>Not possible</v>
      </c>
      <c r="R27" s="4" t="str">
        <f t="shared" si="1"/>
        <v>Not possible</v>
      </c>
      <c r="S27" s="4" t="str">
        <f t="shared" si="1"/>
        <v>Extra cost</v>
      </c>
    </row>
  </sheetData>
  <mergeCells count="6">
    <mergeCell ref="A18:A21"/>
    <mergeCell ref="C3:M3"/>
    <mergeCell ref="N3:O3"/>
    <mergeCell ref="P3:S3"/>
    <mergeCell ref="A5:A15"/>
    <mergeCell ref="A16:A17"/>
  </mergeCells>
  <dataValidations count="3">
    <dataValidation type="list" allowBlank="1" showInputMessage="1" showErrorMessage="1" sqref="U3" xr:uid="{B75D61BE-7037-4062-B0A4-824FEF0FCF1D}">
      <formula1>$X$5:$X$16</formula1>
    </dataValidation>
    <dataValidation type="list" allowBlank="1" showInputMessage="1" showErrorMessage="1" sqref="V3" xr:uid="{BE9F1303-13CE-4D3C-9DC5-59E5233FBCA2}">
      <formula1>$Y$5:$Y$7</formula1>
    </dataValidation>
    <dataValidation type="list" allowBlank="1" showInputMessage="1" showErrorMessage="1" sqref="W3" xr:uid="{32C4915C-9785-4FE9-BC2E-7EBD9480814C}">
      <formula1>$Z$5:$Z$9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Color</vt:lpstr>
      <vt:lpstr>Diameter</vt:lpstr>
      <vt:lpstr>Material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Willig, Loic_willigl (ext)</dc:creator>
  <cp:lastModifiedBy>Willig, Loic_willigl (ext)</cp:lastModifiedBy>
  <dcterms:created xsi:type="dcterms:W3CDTF">2019-01-31T13:00:21Z</dcterms:created>
  <dcterms:modified xsi:type="dcterms:W3CDTF">2019-02-04T10:46:25Z</dcterms:modified>
</cp:coreProperties>
</file>