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K52" i="1"/>
  <c r="J52" i="1"/>
  <c r="H52" i="1"/>
  <c r="C52" i="1"/>
  <c r="N51" i="1"/>
  <c r="K51" i="1"/>
  <c r="J51" i="1"/>
  <c r="H51" i="1"/>
  <c r="C51" i="1"/>
  <c r="N50" i="1"/>
  <c r="K50" i="1"/>
  <c r="J50" i="1"/>
  <c r="H50" i="1"/>
  <c r="C50" i="1"/>
  <c r="N49" i="1"/>
  <c r="K49" i="1"/>
  <c r="J49" i="1"/>
  <c r="H49" i="1"/>
  <c r="C49" i="1"/>
  <c r="N48" i="1"/>
  <c r="K48" i="1"/>
  <c r="J48" i="1"/>
  <c r="H48" i="1"/>
  <c r="C48" i="1"/>
  <c r="K47" i="1"/>
  <c r="J47" i="1"/>
  <c r="H47" i="1"/>
  <c r="C47" i="1"/>
  <c r="K46" i="1"/>
  <c r="J46" i="1"/>
  <c r="H46" i="1"/>
  <c r="C46" i="1"/>
  <c r="K45" i="1"/>
  <c r="J45" i="1"/>
  <c r="H45" i="1"/>
  <c r="C45" i="1"/>
  <c r="K44" i="1"/>
  <c r="J44" i="1"/>
  <c r="H44" i="1"/>
  <c r="C44" i="1"/>
  <c r="K43" i="1"/>
  <c r="J43" i="1"/>
  <c r="H43" i="1"/>
  <c r="C43" i="1"/>
  <c r="N39" i="1"/>
  <c r="K39" i="1"/>
  <c r="J39" i="1"/>
  <c r="H39" i="1"/>
  <c r="C39" i="1"/>
  <c r="N38" i="1"/>
  <c r="K38" i="1"/>
  <c r="J38" i="1"/>
  <c r="H38" i="1"/>
  <c r="C38" i="1"/>
  <c r="N37" i="1"/>
  <c r="K37" i="1"/>
  <c r="J37" i="1"/>
  <c r="H37" i="1"/>
  <c r="C37" i="1"/>
  <c r="N36" i="1"/>
  <c r="K36" i="1"/>
  <c r="J36" i="1"/>
  <c r="H36" i="1"/>
  <c r="C36" i="1"/>
  <c r="N35" i="1"/>
  <c r="K35" i="1"/>
  <c r="J35" i="1"/>
  <c r="H35" i="1"/>
  <c r="C35" i="1"/>
  <c r="K34" i="1"/>
  <c r="J34" i="1"/>
  <c r="H34" i="1"/>
  <c r="C34" i="1"/>
  <c r="K33" i="1"/>
  <c r="J33" i="1"/>
  <c r="H33" i="1"/>
  <c r="C33" i="1"/>
  <c r="K32" i="1"/>
  <c r="J32" i="1"/>
  <c r="H32" i="1"/>
  <c r="C32" i="1"/>
  <c r="K31" i="1"/>
  <c r="J31" i="1"/>
  <c r="H31" i="1"/>
  <c r="C31" i="1"/>
  <c r="K30" i="1"/>
  <c r="J30" i="1"/>
  <c r="H30" i="1"/>
  <c r="C30" i="1"/>
  <c r="K27" i="1"/>
  <c r="J27" i="1"/>
  <c r="N26" i="1"/>
  <c r="K26" i="1"/>
  <c r="J26" i="1"/>
  <c r="H26" i="1"/>
  <c r="C26" i="1"/>
  <c r="N25" i="1"/>
  <c r="S25" i="1" s="1"/>
  <c r="K25" i="1"/>
  <c r="J25" i="1"/>
  <c r="H25" i="1"/>
  <c r="C25" i="1"/>
  <c r="N24" i="1"/>
  <c r="K24" i="1"/>
  <c r="J24" i="1"/>
  <c r="H24" i="1"/>
  <c r="C24" i="1"/>
  <c r="N23" i="1"/>
  <c r="K23" i="1"/>
  <c r="J23" i="1"/>
  <c r="H23" i="1"/>
  <c r="C23" i="1"/>
  <c r="D23" i="1" s="1"/>
  <c r="N22" i="1"/>
  <c r="S22" i="1" s="1"/>
  <c r="K22" i="1"/>
  <c r="J22" i="1"/>
  <c r="H22" i="1"/>
  <c r="G22" i="1"/>
  <c r="C22" i="1"/>
  <c r="K21" i="1"/>
  <c r="J21" i="1"/>
  <c r="H21" i="1"/>
  <c r="C21" i="1"/>
  <c r="K20" i="1"/>
  <c r="J20" i="1"/>
  <c r="H20" i="1"/>
  <c r="C20" i="1"/>
  <c r="K19" i="1"/>
  <c r="J19" i="1"/>
  <c r="H19" i="1"/>
  <c r="C19" i="1"/>
  <c r="D19" i="1" s="1"/>
  <c r="K18" i="1"/>
  <c r="J18" i="1"/>
  <c r="H18" i="1"/>
  <c r="G18" i="1"/>
  <c r="C18" i="1"/>
  <c r="K17" i="1"/>
  <c r="J17" i="1"/>
  <c r="H17" i="1"/>
  <c r="C17" i="1"/>
  <c r="N13" i="1"/>
  <c r="K13" i="1"/>
  <c r="J13" i="1"/>
  <c r="H13" i="1"/>
  <c r="G13" i="1" s="1"/>
  <c r="D13" i="1"/>
  <c r="C13" i="1"/>
  <c r="N12" i="1"/>
  <c r="K12" i="1"/>
  <c r="J12" i="1"/>
  <c r="H12" i="1"/>
  <c r="D12" i="1"/>
  <c r="C12" i="1"/>
  <c r="N11" i="1"/>
  <c r="K11" i="1"/>
  <c r="J11" i="1"/>
  <c r="H11" i="1"/>
  <c r="G11" i="1"/>
  <c r="D11" i="1"/>
  <c r="C11" i="1"/>
  <c r="N10" i="1"/>
  <c r="G34" i="1" s="1"/>
  <c r="K10" i="1"/>
  <c r="J10" i="1"/>
  <c r="H10" i="1"/>
  <c r="G10" i="1" s="1"/>
  <c r="C10" i="1"/>
  <c r="D10" i="1" s="1"/>
  <c r="R9" i="1"/>
  <c r="N9" i="1"/>
  <c r="K9" i="1"/>
  <c r="J9" i="1"/>
  <c r="H9" i="1"/>
  <c r="G9" i="1" s="1"/>
  <c r="C9" i="1"/>
  <c r="U39" i="1" s="1"/>
  <c r="K8" i="1"/>
  <c r="J8" i="1"/>
  <c r="H8" i="1"/>
  <c r="G8" i="1"/>
  <c r="D8" i="1"/>
  <c r="C8" i="1"/>
  <c r="K7" i="1"/>
  <c r="J7" i="1"/>
  <c r="S11" i="1" s="1"/>
  <c r="H7" i="1"/>
  <c r="G7" i="1" s="1"/>
  <c r="C7" i="1"/>
  <c r="P50" i="1" s="1"/>
  <c r="K6" i="1"/>
  <c r="J6" i="1"/>
  <c r="H6" i="1"/>
  <c r="G6" i="1"/>
  <c r="D6" i="1"/>
  <c r="C6" i="1"/>
  <c r="K5" i="1"/>
  <c r="J5" i="1"/>
  <c r="Q10" i="1" s="1"/>
  <c r="H5" i="1"/>
  <c r="G5" i="1" s="1"/>
  <c r="C5" i="1"/>
  <c r="K4" i="1"/>
  <c r="J4" i="1"/>
  <c r="H4" i="1"/>
  <c r="G4" i="1"/>
  <c r="D4" i="1"/>
  <c r="C4" i="1"/>
  <c r="R51" i="1" l="1"/>
  <c r="U51" i="1"/>
  <c r="Q51" i="1"/>
  <c r="T51" i="1"/>
  <c r="P51" i="1"/>
  <c r="D52" i="1"/>
  <c r="U52" i="1"/>
  <c r="P10" i="1"/>
  <c r="U10" i="1"/>
  <c r="S12" i="1"/>
  <c r="R23" i="1"/>
  <c r="D24" i="1"/>
  <c r="U24" i="1"/>
  <c r="G30" i="1"/>
  <c r="D31" i="1"/>
  <c r="U35" i="1"/>
  <c r="S37" i="1"/>
  <c r="R38" i="1"/>
  <c r="G45" i="1"/>
  <c r="D47" i="1"/>
  <c r="T49" i="1"/>
  <c r="D50" i="1"/>
  <c r="D51" i="1"/>
  <c r="D9" i="1"/>
  <c r="D30" i="1"/>
  <c r="T11" i="1"/>
  <c r="Q13" i="1"/>
  <c r="D20" i="1"/>
  <c r="U23" i="1"/>
  <c r="P24" i="1"/>
  <c r="P25" i="1"/>
  <c r="D33" i="1"/>
  <c r="D34" i="1"/>
  <c r="D48" i="1"/>
  <c r="Q49" i="1"/>
  <c r="G50" i="1"/>
  <c r="G51" i="1"/>
  <c r="T23" i="1"/>
  <c r="V23" i="1" s="1"/>
  <c r="P23" i="1"/>
  <c r="T13" i="1"/>
  <c r="P13" i="1"/>
  <c r="Q50" i="1"/>
  <c r="W50" i="1" s="1"/>
  <c r="X50" i="1" s="1"/>
  <c r="R49" i="1"/>
  <c r="R39" i="1"/>
  <c r="U36" i="1"/>
  <c r="U50" i="1"/>
  <c r="Q36" i="1"/>
  <c r="R35" i="1"/>
  <c r="D7" i="1"/>
  <c r="U9" i="1"/>
  <c r="S10" i="1"/>
  <c r="R11" i="1"/>
  <c r="U11" i="1"/>
  <c r="Q11" i="1"/>
  <c r="G12" i="1"/>
  <c r="U12" i="1"/>
  <c r="Q12" i="1"/>
  <c r="T12" i="1"/>
  <c r="V12" i="1" s="1"/>
  <c r="P12" i="1"/>
  <c r="R13" i="1"/>
  <c r="D17" i="1"/>
  <c r="G20" i="1"/>
  <c r="D21" i="1"/>
  <c r="S23" i="1"/>
  <c r="Q24" i="1"/>
  <c r="D26" i="1"/>
  <c r="U26" i="1"/>
  <c r="G33" i="1"/>
  <c r="D35" i="1"/>
  <c r="T35" i="1"/>
  <c r="V35" i="1" s="1"/>
  <c r="D36" i="1"/>
  <c r="S36" i="1"/>
  <c r="D37" i="1"/>
  <c r="D39" i="1"/>
  <c r="T39" i="1"/>
  <c r="V39" i="1" s="1"/>
  <c r="D43" i="1"/>
  <c r="R48" i="1"/>
  <c r="U49" i="1"/>
  <c r="T50" i="1"/>
  <c r="V50" i="1" s="1"/>
  <c r="S51" i="1"/>
  <c r="R52" i="1"/>
  <c r="S13" i="1"/>
  <c r="U22" i="1"/>
  <c r="Q22" i="1"/>
  <c r="T22" i="1"/>
  <c r="P22" i="1"/>
  <c r="S24" i="1"/>
  <c r="G25" i="1"/>
  <c r="R25" i="1"/>
  <c r="U25" i="1"/>
  <c r="Q25" i="1"/>
  <c r="D32" i="1"/>
  <c r="T36" i="1"/>
  <c r="V36" i="1" s="1"/>
  <c r="D46" i="1"/>
  <c r="D49" i="1"/>
  <c r="S50" i="1"/>
  <c r="T9" i="1"/>
  <c r="V9" i="1" s="1"/>
  <c r="G19" i="1"/>
  <c r="R22" i="1"/>
  <c r="G24" i="1"/>
  <c r="G31" i="1"/>
  <c r="G32" i="1"/>
  <c r="G47" i="1"/>
  <c r="U48" i="1"/>
  <c r="P9" i="1"/>
  <c r="D5" i="1"/>
  <c r="Q9" i="1"/>
  <c r="R10" i="1"/>
  <c r="G46" i="1"/>
  <c r="G44" i="1"/>
  <c r="G48" i="1"/>
  <c r="G38" i="1"/>
  <c r="G26" i="1"/>
  <c r="T10" i="1"/>
  <c r="V10" i="1" s="1"/>
  <c r="P11" i="1"/>
  <c r="W11" i="1" s="1"/>
  <c r="R12" i="1"/>
  <c r="U13" i="1"/>
  <c r="G17" i="1"/>
  <c r="D18" i="1"/>
  <c r="G21" i="1"/>
  <c r="D22" i="1"/>
  <c r="G23" i="1"/>
  <c r="Q23" i="1"/>
  <c r="T24" i="1"/>
  <c r="V24" i="1" s="1"/>
  <c r="T25" i="1"/>
  <c r="V25" i="1" s="1"/>
  <c r="R26" i="1"/>
  <c r="G35" i="1"/>
  <c r="Q35" i="1"/>
  <c r="G36" i="1"/>
  <c r="P36" i="1"/>
  <c r="G37" i="1"/>
  <c r="R37" i="1"/>
  <c r="U37" i="1"/>
  <c r="Q37" i="1"/>
  <c r="T37" i="1"/>
  <c r="V37" i="1" s="1"/>
  <c r="P37" i="1"/>
  <c r="W37" i="1" s="1"/>
  <c r="D38" i="1"/>
  <c r="U38" i="1"/>
  <c r="Q39" i="1"/>
  <c r="G43" i="1"/>
  <c r="D44" i="1"/>
  <c r="D45" i="1"/>
  <c r="S38" i="1"/>
  <c r="S48" i="1"/>
  <c r="G52" i="1"/>
  <c r="S52" i="1"/>
  <c r="S26" i="1"/>
  <c r="S9" i="1"/>
  <c r="R24" i="1"/>
  <c r="P26" i="1"/>
  <c r="T26" i="1"/>
  <c r="V26" i="1" s="1"/>
  <c r="S35" i="1"/>
  <c r="R36" i="1"/>
  <c r="P38" i="1"/>
  <c r="T38" i="1"/>
  <c r="V38" i="1" s="1"/>
  <c r="G39" i="1"/>
  <c r="S39" i="1"/>
  <c r="P48" i="1"/>
  <c r="T48" i="1"/>
  <c r="V48" i="1" s="1"/>
  <c r="G49" i="1"/>
  <c r="S49" i="1"/>
  <c r="R50" i="1"/>
  <c r="P52" i="1"/>
  <c r="T52" i="1"/>
  <c r="V52" i="1" s="1"/>
  <c r="D25" i="1"/>
  <c r="Q26" i="1"/>
  <c r="P35" i="1"/>
  <c r="W35" i="1" s="1"/>
  <c r="X35" i="1" s="1"/>
  <c r="Q38" i="1"/>
  <c r="P39" i="1"/>
  <c r="Q48" i="1"/>
  <c r="P49" i="1"/>
  <c r="W49" i="1" s="1"/>
  <c r="Q52" i="1"/>
  <c r="W12" i="1" l="1"/>
  <c r="X12" i="1" s="1"/>
  <c r="W23" i="1"/>
  <c r="X23" i="1" s="1"/>
  <c r="W25" i="1"/>
  <c r="X25" i="1" s="1"/>
  <c r="W52" i="1"/>
  <c r="X52" i="1" s="1"/>
  <c r="W48" i="1"/>
  <c r="X48" i="1" s="1"/>
  <c r="W38" i="1"/>
  <c r="X38" i="1" s="1"/>
  <c r="W26" i="1"/>
  <c r="X26" i="1" s="1"/>
  <c r="W36" i="1"/>
  <c r="X36" i="1" s="1"/>
  <c r="W22" i="1"/>
  <c r="X22" i="1" s="1"/>
  <c r="Y22" i="1" s="1"/>
  <c r="W24" i="1"/>
  <c r="X24" i="1" s="1"/>
  <c r="V11" i="1"/>
  <c r="X11" i="1" s="1"/>
  <c r="W39" i="1"/>
  <c r="X39" i="1" s="1"/>
  <c r="Y39" i="1" s="1"/>
  <c r="W9" i="1"/>
  <c r="X9" i="1" s="1"/>
  <c r="V22" i="1"/>
  <c r="W13" i="1"/>
  <c r="V49" i="1"/>
  <c r="X49" i="1" s="1"/>
  <c r="W51" i="1"/>
  <c r="X37" i="1"/>
  <c r="V13" i="1"/>
  <c r="W10" i="1"/>
  <c r="X10" i="1" s="1"/>
  <c r="V51" i="1"/>
  <c r="Y10" i="1" l="1"/>
  <c r="Y12" i="1"/>
  <c r="X13" i="1"/>
  <c r="Y13" i="1" s="1"/>
  <c r="Y36" i="1"/>
  <c r="Y52" i="1"/>
  <c r="Y48" i="1"/>
  <c r="Y37" i="1"/>
  <c r="Y26" i="1"/>
  <c r="Y25" i="1"/>
  <c r="Y35" i="1"/>
  <c r="X51" i="1"/>
  <c r="Y51" i="1" s="1"/>
  <c r="Y9" i="1"/>
  <c r="Y24" i="1"/>
  <c r="Y38" i="1"/>
  <c r="Y23" i="1"/>
  <c r="Y50" i="1"/>
  <c r="Y49" i="1" l="1"/>
  <c r="Y11" i="1"/>
</calcChain>
</file>

<file path=xl/sharedStrings.xml><?xml version="1.0" encoding="utf-8"?>
<sst xmlns="http://schemas.openxmlformats.org/spreadsheetml/2006/main" count="125" uniqueCount="61">
  <si>
    <t>Groupe A</t>
  </si>
  <si>
    <t>Points</t>
  </si>
  <si>
    <t>10h00</t>
  </si>
  <si>
    <t>10h26</t>
  </si>
  <si>
    <t>10h52</t>
  </si>
  <si>
    <t>GROUPE A</t>
  </si>
  <si>
    <t>11h18</t>
  </si>
  <si>
    <t>SCORE</t>
  </si>
  <si>
    <t>11h44</t>
  </si>
  <si>
    <t>Club</t>
  </si>
  <si>
    <t>V</t>
  </si>
  <si>
    <t>N sans B</t>
  </si>
  <si>
    <t>N avec B</t>
  </si>
  <si>
    <t>D</t>
  </si>
  <si>
    <t>B+</t>
  </si>
  <si>
    <t>B-</t>
  </si>
  <si>
    <t>B+/-</t>
  </si>
  <si>
    <t>Score</t>
  </si>
  <si>
    <t>Rang</t>
  </si>
  <si>
    <t>12h45</t>
  </si>
  <si>
    <t>Locmaria P</t>
  </si>
  <si>
    <t>13h11</t>
  </si>
  <si>
    <t/>
  </si>
  <si>
    <t>As Ploumoguer</t>
  </si>
  <si>
    <t>13h37</t>
  </si>
  <si>
    <t>As Guilers 1</t>
  </si>
  <si>
    <t>14h03</t>
  </si>
  <si>
    <t>St Renan 1</t>
  </si>
  <si>
    <t>14h29</t>
  </si>
  <si>
    <t>FC Relecq</t>
  </si>
  <si>
    <t>Groupe B</t>
  </si>
  <si>
    <t>10h13</t>
  </si>
  <si>
    <t>10h39</t>
  </si>
  <si>
    <t>11h05</t>
  </si>
  <si>
    <t>GROUPE B</t>
  </si>
  <si>
    <t>11h31</t>
  </si>
  <si>
    <t>11h57</t>
  </si>
  <si>
    <t>12h58</t>
  </si>
  <si>
    <t>Plouzané</t>
  </si>
  <si>
    <t>13h24</t>
  </si>
  <si>
    <t>Cavale 2</t>
  </si>
  <si>
    <t>13h50</t>
  </si>
  <si>
    <t>ASPTT 1</t>
  </si>
  <si>
    <t>14h16</t>
  </si>
  <si>
    <t>PLL</t>
  </si>
  <si>
    <t>14h42</t>
  </si>
  <si>
    <t>Plouarzel 1</t>
  </si>
  <si>
    <t>Groupe C</t>
  </si>
  <si>
    <t>GROUPE C</t>
  </si>
  <si>
    <t>Cavale 1</t>
  </si>
  <si>
    <t>St Renan 2</t>
  </si>
  <si>
    <t>Plougonvelin</t>
  </si>
  <si>
    <t>Us Rochoise</t>
  </si>
  <si>
    <t>Al Coataudon</t>
  </si>
  <si>
    <t>Groupe D</t>
  </si>
  <si>
    <t>GROUPE D</t>
  </si>
  <si>
    <t>ASB</t>
  </si>
  <si>
    <t>Cavale 3</t>
  </si>
  <si>
    <t>Portsall</t>
  </si>
  <si>
    <t>Milizac</t>
  </si>
  <si>
    <t>Légion st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</si>
</sst>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workbookViewId="0">
      <selection activeCell="X3" sqref="X3"/>
    </sheetView>
  </sheetViews>
  <sheetFormatPr baseColWidth="10" defaultColWidth="8.88671875" defaultRowHeight="14.4" x14ac:dyDescent="0.3"/>
  <cols>
    <col min="3" max="3" width="4.77734375" customWidth="1"/>
    <col min="4" max="4" width="19.77734375" customWidth="1"/>
    <col min="5" max="5" width="3.44140625" customWidth="1"/>
    <col min="6" max="6" width="3.5546875" customWidth="1"/>
    <col min="7" max="7" width="20" customWidth="1"/>
    <col min="8" max="8" width="5.21875" customWidth="1"/>
    <col min="14" max="14" width="4.5546875" customWidth="1"/>
    <col min="15" max="15" width="19.88671875" customWidth="1"/>
    <col min="16" max="16" width="6.6640625" customWidth="1"/>
    <col min="17" max="17" width="13.6640625" customWidth="1"/>
    <col min="18" max="18" width="14.109375" customWidth="1"/>
    <col min="24" max="24" width="10.21875" customWidth="1"/>
    <col min="25" max="25" width="6.77734375" customWidth="1"/>
  </cols>
  <sheetData>
    <row r="1" spans="1:2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35">
      <c r="A3" s="1"/>
      <c r="B3" s="2" t="s">
        <v>0</v>
      </c>
      <c r="C3" s="3"/>
      <c r="D3" s="3"/>
      <c r="E3" s="3"/>
      <c r="F3" s="3"/>
      <c r="G3" s="3"/>
      <c r="H3" s="3"/>
      <c r="I3" s="4"/>
      <c r="J3" s="5" t="s">
        <v>1</v>
      </c>
      <c r="K3" s="5" t="s">
        <v>1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1"/>
    </row>
    <row r="4" spans="1:26" ht="18" x14ac:dyDescent="0.35">
      <c r="A4" s="1"/>
      <c r="B4" s="6" t="s">
        <v>2</v>
      </c>
      <c r="C4" s="7" t="str">
        <f>RIGHT(B3,1)&amp;1</f>
        <v>A1</v>
      </c>
      <c r="D4" s="6" t="str">
        <f>IFERROR(INDEX(O:O,MATCH(C4,N:N,0)),"")</f>
        <v>Locmaria P</v>
      </c>
      <c r="E4" s="8"/>
      <c r="F4" s="8"/>
      <c r="G4" s="6" t="str">
        <f>IFERROR(INDEX(O:O,MATCH(H4,N:N,0)),"")</f>
        <v>As Guilers 1</v>
      </c>
      <c r="H4" s="7" t="str">
        <f>RIGHT(B3,1)&amp;3</f>
        <v>A3</v>
      </c>
      <c r="I4" s="37"/>
      <c r="J4" s="9" t="str">
        <f>IF(E4="","",IF(E4&gt;F4,4,IF(E4=F4,IF(E4&gt;0,3,2),1)))</f>
        <v/>
      </c>
      <c r="K4" s="10" t="str">
        <f>IF(F4="","",IF(F4&gt;E4,4,IF(F4=E4,IF(F4&gt;0,3,2),1)))</f>
        <v/>
      </c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1"/>
    </row>
    <row r="5" spans="1:26" ht="18" x14ac:dyDescent="0.35">
      <c r="A5" s="1"/>
      <c r="B5" s="11" t="s">
        <v>3</v>
      </c>
      <c r="C5" s="12" t="str">
        <f>RIGHT(B3,1)&amp;2</f>
        <v>A2</v>
      </c>
      <c r="D5" s="11" t="str">
        <f t="shared" ref="D5:D13" si="0">IFERROR(INDEX(O:O,MATCH(C5,N:N,0)),"")</f>
        <v>As Ploumoguer</v>
      </c>
      <c r="E5" s="13"/>
      <c r="F5" s="13"/>
      <c r="G5" s="11" t="str">
        <f t="shared" ref="G5:G13" si="1">IFERROR(INDEX(O:O,MATCH(H5,N:N,0)),"")</f>
        <v>St Renan 1</v>
      </c>
      <c r="H5" s="12" t="str">
        <f>RIGHT(B3,1)&amp;4</f>
        <v>A4</v>
      </c>
      <c r="I5" s="37"/>
      <c r="J5" s="14" t="str">
        <f t="shared" ref="J5:J13" si="2">IF(E5="","",IF(E5&gt;F5,4,IF(E5=F5,IF(E5&gt;0,3,2),1)))</f>
        <v/>
      </c>
      <c r="K5" s="15" t="str">
        <f t="shared" ref="K5:K13" si="3">IF(F5="","",IF(F5&gt;E5,4,IF(F5=E5,IF(F5&gt;0,3,2),1)))</f>
        <v/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1"/>
    </row>
    <row r="6" spans="1:26" ht="18" x14ac:dyDescent="0.35">
      <c r="A6" s="1"/>
      <c r="B6" s="6" t="s">
        <v>4</v>
      </c>
      <c r="C6" s="16" t="str">
        <f>RIGHT(B3,1)&amp;1</f>
        <v>A1</v>
      </c>
      <c r="D6" s="6" t="str">
        <f t="shared" si="0"/>
        <v>Locmaria P</v>
      </c>
      <c r="E6" s="8"/>
      <c r="F6" s="8"/>
      <c r="G6" s="6" t="str">
        <f t="shared" si="1"/>
        <v>FC Relecq</v>
      </c>
      <c r="H6" s="16" t="str">
        <f>RIGHT(B3,1)&amp;5</f>
        <v>A5</v>
      </c>
      <c r="I6" s="37"/>
      <c r="J6" s="17" t="str">
        <f t="shared" si="2"/>
        <v/>
      </c>
      <c r="K6" s="18" t="str">
        <f t="shared" si="3"/>
        <v/>
      </c>
      <c r="L6" s="36"/>
      <c r="M6" s="36"/>
      <c r="N6" s="19" t="s">
        <v>5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"/>
    </row>
    <row r="7" spans="1:26" ht="18" x14ac:dyDescent="0.35">
      <c r="A7" s="1"/>
      <c r="B7" s="11" t="s">
        <v>6</v>
      </c>
      <c r="C7" s="12" t="str">
        <f>RIGHT(B3,1)&amp;3</f>
        <v>A3</v>
      </c>
      <c r="D7" s="11" t="str">
        <f t="shared" si="0"/>
        <v>As Guilers 1</v>
      </c>
      <c r="E7" s="13"/>
      <c r="F7" s="13"/>
      <c r="G7" s="11" t="str">
        <f t="shared" si="1"/>
        <v>As Ploumoguer</v>
      </c>
      <c r="H7" s="12" t="str">
        <f>RIGHT(B3,1)&amp;2</f>
        <v>A2</v>
      </c>
      <c r="I7" s="37"/>
      <c r="J7" s="14" t="str">
        <f t="shared" si="2"/>
        <v/>
      </c>
      <c r="K7" s="15" t="str">
        <f t="shared" si="3"/>
        <v/>
      </c>
      <c r="L7" s="36"/>
      <c r="M7" s="40"/>
      <c r="N7" s="41" t="s">
        <v>7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1"/>
    </row>
    <row r="8" spans="1:26" ht="18" x14ac:dyDescent="0.35">
      <c r="A8" s="1"/>
      <c r="B8" s="6" t="s">
        <v>8</v>
      </c>
      <c r="C8" s="16" t="str">
        <f>RIGHT(B3,1)&amp;4</f>
        <v>A4</v>
      </c>
      <c r="D8" s="6" t="str">
        <f t="shared" si="0"/>
        <v>St Renan 1</v>
      </c>
      <c r="E8" s="8"/>
      <c r="F8" s="8"/>
      <c r="G8" s="6" t="str">
        <f t="shared" si="1"/>
        <v>FC Relecq</v>
      </c>
      <c r="H8" s="16" t="str">
        <f>RIGHT(B3,1)&amp;5</f>
        <v>A5</v>
      </c>
      <c r="I8" s="37"/>
      <c r="J8" s="17" t="str">
        <f t="shared" si="2"/>
        <v/>
      </c>
      <c r="K8" s="18" t="str">
        <f t="shared" si="3"/>
        <v/>
      </c>
      <c r="L8" s="36"/>
      <c r="M8" s="37"/>
      <c r="N8" s="20"/>
      <c r="O8" s="21" t="s">
        <v>9</v>
      </c>
      <c r="P8" s="21" t="s">
        <v>10</v>
      </c>
      <c r="Q8" s="21" t="s">
        <v>11</v>
      </c>
      <c r="R8" s="21" t="s">
        <v>12</v>
      </c>
      <c r="S8" s="21" t="s">
        <v>13</v>
      </c>
      <c r="T8" s="21" t="s">
        <v>14</v>
      </c>
      <c r="U8" s="21" t="s">
        <v>15</v>
      </c>
      <c r="V8" s="21" t="s">
        <v>16</v>
      </c>
      <c r="W8" s="21" t="s">
        <v>1</v>
      </c>
      <c r="X8" s="21" t="s">
        <v>17</v>
      </c>
      <c r="Y8" s="22" t="s">
        <v>18</v>
      </c>
      <c r="Z8" s="1"/>
    </row>
    <row r="9" spans="1:26" ht="18" x14ac:dyDescent="0.35">
      <c r="A9" s="1"/>
      <c r="B9" s="11" t="s">
        <v>19</v>
      </c>
      <c r="C9" s="12" t="str">
        <f>RIGHT(B3,1)&amp;1</f>
        <v>A1</v>
      </c>
      <c r="D9" s="11" t="str">
        <f t="shared" si="0"/>
        <v>Locmaria P</v>
      </c>
      <c r="E9" s="13"/>
      <c r="F9" s="13"/>
      <c r="G9" s="11" t="str">
        <f t="shared" si="1"/>
        <v>As Ploumoguer</v>
      </c>
      <c r="H9" s="12" t="str">
        <f>RIGHT(B3,1)&amp;2</f>
        <v>A2</v>
      </c>
      <c r="I9" s="37"/>
      <c r="J9" s="14" t="str">
        <f t="shared" si="2"/>
        <v/>
      </c>
      <c r="K9" s="15" t="str">
        <f t="shared" si="3"/>
        <v/>
      </c>
      <c r="L9" s="38"/>
      <c r="M9" s="38"/>
      <c r="N9" s="23" t="str">
        <f>RIGHT(B3,1)&amp;1</f>
        <v>A1</v>
      </c>
      <c r="O9" s="24" t="s">
        <v>20</v>
      </c>
      <c r="P9" s="25">
        <f>COUNTIFS(C:C,N9,J:J,4)+COUNTIFS(H:H,N9,K:K,4)</f>
        <v>0</v>
      </c>
      <c r="Q9" s="25">
        <f>COUNTIFS(C:C,N9,J:J,2)+COUNTIFS(H:H,N9,K:K,2)</f>
        <v>0</v>
      </c>
      <c r="R9" s="25">
        <f>COUNTIFS(C:C,N9,J:J,3)+COUNTIFS(H:H,N9,K:K,3)</f>
        <v>0</v>
      </c>
      <c r="S9" s="25">
        <f>COUNTIFS(C:C,N9,J:J,1)+COUNTIFS(H:H,N9,K:K,1)</f>
        <v>0</v>
      </c>
      <c r="T9" s="25">
        <f>SUMIF(C:C,N9,E:E)+SUMIF(H:H,N9,F:F)</f>
        <v>0</v>
      </c>
      <c r="U9" s="25">
        <f>SUMIF(C:C,N9,F:F)+SUMIF(H:H,N9,E:E)</f>
        <v>0</v>
      </c>
      <c r="V9" s="25">
        <f>T9-U9</f>
        <v>0</v>
      </c>
      <c r="W9" s="25">
        <f>(P9*4)+(Q9*2)+(R9*3)+S9</f>
        <v>0</v>
      </c>
      <c r="X9" s="25">
        <f>(W9*1000)+(V9*100)+T9</f>
        <v>0</v>
      </c>
      <c r="Y9" s="23" t="str">
        <f>RIGHT(B3,1)&amp;RANK(X9,X9:X13)</f>
        <v>A1</v>
      </c>
      <c r="Z9" s="1"/>
    </row>
    <row r="10" spans="1:26" ht="18" x14ac:dyDescent="0.35">
      <c r="A10" s="1"/>
      <c r="B10" s="6" t="s">
        <v>21</v>
      </c>
      <c r="C10" s="16" t="str">
        <f>RIGHT(B3,1)&amp;3</f>
        <v>A3</v>
      </c>
      <c r="D10" s="6" t="str">
        <f t="shared" si="0"/>
        <v>As Guilers 1</v>
      </c>
      <c r="E10" s="26" t="s">
        <v>22</v>
      </c>
      <c r="F10" s="8"/>
      <c r="G10" s="6" t="str">
        <f t="shared" si="1"/>
        <v>St Renan 1</v>
      </c>
      <c r="H10" s="16" t="str">
        <f>RIGHT(B3,1)&amp;4</f>
        <v>A4</v>
      </c>
      <c r="I10" s="37"/>
      <c r="J10" s="17" t="str">
        <f t="shared" si="2"/>
        <v/>
      </c>
      <c r="K10" s="18" t="str">
        <f t="shared" si="3"/>
        <v/>
      </c>
      <c r="L10" s="38"/>
      <c r="M10" s="39"/>
      <c r="N10" s="27" t="str">
        <f>RIGHT(B3,1)&amp;2</f>
        <v>A2</v>
      </c>
      <c r="O10" s="28" t="s">
        <v>23</v>
      </c>
      <c r="P10" s="29">
        <f>COUNTIFS(C:C,N10,J:J,4)+COUNTIFS(H:H,N10,K:K,4)</f>
        <v>0</v>
      </c>
      <c r="Q10" s="29">
        <f>COUNTIFS(C:C,N10,J:J,2)+COUNTIFS(H:H,N10,K:K,2)</f>
        <v>0</v>
      </c>
      <c r="R10" s="29">
        <f>COUNTIFS(C:C,N10,J:J,3)+COUNTIFS(H:H,N10,K:K,3)</f>
        <v>0</v>
      </c>
      <c r="S10" s="29">
        <f>COUNTIFS(C:C,N10,J:J,1)+COUNTIFS(H:H,N10,K:K,1)</f>
        <v>0</v>
      </c>
      <c r="T10" s="29">
        <f>SUMIF(C:C,N10,E:E)+SUMIF(H:H,N10,F:F)</f>
        <v>0</v>
      </c>
      <c r="U10" s="29">
        <f>SUMIF(C:C,N10,F:F)+SUMIF(H:H,N10,E:E)</f>
        <v>0</v>
      </c>
      <c r="V10" s="29">
        <f t="shared" ref="V10:V13" si="4">T10-U10</f>
        <v>0</v>
      </c>
      <c r="W10" s="29">
        <f t="shared" ref="W10:W13" si="5">(P10*4)+(Q10*2)+(R10*3)+S10</f>
        <v>0</v>
      </c>
      <c r="X10" s="29">
        <f t="shared" ref="X10:X13" si="6">(W10*1000)+(V10*100)+T10</f>
        <v>0</v>
      </c>
      <c r="Y10" s="27" t="str">
        <f>RIGHT(B3,1)&amp;RANK(X10,X9:X13)</f>
        <v>A1</v>
      </c>
      <c r="Z10" s="1"/>
    </row>
    <row r="11" spans="1:26" ht="18" x14ac:dyDescent="0.35">
      <c r="A11" s="1"/>
      <c r="B11" s="11" t="s">
        <v>24</v>
      </c>
      <c r="C11" s="12" t="str">
        <f>RIGHT(B3,1)&amp;2</f>
        <v>A2</v>
      </c>
      <c r="D11" s="11" t="str">
        <f t="shared" si="0"/>
        <v>As Ploumoguer</v>
      </c>
      <c r="E11" s="13"/>
      <c r="F11" s="13"/>
      <c r="G11" s="11" t="str">
        <f t="shared" si="1"/>
        <v>FC Relecq</v>
      </c>
      <c r="H11" s="12" t="str">
        <f>RIGHT(B3,1)&amp;5</f>
        <v>A5</v>
      </c>
      <c r="I11" s="37"/>
      <c r="J11" s="14" t="str">
        <f t="shared" si="2"/>
        <v/>
      </c>
      <c r="K11" s="15" t="str">
        <f t="shared" si="3"/>
        <v/>
      </c>
      <c r="L11" s="38"/>
      <c r="M11" s="39"/>
      <c r="N11" s="23" t="str">
        <f>RIGHT(B3,1)&amp;3</f>
        <v>A3</v>
      </c>
      <c r="O11" s="24" t="s">
        <v>25</v>
      </c>
      <c r="P11" s="25">
        <f>COUNTIFS(C:C,N11,J:J,4)+COUNTIFS(H:H,N11,K:K,4)</f>
        <v>0</v>
      </c>
      <c r="Q11" s="25">
        <f>COUNTIFS(C:C,N11,J:J,2)+COUNTIFS(H:H,N11,K:K,2)</f>
        <v>0</v>
      </c>
      <c r="R11" s="25">
        <f>COUNTIFS(C:C,N11,J:J,3)+COUNTIFS(H:H,N11,K:K,3)</f>
        <v>0</v>
      </c>
      <c r="S11" s="25">
        <f>COUNTIFS(C:C,N11,J:J,1)+COUNTIFS(H:H,N11,K:K,1)</f>
        <v>0</v>
      </c>
      <c r="T11" s="25">
        <f>SUMIF(C:C,N11,E:E)+SUMIF(H:H,N11,F:F)</f>
        <v>0</v>
      </c>
      <c r="U11" s="25">
        <f>SUMIF(C:C,N11,F:F)+SUMIF(H:H,N11,E:E)</f>
        <v>0</v>
      </c>
      <c r="V11" s="25">
        <f t="shared" si="4"/>
        <v>0</v>
      </c>
      <c r="W11" s="25">
        <f t="shared" si="5"/>
        <v>0</v>
      </c>
      <c r="X11" s="25">
        <f t="shared" si="6"/>
        <v>0</v>
      </c>
      <c r="Y11" s="23" t="str">
        <f>RIGHT(B3,1)&amp;RANK(X11,X9:X13)</f>
        <v>A1</v>
      </c>
      <c r="Z11" s="1"/>
    </row>
    <row r="12" spans="1:26" ht="18" x14ac:dyDescent="0.35">
      <c r="A12" s="1"/>
      <c r="B12" s="6" t="s">
        <v>26</v>
      </c>
      <c r="C12" s="16" t="str">
        <f>RIGHT(B3,1)&amp;1</f>
        <v>A1</v>
      </c>
      <c r="D12" s="6" t="str">
        <f t="shared" si="0"/>
        <v>Locmaria P</v>
      </c>
      <c r="E12" s="8"/>
      <c r="F12" s="8"/>
      <c r="G12" s="6" t="str">
        <f t="shared" si="1"/>
        <v>St Renan 1</v>
      </c>
      <c r="H12" s="16" t="str">
        <f>RIGHT(B3,1)&amp;4</f>
        <v>A4</v>
      </c>
      <c r="I12" s="37"/>
      <c r="J12" s="17" t="str">
        <f t="shared" si="2"/>
        <v/>
      </c>
      <c r="K12" s="18" t="str">
        <f t="shared" si="3"/>
        <v/>
      </c>
      <c r="L12" s="38"/>
      <c r="M12" s="39"/>
      <c r="N12" s="27" t="str">
        <f>RIGHT(B3,1)&amp;4</f>
        <v>A4</v>
      </c>
      <c r="O12" s="28" t="s">
        <v>27</v>
      </c>
      <c r="P12" s="29">
        <f>COUNTIFS(C:C,N12,J:J,4)+COUNTIFS(H:H,N12,K:K,4)</f>
        <v>0</v>
      </c>
      <c r="Q12" s="29">
        <f>COUNTIFS(C:C,N12,J:J,2)+COUNTIFS(H:H,N12,K:K,2)</f>
        <v>0</v>
      </c>
      <c r="R12" s="29">
        <f>COUNTIFS(C:C,N12,J:J,3)+COUNTIFS(H:H,N12,K:K,3)</f>
        <v>0</v>
      </c>
      <c r="S12" s="29">
        <f>COUNTIFS(C:C,N12,J:J,1)+COUNTIFS(H:H,N12,K:K,1)</f>
        <v>0</v>
      </c>
      <c r="T12" s="29">
        <f>SUMIF(C:C,N12,E:E)+SUMIF(H:H,N12,F:F)</f>
        <v>0</v>
      </c>
      <c r="U12" s="29">
        <f>SUMIF(C:C,N12,F:F)+SUMIF(H:H,N12,E:E)</f>
        <v>0</v>
      </c>
      <c r="V12" s="29">
        <f t="shared" si="4"/>
        <v>0</v>
      </c>
      <c r="W12" s="29">
        <f t="shared" si="5"/>
        <v>0</v>
      </c>
      <c r="X12" s="29">
        <f t="shared" si="6"/>
        <v>0</v>
      </c>
      <c r="Y12" s="27" t="str">
        <f>RIGHT(B3,1)&amp;RANK(X12,X9:X13)</f>
        <v>A1</v>
      </c>
      <c r="Z12" s="1"/>
    </row>
    <row r="13" spans="1:26" ht="18" x14ac:dyDescent="0.35">
      <c r="A13" s="1"/>
      <c r="B13" s="11" t="s">
        <v>28</v>
      </c>
      <c r="C13" s="30" t="str">
        <f>RIGHT(B3,1)&amp;3</f>
        <v>A3</v>
      </c>
      <c r="D13" s="11" t="str">
        <f t="shared" si="0"/>
        <v>As Guilers 1</v>
      </c>
      <c r="E13" s="13"/>
      <c r="F13" s="13"/>
      <c r="G13" s="11" t="str">
        <f t="shared" si="1"/>
        <v>FC Relecq</v>
      </c>
      <c r="H13" s="30" t="str">
        <f>RIGHT(B3,1)&amp;5</f>
        <v>A5</v>
      </c>
      <c r="I13" s="37"/>
      <c r="J13" s="14" t="str">
        <f t="shared" si="2"/>
        <v/>
      </c>
      <c r="K13" s="15" t="str">
        <f t="shared" si="3"/>
        <v/>
      </c>
      <c r="L13" s="38"/>
      <c r="M13" s="39"/>
      <c r="N13" s="23" t="str">
        <f>RIGHT(B3,1)&amp;5</f>
        <v>A5</v>
      </c>
      <c r="O13" s="24" t="s">
        <v>29</v>
      </c>
      <c r="P13" s="25">
        <f>COUNTIFS(C:C,N13,J:J,4)+COUNTIFS(H:H,N13,K:K,4)</f>
        <v>0</v>
      </c>
      <c r="Q13" s="25">
        <f>COUNTIFS(C:C,N13,J:J,2)+COUNTIFS(H:H,N13,K:K,2)</f>
        <v>0</v>
      </c>
      <c r="R13" s="25">
        <f>COUNTIFS(C:C,N13,J:J,3)+COUNTIFS(H:H,N13,K:K,3)</f>
        <v>0</v>
      </c>
      <c r="S13" s="25">
        <f>COUNTIFS(C:C,N13,J:J,1)+COUNTIFS(H:H,N13,K:K,1)</f>
        <v>0</v>
      </c>
      <c r="T13" s="25">
        <f>SUMIF(C:C,N13,E:E)+SUMIF(H:H,N13,F:F)</f>
        <v>0</v>
      </c>
      <c r="U13" s="25">
        <f>SUMIF(C:C,N13,F:F)+SUMIF(H:H,N13,E:E)</f>
        <v>0</v>
      </c>
      <c r="V13" s="25">
        <f t="shared" si="4"/>
        <v>0</v>
      </c>
      <c r="W13" s="25">
        <f t="shared" si="5"/>
        <v>0</v>
      </c>
      <c r="X13" s="25">
        <f t="shared" si="6"/>
        <v>0</v>
      </c>
      <c r="Y13" s="23" t="str">
        <f>RIGHT(B3,1)&amp;RANK(X13,X9:X13)</f>
        <v>A1</v>
      </c>
      <c r="Z13" s="1"/>
    </row>
    <row r="14" spans="1:26" ht="18" x14ac:dyDescent="0.35">
      <c r="A14" s="1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"/>
    </row>
    <row r="15" spans="1:26" ht="18" x14ac:dyDescent="0.35">
      <c r="A15" s="1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"/>
    </row>
    <row r="16" spans="1:26" ht="18" x14ac:dyDescent="0.35">
      <c r="A16" s="1"/>
      <c r="B16" s="2" t="s">
        <v>30</v>
      </c>
      <c r="C16" s="3"/>
      <c r="D16" s="3"/>
      <c r="E16" s="3"/>
      <c r="F16" s="3"/>
      <c r="G16" s="3"/>
      <c r="H16" s="3"/>
      <c r="I16" s="4"/>
      <c r="J16" s="5" t="s">
        <v>1</v>
      </c>
      <c r="K16" s="5" t="s">
        <v>1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1"/>
    </row>
    <row r="17" spans="1:26" ht="18" x14ac:dyDescent="0.35">
      <c r="A17" s="1"/>
      <c r="B17" s="6" t="s">
        <v>31</v>
      </c>
      <c r="C17" s="7" t="str">
        <f>RIGHT(B16,1)&amp;1</f>
        <v>B1</v>
      </c>
      <c r="D17" s="6" t="str">
        <f>IFERROR(INDEX(O:O,MATCH(C17,N:N,0)),"")</f>
        <v>Plouzané</v>
      </c>
      <c r="E17" s="8"/>
      <c r="F17" s="8"/>
      <c r="G17" s="6" t="str">
        <f>IFERROR(INDEX(O:O,MATCH(H17,N:N,0)),"")</f>
        <v>ASPTT 1</v>
      </c>
      <c r="H17" s="7" t="str">
        <f>RIGHT(B16,1)&amp;3</f>
        <v>B3</v>
      </c>
      <c r="I17" s="37"/>
      <c r="J17" s="9" t="str">
        <f>IF(E17="","",IF(E17&gt;F17,4,IF(E17=F17,IF(E17&gt;0,3,2),1)))</f>
        <v/>
      </c>
      <c r="K17" s="10" t="str">
        <f>IF(F17="","",IF(F17&gt;E17,4,IF(F17=E17,IF(F17&gt;0,3,2),1)))</f>
        <v/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1"/>
    </row>
    <row r="18" spans="1:26" ht="18" x14ac:dyDescent="0.35">
      <c r="A18" s="1"/>
      <c r="B18" s="11" t="s">
        <v>32</v>
      </c>
      <c r="C18" s="12" t="str">
        <f>RIGHT(B16,1)&amp;2</f>
        <v>B2</v>
      </c>
      <c r="D18" s="11" t="str">
        <f t="shared" ref="D18:D26" si="7">IFERROR(INDEX(O:O,MATCH(C18,N:N,0)),"")</f>
        <v>Cavale 2</v>
      </c>
      <c r="E18" s="13"/>
      <c r="F18" s="13"/>
      <c r="G18" s="11" t="str">
        <f t="shared" ref="G18:G26" si="8">IFERROR(INDEX(O:O,MATCH(H18,N:N,0)),"")</f>
        <v>PLL</v>
      </c>
      <c r="H18" s="12" t="str">
        <f>RIGHT(B16,1)&amp;4</f>
        <v>B4</v>
      </c>
      <c r="I18" s="37"/>
      <c r="J18" s="14" t="str">
        <f t="shared" ref="J18:J27" si="9">IF(E18="","",IF(E18&gt;F18,4,IF(E18=F18,IF(E18&gt;0,3,2),1)))</f>
        <v/>
      </c>
      <c r="K18" s="15" t="str">
        <f t="shared" ref="K18:K27" si="10">IF(F18="","",IF(F18&gt;E18,4,IF(F18=E18,IF(F18&gt;0,3,2),1)))</f>
        <v/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1"/>
    </row>
    <row r="19" spans="1:26" ht="18" x14ac:dyDescent="0.35">
      <c r="A19" s="1"/>
      <c r="B19" s="6" t="s">
        <v>33</v>
      </c>
      <c r="C19" s="16" t="str">
        <f>RIGHT(B16,1)&amp;1</f>
        <v>B1</v>
      </c>
      <c r="D19" s="6" t="str">
        <f t="shared" si="7"/>
        <v>Plouzané</v>
      </c>
      <c r="E19" s="8"/>
      <c r="F19" s="8"/>
      <c r="G19" s="6" t="str">
        <f t="shared" si="8"/>
        <v>Plouarzel 1</v>
      </c>
      <c r="H19" s="16" t="str">
        <f>RIGHT(B16,1)&amp;5</f>
        <v>B5</v>
      </c>
      <c r="I19" s="37"/>
      <c r="J19" s="17" t="str">
        <f t="shared" si="9"/>
        <v/>
      </c>
      <c r="K19" s="18" t="str">
        <f t="shared" si="10"/>
        <v/>
      </c>
      <c r="L19" s="36"/>
      <c r="M19" s="36"/>
      <c r="N19" s="19" t="s">
        <v>34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"/>
    </row>
    <row r="20" spans="1:26" ht="18" x14ac:dyDescent="0.35">
      <c r="A20" s="1"/>
      <c r="B20" s="11" t="s">
        <v>35</v>
      </c>
      <c r="C20" s="12" t="str">
        <f>RIGHT(B16,1)&amp;3</f>
        <v>B3</v>
      </c>
      <c r="D20" s="11" t="str">
        <f t="shared" si="7"/>
        <v>ASPTT 1</v>
      </c>
      <c r="E20" s="13"/>
      <c r="F20" s="13"/>
      <c r="G20" s="11" t="str">
        <f t="shared" si="8"/>
        <v>Cavale 2</v>
      </c>
      <c r="H20" s="12" t="str">
        <f>RIGHT(B16,1)&amp;2</f>
        <v>B2</v>
      </c>
      <c r="I20" s="37"/>
      <c r="J20" s="14" t="str">
        <f t="shared" si="9"/>
        <v/>
      </c>
      <c r="K20" s="15" t="str">
        <f t="shared" si="10"/>
        <v/>
      </c>
      <c r="L20" s="36"/>
      <c r="M20" s="37"/>
      <c r="N20" s="41" t="s">
        <v>7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1"/>
    </row>
    <row r="21" spans="1:26" ht="18" x14ac:dyDescent="0.35">
      <c r="A21" s="1"/>
      <c r="B21" s="6" t="s">
        <v>36</v>
      </c>
      <c r="C21" s="16" t="str">
        <f>RIGHT(B16,1)&amp;4</f>
        <v>B4</v>
      </c>
      <c r="D21" s="6" t="str">
        <f t="shared" si="7"/>
        <v>PLL</v>
      </c>
      <c r="E21" s="8"/>
      <c r="F21" s="8"/>
      <c r="G21" s="6" t="str">
        <f t="shared" si="8"/>
        <v>Plouarzel 1</v>
      </c>
      <c r="H21" s="16" t="str">
        <f>RIGHT(B16,1)&amp;5</f>
        <v>B5</v>
      </c>
      <c r="I21" s="37"/>
      <c r="J21" s="17" t="str">
        <f t="shared" si="9"/>
        <v/>
      </c>
      <c r="K21" s="18" t="str">
        <f t="shared" si="10"/>
        <v/>
      </c>
      <c r="L21" s="36"/>
      <c r="M21" s="37"/>
      <c r="N21" s="31"/>
      <c r="O21" s="32" t="s">
        <v>9</v>
      </c>
      <c r="P21" s="21" t="s">
        <v>10</v>
      </c>
      <c r="Q21" s="21" t="s">
        <v>11</v>
      </c>
      <c r="R21" s="21" t="s">
        <v>12</v>
      </c>
      <c r="S21" s="21" t="s">
        <v>13</v>
      </c>
      <c r="T21" s="21" t="s">
        <v>14</v>
      </c>
      <c r="U21" s="21" t="s">
        <v>15</v>
      </c>
      <c r="V21" s="21" t="s">
        <v>16</v>
      </c>
      <c r="W21" s="21" t="s">
        <v>1</v>
      </c>
      <c r="X21" s="21" t="s">
        <v>17</v>
      </c>
      <c r="Y21" s="33" t="s">
        <v>18</v>
      </c>
      <c r="Z21" s="1"/>
    </row>
    <row r="22" spans="1:26" ht="18" x14ac:dyDescent="0.35">
      <c r="A22" s="1"/>
      <c r="B22" s="11" t="s">
        <v>37</v>
      </c>
      <c r="C22" s="12" t="str">
        <f>RIGHT(B16,1)&amp;1</f>
        <v>B1</v>
      </c>
      <c r="D22" s="11" t="str">
        <f t="shared" si="7"/>
        <v>Plouzané</v>
      </c>
      <c r="E22" s="13"/>
      <c r="F22" s="13"/>
      <c r="G22" s="11" t="str">
        <f t="shared" si="8"/>
        <v>Cavale 2</v>
      </c>
      <c r="H22" s="12" t="str">
        <f>RIGHT(B16,1)&amp;2</f>
        <v>B2</v>
      </c>
      <c r="I22" s="37"/>
      <c r="J22" s="14" t="str">
        <f t="shared" si="9"/>
        <v/>
      </c>
      <c r="K22" s="15" t="str">
        <f t="shared" si="10"/>
        <v/>
      </c>
      <c r="L22" s="38"/>
      <c r="M22" s="38"/>
      <c r="N22" s="23" t="str">
        <f>RIGHT(B16,1)&amp;1</f>
        <v>B1</v>
      </c>
      <c r="O22" s="24" t="s">
        <v>38</v>
      </c>
      <c r="P22" s="25">
        <f>COUNTIFS(C:C,N22,J:J,4)+COUNTIFS(H:H,N22,K:K,4)</f>
        <v>0</v>
      </c>
      <c r="Q22" s="25">
        <f>COUNTIFS(C:C,N22,J:J,2)+COUNTIFS(H:H,N22,K:K,2)</f>
        <v>0</v>
      </c>
      <c r="R22" s="25">
        <f>COUNTIFS(C:C,N22,J:J,3)+COUNTIFS(H:H,N22,K:K,3)</f>
        <v>0</v>
      </c>
      <c r="S22" s="25">
        <f>COUNTIFS(C:C,N22,J:J,1)+COUNTIFS(H:H,N22,K:K,1)</f>
        <v>0</v>
      </c>
      <c r="T22" s="25">
        <f>SUMIF(C:C,N22,E:E)+SUMIF(H:H,N22,F:F)</f>
        <v>0</v>
      </c>
      <c r="U22" s="25">
        <f>SUMIF(C:C,N22,F:F)+SUMIF(H:H,N22,E:E)</f>
        <v>0</v>
      </c>
      <c r="V22" s="25">
        <f>T22-U22</f>
        <v>0</v>
      </c>
      <c r="W22" s="25">
        <f>(P22*4)+(Q22*2)+(R22*3)+S22</f>
        <v>0</v>
      </c>
      <c r="X22" s="25">
        <f>(W22*1000)+(V22*100)+T22</f>
        <v>0</v>
      </c>
      <c r="Y22" s="34" t="str">
        <f>RIGHT(B16,1)&amp;RANK(X22,X22:X26)</f>
        <v>B1</v>
      </c>
      <c r="Z22" s="1"/>
    </row>
    <row r="23" spans="1:26" ht="18" x14ac:dyDescent="0.35">
      <c r="A23" s="1"/>
      <c r="B23" s="6" t="s">
        <v>39</v>
      </c>
      <c r="C23" s="16" t="str">
        <f>RIGHT(B16,1)&amp;3</f>
        <v>B3</v>
      </c>
      <c r="D23" s="6" t="str">
        <f t="shared" si="7"/>
        <v>ASPTT 1</v>
      </c>
      <c r="E23" s="8"/>
      <c r="F23" s="8"/>
      <c r="G23" s="6" t="str">
        <f t="shared" si="8"/>
        <v>PLL</v>
      </c>
      <c r="H23" s="16" t="str">
        <f>RIGHT(B16,1)&amp;4</f>
        <v>B4</v>
      </c>
      <c r="I23" s="37"/>
      <c r="J23" s="17" t="str">
        <f t="shared" si="9"/>
        <v/>
      </c>
      <c r="K23" s="18" t="str">
        <f t="shared" si="10"/>
        <v/>
      </c>
      <c r="L23" s="38"/>
      <c r="M23" s="39"/>
      <c r="N23" s="27" t="str">
        <f>RIGHT(B16,1)&amp;2</f>
        <v>B2</v>
      </c>
      <c r="O23" s="28" t="s">
        <v>40</v>
      </c>
      <c r="P23" s="29">
        <f>COUNTIFS(C:C,N23,J:J,4)+COUNTIFS(H:H,N23,K:K,4)</f>
        <v>0</v>
      </c>
      <c r="Q23" s="29">
        <f>COUNTIFS(C:C,N23,J:J,2)+COUNTIFS(H:H,N23,K:K,2)</f>
        <v>0</v>
      </c>
      <c r="R23" s="29">
        <f>COUNTIFS(C:C,N23,J:J,3)+COUNTIFS(H:H,N23,K:K,3)</f>
        <v>0</v>
      </c>
      <c r="S23" s="29">
        <f>COUNTIFS(C:C,N23,J:J,1)+COUNTIFS(H:H,N23,K:K,1)</f>
        <v>0</v>
      </c>
      <c r="T23" s="29">
        <f>SUMIF(C:C,N23,E:E)+SUMIF(H:H,N23,F:F)</f>
        <v>0</v>
      </c>
      <c r="U23" s="29">
        <f>SUMIF(C:C,N23,F:F)+SUMIF(H:H,N23,E:E)</f>
        <v>0</v>
      </c>
      <c r="V23" s="29">
        <f t="shared" ref="V23:V26" si="11">T23-U23</f>
        <v>0</v>
      </c>
      <c r="W23" s="29">
        <f t="shared" ref="W23:W26" si="12">(P23*4)+(Q23*2)+(R23*3)+S23</f>
        <v>0</v>
      </c>
      <c r="X23" s="29">
        <f t="shared" ref="X23:X26" si="13">(W23*1000)+(V23*100)+T23</f>
        <v>0</v>
      </c>
      <c r="Y23" s="35" t="str">
        <f>RIGHT(B16,1)&amp;RANK(X23,X22:X26)</f>
        <v>B1</v>
      </c>
      <c r="Z23" s="1"/>
    </row>
    <row r="24" spans="1:26" ht="18" x14ac:dyDescent="0.35">
      <c r="A24" s="1"/>
      <c r="B24" s="11" t="s">
        <v>41</v>
      </c>
      <c r="C24" s="12" t="str">
        <f>RIGHT(B16,1)&amp;2</f>
        <v>B2</v>
      </c>
      <c r="D24" s="11" t="str">
        <f t="shared" si="7"/>
        <v>Cavale 2</v>
      </c>
      <c r="E24" s="13"/>
      <c r="F24" s="13"/>
      <c r="G24" s="11" t="str">
        <f t="shared" si="8"/>
        <v>Plouarzel 1</v>
      </c>
      <c r="H24" s="12" t="str">
        <f>RIGHT(B16,1)&amp;5</f>
        <v>B5</v>
      </c>
      <c r="I24" s="37"/>
      <c r="J24" s="14" t="str">
        <f t="shared" si="9"/>
        <v/>
      </c>
      <c r="K24" s="15" t="str">
        <f t="shared" si="10"/>
        <v/>
      </c>
      <c r="L24" s="38"/>
      <c r="M24" s="39"/>
      <c r="N24" s="23" t="str">
        <f>RIGHT(B16,1)&amp;3</f>
        <v>B3</v>
      </c>
      <c r="O24" s="24" t="s">
        <v>42</v>
      </c>
      <c r="P24" s="25">
        <f>COUNTIFS(C:C,N24,J:J,4)+COUNTIFS(H:H,N24,K:K,4)</f>
        <v>0</v>
      </c>
      <c r="Q24" s="25">
        <f>COUNTIFS(C:C,N24,J:J,2)+COUNTIFS(H:H,N24,K:K,2)</f>
        <v>0</v>
      </c>
      <c r="R24" s="25">
        <f>COUNTIFS(C:C,N24,J:J,3)+COUNTIFS(H:H,N24,K:K,3)</f>
        <v>0</v>
      </c>
      <c r="S24" s="25">
        <f>COUNTIFS(C:C,N24,J:J,1)+COUNTIFS(H:H,N24,K:K,1)</f>
        <v>0</v>
      </c>
      <c r="T24" s="25">
        <f>SUMIF(C:C,N24,E:E)+SUMIF(H:H,N24,F:F)</f>
        <v>0</v>
      </c>
      <c r="U24" s="25">
        <f>SUMIF(C:C,N24,F:F)+SUMIF(H:H,N24,E:E)</f>
        <v>0</v>
      </c>
      <c r="V24" s="25">
        <f t="shared" si="11"/>
        <v>0</v>
      </c>
      <c r="W24" s="25">
        <f t="shared" si="12"/>
        <v>0</v>
      </c>
      <c r="X24" s="25">
        <f t="shared" si="13"/>
        <v>0</v>
      </c>
      <c r="Y24" s="34" t="str">
        <f>RIGHT(B16,1)&amp;RANK(X24,X22:X26)</f>
        <v>B1</v>
      </c>
      <c r="Z24" s="1"/>
    </row>
    <row r="25" spans="1:26" ht="18" x14ac:dyDescent="0.35">
      <c r="A25" s="1"/>
      <c r="B25" s="6" t="s">
        <v>43</v>
      </c>
      <c r="C25" s="16" t="str">
        <f>RIGHT(B16,1)&amp;1</f>
        <v>B1</v>
      </c>
      <c r="D25" s="6" t="str">
        <f t="shared" si="7"/>
        <v>Plouzané</v>
      </c>
      <c r="E25" s="8"/>
      <c r="F25" s="8"/>
      <c r="G25" s="6" t="str">
        <f t="shared" si="8"/>
        <v>PLL</v>
      </c>
      <c r="H25" s="16" t="str">
        <f>RIGHT(B16,1)&amp;4</f>
        <v>B4</v>
      </c>
      <c r="I25" s="37"/>
      <c r="J25" s="17" t="str">
        <f t="shared" si="9"/>
        <v/>
      </c>
      <c r="K25" s="18" t="str">
        <f t="shared" si="10"/>
        <v/>
      </c>
      <c r="L25" s="38"/>
      <c r="M25" s="39"/>
      <c r="N25" s="27" t="str">
        <f>RIGHT(B16,1)&amp;4</f>
        <v>B4</v>
      </c>
      <c r="O25" s="28" t="s">
        <v>44</v>
      </c>
      <c r="P25" s="29">
        <f>COUNTIFS(C:C,N25,J:J,4)+COUNTIFS(H:H,N25,K:K,4)</f>
        <v>0</v>
      </c>
      <c r="Q25" s="29">
        <f>COUNTIFS(C:C,N25,J:J,2)+COUNTIFS(H:H,N25,K:K,2)</f>
        <v>0</v>
      </c>
      <c r="R25" s="29">
        <f>COUNTIFS(C:C,N25,J:J,3)+COUNTIFS(H:H,N25,K:K,3)</f>
        <v>0</v>
      </c>
      <c r="S25" s="29">
        <f>COUNTIFS(C:C,N25,J:J,1)+COUNTIFS(H:H,N25,K:K,1)</f>
        <v>0</v>
      </c>
      <c r="T25" s="29">
        <f>SUMIF(C:C,N25,E:E)+SUMIF(H:H,N25,F:F)</f>
        <v>0</v>
      </c>
      <c r="U25" s="29">
        <f>SUMIF(C:C,N25,F:F)+SUMIF(H:H,N25,E:E)</f>
        <v>0</v>
      </c>
      <c r="V25" s="29">
        <f t="shared" si="11"/>
        <v>0</v>
      </c>
      <c r="W25" s="29">
        <f t="shared" si="12"/>
        <v>0</v>
      </c>
      <c r="X25" s="29">
        <f t="shared" si="13"/>
        <v>0</v>
      </c>
      <c r="Y25" s="35" t="str">
        <f>RIGHT(B16,1)&amp;RANK(X25,X22:X26)</f>
        <v>B1</v>
      </c>
      <c r="Z25" s="1"/>
    </row>
    <row r="26" spans="1:26" ht="18" x14ac:dyDescent="0.35">
      <c r="A26" s="1"/>
      <c r="B26" s="11" t="s">
        <v>45</v>
      </c>
      <c r="C26" s="30" t="str">
        <f>RIGHT(B16,1)&amp;3</f>
        <v>B3</v>
      </c>
      <c r="D26" s="11" t="str">
        <f t="shared" si="7"/>
        <v>ASPTT 1</v>
      </c>
      <c r="E26" s="13"/>
      <c r="F26" s="13"/>
      <c r="G26" s="11" t="str">
        <f t="shared" si="8"/>
        <v>Plouarzel 1</v>
      </c>
      <c r="H26" s="30" t="str">
        <f>RIGHT(B16,1)&amp;5</f>
        <v>B5</v>
      </c>
      <c r="I26" s="37"/>
      <c r="J26" s="14" t="str">
        <f t="shared" si="9"/>
        <v/>
      </c>
      <c r="K26" s="15" t="str">
        <f t="shared" si="10"/>
        <v/>
      </c>
      <c r="L26" s="38"/>
      <c r="M26" s="39"/>
      <c r="N26" s="23" t="str">
        <f>RIGHT(B16,1)&amp;5</f>
        <v>B5</v>
      </c>
      <c r="O26" s="24" t="s">
        <v>46</v>
      </c>
      <c r="P26" s="25">
        <f>COUNTIFS(C:C,N26,J:J,4)+COUNTIFS(H:H,N26,K:K,4)</f>
        <v>0</v>
      </c>
      <c r="Q26" s="25">
        <f>COUNTIFS(C:C,N26,J:J,2)+COUNTIFS(H:H,N26,K:K,2)</f>
        <v>0</v>
      </c>
      <c r="R26" s="25">
        <f>COUNTIFS(C:C,N26,J:J,3)+COUNTIFS(H:H,N26,K:K,3)</f>
        <v>0</v>
      </c>
      <c r="S26" s="25">
        <f>COUNTIFS(C:C,N26,J:J,1)+COUNTIFS(H:H,N26,K:K,1)</f>
        <v>0</v>
      </c>
      <c r="T26" s="25">
        <f>SUMIF(C:C,N26,E:E)+SUMIF(H:H,N26,F:F)</f>
        <v>0</v>
      </c>
      <c r="U26" s="25">
        <f>SUMIF(C:C,N26,F:F)+SUMIF(H:H,N26,E:E)</f>
        <v>0</v>
      </c>
      <c r="V26" s="25">
        <f t="shared" si="11"/>
        <v>0</v>
      </c>
      <c r="W26" s="25">
        <f t="shared" si="12"/>
        <v>0</v>
      </c>
      <c r="X26" s="25">
        <f t="shared" si="13"/>
        <v>0</v>
      </c>
      <c r="Y26" s="34" t="str">
        <f>RIGHT(B16,1)&amp;RANK(X26,X22:X26)</f>
        <v>B1</v>
      </c>
      <c r="Z26" s="1"/>
    </row>
    <row r="27" spans="1:26" ht="18" x14ac:dyDescent="0.35">
      <c r="A27" s="1"/>
      <c r="B27" s="37"/>
      <c r="C27" s="37"/>
      <c r="D27" s="37"/>
      <c r="E27" s="37"/>
      <c r="F27" s="37"/>
      <c r="G27" s="37"/>
      <c r="H27" s="37"/>
      <c r="I27" s="37"/>
      <c r="J27" s="37" t="str">
        <f t="shared" si="9"/>
        <v/>
      </c>
      <c r="K27" s="37" t="str">
        <f t="shared" si="10"/>
        <v/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1"/>
    </row>
    <row r="28" spans="1:26" ht="18" x14ac:dyDescent="0.35">
      <c r="A28" s="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1"/>
    </row>
    <row r="29" spans="1:26" ht="18" x14ac:dyDescent="0.35">
      <c r="A29" s="1"/>
      <c r="B29" s="2" t="s">
        <v>47</v>
      </c>
      <c r="C29" s="3"/>
      <c r="D29" s="3"/>
      <c r="E29" s="3"/>
      <c r="F29" s="3"/>
      <c r="G29" s="3"/>
      <c r="H29" s="3"/>
      <c r="I29" s="4"/>
      <c r="J29" s="5" t="s">
        <v>1</v>
      </c>
      <c r="K29" s="5" t="s">
        <v>1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1"/>
    </row>
    <row r="30" spans="1:26" ht="18" x14ac:dyDescent="0.35">
      <c r="A30" s="1"/>
      <c r="B30" s="6" t="s">
        <v>2</v>
      </c>
      <c r="C30" s="7" t="str">
        <f>RIGHT(B29,1)&amp;1</f>
        <v>C1</v>
      </c>
      <c r="D30" s="6" t="str">
        <f>IFERROR(INDEX(O:O,MATCH(C30,N:N,0)),"")</f>
        <v>Cavale 1</v>
      </c>
      <c r="E30" s="8"/>
      <c r="F30" s="8"/>
      <c r="G30" s="6" t="str">
        <f>IFERROR(INDEX(O:O,MATCH(H30,N:N,0)),"")</f>
        <v>Plougonvelin</v>
      </c>
      <c r="H30" s="7" t="str">
        <f>RIGHT(B29,1)&amp;3</f>
        <v>C3</v>
      </c>
      <c r="I30" s="37"/>
      <c r="J30" s="9" t="str">
        <f>IF(E30="","",IF(E30&gt;F30,4,IF(E30=F30,IF(E30&gt;0,3,2),1)))</f>
        <v/>
      </c>
      <c r="K30" s="10" t="str">
        <f>IF(F30="","",IF(F30&gt;E30,4,IF(F30=E30,IF(F30&gt;0,3,2),1)))</f>
        <v/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"/>
    </row>
    <row r="31" spans="1:26" ht="18" x14ac:dyDescent="0.35">
      <c r="A31" s="1"/>
      <c r="B31" s="11" t="s">
        <v>3</v>
      </c>
      <c r="C31" s="12" t="str">
        <f>RIGHT(B29,1)&amp;2</f>
        <v>C2</v>
      </c>
      <c r="D31" s="11" t="str">
        <f t="shared" ref="D31:D39" si="14">IFERROR(INDEX(O:O,MATCH(C31,N:N,0)),"")</f>
        <v>St Renan 2</v>
      </c>
      <c r="E31" s="13"/>
      <c r="F31" s="13"/>
      <c r="G31" s="11" t="str">
        <f t="shared" ref="G31:G39" si="15">IFERROR(INDEX(O:O,MATCH(H31,N:N,0)),"")</f>
        <v>Us Rochoise</v>
      </c>
      <c r="H31" s="12" t="str">
        <f>RIGHT(B29,1)&amp;4</f>
        <v>C4</v>
      </c>
      <c r="I31" s="37"/>
      <c r="J31" s="14" t="str">
        <f t="shared" ref="J31:J39" si="16">IF(E31="","",IF(E31&gt;F31,4,IF(E31=F31,IF(E31&gt;0,3,2),1)))</f>
        <v/>
      </c>
      <c r="K31" s="15" t="str">
        <f t="shared" ref="K31:K39" si="17">IF(F31="","",IF(F31&gt;E31,4,IF(F31=E31,IF(F31&gt;0,3,2),1)))</f>
        <v/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1"/>
    </row>
    <row r="32" spans="1:26" ht="18" x14ac:dyDescent="0.35">
      <c r="A32" s="1"/>
      <c r="B32" s="6" t="s">
        <v>4</v>
      </c>
      <c r="C32" s="16" t="str">
        <f>RIGHT(B29,1)&amp;1</f>
        <v>C1</v>
      </c>
      <c r="D32" s="6" t="str">
        <f t="shared" si="14"/>
        <v>Cavale 1</v>
      </c>
      <c r="E32" s="8"/>
      <c r="F32" s="8"/>
      <c r="G32" s="6" t="str">
        <f t="shared" si="15"/>
        <v>Al Coataudon</v>
      </c>
      <c r="H32" s="16" t="str">
        <f>RIGHT(B29,1)&amp;5</f>
        <v>C5</v>
      </c>
      <c r="I32" s="37"/>
      <c r="J32" s="17" t="str">
        <f t="shared" si="16"/>
        <v/>
      </c>
      <c r="K32" s="18" t="str">
        <f t="shared" si="17"/>
        <v/>
      </c>
      <c r="L32" s="36"/>
      <c r="M32" s="36"/>
      <c r="N32" s="19" t="s">
        <v>48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"/>
    </row>
    <row r="33" spans="1:26" ht="18" x14ac:dyDescent="0.35">
      <c r="A33" s="1"/>
      <c r="B33" s="11" t="s">
        <v>6</v>
      </c>
      <c r="C33" s="12" t="str">
        <f>RIGHT(B29,1)&amp;3</f>
        <v>C3</v>
      </c>
      <c r="D33" s="11" t="str">
        <f t="shared" si="14"/>
        <v>Plougonvelin</v>
      </c>
      <c r="E33" s="13"/>
      <c r="F33" s="13"/>
      <c r="G33" s="11" t="str">
        <f t="shared" si="15"/>
        <v>St Renan 2</v>
      </c>
      <c r="H33" s="12" t="str">
        <f>RIGHT(B29,1)&amp;2</f>
        <v>C2</v>
      </c>
      <c r="I33" s="37"/>
      <c r="J33" s="14" t="str">
        <f t="shared" si="16"/>
        <v/>
      </c>
      <c r="K33" s="15" t="str">
        <f t="shared" si="17"/>
        <v/>
      </c>
      <c r="L33" s="36"/>
      <c r="M33" s="37"/>
      <c r="N33" s="41" t="s">
        <v>7</v>
      </c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1"/>
    </row>
    <row r="34" spans="1:26" ht="18" x14ac:dyDescent="0.35">
      <c r="A34" s="1"/>
      <c r="B34" s="6" t="s">
        <v>8</v>
      </c>
      <c r="C34" s="16" t="str">
        <f>RIGHT(B29,1)&amp;4</f>
        <v>C4</v>
      </c>
      <c r="D34" s="6" t="str">
        <f t="shared" si="14"/>
        <v>Us Rochoise</v>
      </c>
      <c r="E34" s="8"/>
      <c r="F34" s="8"/>
      <c r="G34" s="6" t="str">
        <f t="shared" si="15"/>
        <v>Al Coataudon</v>
      </c>
      <c r="H34" s="16" t="str">
        <f>RIGHT(B29,1)&amp;5</f>
        <v>C5</v>
      </c>
      <c r="I34" s="37"/>
      <c r="J34" s="17" t="str">
        <f t="shared" si="16"/>
        <v/>
      </c>
      <c r="K34" s="18" t="str">
        <f t="shared" si="17"/>
        <v/>
      </c>
      <c r="L34" s="36"/>
      <c r="M34" s="37"/>
      <c r="N34" s="20"/>
      <c r="O34" s="21" t="s">
        <v>9</v>
      </c>
      <c r="P34" s="21" t="s">
        <v>10</v>
      </c>
      <c r="Q34" s="21" t="s">
        <v>11</v>
      </c>
      <c r="R34" s="21" t="s">
        <v>12</v>
      </c>
      <c r="S34" s="21" t="s">
        <v>13</v>
      </c>
      <c r="T34" s="21" t="s">
        <v>14</v>
      </c>
      <c r="U34" s="21" t="s">
        <v>15</v>
      </c>
      <c r="V34" s="21" t="s">
        <v>16</v>
      </c>
      <c r="W34" s="21" t="s">
        <v>1</v>
      </c>
      <c r="X34" s="21" t="s">
        <v>17</v>
      </c>
      <c r="Y34" s="33" t="s">
        <v>18</v>
      </c>
      <c r="Z34" s="1"/>
    </row>
    <row r="35" spans="1:26" ht="18" x14ac:dyDescent="0.35">
      <c r="A35" s="1"/>
      <c r="B35" s="11" t="s">
        <v>19</v>
      </c>
      <c r="C35" s="12" t="str">
        <f>RIGHT(B29,1)&amp;1</f>
        <v>C1</v>
      </c>
      <c r="D35" s="11" t="str">
        <f t="shared" si="14"/>
        <v>Cavale 1</v>
      </c>
      <c r="E35" s="13"/>
      <c r="F35" s="13"/>
      <c r="G35" s="11" t="str">
        <f t="shared" si="15"/>
        <v>St Renan 2</v>
      </c>
      <c r="H35" s="12" t="str">
        <f>RIGHT(B29,1)&amp;2</f>
        <v>C2</v>
      </c>
      <c r="I35" s="37"/>
      <c r="J35" s="14" t="str">
        <f t="shared" si="16"/>
        <v/>
      </c>
      <c r="K35" s="15" t="str">
        <f t="shared" si="17"/>
        <v/>
      </c>
      <c r="L35" s="38"/>
      <c r="M35" s="38"/>
      <c r="N35" s="23" t="str">
        <f>RIGHT(B29,1)&amp;1</f>
        <v>C1</v>
      </c>
      <c r="O35" s="24" t="s">
        <v>49</v>
      </c>
      <c r="P35" s="25">
        <f>COUNTIFS(C:C,N35,J:J,4)+COUNTIFS(H:H,N35,K:K,4)</f>
        <v>0</v>
      </c>
      <c r="Q35" s="25">
        <f>COUNTIFS(C:C,N35,J:J,2)+COUNTIFS(H:H,N35,K:K,2)</f>
        <v>0</v>
      </c>
      <c r="R35" s="25">
        <f>COUNTIFS(C:C,N35,J:J,3)+COUNTIFS(H:H,N35,K:K,3)</f>
        <v>0</v>
      </c>
      <c r="S35" s="25">
        <f>COUNTIFS(C:C,N35,J:J,1)+COUNTIFS(H:H,N35,K:K,1)</f>
        <v>0</v>
      </c>
      <c r="T35" s="25">
        <f>SUMIF(C:C,N35,E:E)+SUMIF(H:H,N35,F:F)</f>
        <v>0</v>
      </c>
      <c r="U35" s="25">
        <f>SUMIF(C:C,N35,F:F)+SUMIF(H:H,N35,E:E)</f>
        <v>0</v>
      </c>
      <c r="V35" s="25">
        <f>T35-U35</f>
        <v>0</v>
      </c>
      <c r="W35" s="25">
        <f>(P35*4)+(Q35*2)+(R35*3)+S35</f>
        <v>0</v>
      </c>
      <c r="X35" s="25">
        <f>(W35*1000)+(V35*100)+T35</f>
        <v>0</v>
      </c>
      <c r="Y35" s="34" t="str">
        <f>RIGHT(B29,1)&amp;RANK(X35,X35:X39)</f>
        <v>C1</v>
      </c>
      <c r="Z35" s="1"/>
    </row>
    <row r="36" spans="1:26" ht="18" x14ac:dyDescent="0.35">
      <c r="A36" s="1"/>
      <c r="B36" s="6" t="s">
        <v>21</v>
      </c>
      <c r="C36" s="16" t="str">
        <f>RIGHT(B29,1)&amp;3</f>
        <v>C3</v>
      </c>
      <c r="D36" s="6" t="str">
        <f t="shared" si="14"/>
        <v>Plougonvelin</v>
      </c>
      <c r="E36" s="8"/>
      <c r="F36" s="8"/>
      <c r="G36" s="6" t="str">
        <f t="shared" si="15"/>
        <v>Us Rochoise</v>
      </c>
      <c r="H36" s="16" t="str">
        <f>RIGHT(B29,1)&amp;4</f>
        <v>C4</v>
      </c>
      <c r="I36" s="37"/>
      <c r="J36" s="17" t="str">
        <f t="shared" si="16"/>
        <v/>
      </c>
      <c r="K36" s="18" t="str">
        <f t="shared" si="17"/>
        <v/>
      </c>
      <c r="L36" s="38"/>
      <c r="M36" s="39"/>
      <c r="N36" s="27" t="str">
        <f>RIGHT(B29,1)&amp;2</f>
        <v>C2</v>
      </c>
      <c r="O36" s="28" t="s">
        <v>50</v>
      </c>
      <c r="P36" s="29">
        <f>COUNTIFS(C:C,N36,J:J,4)+COUNTIFS(H:H,N36,K:K,4)</f>
        <v>0</v>
      </c>
      <c r="Q36" s="29">
        <f>COUNTIFS(C:C,N36,J:J,2)+COUNTIFS(H:H,N36,K:K,2)</f>
        <v>0</v>
      </c>
      <c r="R36" s="29">
        <f>COUNTIFS(C:C,N36,J:J,3)+COUNTIFS(H:H,N36,K:K,3)</f>
        <v>0</v>
      </c>
      <c r="S36" s="29">
        <f>COUNTIFS(C:C,N36,J:J,1)+COUNTIFS(H:H,N36,K:K,1)</f>
        <v>0</v>
      </c>
      <c r="T36" s="29">
        <f>SUMIF(C:C,N36,E:E)+SUMIF(H:H,N36,F:F)</f>
        <v>0</v>
      </c>
      <c r="U36" s="29">
        <f>SUMIF(C:C,N36,F:F)+SUMIF(H:H,N36,E:E)</f>
        <v>0</v>
      </c>
      <c r="V36" s="29">
        <f t="shared" ref="V36:V39" si="18">T36-U36</f>
        <v>0</v>
      </c>
      <c r="W36" s="29">
        <f t="shared" ref="W36:W39" si="19">(P36*4)+(Q36*2)+(R36*3)+S36</f>
        <v>0</v>
      </c>
      <c r="X36" s="29">
        <f t="shared" ref="X36:X39" si="20">(W36*1000)+(V36*100)+T36</f>
        <v>0</v>
      </c>
      <c r="Y36" s="35" t="str">
        <f>RIGHT(B29,1)&amp;RANK(X36,X35:X39)</f>
        <v>C1</v>
      </c>
      <c r="Z36" s="1"/>
    </row>
    <row r="37" spans="1:26" ht="18" x14ac:dyDescent="0.35">
      <c r="A37" s="1"/>
      <c r="B37" s="11" t="s">
        <v>24</v>
      </c>
      <c r="C37" s="12" t="str">
        <f>RIGHT(B29,1)&amp;2</f>
        <v>C2</v>
      </c>
      <c r="D37" s="11" t="str">
        <f t="shared" si="14"/>
        <v>St Renan 2</v>
      </c>
      <c r="E37" s="13"/>
      <c r="F37" s="13"/>
      <c r="G37" s="11" t="str">
        <f t="shared" si="15"/>
        <v>Al Coataudon</v>
      </c>
      <c r="H37" s="12" t="str">
        <f>RIGHT(B29,1)&amp;5</f>
        <v>C5</v>
      </c>
      <c r="I37" s="37"/>
      <c r="J37" s="14" t="str">
        <f t="shared" si="16"/>
        <v/>
      </c>
      <c r="K37" s="15" t="str">
        <f t="shared" si="17"/>
        <v/>
      </c>
      <c r="L37" s="38"/>
      <c r="M37" s="39"/>
      <c r="N37" s="23" t="str">
        <f>RIGHT(B29,1)&amp;3</f>
        <v>C3</v>
      </c>
      <c r="O37" s="24" t="s">
        <v>51</v>
      </c>
      <c r="P37" s="25">
        <f>COUNTIFS(C:C,N37,J:J,4)+COUNTIFS(H:H,N37,K:K,4)</f>
        <v>0</v>
      </c>
      <c r="Q37" s="25">
        <f>COUNTIFS(C:C,N37,J:J,2)+COUNTIFS(H:H,N37,K:K,2)</f>
        <v>0</v>
      </c>
      <c r="R37" s="25">
        <f>COUNTIFS(C:C,N37,J:J,3)+COUNTIFS(H:H,N37,K:K,3)</f>
        <v>0</v>
      </c>
      <c r="S37" s="25">
        <f>COUNTIFS(C:C,N37,J:J,1)+COUNTIFS(H:H,N37,K:K,1)</f>
        <v>0</v>
      </c>
      <c r="T37" s="25">
        <f>SUMIF(C:C,N37,E:E)+SUMIF(H:H,N37,F:F)</f>
        <v>0</v>
      </c>
      <c r="U37" s="25">
        <f>SUMIF(C:C,N37,F:F)+SUMIF(H:H,N37,E:E)</f>
        <v>0</v>
      </c>
      <c r="V37" s="25">
        <f t="shared" si="18"/>
        <v>0</v>
      </c>
      <c r="W37" s="25">
        <f t="shared" si="19"/>
        <v>0</v>
      </c>
      <c r="X37" s="25">
        <f t="shared" si="20"/>
        <v>0</v>
      </c>
      <c r="Y37" s="34" t="str">
        <f>RIGHT(B29,1)&amp;RANK(X37,X35:X39)</f>
        <v>C1</v>
      </c>
      <c r="Z37" s="1"/>
    </row>
    <row r="38" spans="1:26" ht="18" x14ac:dyDescent="0.35">
      <c r="A38" s="1"/>
      <c r="B38" s="6" t="s">
        <v>26</v>
      </c>
      <c r="C38" s="16" t="str">
        <f>RIGHT(B29,1)&amp;1</f>
        <v>C1</v>
      </c>
      <c r="D38" s="6" t="str">
        <f t="shared" si="14"/>
        <v>Cavale 1</v>
      </c>
      <c r="E38" s="8"/>
      <c r="F38" s="8"/>
      <c r="G38" s="6" t="str">
        <f t="shared" si="15"/>
        <v>Us Rochoise</v>
      </c>
      <c r="H38" s="16" t="str">
        <f>RIGHT(B29,1)&amp;4</f>
        <v>C4</v>
      </c>
      <c r="I38" s="37"/>
      <c r="J38" s="17" t="str">
        <f t="shared" si="16"/>
        <v/>
      </c>
      <c r="K38" s="18" t="str">
        <f t="shared" si="17"/>
        <v/>
      </c>
      <c r="L38" s="38"/>
      <c r="M38" s="39"/>
      <c r="N38" s="27" t="str">
        <f>RIGHT(B29,1)&amp;4</f>
        <v>C4</v>
      </c>
      <c r="O38" s="28" t="s">
        <v>52</v>
      </c>
      <c r="P38" s="29">
        <f>COUNTIFS(C:C,N38,J:J,4)+COUNTIFS(H:H,N38,K:K,4)</f>
        <v>0</v>
      </c>
      <c r="Q38" s="29">
        <f>COUNTIFS(C:C,N38,J:J,2)+COUNTIFS(H:H,N38,K:K,2)</f>
        <v>0</v>
      </c>
      <c r="R38" s="29">
        <f>COUNTIFS(C:C,N38,J:J,3)+COUNTIFS(H:H,N38,K:K,3)</f>
        <v>0</v>
      </c>
      <c r="S38" s="29">
        <f>COUNTIFS(C:C,N38,J:J,1)+COUNTIFS(H:H,N38,K:K,1)</f>
        <v>0</v>
      </c>
      <c r="T38" s="29">
        <f>SUMIF(C:C,N38,E:E)+SUMIF(H:H,N38,F:F)</f>
        <v>0</v>
      </c>
      <c r="U38" s="29">
        <f>SUMIF(C:C,N38,F:F)+SUMIF(H:H,N38,E:E)</f>
        <v>0</v>
      </c>
      <c r="V38" s="29">
        <f t="shared" si="18"/>
        <v>0</v>
      </c>
      <c r="W38" s="29">
        <f t="shared" si="19"/>
        <v>0</v>
      </c>
      <c r="X38" s="29">
        <f t="shared" si="20"/>
        <v>0</v>
      </c>
      <c r="Y38" s="35" t="str">
        <f>RIGHT(B29,1)&amp;RANK(X38,X35:X39)</f>
        <v>C1</v>
      </c>
      <c r="Z38" s="1"/>
    </row>
    <row r="39" spans="1:26" ht="18" x14ac:dyDescent="0.35">
      <c r="A39" s="1"/>
      <c r="B39" s="11" t="s">
        <v>28</v>
      </c>
      <c r="C39" s="30" t="str">
        <f>RIGHT(B29,1)&amp;3</f>
        <v>C3</v>
      </c>
      <c r="D39" s="11" t="str">
        <f t="shared" si="14"/>
        <v>Plougonvelin</v>
      </c>
      <c r="E39" s="13"/>
      <c r="F39" s="13"/>
      <c r="G39" s="11" t="str">
        <f t="shared" si="15"/>
        <v>Al Coataudon</v>
      </c>
      <c r="H39" s="30" t="str">
        <f>RIGHT(B29,1)&amp;5</f>
        <v>C5</v>
      </c>
      <c r="I39" s="37"/>
      <c r="J39" s="14" t="str">
        <f t="shared" si="16"/>
        <v/>
      </c>
      <c r="K39" s="15" t="str">
        <f t="shared" si="17"/>
        <v/>
      </c>
      <c r="L39" s="38"/>
      <c r="M39" s="39"/>
      <c r="N39" s="23" t="str">
        <f>RIGHT(B29,1)&amp;5</f>
        <v>C5</v>
      </c>
      <c r="O39" s="24" t="s">
        <v>53</v>
      </c>
      <c r="P39" s="25">
        <f>COUNTIFS(C:C,N39,J:J,4)+COUNTIFS(H:H,N39,K:K,4)</f>
        <v>0</v>
      </c>
      <c r="Q39" s="25">
        <f>COUNTIFS(C:C,N39,J:J,2)+COUNTIFS(H:H,N39,K:K,2)</f>
        <v>0</v>
      </c>
      <c r="R39" s="25">
        <f>COUNTIFS(C:C,N39,J:J,3)+COUNTIFS(H:H,N39,K:K,3)</f>
        <v>0</v>
      </c>
      <c r="S39" s="25">
        <f>COUNTIFS(C:C,N39,J:J,1)+COUNTIFS(H:H,N39,K:K,1)</f>
        <v>0</v>
      </c>
      <c r="T39" s="25">
        <f>SUMIF(C:C,N39,E:E)+SUMIF(H:H,N39,F:F)</f>
        <v>0</v>
      </c>
      <c r="U39" s="25">
        <f>SUMIF(C:C,N39,F:F)+SUMIF(H:H,N39,E:E)</f>
        <v>0</v>
      </c>
      <c r="V39" s="25">
        <f t="shared" si="18"/>
        <v>0</v>
      </c>
      <c r="W39" s="25">
        <f t="shared" si="19"/>
        <v>0</v>
      </c>
      <c r="X39" s="25">
        <f t="shared" si="20"/>
        <v>0</v>
      </c>
      <c r="Y39" s="34" t="str">
        <f>RIGHT(B29,1)&amp;RANK(X39,X35:X39)</f>
        <v>C1</v>
      </c>
      <c r="Z39" s="1"/>
    </row>
    <row r="40" spans="1:26" ht="18" x14ac:dyDescent="0.35">
      <c r="A40" s="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"/>
    </row>
    <row r="41" spans="1:26" ht="18" x14ac:dyDescent="0.35">
      <c r="A41" s="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1"/>
    </row>
    <row r="42" spans="1:26" ht="18" x14ac:dyDescent="0.35">
      <c r="A42" s="1"/>
      <c r="B42" s="2" t="s">
        <v>54</v>
      </c>
      <c r="C42" s="3"/>
      <c r="D42" s="3"/>
      <c r="E42" s="3"/>
      <c r="F42" s="3"/>
      <c r="G42" s="3"/>
      <c r="H42" s="3"/>
      <c r="I42" s="4"/>
      <c r="J42" s="5" t="s">
        <v>1</v>
      </c>
      <c r="K42" s="5" t="s">
        <v>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1"/>
    </row>
    <row r="43" spans="1:26" ht="18" x14ac:dyDescent="0.35">
      <c r="A43" s="1"/>
      <c r="B43" s="6" t="s">
        <v>31</v>
      </c>
      <c r="C43" s="7" t="str">
        <f>RIGHT(B42,1)&amp;1</f>
        <v>D1</v>
      </c>
      <c r="D43" s="6" t="str">
        <f>IFERROR(INDEX(O:O,MATCH(C43,N:N,0)),"")</f>
        <v>ASB</v>
      </c>
      <c r="E43" s="8"/>
      <c r="F43" s="8"/>
      <c r="G43" s="6" t="str">
        <f>IFERROR(INDEX(O:O,MATCH(H43,N:N,0)),"")</f>
        <v>Portsall</v>
      </c>
      <c r="H43" s="7" t="str">
        <f>RIGHT(B42,1)&amp;3</f>
        <v>D3</v>
      </c>
      <c r="I43" s="37"/>
      <c r="J43" s="9" t="str">
        <f>IF(E43="","",IF(E43&gt;F43,4,IF(E43=F43,IF(E43&gt;0,3,2),1)))</f>
        <v/>
      </c>
      <c r="K43" s="10" t="str">
        <f>IF(F43="","",IF(F43&gt;E43,4,IF(F43=E43,IF(F43&gt;0,3,2),1)))</f>
        <v/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1"/>
    </row>
    <row r="44" spans="1:26" ht="18" x14ac:dyDescent="0.35">
      <c r="A44" s="1"/>
      <c r="B44" s="11" t="s">
        <v>32</v>
      </c>
      <c r="C44" s="12" t="str">
        <f>RIGHT(B42,1)&amp;2</f>
        <v>D2</v>
      </c>
      <c r="D44" s="11" t="str">
        <f t="shared" ref="D44:D52" si="21">IFERROR(INDEX(O:O,MATCH(C44,N:N,0)),"")</f>
        <v>Cavale 3</v>
      </c>
      <c r="E44" s="13"/>
      <c r="F44" s="13"/>
      <c r="G44" s="11" t="str">
        <f t="shared" ref="G44:G52" si="22">IFERROR(INDEX(O:O,MATCH(H44,N:N,0)),"")</f>
        <v>Milizac</v>
      </c>
      <c r="H44" s="12" t="str">
        <f>RIGHT(B42,1)&amp;4</f>
        <v>D4</v>
      </c>
      <c r="I44" s="37"/>
      <c r="J44" s="14" t="str">
        <f t="shared" ref="J44:J52" si="23">IF(E44="","",IF(E44&gt;F44,4,IF(E44=F44,IF(E44&gt;0,3,2),1)))</f>
        <v/>
      </c>
      <c r="K44" s="15" t="str">
        <f t="shared" ref="K44:K52" si="24">IF(F44="","",IF(F44&gt;E44,4,IF(F44=E44,IF(F44&gt;0,3,2),1)))</f>
        <v/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1"/>
    </row>
    <row r="45" spans="1:26" ht="18" x14ac:dyDescent="0.35">
      <c r="A45" s="1"/>
      <c r="B45" s="6" t="s">
        <v>33</v>
      </c>
      <c r="C45" s="16" t="str">
        <f>RIGHT(B42,1)&amp;1</f>
        <v>D1</v>
      </c>
      <c r="D45" s="6" t="str">
        <f t="shared" si="21"/>
        <v>ASB</v>
      </c>
      <c r="E45" s="8"/>
      <c r="F45" s="8"/>
      <c r="G45" s="6" t="str">
        <f t="shared" si="22"/>
        <v>Légion st P</v>
      </c>
      <c r="H45" s="16" t="str">
        <f>RIGHT(B42,1)&amp;5</f>
        <v>D5</v>
      </c>
      <c r="I45" s="37"/>
      <c r="J45" s="17" t="str">
        <f t="shared" si="23"/>
        <v/>
      </c>
      <c r="K45" s="18" t="str">
        <f t="shared" si="24"/>
        <v/>
      </c>
      <c r="L45" s="36"/>
      <c r="M45" s="36"/>
      <c r="N45" s="19" t="s">
        <v>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"/>
    </row>
    <row r="46" spans="1:26" ht="18" x14ac:dyDescent="0.35">
      <c r="A46" s="1"/>
      <c r="B46" s="11" t="s">
        <v>35</v>
      </c>
      <c r="C46" s="12" t="str">
        <f>RIGHT(B42,1)&amp;3</f>
        <v>D3</v>
      </c>
      <c r="D46" s="11" t="str">
        <f t="shared" si="21"/>
        <v>Portsall</v>
      </c>
      <c r="E46" s="13"/>
      <c r="F46" s="13"/>
      <c r="G46" s="11" t="str">
        <f t="shared" si="22"/>
        <v>Cavale 3</v>
      </c>
      <c r="H46" s="12" t="str">
        <f>RIGHT(B42,1)&amp;2</f>
        <v>D2</v>
      </c>
      <c r="I46" s="37"/>
      <c r="J46" s="14" t="str">
        <f t="shared" si="23"/>
        <v/>
      </c>
      <c r="K46" s="15" t="str">
        <f t="shared" si="24"/>
        <v/>
      </c>
      <c r="L46" s="36"/>
      <c r="M46" s="37"/>
      <c r="N46" s="41" t="s">
        <v>7</v>
      </c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1"/>
    </row>
    <row r="47" spans="1:26" ht="18" x14ac:dyDescent="0.35">
      <c r="A47" s="1"/>
      <c r="B47" s="6" t="s">
        <v>36</v>
      </c>
      <c r="C47" s="16" t="str">
        <f>RIGHT(B42,1)&amp;4</f>
        <v>D4</v>
      </c>
      <c r="D47" s="6" t="str">
        <f t="shared" si="21"/>
        <v>Milizac</v>
      </c>
      <c r="E47" s="8"/>
      <c r="F47" s="8"/>
      <c r="G47" s="6" t="str">
        <f t="shared" si="22"/>
        <v>Légion st P</v>
      </c>
      <c r="H47" s="16" t="str">
        <f>RIGHT(B42,1)&amp;5</f>
        <v>D5</v>
      </c>
      <c r="I47" s="37"/>
      <c r="J47" s="17" t="str">
        <f t="shared" si="23"/>
        <v/>
      </c>
      <c r="K47" s="18" t="str">
        <f t="shared" si="24"/>
        <v/>
      </c>
      <c r="L47" s="36"/>
      <c r="M47" s="37"/>
      <c r="N47" s="20"/>
      <c r="O47" s="21" t="s">
        <v>9</v>
      </c>
      <c r="P47" s="21" t="s">
        <v>10</v>
      </c>
      <c r="Q47" s="21" t="s">
        <v>11</v>
      </c>
      <c r="R47" s="21" t="s">
        <v>12</v>
      </c>
      <c r="S47" s="21" t="s">
        <v>13</v>
      </c>
      <c r="T47" s="21" t="s">
        <v>14</v>
      </c>
      <c r="U47" s="21" t="s">
        <v>15</v>
      </c>
      <c r="V47" s="21" t="s">
        <v>16</v>
      </c>
      <c r="W47" s="21" t="s">
        <v>1</v>
      </c>
      <c r="X47" s="21" t="s">
        <v>17</v>
      </c>
      <c r="Y47" s="33" t="s">
        <v>18</v>
      </c>
      <c r="Z47" s="1"/>
    </row>
    <row r="48" spans="1:26" ht="18" x14ac:dyDescent="0.35">
      <c r="A48" s="1"/>
      <c r="B48" s="11" t="s">
        <v>37</v>
      </c>
      <c r="C48" s="12" t="str">
        <f>RIGHT(B42,1)&amp;1</f>
        <v>D1</v>
      </c>
      <c r="D48" s="11" t="str">
        <f t="shared" si="21"/>
        <v>ASB</v>
      </c>
      <c r="E48" s="13"/>
      <c r="F48" s="13"/>
      <c r="G48" s="11" t="str">
        <f t="shared" si="22"/>
        <v>Cavale 3</v>
      </c>
      <c r="H48" s="12" t="str">
        <f>RIGHT(B42,1)&amp;2</f>
        <v>D2</v>
      </c>
      <c r="I48" s="37"/>
      <c r="J48" s="14" t="str">
        <f t="shared" si="23"/>
        <v/>
      </c>
      <c r="K48" s="15" t="str">
        <f t="shared" si="24"/>
        <v/>
      </c>
      <c r="L48" s="38"/>
      <c r="M48" s="38"/>
      <c r="N48" s="23" t="str">
        <f>RIGHT(B42,1)&amp;1</f>
        <v>D1</v>
      </c>
      <c r="O48" s="24" t="s">
        <v>56</v>
      </c>
      <c r="P48" s="25">
        <f>COUNTIFS(C:C,N48,J:J,4)+COUNTIFS(H:H,N48,K:K,4)</f>
        <v>0</v>
      </c>
      <c r="Q48" s="25">
        <f>COUNTIFS(C:C,N48,J:J,2)+COUNTIFS(H:H,N48,K:K,2)</f>
        <v>0</v>
      </c>
      <c r="R48" s="25">
        <f>COUNTIFS(C:C,N48,J:J,3)+COUNTIFS(H:H,N48,K:K,3)</f>
        <v>0</v>
      </c>
      <c r="S48" s="25">
        <f>COUNTIFS(C:C,N48,J:J,1)+COUNTIFS(H:H,N48,K:K,1)</f>
        <v>0</v>
      </c>
      <c r="T48" s="25">
        <f>SUMIF(C:C,N48,E:E)+SUMIF(H:H,N48,F:F)</f>
        <v>0</v>
      </c>
      <c r="U48" s="25">
        <f>SUMIF(C:C,N48,F:F)+SUMIF(H:H,N48,E:E)</f>
        <v>0</v>
      </c>
      <c r="V48" s="25">
        <f>T48-U48</f>
        <v>0</v>
      </c>
      <c r="W48" s="25">
        <f>(P48*4)+(Q48*2)+(R48*3)+S48</f>
        <v>0</v>
      </c>
      <c r="X48" s="25">
        <f>(W48*1000)+(V48*100)+T48</f>
        <v>0</v>
      </c>
      <c r="Y48" s="34" t="str">
        <f>RIGHT(B42,1)&amp;RANK(X48,X48:X52)</f>
        <v>D1</v>
      </c>
      <c r="Z48" s="1"/>
    </row>
    <row r="49" spans="1:26" ht="18" x14ac:dyDescent="0.35">
      <c r="A49" s="1"/>
      <c r="B49" s="6" t="s">
        <v>39</v>
      </c>
      <c r="C49" s="16" t="str">
        <f>RIGHT(B42,1)&amp;3</f>
        <v>D3</v>
      </c>
      <c r="D49" s="6" t="str">
        <f t="shared" si="21"/>
        <v>Portsall</v>
      </c>
      <c r="E49" s="8"/>
      <c r="F49" s="8"/>
      <c r="G49" s="6" t="str">
        <f t="shared" si="22"/>
        <v>Milizac</v>
      </c>
      <c r="H49" s="16" t="str">
        <f>RIGHT(B42,1)&amp;4</f>
        <v>D4</v>
      </c>
      <c r="I49" s="37"/>
      <c r="J49" s="17" t="str">
        <f t="shared" si="23"/>
        <v/>
      </c>
      <c r="K49" s="18" t="str">
        <f t="shared" si="24"/>
        <v/>
      </c>
      <c r="L49" s="38"/>
      <c r="M49" s="39"/>
      <c r="N49" s="27" t="str">
        <f>RIGHT(B42,1)&amp;2</f>
        <v>D2</v>
      </c>
      <c r="O49" s="28" t="s">
        <v>57</v>
      </c>
      <c r="P49" s="29">
        <f>COUNTIFS(C:C,N49,J:J,4)+COUNTIFS(H:H,N49,K:K,4)</f>
        <v>0</v>
      </c>
      <c r="Q49" s="29">
        <f>COUNTIFS(C:C,N49,J:J,2)+COUNTIFS(H:H,N49,K:K,2)</f>
        <v>0</v>
      </c>
      <c r="R49" s="29">
        <f>COUNTIFS(C:C,N49,J:J,3)+COUNTIFS(H:H,N49,K:K,3)</f>
        <v>0</v>
      </c>
      <c r="S49" s="29">
        <f>COUNTIFS(C:C,N49,J:J,1)+COUNTIFS(H:H,N49,K:K,1)</f>
        <v>0</v>
      </c>
      <c r="T49" s="29">
        <f>SUMIF(C:C,N49,E:E)+SUMIF(H:H,N49,F:F)</f>
        <v>0</v>
      </c>
      <c r="U49" s="29">
        <f>SUMIF(C:C,N49,F:F)+SUMIF(H:H,N49,E:E)</f>
        <v>0</v>
      </c>
      <c r="V49" s="29">
        <f t="shared" ref="V49:V52" si="25">T49-U49</f>
        <v>0</v>
      </c>
      <c r="W49" s="29">
        <f t="shared" ref="W49:W52" si="26">(P49*4)+(Q49*2)+(R49*3)+S49</f>
        <v>0</v>
      </c>
      <c r="X49" s="29">
        <f t="shared" ref="X49:X52" si="27">(W49*1000)+(V49*100)+T49</f>
        <v>0</v>
      </c>
      <c r="Y49" s="35" t="str">
        <f>RIGHT(B42,1)&amp;RANK(X49,X48:X52)</f>
        <v>D1</v>
      </c>
      <c r="Z49" s="1"/>
    </row>
    <row r="50" spans="1:26" ht="18" x14ac:dyDescent="0.35">
      <c r="A50" s="1"/>
      <c r="B50" s="11" t="s">
        <v>41</v>
      </c>
      <c r="C50" s="12" t="str">
        <f>RIGHT(B42,1)&amp;2</f>
        <v>D2</v>
      </c>
      <c r="D50" s="11" t="str">
        <f t="shared" si="21"/>
        <v>Cavale 3</v>
      </c>
      <c r="E50" s="13"/>
      <c r="F50" s="13"/>
      <c r="G50" s="11" t="str">
        <f t="shared" si="22"/>
        <v>Légion st P</v>
      </c>
      <c r="H50" s="12" t="str">
        <f>RIGHT(B42,1)&amp;5</f>
        <v>D5</v>
      </c>
      <c r="I50" s="37"/>
      <c r="J50" s="14" t="str">
        <f t="shared" si="23"/>
        <v/>
      </c>
      <c r="K50" s="15" t="str">
        <f t="shared" si="24"/>
        <v/>
      </c>
      <c r="L50" s="38"/>
      <c r="M50" s="39"/>
      <c r="N50" s="23" t="str">
        <f>RIGHT(B42,1)&amp;3</f>
        <v>D3</v>
      </c>
      <c r="O50" s="24" t="s">
        <v>58</v>
      </c>
      <c r="P50" s="25">
        <f>COUNTIFS(C:C,N50,J:J,4)+COUNTIFS(H:H,N50,K:K,4)</f>
        <v>0</v>
      </c>
      <c r="Q50" s="25">
        <f>COUNTIFS(C:C,N50,J:J,2)+COUNTIFS(H:H,N50,K:K,2)</f>
        <v>0</v>
      </c>
      <c r="R50" s="25">
        <f>COUNTIFS(C:C,N50,J:J,3)+COUNTIFS(H:H,N50,K:K,3)</f>
        <v>0</v>
      </c>
      <c r="S50" s="25">
        <f>COUNTIFS(C:C,N50,J:J,1)+COUNTIFS(H:H,N50,K:K,1)</f>
        <v>0</v>
      </c>
      <c r="T50" s="25">
        <f>SUMIF(C:C,N50,E:E)+SUMIF(H:H,N50,F:F)</f>
        <v>0</v>
      </c>
      <c r="U50" s="25">
        <f>SUMIF(C:C,N50,F:F)+SUMIF(H:H,N50,E:E)</f>
        <v>0</v>
      </c>
      <c r="V50" s="25">
        <f t="shared" si="25"/>
        <v>0</v>
      </c>
      <c r="W50" s="25">
        <f t="shared" si="26"/>
        <v>0</v>
      </c>
      <c r="X50" s="25">
        <f t="shared" si="27"/>
        <v>0</v>
      </c>
      <c r="Y50" s="34" t="str">
        <f>RIGHT(B42,1)&amp;RANK(X50,X48:X52)</f>
        <v>D1</v>
      </c>
      <c r="Z50" s="1"/>
    </row>
    <row r="51" spans="1:26" ht="18" x14ac:dyDescent="0.35">
      <c r="A51" s="1"/>
      <c r="B51" s="6" t="s">
        <v>43</v>
      </c>
      <c r="C51" s="16" t="str">
        <f>RIGHT(B42,1)&amp;1</f>
        <v>D1</v>
      </c>
      <c r="D51" s="6" t="str">
        <f t="shared" si="21"/>
        <v>ASB</v>
      </c>
      <c r="E51" s="8"/>
      <c r="F51" s="8"/>
      <c r="G51" s="6" t="str">
        <f t="shared" si="22"/>
        <v>Milizac</v>
      </c>
      <c r="H51" s="16" t="str">
        <f>RIGHT(B42,1)&amp;4</f>
        <v>D4</v>
      </c>
      <c r="I51" s="37"/>
      <c r="J51" s="17" t="str">
        <f t="shared" si="23"/>
        <v/>
      </c>
      <c r="K51" s="18" t="str">
        <f t="shared" si="24"/>
        <v/>
      </c>
      <c r="L51" s="38"/>
      <c r="M51" s="39"/>
      <c r="N51" s="27" t="str">
        <f>RIGHT(B42,1)&amp;4</f>
        <v>D4</v>
      </c>
      <c r="O51" s="28" t="s">
        <v>59</v>
      </c>
      <c r="P51" s="29">
        <f>COUNTIFS(C:C,N51,J:J,4)+COUNTIFS(H:H,N51,K:K,4)</f>
        <v>0</v>
      </c>
      <c r="Q51" s="29">
        <f>COUNTIFS(C:C,N51,J:J,2)+COUNTIFS(H:H,N51,K:K,2)</f>
        <v>0</v>
      </c>
      <c r="R51" s="29">
        <f>COUNTIFS(C:C,N51,J:J,3)+COUNTIFS(H:H,N51,K:K,3)</f>
        <v>0</v>
      </c>
      <c r="S51" s="29">
        <f>COUNTIFS(C:C,N51,J:J,1)+COUNTIFS(H:H,N51,K:K,1)</f>
        <v>0</v>
      </c>
      <c r="T51" s="29">
        <f>SUMIF(C:C,N51,E:E)+SUMIF(H:H,N51,F:F)</f>
        <v>0</v>
      </c>
      <c r="U51" s="29">
        <f>SUMIF(C:C,N51,F:F)+SUMIF(H:H,N51,E:E)</f>
        <v>0</v>
      </c>
      <c r="V51" s="29">
        <f t="shared" si="25"/>
        <v>0</v>
      </c>
      <c r="W51" s="29">
        <f t="shared" si="26"/>
        <v>0</v>
      </c>
      <c r="X51" s="29">
        <f t="shared" si="27"/>
        <v>0</v>
      </c>
      <c r="Y51" s="35" t="str">
        <f>RIGHT(B42,1)&amp;RANK(X51,X48:X52)</f>
        <v>D1</v>
      </c>
      <c r="Z51" s="1"/>
    </row>
    <row r="52" spans="1:26" ht="18" x14ac:dyDescent="0.35">
      <c r="A52" s="1"/>
      <c r="B52" s="11" t="s">
        <v>45</v>
      </c>
      <c r="C52" s="30" t="str">
        <f>RIGHT(B42,1)&amp;3</f>
        <v>D3</v>
      </c>
      <c r="D52" s="11" t="str">
        <f t="shared" si="21"/>
        <v>Portsall</v>
      </c>
      <c r="E52" s="13"/>
      <c r="F52" s="13"/>
      <c r="G52" s="11" t="str">
        <f t="shared" si="22"/>
        <v>Légion st P</v>
      </c>
      <c r="H52" s="30" t="str">
        <f>RIGHT(B42,1)&amp;5</f>
        <v>D5</v>
      </c>
      <c r="I52" s="37"/>
      <c r="J52" s="14" t="str">
        <f t="shared" si="23"/>
        <v/>
      </c>
      <c r="K52" s="15" t="str">
        <f t="shared" si="24"/>
        <v/>
      </c>
      <c r="L52" s="38"/>
      <c r="M52" s="39"/>
      <c r="N52" s="23" t="str">
        <f>RIGHT(B42,1)&amp;5</f>
        <v>D5</v>
      </c>
      <c r="O52" s="24" t="s">
        <v>60</v>
      </c>
      <c r="P52" s="25">
        <f>COUNTIFS(C:C,N52,J:J,4)+COUNTIFS(H:H,N52,K:K,4)</f>
        <v>0</v>
      </c>
      <c r="Q52" s="25">
        <f>COUNTIFS(C:C,N52,J:J,2)+COUNTIFS(H:H,N52,K:K,2)</f>
        <v>0</v>
      </c>
      <c r="R52" s="25">
        <f>COUNTIFS(C:C,N52,J:J,3)+COUNTIFS(H:H,N52,K:K,3)</f>
        <v>0</v>
      </c>
      <c r="S52" s="25">
        <f>COUNTIFS(C:C,N52,J:J,1)+COUNTIFS(H:H,N52,K:K,1)</f>
        <v>0</v>
      </c>
      <c r="T52" s="25">
        <f>SUMIF(C:C,N52,E:E)+SUMIF(H:H,N52,F:F)</f>
        <v>0</v>
      </c>
      <c r="U52" s="25">
        <f>SUMIF(C:C,N52,F:F)+SUMIF(H:H,N52,E:E)</f>
        <v>0</v>
      </c>
      <c r="V52" s="25">
        <f t="shared" si="25"/>
        <v>0</v>
      </c>
      <c r="W52" s="25">
        <f t="shared" si="26"/>
        <v>0</v>
      </c>
      <c r="X52" s="25">
        <f t="shared" si="27"/>
        <v>0</v>
      </c>
      <c r="Y52" s="34" t="str">
        <f>RIGHT(B42,1)&amp;RANK(X52,X48:X52)</f>
        <v>D1</v>
      </c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</sheetData>
  <mergeCells count="12">
    <mergeCell ref="B29:I29"/>
    <mergeCell ref="N32:Y32"/>
    <mergeCell ref="N33:Y33"/>
    <mergeCell ref="B42:I42"/>
    <mergeCell ref="N45:Y45"/>
    <mergeCell ref="N46:Y46"/>
    <mergeCell ref="B3:I3"/>
    <mergeCell ref="N6:Y6"/>
    <mergeCell ref="N7:Y7"/>
    <mergeCell ref="B16:I16"/>
    <mergeCell ref="N19:Y19"/>
    <mergeCell ref="N20:Y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2018-12-22T10:58:30Z</dcterms:modified>
</cp:coreProperties>
</file>