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oukadoummh\Desktop\"/>
    </mc:Choice>
  </mc:AlternateContent>
  <bookViews>
    <workbookView xWindow="240" yWindow="255" windowWidth="20115" windowHeight="7815" activeTab="1"/>
  </bookViews>
  <sheets>
    <sheet name="Weekly data" sheetId="1" r:id="rId1"/>
    <sheet name="LEADER" sheetId="3" r:id="rId2"/>
    <sheet name="PRJT1" sheetId="6" r:id="rId3"/>
    <sheet name="PRJT2" sheetId="7" r:id="rId4"/>
    <sheet name="PRJT3" sheetId="8" r:id="rId5"/>
    <sheet name="Feuil5" sheetId="9" r:id="rId6"/>
  </sheets>
  <definedNames>
    <definedName name="Satellites">'Weekly data'!$F:$T</definedName>
    <definedName name="_xlnm.Print_Area" localSheetId="1">LEADER!$A$1:$Y$13</definedName>
  </definedNames>
  <calcPr calcId="152511"/>
</workbook>
</file>

<file path=xl/calcChain.xml><?xml version="1.0" encoding="utf-8"?>
<calcChain xmlns="http://schemas.openxmlformats.org/spreadsheetml/2006/main">
  <c r="C9" i="8" l="1"/>
  <c r="D9" i="8" s="1"/>
  <c r="C8" i="8"/>
  <c r="C7" i="8"/>
  <c r="W5" i="8"/>
  <c r="C5" i="8"/>
  <c r="Q5" i="8" s="1"/>
  <c r="L4" i="8"/>
  <c r="L9" i="8" s="1"/>
  <c r="M9" i="8" s="1"/>
  <c r="I4" i="8"/>
  <c r="I9" i="8" s="1"/>
  <c r="J9" i="8" s="1"/>
  <c r="F4" i="8"/>
  <c r="F9" i="8" s="1"/>
  <c r="G9" i="8" s="1"/>
  <c r="C9" i="7"/>
  <c r="D9" i="7" s="1"/>
  <c r="C8" i="7"/>
  <c r="C7" i="7"/>
  <c r="W5" i="7"/>
  <c r="C5" i="7"/>
  <c r="Q5" i="7" s="1"/>
  <c r="L4" i="7"/>
  <c r="L9" i="7" s="1"/>
  <c r="M9" i="7" s="1"/>
  <c r="I4" i="7"/>
  <c r="I9" i="7" s="1"/>
  <c r="J9" i="7" s="1"/>
  <c r="F4" i="7"/>
  <c r="F9" i="7" s="1"/>
  <c r="G9" i="7" s="1"/>
  <c r="C9" i="6"/>
  <c r="D9" i="6" s="1"/>
  <c r="C8" i="6"/>
  <c r="C7" i="6"/>
  <c r="W5" i="6"/>
  <c r="C5" i="6"/>
  <c r="Q5" i="6" s="1"/>
  <c r="L4" i="6"/>
  <c r="L9" i="6" s="1"/>
  <c r="M9" i="6" s="1"/>
  <c r="I4" i="6"/>
  <c r="I9" i="6" s="1"/>
  <c r="J9" i="6" s="1"/>
  <c r="F4" i="6"/>
  <c r="F9" i="6" s="1"/>
  <c r="G9" i="6" s="1"/>
  <c r="Q4" i="8" l="1"/>
  <c r="D5" i="8"/>
  <c r="F5" i="8"/>
  <c r="G5" i="8" s="1"/>
  <c r="I5" i="8"/>
  <c r="J5" i="8" s="1"/>
  <c r="L5" i="8"/>
  <c r="M5" i="8" s="1"/>
  <c r="F7" i="8"/>
  <c r="I7" i="8"/>
  <c r="L7" i="8"/>
  <c r="F8" i="8"/>
  <c r="I8" i="8"/>
  <c r="L8" i="8"/>
  <c r="Q4" i="7"/>
  <c r="D5" i="7"/>
  <c r="F5" i="7"/>
  <c r="G5" i="7" s="1"/>
  <c r="I5" i="7"/>
  <c r="J5" i="7" s="1"/>
  <c r="L5" i="7"/>
  <c r="M5" i="7" s="1"/>
  <c r="F7" i="7"/>
  <c r="I7" i="7"/>
  <c r="L7" i="7"/>
  <c r="F8" i="7"/>
  <c r="I8" i="7"/>
  <c r="L8" i="7"/>
  <c r="Q4" i="6"/>
  <c r="D5" i="6"/>
  <c r="F5" i="6"/>
  <c r="G5" i="6" s="1"/>
  <c r="I5" i="6"/>
  <c r="J5" i="6" s="1"/>
  <c r="L5" i="6"/>
  <c r="M5" i="6" s="1"/>
  <c r="F7" i="6"/>
  <c r="I7" i="6"/>
  <c r="L7" i="6"/>
  <c r="F8" i="6"/>
  <c r="I8" i="6"/>
  <c r="L8" i="6"/>
  <c r="Q9" i="8" l="1"/>
  <c r="R9" i="8" s="1"/>
  <c r="Q8" i="8"/>
  <c r="Q7" i="8"/>
  <c r="R5" i="8"/>
  <c r="Q9" i="7"/>
  <c r="R9" i="7" s="1"/>
  <c r="Q8" i="7"/>
  <c r="Q7" i="7"/>
  <c r="R5" i="7"/>
  <c r="Q9" i="6"/>
  <c r="R9" i="6" s="1"/>
  <c r="Q8" i="6"/>
  <c r="Q7" i="6"/>
  <c r="R5" i="6"/>
  <c r="W8" i="3" l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13" i="1"/>
  <c r="N12" i="1"/>
  <c r="N11" i="1"/>
  <c r="N10" i="1"/>
  <c r="N9" i="1"/>
  <c r="N8" i="1"/>
  <c r="N7" i="1"/>
  <c r="N6" i="1"/>
  <c r="N5" i="1"/>
  <c r="N4" i="1"/>
  <c r="V9" i="7" l="1"/>
  <c r="W9" i="7" s="1"/>
  <c r="V9" i="8"/>
  <c r="W9" i="8" s="1"/>
  <c r="V9" i="6"/>
  <c r="W9" i="6" s="1"/>
  <c r="V7" i="7"/>
  <c r="V7" i="8"/>
  <c r="V7" i="6"/>
  <c r="V11" i="3"/>
  <c r="V8" i="7"/>
  <c r="V8" i="8"/>
  <c r="V8" i="6"/>
  <c r="V12" i="3"/>
  <c r="W12" i="3" s="1"/>
  <c r="V10" i="3"/>
  <c r="C10" i="3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4" i="1"/>
  <c r="J4" i="1" s="1"/>
  <c r="L6" i="8" l="1"/>
  <c r="L6" i="7"/>
  <c r="L6" i="6"/>
  <c r="F6" i="8"/>
  <c r="F6" i="7"/>
  <c r="F6" i="6"/>
  <c r="I6" i="8"/>
  <c r="I6" i="7"/>
  <c r="I6" i="6"/>
  <c r="C6" i="8"/>
  <c r="C6" i="6"/>
  <c r="C6" i="7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0" i="1"/>
  <c r="J21" i="1"/>
  <c r="J19" i="1"/>
  <c r="J18" i="1"/>
  <c r="J17" i="1"/>
  <c r="J16" i="1"/>
  <c r="J15" i="1"/>
  <c r="J14" i="1"/>
  <c r="J13" i="1"/>
  <c r="J12" i="1"/>
  <c r="J11" i="1"/>
  <c r="J6" i="1"/>
  <c r="J5" i="1"/>
  <c r="J10" i="1"/>
  <c r="J9" i="1"/>
  <c r="J8" i="1"/>
  <c r="J7" i="1"/>
  <c r="E7" i="7" l="1"/>
  <c r="D7" i="7" s="1"/>
  <c r="E8" i="7"/>
  <c r="D8" i="7" s="1"/>
  <c r="Q6" i="7"/>
  <c r="E7" i="8"/>
  <c r="D7" i="8" s="1"/>
  <c r="E8" i="8"/>
  <c r="D8" i="8" s="1"/>
  <c r="Q6" i="8"/>
  <c r="K7" i="7"/>
  <c r="J7" i="7" s="1"/>
  <c r="K8" i="7"/>
  <c r="J8" i="7" s="1"/>
  <c r="H7" i="6"/>
  <c r="G7" i="6" s="1"/>
  <c r="H8" i="6"/>
  <c r="G8" i="6" s="1"/>
  <c r="H8" i="8"/>
  <c r="G8" i="8" s="1"/>
  <c r="H7" i="8"/>
  <c r="G7" i="8" s="1"/>
  <c r="N8" i="7"/>
  <c r="M8" i="7" s="1"/>
  <c r="N7" i="7"/>
  <c r="M7" i="7" s="1"/>
  <c r="V6" i="7"/>
  <c r="V6" i="8"/>
  <c r="V6" i="6"/>
  <c r="E7" i="6"/>
  <c r="D7" i="6" s="1"/>
  <c r="E8" i="6"/>
  <c r="D8" i="6" s="1"/>
  <c r="Q6" i="6"/>
  <c r="K8" i="6"/>
  <c r="J8" i="6" s="1"/>
  <c r="K7" i="6"/>
  <c r="J7" i="6" s="1"/>
  <c r="K7" i="8"/>
  <c r="J7" i="8" s="1"/>
  <c r="K8" i="8"/>
  <c r="J8" i="8" s="1"/>
  <c r="H7" i="7"/>
  <c r="G7" i="7" s="1"/>
  <c r="H8" i="7"/>
  <c r="G8" i="7" s="1"/>
  <c r="N7" i="6"/>
  <c r="M7" i="6" s="1"/>
  <c r="N8" i="6"/>
  <c r="M8" i="6" s="1"/>
  <c r="N7" i="8"/>
  <c r="M7" i="8" s="1"/>
  <c r="N8" i="8"/>
  <c r="M8" i="8" s="1"/>
  <c r="V9" i="3"/>
  <c r="C9" i="3"/>
  <c r="S7" i="6" l="1"/>
  <c r="R7" i="6" s="1"/>
  <c r="S8" i="6"/>
  <c r="R8" i="6" s="1"/>
  <c r="X8" i="8"/>
  <c r="W8" i="8" s="1"/>
  <c r="X7" i="8"/>
  <c r="W7" i="8" s="1"/>
  <c r="S7" i="8"/>
  <c r="R7" i="8" s="1"/>
  <c r="S8" i="8"/>
  <c r="R8" i="8" s="1"/>
  <c r="X8" i="6"/>
  <c r="W8" i="6" s="1"/>
  <c r="X7" i="6"/>
  <c r="W7" i="6" s="1"/>
  <c r="X8" i="7"/>
  <c r="W8" i="7" s="1"/>
  <c r="X7" i="7"/>
  <c r="W7" i="7" s="1"/>
  <c r="S7" i="7"/>
  <c r="R7" i="7" s="1"/>
  <c r="S8" i="7"/>
  <c r="R8" i="7" s="1"/>
  <c r="E10" i="3"/>
  <c r="D10" i="3"/>
  <c r="I7" i="3"/>
  <c r="I9" i="3" s="1"/>
  <c r="I12" i="3"/>
  <c r="J12" i="3" s="1"/>
  <c r="I11" i="3"/>
  <c r="I10" i="3"/>
  <c r="I8" i="3"/>
  <c r="J8" i="3"/>
  <c r="L7" i="3"/>
  <c r="F7" i="3"/>
  <c r="F10" i="3" s="1"/>
  <c r="C12" i="3"/>
  <c r="C11" i="3"/>
  <c r="C8" i="3"/>
  <c r="L12" i="3" l="1"/>
  <c r="M12" i="3" s="1"/>
  <c r="Q7" i="3"/>
  <c r="R8" i="3" s="1"/>
  <c r="Q8" i="3"/>
  <c r="D8" i="3"/>
  <c r="D12" i="3"/>
  <c r="F11" i="3"/>
  <c r="H11" i="3" s="1"/>
  <c r="F9" i="3"/>
  <c r="K10" i="3"/>
  <c r="J10" i="3" s="1"/>
  <c r="K11" i="3"/>
  <c r="L9" i="3"/>
  <c r="E11" i="3"/>
  <c r="D11" i="3" s="1"/>
  <c r="J11" i="3"/>
  <c r="F8" i="3"/>
  <c r="G8" i="3" s="1"/>
  <c r="F12" i="3"/>
  <c r="G12" i="3" s="1"/>
  <c r="L8" i="3"/>
  <c r="M8" i="3" s="1"/>
  <c r="L10" i="3"/>
  <c r="N10" i="3" s="1"/>
  <c r="L11" i="3"/>
  <c r="N11" i="3" l="1"/>
  <c r="Q11" i="3"/>
  <c r="Q9" i="3"/>
  <c r="Q12" i="3"/>
  <c r="R12" i="3" s="1"/>
  <c r="Q10" i="3"/>
  <c r="S10" i="3" s="1"/>
  <c r="R10" i="3" s="1"/>
  <c r="H10" i="3"/>
  <c r="M11" i="3"/>
  <c r="M10" i="3"/>
  <c r="G11" i="3"/>
  <c r="G10" i="3"/>
  <c r="S11" i="3" l="1"/>
  <c r="R11" i="3" s="1"/>
  <c r="X10" i="3"/>
  <c r="W10" i="3" s="1"/>
  <c r="X11" i="3"/>
  <c r="W11" i="3" s="1"/>
</calcChain>
</file>

<file path=xl/sharedStrings.xml><?xml version="1.0" encoding="utf-8"?>
<sst xmlns="http://schemas.openxmlformats.org/spreadsheetml/2006/main" count="52" uniqueCount="22">
  <si>
    <t>Manhour</t>
  </si>
  <si>
    <t>semaine</t>
  </si>
  <si>
    <t>J</t>
  </si>
  <si>
    <t>K</t>
  </si>
  <si>
    <t>L</t>
  </si>
  <si>
    <t>Manpower</t>
  </si>
  <si>
    <t>Semaine</t>
  </si>
  <si>
    <t>TOT.Manhour</t>
  </si>
  <si>
    <t>End of week</t>
  </si>
  <si>
    <t>TOTAL pour 4 semaines</t>
  </si>
  <si>
    <t>Entrez la semaine dans la zone rouge</t>
  </si>
  <si>
    <t>TOTAL depuis le début jusqu' à</t>
  </si>
  <si>
    <t>SITES</t>
  </si>
  <si>
    <t>PRJT1</t>
  </si>
  <si>
    <t>PRJT2</t>
  </si>
  <si>
    <t>PRJT3</t>
  </si>
  <si>
    <t>SORTIE</t>
  </si>
  <si>
    <t>TOT.SOR</t>
  </si>
  <si>
    <t>PV</t>
  </si>
  <si>
    <t>TOT.PV</t>
  </si>
  <si>
    <t>REUNION</t>
  </si>
  <si>
    <t>TOT.REUNION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</si>
</sst>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h&quot;"/>
    <numFmt numFmtId="165" formatCode="#,##0&quot; /57&quot;"/>
    <numFmt numFmtId="166" formatCode="#,##0&quot; /4&quot;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Lucida Fax"/>
      <family val="1"/>
    </font>
    <font>
      <b/>
      <sz val="18"/>
      <color rgb="FFFF0000"/>
      <name val="Wingdings"/>
      <charset val="2"/>
    </font>
    <font>
      <b/>
      <sz val="18"/>
      <color rgb="FF00B050"/>
      <name val="Wingdings"/>
      <charset val="2"/>
    </font>
    <font>
      <sz val="18"/>
      <color rgb="FFFFC000"/>
      <name val="Wingdings"/>
      <charset val="2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b/>
      <sz val="9"/>
      <color theme="1"/>
      <name val="Lucida Fax"/>
      <family val="1"/>
    </font>
    <font>
      <b/>
      <sz val="8"/>
      <color theme="1"/>
      <name val="Lucida Fax"/>
      <family val="1"/>
    </font>
    <font>
      <b/>
      <i/>
      <sz val="11"/>
      <color theme="1"/>
      <name val="Calibri"/>
      <family val="2"/>
      <scheme val="minor"/>
    </font>
    <font>
      <b/>
      <sz val="16"/>
      <color theme="9" tint="0.79998168889431442"/>
      <name val="Wingdings"/>
      <charset val="2"/>
    </font>
    <font>
      <b/>
      <i/>
      <sz val="9"/>
      <color theme="1"/>
      <name val="Calibri"/>
      <family val="2"/>
      <scheme val="minor"/>
    </font>
    <font>
      <sz val="22"/>
      <color rgb="FF002060"/>
      <name val="LondonTwo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74">
    <border>
      <left/>
      <right/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/>
      <diagonal/>
    </border>
    <border>
      <left style="double">
        <color rgb="FF002060"/>
      </left>
      <right style="double">
        <color rgb="FF002060"/>
      </right>
      <top/>
      <bottom style="double">
        <color rgb="FF002060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thick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thick">
        <color rgb="FF002060"/>
      </right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thick">
        <color rgb="FF002060"/>
      </right>
      <top style="double">
        <color rgb="FF002060"/>
      </top>
      <bottom style="double">
        <color rgb="FF002060"/>
      </bottom>
      <diagonal/>
    </border>
    <border>
      <left/>
      <right style="thick">
        <color rgb="FF002060"/>
      </right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thick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/>
      <bottom style="double">
        <color rgb="FF00206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4489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FF0000"/>
      </top>
      <bottom/>
      <diagonal/>
    </border>
    <border>
      <left style="medium">
        <color rgb="FF004489"/>
      </left>
      <right style="medium">
        <color rgb="FF004489"/>
      </right>
      <top style="medium">
        <color indexed="64"/>
      </top>
      <bottom style="medium">
        <color indexed="64"/>
      </bottom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double">
        <color theme="6" tint="-0.499984740745262"/>
      </right>
      <top/>
      <bottom/>
      <diagonal/>
    </border>
    <border>
      <left style="double">
        <color theme="6" tint="-0.499984740745262"/>
      </left>
      <right style="double">
        <color rgb="FF002060"/>
      </right>
      <top style="double">
        <color theme="6" tint="-0.499984740745262"/>
      </top>
      <bottom/>
      <diagonal/>
    </border>
    <border>
      <left style="double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theme="6" tint="-0.499984740745262"/>
      </left>
      <right style="double">
        <color rgb="FF002060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rgb="FF002060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theme="6" tint="-0.499984740745262"/>
      </left>
      <right/>
      <top style="double">
        <color theme="6" tint="-0.499984740745262"/>
      </top>
      <bottom/>
      <diagonal/>
    </border>
    <border>
      <left style="thick">
        <color theme="6" tint="-0.499984740745262"/>
      </left>
      <right style="double">
        <color theme="6" tint="-0.499984740745262"/>
      </right>
      <top/>
      <bottom/>
      <diagonal/>
    </border>
    <border>
      <left/>
      <right/>
      <top style="double">
        <color rgb="FF002060"/>
      </top>
      <bottom/>
      <diagonal/>
    </border>
    <border>
      <left style="double">
        <color theme="6" tint="-0.499984740745262"/>
      </left>
      <right style="thick">
        <color theme="6" tint="-0.499984740745262"/>
      </right>
      <top style="double">
        <color theme="6" tint="-0.499984740745262"/>
      </top>
      <bottom/>
      <diagonal/>
    </border>
    <border>
      <left/>
      <right/>
      <top style="double">
        <color theme="6" tint="-0.499984740745262"/>
      </top>
      <bottom/>
      <diagonal/>
    </border>
    <border>
      <left style="double">
        <color rgb="FF002060"/>
      </left>
      <right style="double">
        <color theme="6" tint="-0.499984740745262"/>
      </right>
      <top style="double">
        <color theme="6" tint="-0.499984740745262"/>
      </top>
      <bottom/>
      <diagonal/>
    </border>
    <border>
      <left style="double">
        <color theme="6" tint="-0.499984740745262"/>
      </left>
      <right style="thick">
        <color theme="6" tint="-0.499984740745262"/>
      </right>
      <top/>
      <bottom style="double">
        <color theme="6" tint="-0.499984740745262"/>
      </bottom>
      <diagonal/>
    </border>
    <border>
      <left/>
      <right/>
      <top/>
      <bottom style="double">
        <color theme="6" tint="-0.499984740745262"/>
      </bottom>
      <diagonal/>
    </border>
    <border>
      <left style="double">
        <color theme="6" tint="-0.499984740745262"/>
      </left>
      <right style="thick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/>
      <right/>
      <top style="double">
        <color theme="6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 style="double">
        <color theme="6" tint="-0.499984740745262"/>
      </right>
      <top style="double">
        <color theme="6" tint="-0.499984740745262"/>
      </top>
      <bottom/>
      <diagonal/>
    </border>
    <border>
      <left style="thick">
        <color theme="6" tint="-0.499984740745262"/>
      </left>
      <right style="double">
        <color theme="6" tint="-0.499984740745262"/>
      </right>
      <top/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double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thick">
        <color theme="6" tint="-0.499984740745262"/>
      </left>
      <right/>
      <top/>
      <bottom style="double">
        <color theme="6" tint="-0.499984740745262"/>
      </bottom>
      <diagonal/>
    </border>
    <border>
      <left/>
      <right style="thick">
        <color theme="6" tint="-0.499984740745262"/>
      </right>
      <top/>
      <bottom style="double">
        <color theme="6" tint="-0.499984740745262"/>
      </bottom>
      <diagonal/>
    </border>
    <border>
      <left style="double">
        <color theme="6" tint="-0.499984740745262"/>
      </left>
      <right/>
      <top/>
      <bottom/>
      <diagonal/>
    </border>
    <border>
      <left style="double">
        <color rgb="FF002060"/>
      </left>
      <right style="thick">
        <color theme="6" tint="-0.499984740745262"/>
      </right>
      <top style="double">
        <color theme="6" tint="-0.499984740745262"/>
      </top>
      <bottom style="double">
        <color theme="6" tint="-0.499984740745262"/>
      </bottom>
      <diagonal/>
    </border>
    <border>
      <left style="double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002060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/>
      <right/>
      <top style="double">
        <color theme="9" tint="-0.499984740745262"/>
      </top>
      <bottom/>
      <diagonal/>
    </border>
    <border>
      <left style="double">
        <color theme="9" tint="-0.499984740745262"/>
      </left>
      <right style="double">
        <color rgb="FF002060"/>
      </right>
      <top style="double">
        <color theme="9" tint="-0.499984740745262"/>
      </top>
      <bottom style="double">
        <color theme="9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 style="double">
        <color theme="9" tint="-0.499984740745262"/>
      </left>
      <right/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002060"/>
      </left>
      <right/>
      <top style="double">
        <color theme="9" tint="-0.499984740745262"/>
      </top>
      <bottom style="double">
        <color theme="9" tint="-0.499984740745262"/>
      </bottom>
      <diagonal/>
    </border>
    <border>
      <left/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thick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theme="9" tint="-0.499984740745262"/>
      </left>
      <right style="thick">
        <color theme="9" tint="-0.499984740745262"/>
      </right>
      <top style="double">
        <color theme="9" tint="-0.499984740745262"/>
      </top>
      <bottom/>
      <diagonal/>
    </border>
    <border>
      <left style="double">
        <color theme="9" tint="-0.499984740745262"/>
      </left>
      <right style="thick">
        <color theme="9" tint="-0.499984740745262"/>
      </right>
      <top/>
      <bottom style="double">
        <color theme="9" tint="-0.499984740745262"/>
      </bottom>
      <diagonal/>
    </border>
    <border>
      <left/>
      <right style="thick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ck">
        <color theme="9" tint="-0.499984740745262"/>
      </left>
      <right style="double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ck">
        <color theme="9" tint="-0.499984740745262"/>
      </left>
      <right/>
      <top style="double">
        <color theme="9" tint="-0.499984740745262"/>
      </top>
      <bottom style="double">
        <color theme="9" tint="-0.499984740745262"/>
      </bottom>
      <diagonal/>
    </border>
    <border>
      <left style="thick">
        <color theme="9" tint="-0.499984740745262"/>
      </left>
      <right style="double">
        <color rgb="FF002060"/>
      </right>
      <top style="double">
        <color theme="9" tint="-0.499984740745262"/>
      </top>
      <bottom style="double">
        <color theme="9" tint="-0.499984740745262"/>
      </bottom>
      <diagonal/>
    </border>
    <border>
      <left style="double">
        <color rgb="FF002060"/>
      </left>
      <right style="thick">
        <color theme="9" tint="-0.499984740745262"/>
      </right>
      <top style="double">
        <color theme="9" tint="-0.499984740745262"/>
      </top>
      <bottom style="double">
        <color theme="9" tint="-0.499984740745262"/>
      </bottom>
      <diagonal/>
    </border>
    <border>
      <left style="thick">
        <color theme="9" tint="-0.499984740745262"/>
      </left>
      <right style="double">
        <color theme="9" tint="-0.499984740745262"/>
      </right>
      <top/>
      <bottom style="double">
        <color theme="9" tint="-0.499984740745262"/>
      </bottom>
      <diagonal/>
    </border>
    <border>
      <left style="thick">
        <color theme="9" tint="-0.499984740745262"/>
      </left>
      <right/>
      <top/>
      <bottom style="double">
        <color theme="9" tint="-0.499984740745262"/>
      </bottom>
      <diagonal/>
    </border>
    <border>
      <left style="thick">
        <color theme="9" tint="-0.499984740745262"/>
      </left>
      <right/>
      <top/>
      <bottom/>
      <diagonal/>
    </border>
    <border>
      <left style="double">
        <color theme="9" tint="-0.499984740745262"/>
      </left>
      <right style="thick">
        <color theme="9" tint="-0.499984740745262"/>
      </right>
      <top style="double">
        <color theme="9" tint="-0.499984740745262"/>
      </top>
      <bottom style="double">
        <color rgb="FF002060"/>
      </bottom>
      <diagonal/>
    </border>
    <border>
      <left/>
      <right style="thick">
        <color theme="9" tint="-0.499984740745262"/>
      </right>
      <top style="double">
        <color rgb="FF002060"/>
      </top>
      <bottom style="double">
        <color theme="9" tint="-0.499984740745262"/>
      </bottom>
      <diagonal/>
    </border>
    <border>
      <left/>
      <right style="thick">
        <color theme="9" tint="-0.499984740745262"/>
      </right>
      <top/>
      <bottom/>
      <diagonal/>
    </border>
    <border>
      <left/>
      <right style="thick">
        <color theme="9" tint="-0.499984740745262"/>
      </right>
      <top style="double">
        <color theme="9" tint="-0.499984740745262"/>
      </top>
      <bottom/>
      <diagonal/>
    </border>
    <border>
      <left/>
      <right style="thick">
        <color theme="9" tint="-0.499984740745262"/>
      </right>
      <top/>
      <bottom style="double">
        <color theme="9" tint="-0.499984740745262"/>
      </bottom>
      <diagonal/>
    </border>
    <border>
      <left style="thick">
        <color theme="9" tint="-0.499984740745262"/>
      </left>
      <right style="double">
        <color theme="9" tint="-0.499984740745262"/>
      </right>
      <top style="double">
        <color theme="9" tint="-0.499984740745262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3" borderId="0" applyFont="0" applyBorder="0" applyAlignment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8" borderId="0" xfId="0" applyFill="1"/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 vertical="center"/>
    </xf>
    <xf numFmtId="0" fontId="0" fillId="8" borderId="11" xfId="0" applyFill="1" applyBorder="1"/>
    <xf numFmtId="0" fontId="0" fillId="8" borderId="3" xfId="0" applyFill="1" applyBorder="1" applyAlignment="1">
      <alignment horizontal="center" vertical="center"/>
    </xf>
    <xf numFmtId="10" fontId="0" fillId="8" borderId="3" xfId="1" applyNumberFormat="1" applyFont="1" applyFill="1" applyBorder="1" applyAlignment="1">
      <alignment horizontal="center" vertical="center"/>
    </xf>
    <xf numFmtId="0" fontId="0" fillId="8" borderId="0" xfId="0" applyFill="1" applyAlignment="1"/>
    <xf numFmtId="0" fontId="0" fillId="8" borderId="1" xfId="0" applyFill="1" applyBorder="1" applyAlignment="1">
      <alignment horizontal="center" vertical="center"/>
    </xf>
    <xf numFmtId="10" fontId="0" fillId="8" borderId="1" xfId="1" applyNumberFormat="1" applyFont="1" applyFill="1" applyBorder="1" applyAlignment="1">
      <alignment horizontal="center" vertical="center"/>
    </xf>
    <xf numFmtId="0" fontId="6" fillId="8" borderId="0" xfId="0" applyFont="1" applyFill="1"/>
    <xf numFmtId="0" fontId="6" fillId="5" borderId="10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0" fontId="6" fillId="5" borderId="9" xfId="1" applyNumberFormat="1" applyFont="1" applyFill="1" applyBorder="1" applyAlignment="1">
      <alignment horizontal="center" vertical="center"/>
    </xf>
    <xf numFmtId="9" fontId="6" fillId="5" borderId="9" xfId="1" applyFon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4" fontId="0" fillId="7" borderId="8" xfId="0" applyNumberFormat="1" applyFill="1" applyBorder="1" applyAlignment="1">
      <alignment horizontal="center" vertical="center"/>
    </xf>
    <xf numFmtId="14" fontId="0" fillId="7" borderId="9" xfId="0" applyNumberFormat="1" applyFill="1" applyBorder="1" applyAlignment="1">
      <alignment horizontal="center" vertical="center"/>
    </xf>
    <xf numFmtId="14" fontId="0" fillId="7" borderId="7" xfId="0" applyNumberForma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4" fontId="6" fillId="6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6" fontId="10" fillId="9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0" fillId="8" borderId="17" xfId="0" applyFill="1" applyBorder="1"/>
    <xf numFmtId="0" fontId="0" fillId="8" borderId="19" xfId="0" applyFill="1" applyBorder="1"/>
    <xf numFmtId="0" fontId="0" fillId="8" borderId="21" xfId="0" applyFill="1" applyBorder="1"/>
    <xf numFmtId="14" fontId="0" fillId="8" borderId="9" xfId="0" applyNumberForma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22" xfId="0" applyFill="1" applyBorder="1"/>
    <xf numFmtId="10" fontId="0" fillId="8" borderId="9" xfId="1" applyNumberFormat="1" applyFont="1" applyFill="1" applyBorder="1" applyAlignment="1">
      <alignment horizontal="center" vertical="center"/>
    </xf>
    <xf numFmtId="0" fontId="0" fillId="8" borderId="22" xfId="0" applyFill="1" applyBorder="1" applyAlignment="1"/>
    <xf numFmtId="0" fontId="0" fillId="8" borderId="23" xfId="0" applyFill="1" applyBorder="1"/>
    <xf numFmtId="0" fontId="8" fillId="8" borderId="9" xfId="0" applyFont="1" applyFill="1" applyBorder="1" applyAlignment="1">
      <alignment horizontal="center" vertical="center"/>
    </xf>
    <xf numFmtId="14" fontId="0" fillId="7" borderId="16" xfId="0" applyNumberFormat="1" applyFill="1" applyBorder="1" applyAlignment="1">
      <alignment horizontal="center" vertical="center"/>
    </xf>
    <xf numFmtId="0" fontId="8" fillId="8" borderId="25" xfId="0" applyFont="1" applyFill="1" applyBorder="1" applyAlignment="1">
      <alignment horizontal="center" vertical="center"/>
    </xf>
    <xf numFmtId="14" fontId="0" fillId="7" borderId="25" xfId="0" applyNumberForma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0" fontId="6" fillId="5" borderId="32" xfId="1" applyNumberFormat="1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9" fontId="6" fillId="5" borderId="35" xfId="1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10" fontId="6" fillId="5" borderId="37" xfId="1" applyNumberFormat="1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6" fillId="5" borderId="41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 vertical="center"/>
    </xf>
    <xf numFmtId="0" fontId="6" fillId="8" borderId="32" xfId="0" applyFont="1" applyFill="1" applyBorder="1"/>
    <xf numFmtId="14" fontId="0" fillId="7" borderId="38" xfId="0" applyNumberFormat="1" applyFill="1" applyBorder="1" applyAlignment="1">
      <alignment horizontal="center" vertical="center"/>
    </xf>
    <xf numFmtId="14" fontId="0" fillId="7" borderId="36" xfId="0" applyNumberFormat="1" applyFill="1" applyBorder="1" applyAlignment="1">
      <alignment horizontal="center" vertical="center"/>
    </xf>
    <xf numFmtId="10" fontId="6" fillId="5" borderId="30" xfId="1" applyNumberFormat="1" applyFont="1" applyFill="1" applyBorder="1" applyAlignment="1">
      <alignment horizontal="center" vertical="center"/>
    </xf>
    <xf numFmtId="9" fontId="6" fillId="5" borderId="16" xfId="1" applyFont="1" applyFill="1" applyBorder="1" applyAlignment="1">
      <alignment horizontal="center" vertical="center"/>
    </xf>
    <xf numFmtId="10" fontId="6" fillId="5" borderId="48" xfId="1" applyNumberFormat="1" applyFont="1" applyFill="1" applyBorder="1" applyAlignment="1">
      <alignment horizontal="center" vertical="center"/>
    </xf>
    <xf numFmtId="10" fontId="6" fillId="5" borderId="50" xfId="1" applyNumberFormat="1" applyFont="1" applyFill="1" applyBorder="1" applyAlignment="1">
      <alignment horizontal="center" vertical="center"/>
    </xf>
    <xf numFmtId="9" fontId="6" fillId="5" borderId="52" xfId="1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4" fontId="0" fillId="7" borderId="48" xfId="0" applyNumberFormat="1" applyFill="1" applyBorder="1" applyAlignment="1">
      <alignment horizontal="center" vertical="center"/>
    </xf>
    <xf numFmtId="14" fontId="0" fillId="7" borderId="53" xfId="0" applyNumberForma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8" borderId="47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center" vertical="center"/>
    </xf>
    <xf numFmtId="0" fontId="6" fillId="5" borderId="52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9" fillId="5" borderId="56" xfId="0" applyFont="1" applyFill="1" applyBorder="1" applyAlignment="1">
      <alignment horizontal="center" vertical="center"/>
    </xf>
    <xf numFmtId="0" fontId="9" fillId="5" borderId="58" xfId="0" applyFont="1" applyFill="1" applyBorder="1" applyAlignment="1">
      <alignment horizontal="center" vertical="center"/>
    </xf>
    <xf numFmtId="0" fontId="6" fillId="5" borderId="60" xfId="0" applyFont="1" applyFill="1" applyBorder="1" applyAlignment="1">
      <alignment horizontal="center" vertical="center"/>
    </xf>
    <xf numFmtId="14" fontId="0" fillId="7" borderId="60" xfId="0" applyNumberFormat="1" applyFill="1" applyBorder="1" applyAlignment="1">
      <alignment horizontal="center" vertical="center"/>
    </xf>
    <xf numFmtId="14" fontId="0" fillId="7" borderId="56" xfId="0" applyNumberFormat="1" applyFill="1" applyBorder="1" applyAlignment="1">
      <alignment horizontal="center" vertical="center"/>
    </xf>
    <xf numFmtId="14" fontId="0" fillId="7" borderId="62" xfId="0" applyNumberFormat="1" applyFill="1" applyBorder="1" applyAlignment="1">
      <alignment horizontal="center" vertical="center"/>
    </xf>
    <xf numFmtId="14" fontId="0" fillId="7" borderId="63" xfId="0" applyNumberFormat="1" applyFill="1" applyBorder="1" applyAlignment="1">
      <alignment horizontal="center" vertical="center"/>
    </xf>
    <xf numFmtId="14" fontId="0" fillId="8" borderId="16" xfId="0" applyNumberFormat="1" applyFill="1" applyBorder="1" applyAlignment="1">
      <alignment horizontal="center" vertical="center"/>
    </xf>
    <xf numFmtId="0" fontId="0" fillId="8" borderId="66" xfId="0" applyFill="1" applyBorder="1"/>
    <xf numFmtId="0" fontId="0" fillId="8" borderId="66" xfId="0" applyFill="1" applyBorder="1" applyAlignment="1"/>
    <xf numFmtId="0" fontId="0" fillId="8" borderId="48" xfId="0" applyFill="1" applyBorder="1" applyAlignment="1">
      <alignment horizontal="center" vertical="center"/>
    </xf>
    <xf numFmtId="14" fontId="0" fillId="7" borderId="67" xfId="0" applyNumberFormat="1" applyFill="1" applyBorder="1" applyAlignment="1">
      <alignment horizontal="center" vertical="center"/>
    </xf>
    <xf numFmtId="0" fontId="6" fillId="5" borderId="70" xfId="0" applyFont="1" applyFill="1" applyBorder="1" applyAlignment="1">
      <alignment horizontal="center" vertical="center"/>
    </xf>
    <xf numFmtId="0" fontId="0" fillId="8" borderId="69" xfId="0" applyFill="1" applyBorder="1"/>
    <xf numFmtId="0" fontId="6" fillId="5" borderId="59" xfId="0" applyFont="1" applyFill="1" applyBorder="1" applyAlignment="1">
      <alignment horizontal="center" vertical="center"/>
    </xf>
    <xf numFmtId="0" fontId="6" fillId="5" borderId="71" xfId="0" applyFont="1" applyFill="1" applyBorder="1" applyAlignment="1">
      <alignment horizontal="center" vertical="center"/>
    </xf>
    <xf numFmtId="0" fontId="0" fillId="0" borderId="73" xfId="0" applyBorder="1"/>
    <xf numFmtId="0" fontId="0" fillId="11" borderId="73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/>
    </xf>
    <xf numFmtId="0" fontId="14" fillId="14" borderId="18" xfId="0" applyFont="1" applyFill="1" applyBorder="1" applyAlignment="1">
      <alignment horizontal="center" wrapText="1"/>
    </xf>
    <xf numFmtId="0" fontId="14" fillId="14" borderId="20" xfId="0" applyFont="1" applyFill="1" applyBorder="1" applyAlignment="1">
      <alignment horizontal="center" wrapText="1"/>
    </xf>
    <xf numFmtId="0" fontId="17" fillId="8" borderId="0" xfId="0" applyFont="1" applyFill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  <protection locked="0"/>
    </xf>
    <xf numFmtId="164" fontId="6" fillId="6" borderId="1" xfId="0" applyNumberFormat="1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164" fontId="6" fillId="5" borderId="15" xfId="0" applyNumberFormat="1" applyFont="1" applyFill="1" applyBorder="1" applyAlignment="1">
      <alignment horizontal="center" vertical="center"/>
    </xf>
    <xf numFmtId="164" fontId="6" fillId="5" borderId="10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7" fillId="10" borderId="6" xfId="0" applyFont="1" applyFill="1" applyBorder="1" applyAlignment="1" applyProtection="1">
      <alignment horizontal="center" vertical="center"/>
      <protection locked="0"/>
    </xf>
    <xf numFmtId="0" fontId="14" fillId="8" borderId="18" xfId="0" applyFont="1" applyFill="1" applyBorder="1" applyAlignment="1">
      <alignment horizontal="center" wrapText="1"/>
    </xf>
    <xf numFmtId="0" fontId="14" fillId="8" borderId="20" xfId="0" applyFont="1" applyFill="1" applyBorder="1" applyAlignment="1">
      <alignment horizontal="center" wrapText="1"/>
    </xf>
    <xf numFmtId="0" fontId="0" fillId="8" borderId="0" xfId="0" applyFill="1" applyBorder="1" applyAlignment="1">
      <alignment horizontal="center"/>
    </xf>
    <xf numFmtId="0" fontId="7" fillId="13" borderId="28" xfId="0" applyFont="1" applyFill="1" applyBorder="1" applyAlignment="1">
      <alignment horizontal="center" vertical="center"/>
    </xf>
    <xf numFmtId="0" fontId="7" fillId="13" borderId="45" xfId="0" applyFont="1" applyFill="1" applyBorder="1" applyAlignment="1">
      <alignment horizontal="center" vertical="center"/>
    </xf>
    <xf numFmtId="0" fontId="8" fillId="13" borderId="24" xfId="0" applyFont="1" applyFill="1" applyBorder="1" applyAlignment="1" applyProtection="1">
      <alignment horizontal="center" vertical="center"/>
      <protection locked="0"/>
    </xf>
    <xf numFmtId="0" fontId="8" fillId="13" borderId="33" xfId="0" applyFont="1" applyFill="1" applyBorder="1" applyAlignment="1" applyProtection="1">
      <alignment horizontal="center" vertical="center"/>
      <protection locked="0"/>
    </xf>
    <xf numFmtId="0" fontId="8" fillId="13" borderId="26" xfId="0" applyFont="1" applyFill="1" applyBorder="1" applyAlignment="1" applyProtection="1">
      <alignment horizontal="center" vertical="center"/>
      <protection locked="0"/>
    </xf>
    <xf numFmtId="0" fontId="8" fillId="13" borderId="27" xfId="0" applyFont="1" applyFill="1" applyBorder="1" applyAlignment="1" applyProtection="1">
      <alignment horizontal="center" vertical="center"/>
      <protection locked="0"/>
    </xf>
    <xf numFmtId="0" fontId="8" fillId="13" borderId="46" xfId="0" applyFont="1" applyFill="1" applyBorder="1" applyAlignment="1" applyProtection="1">
      <alignment horizontal="center" vertical="center"/>
      <protection locked="0"/>
    </xf>
    <xf numFmtId="164" fontId="6" fillId="5" borderId="43" xfId="0" applyNumberFormat="1" applyFont="1" applyFill="1" applyBorder="1" applyAlignment="1">
      <alignment horizontal="center" vertical="center"/>
    </xf>
    <xf numFmtId="164" fontId="6" fillId="5" borderId="44" xfId="0" applyNumberFormat="1" applyFont="1" applyFill="1" applyBorder="1" applyAlignment="1">
      <alignment horizontal="center" vertical="center"/>
    </xf>
    <xf numFmtId="164" fontId="6" fillId="5" borderId="22" xfId="0" applyNumberFormat="1" applyFont="1" applyFill="1" applyBorder="1" applyAlignment="1">
      <alignment horizontal="center" vertical="center"/>
    </xf>
    <xf numFmtId="164" fontId="6" fillId="5" borderId="21" xfId="0" applyNumberFormat="1" applyFont="1" applyFill="1" applyBorder="1" applyAlignment="1">
      <alignment horizontal="center" vertical="center"/>
    </xf>
    <xf numFmtId="0" fontId="7" fillId="12" borderId="72" xfId="0" applyFont="1" applyFill="1" applyBorder="1" applyAlignment="1">
      <alignment horizontal="center" vertical="center"/>
    </xf>
    <xf numFmtId="0" fontId="7" fillId="12" borderId="64" xfId="0" applyFont="1" applyFill="1" applyBorder="1" applyAlignment="1">
      <alignment horizontal="center" vertical="center"/>
    </xf>
    <xf numFmtId="0" fontId="8" fillId="12" borderId="51" xfId="0" applyFont="1" applyFill="1" applyBorder="1" applyAlignment="1" applyProtection="1">
      <alignment horizontal="center" vertical="center"/>
      <protection locked="0"/>
    </xf>
    <xf numFmtId="0" fontId="8" fillId="12" borderId="49" xfId="0" applyFont="1" applyFill="1" applyBorder="1" applyAlignment="1" applyProtection="1">
      <alignment horizontal="center" vertical="center"/>
      <protection locked="0"/>
    </xf>
    <xf numFmtId="0" fontId="8" fillId="12" borderId="54" xfId="0" applyFont="1" applyFill="1" applyBorder="1" applyAlignment="1" applyProtection="1">
      <alignment horizontal="center" vertical="center"/>
      <protection locked="0"/>
    </xf>
    <xf numFmtId="0" fontId="8" fillId="12" borderId="63" xfId="0" applyFont="1" applyFill="1" applyBorder="1" applyAlignment="1" applyProtection="1">
      <alignment horizontal="center" vertical="center"/>
      <protection locked="0"/>
    </xf>
    <xf numFmtId="164" fontId="6" fillId="5" borderId="48" xfId="0" applyNumberFormat="1" applyFont="1" applyFill="1" applyBorder="1" applyAlignment="1">
      <alignment horizontal="center" vertical="center"/>
    </xf>
    <xf numFmtId="164" fontId="6" fillId="5" borderId="59" xfId="0" applyNumberFormat="1" applyFont="1" applyFill="1" applyBorder="1" applyAlignment="1">
      <alignment horizontal="center" vertical="center"/>
    </xf>
    <xf numFmtId="164" fontId="6" fillId="5" borderId="61" xfId="0" applyNumberFormat="1" applyFont="1" applyFill="1" applyBorder="1" applyAlignment="1">
      <alignment horizontal="center" vertical="center"/>
    </xf>
    <xf numFmtId="164" fontId="6" fillId="5" borderId="65" xfId="0" applyNumberFormat="1" applyFont="1" applyFill="1" applyBorder="1" applyAlignment="1">
      <alignment horizontal="center" vertical="center"/>
    </xf>
    <xf numFmtId="164" fontId="6" fillId="5" borderId="68" xfId="0" applyNumberFormat="1" applyFont="1" applyFill="1" applyBorder="1" applyAlignment="1">
      <alignment horizontal="center" vertical="center"/>
    </xf>
  </cellXfs>
  <cellStyles count="3">
    <cellStyle name="Normal" xfId="0" builtinId="0"/>
    <cellStyle name="Pourcentage" xfId="1" builtinId="5"/>
    <cellStyle name="Style 1" xfId="2"/>
  </cellStyles>
  <dxfs count="416"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C00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C00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C00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color rgb="FFFFFFCC"/>
      </font>
    </dxf>
    <dxf>
      <font>
        <color rgb="FFFFFFCC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rgb="FFFFFFCC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rgb="FFFFC000"/>
      </font>
    </dxf>
    <dxf>
      <font>
        <color theme="9" tint="0.79998168889431442"/>
      </font>
    </dxf>
    <dxf>
      <font>
        <color theme="9" tint="0.79998168889431442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</xdr:colOff>
      <xdr:row>6</xdr:row>
      <xdr:rowOff>104775</xdr:rowOff>
    </xdr:from>
    <xdr:to>
      <xdr:col>25</xdr:col>
      <xdr:colOff>447676</xdr:colOff>
      <xdr:row>13</xdr:row>
      <xdr:rowOff>142875</xdr:rowOff>
    </xdr:to>
    <xdr:grpSp>
      <xdr:nvGrpSpPr>
        <xdr:cNvPr id="51" name="Groupe 50"/>
        <xdr:cNvGrpSpPr/>
      </xdr:nvGrpSpPr>
      <xdr:grpSpPr>
        <a:xfrm>
          <a:off x="11563350" y="1447800"/>
          <a:ext cx="685801" cy="2133600"/>
          <a:chOff x="11553826" y="704850"/>
          <a:chExt cx="685800" cy="2133600"/>
        </a:xfrm>
      </xdr:grpSpPr>
      <xdr:cxnSp macro="">
        <xdr:nvCxnSpPr>
          <xdr:cNvPr id="33" name="Connecteur droit 32"/>
          <xdr:cNvCxnSpPr/>
        </xdr:nvCxnSpPr>
        <xdr:spPr>
          <a:xfrm flipV="1">
            <a:off x="11563350" y="2828883"/>
            <a:ext cx="676275" cy="4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34" name="Connecteur droit 33"/>
          <xdr:cNvCxnSpPr/>
        </xdr:nvCxnSpPr>
        <xdr:spPr>
          <a:xfrm flipV="1">
            <a:off x="12230100" y="714418"/>
            <a:ext cx="9525" cy="212403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0" name="Connecteur droit avec flèche 39"/>
          <xdr:cNvCxnSpPr/>
        </xdr:nvCxnSpPr>
        <xdr:spPr>
          <a:xfrm flipH="1">
            <a:off x="11553826" y="704850"/>
            <a:ext cx="685800" cy="9568"/>
          </a:xfrm>
          <a:prstGeom prst="straightConnector1">
            <a:avLst/>
          </a:prstGeom>
          <a:ln>
            <a:tailEnd type="arrow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</xdr:colOff>
      <xdr:row>3</xdr:row>
      <xdr:rowOff>104775</xdr:rowOff>
    </xdr:from>
    <xdr:to>
      <xdr:col>25</xdr:col>
      <xdr:colOff>447676</xdr:colOff>
      <xdr:row>10</xdr:row>
      <xdr:rowOff>142875</xdr:rowOff>
    </xdr:to>
    <xdr:grpSp>
      <xdr:nvGrpSpPr>
        <xdr:cNvPr id="2" name="Groupe 1"/>
        <xdr:cNvGrpSpPr/>
      </xdr:nvGrpSpPr>
      <xdr:grpSpPr>
        <a:xfrm>
          <a:off x="11563350" y="704850"/>
          <a:ext cx="685801" cy="2133600"/>
          <a:chOff x="11553826" y="704850"/>
          <a:chExt cx="685800" cy="2133600"/>
        </a:xfrm>
      </xdr:grpSpPr>
      <xdr:cxnSp macro="">
        <xdr:nvCxnSpPr>
          <xdr:cNvPr id="3" name="Connecteur droit 2"/>
          <xdr:cNvCxnSpPr/>
        </xdr:nvCxnSpPr>
        <xdr:spPr>
          <a:xfrm flipV="1">
            <a:off x="11563350" y="2828883"/>
            <a:ext cx="676275" cy="4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Connecteur droit 3"/>
          <xdr:cNvCxnSpPr/>
        </xdr:nvCxnSpPr>
        <xdr:spPr>
          <a:xfrm flipV="1">
            <a:off x="12230100" y="714418"/>
            <a:ext cx="9525" cy="212403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/>
          <xdr:cNvCxnSpPr/>
        </xdr:nvCxnSpPr>
        <xdr:spPr>
          <a:xfrm flipH="1">
            <a:off x="11553826" y="704850"/>
            <a:ext cx="685800" cy="9568"/>
          </a:xfrm>
          <a:prstGeom prst="straightConnector1">
            <a:avLst/>
          </a:prstGeom>
          <a:ln>
            <a:tailEnd type="arrow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</xdr:colOff>
      <xdr:row>3</xdr:row>
      <xdr:rowOff>104775</xdr:rowOff>
    </xdr:from>
    <xdr:to>
      <xdr:col>25</xdr:col>
      <xdr:colOff>447676</xdr:colOff>
      <xdr:row>10</xdr:row>
      <xdr:rowOff>142875</xdr:rowOff>
    </xdr:to>
    <xdr:grpSp>
      <xdr:nvGrpSpPr>
        <xdr:cNvPr id="2" name="Groupe 1"/>
        <xdr:cNvGrpSpPr/>
      </xdr:nvGrpSpPr>
      <xdr:grpSpPr>
        <a:xfrm>
          <a:off x="11563350" y="704850"/>
          <a:ext cx="685801" cy="2133600"/>
          <a:chOff x="11553826" y="704850"/>
          <a:chExt cx="685800" cy="2133600"/>
        </a:xfrm>
      </xdr:grpSpPr>
      <xdr:cxnSp macro="">
        <xdr:nvCxnSpPr>
          <xdr:cNvPr id="3" name="Connecteur droit 2"/>
          <xdr:cNvCxnSpPr/>
        </xdr:nvCxnSpPr>
        <xdr:spPr>
          <a:xfrm flipV="1">
            <a:off x="11563350" y="2828883"/>
            <a:ext cx="676275" cy="4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Connecteur droit 3"/>
          <xdr:cNvCxnSpPr/>
        </xdr:nvCxnSpPr>
        <xdr:spPr>
          <a:xfrm flipV="1">
            <a:off x="12230100" y="714418"/>
            <a:ext cx="9525" cy="212403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/>
          <xdr:cNvCxnSpPr/>
        </xdr:nvCxnSpPr>
        <xdr:spPr>
          <a:xfrm flipH="1">
            <a:off x="11553826" y="704850"/>
            <a:ext cx="685800" cy="9568"/>
          </a:xfrm>
          <a:prstGeom prst="straightConnector1">
            <a:avLst/>
          </a:prstGeom>
          <a:ln>
            <a:tailEnd type="arrow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</xdr:colOff>
      <xdr:row>3</xdr:row>
      <xdr:rowOff>104775</xdr:rowOff>
    </xdr:from>
    <xdr:to>
      <xdr:col>25</xdr:col>
      <xdr:colOff>447676</xdr:colOff>
      <xdr:row>10</xdr:row>
      <xdr:rowOff>142875</xdr:rowOff>
    </xdr:to>
    <xdr:grpSp>
      <xdr:nvGrpSpPr>
        <xdr:cNvPr id="2" name="Groupe 1"/>
        <xdr:cNvGrpSpPr/>
      </xdr:nvGrpSpPr>
      <xdr:grpSpPr>
        <a:xfrm>
          <a:off x="11563350" y="704850"/>
          <a:ext cx="685801" cy="2133600"/>
          <a:chOff x="11553826" y="704850"/>
          <a:chExt cx="685800" cy="2133600"/>
        </a:xfrm>
      </xdr:grpSpPr>
      <xdr:cxnSp macro="">
        <xdr:nvCxnSpPr>
          <xdr:cNvPr id="3" name="Connecteur droit 2"/>
          <xdr:cNvCxnSpPr/>
        </xdr:nvCxnSpPr>
        <xdr:spPr>
          <a:xfrm flipV="1">
            <a:off x="11563350" y="2828883"/>
            <a:ext cx="676275" cy="4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Connecteur droit 3"/>
          <xdr:cNvCxnSpPr/>
        </xdr:nvCxnSpPr>
        <xdr:spPr>
          <a:xfrm flipV="1">
            <a:off x="12230100" y="714418"/>
            <a:ext cx="9525" cy="2124032"/>
          </a:xfrm>
          <a:prstGeom prst="line">
            <a:avLst/>
          </a:prstGeom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Connecteur droit avec flèche 4"/>
          <xdr:cNvCxnSpPr/>
        </xdr:nvCxnSpPr>
        <xdr:spPr>
          <a:xfrm flipH="1">
            <a:off x="11553826" y="704850"/>
            <a:ext cx="685800" cy="9568"/>
          </a:xfrm>
          <a:prstGeom prst="straightConnector1">
            <a:avLst/>
          </a:prstGeom>
          <a:ln>
            <a:tailEnd type="arrow"/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AG61"/>
  <sheetViews>
    <sheetView topLeftCell="F1" workbookViewId="0">
      <selection activeCell="P5" sqref="P5"/>
    </sheetView>
  </sheetViews>
  <sheetFormatPr baseColWidth="10" defaultRowHeight="15"/>
  <cols>
    <col min="1" max="1" width="3.28515625" customWidth="1"/>
    <col min="2" max="2" width="4.5703125" style="1" customWidth="1"/>
    <col min="3" max="4" width="14.42578125" style="1" customWidth="1"/>
    <col min="5" max="5" width="4.7109375" style="1" hidden="1" customWidth="1"/>
    <col min="6" max="6" width="13" style="1" bestFit="1" customWidth="1"/>
    <col min="7" max="7" width="4.85546875" style="1" customWidth="1"/>
    <col min="8" max="8" width="14" customWidth="1"/>
    <col min="9" max="9" width="4.85546875" style="1" customWidth="1"/>
    <col min="10" max="10" width="17" style="4" customWidth="1"/>
    <col min="11" max="11" width="4.7109375" customWidth="1"/>
    <col min="13" max="13" width="4.7109375" style="4" customWidth="1"/>
    <col min="14" max="14" width="11.42578125" style="4" customWidth="1"/>
    <col min="15" max="15" width="4.42578125" customWidth="1"/>
    <col min="16" max="16" width="14.5703125" customWidth="1"/>
    <col min="17" max="17" width="4.42578125" style="4" customWidth="1"/>
    <col min="18" max="18" width="14.5703125" style="4" customWidth="1"/>
    <col min="19" max="19" width="4.42578125" customWidth="1"/>
    <col min="20" max="20" width="20" customWidth="1"/>
    <col min="21" max="21" width="4.42578125" style="4" customWidth="1"/>
    <col min="22" max="22" width="22.7109375" style="4" customWidth="1"/>
    <col min="24" max="26" width="11.42578125" style="4"/>
    <col min="27" max="27" width="4.42578125" style="4" hidden="1" customWidth="1"/>
    <col min="28" max="28" width="0" style="4" hidden="1" customWidth="1"/>
    <col min="29" max="32" width="11.42578125" style="4"/>
  </cols>
  <sheetData>
    <row r="1" spans="2:33" ht="15.75" thickBot="1"/>
    <row r="2" spans="2:33" ht="16.5" thickTop="1" thickBot="1">
      <c r="F2" s="107" t="s">
        <v>13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9"/>
    </row>
    <row r="3" spans="2:33" s="1" customFormat="1" ht="21" customHeight="1" thickTop="1" thickBot="1">
      <c r="B3" s="2"/>
      <c r="C3" s="106" t="s">
        <v>1</v>
      </c>
      <c r="D3" s="106"/>
      <c r="E3" s="3"/>
      <c r="F3" s="3" t="s">
        <v>5</v>
      </c>
      <c r="G3" s="3"/>
      <c r="H3" s="3" t="s">
        <v>0</v>
      </c>
      <c r="I3" s="3"/>
      <c r="J3" s="3" t="s">
        <v>7</v>
      </c>
      <c r="K3" s="3"/>
      <c r="L3" s="3" t="s">
        <v>16</v>
      </c>
      <c r="M3" s="3"/>
      <c r="N3" s="3" t="s">
        <v>17</v>
      </c>
      <c r="O3" s="3"/>
      <c r="P3" s="3" t="s">
        <v>18</v>
      </c>
      <c r="Q3" s="3"/>
      <c r="R3" s="3" t="s">
        <v>19</v>
      </c>
      <c r="S3" s="3"/>
      <c r="T3" s="35" t="s">
        <v>20</v>
      </c>
      <c r="U3" s="3"/>
      <c r="V3" s="36" t="s">
        <v>21</v>
      </c>
      <c r="AA3" s="3"/>
      <c r="AB3" s="36" t="s">
        <v>8</v>
      </c>
    </row>
    <row r="4" spans="2:33" s="1" customFormat="1" ht="21" customHeight="1" thickTop="1" thickBot="1">
      <c r="B4" s="2">
        <v>1</v>
      </c>
      <c r="C4" s="30">
        <v>43435</v>
      </c>
      <c r="D4" s="30">
        <v>43441</v>
      </c>
      <c r="E4" s="2">
        <v>1</v>
      </c>
      <c r="F4" s="33">
        <v>235</v>
      </c>
      <c r="G4" s="2">
        <v>1</v>
      </c>
      <c r="H4" s="2">
        <f>(F4*8*6)+(F4*4*1)</f>
        <v>12220</v>
      </c>
      <c r="I4" s="2">
        <v>1</v>
      </c>
      <c r="J4" s="2">
        <f>H4</f>
        <v>12220</v>
      </c>
      <c r="K4" s="2">
        <v>1</v>
      </c>
      <c r="L4" s="33">
        <v>32</v>
      </c>
      <c r="M4" s="2">
        <v>1</v>
      </c>
      <c r="N4" s="33">
        <f>L4</f>
        <v>32</v>
      </c>
      <c r="O4" s="2">
        <v>1</v>
      </c>
      <c r="P4" s="33">
        <v>121</v>
      </c>
      <c r="Q4" s="2">
        <v>1</v>
      </c>
      <c r="R4" s="33">
        <f>P4</f>
        <v>121</v>
      </c>
      <c r="S4" s="2">
        <v>1</v>
      </c>
      <c r="T4" s="33">
        <v>1</v>
      </c>
      <c r="U4" s="2">
        <v>1</v>
      </c>
      <c r="V4" s="33">
        <f>T4</f>
        <v>1</v>
      </c>
      <c r="AA4" s="2">
        <v>1</v>
      </c>
      <c r="AB4" s="30">
        <v>43441</v>
      </c>
      <c r="AG4" s="5" t="s">
        <v>2</v>
      </c>
    </row>
    <row r="5" spans="2:33" s="1" customFormat="1" ht="21" customHeight="1" thickTop="1" thickBot="1">
      <c r="B5" s="2">
        <v>2</v>
      </c>
      <c r="C5" s="30">
        <v>43442</v>
      </c>
      <c r="D5" s="30">
        <v>43448</v>
      </c>
      <c r="E5" s="2">
        <v>2</v>
      </c>
      <c r="F5" s="33">
        <v>255</v>
      </c>
      <c r="G5" s="2">
        <v>2</v>
      </c>
      <c r="H5" s="2">
        <f t="shared" ref="H5:H60" si="0">(F5*8*6)+(F5*4*1)</f>
        <v>13260</v>
      </c>
      <c r="I5" s="2">
        <v>2</v>
      </c>
      <c r="J5" s="2">
        <f>SUM(H4:H5)</f>
        <v>25480</v>
      </c>
      <c r="K5" s="2">
        <v>2</v>
      </c>
      <c r="L5" s="33">
        <v>35</v>
      </c>
      <c r="M5" s="2">
        <v>2</v>
      </c>
      <c r="N5" s="33">
        <f>SUM(L4:L5)</f>
        <v>67</v>
      </c>
      <c r="O5" s="2">
        <v>2</v>
      </c>
      <c r="P5" s="33">
        <v>111</v>
      </c>
      <c r="Q5" s="2">
        <v>2</v>
      </c>
      <c r="R5" s="33">
        <f>SUM(P4:P5)</f>
        <v>232</v>
      </c>
      <c r="S5" s="2">
        <v>2</v>
      </c>
      <c r="T5" s="33">
        <v>1</v>
      </c>
      <c r="U5" s="2">
        <v>2</v>
      </c>
      <c r="V5" s="33">
        <f>SUM(T4:T5)</f>
        <v>2</v>
      </c>
      <c r="AA5" s="2">
        <v>2</v>
      </c>
      <c r="AB5" s="30">
        <v>43448</v>
      </c>
      <c r="AG5" s="6" t="s">
        <v>3</v>
      </c>
    </row>
    <row r="6" spans="2:33" s="1" customFormat="1" ht="21" customHeight="1" thickTop="1" thickBot="1">
      <c r="B6" s="2">
        <v>3</v>
      </c>
      <c r="C6" s="30">
        <v>43449</v>
      </c>
      <c r="D6" s="30">
        <v>43455</v>
      </c>
      <c r="E6" s="2">
        <v>3</v>
      </c>
      <c r="F6" s="33">
        <v>260</v>
      </c>
      <c r="G6" s="2">
        <v>3</v>
      </c>
      <c r="H6" s="2">
        <f t="shared" si="0"/>
        <v>13520</v>
      </c>
      <c r="I6" s="2">
        <v>3</v>
      </c>
      <c r="J6" s="2">
        <f>SUM(H4:H6)</f>
        <v>39000</v>
      </c>
      <c r="K6" s="2">
        <v>3</v>
      </c>
      <c r="L6" s="33">
        <v>22</v>
      </c>
      <c r="M6" s="2">
        <v>3</v>
      </c>
      <c r="N6" s="33">
        <f>SUM(L4:L6)</f>
        <v>89</v>
      </c>
      <c r="O6" s="2">
        <v>3</v>
      </c>
      <c r="P6" s="33">
        <v>105</v>
      </c>
      <c r="Q6" s="2">
        <v>3</v>
      </c>
      <c r="R6" s="33">
        <f>SUM(P4:P6)</f>
        <v>337</v>
      </c>
      <c r="S6" s="2">
        <v>3</v>
      </c>
      <c r="T6" s="33">
        <v>1</v>
      </c>
      <c r="U6" s="2">
        <v>3</v>
      </c>
      <c r="V6" s="33">
        <f>SUM(T4:T6)</f>
        <v>3</v>
      </c>
      <c r="AA6" s="2">
        <v>3</v>
      </c>
      <c r="AB6" s="30">
        <v>43455</v>
      </c>
      <c r="AG6" s="7" t="s">
        <v>4</v>
      </c>
    </row>
    <row r="7" spans="2:33" s="1" customFormat="1" ht="21" customHeight="1" thickTop="1" thickBot="1">
      <c r="B7" s="2">
        <v>4</v>
      </c>
      <c r="C7" s="30">
        <v>43456</v>
      </c>
      <c r="D7" s="30">
        <v>43462</v>
      </c>
      <c r="E7" s="2">
        <v>4</v>
      </c>
      <c r="F7" s="33">
        <v>208</v>
      </c>
      <c r="G7" s="2">
        <v>4</v>
      </c>
      <c r="H7" s="2">
        <f t="shared" si="0"/>
        <v>10816</v>
      </c>
      <c r="I7" s="2">
        <v>4</v>
      </c>
      <c r="J7" s="2">
        <f>SUM(H4:H7)</f>
        <v>49816</v>
      </c>
      <c r="K7" s="2">
        <v>4</v>
      </c>
      <c r="L7" s="33">
        <v>13</v>
      </c>
      <c r="M7" s="2">
        <v>4</v>
      </c>
      <c r="N7" s="33">
        <f>SUM(L4:L7)</f>
        <v>102</v>
      </c>
      <c r="O7" s="2">
        <v>4</v>
      </c>
      <c r="P7" s="33">
        <v>119</v>
      </c>
      <c r="Q7" s="2">
        <v>4</v>
      </c>
      <c r="R7" s="33">
        <f>SUM(P4:P7)</f>
        <v>456</v>
      </c>
      <c r="S7" s="2">
        <v>4</v>
      </c>
      <c r="T7" s="33">
        <v>1</v>
      </c>
      <c r="U7" s="2">
        <v>4</v>
      </c>
      <c r="V7" s="33">
        <f>SUM(T4:T7)</f>
        <v>4</v>
      </c>
      <c r="AA7" s="2">
        <v>4</v>
      </c>
      <c r="AB7" s="30">
        <v>43462</v>
      </c>
    </row>
    <row r="8" spans="2:33" s="1" customFormat="1" ht="21" customHeight="1" thickTop="1" thickBot="1">
      <c r="B8" s="2">
        <v>5</v>
      </c>
      <c r="C8" s="30">
        <v>43463</v>
      </c>
      <c r="D8" s="30">
        <v>43469</v>
      </c>
      <c r="E8" s="2">
        <v>5</v>
      </c>
      <c r="F8" s="33">
        <v>212</v>
      </c>
      <c r="G8" s="2">
        <v>5</v>
      </c>
      <c r="H8" s="2">
        <f t="shared" si="0"/>
        <v>11024</v>
      </c>
      <c r="I8" s="2">
        <v>5</v>
      </c>
      <c r="J8" s="2">
        <f>SUM(H4:H8)</f>
        <v>60840</v>
      </c>
      <c r="K8" s="2">
        <v>5</v>
      </c>
      <c r="L8" s="33">
        <v>25</v>
      </c>
      <c r="M8" s="2">
        <v>5</v>
      </c>
      <c r="N8" s="33">
        <f>SUM(L4:L8)</f>
        <v>127</v>
      </c>
      <c r="O8" s="2">
        <v>5</v>
      </c>
      <c r="P8" s="33">
        <v>114</v>
      </c>
      <c r="Q8" s="2">
        <v>5</v>
      </c>
      <c r="R8" s="33">
        <f>SUM(P4:P8)</f>
        <v>570</v>
      </c>
      <c r="S8" s="2">
        <v>5</v>
      </c>
      <c r="T8" s="33">
        <v>0</v>
      </c>
      <c r="U8" s="2">
        <v>5</v>
      </c>
      <c r="V8" s="33">
        <f>SUM(T4:T8)</f>
        <v>4</v>
      </c>
      <c r="AA8" s="2">
        <v>5</v>
      </c>
      <c r="AB8" s="30">
        <v>43469</v>
      </c>
    </row>
    <row r="9" spans="2:33" s="1" customFormat="1" ht="21" customHeight="1" thickTop="1" thickBot="1">
      <c r="B9" s="2">
        <v>6</v>
      </c>
      <c r="C9" s="30">
        <v>43470</v>
      </c>
      <c r="D9" s="30">
        <v>43476</v>
      </c>
      <c r="E9" s="2">
        <v>6</v>
      </c>
      <c r="F9" s="33">
        <v>255</v>
      </c>
      <c r="G9" s="2">
        <v>6</v>
      </c>
      <c r="H9" s="2">
        <f t="shared" si="0"/>
        <v>13260</v>
      </c>
      <c r="I9" s="2">
        <v>6</v>
      </c>
      <c r="J9" s="2">
        <f>SUM(H4:H9)</f>
        <v>74100</v>
      </c>
      <c r="K9" s="2">
        <v>6</v>
      </c>
      <c r="L9" s="33">
        <v>38</v>
      </c>
      <c r="M9" s="2">
        <v>6</v>
      </c>
      <c r="N9" s="33">
        <f>SUM(L4:L9)</f>
        <v>165</v>
      </c>
      <c r="O9" s="2">
        <v>6</v>
      </c>
      <c r="P9" s="33">
        <v>124</v>
      </c>
      <c r="Q9" s="2">
        <v>6</v>
      </c>
      <c r="R9" s="33">
        <f>SUM(P4:P9)</f>
        <v>694</v>
      </c>
      <c r="S9" s="2">
        <v>6</v>
      </c>
      <c r="T9" s="33">
        <v>1</v>
      </c>
      <c r="U9" s="2">
        <v>6</v>
      </c>
      <c r="V9" s="33">
        <f>SUM(T4:T9)</f>
        <v>5</v>
      </c>
      <c r="AA9" s="2">
        <v>6</v>
      </c>
      <c r="AB9" s="30">
        <v>43476</v>
      </c>
    </row>
    <row r="10" spans="2:33" s="1" customFormat="1" ht="21" customHeight="1" thickTop="1" thickBot="1">
      <c r="B10" s="2">
        <v>7</v>
      </c>
      <c r="C10" s="30">
        <v>43477</v>
      </c>
      <c r="D10" s="30">
        <v>43483</v>
      </c>
      <c r="E10" s="2">
        <v>7</v>
      </c>
      <c r="F10" s="33"/>
      <c r="G10" s="2">
        <v>7</v>
      </c>
      <c r="H10" s="2">
        <f t="shared" si="0"/>
        <v>0</v>
      </c>
      <c r="I10" s="2">
        <v>7</v>
      </c>
      <c r="J10" s="2">
        <f>SUM(H4:H10)</f>
        <v>74100</v>
      </c>
      <c r="K10" s="2">
        <v>7</v>
      </c>
      <c r="L10" s="33"/>
      <c r="M10" s="2">
        <v>7</v>
      </c>
      <c r="N10" s="33">
        <f>SUM(L4:L10)</f>
        <v>165</v>
      </c>
      <c r="O10" s="2">
        <v>7</v>
      </c>
      <c r="P10" s="33"/>
      <c r="Q10" s="2">
        <v>7</v>
      </c>
      <c r="R10" s="33">
        <f>SUM(P4:P10)</f>
        <v>694</v>
      </c>
      <c r="S10" s="2">
        <v>7</v>
      </c>
      <c r="T10" s="33"/>
      <c r="U10" s="2">
        <v>7</v>
      </c>
      <c r="V10" s="33">
        <f>SUM(T4:T10)</f>
        <v>5</v>
      </c>
      <c r="AA10" s="2">
        <v>7</v>
      </c>
      <c r="AB10" s="30">
        <v>43483</v>
      </c>
    </row>
    <row r="11" spans="2:33" s="1" customFormat="1" ht="21" customHeight="1" thickTop="1" thickBot="1">
      <c r="B11" s="2">
        <v>8</v>
      </c>
      <c r="C11" s="30">
        <v>43484</v>
      </c>
      <c r="D11" s="30">
        <v>43490</v>
      </c>
      <c r="E11" s="2">
        <v>8</v>
      </c>
      <c r="F11" s="33"/>
      <c r="G11" s="2">
        <v>8</v>
      </c>
      <c r="H11" s="2">
        <f t="shared" si="0"/>
        <v>0</v>
      </c>
      <c r="I11" s="2">
        <v>8</v>
      </c>
      <c r="J11" s="2">
        <f>SUM(H4:H11)</f>
        <v>74100</v>
      </c>
      <c r="K11" s="2">
        <v>8</v>
      </c>
      <c r="L11" s="33"/>
      <c r="M11" s="2">
        <v>8</v>
      </c>
      <c r="N11" s="33">
        <f>SUM(L4:L11)</f>
        <v>165</v>
      </c>
      <c r="O11" s="2">
        <v>8</v>
      </c>
      <c r="P11" s="33"/>
      <c r="Q11" s="2">
        <v>8</v>
      </c>
      <c r="R11" s="33">
        <f>SUM(P4:P11)</f>
        <v>694</v>
      </c>
      <c r="S11" s="2">
        <v>8</v>
      </c>
      <c r="T11" s="33"/>
      <c r="U11" s="2">
        <v>8</v>
      </c>
      <c r="V11" s="33">
        <f>SUM(T4:T11)</f>
        <v>5</v>
      </c>
      <c r="AA11" s="2">
        <v>8</v>
      </c>
      <c r="AB11" s="30">
        <v>43490</v>
      </c>
    </row>
    <row r="12" spans="2:33" s="1" customFormat="1" ht="21" customHeight="1" thickTop="1" thickBot="1">
      <c r="B12" s="2">
        <v>9</v>
      </c>
      <c r="C12" s="30">
        <v>43491</v>
      </c>
      <c r="D12" s="30">
        <v>43497</v>
      </c>
      <c r="E12" s="2">
        <v>9</v>
      </c>
      <c r="F12" s="33"/>
      <c r="G12" s="2">
        <v>9</v>
      </c>
      <c r="H12" s="2">
        <f t="shared" si="0"/>
        <v>0</v>
      </c>
      <c r="I12" s="2">
        <v>9</v>
      </c>
      <c r="J12" s="2">
        <f>SUM(H4:H12)</f>
        <v>74100</v>
      </c>
      <c r="K12" s="2">
        <v>9</v>
      </c>
      <c r="L12" s="33"/>
      <c r="M12" s="2">
        <v>9</v>
      </c>
      <c r="N12" s="33">
        <f>SUM(L4:L12)</f>
        <v>165</v>
      </c>
      <c r="O12" s="2">
        <v>9</v>
      </c>
      <c r="P12" s="33"/>
      <c r="Q12" s="2">
        <v>9</v>
      </c>
      <c r="R12" s="33">
        <f>SUM(P4:P12)</f>
        <v>694</v>
      </c>
      <c r="S12" s="2">
        <v>9</v>
      </c>
      <c r="T12" s="33"/>
      <c r="U12" s="2">
        <v>9</v>
      </c>
      <c r="V12" s="33">
        <f>SUM(T4:T12)</f>
        <v>5</v>
      </c>
      <c r="AA12" s="2">
        <v>9</v>
      </c>
      <c r="AB12" s="30">
        <v>43497</v>
      </c>
    </row>
    <row r="13" spans="2:33" s="1" customFormat="1" ht="21" customHeight="1" thickTop="1" thickBot="1">
      <c r="B13" s="2">
        <v>10</v>
      </c>
      <c r="C13" s="30">
        <v>43498</v>
      </c>
      <c r="D13" s="30">
        <v>43504</v>
      </c>
      <c r="E13" s="2">
        <v>10</v>
      </c>
      <c r="F13" s="33"/>
      <c r="G13" s="2">
        <v>10</v>
      </c>
      <c r="H13" s="2">
        <f t="shared" si="0"/>
        <v>0</v>
      </c>
      <c r="I13" s="2">
        <v>10</v>
      </c>
      <c r="J13" s="2">
        <f>SUM(H4:H13)</f>
        <v>74100</v>
      </c>
      <c r="K13" s="2">
        <v>10</v>
      </c>
      <c r="L13" s="33"/>
      <c r="M13" s="2">
        <v>10</v>
      </c>
      <c r="N13" s="33">
        <f>SUM(L4:L13)</f>
        <v>165</v>
      </c>
      <c r="O13" s="2">
        <v>10</v>
      </c>
      <c r="P13" s="33"/>
      <c r="Q13" s="2">
        <v>10</v>
      </c>
      <c r="R13" s="33">
        <f>SUM(P4:P13)</f>
        <v>694</v>
      </c>
      <c r="S13" s="2">
        <v>10</v>
      </c>
      <c r="T13" s="33"/>
      <c r="U13" s="2">
        <v>10</v>
      </c>
      <c r="V13" s="33">
        <f>SUM(T4:T13)</f>
        <v>5</v>
      </c>
      <c r="AA13" s="2">
        <v>10</v>
      </c>
      <c r="AB13" s="30">
        <v>43504</v>
      </c>
    </row>
    <row r="14" spans="2:33" s="1" customFormat="1" ht="21" customHeight="1" thickTop="1" thickBot="1">
      <c r="B14" s="2">
        <v>11</v>
      </c>
      <c r="C14" s="30">
        <v>43505</v>
      </c>
      <c r="D14" s="30">
        <v>43511</v>
      </c>
      <c r="E14" s="2">
        <v>11</v>
      </c>
      <c r="F14" s="33"/>
      <c r="G14" s="2">
        <v>11</v>
      </c>
      <c r="H14" s="2">
        <f t="shared" si="0"/>
        <v>0</v>
      </c>
      <c r="I14" s="2">
        <v>11</v>
      </c>
      <c r="J14" s="2">
        <f>SUM(H4:H14)</f>
        <v>74100</v>
      </c>
      <c r="K14" s="2">
        <v>11</v>
      </c>
      <c r="L14" s="33"/>
      <c r="M14" s="2">
        <v>11</v>
      </c>
      <c r="N14" s="33">
        <f>SUM(L4:L14)</f>
        <v>165</v>
      </c>
      <c r="O14" s="2">
        <v>11</v>
      </c>
      <c r="P14" s="33"/>
      <c r="Q14" s="2">
        <v>11</v>
      </c>
      <c r="R14" s="33">
        <f>SUM(P4:P14)</f>
        <v>694</v>
      </c>
      <c r="S14" s="2">
        <v>11</v>
      </c>
      <c r="T14" s="33"/>
      <c r="U14" s="2">
        <v>11</v>
      </c>
      <c r="V14" s="33">
        <f>SUM(T4:T14)</f>
        <v>5</v>
      </c>
      <c r="AA14" s="2">
        <v>11</v>
      </c>
      <c r="AB14" s="30">
        <v>43511</v>
      </c>
    </row>
    <row r="15" spans="2:33" s="1" customFormat="1" ht="21" customHeight="1" thickTop="1" thickBot="1">
      <c r="B15" s="2">
        <v>12</v>
      </c>
      <c r="C15" s="30">
        <v>43512</v>
      </c>
      <c r="D15" s="30">
        <v>43518</v>
      </c>
      <c r="E15" s="2">
        <v>12</v>
      </c>
      <c r="F15" s="33"/>
      <c r="G15" s="2">
        <v>12</v>
      </c>
      <c r="H15" s="2">
        <f t="shared" si="0"/>
        <v>0</v>
      </c>
      <c r="I15" s="2">
        <v>12</v>
      </c>
      <c r="J15" s="2">
        <f>SUM(H4:H15)</f>
        <v>74100</v>
      </c>
      <c r="K15" s="2">
        <v>12</v>
      </c>
      <c r="L15" s="33"/>
      <c r="M15" s="2">
        <v>12</v>
      </c>
      <c r="N15" s="33">
        <f>SUM(L4:L15)</f>
        <v>165</v>
      </c>
      <c r="O15" s="2">
        <v>12</v>
      </c>
      <c r="P15" s="33"/>
      <c r="Q15" s="2">
        <v>12</v>
      </c>
      <c r="R15" s="33">
        <f>SUM(P4:P15)</f>
        <v>694</v>
      </c>
      <c r="S15" s="2">
        <v>12</v>
      </c>
      <c r="T15" s="33"/>
      <c r="U15" s="2">
        <v>12</v>
      </c>
      <c r="V15" s="33">
        <f>SUM(T4:T15)</f>
        <v>5</v>
      </c>
      <c r="AA15" s="2">
        <v>12</v>
      </c>
      <c r="AB15" s="30">
        <v>43518</v>
      </c>
    </row>
    <row r="16" spans="2:33" s="1" customFormat="1" ht="21" customHeight="1" thickTop="1" thickBot="1">
      <c r="B16" s="2">
        <v>13</v>
      </c>
      <c r="C16" s="30">
        <v>43519</v>
      </c>
      <c r="D16" s="30">
        <v>43525</v>
      </c>
      <c r="E16" s="2">
        <v>13</v>
      </c>
      <c r="F16" s="33"/>
      <c r="G16" s="2">
        <v>13</v>
      </c>
      <c r="H16" s="2">
        <f t="shared" si="0"/>
        <v>0</v>
      </c>
      <c r="I16" s="2">
        <v>13</v>
      </c>
      <c r="J16" s="2">
        <f>SUM(H4:H16)</f>
        <v>74100</v>
      </c>
      <c r="K16" s="2">
        <v>13</v>
      </c>
      <c r="L16" s="33"/>
      <c r="M16" s="2">
        <v>13</v>
      </c>
      <c r="N16" s="33">
        <f>SUM(L4:L16)</f>
        <v>165</v>
      </c>
      <c r="O16" s="2">
        <v>13</v>
      </c>
      <c r="P16" s="33"/>
      <c r="Q16" s="2">
        <v>13</v>
      </c>
      <c r="R16" s="33">
        <f>SUM(P4:P16)</f>
        <v>694</v>
      </c>
      <c r="S16" s="2">
        <v>13</v>
      </c>
      <c r="T16" s="33"/>
      <c r="U16" s="2">
        <v>13</v>
      </c>
      <c r="V16" s="33">
        <f>SUM(T4:T16)</f>
        <v>5</v>
      </c>
      <c r="AA16" s="2">
        <v>13</v>
      </c>
      <c r="AB16" s="30">
        <v>43525</v>
      </c>
    </row>
    <row r="17" spans="2:28" s="1" customFormat="1" ht="21" customHeight="1" thickTop="1" thickBot="1">
      <c r="B17" s="2">
        <v>14</v>
      </c>
      <c r="C17" s="30">
        <v>43526</v>
      </c>
      <c r="D17" s="30">
        <v>43532</v>
      </c>
      <c r="E17" s="2">
        <v>14</v>
      </c>
      <c r="F17" s="33"/>
      <c r="G17" s="2">
        <v>14</v>
      </c>
      <c r="H17" s="2">
        <f t="shared" si="0"/>
        <v>0</v>
      </c>
      <c r="I17" s="2">
        <v>14</v>
      </c>
      <c r="J17" s="2">
        <f>SUM(H4:H17)</f>
        <v>74100</v>
      </c>
      <c r="K17" s="2">
        <v>14</v>
      </c>
      <c r="L17" s="33"/>
      <c r="M17" s="2">
        <v>14</v>
      </c>
      <c r="N17" s="33">
        <f>SUM(L4:L17)</f>
        <v>165</v>
      </c>
      <c r="O17" s="2">
        <v>14</v>
      </c>
      <c r="P17" s="33"/>
      <c r="Q17" s="2">
        <v>14</v>
      </c>
      <c r="R17" s="33">
        <f>SUM(P4:P17)</f>
        <v>694</v>
      </c>
      <c r="S17" s="2">
        <v>14</v>
      </c>
      <c r="T17" s="33"/>
      <c r="U17" s="2">
        <v>14</v>
      </c>
      <c r="V17" s="33">
        <f>SUM(T4:T17)</f>
        <v>5</v>
      </c>
      <c r="AA17" s="2">
        <v>14</v>
      </c>
      <c r="AB17" s="30">
        <v>43532</v>
      </c>
    </row>
    <row r="18" spans="2:28" s="1" customFormat="1" ht="21" customHeight="1" thickTop="1" thickBot="1">
      <c r="B18" s="2">
        <v>15</v>
      </c>
      <c r="C18" s="30">
        <v>43533</v>
      </c>
      <c r="D18" s="30">
        <v>43539</v>
      </c>
      <c r="E18" s="2">
        <v>15</v>
      </c>
      <c r="F18" s="33"/>
      <c r="G18" s="2">
        <v>15</v>
      </c>
      <c r="H18" s="2">
        <f t="shared" si="0"/>
        <v>0</v>
      </c>
      <c r="I18" s="2">
        <v>15</v>
      </c>
      <c r="J18" s="2">
        <f>SUM(H4:H18)</f>
        <v>74100</v>
      </c>
      <c r="K18" s="2">
        <v>15</v>
      </c>
      <c r="L18" s="33"/>
      <c r="M18" s="2">
        <v>15</v>
      </c>
      <c r="N18" s="33">
        <f>SUM(L4:L18)</f>
        <v>165</v>
      </c>
      <c r="O18" s="2">
        <v>15</v>
      </c>
      <c r="P18" s="33"/>
      <c r="Q18" s="2">
        <v>15</v>
      </c>
      <c r="R18" s="33">
        <f>SUM(P4:P18)</f>
        <v>694</v>
      </c>
      <c r="S18" s="2">
        <v>15</v>
      </c>
      <c r="T18" s="33"/>
      <c r="U18" s="2">
        <v>15</v>
      </c>
      <c r="V18" s="33">
        <f>SUM(T4:T18)</f>
        <v>5</v>
      </c>
      <c r="AA18" s="2">
        <v>15</v>
      </c>
      <c r="AB18" s="30">
        <v>43539</v>
      </c>
    </row>
    <row r="19" spans="2:28" s="1" customFormat="1" ht="21" customHeight="1" thickTop="1" thickBot="1">
      <c r="B19" s="2">
        <v>16</v>
      </c>
      <c r="C19" s="30">
        <v>43540</v>
      </c>
      <c r="D19" s="30">
        <v>43546</v>
      </c>
      <c r="E19" s="2">
        <v>16</v>
      </c>
      <c r="F19" s="33"/>
      <c r="G19" s="2">
        <v>16</v>
      </c>
      <c r="H19" s="2">
        <f t="shared" si="0"/>
        <v>0</v>
      </c>
      <c r="I19" s="2">
        <v>16</v>
      </c>
      <c r="J19" s="2">
        <f>SUM(H4:H19)</f>
        <v>74100</v>
      </c>
      <c r="K19" s="2">
        <v>16</v>
      </c>
      <c r="L19" s="33"/>
      <c r="M19" s="2">
        <v>16</v>
      </c>
      <c r="N19" s="33">
        <f>SUM(L4:L19)</f>
        <v>165</v>
      </c>
      <c r="O19" s="2">
        <v>16</v>
      </c>
      <c r="P19" s="33"/>
      <c r="Q19" s="2">
        <v>16</v>
      </c>
      <c r="R19" s="33">
        <f>SUM(P4:P19)</f>
        <v>694</v>
      </c>
      <c r="S19" s="2">
        <v>16</v>
      </c>
      <c r="T19" s="33"/>
      <c r="U19" s="2">
        <v>16</v>
      </c>
      <c r="V19" s="33">
        <f>SUM(T4:T19)</f>
        <v>5</v>
      </c>
      <c r="AA19" s="2">
        <v>16</v>
      </c>
      <c r="AB19" s="30">
        <v>43546</v>
      </c>
    </row>
    <row r="20" spans="2:28" s="1" customFormat="1" ht="21" customHeight="1" thickTop="1" thickBot="1">
      <c r="B20" s="2">
        <v>17</v>
      </c>
      <c r="C20" s="30">
        <v>43547</v>
      </c>
      <c r="D20" s="30">
        <v>43553</v>
      </c>
      <c r="E20" s="2">
        <v>17</v>
      </c>
      <c r="F20" s="33"/>
      <c r="G20" s="2">
        <v>17</v>
      </c>
      <c r="H20" s="2">
        <f t="shared" si="0"/>
        <v>0</v>
      </c>
      <c r="I20" s="2">
        <v>17</v>
      </c>
      <c r="J20" s="2">
        <f>SUM(H4:H20)</f>
        <v>74100</v>
      </c>
      <c r="K20" s="2">
        <v>17</v>
      </c>
      <c r="L20" s="33"/>
      <c r="M20" s="2">
        <v>17</v>
      </c>
      <c r="N20" s="33">
        <f>SUM(L4:L20)</f>
        <v>165</v>
      </c>
      <c r="O20" s="2">
        <v>17</v>
      </c>
      <c r="P20" s="33"/>
      <c r="Q20" s="2">
        <v>17</v>
      </c>
      <c r="R20" s="33">
        <f>SUM(P4:P20)</f>
        <v>694</v>
      </c>
      <c r="S20" s="2">
        <v>17</v>
      </c>
      <c r="T20" s="33"/>
      <c r="U20" s="2">
        <v>17</v>
      </c>
      <c r="V20" s="33">
        <f>SUM(T4:T20)</f>
        <v>5</v>
      </c>
      <c r="AA20" s="2">
        <v>17</v>
      </c>
      <c r="AB20" s="30">
        <v>43553</v>
      </c>
    </row>
    <row r="21" spans="2:28" s="1" customFormat="1" ht="21" customHeight="1" thickTop="1" thickBot="1">
      <c r="B21" s="2">
        <v>18</v>
      </c>
      <c r="C21" s="30">
        <v>43554</v>
      </c>
      <c r="D21" s="30">
        <v>43560</v>
      </c>
      <c r="E21" s="2">
        <v>18</v>
      </c>
      <c r="F21" s="33"/>
      <c r="G21" s="2">
        <v>18</v>
      </c>
      <c r="H21" s="2">
        <f t="shared" si="0"/>
        <v>0</v>
      </c>
      <c r="I21" s="2">
        <v>18</v>
      </c>
      <c r="J21" s="2">
        <f>SUM(H4:H21)</f>
        <v>74100</v>
      </c>
      <c r="K21" s="2">
        <v>18</v>
      </c>
      <c r="L21" s="33"/>
      <c r="M21" s="2">
        <v>18</v>
      </c>
      <c r="N21" s="33">
        <f>SUM(L4:L21)</f>
        <v>165</v>
      </c>
      <c r="O21" s="2">
        <v>18</v>
      </c>
      <c r="P21" s="33"/>
      <c r="Q21" s="2">
        <v>18</v>
      </c>
      <c r="R21" s="33">
        <f>SUM(P4:P21)</f>
        <v>694</v>
      </c>
      <c r="S21" s="2">
        <v>18</v>
      </c>
      <c r="T21" s="33"/>
      <c r="U21" s="2">
        <v>18</v>
      </c>
      <c r="V21" s="33">
        <f>SUM(T4:T21)</f>
        <v>5</v>
      </c>
      <c r="AA21" s="2">
        <v>18</v>
      </c>
      <c r="AB21" s="30">
        <v>43560</v>
      </c>
    </row>
    <row r="22" spans="2:28" s="1" customFormat="1" ht="21" customHeight="1" thickTop="1" thickBot="1">
      <c r="B22" s="2">
        <v>19</v>
      </c>
      <c r="C22" s="30">
        <v>43561</v>
      </c>
      <c r="D22" s="30">
        <v>43567</v>
      </c>
      <c r="E22" s="2">
        <v>19</v>
      </c>
      <c r="F22" s="33"/>
      <c r="G22" s="2">
        <v>19</v>
      </c>
      <c r="H22" s="2">
        <f t="shared" si="0"/>
        <v>0</v>
      </c>
      <c r="I22" s="2">
        <v>19</v>
      </c>
      <c r="J22" s="2">
        <f>SUM(H4:H22)</f>
        <v>74100</v>
      </c>
      <c r="K22" s="2">
        <v>19</v>
      </c>
      <c r="L22" s="33"/>
      <c r="M22" s="2">
        <v>19</v>
      </c>
      <c r="N22" s="33">
        <f>SUM(L4:L22)</f>
        <v>165</v>
      </c>
      <c r="O22" s="2">
        <v>19</v>
      </c>
      <c r="P22" s="33"/>
      <c r="Q22" s="2">
        <v>19</v>
      </c>
      <c r="R22" s="33">
        <f>SUM(P4:P22)</f>
        <v>694</v>
      </c>
      <c r="S22" s="2">
        <v>19</v>
      </c>
      <c r="T22" s="33"/>
      <c r="U22" s="2">
        <v>19</v>
      </c>
      <c r="V22" s="33">
        <f>SUM(T4:T22)</f>
        <v>5</v>
      </c>
      <c r="AA22" s="2">
        <v>19</v>
      </c>
      <c r="AB22" s="30">
        <v>43567</v>
      </c>
    </row>
    <row r="23" spans="2:28" s="1" customFormat="1" ht="21" customHeight="1" thickTop="1" thickBot="1">
      <c r="B23" s="2">
        <v>20</v>
      </c>
      <c r="C23" s="30">
        <v>43568</v>
      </c>
      <c r="D23" s="30">
        <v>43574</v>
      </c>
      <c r="E23" s="2">
        <v>20</v>
      </c>
      <c r="F23" s="33"/>
      <c r="G23" s="2">
        <v>20</v>
      </c>
      <c r="H23" s="2">
        <f t="shared" si="0"/>
        <v>0</v>
      </c>
      <c r="I23" s="2">
        <v>20</v>
      </c>
      <c r="J23" s="2">
        <f>SUM(H4:H23)</f>
        <v>74100</v>
      </c>
      <c r="K23" s="2">
        <v>20</v>
      </c>
      <c r="L23" s="33"/>
      <c r="M23" s="2">
        <v>20</v>
      </c>
      <c r="N23" s="33">
        <f>SUM(L4:L23)</f>
        <v>165</v>
      </c>
      <c r="O23" s="2">
        <v>20</v>
      </c>
      <c r="P23" s="33"/>
      <c r="Q23" s="2">
        <v>20</v>
      </c>
      <c r="R23" s="33">
        <f>SUM(P4:P23)</f>
        <v>694</v>
      </c>
      <c r="S23" s="2">
        <v>20</v>
      </c>
      <c r="T23" s="33"/>
      <c r="U23" s="2">
        <v>20</v>
      </c>
      <c r="V23" s="33">
        <f>SUM(T4:T23)</f>
        <v>5</v>
      </c>
      <c r="AA23" s="2">
        <v>20</v>
      </c>
      <c r="AB23" s="30">
        <v>43574</v>
      </c>
    </row>
    <row r="24" spans="2:28" s="1" customFormat="1" ht="21" customHeight="1" thickTop="1" thickBot="1">
      <c r="B24" s="2">
        <v>21</v>
      </c>
      <c r="C24" s="30">
        <v>43575</v>
      </c>
      <c r="D24" s="30">
        <v>43581</v>
      </c>
      <c r="E24" s="2">
        <v>21</v>
      </c>
      <c r="F24" s="33"/>
      <c r="G24" s="2">
        <v>21</v>
      </c>
      <c r="H24" s="2">
        <f t="shared" si="0"/>
        <v>0</v>
      </c>
      <c r="I24" s="2">
        <v>21</v>
      </c>
      <c r="J24" s="2">
        <f>SUM(H4:H24)</f>
        <v>74100</v>
      </c>
      <c r="K24" s="2">
        <v>21</v>
      </c>
      <c r="L24" s="33"/>
      <c r="M24" s="2">
        <v>21</v>
      </c>
      <c r="N24" s="33">
        <f>SUM(L4:L24)</f>
        <v>165</v>
      </c>
      <c r="O24" s="2">
        <v>21</v>
      </c>
      <c r="P24" s="33"/>
      <c r="Q24" s="2">
        <v>21</v>
      </c>
      <c r="R24" s="33">
        <f>SUM(P4:P24)</f>
        <v>694</v>
      </c>
      <c r="S24" s="2">
        <v>21</v>
      </c>
      <c r="T24" s="33"/>
      <c r="U24" s="2">
        <v>21</v>
      </c>
      <c r="V24" s="33">
        <f>SUM(T4:T24)</f>
        <v>5</v>
      </c>
      <c r="AA24" s="2">
        <v>21</v>
      </c>
      <c r="AB24" s="30">
        <v>43581</v>
      </c>
    </row>
    <row r="25" spans="2:28" s="1" customFormat="1" ht="21" customHeight="1" thickTop="1" thickBot="1">
      <c r="B25" s="2">
        <v>22</v>
      </c>
      <c r="C25" s="30">
        <v>43582</v>
      </c>
      <c r="D25" s="30">
        <v>43588</v>
      </c>
      <c r="E25" s="2">
        <v>22</v>
      </c>
      <c r="F25" s="33"/>
      <c r="G25" s="2">
        <v>22</v>
      </c>
      <c r="H25" s="2">
        <f t="shared" si="0"/>
        <v>0</v>
      </c>
      <c r="I25" s="2">
        <v>22</v>
      </c>
      <c r="J25" s="2">
        <f>SUM(H4:H25)</f>
        <v>74100</v>
      </c>
      <c r="K25" s="2">
        <v>22</v>
      </c>
      <c r="L25" s="33"/>
      <c r="M25" s="2">
        <v>22</v>
      </c>
      <c r="N25" s="33">
        <f>SUM(L4:L25)</f>
        <v>165</v>
      </c>
      <c r="O25" s="2">
        <v>22</v>
      </c>
      <c r="P25" s="33"/>
      <c r="Q25" s="2">
        <v>22</v>
      </c>
      <c r="R25" s="33">
        <f>SUM(P4:P25)</f>
        <v>694</v>
      </c>
      <c r="S25" s="2">
        <v>22</v>
      </c>
      <c r="T25" s="33"/>
      <c r="U25" s="2">
        <v>22</v>
      </c>
      <c r="V25" s="33">
        <f>SUM(T4:T25)</f>
        <v>5</v>
      </c>
      <c r="AA25" s="2">
        <v>22</v>
      </c>
      <c r="AB25" s="30">
        <v>43588</v>
      </c>
    </row>
    <row r="26" spans="2:28" s="1" customFormat="1" ht="21" customHeight="1" thickTop="1" thickBot="1">
      <c r="B26" s="2">
        <v>23</v>
      </c>
      <c r="C26" s="30">
        <v>43589</v>
      </c>
      <c r="D26" s="30">
        <v>43595</v>
      </c>
      <c r="E26" s="2">
        <v>23</v>
      </c>
      <c r="F26" s="33"/>
      <c r="G26" s="2">
        <v>23</v>
      </c>
      <c r="H26" s="2">
        <f t="shared" si="0"/>
        <v>0</v>
      </c>
      <c r="I26" s="2">
        <v>23</v>
      </c>
      <c r="J26" s="2">
        <f>SUM(H4:H26)</f>
        <v>74100</v>
      </c>
      <c r="K26" s="2">
        <v>23</v>
      </c>
      <c r="L26" s="33"/>
      <c r="M26" s="2">
        <v>23</v>
      </c>
      <c r="N26" s="33">
        <f>SUM(L4:L26)</f>
        <v>165</v>
      </c>
      <c r="O26" s="2">
        <v>23</v>
      </c>
      <c r="P26" s="33"/>
      <c r="Q26" s="2">
        <v>23</v>
      </c>
      <c r="R26" s="33">
        <f>SUM(P4:P26)</f>
        <v>694</v>
      </c>
      <c r="S26" s="2">
        <v>23</v>
      </c>
      <c r="T26" s="33"/>
      <c r="U26" s="2">
        <v>23</v>
      </c>
      <c r="V26" s="33">
        <f>SUM(T4:T26)</f>
        <v>5</v>
      </c>
      <c r="AA26" s="2">
        <v>23</v>
      </c>
      <c r="AB26" s="30">
        <v>43595</v>
      </c>
    </row>
    <row r="27" spans="2:28" s="1" customFormat="1" ht="21" customHeight="1" thickTop="1" thickBot="1">
      <c r="B27" s="2">
        <v>24</v>
      </c>
      <c r="C27" s="30">
        <v>43596</v>
      </c>
      <c r="D27" s="30">
        <v>43602</v>
      </c>
      <c r="E27" s="2">
        <v>24</v>
      </c>
      <c r="F27" s="33"/>
      <c r="G27" s="2">
        <v>24</v>
      </c>
      <c r="H27" s="2">
        <f t="shared" si="0"/>
        <v>0</v>
      </c>
      <c r="I27" s="2">
        <v>24</v>
      </c>
      <c r="J27" s="2">
        <f>SUM(H4:H27)</f>
        <v>74100</v>
      </c>
      <c r="K27" s="2">
        <v>24</v>
      </c>
      <c r="L27" s="33"/>
      <c r="M27" s="2">
        <v>24</v>
      </c>
      <c r="N27" s="33">
        <f>SUM(L4:L27)</f>
        <v>165</v>
      </c>
      <c r="O27" s="2">
        <v>24</v>
      </c>
      <c r="P27" s="33"/>
      <c r="Q27" s="2">
        <v>24</v>
      </c>
      <c r="R27" s="33">
        <f>SUM(P4:P27)</f>
        <v>694</v>
      </c>
      <c r="S27" s="2">
        <v>24</v>
      </c>
      <c r="T27" s="33"/>
      <c r="U27" s="2">
        <v>24</v>
      </c>
      <c r="V27" s="33">
        <f>SUM(T4:T27)</f>
        <v>5</v>
      </c>
      <c r="AA27" s="2">
        <v>24</v>
      </c>
      <c r="AB27" s="30">
        <v>43602</v>
      </c>
    </row>
    <row r="28" spans="2:28" s="1" customFormat="1" ht="21" customHeight="1" thickTop="1" thickBot="1">
      <c r="B28" s="2">
        <v>25</v>
      </c>
      <c r="C28" s="30">
        <v>43603</v>
      </c>
      <c r="D28" s="30">
        <v>43609</v>
      </c>
      <c r="E28" s="2">
        <v>25</v>
      </c>
      <c r="F28" s="33"/>
      <c r="G28" s="2">
        <v>25</v>
      </c>
      <c r="H28" s="2">
        <f t="shared" si="0"/>
        <v>0</v>
      </c>
      <c r="I28" s="2">
        <v>25</v>
      </c>
      <c r="J28" s="2">
        <f>SUM(H4:H28)</f>
        <v>74100</v>
      </c>
      <c r="K28" s="2">
        <v>25</v>
      </c>
      <c r="L28" s="33"/>
      <c r="M28" s="2">
        <v>25</v>
      </c>
      <c r="N28" s="33">
        <f>SUM(L4:L28)</f>
        <v>165</v>
      </c>
      <c r="O28" s="2">
        <v>25</v>
      </c>
      <c r="P28" s="33"/>
      <c r="Q28" s="2">
        <v>25</v>
      </c>
      <c r="R28" s="33">
        <f>SUM(P4:P28)</f>
        <v>694</v>
      </c>
      <c r="S28" s="2">
        <v>25</v>
      </c>
      <c r="T28" s="33"/>
      <c r="U28" s="2">
        <v>25</v>
      </c>
      <c r="V28" s="33">
        <f>SUM(T4:T28)</f>
        <v>5</v>
      </c>
      <c r="AA28" s="2">
        <v>25</v>
      </c>
      <c r="AB28" s="30">
        <v>43609</v>
      </c>
    </row>
    <row r="29" spans="2:28" s="1" customFormat="1" ht="21" customHeight="1" thickTop="1" thickBot="1">
      <c r="B29" s="2">
        <v>26</v>
      </c>
      <c r="C29" s="30">
        <v>43610</v>
      </c>
      <c r="D29" s="30">
        <v>43616</v>
      </c>
      <c r="E29" s="2">
        <v>26</v>
      </c>
      <c r="F29" s="33"/>
      <c r="G29" s="2">
        <v>26</v>
      </c>
      <c r="H29" s="2">
        <f t="shared" si="0"/>
        <v>0</v>
      </c>
      <c r="I29" s="2">
        <v>26</v>
      </c>
      <c r="J29" s="2">
        <f>SUM(H4:H29)</f>
        <v>74100</v>
      </c>
      <c r="K29" s="2">
        <v>26</v>
      </c>
      <c r="L29" s="33"/>
      <c r="M29" s="2">
        <v>26</v>
      </c>
      <c r="N29" s="33">
        <f>SUM(L4:L29)</f>
        <v>165</v>
      </c>
      <c r="O29" s="2">
        <v>26</v>
      </c>
      <c r="P29" s="33"/>
      <c r="Q29" s="2">
        <v>26</v>
      </c>
      <c r="R29" s="33">
        <f>SUM(P4:P29)</f>
        <v>694</v>
      </c>
      <c r="S29" s="2">
        <v>26</v>
      </c>
      <c r="T29" s="33"/>
      <c r="U29" s="2">
        <v>26</v>
      </c>
      <c r="V29" s="33">
        <f>SUM(T4:T29)</f>
        <v>5</v>
      </c>
      <c r="AA29" s="2">
        <v>26</v>
      </c>
      <c r="AB29" s="30">
        <v>43616</v>
      </c>
    </row>
    <row r="30" spans="2:28" s="1" customFormat="1" ht="21" customHeight="1" thickTop="1" thickBot="1">
      <c r="B30" s="2">
        <v>27</v>
      </c>
      <c r="C30" s="30">
        <v>43617</v>
      </c>
      <c r="D30" s="30">
        <v>43623</v>
      </c>
      <c r="E30" s="2">
        <v>27</v>
      </c>
      <c r="F30" s="33"/>
      <c r="G30" s="2">
        <v>27</v>
      </c>
      <c r="H30" s="2">
        <f t="shared" si="0"/>
        <v>0</v>
      </c>
      <c r="I30" s="2">
        <v>27</v>
      </c>
      <c r="J30" s="2">
        <f>SUM(H4:H30)</f>
        <v>74100</v>
      </c>
      <c r="K30" s="2">
        <v>27</v>
      </c>
      <c r="L30" s="33"/>
      <c r="M30" s="2">
        <v>27</v>
      </c>
      <c r="N30" s="33">
        <f>SUM(L4:L30)</f>
        <v>165</v>
      </c>
      <c r="O30" s="2">
        <v>27</v>
      </c>
      <c r="P30" s="33"/>
      <c r="Q30" s="2">
        <v>27</v>
      </c>
      <c r="R30" s="33">
        <f>SUM(P4:P30)</f>
        <v>694</v>
      </c>
      <c r="S30" s="2">
        <v>27</v>
      </c>
      <c r="T30" s="33"/>
      <c r="U30" s="2">
        <v>27</v>
      </c>
      <c r="V30" s="33">
        <f>SUM(T4:T30)</f>
        <v>5</v>
      </c>
      <c r="AA30" s="2">
        <v>27</v>
      </c>
      <c r="AB30" s="30">
        <v>43623</v>
      </c>
    </row>
    <row r="31" spans="2:28" s="1" customFormat="1" ht="21" customHeight="1" thickTop="1" thickBot="1">
      <c r="B31" s="2">
        <v>28</v>
      </c>
      <c r="C31" s="30">
        <v>43624</v>
      </c>
      <c r="D31" s="30">
        <v>43630</v>
      </c>
      <c r="E31" s="2">
        <v>28</v>
      </c>
      <c r="F31" s="33"/>
      <c r="G31" s="2">
        <v>28</v>
      </c>
      <c r="H31" s="2">
        <f t="shared" si="0"/>
        <v>0</v>
      </c>
      <c r="I31" s="2">
        <v>28</v>
      </c>
      <c r="J31" s="2">
        <f>SUM(H4:H31)</f>
        <v>74100</v>
      </c>
      <c r="K31" s="2">
        <v>28</v>
      </c>
      <c r="L31" s="33"/>
      <c r="M31" s="2">
        <v>28</v>
      </c>
      <c r="N31" s="33">
        <f>SUM(L4:L31)</f>
        <v>165</v>
      </c>
      <c r="O31" s="2">
        <v>28</v>
      </c>
      <c r="P31" s="33"/>
      <c r="Q31" s="2">
        <v>28</v>
      </c>
      <c r="R31" s="33">
        <f>SUM(P4:P31)</f>
        <v>694</v>
      </c>
      <c r="S31" s="2">
        <v>28</v>
      </c>
      <c r="T31" s="33"/>
      <c r="U31" s="2">
        <v>28</v>
      </c>
      <c r="V31" s="33">
        <f>SUM(T4:T31)</f>
        <v>5</v>
      </c>
      <c r="AA31" s="2">
        <v>28</v>
      </c>
      <c r="AB31" s="30">
        <v>43630</v>
      </c>
    </row>
    <row r="32" spans="2:28" s="1" customFormat="1" ht="21" customHeight="1" thickTop="1" thickBot="1">
      <c r="B32" s="2">
        <v>29</v>
      </c>
      <c r="C32" s="30">
        <v>43631</v>
      </c>
      <c r="D32" s="30">
        <v>43637</v>
      </c>
      <c r="E32" s="2">
        <v>29</v>
      </c>
      <c r="F32" s="33"/>
      <c r="G32" s="2">
        <v>29</v>
      </c>
      <c r="H32" s="2">
        <f t="shared" si="0"/>
        <v>0</v>
      </c>
      <c r="I32" s="2">
        <v>29</v>
      </c>
      <c r="J32" s="2">
        <f>SUM(H4:H32)</f>
        <v>74100</v>
      </c>
      <c r="K32" s="2">
        <v>29</v>
      </c>
      <c r="L32" s="33"/>
      <c r="M32" s="2">
        <v>29</v>
      </c>
      <c r="N32" s="33">
        <f>SUM(L4:L32)</f>
        <v>165</v>
      </c>
      <c r="O32" s="2">
        <v>29</v>
      </c>
      <c r="P32" s="33"/>
      <c r="Q32" s="2">
        <v>29</v>
      </c>
      <c r="R32" s="33">
        <f>SUM(P4:P32)</f>
        <v>694</v>
      </c>
      <c r="S32" s="2">
        <v>29</v>
      </c>
      <c r="T32" s="33"/>
      <c r="U32" s="2">
        <v>29</v>
      </c>
      <c r="V32" s="33">
        <f>SUM(T4:T32)</f>
        <v>5</v>
      </c>
      <c r="AA32" s="2">
        <v>29</v>
      </c>
      <c r="AB32" s="30">
        <v>43637</v>
      </c>
    </row>
    <row r="33" spans="2:28" s="1" customFormat="1" ht="21" customHeight="1" thickTop="1" thickBot="1">
      <c r="B33" s="2">
        <v>30</v>
      </c>
      <c r="C33" s="30">
        <v>43638</v>
      </c>
      <c r="D33" s="30">
        <v>43644</v>
      </c>
      <c r="E33" s="2">
        <v>30</v>
      </c>
      <c r="F33" s="33"/>
      <c r="G33" s="2">
        <v>30</v>
      </c>
      <c r="H33" s="2">
        <f t="shared" si="0"/>
        <v>0</v>
      </c>
      <c r="I33" s="2">
        <v>30</v>
      </c>
      <c r="J33" s="2">
        <f>SUM(H4:H33)</f>
        <v>74100</v>
      </c>
      <c r="K33" s="2">
        <v>30</v>
      </c>
      <c r="L33" s="33"/>
      <c r="M33" s="2">
        <v>30</v>
      </c>
      <c r="N33" s="33">
        <f>SUM(L4:L33)</f>
        <v>165</v>
      </c>
      <c r="O33" s="2">
        <v>30</v>
      </c>
      <c r="P33" s="33"/>
      <c r="Q33" s="2">
        <v>30</v>
      </c>
      <c r="R33" s="33">
        <f>SUM(P4:P33)</f>
        <v>694</v>
      </c>
      <c r="S33" s="2">
        <v>30</v>
      </c>
      <c r="T33" s="33"/>
      <c r="U33" s="2">
        <v>30</v>
      </c>
      <c r="V33" s="33">
        <f>SUM(T4:T33)</f>
        <v>5</v>
      </c>
      <c r="AA33" s="2">
        <v>30</v>
      </c>
      <c r="AB33" s="30">
        <v>43644</v>
      </c>
    </row>
    <row r="34" spans="2:28" s="1" customFormat="1" ht="21" customHeight="1" thickTop="1" thickBot="1">
      <c r="B34" s="2">
        <v>31</v>
      </c>
      <c r="C34" s="30">
        <v>43645</v>
      </c>
      <c r="D34" s="30">
        <v>43651</v>
      </c>
      <c r="E34" s="2">
        <v>31</v>
      </c>
      <c r="F34" s="33"/>
      <c r="G34" s="2">
        <v>31</v>
      </c>
      <c r="H34" s="2">
        <f t="shared" si="0"/>
        <v>0</v>
      </c>
      <c r="I34" s="2">
        <v>31</v>
      </c>
      <c r="J34" s="2">
        <f>SUM(H4:H34)</f>
        <v>74100</v>
      </c>
      <c r="K34" s="2">
        <v>31</v>
      </c>
      <c r="L34" s="33"/>
      <c r="M34" s="2">
        <v>31</v>
      </c>
      <c r="N34" s="33">
        <f>SUM(L4:L34)</f>
        <v>165</v>
      </c>
      <c r="O34" s="2">
        <v>31</v>
      </c>
      <c r="P34" s="33"/>
      <c r="Q34" s="2">
        <v>31</v>
      </c>
      <c r="R34" s="33">
        <f>SUM(P4:P34)</f>
        <v>694</v>
      </c>
      <c r="S34" s="2">
        <v>31</v>
      </c>
      <c r="T34" s="33"/>
      <c r="U34" s="2">
        <v>31</v>
      </c>
      <c r="V34" s="33">
        <f>SUM(T4:T34)</f>
        <v>5</v>
      </c>
      <c r="AA34" s="2">
        <v>31</v>
      </c>
      <c r="AB34" s="30">
        <v>43651</v>
      </c>
    </row>
    <row r="35" spans="2:28" s="1" customFormat="1" ht="21" customHeight="1" thickTop="1" thickBot="1">
      <c r="B35" s="2">
        <v>32</v>
      </c>
      <c r="C35" s="30">
        <v>43652</v>
      </c>
      <c r="D35" s="30">
        <v>43658</v>
      </c>
      <c r="E35" s="2">
        <v>32</v>
      </c>
      <c r="F35" s="33"/>
      <c r="G35" s="2">
        <v>32</v>
      </c>
      <c r="H35" s="2">
        <f t="shared" si="0"/>
        <v>0</v>
      </c>
      <c r="I35" s="2">
        <v>32</v>
      </c>
      <c r="J35" s="2">
        <f>SUM(H4:H35)</f>
        <v>74100</v>
      </c>
      <c r="K35" s="2">
        <v>32</v>
      </c>
      <c r="L35" s="33"/>
      <c r="M35" s="2">
        <v>32</v>
      </c>
      <c r="N35" s="33">
        <f>SUM(L4:L35)</f>
        <v>165</v>
      </c>
      <c r="O35" s="2">
        <v>32</v>
      </c>
      <c r="P35" s="33"/>
      <c r="Q35" s="2">
        <v>32</v>
      </c>
      <c r="R35" s="33">
        <f>SUM(P4:P35)</f>
        <v>694</v>
      </c>
      <c r="S35" s="2">
        <v>32</v>
      </c>
      <c r="T35" s="33"/>
      <c r="U35" s="2">
        <v>32</v>
      </c>
      <c r="V35" s="33">
        <f>SUM(T4:T35)</f>
        <v>5</v>
      </c>
      <c r="AA35" s="2">
        <v>32</v>
      </c>
      <c r="AB35" s="30">
        <v>43658</v>
      </c>
    </row>
    <row r="36" spans="2:28" s="1" customFormat="1" ht="21" customHeight="1" thickTop="1" thickBot="1">
      <c r="B36" s="2">
        <v>33</v>
      </c>
      <c r="C36" s="30">
        <v>43659</v>
      </c>
      <c r="D36" s="30">
        <v>43665</v>
      </c>
      <c r="E36" s="2">
        <v>33</v>
      </c>
      <c r="F36" s="33"/>
      <c r="G36" s="2">
        <v>33</v>
      </c>
      <c r="H36" s="2">
        <f t="shared" si="0"/>
        <v>0</v>
      </c>
      <c r="I36" s="2">
        <v>33</v>
      </c>
      <c r="J36" s="2">
        <f>SUM(H4:H36)</f>
        <v>74100</v>
      </c>
      <c r="K36" s="2">
        <v>33</v>
      </c>
      <c r="L36" s="33"/>
      <c r="M36" s="2">
        <v>33</v>
      </c>
      <c r="N36" s="33">
        <f>SUM(L4:L36)</f>
        <v>165</v>
      </c>
      <c r="O36" s="2">
        <v>33</v>
      </c>
      <c r="P36" s="33"/>
      <c r="Q36" s="2">
        <v>33</v>
      </c>
      <c r="R36" s="33">
        <f>SUM(P4:P36)</f>
        <v>694</v>
      </c>
      <c r="S36" s="2">
        <v>33</v>
      </c>
      <c r="T36" s="33"/>
      <c r="U36" s="2">
        <v>33</v>
      </c>
      <c r="V36" s="33">
        <f>SUM(T4:T36)</f>
        <v>5</v>
      </c>
      <c r="AA36" s="2">
        <v>33</v>
      </c>
      <c r="AB36" s="30">
        <v>43665</v>
      </c>
    </row>
    <row r="37" spans="2:28" s="1" customFormat="1" ht="21" customHeight="1" thickTop="1" thickBot="1">
      <c r="B37" s="2">
        <v>34</v>
      </c>
      <c r="C37" s="30">
        <v>43666</v>
      </c>
      <c r="D37" s="30">
        <v>43672</v>
      </c>
      <c r="E37" s="2">
        <v>34</v>
      </c>
      <c r="F37" s="33"/>
      <c r="G37" s="2">
        <v>34</v>
      </c>
      <c r="H37" s="2">
        <f t="shared" si="0"/>
        <v>0</v>
      </c>
      <c r="I37" s="2">
        <v>34</v>
      </c>
      <c r="J37" s="2">
        <f>SUM(H4:H37)</f>
        <v>74100</v>
      </c>
      <c r="K37" s="2">
        <v>34</v>
      </c>
      <c r="L37" s="33"/>
      <c r="M37" s="2">
        <v>34</v>
      </c>
      <c r="N37" s="33">
        <f>SUM(L4:L37)</f>
        <v>165</v>
      </c>
      <c r="O37" s="2">
        <v>34</v>
      </c>
      <c r="P37" s="33"/>
      <c r="Q37" s="2">
        <v>34</v>
      </c>
      <c r="R37" s="33">
        <f>SUM(P4:P37)</f>
        <v>694</v>
      </c>
      <c r="S37" s="2">
        <v>34</v>
      </c>
      <c r="T37" s="33"/>
      <c r="U37" s="2">
        <v>34</v>
      </c>
      <c r="V37" s="33">
        <f>SUM(T4:T37)</f>
        <v>5</v>
      </c>
      <c r="AA37" s="2">
        <v>34</v>
      </c>
      <c r="AB37" s="30">
        <v>43672</v>
      </c>
    </row>
    <row r="38" spans="2:28" s="1" customFormat="1" ht="21" customHeight="1" thickTop="1" thickBot="1">
      <c r="B38" s="2">
        <v>35</v>
      </c>
      <c r="C38" s="30">
        <v>43673</v>
      </c>
      <c r="D38" s="30">
        <v>43679</v>
      </c>
      <c r="E38" s="2">
        <v>35</v>
      </c>
      <c r="F38" s="33"/>
      <c r="G38" s="2">
        <v>35</v>
      </c>
      <c r="H38" s="2">
        <f t="shared" si="0"/>
        <v>0</v>
      </c>
      <c r="I38" s="2">
        <v>35</v>
      </c>
      <c r="J38" s="2">
        <f>SUM(H4:H38)</f>
        <v>74100</v>
      </c>
      <c r="K38" s="2">
        <v>35</v>
      </c>
      <c r="L38" s="33"/>
      <c r="M38" s="2">
        <v>35</v>
      </c>
      <c r="N38" s="33">
        <f>SUM(L4:L38)</f>
        <v>165</v>
      </c>
      <c r="O38" s="2">
        <v>35</v>
      </c>
      <c r="P38" s="33"/>
      <c r="Q38" s="2">
        <v>35</v>
      </c>
      <c r="R38" s="33">
        <f>SUM(P4:P38)</f>
        <v>694</v>
      </c>
      <c r="S38" s="2">
        <v>35</v>
      </c>
      <c r="T38" s="33"/>
      <c r="U38" s="2">
        <v>35</v>
      </c>
      <c r="V38" s="33">
        <f>SUM(T4:T38)</f>
        <v>5</v>
      </c>
      <c r="AA38" s="2">
        <v>35</v>
      </c>
      <c r="AB38" s="30">
        <v>43679</v>
      </c>
    </row>
    <row r="39" spans="2:28" s="1" customFormat="1" ht="21" customHeight="1" thickTop="1" thickBot="1">
      <c r="B39" s="2">
        <v>36</v>
      </c>
      <c r="C39" s="30">
        <v>43680</v>
      </c>
      <c r="D39" s="30">
        <v>43686</v>
      </c>
      <c r="E39" s="2">
        <v>36</v>
      </c>
      <c r="F39" s="33"/>
      <c r="G39" s="2">
        <v>36</v>
      </c>
      <c r="H39" s="2">
        <f t="shared" si="0"/>
        <v>0</v>
      </c>
      <c r="I39" s="2">
        <v>36</v>
      </c>
      <c r="J39" s="2">
        <f>SUM(H4:H39)</f>
        <v>74100</v>
      </c>
      <c r="K39" s="2">
        <v>36</v>
      </c>
      <c r="L39" s="33"/>
      <c r="M39" s="2">
        <v>36</v>
      </c>
      <c r="N39" s="33">
        <f>SUM(L4:L39)</f>
        <v>165</v>
      </c>
      <c r="O39" s="2">
        <v>36</v>
      </c>
      <c r="P39" s="33"/>
      <c r="Q39" s="2">
        <v>36</v>
      </c>
      <c r="R39" s="33">
        <f>SUM(P4:P39)</f>
        <v>694</v>
      </c>
      <c r="S39" s="2">
        <v>36</v>
      </c>
      <c r="T39" s="33"/>
      <c r="U39" s="2">
        <v>36</v>
      </c>
      <c r="V39" s="33">
        <f>SUM(T4:T39)</f>
        <v>5</v>
      </c>
      <c r="AA39" s="2">
        <v>36</v>
      </c>
      <c r="AB39" s="30">
        <v>43686</v>
      </c>
    </row>
    <row r="40" spans="2:28" s="1" customFormat="1" ht="21" customHeight="1" thickTop="1" thickBot="1">
      <c r="B40" s="2">
        <v>37</v>
      </c>
      <c r="C40" s="30">
        <v>43687</v>
      </c>
      <c r="D40" s="30">
        <v>43693</v>
      </c>
      <c r="E40" s="2">
        <v>37</v>
      </c>
      <c r="F40" s="33"/>
      <c r="G40" s="2">
        <v>37</v>
      </c>
      <c r="H40" s="2">
        <f t="shared" si="0"/>
        <v>0</v>
      </c>
      <c r="I40" s="2">
        <v>37</v>
      </c>
      <c r="J40" s="2">
        <f>SUM(H4:H40)</f>
        <v>74100</v>
      </c>
      <c r="K40" s="2">
        <v>37</v>
      </c>
      <c r="L40" s="33"/>
      <c r="M40" s="2">
        <v>37</v>
      </c>
      <c r="N40" s="33">
        <f>SUM(L4:L40)</f>
        <v>165</v>
      </c>
      <c r="O40" s="2">
        <v>37</v>
      </c>
      <c r="P40" s="33"/>
      <c r="Q40" s="2">
        <v>37</v>
      </c>
      <c r="R40" s="33">
        <f>SUM(P4:P40)</f>
        <v>694</v>
      </c>
      <c r="S40" s="2">
        <v>37</v>
      </c>
      <c r="T40" s="33"/>
      <c r="U40" s="2">
        <v>37</v>
      </c>
      <c r="V40" s="33">
        <f>SUM(T4:T40)</f>
        <v>5</v>
      </c>
      <c r="AA40" s="2">
        <v>37</v>
      </c>
      <c r="AB40" s="30">
        <v>43693</v>
      </c>
    </row>
    <row r="41" spans="2:28" s="1" customFormat="1" ht="21" customHeight="1" thickTop="1" thickBot="1">
      <c r="B41" s="2">
        <v>38</v>
      </c>
      <c r="C41" s="30">
        <v>43694</v>
      </c>
      <c r="D41" s="30">
        <v>43700</v>
      </c>
      <c r="E41" s="2">
        <v>38</v>
      </c>
      <c r="F41" s="33"/>
      <c r="G41" s="2">
        <v>38</v>
      </c>
      <c r="H41" s="2">
        <f t="shared" si="0"/>
        <v>0</v>
      </c>
      <c r="I41" s="2">
        <v>38</v>
      </c>
      <c r="J41" s="2">
        <f>SUM(H4:H41)</f>
        <v>74100</v>
      </c>
      <c r="K41" s="2">
        <v>38</v>
      </c>
      <c r="L41" s="33"/>
      <c r="M41" s="2">
        <v>38</v>
      </c>
      <c r="N41" s="33">
        <f>SUM(L4:L41)</f>
        <v>165</v>
      </c>
      <c r="O41" s="2">
        <v>38</v>
      </c>
      <c r="P41" s="33"/>
      <c r="Q41" s="2">
        <v>38</v>
      </c>
      <c r="R41" s="33">
        <f>SUM(P4:P41)</f>
        <v>694</v>
      </c>
      <c r="S41" s="2">
        <v>38</v>
      </c>
      <c r="T41" s="33"/>
      <c r="U41" s="2">
        <v>38</v>
      </c>
      <c r="V41" s="33">
        <f>SUM(T4:T41)</f>
        <v>5</v>
      </c>
      <c r="AA41" s="2">
        <v>38</v>
      </c>
      <c r="AB41" s="30">
        <v>43700</v>
      </c>
    </row>
    <row r="42" spans="2:28" s="1" customFormat="1" ht="21" customHeight="1" thickTop="1" thickBot="1">
      <c r="B42" s="2">
        <v>39</v>
      </c>
      <c r="C42" s="30">
        <v>43701</v>
      </c>
      <c r="D42" s="30">
        <v>43707</v>
      </c>
      <c r="E42" s="2">
        <v>39</v>
      </c>
      <c r="F42" s="33"/>
      <c r="G42" s="2">
        <v>39</v>
      </c>
      <c r="H42" s="2">
        <f t="shared" si="0"/>
        <v>0</v>
      </c>
      <c r="I42" s="2">
        <v>39</v>
      </c>
      <c r="J42" s="2">
        <f>SUM(H4:H42)</f>
        <v>74100</v>
      </c>
      <c r="K42" s="2">
        <v>39</v>
      </c>
      <c r="L42" s="33"/>
      <c r="M42" s="2">
        <v>39</v>
      </c>
      <c r="N42" s="33">
        <f>SUM(L4:L42)</f>
        <v>165</v>
      </c>
      <c r="O42" s="2">
        <v>39</v>
      </c>
      <c r="P42" s="33"/>
      <c r="Q42" s="2">
        <v>39</v>
      </c>
      <c r="R42" s="33">
        <f>SUM(P4:P42)</f>
        <v>694</v>
      </c>
      <c r="S42" s="2">
        <v>39</v>
      </c>
      <c r="T42" s="33"/>
      <c r="U42" s="2">
        <v>39</v>
      </c>
      <c r="V42" s="33">
        <f>SUM(T4:T42)</f>
        <v>5</v>
      </c>
      <c r="AA42" s="2">
        <v>39</v>
      </c>
      <c r="AB42" s="30">
        <v>43707</v>
      </c>
    </row>
    <row r="43" spans="2:28" s="1" customFormat="1" ht="21" customHeight="1" thickTop="1" thickBot="1">
      <c r="B43" s="2">
        <v>40</v>
      </c>
      <c r="C43" s="30">
        <v>43708</v>
      </c>
      <c r="D43" s="30">
        <v>43714</v>
      </c>
      <c r="E43" s="2">
        <v>40</v>
      </c>
      <c r="F43" s="33"/>
      <c r="G43" s="2">
        <v>40</v>
      </c>
      <c r="H43" s="2">
        <f t="shared" si="0"/>
        <v>0</v>
      </c>
      <c r="I43" s="2">
        <v>40</v>
      </c>
      <c r="J43" s="2">
        <f>SUM(H4:H43)</f>
        <v>74100</v>
      </c>
      <c r="K43" s="2">
        <v>40</v>
      </c>
      <c r="L43" s="33"/>
      <c r="M43" s="2">
        <v>40</v>
      </c>
      <c r="N43" s="33">
        <f>SUM(L4:L43)</f>
        <v>165</v>
      </c>
      <c r="O43" s="2">
        <v>40</v>
      </c>
      <c r="P43" s="33"/>
      <c r="Q43" s="2">
        <v>40</v>
      </c>
      <c r="R43" s="33">
        <f>SUM(P4:P43)</f>
        <v>694</v>
      </c>
      <c r="S43" s="2">
        <v>40</v>
      </c>
      <c r="T43" s="33"/>
      <c r="U43" s="2">
        <v>40</v>
      </c>
      <c r="V43" s="33">
        <f>SUM(T4:T43)</f>
        <v>5</v>
      </c>
      <c r="AA43" s="2">
        <v>40</v>
      </c>
      <c r="AB43" s="30">
        <v>43714</v>
      </c>
    </row>
    <row r="44" spans="2:28" s="1" customFormat="1" ht="21" customHeight="1" thickTop="1" thickBot="1">
      <c r="B44" s="2">
        <v>41</v>
      </c>
      <c r="C44" s="30">
        <v>43715</v>
      </c>
      <c r="D44" s="30">
        <v>43721</v>
      </c>
      <c r="E44" s="2">
        <v>41</v>
      </c>
      <c r="F44" s="33"/>
      <c r="G44" s="2">
        <v>41</v>
      </c>
      <c r="H44" s="2">
        <f t="shared" si="0"/>
        <v>0</v>
      </c>
      <c r="I44" s="2">
        <v>41</v>
      </c>
      <c r="J44" s="2">
        <f>SUM(H4:H44)</f>
        <v>74100</v>
      </c>
      <c r="K44" s="2">
        <v>41</v>
      </c>
      <c r="L44" s="33"/>
      <c r="M44" s="2">
        <v>41</v>
      </c>
      <c r="N44" s="33">
        <f>SUM(L4:L44)</f>
        <v>165</v>
      </c>
      <c r="O44" s="2">
        <v>41</v>
      </c>
      <c r="P44" s="33"/>
      <c r="Q44" s="2">
        <v>41</v>
      </c>
      <c r="R44" s="33">
        <f>SUM(P4:P44)</f>
        <v>694</v>
      </c>
      <c r="S44" s="2">
        <v>41</v>
      </c>
      <c r="T44" s="33"/>
      <c r="U44" s="2">
        <v>41</v>
      </c>
      <c r="V44" s="33">
        <f>SUM(T4:T44)</f>
        <v>5</v>
      </c>
      <c r="AA44" s="2">
        <v>41</v>
      </c>
      <c r="AB44" s="30">
        <v>43721</v>
      </c>
    </row>
    <row r="45" spans="2:28" s="1" customFormat="1" ht="21" customHeight="1" thickTop="1" thickBot="1">
      <c r="B45" s="2">
        <v>42</v>
      </c>
      <c r="C45" s="30">
        <v>43722</v>
      </c>
      <c r="D45" s="30">
        <v>43728</v>
      </c>
      <c r="E45" s="2">
        <v>42</v>
      </c>
      <c r="F45" s="33"/>
      <c r="G45" s="2">
        <v>42</v>
      </c>
      <c r="H45" s="2">
        <f t="shared" si="0"/>
        <v>0</v>
      </c>
      <c r="I45" s="2">
        <v>42</v>
      </c>
      <c r="J45" s="2">
        <f>SUM(H4:H45)</f>
        <v>74100</v>
      </c>
      <c r="K45" s="2">
        <v>42</v>
      </c>
      <c r="L45" s="33"/>
      <c r="M45" s="2">
        <v>42</v>
      </c>
      <c r="N45" s="33">
        <f>SUM(L4:L45)</f>
        <v>165</v>
      </c>
      <c r="O45" s="2">
        <v>42</v>
      </c>
      <c r="P45" s="33"/>
      <c r="Q45" s="2">
        <v>42</v>
      </c>
      <c r="R45" s="33">
        <f>SUM(P4:P45)</f>
        <v>694</v>
      </c>
      <c r="S45" s="2">
        <v>42</v>
      </c>
      <c r="T45" s="33"/>
      <c r="U45" s="2">
        <v>42</v>
      </c>
      <c r="V45" s="33">
        <f>SUM(T4:T45)</f>
        <v>5</v>
      </c>
      <c r="AA45" s="2">
        <v>42</v>
      </c>
      <c r="AB45" s="30">
        <v>43728</v>
      </c>
    </row>
    <row r="46" spans="2:28" s="1" customFormat="1" ht="21" customHeight="1" thickTop="1" thickBot="1">
      <c r="B46" s="2">
        <v>43</v>
      </c>
      <c r="C46" s="30">
        <v>43729</v>
      </c>
      <c r="D46" s="30">
        <v>43735</v>
      </c>
      <c r="E46" s="2">
        <v>43</v>
      </c>
      <c r="F46" s="33"/>
      <c r="G46" s="2">
        <v>43</v>
      </c>
      <c r="H46" s="2">
        <f t="shared" si="0"/>
        <v>0</v>
      </c>
      <c r="I46" s="2">
        <v>43</v>
      </c>
      <c r="J46" s="2">
        <f>SUM(H4:H46)</f>
        <v>74100</v>
      </c>
      <c r="K46" s="2">
        <v>43</v>
      </c>
      <c r="L46" s="33"/>
      <c r="M46" s="2">
        <v>43</v>
      </c>
      <c r="N46" s="33">
        <f>SUM(L4:L46)</f>
        <v>165</v>
      </c>
      <c r="O46" s="2">
        <v>43</v>
      </c>
      <c r="P46" s="33"/>
      <c r="Q46" s="2">
        <v>43</v>
      </c>
      <c r="R46" s="33">
        <f>SUM(P4:P46)</f>
        <v>694</v>
      </c>
      <c r="S46" s="2">
        <v>43</v>
      </c>
      <c r="T46" s="33"/>
      <c r="U46" s="2">
        <v>43</v>
      </c>
      <c r="V46" s="33">
        <f>SUM(T4:T46)</f>
        <v>5</v>
      </c>
      <c r="AA46" s="2">
        <v>43</v>
      </c>
      <c r="AB46" s="30">
        <v>43735</v>
      </c>
    </row>
    <row r="47" spans="2:28" s="1" customFormat="1" ht="21" customHeight="1" thickTop="1" thickBot="1">
      <c r="B47" s="2">
        <v>44</v>
      </c>
      <c r="C47" s="30">
        <v>43736</v>
      </c>
      <c r="D47" s="30">
        <v>43742</v>
      </c>
      <c r="E47" s="2">
        <v>44</v>
      </c>
      <c r="F47" s="33"/>
      <c r="G47" s="2">
        <v>44</v>
      </c>
      <c r="H47" s="2">
        <f t="shared" si="0"/>
        <v>0</v>
      </c>
      <c r="I47" s="2">
        <v>44</v>
      </c>
      <c r="J47" s="2">
        <f>SUM(H4:H47)</f>
        <v>74100</v>
      </c>
      <c r="K47" s="2">
        <v>44</v>
      </c>
      <c r="L47" s="33"/>
      <c r="M47" s="2">
        <v>44</v>
      </c>
      <c r="N47" s="33">
        <f>SUM(L4:L47)</f>
        <v>165</v>
      </c>
      <c r="O47" s="2">
        <v>44</v>
      </c>
      <c r="P47" s="33"/>
      <c r="Q47" s="2">
        <v>44</v>
      </c>
      <c r="R47" s="33">
        <f>SUM(P4:P47)</f>
        <v>694</v>
      </c>
      <c r="S47" s="2">
        <v>44</v>
      </c>
      <c r="T47" s="33"/>
      <c r="U47" s="2">
        <v>44</v>
      </c>
      <c r="V47" s="33">
        <f>SUM(T4:T47)</f>
        <v>5</v>
      </c>
      <c r="AA47" s="2">
        <v>44</v>
      </c>
      <c r="AB47" s="30">
        <v>43742</v>
      </c>
    </row>
    <row r="48" spans="2:28" s="1" customFormat="1" ht="21" customHeight="1" thickTop="1" thickBot="1">
      <c r="B48" s="2">
        <v>45</v>
      </c>
      <c r="C48" s="30">
        <v>43743</v>
      </c>
      <c r="D48" s="30">
        <v>43749</v>
      </c>
      <c r="E48" s="2">
        <v>45</v>
      </c>
      <c r="F48" s="33"/>
      <c r="G48" s="2">
        <v>45</v>
      </c>
      <c r="H48" s="2">
        <f t="shared" si="0"/>
        <v>0</v>
      </c>
      <c r="I48" s="2">
        <v>45</v>
      </c>
      <c r="J48" s="2">
        <f>SUM(H4:H48)</f>
        <v>74100</v>
      </c>
      <c r="K48" s="2">
        <v>45</v>
      </c>
      <c r="L48" s="33"/>
      <c r="M48" s="2">
        <v>45</v>
      </c>
      <c r="N48" s="33">
        <f>SUM(L4:L48)</f>
        <v>165</v>
      </c>
      <c r="O48" s="2">
        <v>45</v>
      </c>
      <c r="P48" s="33"/>
      <c r="Q48" s="2">
        <v>45</v>
      </c>
      <c r="R48" s="33">
        <f>SUM(P4:P48)</f>
        <v>694</v>
      </c>
      <c r="S48" s="2">
        <v>45</v>
      </c>
      <c r="T48" s="33"/>
      <c r="U48" s="2">
        <v>45</v>
      </c>
      <c r="V48" s="33">
        <f>SUM(T4:T48)</f>
        <v>5</v>
      </c>
      <c r="AA48" s="2">
        <v>45</v>
      </c>
      <c r="AB48" s="30">
        <v>43749</v>
      </c>
    </row>
    <row r="49" spans="2:28" s="1" customFormat="1" ht="21" customHeight="1" thickTop="1" thickBot="1">
      <c r="B49" s="2">
        <v>46</v>
      </c>
      <c r="C49" s="30">
        <v>43750</v>
      </c>
      <c r="D49" s="30">
        <v>43756</v>
      </c>
      <c r="E49" s="2">
        <v>46</v>
      </c>
      <c r="F49" s="33"/>
      <c r="G49" s="2">
        <v>46</v>
      </c>
      <c r="H49" s="2">
        <f t="shared" si="0"/>
        <v>0</v>
      </c>
      <c r="I49" s="2">
        <v>46</v>
      </c>
      <c r="J49" s="2">
        <f>SUM(H4:H49)</f>
        <v>74100</v>
      </c>
      <c r="K49" s="2">
        <v>46</v>
      </c>
      <c r="L49" s="33"/>
      <c r="M49" s="2">
        <v>46</v>
      </c>
      <c r="N49" s="33">
        <f>SUM(L4:L49)</f>
        <v>165</v>
      </c>
      <c r="O49" s="2">
        <v>46</v>
      </c>
      <c r="P49" s="33"/>
      <c r="Q49" s="2">
        <v>46</v>
      </c>
      <c r="R49" s="33">
        <f>SUM(P4:P49)</f>
        <v>694</v>
      </c>
      <c r="S49" s="2">
        <v>46</v>
      </c>
      <c r="T49" s="33"/>
      <c r="U49" s="2">
        <v>46</v>
      </c>
      <c r="V49" s="33">
        <f>SUM(T4:T49)</f>
        <v>5</v>
      </c>
      <c r="AA49" s="2">
        <v>46</v>
      </c>
      <c r="AB49" s="30">
        <v>43756</v>
      </c>
    </row>
    <row r="50" spans="2:28" s="1" customFormat="1" ht="21" customHeight="1" thickTop="1" thickBot="1">
      <c r="B50" s="2">
        <v>47</v>
      </c>
      <c r="C50" s="30">
        <v>43757</v>
      </c>
      <c r="D50" s="30">
        <v>43763</v>
      </c>
      <c r="E50" s="2">
        <v>47</v>
      </c>
      <c r="F50" s="33"/>
      <c r="G50" s="2">
        <v>47</v>
      </c>
      <c r="H50" s="2">
        <f t="shared" si="0"/>
        <v>0</v>
      </c>
      <c r="I50" s="2">
        <v>47</v>
      </c>
      <c r="J50" s="2">
        <f>SUM(H4:H50)</f>
        <v>74100</v>
      </c>
      <c r="K50" s="2">
        <v>47</v>
      </c>
      <c r="L50" s="33"/>
      <c r="M50" s="2">
        <v>47</v>
      </c>
      <c r="N50" s="33">
        <f>SUM(L4:L50)</f>
        <v>165</v>
      </c>
      <c r="O50" s="2">
        <v>47</v>
      </c>
      <c r="P50" s="33"/>
      <c r="Q50" s="2">
        <v>47</v>
      </c>
      <c r="R50" s="33">
        <f>SUM(P4:P50)</f>
        <v>694</v>
      </c>
      <c r="S50" s="2">
        <v>47</v>
      </c>
      <c r="T50" s="33"/>
      <c r="U50" s="2">
        <v>47</v>
      </c>
      <c r="V50" s="33">
        <f>SUM(T4:T50)</f>
        <v>5</v>
      </c>
      <c r="AA50" s="2">
        <v>47</v>
      </c>
      <c r="AB50" s="30">
        <v>43763</v>
      </c>
    </row>
    <row r="51" spans="2:28" s="1" customFormat="1" ht="21" customHeight="1" thickTop="1" thickBot="1">
      <c r="B51" s="2">
        <v>48</v>
      </c>
      <c r="C51" s="30">
        <v>43764</v>
      </c>
      <c r="D51" s="30">
        <v>43770</v>
      </c>
      <c r="E51" s="2">
        <v>48</v>
      </c>
      <c r="F51" s="33"/>
      <c r="G51" s="2">
        <v>48</v>
      </c>
      <c r="H51" s="2">
        <f t="shared" si="0"/>
        <v>0</v>
      </c>
      <c r="I51" s="2">
        <v>48</v>
      </c>
      <c r="J51" s="2">
        <f>SUM(H4:H51)</f>
        <v>74100</v>
      </c>
      <c r="K51" s="2">
        <v>48</v>
      </c>
      <c r="L51" s="33"/>
      <c r="M51" s="2">
        <v>48</v>
      </c>
      <c r="N51" s="33">
        <f>SUM(L4:L51)</f>
        <v>165</v>
      </c>
      <c r="O51" s="2">
        <v>48</v>
      </c>
      <c r="P51" s="33"/>
      <c r="Q51" s="2">
        <v>48</v>
      </c>
      <c r="R51" s="33">
        <f>SUM(P4:P51)</f>
        <v>694</v>
      </c>
      <c r="S51" s="2">
        <v>48</v>
      </c>
      <c r="T51" s="33"/>
      <c r="U51" s="2">
        <v>48</v>
      </c>
      <c r="V51" s="33">
        <f>SUM(T4:T51)</f>
        <v>5</v>
      </c>
      <c r="AA51" s="2">
        <v>48</v>
      </c>
      <c r="AB51" s="30">
        <v>43770</v>
      </c>
    </row>
    <row r="52" spans="2:28" s="1" customFormat="1" ht="21" customHeight="1" thickTop="1" thickBot="1">
      <c r="B52" s="2">
        <v>49</v>
      </c>
      <c r="C52" s="30">
        <v>43771</v>
      </c>
      <c r="D52" s="30">
        <v>43777</v>
      </c>
      <c r="E52" s="2">
        <v>49</v>
      </c>
      <c r="F52" s="33"/>
      <c r="G52" s="2">
        <v>49</v>
      </c>
      <c r="H52" s="2">
        <f t="shared" si="0"/>
        <v>0</v>
      </c>
      <c r="I52" s="2">
        <v>49</v>
      </c>
      <c r="J52" s="2">
        <f>SUM(H4:H52)</f>
        <v>74100</v>
      </c>
      <c r="K52" s="2">
        <v>49</v>
      </c>
      <c r="L52" s="33"/>
      <c r="M52" s="2">
        <v>49</v>
      </c>
      <c r="N52" s="33">
        <f>SUM(L4:L52)</f>
        <v>165</v>
      </c>
      <c r="O52" s="2">
        <v>49</v>
      </c>
      <c r="P52" s="33"/>
      <c r="Q52" s="2">
        <v>49</v>
      </c>
      <c r="R52" s="33">
        <f>SUM(P4:P52)</f>
        <v>694</v>
      </c>
      <c r="S52" s="2">
        <v>49</v>
      </c>
      <c r="T52" s="33"/>
      <c r="U52" s="2">
        <v>49</v>
      </c>
      <c r="V52" s="33">
        <f>SUM(T4:T52)</f>
        <v>5</v>
      </c>
      <c r="AA52" s="2">
        <v>49</v>
      </c>
      <c r="AB52" s="30">
        <v>43777</v>
      </c>
    </row>
    <row r="53" spans="2:28" s="1" customFormat="1" ht="21" customHeight="1" thickTop="1" thickBot="1">
      <c r="B53" s="2">
        <v>50</v>
      </c>
      <c r="C53" s="30">
        <v>43778</v>
      </c>
      <c r="D53" s="30">
        <v>43784</v>
      </c>
      <c r="E53" s="2">
        <v>50</v>
      </c>
      <c r="F53" s="33"/>
      <c r="G53" s="2">
        <v>50</v>
      </c>
      <c r="H53" s="2">
        <f t="shared" si="0"/>
        <v>0</v>
      </c>
      <c r="I53" s="2">
        <v>50</v>
      </c>
      <c r="J53" s="2">
        <f>SUM(H4:H53)</f>
        <v>74100</v>
      </c>
      <c r="K53" s="2">
        <v>50</v>
      </c>
      <c r="L53" s="33"/>
      <c r="M53" s="2">
        <v>50</v>
      </c>
      <c r="N53" s="33">
        <f>SUM(L4:L53)</f>
        <v>165</v>
      </c>
      <c r="O53" s="2">
        <v>50</v>
      </c>
      <c r="P53" s="33"/>
      <c r="Q53" s="2">
        <v>50</v>
      </c>
      <c r="R53" s="33">
        <f>SUM(P4:P53)</f>
        <v>694</v>
      </c>
      <c r="S53" s="2">
        <v>50</v>
      </c>
      <c r="T53" s="33"/>
      <c r="U53" s="2">
        <v>50</v>
      </c>
      <c r="V53" s="33">
        <f>SUM(T4:T53)</f>
        <v>5</v>
      </c>
      <c r="AA53" s="2">
        <v>50</v>
      </c>
      <c r="AB53" s="30">
        <v>43784</v>
      </c>
    </row>
    <row r="54" spans="2:28" s="1" customFormat="1" ht="21" customHeight="1" thickTop="1" thickBot="1">
      <c r="B54" s="2">
        <v>51</v>
      </c>
      <c r="C54" s="30">
        <v>43785</v>
      </c>
      <c r="D54" s="30">
        <v>43791</v>
      </c>
      <c r="E54" s="2">
        <v>51</v>
      </c>
      <c r="F54" s="33"/>
      <c r="G54" s="2">
        <v>51</v>
      </c>
      <c r="H54" s="2">
        <f t="shared" si="0"/>
        <v>0</v>
      </c>
      <c r="I54" s="2">
        <v>51</v>
      </c>
      <c r="J54" s="2">
        <f>SUM(H4:H54)</f>
        <v>74100</v>
      </c>
      <c r="K54" s="2">
        <v>51</v>
      </c>
      <c r="L54" s="33"/>
      <c r="M54" s="2">
        <v>51</v>
      </c>
      <c r="N54" s="33">
        <f>SUM(L4:L54)</f>
        <v>165</v>
      </c>
      <c r="O54" s="2">
        <v>51</v>
      </c>
      <c r="P54" s="33"/>
      <c r="Q54" s="2">
        <v>51</v>
      </c>
      <c r="R54" s="33">
        <f>SUM(P4:P54)</f>
        <v>694</v>
      </c>
      <c r="S54" s="2">
        <v>51</v>
      </c>
      <c r="T54" s="33"/>
      <c r="U54" s="2">
        <v>51</v>
      </c>
      <c r="V54" s="33">
        <f>SUM(T4:T54)</f>
        <v>5</v>
      </c>
      <c r="AA54" s="2">
        <v>51</v>
      </c>
      <c r="AB54" s="30">
        <v>43791</v>
      </c>
    </row>
    <row r="55" spans="2:28" s="1" customFormat="1" ht="21" customHeight="1" thickTop="1" thickBot="1">
      <c r="B55" s="2">
        <v>52</v>
      </c>
      <c r="C55" s="30">
        <v>43792</v>
      </c>
      <c r="D55" s="30">
        <v>43798</v>
      </c>
      <c r="E55" s="2">
        <v>52</v>
      </c>
      <c r="F55" s="33"/>
      <c r="G55" s="2">
        <v>52</v>
      </c>
      <c r="H55" s="2">
        <f t="shared" si="0"/>
        <v>0</v>
      </c>
      <c r="I55" s="2">
        <v>52</v>
      </c>
      <c r="J55" s="2">
        <f>SUM(H4:H55)</f>
        <v>74100</v>
      </c>
      <c r="K55" s="2">
        <v>52</v>
      </c>
      <c r="L55" s="33"/>
      <c r="M55" s="2">
        <v>52</v>
      </c>
      <c r="N55" s="33">
        <f>SUM(L4:L55)</f>
        <v>165</v>
      </c>
      <c r="O55" s="2">
        <v>52</v>
      </c>
      <c r="P55" s="33"/>
      <c r="Q55" s="2">
        <v>52</v>
      </c>
      <c r="R55" s="33">
        <f>SUM(P4:P55)</f>
        <v>694</v>
      </c>
      <c r="S55" s="2">
        <v>52</v>
      </c>
      <c r="T55" s="33"/>
      <c r="U55" s="2">
        <v>52</v>
      </c>
      <c r="V55" s="33">
        <f>SUM(T4:T55)</f>
        <v>5</v>
      </c>
      <c r="AA55" s="2">
        <v>52</v>
      </c>
      <c r="AB55" s="30">
        <v>43798</v>
      </c>
    </row>
    <row r="56" spans="2:28" s="1" customFormat="1" ht="21" customHeight="1" thickTop="1" thickBot="1">
      <c r="B56" s="2">
        <v>53</v>
      </c>
      <c r="C56" s="30">
        <v>43799</v>
      </c>
      <c r="D56" s="30">
        <v>43805</v>
      </c>
      <c r="E56" s="2">
        <v>53</v>
      </c>
      <c r="F56" s="33"/>
      <c r="G56" s="2">
        <v>53</v>
      </c>
      <c r="H56" s="2">
        <f t="shared" si="0"/>
        <v>0</v>
      </c>
      <c r="I56" s="2">
        <v>53</v>
      </c>
      <c r="J56" s="2">
        <f>SUM(H4:H56)</f>
        <v>74100</v>
      </c>
      <c r="K56" s="2">
        <v>53</v>
      </c>
      <c r="L56" s="33"/>
      <c r="M56" s="2">
        <v>53</v>
      </c>
      <c r="N56" s="33">
        <f>SUM(L4:L56)</f>
        <v>165</v>
      </c>
      <c r="O56" s="2">
        <v>53</v>
      </c>
      <c r="P56" s="33"/>
      <c r="Q56" s="2">
        <v>53</v>
      </c>
      <c r="R56" s="33">
        <f>SUM(P4:P56)</f>
        <v>694</v>
      </c>
      <c r="S56" s="2">
        <v>53</v>
      </c>
      <c r="T56" s="33"/>
      <c r="U56" s="2">
        <v>53</v>
      </c>
      <c r="V56" s="33">
        <f>SUM(T4:T56)</f>
        <v>5</v>
      </c>
      <c r="AA56" s="2">
        <v>53</v>
      </c>
      <c r="AB56" s="30">
        <v>43805</v>
      </c>
    </row>
    <row r="57" spans="2:28" s="1" customFormat="1" ht="21" customHeight="1" thickTop="1" thickBot="1">
      <c r="B57" s="2">
        <v>54</v>
      </c>
      <c r="C57" s="30">
        <v>43806</v>
      </c>
      <c r="D57" s="30">
        <v>43812</v>
      </c>
      <c r="E57" s="2">
        <v>54</v>
      </c>
      <c r="F57" s="33"/>
      <c r="G57" s="2">
        <v>54</v>
      </c>
      <c r="H57" s="2">
        <f t="shared" si="0"/>
        <v>0</v>
      </c>
      <c r="I57" s="2">
        <v>54</v>
      </c>
      <c r="J57" s="2">
        <f>SUM(H4:H57)</f>
        <v>74100</v>
      </c>
      <c r="K57" s="2">
        <v>54</v>
      </c>
      <c r="L57" s="33"/>
      <c r="M57" s="2">
        <v>54</v>
      </c>
      <c r="N57" s="33">
        <f>SUM(L4:L57)</f>
        <v>165</v>
      </c>
      <c r="O57" s="2">
        <v>54</v>
      </c>
      <c r="P57" s="33"/>
      <c r="Q57" s="2">
        <v>54</v>
      </c>
      <c r="R57" s="33">
        <f>SUM(P4:P57)</f>
        <v>694</v>
      </c>
      <c r="S57" s="2">
        <v>54</v>
      </c>
      <c r="T57" s="33"/>
      <c r="U57" s="2">
        <v>54</v>
      </c>
      <c r="V57" s="33">
        <f>SUM(T4:T57)</f>
        <v>5</v>
      </c>
      <c r="AA57" s="2">
        <v>54</v>
      </c>
      <c r="AB57" s="30">
        <v>43812</v>
      </c>
    </row>
    <row r="58" spans="2:28" s="1" customFormat="1" ht="21" customHeight="1" thickTop="1" thickBot="1">
      <c r="B58" s="2">
        <v>55</v>
      </c>
      <c r="C58" s="30">
        <v>43813</v>
      </c>
      <c r="D58" s="30">
        <v>43819</v>
      </c>
      <c r="E58" s="2">
        <v>55</v>
      </c>
      <c r="F58" s="33"/>
      <c r="G58" s="2">
        <v>55</v>
      </c>
      <c r="H58" s="2">
        <f t="shared" si="0"/>
        <v>0</v>
      </c>
      <c r="I58" s="2">
        <v>55</v>
      </c>
      <c r="J58" s="2">
        <f>SUM(H4:H58)</f>
        <v>74100</v>
      </c>
      <c r="K58" s="2">
        <v>55</v>
      </c>
      <c r="L58" s="33"/>
      <c r="M58" s="2">
        <v>55</v>
      </c>
      <c r="N58" s="33">
        <f>SUM(L4:L58)</f>
        <v>165</v>
      </c>
      <c r="O58" s="2">
        <v>55</v>
      </c>
      <c r="P58" s="33"/>
      <c r="Q58" s="2">
        <v>55</v>
      </c>
      <c r="R58" s="33">
        <f>SUM(P4:P58)</f>
        <v>694</v>
      </c>
      <c r="S58" s="2">
        <v>55</v>
      </c>
      <c r="T58" s="33"/>
      <c r="U58" s="2">
        <v>55</v>
      </c>
      <c r="V58" s="33">
        <f>SUM(T4:T58)</f>
        <v>5</v>
      </c>
      <c r="AA58" s="2">
        <v>55</v>
      </c>
      <c r="AB58" s="30">
        <v>43819</v>
      </c>
    </row>
    <row r="59" spans="2:28" s="1" customFormat="1" ht="21" customHeight="1" thickTop="1" thickBot="1">
      <c r="B59" s="2">
        <v>56</v>
      </c>
      <c r="C59" s="30">
        <v>43820</v>
      </c>
      <c r="D59" s="30">
        <v>43826</v>
      </c>
      <c r="E59" s="2">
        <v>56</v>
      </c>
      <c r="F59" s="33"/>
      <c r="G59" s="2">
        <v>56</v>
      </c>
      <c r="H59" s="2">
        <f t="shared" si="0"/>
        <v>0</v>
      </c>
      <c r="I59" s="2">
        <v>56</v>
      </c>
      <c r="J59" s="2">
        <f>SUM(H4:H59)</f>
        <v>74100</v>
      </c>
      <c r="K59" s="2">
        <v>56</v>
      </c>
      <c r="L59" s="33"/>
      <c r="M59" s="2">
        <v>56</v>
      </c>
      <c r="N59" s="33">
        <f>SUM(L4:L59)</f>
        <v>165</v>
      </c>
      <c r="O59" s="2">
        <v>56</v>
      </c>
      <c r="P59" s="33"/>
      <c r="Q59" s="2">
        <v>56</v>
      </c>
      <c r="R59" s="33">
        <f>SUM(P4:P59)</f>
        <v>694</v>
      </c>
      <c r="S59" s="2">
        <v>56</v>
      </c>
      <c r="T59" s="33"/>
      <c r="U59" s="2">
        <v>56</v>
      </c>
      <c r="V59" s="33">
        <f>SUM(T4:T59)</f>
        <v>5</v>
      </c>
      <c r="AA59" s="2">
        <v>56</v>
      </c>
      <c r="AB59" s="30">
        <v>43826</v>
      </c>
    </row>
    <row r="60" spans="2:28" s="1" customFormat="1" ht="21" customHeight="1" thickTop="1" thickBot="1">
      <c r="B60" s="2">
        <v>57</v>
      </c>
      <c r="C60" s="30">
        <v>43827</v>
      </c>
      <c r="D60" s="30">
        <v>43833</v>
      </c>
      <c r="E60" s="2">
        <v>57</v>
      </c>
      <c r="F60" s="33"/>
      <c r="G60" s="2">
        <v>57</v>
      </c>
      <c r="H60" s="2">
        <f t="shared" si="0"/>
        <v>0</v>
      </c>
      <c r="I60" s="2">
        <v>57</v>
      </c>
      <c r="J60" s="2">
        <f>SUM(H4:H60)</f>
        <v>74100</v>
      </c>
      <c r="K60" s="2">
        <v>57</v>
      </c>
      <c r="L60" s="33"/>
      <c r="M60" s="2">
        <v>57</v>
      </c>
      <c r="N60" s="33">
        <f>SUM(L4:L60)</f>
        <v>165</v>
      </c>
      <c r="O60" s="2">
        <v>57</v>
      </c>
      <c r="P60" s="33"/>
      <c r="Q60" s="2">
        <v>57</v>
      </c>
      <c r="R60" s="33">
        <f>SUM(P4:P60)</f>
        <v>694</v>
      </c>
      <c r="S60" s="2">
        <v>57</v>
      </c>
      <c r="T60" s="33"/>
      <c r="U60" s="2">
        <v>57</v>
      </c>
      <c r="V60" s="33">
        <f>SUM(T4:T60)</f>
        <v>5</v>
      </c>
      <c r="AA60" s="2">
        <v>57</v>
      </c>
      <c r="AB60" s="30">
        <v>43833</v>
      </c>
    </row>
    <row r="61" spans="2:28" customFormat="1" ht="15.75" thickTop="1">
      <c r="B61" s="1"/>
      <c r="C61" s="1"/>
      <c r="D61" s="1"/>
      <c r="E61" s="1"/>
      <c r="F61" s="1"/>
      <c r="G61" s="1"/>
      <c r="I61" s="1"/>
      <c r="J61" s="4"/>
      <c r="M61" s="4"/>
      <c r="N61" s="4"/>
      <c r="Q61" s="4"/>
      <c r="R61" s="4"/>
      <c r="U61" s="4"/>
      <c r="V61" s="4"/>
      <c r="X61" s="4"/>
      <c r="Y61" s="4"/>
      <c r="Z61" s="4"/>
      <c r="AA61" s="4"/>
      <c r="AB61" s="4"/>
    </row>
  </sheetData>
  <sheetProtection selectLockedCells="1"/>
  <mergeCells count="2">
    <mergeCell ref="C3:D3"/>
    <mergeCell ref="F2:V2"/>
  </mergeCells>
  <pageMargins left="0.7" right="0.7" top="0.75" bottom="0.75" header="0.3" footer="0.3"/>
  <pageSetup paperSize="9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2:Y16"/>
  <sheetViews>
    <sheetView tabSelected="1" zoomScaleNormal="100" zoomScaleSheetLayoutView="110" workbookViewId="0">
      <selection activeCell="B4" sqref="B4:C5"/>
    </sheetView>
  </sheetViews>
  <sheetFormatPr baseColWidth="10" defaultRowHeight="15"/>
  <cols>
    <col min="1" max="1" width="4" style="8" customWidth="1"/>
    <col min="2" max="2" width="18" style="8" bestFit="1" customWidth="1"/>
    <col min="3" max="3" width="11.42578125" style="8"/>
    <col min="4" max="4" width="11.42578125" style="8" customWidth="1"/>
    <col min="5" max="5" width="11.42578125" style="8" hidden="1" customWidth="1"/>
    <col min="6" max="7" width="11.42578125" style="8"/>
    <col min="8" max="8" width="11.42578125" style="8" hidden="1" customWidth="1"/>
    <col min="9" max="10" width="11.42578125" style="8"/>
    <col min="11" max="11" width="11.42578125" style="8" hidden="1" customWidth="1"/>
    <col min="12" max="13" width="11.42578125" style="8"/>
    <col min="14" max="14" width="11.42578125" style="8" hidden="1" customWidth="1"/>
    <col min="15" max="16" width="3.5703125" style="8" customWidth="1"/>
    <col min="17" max="18" width="11.42578125" style="8"/>
    <col min="19" max="19" width="11.42578125" style="8" hidden="1" customWidth="1"/>
    <col min="20" max="21" width="3.5703125" style="8" customWidth="1"/>
    <col min="22" max="23" width="11.42578125" style="8"/>
    <col min="24" max="24" width="11.42578125" style="8" hidden="1" customWidth="1"/>
    <col min="25" max="25" width="3.5703125" style="8" customWidth="1"/>
    <col min="26" max="16384" width="11.42578125" style="8"/>
  </cols>
  <sheetData>
    <row r="2" spans="1:25" ht="28.5" customHeight="1"/>
    <row r="4" spans="1:25">
      <c r="B4" s="114" t="s">
        <v>13</v>
      </c>
      <c r="C4" s="114"/>
    </row>
    <row r="5" spans="1:25" ht="15.75" thickBot="1">
      <c r="B5" s="114"/>
      <c r="C5" s="114"/>
    </row>
    <row r="6" spans="1:25" ht="16.5" thickTop="1" thickBot="1">
      <c r="C6" s="111"/>
      <c r="D6" s="111"/>
      <c r="Q6" s="124" t="s">
        <v>9</v>
      </c>
      <c r="R6" s="124"/>
      <c r="V6" s="119" t="s">
        <v>11</v>
      </c>
      <c r="W6" s="119"/>
    </row>
    <row r="7" spans="1:25" ht="24.95" customHeight="1" thickTop="1" thickBot="1">
      <c r="B7" s="115" t="s">
        <v>6</v>
      </c>
      <c r="C7" s="120">
        <v>1</v>
      </c>
      <c r="D7" s="120"/>
      <c r="E7" s="9"/>
      <c r="F7" s="120">
        <f>C7+1</f>
        <v>2</v>
      </c>
      <c r="G7" s="121"/>
      <c r="H7" s="10"/>
      <c r="I7" s="120">
        <f>C7+2</f>
        <v>3</v>
      </c>
      <c r="J7" s="120"/>
      <c r="K7" s="9"/>
      <c r="L7" s="120">
        <f>C7+3</f>
        <v>4</v>
      </c>
      <c r="M7" s="120"/>
      <c r="N7" s="11"/>
      <c r="Q7" s="125">
        <f>L7</f>
        <v>4</v>
      </c>
      <c r="R7" s="125"/>
      <c r="V7" s="117">
        <v>4</v>
      </c>
      <c r="W7" s="117"/>
    </row>
    <row r="8" spans="1:25" ht="24.95" customHeight="1" thickTop="1" thickBot="1">
      <c r="B8" s="116"/>
      <c r="C8" s="26">
        <f>IFERROR(+VLOOKUP(C7,'Weekly data'!B4:C60,2,FALSE),"")</f>
        <v>43435</v>
      </c>
      <c r="D8" s="27">
        <f>C8+6</f>
        <v>43441</v>
      </c>
      <c r="E8" s="28"/>
      <c r="F8" s="29">
        <f>IFERROR(+VLOOKUP(F7,'Weekly data'!B4:C60,2,FALSE),"")</f>
        <v>43442</v>
      </c>
      <c r="G8" s="27">
        <f>F8+6</f>
        <v>43448</v>
      </c>
      <c r="H8" s="28"/>
      <c r="I8" s="29">
        <f>IFERROR(+VLOOKUP(I7,'Weekly data'!B4:C60,2,FALSE),"")</f>
        <v>43449</v>
      </c>
      <c r="J8" s="27">
        <f>I8+6</f>
        <v>43455</v>
      </c>
      <c r="K8" s="28"/>
      <c r="L8" s="29">
        <f>IFERROR(+VLOOKUP(L7,'Weekly data'!B4:C60,2,FALSE),"")</f>
        <v>43456</v>
      </c>
      <c r="M8" s="27">
        <f>L8+6</f>
        <v>43462</v>
      </c>
      <c r="N8" s="12"/>
      <c r="Q8" s="37">
        <f>C8</f>
        <v>43435</v>
      </c>
      <c r="R8" s="37">
        <f>IFERROR(+VLOOKUP(Q7,'Weekly data'!AA4:AB60,2,FALSE),"")</f>
        <v>43462</v>
      </c>
      <c r="V8" s="34">
        <v>43435</v>
      </c>
      <c r="W8" s="34">
        <f>IFERROR(+VLOOKUP(V7,'Weekly data'!AA4:AB60,2,FALSE),"")</f>
        <v>43462</v>
      </c>
    </row>
    <row r="9" spans="1:25" ht="24.95" customHeight="1" thickTop="1" thickBot="1">
      <c r="A9" s="13"/>
      <c r="B9" s="20" t="s">
        <v>0</v>
      </c>
      <c r="C9" s="122">
        <f>IFERROR(+VLOOKUP(C7,'Weekly data'!G4:H60,2,FALSE),"")</f>
        <v>12220</v>
      </c>
      <c r="D9" s="123"/>
      <c r="E9" s="21"/>
      <c r="F9" s="122">
        <f>IFERROR(+VLOOKUP(F7,'Weekly data'!G4:H60,2,FALSE),"")</f>
        <v>13260</v>
      </c>
      <c r="G9" s="123"/>
      <c r="H9" s="21"/>
      <c r="I9" s="122">
        <f>IFERROR(+VLOOKUP(I7,'Weekly data'!G4:H60,2,FALSE),"")</f>
        <v>13520</v>
      </c>
      <c r="J9" s="123"/>
      <c r="K9" s="21"/>
      <c r="L9" s="122">
        <f>IFERROR(+VLOOKUP(L7,'Weekly data'!G4:H60,2,FALSE),"")</f>
        <v>10816</v>
      </c>
      <c r="M9" s="123"/>
      <c r="N9" s="14"/>
      <c r="Q9" s="110">
        <f>IF(Q7,C9+F9+I9+L9,"")</f>
        <v>49816</v>
      </c>
      <c r="R9" s="110"/>
      <c r="V9" s="118">
        <f>IFERROR(+VLOOKUP(V7,'Weekly data'!I4:J60,2,FALSE),"")</f>
        <v>49816</v>
      </c>
      <c r="W9" s="118"/>
    </row>
    <row r="10" spans="1:25" ht="24.95" customHeight="1" thickTop="1" thickBot="1">
      <c r="A10" s="13"/>
      <c r="B10" s="21" t="s">
        <v>16</v>
      </c>
      <c r="C10" s="22">
        <f>IFERROR(+VLOOKUP(C7,'Weekly data'!K4:L60,2,FALSE),"")</f>
        <v>32</v>
      </c>
      <c r="D10" s="23" t="str">
        <f>IF(E10&gt;=0.25%,'Weekly data'!AG4,'Weekly data'!AG6)</f>
        <v>J</v>
      </c>
      <c r="E10" s="24">
        <f>IFERROR(C10/C9,"")</f>
        <v>2.6186579378068742E-3</v>
      </c>
      <c r="F10" s="22">
        <f>IFERROR(+VLOOKUP(F7,'Weekly data'!K4:L60,2,FALSE),"")</f>
        <v>35</v>
      </c>
      <c r="G10" s="23" t="str">
        <f>IF(H10&gt;=0.25%,'Weekly data'!AG4,'Weekly data'!AG6)</f>
        <v>J</v>
      </c>
      <c r="H10" s="24">
        <f>IFERROR(F10/F9,"")</f>
        <v>2.6395173453996985E-3</v>
      </c>
      <c r="I10" s="22">
        <f>IFERROR(+VLOOKUP(I7,'Weekly data'!K4:L60,2,FALSE),"")</f>
        <v>22</v>
      </c>
      <c r="J10" s="23" t="str">
        <f>IF(K10&gt;=0.25%,'Weekly data'!AG4,'Weekly data'!AG6)</f>
        <v>L</v>
      </c>
      <c r="K10" s="24">
        <f>IFERROR(I10/I9,"")</f>
        <v>1.6272189349112425E-3</v>
      </c>
      <c r="L10" s="22">
        <f>IFERROR(+VLOOKUP(L7,'Weekly data'!K4:L60,2,FALSE),"")</f>
        <v>13</v>
      </c>
      <c r="M10" s="23" t="str">
        <f>IF(N10&gt;=0.25%,'Weekly data'!AG4,'Weekly data'!AG6)</f>
        <v>L</v>
      </c>
      <c r="N10" s="15">
        <f>IFERROR(L10/L9,"")</f>
        <v>1.201923076923077E-3</v>
      </c>
      <c r="O10" s="16"/>
      <c r="P10" s="16"/>
      <c r="Q10" s="38">
        <f>IF(Q7,C10+F10+I10+L10,"")</f>
        <v>102</v>
      </c>
      <c r="R10" s="39" t="str">
        <f>IF(S10&gt;=0.25%,'Weekly data'!AG4,'Weekly data'!AG6)</f>
        <v>L</v>
      </c>
      <c r="S10" s="18">
        <f>IFERROR(Q10/Q9,"")</f>
        <v>2.0475349285370161E-3</v>
      </c>
      <c r="T10" s="16"/>
      <c r="U10" s="16"/>
      <c r="V10" s="31">
        <f>IFERROR(+VLOOKUP(V7,'Weekly data'!M4:N60,2,FALSE),"")</f>
        <v>102</v>
      </c>
      <c r="W10" s="32" t="str">
        <f>IF(X10&gt;=0.25%,'Weekly data'!AG4,'Weekly data'!AG6)</f>
        <v>L</v>
      </c>
      <c r="X10" s="18">
        <f>IFERROR(V10/V9,"")</f>
        <v>2.0475349285370161E-3</v>
      </c>
    </row>
    <row r="11" spans="1:25" ht="24.95" customHeight="1" thickTop="1" thickBot="1">
      <c r="A11" s="13"/>
      <c r="B11" s="21" t="s">
        <v>18</v>
      </c>
      <c r="C11" s="22">
        <f>IFERROR(+VLOOKUP(C7,'Weekly data'!O4:P60,2,FALSE),"")</f>
        <v>121</v>
      </c>
      <c r="D11" s="23" t="str">
        <f>IF(E11&gt;=1%,'Weekly data'!AG4,'Weekly data'!AG6)</f>
        <v>L</v>
      </c>
      <c r="E11" s="24">
        <f>IFERROR(C11/C9,"")</f>
        <v>9.9018003273322417E-3</v>
      </c>
      <c r="F11" s="22">
        <f>IFERROR(+VLOOKUP(F7,'Weekly data'!O4:P60,2,FALSE),"")</f>
        <v>111</v>
      </c>
      <c r="G11" s="23" t="str">
        <f>IF(H11&gt;=1%,'Weekly data'!AG4,'Weekly data'!AG6)</f>
        <v>L</v>
      </c>
      <c r="H11" s="24">
        <f>IFERROR(F11/F9,"")</f>
        <v>8.3710407239819002E-3</v>
      </c>
      <c r="I11" s="22">
        <f>IFERROR(+VLOOKUP(I7,'Weekly data'!O4:P60,2,FALSE),"")</f>
        <v>105</v>
      </c>
      <c r="J11" s="23" t="str">
        <f>IF(K11&gt;=1%,'Weekly data'!AG4,'Weekly data'!AG6)</f>
        <v>L</v>
      </c>
      <c r="K11" s="24">
        <f>IFERROR(I11/I9,"")</f>
        <v>7.7662721893491122E-3</v>
      </c>
      <c r="L11" s="22">
        <f>IFERROR(+VLOOKUP(L7,'Weekly data'!O4:P60,2,FALSE),"")</f>
        <v>119</v>
      </c>
      <c r="M11" s="23" t="str">
        <f>IF(N11&gt;=1%,'Weekly data'!AG4,'Weekly data'!AG6)</f>
        <v>J</v>
      </c>
      <c r="N11" s="15">
        <f>IFERROR(L11/L9,"")</f>
        <v>1.1002218934911243E-2</v>
      </c>
      <c r="O11" s="16"/>
      <c r="P11" s="16"/>
      <c r="Q11" s="38">
        <f>IF(Q7,C11+F11+I11+L11,"")</f>
        <v>456</v>
      </c>
      <c r="R11" s="39" t="str">
        <f>IF(S11&gt;=1%,'Weekly data'!AG4,'Weekly data'!AG6)</f>
        <v>L</v>
      </c>
      <c r="S11" s="18">
        <f>IFERROR(Q11/Q9,"")</f>
        <v>9.1536855628713658E-3</v>
      </c>
      <c r="T11" s="16"/>
      <c r="U11" s="16"/>
      <c r="V11" s="31">
        <f>IFERROR(+VLOOKUP(V7,'Weekly data'!Q4:R60,2,FALSE),"")</f>
        <v>456</v>
      </c>
      <c r="W11" s="32" t="str">
        <f>IF(X11&gt;=1%,'Weekly data'!AG4,'Weekly data'!AG6)</f>
        <v>L</v>
      </c>
      <c r="X11" s="18">
        <f>IFERROR(V11/V9,"")</f>
        <v>9.1536855628713658E-3</v>
      </c>
    </row>
    <row r="12" spans="1:25" ht="24.95" customHeight="1" thickTop="1" thickBot="1">
      <c r="A12" s="13"/>
      <c r="B12" s="21" t="s">
        <v>20</v>
      </c>
      <c r="C12" s="22">
        <f>IFERROR(+VLOOKUP(C7,'Weekly data'!S4:T60,2,FALSE),"")</f>
        <v>1</v>
      </c>
      <c r="D12" s="23" t="str">
        <f>IF(C12&gt;=1,'Weekly data'!AG4,'Weekly data'!AG6)</f>
        <v>J</v>
      </c>
      <c r="E12" s="25"/>
      <c r="F12" s="22">
        <f>IFERROR(+VLOOKUP(F7,'Weekly data'!S4:T60,2,FALSE),"")</f>
        <v>1</v>
      </c>
      <c r="G12" s="23" t="str">
        <f>IF(F12&gt;=1,'Weekly data'!AG4,'Weekly data'!AG6)</f>
        <v>J</v>
      </c>
      <c r="H12" s="25"/>
      <c r="I12" s="22">
        <f>IFERROR(+VLOOKUP(I7,'Weekly data'!S4:T60,2,FALSE),"")</f>
        <v>1</v>
      </c>
      <c r="J12" s="23" t="str">
        <f>IF(I12&gt;=1,'Weekly data'!AG4,'Weekly data'!AG6)</f>
        <v>J</v>
      </c>
      <c r="K12" s="25"/>
      <c r="L12" s="22">
        <f>IFERROR(+VLOOKUP(L7,'Weekly data'!S4:T60,2,FALSE),"")</f>
        <v>1</v>
      </c>
      <c r="M12" s="23" t="str">
        <f>IF(L12&gt;=1,'Weekly data'!AG4,'Weekly data'!AG6)</f>
        <v>J</v>
      </c>
      <c r="N12" s="14"/>
      <c r="O12" s="16"/>
      <c r="P12" s="16"/>
      <c r="Q12" s="41">
        <f>IF(Q7,C12+F12+I12+L12,"")</f>
        <v>4</v>
      </c>
      <c r="R12" s="39" t="str">
        <f>IF(Q12&gt;=4,'Weekly data'!AG4,'Weekly data'!AG6)</f>
        <v>J</v>
      </c>
      <c r="S12" s="17"/>
      <c r="T12" s="16"/>
      <c r="U12" s="16"/>
      <c r="V12" s="40">
        <f>IFERROR(+VLOOKUP(V7,'Weekly data'!U4:V60,2,FALSE),"")</f>
        <v>4</v>
      </c>
      <c r="W12" s="42" t="str">
        <f>IF(V12&gt;=57,'Weekly data'!AG4,'Weekly data'!AG5)</f>
        <v>K</v>
      </c>
      <c r="X12" s="17"/>
    </row>
    <row r="13" spans="1:25" ht="16.5" thickTop="1" thickBot="1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V13" s="44"/>
    </row>
    <row r="14" spans="1:25" ht="29.25" customHeight="1" thickBot="1"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V14" s="112" t="s">
        <v>10</v>
      </c>
      <c r="W14" s="113"/>
      <c r="Y14" s="43"/>
    </row>
    <row r="15" spans="1:2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</row>
    <row r="16" spans="1:25"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</row>
  </sheetData>
  <sheetProtection selectLockedCells="1"/>
  <mergeCells count="18">
    <mergeCell ref="Q6:R6"/>
    <mergeCell ref="Q7:R7"/>
    <mergeCell ref="Q9:R9"/>
    <mergeCell ref="C6:D6"/>
    <mergeCell ref="V14:W14"/>
    <mergeCell ref="B4:C5"/>
    <mergeCell ref="B7:B8"/>
    <mergeCell ref="V7:W7"/>
    <mergeCell ref="V9:W9"/>
    <mergeCell ref="V6:W6"/>
    <mergeCell ref="C7:D7"/>
    <mergeCell ref="F7:G7"/>
    <mergeCell ref="I7:J7"/>
    <mergeCell ref="L7:M7"/>
    <mergeCell ref="C9:D9"/>
    <mergeCell ref="F9:G9"/>
    <mergeCell ref="I9:J9"/>
    <mergeCell ref="L9:M9"/>
  </mergeCells>
  <conditionalFormatting sqref="D10">
    <cfRule type="expression" dxfId="415" priority="44">
      <formula>AND($C9=0)</formula>
    </cfRule>
    <cfRule type="expression" dxfId="414" priority="183">
      <formula>D10="J"</formula>
    </cfRule>
    <cfRule type="expression" dxfId="413" priority="184">
      <formula>D10="L"</formula>
    </cfRule>
  </conditionalFormatting>
  <conditionalFormatting sqref="D11">
    <cfRule type="expression" dxfId="412" priority="43">
      <formula>AND($C9=0)</formula>
    </cfRule>
    <cfRule type="expression" dxfId="411" priority="175">
      <formula>D11="J"</formula>
    </cfRule>
    <cfRule type="expression" dxfId="410" priority="176">
      <formula>D11="L"</formula>
    </cfRule>
  </conditionalFormatting>
  <conditionalFormatting sqref="D12">
    <cfRule type="expression" dxfId="409" priority="42">
      <formula>AND($C9=0)</formula>
    </cfRule>
    <cfRule type="expression" dxfId="408" priority="173">
      <formula>D12="J"</formula>
    </cfRule>
    <cfRule type="expression" dxfId="407" priority="174">
      <formula>D12="L"</formula>
    </cfRule>
  </conditionalFormatting>
  <conditionalFormatting sqref="G12">
    <cfRule type="expression" dxfId="406" priority="39">
      <formula>AND($F9=0)</formula>
    </cfRule>
    <cfRule type="expression" dxfId="405" priority="169">
      <formula>G12="J"</formula>
    </cfRule>
    <cfRule type="expression" dxfId="404" priority="170">
      <formula>G12="L"</formula>
    </cfRule>
  </conditionalFormatting>
  <conditionalFormatting sqref="G10">
    <cfRule type="expression" dxfId="403" priority="41">
      <formula>AND($F9=0)</formula>
    </cfRule>
    <cfRule type="expression" dxfId="402" priority="167">
      <formula>G10="J"</formula>
    </cfRule>
    <cfRule type="expression" dxfId="401" priority="168">
      <formula>G10="L"</formula>
    </cfRule>
  </conditionalFormatting>
  <conditionalFormatting sqref="G11">
    <cfRule type="expression" dxfId="400" priority="40">
      <formula>AND($F9=0)</formula>
    </cfRule>
    <cfRule type="expression" dxfId="399" priority="165">
      <formula>G11="J"</formula>
    </cfRule>
    <cfRule type="expression" dxfId="398" priority="166">
      <formula>G11="L"</formula>
    </cfRule>
  </conditionalFormatting>
  <conditionalFormatting sqref="J10">
    <cfRule type="expression" dxfId="397" priority="38">
      <formula>AND($I9=0)</formula>
    </cfRule>
    <cfRule type="expression" dxfId="396" priority="163">
      <formula>J10="J"</formula>
    </cfRule>
    <cfRule type="expression" dxfId="395" priority="164">
      <formula>J10="L"</formula>
    </cfRule>
  </conditionalFormatting>
  <conditionalFormatting sqref="J11">
    <cfRule type="expression" dxfId="394" priority="37">
      <formula>AND($I9=0)</formula>
    </cfRule>
    <cfRule type="expression" dxfId="393" priority="161">
      <formula>J11="J"</formula>
    </cfRule>
    <cfRule type="expression" dxfId="392" priority="162">
      <formula>J11="L"</formula>
    </cfRule>
  </conditionalFormatting>
  <conditionalFormatting sqref="M10">
    <cfRule type="expression" dxfId="391" priority="35">
      <formula>AND($L9=0)</formula>
    </cfRule>
    <cfRule type="expression" dxfId="390" priority="159">
      <formula>M10="J"</formula>
    </cfRule>
    <cfRule type="expression" dxfId="389" priority="160">
      <formula>M10="L"</formula>
    </cfRule>
  </conditionalFormatting>
  <conditionalFormatting sqref="M11">
    <cfRule type="expression" dxfId="388" priority="34">
      <formula>AND($L9=0)</formula>
    </cfRule>
    <cfRule type="expression" dxfId="387" priority="157">
      <formula>M11="J"</formula>
    </cfRule>
    <cfRule type="expression" dxfId="386" priority="158">
      <formula>M11="L"</formula>
    </cfRule>
  </conditionalFormatting>
  <conditionalFormatting sqref="J12">
    <cfRule type="expression" dxfId="385" priority="36">
      <formula>AND($I9=0)</formula>
    </cfRule>
    <cfRule type="expression" dxfId="384" priority="155">
      <formula>J12="J"</formula>
    </cfRule>
    <cfRule type="expression" dxfId="383" priority="156">
      <formula>J12="L"</formula>
    </cfRule>
  </conditionalFormatting>
  <conditionalFormatting sqref="M12">
    <cfRule type="expression" dxfId="382" priority="33">
      <formula>AND($L9=0)</formula>
    </cfRule>
    <cfRule type="expression" dxfId="381" priority="153">
      <formula>M12="J"</formula>
    </cfRule>
    <cfRule type="expression" dxfId="380" priority="154">
      <formula>M12="L"</formula>
    </cfRule>
  </conditionalFormatting>
  <conditionalFormatting sqref="W12">
    <cfRule type="expression" dxfId="379" priority="1">
      <formula>AND($C9=0)</formula>
    </cfRule>
    <cfRule type="expression" dxfId="378" priority="24">
      <formula>AND($V9=0)</formula>
    </cfRule>
    <cfRule type="expression" dxfId="377" priority="45">
      <formula>W12="K"</formula>
    </cfRule>
    <cfRule type="expression" dxfId="376" priority="129">
      <formula>W12="J"</formula>
    </cfRule>
    <cfRule type="expression" dxfId="375" priority="130">
      <formula>W12="L"</formula>
    </cfRule>
  </conditionalFormatting>
  <conditionalFormatting sqref="W11">
    <cfRule type="expression" dxfId="374" priority="25">
      <formula>AND($C9=0)</formula>
    </cfRule>
    <cfRule type="expression" dxfId="373" priority="46">
      <formula>AND($V9=0)</formula>
    </cfRule>
    <cfRule type="expression" dxfId="372" priority="99">
      <formula>W11="J"</formula>
    </cfRule>
    <cfRule type="expression" dxfId="371" priority="100">
      <formula>W11="L"</formula>
    </cfRule>
  </conditionalFormatting>
  <conditionalFormatting sqref="W10">
    <cfRule type="expression" dxfId="370" priority="26">
      <formula>AND($C9=0)</formula>
    </cfRule>
    <cfRule type="expression" dxfId="369" priority="47">
      <formula>AND($V9=0)</formula>
    </cfRule>
    <cfRule type="expression" dxfId="368" priority="127">
      <formula>W10="J"</formula>
    </cfRule>
    <cfRule type="expression" dxfId="367" priority="128">
      <formula>W10="L"</formula>
    </cfRule>
  </conditionalFormatting>
  <conditionalFormatting sqref="I12">
    <cfRule type="expression" dxfId="366" priority="55">
      <formula>AND($I9=0)</formula>
    </cfRule>
    <cfRule type="expression" dxfId="365" priority="80">
      <formula>I12="0"</formula>
    </cfRule>
  </conditionalFormatting>
  <conditionalFormatting sqref="F9:G9">
    <cfRule type="expression" dxfId="364" priority="73">
      <formula>F9=0</formula>
    </cfRule>
    <cfRule type="expression" dxfId="363" priority="75">
      <formula>F9="0 h"</formula>
    </cfRule>
  </conditionalFormatting>
  <conditionalFormatting sqref="I9:J9">
    <cfRule type="expression" dxfId="362" priority="71">
      <formula>I9=0</formula>
    </cfRule>
    <cfRule type="expression" dxfId="361" priority="72">
      <formula>I9="0 h"</formula>
    </cfRule>
  </conditionalFormatting>
  <conditionalFormatting sqref="L9:M9">
    <cfRule type="expression" dxfId="360" priority="69">
      <formula>L9=0</formula>
    </cfRule>
    <cfRule type="expression" dxfId="359" priority="70">
      <formula>L9="0 h"</formula>
    </cfRule>
  </conditionalFormatting>
  <conditionalFormatting sqref="C9:D9">
    <cfRule type="expression" dxfId="358" priority="67">
      <formula>C9=0</formula>
    </cfRule>
  </conditionalFormatting>
  <conditionalFormatting sqref="C10">
    <cfRule type="expression" dxfId="357" priority="65">
      <formula>AND($C9=0)</formula>
    </cfRule>
    <cfRule type="expression" dxfId="356" priority="66">
      <formula>C10=C9=0</formula>
    </cfRule>
  </conditionalFormatting>
  <conditionalFormatting sqref="C11">
    <cfRule type="expression" dxfId="355" priority="62">
      <formula>AND($C9=0)</formula>
    </cfRule>
    <cfRule type="expression" dxfId="354" priority="63">
      <formula>AND($C10=0)</formula>
    </cfRule>
    <cfRule type="expression" dxfId="353" priority="64">
      <formula>C11=C10=0</formula>
    </cfRule>
  </conditionalFormatting>
  <conditionalFormatting sqref="C12">
    <cfRule type="expression" dxfId="352" priority="61">
      <formula>AND($C9=0)</formula>
    </cfRule>
  </conditionalFormatting>
  <conditionalFormatting sqref="F10">
    <cfRule type="expression" dxfId="351" priority="60">
      <formula>AND($F9=0)</formula>
    </cfRule>
  </conditionalFormatting>
  <conditionalFormatting sqref="F11">
    <cfRule type="expression" dxfId="350" priority="59">
      <formula>AND($F9=0)</formula>
    </cfRule>
  </conditionalFormatting>
  <conditionalFormatting sqref="F12">
    <cfRule type="expression" dxfId="349" priority="58">
      <formula>AND($F9=0)</formula>
    </cfRule>
  </conditionalFormatting>
  <conditionalFormatting sqref="I10">
    <cfRule type="expression" dxfId="348" priority="57">
      <formula>AND($I9=0)</formula>
    </cfRule>
  </conditionalFormatting>
  <conditionalFormatting sqref="I11">
    <cfRule type="expression" dxfId="347" priority="56">
      <formula>AND($I9=0)</formula>
    </cfRule>
  </conditionalFormatting>
  <conditionalFormatting sqref="L10">
    <cfRule type="expression" dxfId="346" priority="54">
      <formula>AND($L9=0)</formula>
    </cfRule>
  </conditionalFormatting>
  <conditionalFormatting sqref="L11">
    <cfRule type="expression" dxfId="345" priority="53">
      <formula>AND($L9=0)</formula>
    </cfRule>
  </conditionalFormatting>
  <conditionalFormatting sqref="L12">
    <cfRule type="expression" dxfId="344" priority="52">
      <formula>AND($L9=0)</formula>
    </cfRule>
  </conditionalFormatting>
  <conditionalFormatting sqref="V9:W9">
    <cfRule type="expression" dxfId="343" priority="30">
      <formula>AND($C9=0)</formula>
    </cfRule>
    <cfRule type="expression" dxfId="342" priority="51">
      <formula>V9=0</formula>
    </cfRule>
  </conditionalFormatting>
  <conditionalFormatting sqref="V10">
    <cfRule type="expression" dxfId="341" priority="29">
      <formula>AND($C9=0)</formula>
    </cfRule>
    <cfRule type="expression" dxfId="340" priority="50">
      <formula>AND($V9=0)</formula>
    </cfRule>
  </conditionalFormatting>
  <conditionalFormatting sqref="V11">
    <cfRule type="expression" dxfId="339" priority="28">
      <formula>AND($C9=0)</formula>
    </cfRule>
    <cfRule type="expression" dxfId="338" priority="49">
      <formula>AND($V9=0)</formula>
    </cfRule>
  </conditionalFormatting>
  <conditionalFormatting sqref="V12">
    <cfRule type="expression" dxfId="337" priority="27">
      <formula>AND($C9=0)</formula>
    </cfRule>
    <cfRule type="expression" dxfId="336" priority="48">
      <formula>AND($V9=0)</formula>
    </cfRule>
  </conditionalFormatting>
  <conditionalFormatting sqref="V8">
    <cfRule type="expression" dxfId="335" priority="32">
      <formula>AND($V7=0)</formula>
    </cfRule>
  </conditionalFormatting>
  <conditionalFormatting sqref="W8">
    <cfRule type="expression" dxfId="334" priority="31">
      <formula>AND($V7=0)</formula>
    </cfRule>
  </conditionalFormatting>
  <conditionalFormatting sqref="R12">
    <cfRule type="expression" dxfId="333" priority="2">
      <formula>AND($C9=0)</formula>
    </cfRule>
    <cfRule type="expression" dxfId="332" priority="11">
      <formula>AND($V9=0)</formula>
    </cfRule>
    <cfRule type="expression" dxfId="331" priority="22">
      <formula>R12="J"</formula>
    </cfRule>
    <cfRule type="expression" dxfId="330" priority="23">
      <formula>R12="L"</formula>
    </cfRule>
  </conditionalFormatting>
  <conditionalFormatting sqref="R11">
    <cfRule type="expression" dxfId="329" priority="3">
      <formula>AND($C9=0)</formula>
    </cfRule>
    <cfRule type="expression" dxfId="328" priority="12">
      <formula>AND($V9=0)</formula>
    </cfRule>
    <cfRule type="expression" dxfId="327" priority="18">
      <formula>R11="J"</formula>
    </cfRule>
    <cfRule type="expression" dxfId="326" priority="19">
      <formula>R11="L"</formula>
    </cfRule>
  </conditionalFormatting>
  <conditionalFormatting sqref="R10">
    <cfRule type="expression" dxfId="325" priority="4">
      <formula>AND($C9=0)</formula>
    </cfRule>
    <cfRule type="expression" dxfId="324" priority="13">
      <formula>AND($V9=0)</formula>
    </cfRule>
    <cfRule type="expression" dxfId="323" priority="20">
      <formula>R10="J"</formula>
    </cfRule>
    <cfRule type="expression" dxfId="322" priority="21">
      <formula>R10="L"</formula>
    </cfRule>
  </conditionalFormatting>
  <conditionalFormatting sqref="Q9:R9">
    <cfRule type="expression" dxfId="321" priority="8">
      <formula>AND($C9=0)</formula>
    </cfRule>
    <cfRule type="expression" dxfId="320" priority="17">
      <formula>Q9=0</formula>
    </cfRule>
  </conditionalFormatting>
  <conditionalFormatting sqref="Q10">
    <cfRule type="expression" dxfId="319" priority="7">
      <formula>AND($C9=0)</formula>
    </cfRule>
    <cfRule type="expression" dxfId="318" priority="16">
      <formula>AND($V9=0)</formula>
    </cfRule>
  </conditionalFormatting>
  <conditionalFormatting sqref="Q11">
    <cfRule type="expression" dxfId="317" priority="6">
      <formula>AND($C9=0)</formula>
    </cfRule>
    <cfRule type="expression" dxfId="316" priority="15">
      <formula>AND($V9=0)</formula>
    </cfRule>
  </conditionalFormatting>
  <conditionalFormatting sqref="Q12">
    <cfRule type="expression" dxfId="315" priority="5">
      <formula>AND($C9=0)</formula>
    </cfRule>
    <cfRule type="expression" dxfId="314" priority="14">
      <formula>AND($V9=0)</formula>
    </cfRule>
  </conditionalFormatting>
  <conditionalFormatting sqref="Q8">
    <cfRule type="expression" dxfId="313" priority="10">
      <formula>AND($V7=0)</formula>
    </cfRule>
  </conditionalFormatting>
  <conditionalFormatting sqref="R8">
    <cfRule type="expression" dxfId="312" priority="9">
      <formula>AND($V7=0)</formula>
    </cfRule>
  </conditionalFormatting>
  <pageMargins left="0.7" right="0.7" top="0.75" bottom="0.75" header="0.3" footer="0.3"/>
  <pageSetup paperSize="9" scale="54" orientation="portrait" copies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'Weekly data'!$B$4:$B$60</xm:f>
          </x14:formula1>
          <xm:sqref>C7:N7</xm:sqref>
        </x14:dataValidation>
        <x14:dataValidation type="list" allowBlank="1" showInputMessage="1" showErrorMessage="1">
          <x14:formula1>
            <xm:f>Feuil5!$C$3:$C$5</xm:f>
          </x14:formula1>
          <xm:sqref>B4:C5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workbookViewId="0">
      <selection activeCell="C9" sqref="C9"/>
    </sheetView>
  </sheetViews>
  <sheetFormatPr baseColWidth="10" defaultRowHeight="15"/>
  <cols>
    <col min="1" max="1" width="4" style="8" customWidth="1"/>
    <col min="2" max="2" width="18" style="8" bestFit="1" customWidth="1"/>
    <col min="3" max="3" width="11.42578125" style="8"/>
    <col min="4" max="4" width="11.42578125" style="8" customWidth="1"/>
    <col min="5" max="5" width="11.42578125" style="8" hidden="1" customWidth="1"/>
    <col min="6" max="7" width="11.42578125" style="8"/>
    <col min="8" max="8" width="11.42578125" style="8" hidden="1" customWidth="1"/>
    <col min="9" max="10" width="11.42578125" style="8"/>
    <col min="11" max="11" width="11.42578125" style="8" hidden="1" customWidth="1"/>
    <col min="12" max="13" width="11.42578125" style="8"/>
    <col min="14" max="14" width="11.42578125" style="8" hidden="1" customWidth="1"/>
    <col min="15" max="16" width="3.5703125" style="8" customWidth="1"/>
    <col min="17" max="18" width="11.42578125" style="8"/>
    <col min="19" max="19" width="11.42578125" style="8" hidden="1" customWidth="1"/>
    <col min="20" max="21" width="3.5703125" style="8" customWidth="1"/>
    <col min="22" max="23" width="11.42578125" style="8"/>
    <col min="24" max="24" width="11.42578125" style="8" hidden="1" customWidth="1"/>
    <col min="25" max="25" width="3.5703125" style="8" customWidth="1"/>
    <col min="26" max="16384" width="11.42578125" style="8"/>
  </cols>
  <sheetData>
    <row r="2" spans="1:25" ht="15.75" thickBot="1"/>
    <row r="3" spans="1:25" ht="16.5" thickTop="1" thickBot="1">
      <c r="C3" s="111"/>
      <c r="D3" s="111"/>
      <c r="Q3" s="124" t="s">
        <v>9</v>
      </c>
      <c r="R3" s="124"/>
      <c r="V3" s="119" t="s">
        <v>11</v>
      </c>
      <c r="W3" s="119"/>
    </row>
    <row r="4" spans="1:25" ht="24.95" customHeight="1" thickTop="1" thickBot="1">
      <c r="B4" s="115" t="s">
        <v>6</v>
      </c>
      <c r="C4" s="120">
        <v>5</v>
      </c>
      <c r="D4" s="120"/>
      <c r="E4" s="9"/>
      <c r="F4" s="120">
        <f>C4+1</f>
        <v>6</v>
      </c>
      <c r="G4" s="121"/>
      <c r="H4" s="10"/>
      <c r="I4" s="120">
        <f>C4+2</f>
        <v>7</v>
      </c>
      <c r="J4" s="120"/>
      <c r="K4" s="9"/>
      <c r="L4" s="120">
        <f>C4+3</f>
        <v>8</v>
      </c>
      <c r="M4" s="120"/>
      <c r="N4" s="11"/>
      <c r="Q4" s="125">
        <f>L4</f>
        <v>8</v>
      </c>
      <c r="R4" s="125"/>
      <c r="V4" s="117">
        <v>7</v>
      </c>
      <c r="W4" s="117"/>
    </row>
    <row r="5" spans="1:25" ht="24.95" customHeight="1" thickTop="1" thickBot="1">
      <c r="B5" s="116"/>
      <c r="C5" s="26">
        <f>IFERROR(+VLOOKUP(C4,'Weekly data'!B4:C60,2,FALSE),"")</f>
        <v>43463</v>
      </c>
      <c r="D5" s="27">
        <f>C5+6</f>
        <v>43469</v>
      </c>
      <c r="E5" s="28"/>
      <c r="F5" s="29">
        <f>IFERROR(+VLOOKUP(F4,'Weekly data'!B4:C60,2,FALSE),"")</f>
        <v>43470</v>
      </c>
      <c r="G5" s="27">
        <f>F5+6</f>
        <v>43476</v>
      </c>
      <c r="H5" s="28"/>
      <c r="I5" s="29">
        <f>IFERROR(+VLOOKUP(I4,'Weekly data'!B4:C60,2,FALSE),"")</f>
        <v>43477</v>
      </c>
      <c r="J5" s="27">
        <f>I5+6</f>
        <v>43483</v>
      </c>
      <c r="K5" s="28"/>
      <c r="L5" s="29">
        <f>IFERROR(+VLOOKUP(L4,'Weekly data'!B4:C60,2,FALSE),"")</f>
        <v>43484</v>
      </c>
      <c r="M5" s="27">
        <f>L5+6</f>
        <v>43490</v>
      </c>
      <c r="N5" s="12"/>
      <c r="Q5" s="37">
        <f>C5</f>
        <v>43463</v>
      </c>
      <c r="R5" s="37">
        <f>IFERROR(+VLOOKUP(Q4,'Weekly data'!AA4:AB60,2,FALSE),"")</f>
        <v>43490</v>
      </c>
      <c r="V5" s="34">
        <v>43435</v>
      </c>
      <c r="W5" s="34">
        <f>IFERROR(+VLOOKUP(V4,'Weekly data'!AA4:AB60,2,FALSE),"")</f>
        <v>43483</v>
      </c>
    </row>
    <row r="6" spans="1:25" ht="24.95" customHeight="1" thickTop="1" thickBot="1">
      <c r="A6" s="13"/>
      <c r="B6" s="20" t="s">
        <v>0</v>
      </c>
      <c r="C6" s="122">
        <f>IFERROR(+VLOOKUP(C4,'Weekly data'!G4:H60,2,FALSE),"")</f>
        <v>11024</v>
      </c>
      <c r="D6" s="123"/>
      <c r="E6" s="21"/>
      <c r="F6" s="122">
        <f>IFERROR(+VLOOKUP(F4,'Weekly data'!G4:H60,2,FALSE),"")</f>
        <v>13260</v>
      </c>
      <c r="G6" s="123"/>
      <c r="H6" s="21"/>
      <c r="I6" s="122">
        <f>IFERROR(+VLOOKUP(I4,'Weekly data'!G4:H60,2,FALSE),"")</f>
        <v>0</v>
      </c>
      <c r="J6" s="123"/>
      <c r="K6" s="21"/>
      <c r="L6" s="122">
        <f>IFERROR(+VLOOKUP(L4,'Weekly data'!G4:H60,2,FALSE),"")</f>
        <v>0</v>
      </c>
      <c r="M6" s="123"/>
      <c r="N6" s="14"/>
      <c r="Q6" s="110">
        <f>IF(Q4,C6+F6+I6+L6,"")</f>
        <v>24284</v>
      </c>
      <c r="R6" s="110"/>
      <c r="V6" s="118">
        <f>IFERROR(+VLOOKUP(V4,'Weekly data'!I4:J60,2,FALSE),"")</f>
        <v>74100</v>
      </c>
      <c r="W6" s="118"/>
    </row>
    <row r="7" spans="1:25" ht="24.95" customHeight="1" thickTop="1" thickBot="1">
      <c r="A7" s="13"/>
      <c r="B7" s="21" t="s">
        <v>16</v>
      </c>
      <c r="C7" s="22">
        <f>IFERROR(+VLOOKUP(C4,'Weekly data'!K4:L60,2,FALSE),"")</f>
        <v>25</v>
      </c>
      <c r="D7" s="23" t="str">
        <f>IF(E7&gt;=0.25%,'Weekly data'!AG4,'Weekly data'!AG6)</f>
        <v>L</v>
      </c>
      <c r="E7" s="24">
        <f>IFERROR(C7/C6,"")</f>
        <v>2.2677793904208998E-3</v>
      </c>
      <c r="F7" s="22">
        <f>IFERROR(+VLOOKUP(F4,'Weekly data'!K4:L60,2,FALSE),"")</f>
        <v>38</v>
      </c>
      <c r="G7" s="23" t="str">
        <f>IF(H7&gt;=0.25%,'Weekly data'!AG4,'Weekly data'!AG6)</f>
        <v>J</v>
      </c>
      <c r="H7" s="24">
        <f>IFERROR(F7/F6,"")</f>
        <v>2.8657616892911008E-3</v>
      </c>
      <c r="I7" s="22">
        <f>IFERROR(+VLOOKUP(I4,'Weekly data'!K4:L60,2,FALSE),"")</f>
        <v>0</v>
      </c>
      <c r="J7" s="23" t="str">
        <f>IF(K7&gt;=0.25%,'Weekly data'!AG4,'Weekly data'!AG6)</f>
        <v>J</v>
      </c>
      <c r="K7" s="24" t="str">
        <f>IFERROR(I7/I6,"")</f>
        <v/>
      </c>
      <c r="L7" s="22">
        <f>IFERROR(+VLOOKUP(L4,'Weekly data'!K4:L60,2,FALSE),"")</f>
        <v>0</v>
      </c>
      <c r="M7" s="23" t="str">
        <f>IF(N7&gt;=0.25%,'Weekly data'!AG4,'Weekly data'!AG6)</f>
        <v>J</v>
      </c>
      <c r="N7" s="15" t="str">
        <f>IFERROR(L7/L6,"")</f>
        <v/>
      </c>
      <c r="O7" s="16"/>
      <c r="P7" s="16"/>
      <c r="Q7" s="38">
        <f>IF(Q4,C7+F7+I7+L7,"")</f>
        <v>63</v>
      </c>
      <c r="R7" s="39" t="str">
        <f>IF(S7&gt;=0.25%,'Weekly data'!AG4,'Weekly data'!AG6)</f>
        <v>J</v>
      </c>
      <c r="S7" s="18">
        <f>IFERROR(Q7/Q6,"")</f>
        <v>2.5943007741722943E-3</v>
      </c>
      <c r="T7" s="16"/>
      <c r="U7" s="16"/>
      <c r="V7" s="31">
        <f>IFERROR(+VLOOKUP(V4,'Weekly data'!M4:N60,2,FALSE),"")</f>
        <v>165</v>
      </c>
      <c r="W7" s="32" t="str">
        <f>IF(X7&gt;=0.25%,'Weekly data'!AG4,'Weekly data'!AG6)</f>
        <v>L</v>
      </c>
      <c r="X7" s="18">
        <f>IFERROR(V7/V6,"")</f>
        <v>2.2267206477732792E-3</v>
      </c>
    </row>
    <row r="8" spans="1:25" ht="24.95" customHeight="1" thickTop="1" thickBot="1">
      <c r="A8" s="13"/>
      <c r="B8" s="21" t="s">
        <v>18</v>
      </c>
      <c r="C8" s="22">
        <f>IFERROR(+VLOOKUP(C4,'Weekly data'!O4:P60,2,FALSE),"")</f>
        <v>114</v>
      </c>
      <c r="D8" s="23" t="str">
        <f>IF(E8&gt;=1%,'Weekly data'!AG4,'Weekly data'!AG6)</f>
        <v>J</v>
      </c>
      <c r="E8" s="24">
        <f>IFERROR(C8/C6,"")</f>
        <v>1.0341074020319304E-2</v>
      </c>
      <c r="F8" s="22">
        <f>IFERROR(+VLOOKUP(F4,'Weekly data'!O4:P60,2,FALSE),"")</f>
        <v>124</v>
      </c>
      <c r="G8" s="23" t="str">
        <f>IF(H8&gt;=1%,'Weekly data'!AG4,'Weekly data'!AG6)</f>
        <v>L</v>
      </c>
      <c r="H8" s="24">
        <f>IFERROR(F8/F6,"")</f>
        <v>9.3514328808446453E-3</v>
      </c>
      <c r="I8" s="22">
        <f>IFERROR(+VLOOKUP(I4,'Weekly data'!O4:P60,2,FALSE),"")</f>
        <v>0</v>
      </c>
      <c r="J8" s="23" t="str">
        <f>IF(K8&gt;=1%,'Weekly data'!AG4,'Weekly data'!AG6)</f>
        <v>J</v>
      </c>
      <c r="K8" s="24" t="str">
        <f>IFERROR(I8/I6,"")</f>
        <v/>
      </c>
      <c r="L8" s="22">
        <f>IFERROR(+VLOOKUP(L4,'Weekly data'!O4:P60,2,FALSE),"")</f>
        <v>0</v>
      </c>
      <c r="M8" s="23" t="str">
        <f>IF(N8&gt;=1%,'Weekly data'!AG4,'Weekly data'!AG6)</f>
        <v>J</v>
      </c>
      <c r="N8" s="15" t="str">
        <f>IFERROR(L8/L6,"")</f>
        <v/>
      </c>
      <c r="O8" s="16"/>
      <c r="P8" s="16"/>
      <c r="Q8" s="38">
        <f>IF(Q4,C8+F8+I8+L8,"")</f>
        <v>238</v>
      </c>
      <c r="R8" s="39" t="str">
        <f>IF(S8&gt;=1%,'Weekly data'!AG4,'Weekly data'!AG6)</f>
        <v>L</v>
      </c>
      <c r="S8" s="18">
        <f>IFERROR(Q8/Q6,"")</f>
        <v>9.8006918135397792E-3</v>
      </c>
      <c r="T8" s="16"/>
      <c r="U8" s="16"/>
      <c r="V8" s="31">
        <f>IFERROR(+VLOOKUP(V4,'Weekly data'!Q4:R60,2,FALSE),"")</f>
        <v>694</v>
      </c>
      <c r="W8" s="32" t="str">
        <f>IF(X8&gt;=1%,'Weekly data'!AG4,'Weekly data'!AG6)</f>
        <v>L</v>
      </c>
      <c r="X8" s="18">
        <f>IFERROR(V8/V6,"")</f>
        <v>9.3657219973009454E-3</v>
      </c>
    </row>
    <row r="9" spans="1:25" ht="24.95" customHeight="1" thickTop="1" thickBot="1">
      <c r="A9" s="13"/>
      <c r="B9" s="21" t="s">
        <v>20</v>
      </c>
      <c r="C9" s="22">
        <f>IFERROR(+VLOOKUP(C4,'Weekly data'!S4:T60,2,FALSE),"")</f>
        <v>0</v>
      </c>
      <c r="D9" s="23" t="str">
        <f>IF(C9&gt;=1,'Weekly data'!AG4,'Weekly data'!AG6)</f>
        <v>L</v>
      </c>
      <c r="E9" s="25"/>
      <c r="F9" s="22">
        <f>IFERROR(+VLOOKUP(F4,'Weekly data'!S4:T60,2,FALSE),"")</f>
        <v>1</v>
      </c>
      <c r="G9" s="23" t="str">
        <f>IF(F9&gt;=1,'Weekly data'!AG4,'Weekly data'!AG6)</f>
        <v>J</v>
      </c>
      <c r="H9" s="25"/>
      <c r="I9" s="22">
        <f>IFERROR(+VLOOKUP(I4,'Weekly data'!S4:T60,2,FALSE),"")</f>
        <v>0</v>
      </c>
      <c r="J9" s="23" t="str">
        <f>IF(I9&gt;=1,'Weekly data'!AG4,'Weekly data'!AG6)</f>
        <v>L</v>
      </c>
      <c r="K9" s="25"/>
      <c r="L9" s="22">
        <f>IFERROR(+VLOOKUP(L4,'Weekly data'!S4:T60,2,FALSE),"")</f>
        <v>0</v>
      </c>
      <c r="M9" s="23" t="str">
        <f>IF(L9&gt;=1,'Weekly data'!AG4,'Weekly data'!AG6)</f>
        <v>L</v>
      </c>
      <c r="N9" s="14"/>
      <c r="O9" s="16"/>
      <c r="P9" s="16"/>
      <c r="Q9" s="41">
        <f>IF(Q4,C9+F9+I9+L9,"")</f>
        <v>1</v>
      </c>
      <c r="R9" s="39" t="str">
        <f>IF(Q9&gt;=4,'Weekly data'!AG4,'Weekly data'!AG6)</f>
        <v>L</v>
      </c>
      <c r="S9" s="17"/>
      <c r="T9" s="16"/>
      <c r="U9" s="16"/>
      <c r="V9" s="40">
        <f>IFERROR(+VLOOKUP(V4,'Weekly data'!U4:V60,2,FALSE),"")</f>
        <v>5</v>
      </c>
      <c r="W9" s="42" t="str">
        <f>IF(V9&gt;=57,'Weekly data'!AG4,'Weekly data'!AG5)</f>
        <v>K</v>
      </c>
      <c r="X9" s="17"/>
    </row>
    <row r="10" spans="1:25" ht="16.5" thickTop="1" thickBo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V10" s="44"/>
    </row>
    <row r="11" spans="1:25" ht="29.25" customHeight="1" thickBo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V11" s="126" t="s">
        <v>10</v>
      </c>
      <c r="W11" s="127"/>
      <c r="Y11" s="43"/>
    </row>
    <row r="12" spans="1: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V11:W11"/>
    <mergeCell ref="C6:D6"/>
    <mergeCell ref="F6:G6"/>
    <mergeCell ref="I6:J6"/>
    <mergeCell ref="L6:M6"/>
    <mergeCell ref="Q6:R6"/>
    <mergeCell ref="V6:W6"/>
    <mergeCell ref="C3:D3"/>
    <mergeCell ref="Q3:R3"/>
    <mergeCell ref="V3:W3"/>
    <mergeCell ref="B4:B5"/>
    <mergeCell ref="C4:D4"/>
    <mergeCell ref="F4:G4"/>
    <mergeCell ref="I4:J4"/>
    <mergeCell ref="L4:M4"/>
    <mergeCell ref="Q4:R4"/>
    <mergeCell ref="V4:W4"/>
  </mergeCells>
  <conditionalFormatting sqref="D7">
    <cfRule type="expression" dxfId="311" priority="44">
      <formula>AND($C6=0)</formula>
    </cfRule>
    <cfRule type="expression" dxfId="310" priority="103">
      <formula>D7="J"</formula>
    </cfRule>
    <cfRule type="expression" dxfId="309" priority="104">
      <formula>D7="L"</formula>
    </cfRule>
  </conditionalFormatting>
  <conditionalFormatting sqref="D8">
    <cfRule type="expression" dxfId="308" priority="43">
      <formula>AND($C6=0)</formula>
    </cfRule>
    <cfRule type="expression" dxfId="307" priority="101">
      <formula>D8="J"</formula>
    </cfRule>
    <cfRule type="expression" dxfId="306" priority="102">
      <formula>D8="L"</formula>
    </cfRule>
  </conditionalFormatting>
  <conditionalFormatting sqref="D9">
    <cfRule type="expression" dxfId="305" priority="42">
      <formula>AND($C6=0)</formula>
    </cfRule>
    <cfRule type="expression" dxfId="304" priority="99">
      <formula>D9="J"</formula>
    </cfRule>
    <cfRule type="expression" dxfId="303" priority="100">
      <formula>D9="L"</formula>
    </cfRule>
  </conditionalFormatting>
  <conditionalFormatting sqref="G9">
    <cfRule type="expression" dxfId="302" priority="39">
      <formula>AND($F6=0)</formula>
    </cfRule>
    <cfRule type="expression" dxfId="301" priority="97">
      <formula>G9="J"</formula>
    </cfRule>
    <cfRule type="expression" dxfId="300" priority="98">
      <formula>G9="L"</formula>
    </cfRule>
  </conditionalFormatting>
  <conditionalFormatting sqref="G7">
    <cfRule type="expression" dxfId="299" priority="41">
      <formula>AND($F6=0)</formula>
    </cfRule>
    <cfRule type="expression" dxfId="298" priority="95">
      <formula>G7="J"</formula>
    </cfRule>
    <cfRule type="expression" dxfId="297" priority="96">
      <formula>G7="L"</formula>
    </cfRule>
  </conditionalFormatting>
  <conditionalFormatting sqref="G8">
    <cfRule type="expression" dxfId="296" priority="40">
      <formula>AND($F6=0)</formula>
    </cfRule>
    <cfRule type="expression" dxfId="295" priority="93">
      <formula>G8="J"</formula>
    </cfRule>
    <cfRule type="expression" dxfId="294" priority="94">
      <formula>G8="L"</formula>
    </cfRule>
  </conditionalFormatting>
  <conditionalFormatting sqref="J7">
    <cfRule type="expression" dxfId="293" priority="38">
      <formula>AND($I6=0)</formula>
    </cfRule>
    <cfRule type="expression" dxfId="292" priority="91">
      <formula>J7="J"</formula>
    </cfRule>
    <cfRule type="expression" dxfId="291" priority="92">
      <formula>J7="L"</formula>
    </cfRule>
  </conditionalFormatting>
  <conditionalFormatting sqref="J8">
    <cfRule type="expression" dxfId="290" priority="37">
      <formula>AND($I6=0)</formula>
    </cfRule>
    <cfRule type="expression" dxfId="289" priority="89">
      <formula>J8="J"</formula>
    </cfRule>
    <cfRule type="expression" dxfId="288" priority="90">
      <formula>J8="L"</formula>
    </cfRule>
  </conditionalFormatting>
  <conditionalFormatting sqref="M7">
    <cfRule type="expression" dxfId="287" priority="35">
      <formula>AND($L6=0)</formula>
    </cfRule>
    <cfRule type="expression" dxfId="286" priority="87">
      <formula>M7="J"</formula>
    </cfRule>
    <cfRule type="expression" dxfId="285" priority="88">
      <formula>M7="L"</formula>
    </cfRule>
  </conditionalFormatting>
  <conditionalFormatting sqref="M8">
    <cfRule type="expression" dxfId="284" priority="34">
      <formula>AND($L6=0)</formula>
    </cfRule>
    <cfRule type="expression" dxfId="283" priority="85">
      <formula>M8="J"</formula>
    </cfRule>
    <cfRule type="expression" dxfId="282" priority="86">
      <formula>M8="L"</formula>
    </cfRule>
  </conditionalFormatting>
  <conditionalFormatting sqref="J9">
    <cfRule type="expression" dxfId="281" priority="36">
      <formula>AND($I6=0)</formula>
    </cfRule>
    <cfRule type="expression" dxfId="280" priority="83">
      <formula>J9="J"</formula>
    </cfRule>
    <cfRule type="expression" dxfId="279" priority="84">
      <formula>J9="L"</formula>
    </cfRule>
  </conditionalFormatting>
  <conditionalFormatting sqref="M9">
    <cfRule type="expression" dxfId="278" priority="33">
      <formula>AND($L6=0)</formula>
    </cfRule>
    <cfRule type="expression" dxfId="277" priority="81">
      <formula>M9="J"</formula>
    </cfRule>
    <cfRule type="expression" dxfId="276" priority="82">
      <formula>M9="L"</formula>
    </cfRule>
  </conditionalFormatting>
  <conditionalFormatting sqref="W9">
    <cfRule type="expression" dxfId="275" priority="1">
      <formula>AND($C6=0)</formula>
    </cfRule>
    <cfRule type="expression" dxfId="274" priority="24">
      <formula>AND($V6=0)</formula>
    </cfRule>
    <cfRule type="expression" dxfId="273" priority="45">
      <formula>W9="K"</formula>
    </cfRule>
    <cfRule type="expression" dxfId="272" priority="79">
      <formula>W9="J"</formula>
    </cfRule>
    <cfRule type="expression" dxfId="271" priority="80">
      <formula>W9="L"</formula>
    </cfRule>
  </conditionalFormatting>
  <conditionalFormatting sqref="W8">
    <cfRule type="expression" dxfId="270" priority="25">
      <formula>AND($C6=0)</formula>
    </cfRule>
    <cfRule type="expression" dxfId="269" priority="46">
      <formula>AND($V6=0)</formula>
    </cfRule>
    <cfRule type="expression" dxfId="268" priority="75">
      <formula>W8="J"</formula>
    </cfRule>
    <cfRule type="expression" dxfId="267" priority="76">
      <formula>W8="L"</formula>
    </cfRule>
  </conditionalFormatting>
  <conditionalFormatting sqref="W7">
    <cfRule type="expression" dxfId="266" priority="26">
      <formula>AND($C6=0)</formula>
    </cfRule>
    <cfRule type="expression" dxfId="265" priority="47">
      <formula>AND($V6=0)</formula>
    </cfRule>
    <cfRule type="expression" dxfId="264" priority="77">
      <formula>W7="J"</formula>
    </cfRule>
    <cfRule type="expression" dxfId="263" priority="78">
      <formula>W7="L"</formula>
    </cfRule>
  </conditionalFormatting>
  <conditionalFormatting sqref="I9">
    <cfRule type="expression" dxfId="262" priority="55">
      <formula>AND($I6=0)</formula>
    </cfRule>
    <cfRule type="expression" dxfId="261" priority="74">
      <formula>I9="0"</formula>
    </cfRule>
  </conditionalFormatting>
  <conditionalFormatting sqref="F6:G6">
    <cfRule type="expression" dxfId="260" priority="72">
      <formula>F6=0</formula>
    </cfRule>
    <cfRule type="expression" dxfId="259" priority="73">
      <formula>F6="0 h"</formula>
    </cfRule>
  </conditionalFormatting>
  <conditionalFormatting sqref="I6:J6">
    <cfRule type="expression" dxfId="258" priority="70">
      <formula>I6=0</formula>
    </cfRule>
    <cfRule type="expression" dxfId="257" priority="71">
      <formula>I6="0 h"</formula>
    </cfRule>
  </conditionalFormatting>
  <conditionalFormatting sqref="L6:M6">
    <cfRule type="expression" dxfId="256" priority="68">
      <formula>L6=0</formula>
    </cfRule>
    <cfRule type="expression" dxfId="255" priority="69">
      <formula>L6="0 h"</formula>
    </cfRule>
  </conditionalFormatting>
  <conditionalFormatting sqref="C6:D6">
    <cfRule type="expression" dxfId="254" priority="67">
      <formula>C6=0</formula>
    </cfRule>
  </conditionalFormatting>
  <conditionalFormatting sqref="C7">
    <cfRule type="expression" dxfId="253" priority="65">
      <formula>AND($C6=0)</formula>
    </cfRule>
    <cfRule type="expression" dxfId="252" priority="66">
      <formula>C7=C6=0</formula>
    </cfRule>
  </conditionalFormatting>
  <conditionalFormatting sqref="C8">
    <cfRule type="expression" dxfId="251" priority="62">
      <formula>AND($C6=0)</formula>
    </cfRule>
    <cfRule type="expression" dxfId="250" priority="63">
      <formula>AND($C7=0)</formula>
    </cfRule>
    <cfRule type="expression" dxfId="249" priority="64">
      <formula>C8=C7=0</formula>
    </cfRule>
  </conditionalFormatting>
  <conditionalFormatting sqref="C9">
    <cfRule type="expression" dxfId="248" priority="61">
      <formula>AND($C6=0)</formula>
    </cfRule>
  </conditionalFormatting>
  <conditionalFormatting sqref="F7">
    <cfRule type="expression" dxfId="247" priority="60">
      <formula>AND($F6=0)</formula>
    </cfRule>
  </conditionalFormatting>
  <conditionalFormatting sqref="F8">
    <cfRule type="expression" dxfId="246" priority="59">
      <formula>AND($F6=0)</formula>
    </cfRule>
  </conditionalFormatting>
  <conditionalFormatting sqref="F9">
    <cfRule type="expression" dxfId="245" priority="58">
      <formula>AND($F6=0)</formula>
    </cfRule>
  </conditionalFormatting>
  <conditionalFormatting sqref="I7">
    <cfRule type="expression" dxfId="244" priority="57">
      <formula>AND($I6=0)</formula>
    </cfRule>
  </conditionalFormatting>
  <conditionalFormatting sqref="I8">
    <cfRule type="expression" dxfId="243" priority="56">
      <formula>AND($I6=0)</formula>
    </cfRule>
  </conditionalFormatting>
  <conditionalFormatting sqref="L7">
    <cfRule type="expression" dxfId="242" priority="54">
      <formula>AND($L6=0)</formula>
    </cfRule>
  </conditionalFormatting>
  <conditionalFormatting sqref="L8">
    <cfRule type="expression" dxfId="241" priority="53">
      <formula>AND($L6=0)</formula>
    </cfRule>
  </conditionalFormatting>
  <conditionalFormatting sqref="L9">
    <cfRule type="expression" dxfId="240" priority="52">
      <formula>AND($L6=0)</formula>
    </cfRule>
  </conditionalFormatting>
  <conditionalFormatting sqref="V6:W6">
    <cfRule type="expression" dxfId="239" priority="30">
      <formula>AND($C6=0)</formula>
    </cfRule>
    <cfRule type="expression" dxfId="238" priority="51">
      <formula>V6=0</formula>
    </cfRule>
  </conditionalFormatting>
  <conditionalFormatting sqref="V7">
    <cfRule type="expression" dxfId="237" priority="29">
      <formula>AND($C6=0)</formula>
    </cfRule>
    <cfRule type="expression" dxfId="236" priority="50">
      <formula>AND($V6=0)</formula>
    </cfRule>
  </conditionalFormatting>
  <conditionalFormatting sqref="V8">
    <cfRule type="expression" dxfId="235" priority="28">
      <formula>AND($C6=0)</formula>
    </cfRule>
    <cfRule type="expression" dxfId="234" priority="49">
      <formula>AND($V6=0)</formula>
    </cfRule>
  </conditionalFormatting>
  <conditionalFormatting sqref="V9">
    <cfRule type="expression" dxfId="233" priority="27">
      <formula>AND($C6=0)</formula>
    </cfRule>
    <cfRule type="expression" dxfId="232" priority="48">
      <formula>AND($V6=0)</formula>
    </cfRule>
  </conditionalFormatting>
  <conditionalFormatting sqref="V5">
    <cfRule type="expression" dxfId="231" priority="32">
      <formula>AND($V4=0)</formula>
    </cfRule>
  </conditionalFormatting>
  <conditionalFormatting sqref="W5">
    <cfRule type="expression" dxfId="230" priority="31">
      <formula>AND($V4=0)</formula>
    </cfRule>
  </conditionalFormatting>
  <conditionalFormatting sqref="R9">
    <cfRule type="expression" dxfId="229" priority="2">
      <formula>AND($C6=0)</formula>
    </cfRule>
    <cfRule type="expression" dxfId="228" priority="11">
      <formula>AND($V6=0)</formula>
    </cfRule>
    <cfRule type="expression" dxfId="227" priority="22">
      <formula>R9="J"</formula>
    </cfRule>
    <cfRule type="expression" dxfId="226" priority="23">
      <formula>R9="L"</formula>
    </cfRule>
  </conditionalFormatting>
  <conditionalFormatting sqref="R8">
    <cfRule type="expression" dxfId="225" priority="3">
      <formula>AND($C6=0)</formula>
    </cfRule>
    <cfRule type="expression" dxfId="224" priority="12">
      <formula>AND($V6=0)</formula>
    </cfRule>
    <cfRule type="expression" dxfId="223" priority="18">
      <formula>R8="J"</formula>
    </cfRule>
    <cfRule type="expression" dxfId="222" priority="19">
      <formula>R8="L"</formula>
    </cfRule>
  </conditionalFormatting>
  <conditionalFormatting sqref="R7">
    <cfRule type="expression" dxfId="221" priority="4">
      <formula>AND($C6=0)</formula>
    </cfRule>
    <cfRule type="expression" dxfId="220" priority="13">
      <formula>AND($V6=0)</formula>
    </cfRule>
    <cfRule type="expression" dxfId="219" priority="20">
      <formula>R7="J"</formula>
    </cfRule>
    <cfRule type="expression" dxfId="218" priority="21">
      <formula>R7="L"</formula>
    </cfRule>
  </conditionalFormatting>
  <conditionalFormatting sqref="Q6:R6">
    <cfRule type="expression" dxfId="217" priority="8">
      <formula>AND($C6=0)</formula>
    </cfRule>
    <cfRule type="expression" dxfId="216" priority="17">
      <formula>Q6=0</formula>
    </cfRule>
  </conditionalFormatting>
  <conditionalFormatting sqref="Q7">
    <cfRule type="expression" dxfId="215" priority="7">
      <formula>AND($C6=0)</formula>
    </cfRule>
    <cfRule type="expression" dxfId="214" priority="16">
      <formula>AND($V6=0)</formula>
    </cfRule>
  </conditionalFormatting>
  <conditionalFormatting sqref="Q8">
    <cfRule type="expression" dxfId="213" priority="6">
      <formula>AND($C6=0)</formula>
    </cfRule>
    <cfRule type="expression" dxfId="212" priority="15">
      <formula>AND($V6=0)</formula>
    </cfRule>
  </conditionalFormatting>
  <conditionalFormatting sqref="Q9">
    <cfRule type="expression" dxfId="211" priority="5">
      <formula>AND($C6=0)</formula>
    </cfRule>
    <cfRule type="expression" dxfId="210" priority="14">
      <formula>AND($V6=0)</formula>
    </cfRule>
  </conditionalFormatting>
  <conditionalFormatting sqref="Q5">
    <cfRule type="expression" dxfId="209" priority="10">
      <formula>AND($V4=0)</formula>
    </cfRule>
  </conditionalFormatting>
  <conditionalFormatting sqref="R5">
    <cfRule type="expression" dxfId="208" priority="9">
      <formula>AND($V4=0)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'Weekly data'!$B$4:$B$60</xm:f>
          </x14:formula1>
          <xm:sqref>C4:N4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zoomScaleNormal="100" workbookViewId="0">
      <selection activeCell="C9" sqref="C9"/>
    </sheetView>
  </sheetViews>
  <sheetFormatPr baseColWidth="10" defaultRowHeight="15"/>
  <cols>
    <col min="1" max="1" width="4" style="8" customWidth="1"/>
    <col min="2" max="2" width="18" style="8" bestFit="1" customWidth="1"/>
    <col min="3" max="3" width="11.42578125" style="8"/>
    <col min="4" max="4" width="11.42578125" style="8" customWidth="1"/>
    <col min="5" max="5" width="11.42578125" style="8" hidden="1" customWidth="1"/>
    <col min="6" max="7" width="11.42578125" style="8"/>
    <col min="8" max="8" width="11.42578125" style="8" hidden="1" customWidth="1"/>
    <col min="9" max="10" width="11.42578125" style="8"/>
    <col min="11" max="11" width="11.42578125" style="8" hidden="1" customWidth="1"/>
    <col min="12" max="13" width="11.42578125" style="8"/>
    <col min="14" max="14" width="11.42578125" style="8" hidden="1" customWidth="1"/>
    <col min="15" max="16" width="3.5703125" style="8" customWidth="1"/>
    <col min="17" max="18" width="11.42578125" style="8"/>
    <col min="19" max="19" width="11.42578125" style="8" hidden="1" customWidth="1"/>
    <col min="20" max="21" width="3.5703125" style="8" customWidth="1"/>
    <col min="22" max="23" width="11.42578125" style="8"/>
    <col min="24" max="24" width="11.42578125" style="8" hidden="1" customWidth="1"/>
    <col min="25" max="25" width="3.5703125" style="8" customWidth="1"/>
    <col min="26" max="16384" width="11.42578125" style="8"/>
  </cols>
  <sheetData>
    <row r="2" spans="1:25" ht="15.75" thickBot="1"/>
    <row r="3" spans="1:25" ht="16.5" thickTop="1" thickBot="1">
      <c r="C3" s="128"/>
      <c r="D3" s="128"/>
      <c r="Q3" s="124" t="s">
        <v>9</v>
      </c>
      <c r="R3" s="124"/>
      <c r="V3" s="119" t="s">
        <v>11</v>
      </c>
      <c r="W3" s="119"/>
    </row>
    <row r="4" spans="1:25" ht="24.95" customHeight="1" thickTop="1" thickBot="1">
      <c r="A4" s="51"/>
      <c r="B4" s="129" t="s">
        <v>6</v>
      </c>
      <c r="C4" s="131">
        <v>5</v>
      </c>
      <c r="D4" s="132"/>
      <c r="E4" s="52"/>
      <c r="F4" s="133">
        <f>C4+1</f>
        <v>6</v>
      </c>
      <c r="G4" s="134"/>
      <c r="H4" s="54"/>
      <c r="I4" s="133">
        <f>C4+2</f>
        <v>7</v>
      </c>
      <c r="J4" s="134"/>
      <c r="K4" s="52"/>
      <c r="L4" s="133">
        <f>C4+3</f>
        <v>8</v>
      </c>
      <c r="M4" s="135"/>
      <c r="N4" s="47"/>
      <c r="O4" s="48"/>
      <c r="Q4" s="125">
        <f>L4</f>
        <v>8</v>
      </c>
      <c r="R4" s="125"/>
      <c r="V4" s="117">
        <v>7</v>
      </c>
      <c r="W4" s="117"/>
    </row>
    <row r="5" spans="1:25" ht="24.95" customHeight="1" thickTop="1" thickBot="1">
      <c r="A5" s="51"/>
      <c r="B5" s="130"/>
      <c r="C5" s="55">
        <f>IFERROR(+VLOOKUP(C4,'Weekly data'!B4:C60,2,FALSE),"")</f>
        <v>43463</v>
      </c>
      <c r="D5" s="73">
        <f>C5+6</f>
        <v>43469</v>
      </c>
      <c r="E5" s="28"/>
      <c r="F5" s="72">
        <f>IFERROR(+VLOOKUP(F4,'Weekly data'!B4:C60,2,FALSE),"")</f>
        <v>43470</v>
      </c>
      <c r="G5" s="73">
        <f>F5+6</f>
        <v>43476</v>
      </c>
      <c r="H5" s="53"/>
      <c r="I5" s="72">
        <f>IFERROR(+VLOOKUP(I4,'Weekly data'!B4:C60,2,FALSE),"")</f>
        <v>43477</v>
      </c>
      <c r="J5" s="73">
        <f>I5+6</f>
        <v>43483</v>
      </c>
      <c r="K5" s="28"/>
      <c r="L5" s="72">
        <f>IFERROR(+VLOOKUP(L4,'Weekly data'!B4:C60,2,FALSE),"")</f>
        <v>43484</v>
      </c>
      <c r="M5" s="73">
        <f>L5+6</f>
        <v>43490</v>
      </c>
      <c r="N5" s="46"/>
      <c r="O5" s="48"/>
      <c r="Q5" s="37">
        <f>C5</f>
        <v>43463</v>
      </c>
      <c r="R5" s="37">
        <f>IFERROR(+VLOOKUP(Q4,'Weekly data'!AA4:AB60,2,FALSE),"")</f>
        <v>43490</v>
      </c>
      <c r="V5" s="34">
        <v>43435</v>
      </c>
      <c r="W5" s="34">
        <f>IFERROR(+VLOOKUP(V4,'Weekly data'!AA4:AB60,2,FALSE),"")</f>
        <v>43483</v>
      </c>
    </row>
    <row r="6" spans="1:25" ht="24.95" customHeight="1" thickTop="1" thickBot="1">
      <c r="A6" s="45"/>
      <c r="B6" s="69" t="s">
        <v>0</v>
      </c>
      <c r="C6" s="136">
        <f>IFERROR(+VLOOKUP(C4,'Weekly data'!G4:H60,2,FALSE),"")</f>
        <v>11024</v>
      </c>
      <c r="D6" s="137"/>
      <c r="E6" s="21"/>
      <c r="F6" s="138">
        <f>IFERROR(+VLOOKUP(F4,'Weekly data'!G4:H60,2,FALSE),"")</f>
        <v>13260</v>
      </c>
      <c r="G6" s="139"/>
      <c r="H6" s="57"/>
      <c r="I6" s="138">
        <f>IFERROR(+VLOOKUP(I4,'Weekly data'!G4:H60,2,FALSE),"")</f>
        <v>0</v>
      </c>
      <c r="J6" s="139"/>
      <c r="K6" s="21"/>
      <c r="L6" s="138">
        <f>IFERROR(+VLOOKUP(L4,'Weekly data'!G4:H60,2,FALSE),"")</f>
        <v>0</v>
      </c>
      <c r="M6" s="139"/>
      <c r="N6" s="47"/>
      <c r="O6" s="48"/>
      <c r="Q6" s="110">
        <f>IF(Q4,C6+F6+I6+L6,"")</f>
        <v>24284</v>
      </c>
      <c r="R6" s="110"/>
      <c r="V6" s="118">
        <f>IFERROR(+VLOOKUP(V4,'Weekly data'!I4:J60,2,FALSE),"")</f>
        <v>74100</v>
      </c>
      <c r="W6" s="118"/>
    </row>
    <row r="7" spans="1:25" ht="24.95" customHeight="1" thickTop="1" thickBot="1">
      <c r="A7" s="45"/>
      <c r="B7" s="68" t="s">
        <v>16</v>
      </c>
      <c r="C7" s="65">
        <f>IFERROR(+VLOOKUP(C4,'Weekly data'!K4:L60,2,FALSE),"")</f>
        <v>25</v>
      </c>
      <c r="D7" s="67" t="str">
        <f>IF(E7&gt;=0.25%,'Weekly data'!AG4,'Weekly data'!AG6)</f>
        <v>L</v>
      </c>
      <c r="E7" s="24">
        <f>IFERROR(C7/C6,"")</f>
        <v>2.2677793904208998E-3</v>
      </c>
      <c r="F7" s="65">
        <f>IFERROR(+VLOOKUP(F4,'Weekly data'!K4:L60,2,FALSE),"")</f>
        <v>38</v>
      </c>
      <c r="G7" s="58" t="str">
        <f>IF(H7&gt;=0.25%,'Weekly data'!AG4,'Weekly data'!AG6)</f>
        <v>J</v>
      </c>
      <c r="H7" s="59">
        <f>IFERROR(F7/F6,"")</f>
        <v>2.8657616892911008E-3</v>
      </c>
      <c r="I7" s="64">
        <f>IFERROR(+VLOOKUP(I4,'Weekly data'!K4:L60,2,FALSE),"")</f>
        <v>0</v>
      </c>
      <c r="J7" s="62" t="str">
        <f>IF(K7&gt;=0.25%,'Weekly data'!AG4,'Weekly data'!AG6)</f>
        <v>J</v>
      </c>
      <c r="K7" s="24" t="str">
        <f>IFERROR(I7/I6,"")</f>
        <v/>
      </c>
      <c r="L7" s="65">
        <f>IFERROR(+VLOOKUP(L4,'Weekly data'!K4:L60,2,FALSE),"")</f>
        <v>0</v>
      </c>
      <c r="M7" s="62" t="str">
        <f>IF(N7&gt;=0.25%,'Weekly data'!AG4,'Weekly data'!AG6)</f>
        <v>J</v>
      </c>
      <c r="N7" s="49" t="str">
        <f>IFERROR(L7/L6,"")</f>
        <v/>
      </c>
      <c r="O7" s="50"/>
      <c r="P7" s="16"/>
      <c r="Q7" s="38">
        <f>IF(Q4,C7+F7+I7+L7,"")</f>
        <v>63</v>
      </c>
      <c r="R7" s="39" t="str">
        <f>IF(S7&gt;=0.25%,'Weekly data'!AG4,'Weekly data'!AG6)</f>
        <v>J</v>
      </c>
      <c r="S7" s="18">
        <f>IFERROR(Q7/Q6,"")</f>
        <v>2.5943007741722943E-3</v>
      </c>
      <c r="T7" s="16"/>
      <c r="U7" s="16"/>
      <c r="V7" s="31">
        <f>IFERROR(+VLOOKUP(V4,'Weekly data'!M4:N60,2,FALSE),"")</f>
        <v>165</v>
      </c>
      <c r="W7" s="32" t="str">
        <f>IF(X7&gt;=0.25%,'Weekly data'!AG4,'Weekly data'!AG6)</f>
        <v>L</v>
      </c>
      <c r="X7" s="18">
        <f>IFERROR(V7/V6,"")</f>
        <v>2.2267206477732792E-3</v>
      </c>
    </row>
    <row r="8" spans="1:25" ht="24.95" customHeight="1" thickTop="1" thickBot="1">
      <c r="A8" s="45"/>
      <c r="B8" s="69" t="s">
        <v>18</v>
      </c>
      <c r="C8" s="56">
        <f>IFERROR(+VLOOKUP(C4,'Weekly data'!O4:P60,2,FALSE),"")</f>
        <v>114</v>
      </c>
      <c r="D8" s="62" t="str">
        <f>IF(E8&gt;=1%,'Weekly data'!AG4,'Weekly data'!AG6)</f>
        <v>J</v>
      </c>
      <c r="E8" s="24">
        <f>IFERROR(C8/C6,"")</f>
        <v>1.0341074020319304E-2</v>
      </c>
      <c r="F8" s="65">
        <f>IFERROR(+VLOOKUP(F4,'Weekly data'!O4:P60,2,FALSE),"")</f>
        <v>124</v>
      </c>
      <c r="G8" s="62" t="str">
        <f>IF(H8&gt;=1%,'Weekly data'!AG4,'Weekly data'!AG6)</f>
        <v>L</v>
      </c>
      <c r="H8" s="63">
        <f>IFERROR(F8/F6,"")</f>
        <v>9.3514328808446453E-3</v>
      </c>
      <c r="I8" s="65">
        <f>IFERROR(+VLOOKUP(I4,'Weekly data'!O4:P60,2,FALSE),"")</f>
        <v>0</v>
      </c>
      <c r="J8" s="62" t="str">
        <f>IF(K8&gt;=1%,'Weekly data'!AG4,'Weekly data'!AG6)</f>
        <v>J</v>
      </c>
      <c r="K8" s="24" t="str">
        <f>IFERROR(I8/I6,"")</f>
        <v/>
      </c>
      <c r="L8" s="65">
        <f>IFERROR(+VLOOKUP(L4,'Weekly data'!O4:P60,2,FALSE),"")</f>
        <v>0</v>
      </c>
      <c r="M8" s="62" t="str">
        <f>IF(N8&gt;=1%,'Weekly data'!AG4,'Weekly data'!AG6)</f>
        <v>J</v>
      </c>
      <c r="N8" s="15" t="str">
        <f>IFERROR(L8/L6,"")</f>
        <v/>
      </c>
      <c r="O8" s="16"/>
      <c r="P8" s="16"/>
      <c r="Q8" s="38">
        <f>IF(Q4,C8+F8+I8+L8,"")</f>
        <v>238</v>
      </c>
      <c r="R8" s="39" t="str">
        <f>IF(S8&gt;=1%,'Weekly data'!AG4,'Weekly data'!AG6)</f>
        <v>L</v>
      </c>
      <c r="S8" s="18">
        <f>IFERROR(Q8/Q6,"")</f>
        <v>9.8006918135397792E-3</v>
      </c>
      <c r="T8" s="16"/>
      <c r="U8" s="16"/>
      <c r="V8" s="31">
        <f>IFERROR(+VLOOKUP(V4,'Weekly data'!Q4:R60,2,FALSE),"")</f>
        <v>694</v>
      </c>
      <c r="W8" s="32" t="str">
        <f>IF(X8&gt;=1%,'Weekly data'!AG4,'Weekly data'!AG6)</f>
        <v>L</v>
      </c>
      <c r="X8" s="18">
        <f>IFERROR(V8/V6,"")</f>
        <v>9.3657219973009454E-3</v>
      </c>
    </row>
    <row r="9" spans="1:25" ht="24.95" customHeight="1" thickTop="1" thickBot="1">
      <c r="A9" s="45"/>
      <c r="B9" s="70" t="s">
        <v>20</v>
      </c>
      <c r="C9" s="65">
        <f>IFERROR(+VLOOKUP(C4,'Weekly data'!S4:T60,2,FALSE),"")</f>
        <v>0</v>
      </c>
      <c r="D9" s="62" t="str">
        <f>IF(C9&gt;=1,'Weekly data'!AG4,'Weekly data'!AG6)</f>
        <v>L</v>
      </c>
      <c r="E9" s="25"/>
      <c r="F9" s="65">
        <f>IFERROR(+VLOOKUP(F4,'Weekly data'!S4:T60,2,FALSE),"")</f>
        <v>1</v>
      </c>
      <c r="G9" s="60" t="str">
        <f>IF(F9&gt;=1,'Weekly data'!AG4,'Weekly data'!AG6)</f>
        <v>J</v>
      </c>
      <c r="H9" s="61"/>
      <c r="I9" s="66">
        <f>IFERROR(+VLOOKUP(I4,'Weekly data'!S4:T60,2,FALSE),"")</f>
        <v>0</v>
      </c>
      <c r="J9" s="62" t="str">
        <f>IF(I9&gt;=1,'Weekly data'!AG4,'Weekly data'!AG6)</f>
        <v>L</v>
      </c>
      <c r="K9" s="25"/>
      <c r="L9" s="65">
        <f>IFERROR(+VLOOKUP(L4,'Weekly data'!S4:T60,2,FALSE),"")</f>
        <v>0</v>
      </c>
      <c r="M9" s="62" t="str">
        <f>IF(L9&gt;=1,'Weekly data'!AG4,'Weekly data'!AG6)</f>
        <v>L</v>
      </c>
      <c r="N9" s="47"/>
      <c r="O9" s="50"/>
      <c r="P9" s="16"/>
      <c r="Q9" s="41">
        <f>IF(Q4,C9+F9+I9+L9,"")</f>
        <v>1</v>
      </c>
      <c r="R9" s="39" t="str">
        <f>IF(Q9&gt;=4,'Weekly data'!AG4,'Weekly data'!AG6)</f>
        <v>L</v>
      </c>
      <c r="S9" s="17"/>
      <c r="T9" s="16"/>
      <c r="U9" s="16"/>
      <c r="V9" s="40">
        <f>IFERROR(+VLOOKUP(V4,'Weekly data'!U4:V60,2,FALSE),"")</f>
        <v>5</v>
      </c>
      <c r="W9" s="42" t="str">
        <f>IF(V9&gt;=57,'Weekly data'!AG4,'Weekly data'!AG5)</f>
        <v>K</v>
      </c>
      <c r="X9" s="17"/>
    </row>
    <row r="10" spans="1:25" ht="16.5" thickTop="1" thickBot="1">
      <c r="B10" s="71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V10" s="44"/>
    </row>
    <row r="11" spans="1:25" ht="29.25" customHeight="1" thickBo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V11" s="126" t="s">
        <v>10</v>
      </c>
      <c r="W11" s="127"/>
      <c r="Y11" s="43"/>
    </row>
    <row r="12" spans="1: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V11:W11"/>
    <mergeCell ref="C6:D6"/>
    <mergeCell ref="F6:G6"/>
    <mergeCell ref="I6:J6"/>
    <mergeCell ref="L6:M6"/>
    <mergeCell ref="Q6:R6"/>
    <mergeCell ref="V6:W6"/>
    <mergeCell ref="C3:D3"/>
    <mergeCell ref="Q3:R3"/>
    <mergeCell ref="V3:W3"/>
    <mergeCell ref="B4:B5"/>
    <mergeCell ref="C4:D4"/>
    <mergeCell ref="F4:G4"/>
    <mergeCell ref="I4:J4"/>
    <mergeCell ref="L4:M4"/>
    <mergeCell ref="Q4:R4"/>
    <mergeCell ref="V4:W4"/>
  </mergeCells>
  <conditionalFormatting sqref="D7">
    <cfRule type="expression" dxfId="207" priority="44">
      <formula>AND($C6=0)</formula>
    </cfRule>
    <cfRule type="expression" dxfId="206" priority="103">
      <formula>D7="J"</formula>
    </cfRule>
    <cfRule type="expression" dxfId="205" priority="104">
      <formula>D7="L"</formula>
    </cfRule>
  </conditionalFormatting>
  <conditionalFormatting sqref="D8">
    <cfRule type="expression" dxfId="204" priority="43">
      <formula>AND($C6=0)</formula>
    </cfRule>
    <cfRule type="expression" dxfId="203" priority="101">
      <formula>D8="J"</formula>
    </cfRule>
    <cfRule type="expression" dxfId="202" priority="102">
      <formula>D8="L"</formula>
    </cfRule>
  </conditionalFormatting>
  <conditionalFormatting sqref="D9">
    <cfRule type="expression" dxfId="201" priority="42">
      <formula>AND($C6=0)</formula>
    </cfRule>
    <cfRule type="expression" dxfId="200" priority="99">
      <formula>D9="J"</formula>
    </cfRule>
    <cfRule type="expression" dxfId="199" priority="100">
      <formula>D9="L"</formula>
    </cfRule>
  </conditionalFormatting>
  <conditionalFormatting sqref="G9">
    <cfRule type="expression" dxfId="198" priority="39">
      <formula>AND($F6=0)</formula>
    </cfRule>
    <cfRule type="expression" dxfId="197" priority="97">
      <formula>G9="J"</formula>
    </cfRule>
    <cfRule type="expression" dxfId="196" priority="98">
      <formula>G9="L"</formula>
    </cfRule>
  </conditionalFormatting>
  <conditionalFormatting sqref="G7">
    <cfRule type="expression" dxfId="195" priority="41">
      <formula>AND($F6=0)</formula>
    </cfRule>
    <cfRule type="expression" dxfId="194" priority="95">
      <formula>G7="J"</formula>
    </cfRule>
    <cfRule type="expression" dxfId="193" priority="96">
      <formula>G7="L"</formula>
    </cfRule>
  </conditionalFormatting>
  <conditionalFormatting sqref="G8">
    <cfRule type="expression" dxfId="192" priority="40">
      <formula>AND($F6=0)</formula>
    </cfRule>
    <cfRule type="expression" dxfId="191" priority="93">
      <formula>G8="J"</formula>
    </cfRule>
    <cfRule type="expression" dxfId="190" priority="94">
      <formula>G8="L"</formula>
    </cfRule>
  </conditionalFormatting>
  <conditionalFormatting sqref="J7">
    <cfRule type="expression" dxfId="189" priority="38">
      <formula>AND($I6=0)</formula>
    </cfRule>
    <cfRule type="expression" dxfId="188" priority="91">
      <formula>J7="J"</formula>
    </cfRule>
    <cfRule type="expression" dxfId="187" priority="92">
      <formula>J7="L"</formula>
    </cfRule>
  </conditionalFormatting>
  <conditionalFormatting sqref="J8">
    <cfRule type="expression" dxfId="186" priority="37">
      <formula>AND($I6=0)</formula>
    </cfRule>
    <cfRule type="expression" dxfId="185" priority="89">
      <formula>J8="J"</formula>
    </cfRule>
    <cfRule type="expression" dxfId="184" priority="90">
      <formula>J8="L"</formula>
    </cfRule>
  </conditionalFormatting>
  <conditionalFormatting sqref="M7">
    <cfRule type="expression" dxfId="183" priority="35">
      <formula>AND($L6=0)</formula>
    </cfRule>
    <cfRule type="expression" dxfId="182" priority="87">
      <formula>M7="J"</formula>
    </cfRule>
    <cfRule type="expression" dxfId="181" priority="88">
      <formula>M7="L"</formula>
    </cfRule>
  </conditionalFormatting>
  <conditionalFormatting sqref="M8">
    <cfRule type="expression" dxfId="180" priority="34">
      <formula>AND($L6=0)</formula>
    </cfRule>
    <cfRule type="expression" dxfId="179" priority="85">
      <formula>M8="J"</formula>
    </cfRule>
    <cfRule type="expression" dxfId="178" priority="86">
      <formula>M8="L"</formula>
    </cfRule>
  </conditionalFormatting>
  <conditionalFormatting sqref="J9">
    <cfRule type="expression" dxfId="177" priority="36">
      <formula>AND($I6=0)</formula>
    </cfRule>
    <cfRule type="expression" dxfId="176" priority="83">
      <formula>J9="J"</formula>
    </cfRule>
    <cfRule type="expression" dxfId="175" priority="84">
      <formula>J9="L"</formula>
    </cfRule>
  </conditionalFormatting>
  <conditionalFormatting sqref="M9">
    <cfRule type="expression" dxfId="174" priority="33">
      <formula>AND($L6=0)</formula>
    </cfRule>
    <cfRule type="expression" dxfId="173" priority="81">
      <formula>M9="J"</formula>
    </cfRule>
    <cfRule type="expression" dxfId="172" priority="82">
      <formula>M9="L"</formula>
    </cfRule>
  </conditionalFormatting>
  <conditionalFormatting sqref="W9">
    <cfRule type="expression" dxfId="171" priority="1">
      <formula>AND($C6=0)</formula>
    </cfRule>
    <cfRule type="expression" dxfId="170" priority="24">
      <formula>AND($V6=0)</formula>
    </cfRule>
    <cfRule type="expression" dxfId="169" priority="45">
      <formula>W9="K"</formula>
    </cfRule>
    <cfRule type="expression" dxfId="168" priority="79">
      <formula>W9="J"</formula>
    </cfRule>
    <cfRule type="expression" dxfId="167" priority="80">
      <formula>W9="L"</formula>
    </cfRule>
  </conditionalFormatting>
  <conditionalFormatting sqref="W8">
    <cfRule type="expression" dxfId="166" priority="25">
      <formula>AND($C6=0)</formula>
    </cfRule>
    <cfRule type="expression" dxfId="165" priority="46">
      <formula>AND($V6=0)</formula>
    </cfRule>
    <cfRule type="expression" dxfId="164" priority="75">
      <formula>W8="J"</formula>
    </cfRule>
    <cfRule type="expression" dxfId="163" priority="76">
      <formula>W8="L"</formula>
    </cfRule>
  </conditionalFormatting>
  <conditionalFormatting sqref="W7">
    <cfRule type="expression" dxfId="162" priority="26">
      <formula>AND($C6=0)</formula>
    </cfRule>
    <cfRule type="expression" dxfId="161" priority="47">
      <formula>AND($V6=0)</formula>
    </cfRule>
    <cfRule type="expression" dxfId="160" priority="77">
      <formula>W7="J"</formula>
    </cfRule>
    <cfRule type="expression" dxfId="159" priority="78">
      <formula>W7="L"</formula>
    </cfRule>
  </conditionalFormatting>
  <conditionalFormatting sqref="I9">
    <cfRule type="expression" dxfId="158" priority="55">
      <formula>AND($I6=0)</formula>
    </cfRule>
    <cfRule type="expression" dxfId="157" priority="74">
      <formula>I9="0"</formula>
    </cfRule>
  </conditionalFormatting>
  <conditionalFormatting sqref="F6:G6">
    <cfRule type="expression" dxfId="156" priority="72">
      <formula>F6=0</formula>
    </cfRule>
    <cfRule type="expression" dxfId="155" priority="73">
      <formula>F6="0 h"</formula>
    </cfRule>
  </conditionalFormatting>
  <conditionalFormatting sqref="I6:J6">
    <cfRule type="expression" dxfId="154" priority="70">
      <formula>I6=0</formula>
    </cfRule>
    <cfRule type="expression" dxfId="153" priority="71">
      <formula>I6="0 h"</formula>
    </cfRule>
  </conditionalFormatting>
  <conditionalFormatting sqref="L6:M6">
    <cfRule type="expression" dxfId="152" priority="68">
      <formula>L6=0</formula>
    </cfRule>
    <cfRule type="expression" dxfId="151" priority="69">
      <formula>L6="0 h"</formula>
    </cfRule>
  </conditionalFormatting>
  <conditionalFormatting sqref="C6:D6">
    <cfRule type="expression" dxfId="150" priority="67">
      <formula>C6=0</formula>
    </cfRule>
  </conditionalFormatting>
  <conditionalFormatting sqref="C7">
    <cfRule type="expression" dxfId="149" priority="65">
      <formula>AND($C6=0)</formula>
    </cfRule>
    <cfRule type="expression" dxfId="148" priority="66">
      <formula>C7=C6=0</formula>
    </cfRule>
  </conditionalFormatting>
  <conditionalFormatting sqref="C8">
    <cfRule type="expression" dxfId="147" priority="62">
      <formula>AND($C6=0)</formula>
    </cfRule>
    <cfRule type="expression" dxfId="146" priority="63">
      <formula>AND($C7=0)</formula>
    </cfRule>
    <cfRule type="expression" dxfId="145" priority="64">
      <formula>C8=C7=0</formula>
    </cfRule>
  </conditionalFormatting>
  <conditionalFormatting sqref="C9">
    <cfRule type="expression" dxfId="144" priority="61">
      <formula>AND($C6=0)</formula>
    </cfRule>
  </conditionalFormatting>
  <conditionalFormatting sqref="F7">
    <cfRule type="expression" dxfId="143" priority="60">
      <formula>AND($F6=0)</formula>
    </cfRule>
  </conditionalFormatting>
  <conditionalFormatting sqref="F8">
    <cfRule type="expression" dxfId="142" priority="59">
      <formula>AND($F6=0)</formula>
    </cfRule>
  </conditionalFormatting>
  <conditionalFormatting sqref="F9">
    <cfRule type="expression" dxfId="141" priority="58">
      <formula>AND($F6=0)</formula>
    </cfRule>
  </conditionalFormatting>
  <conditionalFormatting sqref="I7">
    <cfRule type="expression" dxfId="140" priority="57">
      <formula>AND($I6=0)</formula>
    </cfRule>
  </conditionalFormatting>
  <conditionalFormatting sqref="I8">
    <cfRule type="expression" dxfId="139" priority="56">
      <formula>AND($I6=0)</formula>
    </cfRule>
  </conditionalFormatting>
  <conditionalFormatting sqref="L7">
    <cfRule type="expression" dxfId="138" priority="54">
      <formula>AND($L6=0)</formula>
    </cfRule>
  </conditionalFormatting>
  <conditionalFormatting sqref="L8">
    <cfRule type="expression" dxfId="137" priority="53">
      <formula>AND($L6=0)</formula>
    </cfRule>
  </conditionalFormatting>
  <conditionalFormatting sqref="L9">
    <cfRule type="expression" dxfId="136" priority="52">
      <formula>AND($L6=0)</formula>
    </cfRule>
  </conditionalFormatting>
  <conditionalFormatting sqref="V6:W6">
    <cfRule type="expression" dxfId="135" priority="30">
      <formula>AND($C6=0)</formula>
    </cfRule>
    <cfRule type="expression" dxfId="134" priority="51">
      <formula>V6=0</formula>
    </cfRule>
  </conditionalFormatting>
  <conditionalFormatting sqref="V7">
    <cfRule type="expression" dxfId="133" priority="29">
      <formula>AND($C6=0)</formula>
    </cfRule>
    <cfRule type="expression" dxfId="132" priority="50">
      <formula>AND($V6=0)</formula>
    </cfRule>
  </conditionalFormatting>
  <conditionalFormatting sqref="V8">
    <cfRule type="expression" dxfId="131" priority="28">
      <formula>AND($C6=0)</formula>
    </cfRule>
    <cfRule type="expression" dxfId="130" priority="49">
      <formula>AND($V6=0)</formula>
    </cfRule>
  </conditionalFormatting>
  <conditionalFormatting sqref="V9">
    <cfRule type="expression" dxfId="129" priority="27">
      <formula>AND($C6=0)</formula>
    </cfRule>
    <cfRule type="expression" dxfId="128" priority="48">
      <formula>AND($V6=0)</formula>
    </cfRule>
  </conditionalFormatting>
  <conditionalFormatting sqref="V5">
    <cfRule type="expression" dxfId="127" priority="32">
      <formula>AND($V4=0)</formula>
    </cfRule>
  </conditionalFormatting>
  <conditionalFormatting sqref="W5">
    <cfRule type="expression" dxfId="126" priority="31">
      <formula>AND($V4=0)</formula>
    </cfRule>
  </conditionalFormatting>
  <conditionalFormatting sqref="R9">
    <cfRule type="expression" dxfId="125" priority="2">
      <formula>AND($C6=0)</formula>
    </cfRule>
    <cfRule type="expression" dxfId="124" priority="11">
      <formula>AND($V6=0)</formula>
    </cfRule>
    <cfRule type="expression" dxfId="123" priority="22">
      <formula>R9="J"</formula>
    </cfRule>
    <cfRule type="expression" dxfId="122" priority="23">
      <formula>R9="L"</formula>
    </cfRule>
  </conditionalFormatting>
  <conditionalFormatting sqref="R8">
    <cfRule type="expression" dxfId="121" priority="3">
      <formula>AND($C6=0)</formula>
    </cfRule>
    <cfRule type="expression" dxfId="120" priority="12">
      <formula>AND($V6=0)</formula>
    </cfRule>
    <cfRule type="expression" dxfId="119" priority="18">
      <formula>R8="J"</formula>
    </cfRule>
    <cfRule type="expression" dxfId="118" priority="19">
      <formula>R8="L"</formula>
    </cfRule>
  </conditionalFormatting>
  <conditionalFormatting sqref="R7">
    <cfRule type="expression" dxfId="117" priority="4">
      <formula>AND($C6=0)</formula>
    </cfRule>
    <cfRule type="expression" dxfId="116" priority="13">
      <formula>AND($V6=0)</formula>
    </cfRule>
    <cfRule type="expression" dxfId="115" priority="20">
      <formula>R7="J"</formula>
    </cfRule>
    <cfRule type="expression" dxfId="114" priority="21">
      <formula>R7="L"</formula>
    </cfRule>
  </conditionalFormatting>
  <conditionalFormatting sqref="Q6:R6">
    <cfRule type="expression" dxfId="113" priority="8">
      <formula>AND($C6=0)</formula>
    </cfRule>
    <cfRule type="expression" dxfId="112" priority="17">
      <formula>Q6=0</formula>
    </cfRule>
  </conditionalFormatting>
  <conditionalFormatting sqref="Q7">
    <cfRule type="expression" dxfId="111" priority="7">
      <formula>AND($C6=0)</formula>
    </cfRule>
    <cfRule type="expression" dxfId="110" priority="16">
      <formula>AND($V6=0)</formula>
    </cfRule>
  </conditionalFormatting>
  <conditionalFormatting sqref="Q8">
    <cfRule type="expression" dxfId="109" priority="6">
      <formula>AND($C6=0)</formula>
    </cfRule>
    <cfRule type="expression" dxfId="108" priority="15">
      <formula>AND($V6=0)</formula>
    </cfRule>
  </conditionalFormatting>
  <conditionalFormatting sqref="Q9">
    <cfRule type="expression" dxfId="107" priority="5">
      <formula>AND($C6=0)</formula>
    </cfRule>
    <cfRule type="expression" dxfId="106" priority="14">
      <formula>AND($V6=0)</formula>
    </cfRule>
  </conditionalFormatting>
  <conditionalFormatting sqref="Q5">
    <cfRule type="expression" dxfId="105" priority="10">
      <formula>AND($V4=0)</formula>
    </cfRule>
  </conditionalFormatting>
  <conditionalFormatting sqref="R5">
    <cfRule type="expression" dxfId="104" priority="9">
      <formula>AND($V4=0)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'Weekly data'!$B$4:$B$60</xm:f>
          </x14:formula1>
          <xm:sqref>C4:N4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3"/>
  <sheetViews>
    <sheetView workbookViewId="0">
      <selection activeCell="G13" sqref="G13"/>
    </sheetView>
  </sheetViews>
  <sheetFormatPr baseColWidth="10" defaultRowHeight="15"/>
  <cols>
    <col min="1" max="1" width="4" style="8" customWidth="1"/>
    <col min="2" max="2" width="18" style="8" bestFit="1" customWidth="1"/>
    <col min="3" max="3" width="11.42578125" style="8"/>
    <col min="4" max="4" width="11.42578125" style="8" customWidth="1"/>
    <col min="5" max="5" width="11.42578125" style="8" hidden="1" customWidth="1"/>
    <col min="6" max="7" width="11.42578125" style="8"/>
    <col min="8" max="8" width="11.42578125" style="8" hidden="1" customWidth="1"/>
    <col min="9" max="10" width="11.42578125" style="8"/>
    <col min="11" max="11" width="11.42578125" style="8" hidden="1" customWidth="1"/>
    <col min="12" max="13" width="11.42578125" style="8"/>
    <col min="14" max="14" width="11.42578125" style="8" hidden="1" customWidth="1"/>
    <col min="15" max="16" width="3.5703125" style="8" customWidth="1"/>
    <col min="17" max="18" width="11.42578125" style="8"/>
    <col min="19" max="19" width="11.42578125" style="8" hidden="1" customWidth="1"/>
    <col min="20" max="21" width="3.5703125" style="8" customWidth="1"/>
    <col min="22" max="23" width="11.42578125" style="8"/>
    <col min="24" max="24" width="11.42578125" style="8" hidden="1" customWidth="1"/>
    <col min="25" max="25" width="3.5703125" style="8" customWidth="1"/>
    <col min="26" max="16384" width="11.42578125" style="8"/>
  </cols>
  <sheetData>
    <row r="2" spans="1:25" ht="15.75" thickBot="1"/>
    <row r="3" spans="1:25" ht="16.5" thickTop="1" thickBot="1">
      <c r="C3" s="128"/>
      <c r="D3" s="128"/>
      <c r="Q3" s="124" t="s">
        <v>9</v>
      </c>
      <c r="R3" s="124"/>
      <c r="V3" s="119" t="s">
        <v>11</v>
      </c>
      <c r="W3" s="119"/>
    </row>
    <row r="4" spans="1:25" ht="24.95" customHeight="1" thickTop="1" thickBot="1">
      <c r="B4" s="140" t="s">
        <v>6</v>
      </c>
      <c r="C4" s="142">
        <v>5</v>
      </c>
      <c r="D4" s="143"/>
      <c r="E4" s="84"/>
      <c r="F4" s="142">
        <f>C4+1</f>
        <v>6</v>
      </c>
      <c r="G4" s="144"/>
      <c r="H4" s="84"/>
      <c r="I4" s="142">
        <f>C4+2</f>
        <v>7</v>
      </c>
      <c r="J4" s="143"/>
      <c r="K4" s="83"/>
      <c r="L4" s="142">
        <f>C4+3</f>
        <v>8</v>
      </c>
      <c r="M4" s="145"/>
      <c r="N4" s="98"/>
      <c r="O4" s="96"/>
      <c r="Q4" s="125">
        <f>L4</f>
        <v>8</v>
      </c>
      <c r="R4" s="125"/>
      <c r="V4" s="117">
        <v>7</v>
      </c>
      <c r="W4" s="117"/>
    </row>
    <row r="5" spans="1:25" ht="24.95" customHeight="1" thickTop="1" thickBot="1">
      <c r="B5" s="141"/>
      <c r="C5" s="82">
        <f>IFERROR(+VLOOKUP(C4,'Weekly data'!B4:C60,2,FALSE),"")</f>
        <v>43463</v>
      </c>
      <c r="D5" s="92">
        <f>C5+6</f>
        <v>43469</v>
      </c>
      <c r="E5" s="81"/>
      <c r="F5" s="91">
        <f>IFERROR(+VLOOKUP(F4,'Weekly data'!B4:C60,2,FALSE),"")</f>
        <v>43470</v>
      </c>
      <c r="G5" s="92">
        <f>F5+6</f>
        <v>43476</v>
      </c>
      <c r="H5" s="81"/>
      <c r="I5" s="93">
        <f>IFERROR(+VLOOKUP(I4,'Weekly data'!B4:C60,2,FALSE),"")</f>
        <v>43477</v>
      </c>
      <c r="J5" s="94">
        <f>I5+6</f>
        <v>43483</v>
      </c>
      <c r="K5" s="81"/>
      <c r="L5" s="91">
        <f>IFERROR(+VLOOKUP(L4,'Weekly data'!B4:C60,2,FALSE),"")</f>
        <v>43484</v>
      </c>
      <c r="M5" s="99">
        <f>L5+6</f>
        <v>43490</v>
      </c>
      <c r="N5" s="95"/>
      <c r="O5" s="96"/>
      <c r="Q5" s="37">
        <f>C5</f>
        <v>43463</v>
      </c>
      <c r="R5" s="37">
        <f>IFERROR(+VLOOKUP(Q4,'Weekly data'!AA4:AB60,2,FALSE),"")</f>
        <v>43490</v>
      </c>
      <c r="V5" s="34">
        <v>43435</v>
      </c>
      <c r="W5" s="34">
        <f>IFERROR(+VLOOKUP(V4,'Weekly data'!AA4:AB60,2,FALSE),"")</f>
        <v>43483</v>
      </c>
    </row>
    <row r="6" spans="1:25" ht="24.95" customHeight="1" thickTop="1" thickBot="1">
      <c r="A6" s="101"/>
      <c r="B6" s="100" t="s">
        <v>0</v>
      </c>
      <c r="C6" s="146">
        <f>IFERROR(+VLOOKUP(C4,'Weekly data'!G4:H60,2,FALSE),"")</f>
        <v>11024</v>
      </c>
      <c r="D6" s="147"/>
      <c r="E6" s="79"/>
      <c r="F6" s="148">
        <f>IFERROR(+VLOOKUP(F4,'Weekly data'!G4:H60,2,FALSE),"")</f>
        <v>13260</v>
      </c>
      <c r="G6" s="147"/>
      <c r="H6" s="79"/>
      <c r="I6" s="148">
        <f>IFERROR(+VLOOKUP(I4,'Weekly data'!G4:H60,2,FALSE),"")</f>
        <v>0</v>
      </c>
      <c r="J6" s="147"/>
      <c r="K6" s="80"/>
      <c r="L6" s="149">
        <f>IFERROR(+VLOOKUP(L4,'Weekly data'!G4:H60,2,FALSE),"")</f>
        <v>0</v>
      </c>
      <c r="M6" s="150"/>
      <c r="N6" s="47"/>
      <c r="O6" s="96"/>
      <c r="Q6" s="110">
        <f>IF(Q4,C6+F6+I6+L6,"")</f>
        <v>24284</v>
      </c>
      <c r="R6" s="110"/>
      <c r="V6" s="118">
        <f>IFERROR(+VLOOKUP(V4,'Weekly data'!I4:J60,2,FALSE),"")</f>
        <v>74100</v>
      </c>
      <c r="W6" s="118"/>
    </row>
    <row r="7" spans="1:25" ht="24.95" customHeight="1" thickTop="1" thickBot="1">
      <c r="A7" s="101"/>
      <c r="B7" s="100" t="s">
        <v>16</v>
      </c>
      <c r="C7" s="85">
        <f>IFERROR(+VLOOKUP(C4,'Weekly data'!K4:L60,2,FALSE),"")</f>
        <v>25</v>
      </c>
      <c r="D7" s="88" t="str">
        <f>IF(E7&gt;=0.25%,'Weekly data'!AG4,'Weekly data'!AG6)</f>
        <v>L</v>
      </c>
      <c r="E7" s="24">
        <f>IFERROR(C7/C6,"")</f>
        <v>2.2677793904208998E-3</v>
      </c>
      <c r="F7" s="90">
        <f>IFERROR(+VLOOKUP(F4,'Weekly data'!K4:L60,2,FALSE),"")</f>
        <v>38</v>
      </c>
      <c r="G7" s="87" t="str">
        <f>IF(H7&gt;=0.25%,'Weekly data'!AG4,'Weekly data'!AG6)</f>
        <v>J</v>
      </c>
      <c r="H7" s="74">
        <f>IFERROR(F7/F6,"")</f>
        <v>2.8657616892911008E-3</v>
      </c>
      <c r="I7" s="90">
        <f>IFERROR(+VLOOKUP(I4,'Weekly data'!K4:L60,2,FALSE),"")</f>
        <v>0</v>
      </c>
      <c r="J7" s="88" t="str">
        <f>IF(K7&gt;=0.25%,'Weekly data'!AG4,'Weekly data'!AG6)</f>
        <v>J</v>
      </c>
      <c r="K7" s="77" t="str">
        <f>IFERROR(I7/I6,"")</f>
        <v/>
      </c>
      <c r="L7" s="90">
        <f>IFERROR(+VLOOKUP(L4,'Weekly data'!K4:L60,2,FALSE),"")</f>
        <v>0</v>
      </c>
      <c r="M7" s="88" t="str">
        <f>IF(N7&gt;=0.25%,'Weekly data'!AG4,'Weekly data'!AG6)</f>
        <v>J</v>
      </c>
      <c r="N7" s="49" t="str">
        <f>IFERROR(L7/L6,"")</f>
        <v/>
      </c>
      <c r="O7" s="97"/>
      <c r="P7" s="16"/>
      <c r="Q7" s="38">
        <f>IF(Q4,C7+F7+I7+L7,"")</f>
        <v>63</v>
      </c>
      <c r="R7" s="39" t="str">
        <f>IF(S7&gt;=0.25%,'Weekly data'!AG4,'Weekly data'!AG6)</f>
        <v>J</v>
      </c>
      <c r="S7" s="18">
        <f>IFERROR(Q7/Q6,"")</f>
        <v>2.5943007741722943E-3</v>
      </c>
      <c r="T7" s="16"/>
      <c r="U7" s="16"/>
      <c r="V7" s="31">
        <f>IFERROR(+VLOOKUP(V4,'Weekly data'!M4:N60,2,FALSE),"")</f>
        <v>165</v>
      </c>
      <c r="W7" s="32" t="str">
        <f>IF(X7&gt;=0.25%,'Weekly data'!AG4,'Weekly data'!AG6)</f>
        <v>L</v>
      </c>
      <c r="X7" s="18">
        <f>IFERROR(V7/V6,"")</f>
        <v>2.2267206477732792E-3</v>
      </c>
    </row>
    <row r="8" spans="1:25" ht="24.95" customHeight="1" thickTop="1" thickBot="1">
      <c r="A8" s="101"/>
      <c r="B8" s="102" t="s">
        <v>18</v>
      </c>
      <c r="C8" s="86">
        <f>IFERROR(+VLOOKUP(C4,'Weekly data'!O4:P60,2,FALSE),"")</f>
        <v>114</v>
      </c>
      <c r="D8" s="88" t="str">
        <f>IF(E8&gt;=1%,'Weekly data'!AG4,'Weekly data'!AG6)</f>
        <v>J</v>
      </c>
      <c r="E8" s="24">
        <f>IFERROR(C8/C6,"")</f>
        <v>1.0341074020319304E-2</v>
      </c>
      <c r="F8" s="90">
        <f>IFERROR(+VLOOKUP(F4,'Weekly data'!O4:P60,2,FALSE),"")</f>
        <v>124</v>
      </c>
      <c r="G8" s="88" t="str">
        <f>IF(H8&gt;=1%,'Weekly data'!AG4,'Weekly data'!AG6)</f>
        <v>L</v>
      </c>
      <c r="H8" s="76">
        <f>IFERROR(F8/F6,"")</f>
        <v>9.3514328808446453E-3</v>
      </c>
      <c r="I8" s="90">
        <f>IFERROR(+VLOOKUP(I4,'Weekly data'!O4:P60,2,FALSE),"")</f>
        <v>0</v>
      </c>
      <c r="J8" s="88" t="str">
        <f>IF(K8&gt;=1%,'Weekly data'!AG4,'Weekly data'!AG6)</f>
        <v>J</v>
      </c>
      <c r="K8" s="76" t="str">
        <f>IFERROR(I8/I6,"")</f>
        <v/>
      </c>
      <c r="L8" s="90">
        <f>IFERROR(+VLOOKUP(L4,'Weekly data'!O4:P60,2,FALSE),"")</f>
        <v>0</v>
      </c>
      <c r="M8" s="88" t="str">
        <f>IF(N8&gt;=1%,'Weekly data'!AG4,'Weekly data'!AG6)</f>
        <v>J</v>
      </c>
      <c r="N8" s="49" t="str">
        <f>IFERROR(L8/L6,"")</f>
        <v/>
      </c>
      <c r="O8" s="97"/>
      <c r="P8" s="16"/>
      <c r="Q8" s="38">
        <f>IF(Q4,C8+F8+I8+L8,"")</f>
        <v>238</v>
      </c>
      <c r="R8" s="39" t="str">
        <f>IF(S8&gt;=1%,'Weekly data'!AG4,'Weekly data'!AG6)</f>
        <v>L</v>
      </c>
      <c r="S8" s="18">
        <f>IFERROR(Q8/Q6,"")</f>
        <v>9.8006918135397792E-3</v>
      </c>
      <c r="T8" s="16"/>
      <c r="U8" s="16"/>
      <c r="V8" s="31">
        <f>IFERROR(+VLOOKUP(V4,'Weekly data'!Q4:R60,2,FALSE),"")</f>
        <v>694</v>
      </c>
      <c r="W8" s="32" t="str">
        <f>IF(X8&gt;=1%,'Weekly data'!AG4,'Weekly data'!AG6)</f>
        <v>L</v>
      </c>
      <c r="X8" s="18">
        <f>IFERROR(V8/V6,"")</f>
        <v>9.3657219973009454E-3</v>
      </c>
    </row>
    <row r="9" spans="1:25" ht="24.95" customHeight="1" thickTop="1" thickBot="1">
      <c r="A9" s="101"/>
      <c r="B9" s="103" t="s">
        <v>20</v>
      </c>
      <c r="C9" s="86">
        <f>IFERROR(+VLOOKUP(C4,'Weekly data'!S4:T60,2,FALSE),"")</f>
        <v>0</v>
      </c>
      <c r="D9" s="89" t="str">
        <f>IF(C9&gt;=1,'Weekly data'!AG4,'Weekly data'!AG6)</f>
        <v>L</v>
      </c>
      <c r="E9" s="25"/>
      <c r="F9" s="90">
        <f>IFERROR(+VLOOKUP(F4,'Weekly data'!S4:T60,2,FALSE),"")</f>
        <v>1</v>
      </c>
      <c r="G9" s="88" t="str">
        <f>IF(F9&gt;=1,'Weekly data'!AG4,'Weekly data'!AG6)</f>
        <v>J</v>
      </c>
      <c r="H9" s="75"/>
      <c r="I9" s="90">
        <f>IFERROR(+VLOOKUP(I4,'Weekly data'!S4:T60,2,FALSE),"")</f>
        <v>0</v>
      </c>
      <c r="J9" s="88" t="str">
        <f>IF(I9&gt;=1,'Weekly data'!AG4,'Weekly data'!AG6)</f>
        <v>L</v>
      </c>
      <c r="K9" s="78"/>
      <c r="L9" s="90">
        <f>IFERROR(+VLOOKUP(L4,'Weekly data'!S4:T60,2,FALSE),"")</f>
        <v>0</v>
      </c>
      <c r="M9" s="88" t="str">
        <f>IF(L9&gt;=1,'Weekly data'!AG4,'Weekly data'!AG6)</f>
        <v>L</v>
      </c>
      <c r="N9" s="47"/>
      <c r="O9" s="97"/>
      <c r="P9" s="16"/>
      <c r="Q9" s="41">
        <f>IF(Q4,C9+F9+I9+L9,"")</f>
        <v>1</v>
      </c>
      <c r="R9" s="39" t="str">
        <f>IF(Q9&gt;=4,'Weekly data'!AG4,'Weekly data'!AG6)</f>
        <v>L</v>
      </c>
      <c r="S9" s="17"/>
      <c r="T9" s="16"/>
      <c r="U9" s="16"/>
      <c r="V9" s="40">
        <f>IFERROR(+VLOOKUP(V4,'Weekly data'!U4:V60,2,FALSE),"")</f>
        <v>5</v>
      </c>
      <c r="W9" s="42" t="str">
        <f>IF(V9&gt;=57,'Weekly data'!AG4,'Weekly data'!AG5)</f>
        <v>K</v>
      </c>
      <c r="X9" s="17"/>
    </row>
    <row r="10" spans="1:25" ht="16.5" thickTop="1" thickBot="1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V10" s="44"/>
    </row>
    <row r="11" spans="1:25" ht="29.25" customHeight="1" thickBot="1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V11" s="126" t="s">
        <v>10</v>
      </c>
      <c r="W11" s="127"/>
      <c r="Y11" s="43"/>
    </row>
    <row r="12" spans="1: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25"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V11:W11"/>
    <mergeCell ref="C6:D6"/>
    <mergeCell ref="F6:G6"/>
    <mergeCell ref="I6:J6"/>
    <mergeCell ref="L6:M6"/>
    <mergeCell ref="Q6:R6"/>
    <mergeCell ref="V6:W6"/>
    <mergeCell ref="C3:D3"/>
    <mergeCell ref="Q3:R3"/>
    <mergeCell ref="V3:W3"/>
    <mergeCell ref="B4:B5"/>
    <mergeCell ref="C4:D4"/>
    <mergeCell ref="F4:G4"/>
    <mergeCell ref="I4:J4"/>
    <mergeCell ref="L4:M4"/>
    <mergeCell ref="Q4:R4"/>
    <mergeCell ref="V4:W4"/>
  </mergeCells>
  <conditionalFormatting sqref="D7">
    <cfRule type="expression" dxfId="103" priority="44">
      <formula>AND($C6=0)</formula>
    </cfRule>
    <cfRule type="expression" dxfId="102" priority="103">
      <formula>D7="J"</formula>
    </cfRule>
    <cfRule type="expression" dxfId="101" priority="104">
      <formula>D7="L"</formula>
    </cfRule>
  </conditionalFormatting>
  <conditionalFormatting sqref="D8">
    <cfRule type="expression" dxfId="100" priority="43">
      <formula>AND($C6=0)</formula>
    </cfRule>
    <cfRule type="expression" dxfId="99" priority="101">
      <formula>D8="J"</formula>
    </cfRule>
    <cfRule type="expression" dxfId="98" priority="102">
      <formula>D8="L"</formula>
    </cfRule>
  </conditionalFormatting>
  <conditionalFormatting sqref="D9">
    <cfRule type="expression" dxfId="97" priority="42">
      <formula>AND($C6=0)</formula>
    </cfRule>
    <cfRule type="expression" dxfId="96" priority="99">
      <formula>D9="J"</formula>
    </cfRule>
    <cfRule type="expression" dxfId="95" priority="100">
      <formula>D9="L"</formula>
    </cfRule>
  </conditionalFormatting>
  <conditionalFormatting sqref="G9">
    <cfRule type="expression" dxfId="94" priority="39">
      <formula>AND($F6=0)</formula>
    </cfRule>
    <cfRule type="expression" dxfId="93" priority="97">
      <formula>G9="J"</formula>
    </cfRule>
    <cfRule type="expression" dxfId="92" priority="98">
      <formula>G9="L"</formula>
    </cfRule>
  </conditionalFormatting>
  <conditionalFormatting sqref="G7">
    <cfRule type="expression" dxfId="91" priority="41">
      <formula>AND($F6=0)</formula>
    </cfRule>
    <cfRule type="expression" dxfId="90" priority="95">
      <formula>G7="J"</formula>
    </cfRule>
    <cfRule type="expression" dxfId="89" priority="96">
      <formula>G7="L"</formula>
    </cfRule>
  </conditionalFormatting>
  <conditionalFormatting sqref="G8">
    <cfRule type="expression" dxfId="88" priority="40">
      <formula>AND($F6=0)</formula>
    </cfRule>
    <cfRule type="expression" dxfId="87" priority="93">
      <formula>G8="J"</formula>
    </cfRule>
    <cfRule type="expression" dxfId="86" priority="94">
      <formula>G8="L"</formula>
    </cfRule>
  </conditionalFormatting>
  <conditionalFormatting sqref="J7">
    <cfRule type="expression" dxfId="85" priority="38">
      <formula>AND($I6=0)</formula>
    </cfRule>
    <cfRule type="expression" dxfId="84" priority="91">
      <formula>J7="J"</formula>
    </cfRule>
    <cfRule type="expression" dxfId="83" priority="92">
      <formula>J7="L"</formula>
    </cfRule>
  </conditionalFormatting>
  <conditionalFormatting sqref="J8">
    <cfRule type="expression" dxfId="82" priority="37">
      <formula>AND($I6=0)</formula>
    </cfRule>
    <cfRule type="expression" dxfId="81" priority="89">
      <formula>J8="J"</formula>
    </cfRule>
    <cfRule type="expression" dxfId="80" priority="90">
      <formula>J8="L"</formula>
    </cfRule>
  </conditionalFormatting>
  <conditionalFormatting sqref="M7">
    <cfRule type="expression" dxfId="79" priority="35">
      <formula>AND($L6=0)</formula>
    </cfRule>
    <cfRule type="expression" dxfId="78" priority="87">
      <formula>M7="J"</formula>
    </cfRule>
    <cfRule type="expression" dxfId="77" priority="88">
      <formula>M7="L"</formula>
    </cfRule>
  </conditionalFormatting>
  <conditionalFormatting sqref="M8">
    <cfRule type="expression" dxfId="76" priority="34">
      <formula>AND($L6=0)</formula>
    </cfRule>
    <cfRule type="expression" dxfId="75" priority="85">
      <formula>M8="J"</formula>
    </cfRule>
    <cfRule type="expression" dxfId="74" priority="86">
      <formula>M8="L"</formula>
    </cfRule>
  </conditionalFormatting>
  <conditionalFormatting sqref="J9">
    <cfRule type="expression" dxfId="73" priority="36">
      <formula>AND($I6=0)</formula>
    </cfRule>
    <cfRule type="expression" dxfId="72" priority="83">
      <formula>J9="J"</formula>
    </cfRule>
    <cfRule type="expression" dxfId="71" priority="84">
      <formula>J9="L"</formula>
    </cfRule>
  </conditionalFormatting>
  <conditionalFormatting sqref="M9">
    <cfRule type="expression" dxfId="70" priority="33">
      <formula>AND($L6=0)</formula>
    </cfRule>
    <cfRule type="expression" dxfId="69" priority="81">
      <formula>M9="J"</formula>
    </cfRule>
    <cfRule type="expression" dxfId="68" priority="82">
      <formula>M9="L"</formula>
    </cfRule>
  </conditionalFormatting>
  <conditionalFormatting sqref="W9">
    <cfRule type="expression" dxfId="67" priority="1">
      <formula>AND($C6=0)</formula>
    </cfRule>
    <cfRule type="expression" dxfId="66" priority="24">
      <formula>AND($V6=0)</formula>
    </cfRule>
    <cfRule type="expression" dxfId="65" priority="45">
      <formula>W9="K"</formula>
    </cfRule>
    <cfRule type="expression" dxfId="64" priority="79">
      <formula>W9="J"</formula>
    </cfRule>
    <cfRule type="expression" dxfId="63" priority="80">
      <formula>W9="L"</formula>
    </cfRule>
  </conditionalFormatting>
  <conditionalFormatting sqref="W8">
    <cfRule type="expression" dxfId="62" priority="25">
      <formula>AND($C6=0)</formula>
    </cfRule>
    <cfRule type="expression" dxfId="61" priority="46">
      <formula>AND($V6=0)</formula>
    </cfRule>
    <cfRule type="expression" dxfId="60" priority="75">
      <formula>W8="J"</formula>
    </cfRule>
    <cfRule type="expression" dxfId="59" priority="76">
      <formula>W8="L"</formula>
    </cfRule>
  </conditionalFormatting>
  <conditionalFormatting sqref="W7">
    <cfRule type="expression" dxfId="58" priority="26">
      <formula>AND($C6=0)</formula>
    </cfRule>
    <cfRule type="expression" dxfId="57" priority="47">
      <formula>AND($V6=0)</formula>
    </cfRule>
    <cfRule type="expression" dxfId="56" priority="77">
      <formula>W7="J"</formula>
    </cfRule>
    <cfRule type="expression" dxfId="55" priority="78">
      <formula>W7="L"</formula>
    </cfRule>
  </conditionalFormatting>
  <conditionalFormatting sqref="I9">
    <cfRule type="expression" dxfId="54" priority="55">
      <formula>AND($I6=0)</formula>
    </cfRule>
    <cfRule type="expression" dxfId="53" priority="74">
      <formula>I9="0"</formula>
    </cfRule>
  </conditionalFormatting>
  <conditionalFormatting sqref="F6:G6">
    <cfRule type="expression" dxfId="52" priority="72">
      <formula>F6=0</formula>
    </cfRule>
    <cfRule type="expression" dxfId="51" priority="73">
      <formula>F6="0 h"</formula>
    </cfRule>
  </conditionalFormatting>
  <conditionalFormatting sqref="I6:J6">
    <cfRule type="expression" dxfId="50" priority="70">
      <formula>I6=0</formula>
    </cfRule>
    <cfRule type="expression" dxfId="49" priority="71">
      <formula>I6="0 h"</formula>
    </cfRule>
  </conditionalFormatting>
  <conditionalFormatting sqref="L6:M6">
    <cfRule type="expression" dxfId="48" priority="68">
      <formula>L6=0</formula>
    </cfRule>
    <cfRule type="expression" dxfId="47" priority="69">
      <formula>L6="0 h"</formula>
    </cfRule>
  </conditionalFormatting>
  <conditionalFormatting sqref="C6:D6">
    <cfRule type="expression" dxfId="46" priority="67">
      <formula>C6=0</formula>
    </cfRule>
  </conditionalFormatting>
  <conditionalFormatting sqref="C7">
    <cfRule type="expression" dxfId="45" priority="65">
      <formula>AND($C6=0)</formula>
    </cfRule>
    <cfRule type="expression" dxfId="44" priority="66">
      <formula>C7=C6=0</formula>
    </cfRule>
  </conditionalFormatting>
  <conditionalFormatting sqref="C8">
    <cfRule type="expression" dxfId="43" priority="62">
      <formula>AND($C6=0)</formula>
    </cfRule>
    <cfRule type="expression" dxfId="42" priority="63">
      <formula>AND($C7=0)</formula>
    </cfRule>
    <cfRule type="expression" dxfId="41" priority="64">
      <formula>C8=C7=0</formula>
    </cfRule>
  </conditionalFormatting>
  <conditionalFormatting sqref="C9">
    <cfRule type="expression" dxfId="40" priority="61">
      <formula>AND($C6=0)</formula>
    </cfRule>
  </conditionalFormatting>
  <conditionalFormatting sqref="F7">
    <cfRule type="expression" dxfId="39" priority="60">
      <formula>AND($F6=0)</formula>
    </cfRule>
  </conditionalFormatting>
  <conditionalFormatting sqref="F8">
    <cfRule type="expression" dxfId="38" priority="59">
      <formula>AND($F6=0)</formula>
    </cfRule>
  </conditionalFormatting>
  <conditionalFormatting sqref="F9">
    <cfRule type="expression" dxfId="37" priority="58">
      <formula>AND($F6=0)</formula>
    </cfRule>
  </conditionalFormatting>
  <conditionalFormatting sqref="I7">
    <cfRule type="expression" dxfId="36" priority="57">
      <formula>AND($I6=0)</formula>
    </cfRule>
  </conditionalFormatting>
  <conditionalFormatting sqref="I8">
    <cfRule type="expression" dxfId="35" priority="56">
      <formula>AND($I6=0)</formula>
    </cfRule>
  </conditionalFormatting>
  <conditionalFormatting sqref="L7">
    <cfRule type="expression" dxfId="34" priority="54">
      <formula>AND($L6=0)</formula>
    </cfRule>
  </conditionalFormatting>
  <conditionalFormatting sqref="L8">
    <cfRule type="expression" dxfId="33" priority="53">
      <formula>AND($L6=0)</formula>
    </cfRule>
  </conditionalFormatting>
  <conditionalFormatting sqref="L9">
    <cfRule type="expression" dxfId="32" priority="52">
      <formula>AND($L6=0)</formula>
    </cfRule>
  </conditionalFormatting>
  <conditionalFormatting sqref="V6:W6">
    <cfRule type="expression" dxfId="31" priority="30">
      <formula>AND($C6=0)</formula>
    </cfRule>
    <cfRule type="expression" dxfId="30" priority="51">
      <formula>V6=0</formula>
    </cfRule>
  </conditionalFormatting>
  <conditionalFormatting sqref="V7">
    <cfRule type="expression" dxfId="29" priority="29">
      <formula>AND($C6=0)</formula>
    </cfRule>
    <cfRule type="expression" dxfId="28" priority="50">
      <formula>AND($V6=0)</formula>
    </cfRule>
  </conditionalFormatting>
  <conditionalFormatting sqref="V8">
    <cfRule type="expression" dxfId="27" priority="28">
      <formula>AND($C6=0)</formula>
    </cfRule>
    <cfRule type="expression" dxfId="26" priority="49">
      <formula>AND($V6=0)</formula>
    </cfRule>
  </conditionalFormatting>
  <conditionalFormatting sqref="V9">
    <cfRule type="expression" dxfId="25" priority="27">
      <formula>AND($C6=0)</formula>
    </cfRule>
    <cfRule type="expression" dxfId="24" priority="48">
      <formula>AND($V6=0)</formula>
    </cfRule>
  </conditionalFormatting>
  <conditionalFormatting sqref="V5">
    <cfRule type="expression" dxfId="23" priority="32">
      <formula>AND($V4=0)</formula>
    </cfRule>
  </conditionalFormatting>
  <conditionalFormatting sqref="W5">
    <cfRule type="expression" dxfId="22" priority="31">
      <formula>AND($V4=0)</formula>
    </cfRule>
  </conditionalFormatting>
  <conditionalFormatting sqref="R9">
    <cfRule type="expression" dxfId="21" priority="2">
      <formula>AND($C6=0)</formula>
    </cfRule>
    <cfRule type="expression" dxfId="20" priority="11">
      <formula>AND($V6=0)</formula>
    </cfRule>
    <cfRule type="expression" dxfId="19" priority="22">
      <formula>R9="J"</formula>
    </cfRule>
    <cfRule type="expression" dxfId="18" priority="23">
      <formula>R9="L"</formula>
    </cfRule>
  </conditionalFormatting>
  <conditionalFormatting sqref="R8">
    <cfRule type="expression" dxfId="17" priority="3">
      <formula>AND($C6=0)</formula>
    </cfRule>
    <cfRule type="expression" dxfId="16" priority="12">
      <formula>AND($V6=0)</formula>
    </cfRule>
    <cfRule type="expression" dxfId="15" priority="18">
      <formula>R8="J"</formula>
    </cfRule>
    <cfRule type="expression" dxfId="14" priority="19">
      <formula>R8="L"</formula>
    </cfRule>
  </conditionalFormatting>
  <conditionalFormatting sqref="R7">
    <cfRule type="expression" dxfId="13" priority="4">
      <formula>AND($C6=0)</formula>
    </cfRule>
    <cfRule type="expression" dxfId="12" priority="13">
      <formula>AND($V6=0)</formula>
    </cfRule>
    <cfRule type="expression" dxfId="11" priority="20">
      <formula>R7="J"</formula>
    </cfRule>
    <cfRule type="expression" dxfId="10" priority="21">
      <formula>R7="L"</formula>
    </cfRule>
  </conditionalFormatting>
  <conditionalFormatting sqref="Q6:R6">
    <cfRule type="expression" dxfId="9" priority="8">
      <formula>AND($C6=0)</formula>
    </cfRule>
    <cfRule type="expression" dxfId="8" priority="17">
      <formula>Q6=0</formula>
    </cfRule>
  </conditionalFormatting>
  <conditionalFormatting sqref="Q7">
    <cfRule type="expression" dxfId="7" priority="7">
      <formula>AND($C6=0)</formula>
    </cfRule>
    <cfRule type="expression" dxfId="6" priority="16">
      <formula>AND($V6=0)</formula>
    </cfRule>
  </conditionalFormatting>
  <conditionalFormatting sqref="Q8">
    <cfRule type="expression" dxfId="5" priority="6">
      <formula>AND($C6=0)</formula>
    </cfRule>
    <cfRule type="expression" dxfId="4" priority="15">
      <formula>AND($V6=0)</formula>
    </cfRule>
  </conditionalFormatting>
  <conditionalFormatting sqref="Q9">
    <cfRule type="expression" dxfId="3" priority="5">
      <formula>AND($C6=0)</formula>
    </cfRule>
    <cfRule type="expression" dxfId="2" priority="14">
      <formula>AND($V6=0)</formula>
    </cfRule>
  </conditionalFormatting>
  <conditionalFormatting sqref="Q5">
    <cfRule type="expression" dxfId="1" priority="10">
      <formula>AND($V4=0)</formula>
    </cfRule>
  </conditionalFormatting>
  <conditionalFormatting sqref="R5">
    <cfRule type="expression" dxfId="0" priority="9">
      <formula>AND($V4=0)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'Weekly data'!$B$4:$B$60</xm:f>
          </x14:formula1>
          <xm:sqref>C4:N4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6"/>
  <sheetViews>
    <sheetView workbookViewId="0">
      <selection activeCell="D8" sqref="D8"/>
    </sheetView>
  </sheetViews>
  <sheetFormatPr baseColWidth="10" defaultRowHeight="15"/>
  <sheetData>
    <row r="1" spans="3:3" ht="15.75" thickBot="1"/>
    <row r="2" spans="3:3" ht="16.5" thickTop="1" thickBot="1">
      <c r="C2" s="105" t="s">
        <v>12</v>
      </c>
    </row>
    <row r="3" spans="3:3" ht="16.5" thickTop="1" thickBot="1">
      <c r="C3" s="104" t="s">
        <v>13</v>
      </c>
    </row>
    <row r="4" spans="3:3" s="4" customFormat="1" ht="16.5" thickTop="1" thickBot="1">
      <c r="C4" s="104" t="s">
        <v>14</v>
      </c>
    </row>
    <row r="5" spans="3:3" ht="16.5" thickTop="1" thickBot="1">
      <c r="C5" s="104" t="s">
        <v>15</v>
      </c>
    </row>
    <row r="6" spans="3:3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</vt:i4>
      </vt:variant>
    </vt:vector>
  </HeadingPairs>
  <TitlesOfParts>
    <vt:vector size="8" baseType="lpstr">
      <vt:lpstr>Weekly data</vt:lpstr>
      <vt:lpstr>LEADER</vt:lpstr>
      <vt:lpstr>PRJT1</vt:lpstr>
      <vt:lpstr>PRJT2</vt:lpstr>
      <vt:lpstr>PRJT3</vt:lpstr>
      <vt:lpstr>Feuil5</vt:lpstr>
      <vt:lpstr>Satellites</vt:lpstr>
      <vt:lpstr>LEADER!Zone_d_impression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houssem</dc:creator>
  <cp:lastModifiedBy>boukadoummh</cp:lastModifiedBy>
  <dcterms:created xsi:type="dcterms:W3CDTF">2018-12-27T18:29:31Z</dcterms:created>
  <dcterms:modified xsi:type="dcterms:W3CDTF">2018-12-30T08:18:20Z</dcterms:modified>
</cp:coreProperties>
</file>