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chel\Desktop\Excel Forum\"/>
    </mc:Choice>
  </mc:AlternateContent>
  <bookViews>
    <workbookView xWindow="0" yWindow="0" windowWidth="20490" windowHeight="7545" firstSheet="1" activeTab="4"/>
  </bookViews>
  <sheets>
    <sheet name="Exercice 3" sheetId="1" r:id="rId1"/>
    <sheet name="Exercice 3 (2)" sheetId="3" r:id="rId2"/>
    <sheet name="Exercice 3 (3)" sheetId="2" r:id="rId3"/>
    <sheet name="Listes pour facture" sheetId="4" r:id="rId4"/>
    <sheet name="Exercice 3 (4)" sheetId="5" r:id="rId5"/>
    <sheet name="Listes exercice 3" sheetId="6" r:id="rId6"/>
  </sheets>
  <externalReferences>
    <externalReference r:id="rId7"/>
  </externalReferences>
  <definedNames>
    <definedName name="CLIENTS">[1]Clients!$A$1:$F$20</definedName>
    <definedName name="Code_Client">'Listes pour facture'!$G$1:$L$20</definedName>
    <definedName name="Code_des_représentants">'Exercice 3'!$A$2:$G$7</definedName>
    <definedName name="code_TVA">'Exercice 3 (2)'!$J$29:$M$30</definedName>
    <definedName name="codeclt">'Listes exercice 3'!$F$1:$K$20</definedName>
    <definedName name="codetva">'Exercice 3 (4)'!$O$25:$P$27</definedName>
    <definedName name="Ref">'Listes exercice 3'!$A$2:$A$43</definedName>
    <definedName name="TARIFS">[1]Tarifs!$A$1:$D$43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5" l="1"/>
  <c r="G12" i="5"/>
  <c r="G11" i="5"/>
  <c r="G10" i="5"/>
  <c r="G9" i="5"/>
  <c r="M33" i="5"/>
  <c r="M34" i="5"/>
  <c r="M35" i="5"/>
  <c r="K24" i="5" l="1"/>
  <c r="K25" i="5"/>
  <c r="K26" i="5"/>
  <c r="K27" i="5"/>
  <c r="K28" i="5"/>
  <c r="K29" i="5"/>
  <c r="K30" i="5"/>
  <c r="K31" i="5"/>
  <c r="K32" i="5"/>
  <c r="K33" i="5"/>
  <c r="K34" i="5"/>
  <c r="K35" i="5"/>
  <c r="K23" i="5"/>
  <c r="U33" i="5"/>
  <c r="U34" i="5"/>
  <c r="U35" i="5"/>
  <c r="C24" i="5"/>
  <c r="C25" i="5"/>
  <c r="C26" i="5"/>
  <c r="C27" i="5"/>
  <c r="C28" i="5"/>
  <c r="C29" i="5"/>
  <c r="C30" i="5"/>
  <c r="C31" i="5"/>
  <c r="C32" i="5"/>
  <c r="C33" i="5"/>
  <c r="C34" i="5"/>
  <c r="C35" i="5"/>
  <c r="C23" i="5"/>
  <c r="L24" i="5"/>
  <c r="M24" i="5" s="1"/>
  <c r="L25" i="5"/>
  <c r="M25" i="5" s="1"/>
  <c r="L26" i="5"/>
  <c r="M26" i="5" s="1"/>
  <c r="L27" i="5"/>
  <c r="M27" i="5" s="1"/>
  <c r="L28" i="5"/>
  <c r="M28" i="5" s="1"/>
  <c r="L29" i="5"/>
  <c r="M29" i="5" s="1"/>
  <c r="L30" i="5"/>
  <c r="M30" i="5" s="1"/>
  <c r="L31" i="5"/>
  <c r="M31" i="5" s="1"/>
  <c r="L32" i="5"/>
  <c r="M32" i="5" s="1"/>
  <c r="L33" i="5"/>
  <c r="L34" i="5"/>
  <c r="L35" i="5"/>
  <c r="L23" i="5"/>
  <c r="M23" i="5" s="1"/>
  <c r="C38" i="5" l="1"/>
  <c r="C39" i="5" s="1"/>
  <c r="M36" i="5"/>
  <c r="H15" i="3"/>
  <c r="D17" i="2"/>
  <c r="D16" i="2"/>
  <c r="C8" i="2"/>
  <c r="M37" i="5" l="1"/>
  <c r="I38" i="5" s="1"/>
  <c r="I39" i="5" s="1"/>
  <c r="M39" i="5" s="1"/>
  <c r="E15" i="3"/>
  <c r="F15" i="3" s="1"/>
  <c r="C15" i="3"/>
  <c r="M38" i="5" l="1"/>
  <c r="M40" i="5"/>
  <c r="G16" i="2"/>
  <c r="F10" i="1" l="1"/>
  <c r="E10" i="1"/>
  <c r="E17" i="1"/>
  <c r="E16" i="1"/>
  <c r="E14" i="1"/>
  <c r="E15" i="1"/>
  <c r="E21" i="1" l="1"/>
  <c r="E22" i="1"/>
  <c r="G23" i="2"/>
  <c r="G26" i="2" s="1"/>
  <c r="G17" i="2"/>
  <c r="G18" i="2"/>
  <c r="F17" i="2"/>
  <c r="F18" i="2"/>
  <c r="F16" i="2"/>
  <c r="D18" i="2"/>
  <c r="C17" i="2"/>
  <c r="C18" i="2"/>
  <c r="C16" i="2"/>
  <c r="C10" i="2"/>
  <c r="C12" i="2"/>
  <c r="E12" i="2"/>
  <c r="F8" i="2"/>
  <c r="E26" i="1" l="1"/>
  <c r="G24" i="2"/>
  <c r="G25" i="2" s="1"/>
  <c r="H34" i="3"/>
  <c r="F9" i="3"/>
  <c r="G27" i="2" l="1"/>
  <c r="G28" i="2" s="1"/>
</calcChain>
</file>

<file path=xl/comments1.xml><?xml version="1.0" encoding="utf-8"?>
<comments xmlns="http://schemas.openxmlformats.org/spreadsheetml/2006/main">
  <authors>
    <author>mm</author>
  </authors>
  <commentList>
    <comment ref="B4" authorId="0" shapeId="0">
      <text>
        <r>
          <rPr>
            <b/>
            <sz val="8"/>
            <color indexed="81"/>
            <rFont val="Tahoma"/>
            <family val="2"/>
          </rPr>
          <t>Saisir le code client</t>
        </r>
        <r>
          <rPr>
            <sz val="8"/>
            <color indexed="81"/>
            <rFont val="Tahoma"/>
            <family val="2"/>
          </rPr>
          <t xml:space="preserve">
</t>
        </r>
      </text>
    </comment>
    <comment ref="A8" authorId="0" shapeId="0">
      <text>
        <r>
          <rPr>
            <b/>
            <sz val="8"/>
            <color indexed="81"/>
            <rFont val="Tahoma"/>
            <family val="2"/>
          </rPr>
          <t>Les renseignements ci-contre sont obtenus avec une fonction de recherche</t>
        </r>
      </text>
    </comment>
    <comment ref="B16" authorId="0" shapeId="0">
      <text>
        <r>
          <rPr>
            <b/>
            <sz val="8"/>
            <color indexed="81"/>
            <rFont val="Tahoma"/>
            <family val="2"/>
          </rPr>
          <t>La saisie du code article doit entrainer l'affichage des autres renseignements sur le produit</t>
        </r>
      </text>
    </comment>
    <comment ref="E16" authorId="0" shapeId="0">
      <text>
        <r>
          <rPr>
            <b/>
            <sz val="8"/>
            <color indexed="81"/>
            <rFont val="Tahoma"/>
            <family val="2"/>
          </rPr>
          <t>Saisir une quantité</t>
        </r>
      </text>
    </comment>
    <comment ref="F24" authorId="0" shapeId="0">
      <text>
        <r>
          <rPr>
            <b/>
            <sz val="8"/>
            <color indexed="81"/>
            <rFont val="Tahoma"/>
            <family val="2"/>
          </rPr>
          <t>le taux de remise dépend du total de la facture selon le tableau situé en I1</t>
        </r>
      </text>
    </comment>
    <comment ref="F26" authorId="0" shapeId="0">
      <text>
        <r>
          <rPr>
            <b/>
            <sz val="8"/>
            <color indexed="81"/>
            <rFont val="Tahoma"/>
            <family val="2"/>
          </rPr>
          <t>le port dépend aussi du total de la facture selon le tableau situé en I1</t>
        </r>
      </text>
    </comment>
  </commentList>
</comments>
</file>

<file path=xl/sharedStrings.xml><?xml version="1.0" encoding="utf-8"?>
<sst xmlns="http://schemas.openxmlformats.org/spreadsheetml/2006/main" count="498" uniqueCount="339">
  <si>
    <t>Mois de septembre - extrait du fichier des salariés</t>
  </si>
  <si>
    <t>Code des représentants</t>
  </si>
  <si>
    <t>Nom</t>
  </si>
  <si>
    <t>Prénom</t>
  </si>
  <si>
    <t>Km parcourus</t>
  </si>
  <si>
    <t>Nombre de contacts</t>
  </si>
  <si>
    <t>Nombre de commandes</t>
  </si>
  <si>
    <t>Montant cumulé des commandes</t>
  </si>
  <si>
    <t>PAYET</t>
  </si>
  <si>
    <t>Paul</t>
  </si>
  <si>
    <t>GRONDIN</t>
  </si>
  <si>
    <t>Jean</t>
  </si>
  <si>
    <t>HOAREAU</t>
  </si>
  <si>
    <t>Alice</t>
  </si>
  <si>
    <t>FONTAINE</t>
  </si>
  <si>
    <t>Laure</t>
  </si>
  <si>
    <t>DUBOIS</t>
  </si>
  <si>
    <t>Alain</t>
  </si>
  <si>
    <t xml:space="preserve">Fiche de calcul de la prime de : </t>
  </si>
  <si>
    <t>?</t>
  </si>
  <si>
    <t>Saisie</t>
  </si>
  <si>
    <t>Recherchev</t>
  </si>
  <si>
    <t>Données du mois de septembre :</t>
  </si>
  <si>
    <t>Calcul du salaire :</t>
  </si>
  <si>
    <t xml:space="preserve">1 - Part fixe </t>
  </si>
  <si>
    <t>2 - Indemnité Kilométrique</t>
  </si>
  <si>
    <t>SI</t>
  </si>
  <si>
    <t>3 - Bonus / malus kilométrique</t>
  </si>
  <si>
    <t>4 - Prime à la commande</t>
  </si>
  <si>
    <t>5 - Prime de résultat</t>
  </si>
  <si>
    <t>Total salaire</t>
  </si>
  <si>
    <t>Calcul</t>
  </si>
  <si>
    <t>FACTURE</t>
  </si>
  <si>
    <t>Total brut</t>
  </si>
  <si>
    <t>remise</t>
  </si>
  <si>
    <t>port</t>
  </si>
  <si>
    <t>moins de 1 000,00 €</t>
  </si>
  <si>
    <t>Code client</t>
  </si>
  <si>
    <t>Facture n° :</t>
  </si>
  <si>
    <t>de 1 000,00 € à 2 000,00 €</t>
  </si>
  <si>
    <t>Date :</t>
  </si>
  <si>
    <t>de 2 000,00 € à 3 000,00 €</t>
  </si>
  <si>
    <t>Plus de 3 000,00 €</t>
  </si>
  <si>
    <t>Client</t>
  </si>
  <si>
    <t>Adresse</t>
  </si>
  <si>
    <t>CP</t>
  </si>
  <si>
    <t>Ville</t>
  </si>
  <si>
    <t>Code art.</t>
  </si>
  <si>
    <t>Poids</t>
  </si>
  <si>
    <t>Désignation</t>
  </si>
  <si>
    <t>Qté</t>
  </si>
  <si>
    <t>Prix U.</t>
  </si>
  <si>
    <t>Montant</t>
  </si>
  <si>
    <t>A1</t>
  </si>
  <si>
    <t>B2</t>
  </si>
  <si>
    <t>C8</t>
  </si>
  <si>
    <t>Total  brut</t>
  </si>
  <si>
    <t>Remise</t>
  </si>
  <si>
    <t>Reste</t>
  </si>
  <si>
    <t>Port</t>
  </si>
  <si>
    <t>TVA</t>
  </si>
  <si>
    <t>Total TTC</t>
  </si>
  <si>
    <t>DUPONT S.P.R.L.</t>
  </si>
  <si>
    <t>Entreprise générale de démolition</t>
  </si>
  <si>
    <t>N° Client :</t>
  </si>
  <si>
    <t xml:space="preserve">12 rue des Chèvres </t>
  </si>
  <si>
    <t xml:space="preserve">Nom : </t>
  </si>
  <si>
    <t xml:space="preserve">4000 </t>
  </si>
  <si>
    <t>Adresse :</t>
  </si>
  <si>
    <t xml:space="preserve">Liège </t>
  </si>
  <si>
    <t>Code Postal :</t>
  </si>
  <si>
    <t xml:space="preserve">Téléphone : 02/1111111 </t>
  </si>
  <si>
    <t>Ville :</t>
  </si>
  <si>
    <t xml:space="preserve">Fax : 02/1111112 </t>
  </si>
  <si>
    <t>Type de client :</t>
  </si>
  <si>
    <t xml:space="preserve">TVA : 565656565656 </t>
  </si>
  <si>
    <t>Date facture :</t>
  </si>
  <si>
    <t xml:space="preserve">SGB : 267-121212-13 </t>
  </si>
  <si>
    <t>N° de facture :</t>
  </si>
  <si>
    <t xml:space="preserve">IBAN : BE11-3015-1515-1215 </t>
  </si>
  <si>
    <t>Code</t>
  </si>
  <si>
    <t>Quantité</t>
  </si>
  <si>
    <t>Prix unitaire</t>
  </si>
  <si>
    <t>Code TVA</t>
  </si>
  <si>
    <t>T.V.A.</t>
  </si>
  <si>
    <t>Total HT brut</t>
  </si>
  <si>
    <t>code</t>
  </si>
  <si>
    <t xml:space="preserve">Taux : </t>
  </si>
  <si>
    <t>type de client</t>
  </si>
  <si>
    <t>client régulier</t>
  </si>
  <si>
    <t>client important</t>
  </si>
  <si>
    <t>grossiste</t>
  </si>
  <si>
    <t>grossiste important</t>
  </si>
  <si>
    <t>remise exceptionnelle</t>
  </si>
  <si>
    <t>Total HT net</t>
  </si>
  <si>
    <t>taux de remise</t>
  </si>
  <si>
    <t>Base HT  1</t>
  </si>
  <si>
    <t>TVA 1 à 6,0 %</t>
  </si>
  <si>
    <t xml:space="preserve">Base HT 2 </t>
  </si>
  <si>
    <t>TVA 2 à 10,0 %</t>
  </si>
  <si>
    <t>code TVA</t>
  </si>
  <si>
    <t>Base HT 3</t>
  </si>
  <si>
    <t>TVA 3 à 20,0 %</t>
  </si>
  <si>
    <t>taux TVA</t>
  </si>
  <si>
    <t>TOTAL TVA</t>
  </si>
  <si>
    <t>Montant net à payer TTC :</t>
  </si>
  <si>
    <t>Nom Boîte</t>
  </si>
  <si>
    <t>Prix Boîte</t>
  </si>
  <si>
    <t>Quantité en stock</t>
  </si>
  <si>
    <t>Code Client</t>
  </si>
  <si>
    <t>Code Postal</t>
  </si>
  <si>
    <t>Amusement au Fondant</t>
  </si>
  <si>
    <t>Aubert</t>
  </si>
  <si>
    <t>Joseph</t>
  </si>
  <si>
    <t>1041 rue Brunel</t>
  </si>
  <si>
    <t>53000</t>
  </si>
  <si>
    <t>Laval</t>
  </si>
  <si>
    <t>Beurre de Cacahuètes</t>
  </si>
  <si>
    <t>Martin</t>
  </si>
  <si>
    <t>David</t>
  </si>
  <si>
    <t>61 place Belfort</t>
  </si>
  <si>
    <t>69001</t>
  </si>
  <si>
    <t>Lyon</t>
  </si>
  <si>
    <t>C3</t>
  </si>
  <si>
    <t>Coeurs Amoureux</t>
  </si>
  <si>
    <t>Bardot</t>
  </si>
  <si>
    <t>Gérard</t>
  </si>
  <si>
    <t>34 rue des capucines</t>
  </si>
  <si>
    <t>92310</t>
  </si>
  <si>
    <t>Sèvres</t>
  </si>
  <si>
    <t>C4</t>
  </si>
  <si>
    <t>Collection Automne</t>
  </si>
  <si>
    <t>Book</t>
  </si>
  <si>
    <t>Georges</t>
  </si>
  <si>
    <t>2 chemin du hallage</t>
  </si>
  <si>
    <t>75014</t>
  </si>
  <si>
    <t>Paris</t>
  </si>
  <si>
    <t>C5</t>
  </si>
  <si>
    <t>Collection de Noix</t>
  </si>
  <si>
    <t>Brossot</t>
  </si>
  <si>
    <t>Richard</t>
  </si>
  <si>
    <t>12 rue du Renard</t>
  </si>
  <si>
    <t>75010</t>
  </si>
  <si>
    <t>C6</t>
  </si>
  <si>
    <t>Collection des Alpes</t>
  </si>
  <si>
    <t>Capillon</t>
  </si>
  <si>
    <t>Catherine</t>
  </si>
  <si>
    <t>125 rue de Rome</t>
  </si>
  <si>
    <t>75009</t>
  </si>
  <si>
    <t>C7</t>
  </si>
  <si>
    <t>Collection d'Island</t>
  </si>
  <si>
    <t>Castro</t>
  </si>
  <si>
    <t>Michel</t>
  </si>
  <si>
    <t>122 rue de Lourmel</t>
  </si>
  <si>
    <t>75015</t>
  </si>
  <si>
    <t>Collection Romantique</t>
  </si>
  <si>
    <t>Costard</t>
  </si>
  <si>
    <t>Raphaël</t>
  </si>
  <si>
    <t>3 rue de Paris</t>
  </si>
  <si>
    <t>69005</t>
  </si>
  <si>
    <t>D9</t>
  </si>
  <si>
    <t>Délicieux Massepain</t>
  </si>
  <si>
    <t>Dave</t>
  </si>
  <si>
    <t>Arthur</t>
  </si>
  <si>
    <t>10 rue des écoles</t>
  </si>
  <si>
    <t>75005</t>
  </si>
  <si>
    <t>D10</t>
  </si>
  <si>
    <t>Douce Cerise</t>
  </si>
  <si>
    <t>Deschamps</t>
  </si>
  <si>
    <t>Albert</t>
  </si>
  <si>
    <t>21 avenue Beaumarchais</t>
  </si>
  <si>
    <t>75004</t>
  </si>
  <si>
    <t>D11</t>
  </si>
  <si>
    <t>Doux et Amer</t>
  </si>
  <si>
    <t>Foulon</t>
  </si>
  <si>
    <t>Marcel</t>
  </si>
  <si>
    <t>51 rue de Bizerte</t>
  </si>
  <si>
    <t>75017</t>
  </si>
  <si>
    <t>I12</t>
  </si>
  <si>
    <t>International</t>
  </si>
  <si>
    <t>Esprit</t>
  </si>
  <si>
    <t>Yves</t>
  </si>
  <si>
    <t>108 chemin du fort</t>
  </si>
  <si>
    <t>69002</t>
  </si>
  <si>
    <t>P13</t>
  </si>
  <si>
    <t>Pacifique</t>
  </si>
  <si>
    <t>Renoir</t>
  </si>
  <si>
    <t>Carole</t>
  </si>
  <si>
    <t>route de grenoble</t>
  </si>
  <si>
    <t>69007</t>
  </si>
  <si>
    <t>Q14</t>
  </si>
  <si>
    <t>Quatre Saisons</t>
  </si>
  <si>
    <t>Fuller</t>
  </si>
  <si>
    <t>Sandy</t>
  </si>
  <si>
    <t>83 Place St. James</t>
  </si>
  <si>
    <t>94140</t>
  </si>
  <si>
    <t>Alfortville</t>
  </si>
  <si>
    <t>S15</t>
  </si>
  <si>
    <t>Suprêmes</t>
  </si>
  <si>
    <t>Garcia</t>
  </si>
  <si>
    <t>Antoine</t>
  </si>
  <si>
    <t>1 rue des blés</t>
  </si>
  <si>
    <t>75002</t>
  </si>
  <si>
    <t>T16</t>
  </si>
  <si>
    <t>Tendre et Amer</t>
  </si>
  <si>
    <t>Gilman</t>
  </si>
  <si>
    <t>Leslie</t>
  </si>
  <si>
    <t>11 avenue Ampère</t>
  </si>
  <si>
    <t>93270</t>
  </si>
  <si>
    <t>Sevran</t>
  </si>
  <si>
    <t>T17</t>
  </si>
  <si>
    <t>Tendres Crèmes</t>
  </si>
  <si>
    <t>Kretsky</t>
  </si>
  <si>
    <t>Tricia</t>
  </si>
  <si>
    <t>732 route de Paris</t>
  </si>
  <si>
    <t>95870</t>
  </si>
  <si>
    <t>Bezon</t>
  </si>
  <si>
    <t>V18</t>
  </si>
  <si>
    <t>Vent du Nord</t>
  </si>
  <si>
    <t>Lockwood</t>
  </si>
  <si>
    <t>Francis</t>
  </si>
  <si>
    <t>89 route bleue</t>
  </si>
  <si>
    <t>95300</t>
  </si>
  <si>
    <t>Pontoise</t>
  </si>
  <si>
    <t>Lorisse</t>
  </si>
  <si>
    <t>Clémentine</t>
  </si>
  <si>
    <t>4 square Exactement</t>
  </si>
  <si>
    <t>75003</t>
  </si>
  <si>
    <t>Le Cadeau du Sud</t>
  </si>
  <si>
    <t>Rue Longue</t>
  </si>
  <si>
    <t>Vieux Nice</t>
  </si>
  <si>
    <t>06000 NICE</t>
  </si>
  <si>
    <t>FACTURE N°</t>
  </si>
  <si>
    <t xml:space="preserve">Nice le, </t>
  </si>
  <si>
    <t>Réf.</t>
  </si>
  <si>
    <t>Quant.</t>
  </si>
  <si>
    <t>PRIX U.</t>
  </si>
  <si>
    <t>PRIX TOTAL</t>
  </si>
  <si>
    <t>D101</t>
  </si>
  <si>
    <t>D102</t>
  </si>
  <si>
    <t>D103</t>
  </si>
  <si>
    <t>taux</t>
  </si>
  <si>
    <t>D104</t>
  </si>
  <si>
    <t>D105</t>
  </si>
  <si>
    <t>D106</t>
  </si>
  <si>
    <t>D107</t>
  </si>
  <si>
    <t>D108</t>
  </si>
  <si>
    <t>HO110</t>
  </si>
  <si>
    <t>Montant
total ht</t>
  </si>
  <si>
    <t>de 0,00 € à 100,00 €</t>
  </si>
  <si>
    <t>de 100,00 € à 200,00 €</t>
  </si>
  <si>
    <t>de 200,00 € à 500,00 €</t>
  </si>
  <si>
    <t>TOTAL H.T.</t>
  </si>
  <si>
    <t>de 500,00 € à 1 000,00 €</t>
  </si>
  <si>
    <t xml:space="preserve"> HT  1 =  5,5%</t>
  </si>
  <si>
    <t>HT  2 = 19,60 %</t>
  </si>
  <si>
    <t xml:space="preserve"> TVA  1 =  5,5%</t>
  </si>
  <si>
    <t>TVA  2 = 19,60 %</t>
  </si>
  <si>
    <t>LIVRAISON</t>
  </si>
  <si>
    <t>Transporteur</t>
  </si>
  <si>
    <t>TOTAL TTC</t>
  </si>
  <si>
    <t>REF.</t>
  </si>
  <si>
    <t>Désignation des articles</t>
  </si>
  <si>
    <t>Prix HT</t>
  </si>
  <si>
    <t> Anchoïade à la provençale - 210gr</t>
  </si>
  <si>
    <t>Caviar d’aubergines - 210 gr</t>
  </si>
  <si>
    <t>Delice de tomates séchées - 210 gr</t>
  </si>
  <si>
    <t>Delice d’artichauts - 210 gr</t>
  </si>
  <si>
    <t>Le Melet anchoïade au fenouil - 210 gr</t>
  </si>
  <si>
    <t>Olivade de poivrons rouges - 210 gr </t>
  </si>
  <si>
    <t>Pistou au basilic de Provence - 180 gr</t>
  </si>
  <si>
    <t>Tapenade noire à la provençale - 210 gr</t>
  </si>
  <si>
    <t>D109</t>
  </si>
  <si>
    <t>Tapenade verte au basilic - 210 gr</t>
  </si>
  <si>
    <t>Sachet Provençal "Mouans-Sartoux"</t>
  </si>
  <si>
    <t>HO111</t>
  </si>
  <si>
    <t>Sachet Provençal "Valbonne" </t>
  </si>
  <si>
    <t>H101</t>
  </si>
  <si>
    <t>Huile d'olive vierge extra Nice 75 cl</t>
  </si>
  <si>
    <t>H102</t>
  </si>
  <si>
    <t>Huile d'olive vierge extra Nice 1 L</t>
  </si>
  <si>
    <t>H103</t>
  </si>
  <si>
    <t>Huile d'olive vierge extra Nice Bidon 2 L</t>
  </si>
  <si>
    <t>H104</t>
  </si>
  <si>
    <t>Huile d'olive vierge extra Nice bidon 5 L</t>
  </si>
  <si>
    <t>H105</t>
  </si>
  <si>
    <t>Huile d'olive vierge extra Toscane 75 cl</t>
  </si>
  <si>
    <t>H106</t>
  </si>
  <si>
    <t>Huile d'olive vierge extra Toscane 1 L</t>
  </si>
  <si>
    <t>H107</t>
  </si>
  <si>
    <t>Huile d'olive vierge extra Toscane Bidon 2 L</t>
  </si>
  <si>
    <t>H108</t>
  </si>
  <si>
    <t>Huile d'olive vierge extra Toscane bidon 5 L</t>
  </si>
  <si>
    <t>H109</t>
  </si>
  <si>
    <t>Huile d'olive vierge extra Provence 75 cl</t>
  </si>
  <si>
    <t>H110</t>
  </si>
  <si>
    <t>Huile d'olive vierge extra Provence 1 L</t>
  </si>
  <si>
    <t>H111</t>
  </si>
  <si>
    <t>Huile d'olive vierge extra Provence Bidon 2 L</t>
  </si>
  <si>
    <t>H112</t>
  </si>
  <si>
    <t>Huile d'olive vierge extra Provence bidon 5 L</t>
  </si>
  <si>
    <t>O101</t>
  </si>
  <si>
    <t>Olives noires de Nice 250 g</t>
  </si>
  <si>
    <t>O102</t>
  </si>
  <si>
    <t>Olives noires de Nice 500 g</t>
  </si>
  <si>
    <t>O103</t>
  </si>
  <si>
    <t>Olives noires de Nice 1 kg</t>
  </si>
  <si>
    <t>O104</t>
  </si>
  <si>
    <t>Olives vertes de Nyons 250 g</t>
  </si>
  <si>
    <t>O105</t>
  </si>
  <si>
    <t>Olives vertes de Nyons 500 g</t>
  </si>
  <si>
    <t>O106</t>
  </si>
  <si>
    <t>Olives vertes de Nyons 1 kg</t>
  </si>
  <si>
    <t>O107</t>
  </si>
  <si>
    <t>Olives noires de Nyons 250 g</t>
  </si>
  <si>
    <t>O108</t>
  </si>
  <si>
    <t>Olives noires de Nyons 500 g</t>
  </si>
  <si>
    <t>O109</t>
  </si>
  <si>
    <t>Olives noires de Nyons 1 kg</t>
  </si>
  <si>
    <t>C101</t>
  </si>
  <si>
    <t>Coffret cadeau Nice</t>
  </si>
  <si>
    <t>C102</t>
  </si>
  <si>
    <t>Coffret cadeau Antibes</t>
  </si>
  <si>
    <t>C103</t>
  </si>
  <si>
    <t>Coffret cadeau Menton</t>
  </si>
  <si>
    <t>C104</t>
  </si>
  <si>
    <t>Coffret cadeau Monaco</t>
  </si>
  <si>
    <t>C105</t>
  </si>
  <si>
    <t>Coffret cadeau St Paul</t>
  </si>
  <si>
    <t>DH105</t>
  </si>
  <si>
    <t xml:space="preserve">Savonnette Amandes douces - 125 gr - Carton de 96 pcs </t>
  </si>
  <si>
    <t>DH106</t>
  </si>
  <si>
    <t>Savonnette huile d'Argan - 125 gr - Carton de 24 boites</t>
  </si>
  <si>
    <t>DH107</t>
  </si>
  <si>
    <t>Savon de Marseille à l'ancienne - 250 gr - Carton de 24 pcs</t>
  </si>
  <si>
    <t>DH108</t>
  </si>
  <si>
    <t>Savonnette au Miel - 125 gr - Carton de 48 pcs</t>
  </si>
  <si>
    <t>DH109</t>
  </si>
  <si>
    <t>Savon de Marseille à l'ancienne - 500 gr - Carton de 12 pcs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</si>
</sst>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0.00\ &quot;€&quot;_-;\-* #,##0.00\ &quot;€&quot;_-;_-* &quot;-&quot;??\ &quot;€&quot;_-;_-@_-"/>
    <numFmt numFmtId="43" formatCode="_-* #,##0.00\ _€_-;\-* #,##0.00\ _€_-;_-* &quot;-&quot;??\ _€_-;_-@_-"/>
    <numFmt numFmtId="164" formatCode="#,##0.00\ &quot;€&quot;"/>
    <numFmt numFmtId="165" formatCode="_-* #,##0.00\ [$€-40C]_-;\-* #,##0.00\ [$€-40C]_-;_-* &quot;-&quot;??\ [$€-40C]_-;_-@_-"/>
    <numFmt numFmtId="166" formatCode="#,##0.00\ &quot;F&quot;;[Red]\-#,##0.00\ &quot;F&quot;"/>
    <numFmt numFmtId="167" formatCode="#,##0\ &quot;F&quot;;[Red]\-#,##0\ &quot;F&quot;"/>
    <numFmt numFmtId="168" formatCode="d/mm/yyyy"/>
    <numFmt numFmtId="169" formatCode="#,##0.00\ [$€-80C];[Red]\-#,##0.00\ [$€-80C]"/>
    <numFmt numFmtId="170" formatCode="#,##0&quot;  F&quot;"/>
    <numFmt numFmtId="171" formatCode="0.0%"/>
    <numFmt numFmtId="172" formatCode="General&quot; g&quot;"/>
    <numFmt numFmtId="173" formatCode="00\60\80"/>
    <numFmt numFmtId="174" formatCode="[$-40C]d\ mmmm\ yyyy;@"/>
  </numFmts>
  <fonts count="3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sz val="10"/>
      <name val="Arial"/>
    </font>
    <font>
      <sz val="14"/>
      <color rgb="FFC00000"/>
      <name val="Arial"/>
      <family val="2"/>
    </font>
    <font>
      <sz val="12"/>
      <color rgb="FFC00000"/>
      <name val="Calibri"/>
      <family val="2"/>
      <scheme val="minor"/>
    </font>
    <font>
      <b/>
      <sz val="12"/>
      <color rgb="FFC00000"/>
      <name val="Calibri"/>
      <family val="2"/>
      <scheme val="minor"/>
    </font>
    <font>
      <sz val="9"/>
      <name val="Helvetica"/>
    </font>
    <font>
      <b/>
      <sz val="9"/>
      <color rgb="FFFF0000"/>
      <name val="Times New Roman"/>
      <family val="1"/>
    </font>
    <font>
      <sz val="9"/>
      <name val="Arial"/>
      <family val="2"/>
    </font>
    <font>
      <sz val="9"/>
      <color indexed="9"/>
      <name val="Times New Roman"/>
      <family val="1"/>
    </font>
    <font>
      <sz val="9"/>
      <name val="MS Sans Serif"/>
      <family val="2"/>
    </font>
    <font>
      <b/>
      <sz val="9"/>
      <name val="MS Sans Serif"/>
      <family val="2"/>
    </font>
    <font>
      <b/>
      <i/>
      <sz val="9"/>
      <color indexed="50"/>
      <name val="Helvetica"/>
    </font>
    <font>
      <b/>
      <sz val="9"/>
      <name val="Arial"/>
      <family val="2"/>
    </font>
    <font>
      <b/>
      <sz val="9"/>
      <name val="Helvetica"/>
    </font>
    <font>
      <b/>
      <sz val="8"/>
      <color indexed="81"/>
      <name val="Tahoma"/>
      <family val="2"/>
    </font>
    <font>
      <sz val="8"/>
      <color indexed="81"/>
      <name val="Tahoma"/>
      <family val="2"/>
    </font>
    <font>
      <b/>
      <sz val="16"/>
      <name val="Arial"/>
      <family val="2"/>
    </font>
    <font>
      <b/>
      <u/>
      <sz val="10"/>
      <name val="Arial"/>
      <family val="2"/>
    </font>
    <font>
      <sz val="16"/>
      <name val="Arial"/>
      <family val="2"/>
    </font>
    <font>
      <b/>
      <u/>
      <sz val="12"/>
      <name val="Arial"/>
      <family val="2"/>
    </font>
    <font>
      <b/>
      <sz val="12"/>
      <color rgb="FFFF0000"/>
      <name val="Arial"/>
      <family val="2"/>
    </font>
    <font>
      <sz val="10"/>
      <name val="Arial"/>
      <family val="2"/>
    </font>
    <font>
      <b/>
      <sz val="10"/>
      <name val="Arial"/>
      <family val="2"/>
    </font>
    <font>
      <b/>
      <sz val="10"/>
      <color rgb="FFFF0000"/>
      <name val="Arial"/>
      <family val="2"/>
    </font>
    <font>
      <i/>
      <sz val="10"/>
      <name val="Arial"/>
      <family val="2"/>
    </font>
    <font>
      <sz val="18"/>
      <name val="Berlin Sans FB"/>
      <family val="2"/>
    </font>
    <font>
      <sz val="14"/>
      <color indexed="17"/>
      <name val="Arial Black"/>
      <family val="2"/>
    </font>
    <font>
      <sz val="11"/>
      <name val="Times New Roman"/>
      <family val="1"/>
    </font>
    <font>
      <b/>
      <shadow/>
      <sz val="11"/>
      <color indexed="16"/>
      <name val="Times New Roman"/>
      <family val="1"/>
    </font>
    <font>
      <b/>
      <sz val="11"/>
      <name val="Times New Roman"/>
      <family val="1"/>
    </font>
    <font>
      <b/>
      <sz val="10"/>
      <name val="Times New Roman"/>
      <family val="1"/>
    </font>
    <font>
      <b/>
      <sz val="11"/>
      <color indexed="10"/>
      <name val="Times New Roman"/>
      <family val="1"/>
    </font>
    <font>
      <b/>
      <sz val="9"/>
      <color indexed="17"/>
      <name val="Times New Roman"/>
      <family val="1"/>
    </font>
    <font>
      <b/>
      <sz val="8"/>
      <name val="Arial"/>
      <family val="2"/>
    </font>
    <font>
      <sz val="8"/>
      <name val="Arial"/>
      <family val="2"/>
    </font>
  </fonts>
  <fills count="1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indexed="42"/>
        <bgColor indexed="9"/>
      </patternFill>
    </fill>
    <fill>
      <patternFill patternType="solid">
        <fgColor indexed="31"/>
        <bgColor indexed="64"/>
      </patternFill>
    </fill>
    <fill>
      <patternFill patternType="solid">
        <fgColor indexed="26"/>
        <bgColor indexed="64"/>
      </patternFill>
    </fill>
    <fill>
      <patternFill patternType="solid">
        <fgColor theme="9" tint="0.59999389629810485"/>
        <bgColor indexed="31"/>
      </patternFill>
    </fill>
    <fill>
      <patternFill patternType="solid">
        <fgColor rgb="FFFFFF00"/>
        <bgColor indexed="31"/>
      </patternFill>
    </fill>
    <fill>
      <patternFill patternType="solid">
        <fgColor theme="0"/>
        <bgColor indexed="31"/>
      </patternFill>
    </fill>
    <fill>
      <patternFill patternType="solid">
        <fgColor indexed="23"/>
        <bgColor indexed="55"/>
      </patternFill>
    </fill>
    <fill>
      <patternFill patternType="solid">
        <fgColor theme="0"/>
        <bgColor indexed="64"/>
      </patternFill>
    </fill>
    <fill>
      <patternFill patternType="solid">
        <fgColor indexed="13"/>
        <bgColor indexed="64"/>
      </patternFill>
    </fill>
    <fill>
      <patternFill patternType="solid">
        <fgColor theme="9" tint="0.79998168889431442"/>
        <bgColor indexed="64"/>
      </patternFill>
    </fill>
    <fill>
      <patternFill patternType="solid">
        <fgColor indexed="41"/>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style="medium">
        <color indexed="8"/>
      </right>
      <top/>
      <bottom/>
      <diagonal/>
    </border>
    <border>
      <left style="medium">
        <color indexed="64"/>
      </left>
      <right style="medium">
        <color indexed="8"/>
      </right>
      <top style="medium">
        <color indexed="64"/>
      </top>
      <bottom/>
      <diagonal/>
    </border>
    <border>
      <left style="medium">
        <color indexed="8"/>
      </left>
      <right style="medium">
        <color indexed="8"/>
      </right>
      <top style="medium">
        <color indexed="64"/>
      </top>
      <bottom/>
      <diagonal/>
    </border>
    <border>
      <left style="medium">
        <color indexed="8"/>
      </left>
      <right style="medium">
        <color indexed="64"/>
      </right>
      <top style="medium">
        <color indexed="64"/>
      </top>
      <bottom/>
      <diagonal/>
    </border>
  </borders>
  <cellStyleXfs count="8">
    <xf numFmtId="0" fontId="0" fillId="0" borderId="0"/>
    <xf numFmtId="44" fontId="4" fillId="0" borderId="0" applyFont="0" applyFill="0" applyBorder="0" applyAlignment="0" applyProtection="0"/>
    <xf numFmtId="9" fontId="4"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9" fontId="4" fillId="0" borderId="0" applyFont="0" applyFill="0" applyBorder="0" applyAlignment="0" applyProtection="0"/>
  </cellStyleXfs>
  <cellXfs count="257">
    <xf numFmtId="0" fontId="0" fillId="0" borderId="0" xfId="0"/>
    <xf numFmtId="0" fontId="0" fillId="0" borderId="2" xfId="0" applyBorder="1" applyAlignment="1">
      <alignment horizontal="center" vertical="center" wrapText="1"/>
    </xf>
    <xf numFmtId="0" fontId="0" fillId="0" borderId="2" xfId="0" applyBorder="1" applyAlignment="1">
      <alignment horizontal="center"/>
    </xf>
    <xf numFmtId="44" fontId="0" fillId="0" borderId="2" xfId="1" applyFont="1" applyBorder="1" applyAlignment="1">
      <alignment horizontal="center"/>
    </xf>
    <xf numFmtId="0" fontId="3" fillId="2" borderId="2" xfId="0" applyFont="1" applyFill="1" applyBorder="1" applyAlignment="1">
      <alignment horizontal="center"/>
    </xf>
    <xf numFmtId="0" fontId="6" fillId="3" borderId="0" xfId="0" applyFont="1" applyFill="1" applyAlignment="1">
      <alignment horizontal="center"/>
    </xf>
    <xf numFmtId="0" fontId="0" fillId="0" borderId="0" xfId="0" applyAlignment="1">
      <alignment horizontal="center"/>
    </xf>
    <xf numFmtId="0" fontId="7" fillId="3" borderId="0" xfId="0" applyFont="1" applyFill="1" applyAlignment="1">
      <alignment horizontal="center"/>
    </xf>
    <xf numFmtId="44" fontId="7" fillId="3" borderId="0" xfId="1" applyFont="1" applyFill="1" applyAlignment="1">
      <alignment horizontal="center"/>
    </xf>
    <xf numFmtId="0" fontId="7" fillId="0" borderId="0" xfId="0" applyFont="1" applyAlignment="1">
      <alignment horizontal="center"/>
    </xf>
    <xf numFmtId="164" fontId="7" fillId="4" borderId="0" xfId="0" applyNumberFormat="1" applyFont="1" applyFill="1" applyAlignment="1">
      <alignment horizontal="center" vertical="center"/>
    </xf>
    <xf numFmtId="164" fontId="7" fillId="0" borderId="0" xfId="0" applyNumberFormat="1" applyFont="1" applyAlignment="1">
      <alignment horizontal="center" vertical="center"/>
    </xf>
    <xf numFmtId="0" fontId="8" fillId="0" borderId="0" xfId="0" applyFont="1" applyAlignment="1" applyProtection="1">
      <alignment vertical="center"/>
    </xf>
    <xf numFmtId="0" fontId="8" fillId="0" borderId="0" xfId="0" applyFont="1" applyAlignment="1">
      <alignment vertical="center"/>
    </xf>
    <xf numFmtId="0" fontId="10" fillId="6" borderId="2" xfId="0" applyFont="1" applyFill="1" applyBorder="1" applyAlignment="1">
      <alignment horizontal="center" vertical="center"/>
    </xf>
    <xf numFmtId="0" fontId="11" fillId="0" borderId="3" xfId="0" applyFont="1" applyBorder="1" applyAlignment="1" applyProtection="1">
      <alignment horizontal="centerContinuous" vertical="center"/>
    </xf>
    <xf numFmtId="0" fontId="11" fillId="0" borderId="0" xfId="0" applyFont="1" applyBorder="1" applyAlignment="1" applyProtection="1">
      <alignment horizontal="centerContinuous" vertical="center"/>
    </xf>
    <xf numFmtId="0" fontId="8" fillId="0" borderId="3" xfId="0" applyFont="1" applyBorder="1" applyAlignment="1" applyProtection="1">
      <alignment horizontal="centerContinuous" vertical="center"/>
    </xf>
    <xf numFmtId="165"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0" fontId="8" fillId="7" borderId="2" xfId="0" applyFont="1" applyFill="1" applyBorder="1" applyAlignment="1" applyProtection="1">
      <alignment horizontal="center" vertical="center"/>
    </xf>
    <xf numFmtId="0" fontId="8" fillId="0" borderId="0" xfId="0" applyFont="1" applyBorder="1" applyAlignment="1" applyProtection="1">
      <alignment vertical="center"/>
      <protection locked="0"/>
    </xf>
    <xf numFmtId="0" fontId="8" fillId="7" borderId="4" xfId="0" applyFont="1" applyFill="1" applyBorder="1" applyAlignment="1" applyProtection="1">
      <alignment horizontal="right" vertical="center"/>
    </xf>
    <xf numFmtId="0" fontId="8" fillId="2" borderId="5" xfId="0" applyFont="1" applyFill="1" applyBorder="1" applyAlignment="1" applyProtection="1">
      <alignment horizontal="center" vertical="center"/>
      <protection locked="0"/>
    </xf>
    <xf numFmtId="9" fontId="10" fillId="0" borderId="2" xfId="0" applyNumberFormat="1" applyFont="1" applyBorder="1" applyAlignment="1">
      <alignment horizontal="center" vertical="center"/>
    </xf>
    <xf numFmtId="0" fontId="12" fillId="2" borderId="6" xfId="0" applyFont="1" applyFill="1" applyBorder="1" applyAlignment="1" applyProtection="1">
      <alignment horizontal="center" vertical="center"/>
      <protection locked="0"/>
    </xf>
    <xf numFmtId="0" fontId="8" fillId="0" borderId="7" xfId="0" applyFont="1" applyBorder="1" applyAlignment="1" applyProtection="1">
      <alignment horizontal="right" vertical="center"/>
    </xf>
    <xf numFmtId="14" fontId="8" fillId="2" borderId="8" xfId="0" applyNumberFormat="1" applyFont="1" applyFill="1" applyBorder="1" applyAlignment="1" applyProtection="1">
      <alignment vertical="center"/>
      <protection locked="0"/>
    </xf>
    <xf numFmtId="0" fontId="13" fillId="7" borderId="9" xfId="0" applyFont="1" applyFill="1" applyBorder="1" applyAlignment="1" applyProtection="1">
      <alignment horizontal="centerContinuous" vertical="center"/>
    </xf>
    <xf numFmtId="0" fontId="8" fillId="7" borderId="10" xfId="0" applyFont="1" applyFill="1" applyBorder="1" applyAlignment="1" applyProtection="1">
      <alignment horizontal="centerContinuous" vertical="center"/>
    </xf>
    <xf numFmtId="20" fontId="8" fillId="7" borderId="11" xfId="0" applyNumberFormat="1" applyFont="1" applyFill="1" applyBorder="1" applyAlignment="1" applyProtection="1">
      <alignment horizontal="centerContinuous" vertical="center"/>
    </xf>
    <xf numFmtId="0" fontId="14" fillId="0" borderId="0" xfId="0" applyFont="1" applyAlignment="1">
      <alignment vertical="center"/>
    </xf>
    <xf numFmtId="0" fontId="8" fillId="0" borderId="4" xfId="0" applyFont="1" applyFill="1" applyBorder="1" applyAlignment="1" applyProtection="1">
      <alignment horizontal="left" vertical="center"/>
    </xf>
    <xf numFmtId="0" fontId="8" fillId="0" borderId="3" xfId="0" applyFont="1" applyBorder="1" applyAlignment="1" applyProtection="1">
      <alignment vertical="center"/>
    </xf>
    <xf numFmtId="0" fontId="8" fillId="0" borderId="12" xfId="0" applyFont="1" applyBorder="1" applyAlignment="1">
      <alignment vertical="center"/>
    </xf>
    <xf numFmtId="0" fontId="8" fillId="0" borderId="0" xfId="0" applyFont="1" applyBorder="1" applyAlignment="1">
      <alignment vertical="center"/>
    </xf>
    <xf numFmtId="0" fontId="8" fillId="0" borderId="0" xfId="0" applyFont="1" applyFill="1" applyBorder="1" applyAlignment="1" applyProtection="1">
      <alignment horizontal="centerContinuous" vertical="center"/>
      <protection locked="0"/>
    </xf>
    <xf numFmtId="0" fontId="8" fillId="0" borderId="13" xfId="0" applyFont="1" applyBorder="1" applyAlignment="1" applyProtection="1">
      <alignment vertical="center"/>
    </xf>
    <xf numFmtId="0" fontId="8" fillId="0" borderId="12" xfId="0" applyFont="1" applyFill="1" applyBorder="1" applyAlignment="1" applyProtection="1">
      <alignment horizontal="left" vertical="center"/>
    </xf>
    <xf numFmtId="0" fontId="8" fillId="0" borderId="0" xfId="0" applyFont="1" applyBorder="1" applyAlignment="1" applyProtection="1">
      <alignment vertical="center"/>
    </xf>
    <xf numFmtId="0" fontId="8" fillId="3" borderId="0" xfId="0" applyFont="1" applyFill="1" applyBorder="1" applyAlignment="1">
      <alignment vertical="center"/>
    </xf>
    <xf numFmtId="0" fontId="8" fillId="0" borderId="0" xfId="0" applyFont="1" applyBorder="1" applyAlignment="1" applyProtection="1">
      <alignment horizontal="left" vertical="center"/>
    </xf>
    <xf numFmtId="0" fontId="8" fillId="0" borderId="7" xfId="0" applyFont="1" applyBorder="1" applyAlignment="1" applyProtection="1">
      <alignment horizontal="left" vertical="center"/>
    </xf>
    <xf numFmtId="0" fontId="8" fillId="0" borderId="1" xfId="0" applyFont="1" applyBorder="1" applyAlignment="1" applyProtection="1">
      <alignment vertical="center"/>
      <protection locked="0"/>
    </xf>
    <xf numFmtId="0" fontId="8" fillId="0" borderId="1" xfId="0" applyFont="1" applyFill="1" applyBorder="1" applyAlignment="1" applyProtection="1">
      <alignment horizontal="centerContinuous" vertical="center"/>
      <protection locked="0"/>
    </xf>
    <xf numFmtId="0" fontId="8" fillId="0" borderId="1" xfId="0" applyFont="1" applyBorder="1" applyAlignment="1" applyProtection="1">
      <alignment horizontal="right" vertical="center"/>
    </xf>
    <xf numFmtId="0" fontId="8" fillId="0" borderId="8" xfId="0" applyFont="1" applyBorder="1" applyAlignment="1" applyProtection="1">
      <alignment vertical="center"/>
      <protection locked="0"/>
    </xf>
    <xf numFmtId="0" fontId="8" fillId="0" borderId="0" xfId="0" applyFont="1" applyAlignment="1" applyProtection="1">
      <alignment horizontal="center" vertical="center" wrapText="1"/>
    </xf>
    <xf numFmtId="0" fontId="13" fillId="7" borderId="2" xfId="0" applyFont="1" applyFill="1" applyBorder="1" applyAlignment="1" applyProtection="1">
      <alignment horizontal="center" vertical="center" wrapText="1"/>
    </xf>
    <xf numFmtId="0" fontId="15" fillId="7" borderId="2" xfId="0" applyFont="1" applyFill="1" applyBorder="1" applyAlignment="1" applyProtection="1">
      <alignment horizontal="center" vertical="center" wrapText="1"/>
    </xf>
    <xf numFmtId="0" fontId="15" fillId="7" borderId="2" xfId="0" applyFont="1" applyFill="1" applyBorder="1" applyAlignment="1" applyProtection="1">
      <alignment horizontal="centerContinuous" vertical="center" wrapText="1"/>
    </xf>
    <xf numFmtId="0" fontId="8" fillId="2" borderId="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166" fontId="8" fillId="3" borderId="15" xfId="0" applyNumberFormat="1" applyFont="1" applyFill="1" applyBorder="1" applyAlignment="1" applyProtection="1">
      <alignment vertical="center"/>
      <protection locked="0"/>
    </xf>
    <xf numFmtId="0" fontId="8" fillId="2" borderId="7"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166" fontId="8" fillId="3" borderId="6" xfId="0" applyNumberFormat="1" applyFont="1" applyFill="1" applyBorder="1" applyAlignment="1" applyProtection="1">
      <alignment vertical="center"/>
      <protection locked="0"/>
    </xf>
    <xf numFmtId="0" fontId="8" fillId="0" borderId="0" xfId="0" applyFont="1" applyAlignment="1">
      <alignment horizontal="right" vertical="center"/>
    </xf>
    <xf numFmtId="0" fontId="8" fillId="0" borderId="2" xfId="0" applyFont="1" applyBorder="1" applyAlignment="1">
      <alignment vertical="center"/>
    </xf>
    <xf numFmtId="0" fontId="8" fillId="0" borderId="0" xfId="0" applyFont="1" applyBorder="1" applyAlignment="1">
      <alignment horizontal="right" vertical="center"/>
    </xf>
    <xf numFmtId="9" fontId="8" fillId="3" borderId="2" xfId="2" applyFont="1" applyFill="1" applyBorder="1" applyAlignment="1">
      <alignment horizontal="center" vertical="center"/>
    </xf>
    <xf numFmtId="0" fontId="15" fillId="0" borderId="0" xfId="0" applyFont="1" applyBorder="1" applyAlignment="1">
      <alignment horizontal="right" vertical="center"/>
    </xf>
    <xf numFmtId="167" fontId="8" fillId="0" borderId="0" xfId="0" applyNumberFormat="1" applyFont="1" applyBorder="1" applyAlignment="1" applyProtection="1">
      <alignment vertical="center"/>
    </xf>
    <xf numFmtId="10" fontId="16" fillId="0" borderId="2" xfId="0" applyNumberFormat="1" applyFont="1" applyBorder="1" applyAlignment="1">
      <alignment horizontal="center" vertical="center"/>
    </xf>
    <xf numFmtId="0" fontId="19" fillId="0" borderId="17" xfId="3" applyFont="1" applyBorder="1" applyAlignment="1">
      <alignment horizontal="center" vertical="center"/>
    </xf>
    <xf numFmtId="0" fontId="2" fillId="0" borderId="18" xfId="3" applyBorder="1"/>
    <xf numFmtId="0" fontId="2" fillId="0" borderId="0" xfId="3"/>
    <xf numFmtId="0" fontId="2" fillId="0" borderId="0" xfId="3" applyAlignment="1">
      <alignment vertical="center"/>
    </xf>
    <xf numFmtId="0" fontId="20" fillId="0" borderId="19" xfId="3" applyFont="1" applyBorder="1" applyAlignment="1">
      <alignment horizontal="left"/>
    </xf>
    <xf numFmtId="0" fontId="2" fillId="0" borderId="0" xfId="3" applyBorder="1" applyAlignment="1"/>
    <xf numFmtId="0" fontId="2" fillId="0" borderId="0" xfId="3" applyBorder="1"/>
    <xf numFmtId="0" fontId="2" fillId="0" borderId="20" xfId="3" applyBorder="1"/>
    <xf numFmtId="0" fontId="2" fillId="0" borderId="19" xfId="3" applyBorder="1"/>
    <xf numFmtId="0" fontId="2" fillId="0" borderId="0" xfId="3" applyFont="1" applyBorder="1" applyAlignment="1">
      <alignment horizontal="left"/>
    </xf>
    <xf numFmtId="0" fontId="2" fillId="2" borderId="0" xfId="3" applyFill="1" applyBorder="1" applyAlignment="1">
      <alignment horizontal="center"/>
    </xf>
    <xf numFmtId="0" fontId="2" fillId="0" borderId="0" xfId="3" applyFont="1" applyBorder="1" applyAlignment="1">
      <alignment horizontal="right"/>
    </xf>
    <xf numFmtId="0" fontId="2" fillId="0" borderId="0" xfId="3" applyBorder="1" applyAlignment="1">
      <alignment horizontal="left"/>
    </xf>
    <xf numFmtId="0" fontId="2" fillId="8" borderId="0" xfId="3" applyFont="1" applyFill="1" applyBorder="1" applyAlignment="1">
      <alignment horizontal="center"/>
    </xf>
    <xf numFmtId="168" fontId="2" fillId="9" borderId="0" xfId="3" applyNumberFormat="1" applyFill="1" applyBorder="1" applyAlignment="1">
      <alignment horizontal="center"/>
    </xf>
    <xf numFmtId="0" fontId="2" fillId="10" borderId="0" xfId="3" applyFill="1" applyBorder="1"/>
    <xf numFmtId="0" fontId="2" fillId="0" borderId="21" xfId="3" applyBorder="1"/>
    <xf numFmtId="0" fontId="2" fillId="0" borderId="22" xfId="3" applyBorder="1"/>
    <xf numFmtId="0" fontId="2" fillId="0" borderId="23" xfId="3" applyBorder="1"/>
    <xf numFmtId="0" fontId="22" fillId="0" borderId="0" xfId="3" applyFont="1" applyAlignment="1">
      <alignment horizontal="center"/>
    </xf>
    <xf numFmtId="0" fontId="23" fillId="0" borderId="25" xfId="3" applyFont="1" applyBorder="1" applyAlignment="1">
      <alignment horizontal="center" vertical="center"/>
    </xf>
    <xf numFmtId="0" fontId="23" fillId="0" borderId="26" xfId="3" applyFont="1" applyBorder="1" applyAlignment="1">
      <alignment horizontal="center" vertical="center"/>
    </xf>
    <xf numFmtId="0" fontId="23" fillId="0" borderId="27" xfId="3" applyFont="1" applyBorder="1" applyAlignment="1">
      <alignment horizontal="center" vertical="center"/>
    </xf>
    <xf numFmtId="0" fontId="2" fillId="2" borderId="2" xfId="3" applyFill="1" applyBorder="1" applyAlignment="1">
      <alignment horizontal="center"/>
    </xf>
    <xf numFmtId="169" fontId="2" fillId="8" borderId="2" xfId="3" applyNumberFormat="1" applyFill="1" applyBorder="1" applyAlignment="1">
      <alignment horizontal="center"/>
    </xf>
    <xf numFmtId="0" fontId="2" fillId="8" borderId="2" xfId="3" applyNumberFormat="1" applyFill="1" applyBorder="1" applyAlignment="1">
      <alignment horizontal="center"/>
    </xf>
    <xf numFmtId="9" fontId="24" fillId="8" borderId="2" xfId="4" applyFont="1" applyFill="1" applyBorder="1" applyAlignment="1">
      <alignment horizontal="center"/>
    </xf>
    <xf numFmtId="0" fontId="24" fillId="0" borderId="0" xfId="3" applyFont="1"/>
    <xf numFmtId="169" fontId="26" fillId="8" borderId="2" xfId="3" applyNumberFormat="1" applyFont="1" applyFill="1" applyBorder="1" applyAlignment="1">
      <alignment horizontal="center"/>
    </xf>
    <xf numFmtId="169" fontId="2" fillId="0" borderId="2" xfId="3" applyNumberFormat="1" applyFill="1" applyBorder="1" applyAlignment="1">
      <alignment horizontal="center"/>
    </xf>
    <xf numFmtId="169" fontId="2" fillId="12" borderId="2" xfId="3" applyNumberFormat="1" applyFill="1" applyBorder="1" applyAlignment="1">
      <alignment horizontal="center"/>
    </xf>
    <xf numFmtId="0" fontId="25" fillId="0" borderId="2" xfId="3" applyFont="1" applyBorder="1" applyAlignment="1">
      <alignment horizontal="center"/>
    </xf>
    <xf numFmtId="0" fontId="26" fillId="0" borderId="2" xfId="3" applyFont="1" applyBorder="1" applyAlignment="1">
      <alignment horizontal="center"/>
    </xf>
    <xf numFmtId="170" fontId="25" fillId="0" borderId="2" xfId="3" applyNumberFormat="1" applyFont="1" applyBorder="1" applyAlignment="1">
      <alignment horizontal="center"/>
    </xf>
    <xf numFmtId="9" fontId="26" fillId="8" borderId="2" xfId="4" applyFont="1" applyFill="1" applyBorder="1" applyAlignment="1">
      <alignment horizontal="center"/>
    </xf>
    <xf numFmtId="169" fontId="2" fillId="0" borderId="2" xfId="3" applyNumberFormat="1" applyFont="1" applyFill="1" applyBorder="1" applyAlignment="1">
      <alignment horizontal="center"/>
    </xf>
    <xf numFmtId="0" fontId="2" fillId="0" borderId="2" xfId="3" applyFont="1" applyBorder="1" applyAlignment="1">
      <alignment horizontal="center" vertical="center" wrapText="1"/>
    </xf>
    <xf numFmtId="171" fontId="2" fillId="0" borderId="2" xfId="3" applyNumberFormat="1" applyBorder="1" applyAlignment="1">
      <alignment horizontal="center"/>
    </xf>
    <xf numFmtId="0" fontId="2" fillId="0" borderId="2" xfId="3" applyBorder="1"/>
    <xf numFmtId="170" fontId="2" fillId="0" borderId="2" xfId="3" applyNumberFormat="1" applyFont="1" applyFill="1" applyBorder="1" applyAlignment="1">
      <alignment horizontal="left"/>
    </xf>
    <xf numFmtId="10" fontId="2" fillId="0" borderId="2" xfId="3" applyNumberFormat="1" applyBorder="1"/>
    <xf numFmtId="165" fontId="25" fillId="3" borderId="2" xfId="3" applyNumberFormat="1" applyFont="1" applyFill="1" applyBorder="1"/>
    <xf numFmtId="0" fontId="2" fillId="0" borderId="2" xfId="3" applyBorder="1" applyAlignment="1">
      <alignment horizontal="center"/>
    </xf>
    <xf numFmtId="0" fontId="23" fillId="0" borderId="2" xfId="3" applyFont="1" applyBorder="1" applyAlignment="1">
      <alignment horizontal="center" vertical="center"/>
    </xf>
    <xf numFmtId="165" fontId="23" fillId="3" borderId="2" xfId="3" applyNumberFormat="1" applyFont="1" applyFill="1" applyBorder="1" applyAlignment="1">
      <alignment horizontal="center" vertical="center"/>
    </xf>
    <xf numFmtId="169" fontId="23" fillId="3" borderId="0" xfId="3" applyNumberFormat="1" applyFont="1" applyFill="1" applyBorder="1" applyAlignment="1">
      <alignment horizontal="center"/>
    </xf>
    <xf numFmtId="0" fontId="27" fillId="0" borderId="0" xfId="3" applyFont="1"/>
    <xf numFmtId="0" fontId="25" fillId="0" borderId="2" xfId="0" applyFont="1" applyBorder="1" applyAlignment="1">
      <alignment horizontal="center"/>
    </xf>
    <xf numFmtId="0" fontId="0" fillId="0" borderId="14" xfId="0" applyNumberFormat="1" applyBorder="1" applyAlignment="1">
      <alignment horizontal="center"/>
    </xf>
    <xf numFmtId="0" fontId="0" fillId="0" borderId="14" xfId="0" applyNumberFormat="1" applyBorder="1"/>
    <xf numFmtId="172" fontId="0" fillId="0" borderId="14" xfId="0" applyNumberFormat="1" applyBorder="1"/>
    <xf numFmtId="165" fontId="0" fillId="0" borderId="14" xfId="0" applyNumberFormat="1" applyBorder="1"/>
    <xf numFmtId="0" fontId="0" fillId="0" borderId="4" xfId="0" applyNumberFormat="1" applyBorder="1" applyAlignment="1">
      <alignment horizontal="center"/>
    </xf>
    <xf numFmtId="0" fontId="0" fillId="0" borderId="4" xfId="0" applyNumberFormat="1" applyBorder="1"/>
    <xf numFmtId="0" fontId="0" fillId="0" borderId="15" xfId="0" applyNumberFormat="1" applyBorder="1" applyAlignment="1">
      <alignment horizontal="center"/>
    </xf>
    <xf numFmtId="0" fontId="0" fillId="0" borderId="15" xfId="0" applyNumberFormat="1" applyBorder="1"/>
    <xf numFmtId="172" fontId="0" fillId="0" borderId="15" xfId="0" applyNumberFormat="1" applyBorder="1"/>
    <xf numFmtId="165" fontId="0" fillId="0" borderId="15" xfId="0" applyNumberFormat="1" applyBorder="1"/>
    <xf numFmtId="0" fontId="0" fillId="0" borderId="12" xfId="0" applyNumberFormat="1" applyBorder="1" applyAlignment="1">
      <alignment horizontal="center"/>
    </xf>
    <xf numFmtId="0" fontId="0" fillId="0" borderId="12" xfId="0" applyNumberFormat="1" applyBorder="1"/>
    <xf numFmtId="0" fontId="0" fillId="0" borderId="6" xfId="0" applyNumberFormat="1" applyBorder="1" applyAlignment="1">
      <alignment horizontal="center"/>
    </xf>
    <xf numFmtId="0" fontId="0" fillId="0" borderId="6" xfId="0" applyNumberFormat="1" applyBorder="1"/>
    <xf numFmtId="172" fontId="0" fillId="0" borderId="6" xfId="0" applyNumberFormat="1" applyBorder="1"/>
    <xf numFmtId="165" fontId="0" fillId="0" borderId="6" xfId="0" applyNumberFormat="1" applyBorder="1"/>
    <xf numFmtId="0" fontId="0" fillId="0" borderId="7" xfId="0" applyNumberFormat="1" applyBorder="1" applyAlignment="1">
      <alignment horizontal="center"/>
    </xf>
    <xf numFmtId="0" fontId="0" fillId="0" borderId="7" xfId="0" applyNumberFormat="1" applyBorder="1"/>
    <xf numFmtId="164" fontId="8" fillId="3" borderId="14" xfId="0" applyNumberFormat="1" applyFont="1" applyFill="1" applyBorder="1" applyAlignment="1" applyProtection="1">
      <alignment vertical="center"/>
      <protection locked="0"/>
    </xf>
    <xf numFmtId="164" fontId="8" fillId="3" borderId="4" xfId="0" applyNumberFormat="1" applyFont="1" applyFill="1" applyBorder="1" applyAlignment="1" applyProtection="1">
      <alignment horizontal="center" vertical="center"/>
      <protection locked="0"/>
    </xf>
    <xf numFmtId="164" fontId="8" fillId="3" borderId="2" xfId="0" applyNumberFormat="1" applyFont="1" applyFill="1" applyBorder="1" applyAlignment="1">
      <alignment vertical="center"/>
    </xf>
    <xf numFmtId="164" fontId="8" fillId="3" borderId="2" xfId="2" applyNumberFormat="1" applyFont="1" applyFill="1" applyBorder="1" applyAlignment="1">
      <alignment horizontal="center" vertical="center"/>
    </xf>
    <xf numFmtId="164" fontId="15" fillId="3" borderId="2" xfId="2" applyNumberFormat="1" applyFont="1" applyFill="1" applyBorder="1" applyAlignment="1">
      <alignment horizontal="center" vertical="center"/>
    </xf>
    <xf numFmtId="164" fontId="15" fillId="3" borderId="2" xfId="0" applyNumberFormat="1" applyFont="1" applyFill="1" applyBorder="1" applyAlignment="1">
      <alignment vertical="center"/>
    </xf>
    <xf numFmtId="0" fontId="1" fillId="0" borderId="0" xfId="5"/>
    <xf numFmtId="0" fontId="28" fillId="0" borderId="0" xfId="5" applyFont="1"/>
    <xf numFmtId="0" fontId="24" fillId="3" borderId="4" xfId="5" applyFont="1" applyFill="1" applyBorder="1" applyAlignment="1">
      <alignment horizontal="center"/>
    </xf>
    <xf numFmtId="0" fontId="24" fillId="3" borderId="3" xfId="5" applyFont="1" applyFill="1" applyBorder="1" applyAlignment="1">
      <alignment horizontal="center"/>
    </xf>
    <xf numFmtId="0" fontId="1" fillId="3" borderId="3" xfId="5" applyFill="1" applyBorder="1" applyAlignment="1">
      <alignment horizontal="center"/>
    </xf>
    <xf numFmtId="0" fontId="1" fillId="3" borderId="3" xfId="5" applyFill="1" applyBorder="1"/>
    <xf numFmtId="0" fontId="1" fillId="3" borderId="5" xfId="5" applyFill="1" applyBorder="1"/>
    <xf numFmtId="0" fontId="24" fillId="3" borderId="0" xfId="5" applyFont="1" applyFill="1" applyBorder="1" applyAlignment="1">
      <alignment horizontal="center"/>
    </xf>
    <xf numFmtId="0" fontId="1" fillId="3" borderId="0" xfId="5" applyFill="1" applyBorder="1" applyAlignment="1">
      <alignment horizontal="center"/>
    </xf>
    <xf numFmtId="0" fontId="1" fillId="3" borderId="0" xfId="5" applyFill="1" applyBorder="1"/>
    <xf numFmtId="0" fontId="1" fillId="3" borderId="13" xfId="5" applyFill="1" applyBorder="1"/>
    <xf numFmtId="0" fontId="25" fillId="2" borderId="0" xfId="5" applyFont="1" applyFill="1" applyAlignment="1">
      <alignment horizontal="center"/>
    </xf>
    <xf numFmtId="0" fontId="1" fillId="0" borderId="12" xfId="5" applyBorder="1"/>
    <xf numFmtId="49" fontId="1" fillId="0" borderId="0" xfId="5" applyNumberFormat="1" applyBorder="1"/>
    <xf numFmtId="0" fontId="1" fillId="0" borderId="0" xfId="5" applyBorder="1"/>
    <xf numFmtId="0" fontId="1" fillId="0" borderId="13" xfId="5" applyBorder="1"/>
    <xf numFmtId="0" fontId="1" fillId="0" borderId="7" xfId="5" applyBorder="1"/>
    <xf numFmtId="0" fontId="1" fillId="0" borderId="1" xfId="5" applyBorder="1"/>
    <xf numFmtId="0" fontId="1" fillId="0" borderId="8" xfId="5" applyBorder="1"/>
    <xf numFmtId="0" fontId="30" fillId="0" borderId="0" xfId="5" applyFont="1" applyBorder="1" applyAlignment="1">
      <alignment horizontal="center" vertical="center"/>
    </xf>
    <xf numFmtId="0" fontId="31" fillId="0" borderId="0" xfId="5" applyNumberFormat="1" applyFont="1" applyAlignment="1">
      <alignment horizontal="left"/>
    </xf>
    <xf numFmtId="0" fontId="31" fillId="0" borderId="0" xfId="5" applyFont="1" applyAlignment="1">
      <alignment horizontal="left"/>
    </xf>
    <xf numFmtId="0" fontId="31" fillId="0" borderId="0" xfId="5" applyFont="1" applyAlignment="1">
      <alignment horizontal="center"/>
    </xf>
    <xf numFmtId="0" fontId="24" fillId="0" borderId="0" xfId="5" applyFont="1"/>
    <xf numFmtId="0" fontId="32" fillId="0" borderId="2" xfId="5" applyFont="1" applyBorder="1" applyAlignment="1">
      <alignment horizontal="center" vertical="center"/>
    </xf>
    <xf numFmtId="0" fontId="32" fillId="0" borderId="2" xfId="5" applyNumberFormat="1" applyFont="1" applyBorder="1" applyAlignment="1">
      <alignment horizontal="center" vertical="center"/>
    </xf>
    <xf numFmtId="0" fontId="32" fillId="0" borderId="11" xfId="5" applyFont="1" applyBorder="1" applyAlignment="1">
      <alignment horizontal="center" vertical="center"/>
    </xf>
    <xf numFmtId="164" fontId="32" fillId="0" borderId="2" xfId="5" applyNumberFormat="1" applyFont="1" applyBorder="1" applyAlignment="1">
      <alignment horizontal="center" vertical="center"/>
    </xf>
    <xf numFmtId="164" fontId="33" fillId="0" borderId="2" xfId="5" applyNumberFormat="1" applyFont="1" applyBorder="1" applyAlignment="1">
      <alignment horizontal="center" vertical="center"/>
    </xf>
    <xf numFmtId="0" fontId="15" fillId="2" borderId="2" xfId="5" applyFont="1" applyFill="1" applyBorder="1" applyAlignment="1">
      <alignment horizontal="center" vertical="center"/>
    </xf>
    <xf numFmtId="0" fontId="30" fillId="2" borderId="14" xfId="5" applyFont="1" applyFill="1" applyBorder="1" applyAlignment="1">
      <alignment horizontal="center" vertical="center"/>
    </xf>
    <xf numFmtId="164" fontId="30" fillId="3" borderId="14" xfId="5" applyNumberFormat="1" applyFont="1" applyFill="1" applyBorder="1" applyAlignment="1">
      <alignment vertical="center"/>
    </xf>
    <xf numFmtId="0" fontId="30" fillId="2" borderId="15" xfId="5" applyFont="1" applyFill="1" applyBorder="1" applyAlignment="1">
      <alignment horizontal="center" vertical="center"/>
    </xf>
    <xf numFmtId="0" fontId="25" fillId="13" borderId="2" xfId="5" applyFont="1" applyFill="1" applyBorder="1" applyAlignment="1">
      <alignment horizontal="center"/>
    </xf>
    <xf numFmtId="0" fontId="1" fillId="0" borderId="2" xfId="5" applyBorder="1" applyAlignment="1">
      <alignment horizontal="center"/>
    </xf>
    <xf numFmtId="10" fontId="1" fillId="0" borderId="2" xfId="5" applyNumberFormat="1" applyBorder="1" applyAlignment="1">
      <alignment horizontal="center"/>
    </xf>
    <xf numFmtId="0" fontId="25" fillId="13" borderId="2" xfId="5" applyFont="1" applyFill="1" applyBorder="1" applyAlignment="1">
      <alignment horizontal="center" vertical="center" wrapText="1"/>
    </xf>
    <xf numFmtId="0" fontId="25" fillId="13" borderId="2" xfId="5" applyFont="1" applyFill="1" applyBorder="1" applyAlignment="1">
      <alignment horizontal="center" vertical="center"/>
    </xf>
    <xf numFmtId="43" fontId="24" fillId="0" borderId="2" xfId="6" applyFont="1" applyBorder="1"/>
    <xf numFmtId="43" fontId="0" fillId="0" borderId="2" xfId="6" applyFont="1" applyBorder="1"/>
    <xf numFmtId="0" fontId="30" fillId="2" borderId="15" xfId="5" applyFont="1" applyFill="1" applyBorder="1" applyAlignment="1">
      <alignment horizontal="left" vertical="center"/>
    </xf>
    <xf numFmtId="0" fontId="30" fillId="2" borderId="6" xfId="5" applyFont="1" applyFill="1" applyBorder="1" applyAlignment="1">
      <alignment horizontal="left" vertical="center"/>
    </xf>
    <xf numFmtId="0" fontId="30" fillId="2" borderId="6" xfId="5" applyFont="1" applyFill="1" applyBorder="1" applyAlignment="1">
      <alignment horizontal="center" vertical="center"/>
    </xf>
    <xf numFmtId="43" fontId="24" fillId="0" borderId="2" xfId="6" applyFont="1" applyFill="1" applyBorder="1"/>
    <xf numFmtId="43" fontId="0" fillId="0" borderId="2" xfId="6" applyFont="1" applyFill="1" applyBorder="1"/>
    <xf numFmtId="43" fontId="24" fillId="0" borderId="0" xfId="6" applyFont="1" applyFill="1" applyBorder="1"/>
    <xf numFmtId="43" fontId="0" fillId="0" borderId="0" xfId="6" applyFont="1" applyFill="1" applyBorder="1"/>
    <xf numFmtId="0" fontId="30" fillId="0" borderId="0" xfId="5" applyFont="1"/>
    <xf numFmtId="0" fontId="30" fillId="0" borderId="0" xfId="5" applyFont="1" applyAlignment="1">
      <alignment vertical="center"/>
    </xf>
    <xf numFmtId="0" fontId="25" fillId="14" borderId="14" xfId="5" applyFont="1" applyFill="1" applyBorder="1" applyAlignment="1">
      <alignment horizontal="center" vertical="center"/>
    </xf>
    <xf numFmtId="0" fontId="19" fillId="14" borderId="14" xfId="5" applyFont="1" applyFill="1" applyBorder="1" applyAlignment="1">
      <alignment horizontal="center" vertical="center"/>
    </xf>
    <xf numFmtId="0" fontId="25" fillId="14" borderId="4" xfId="5" applyFont="1" applyFill="1" applyBorder="1" applyAlignment="1">
      <alignment horizontal="center" vertical="center" wrapText="1"/>
    </xf>
    <xf numFmtId="43" fontId="25" fillId="14" borderId="14" xfId="6" applyFont="1" applyFill="1" applyBorder="1" applyAlignment="1">
      <alignment horizontal="center" vertical="center" wrapText="1"/>
    </xf>
    <xf numFmtId="0" fontId="25" fillId="14" borderId="2" xfId="5" applyFont="1" applyFill="1" applyBorder="1" applyAlignment="1">
      <alignment horizontal="center"/>
    </xf>
    <xf numFmtId="0" fontId="15" fillId="0" borderId="2" xfId="5" applyFont="1" applyBorder="1" applyAlignment="1">
      <alignment horizontal="center" vertical="center"/>
    </xf>
    <xf numFmtId="0" fontId="36" fillId="0" borderId="2" xfId="5" applyFont="1" applyBorder="1" applyAlignment="1">
      <alignment horizontal="left" vertical="center"/>
    </xf>
    <xf numFmtId="0" fontId="37" fillId="15" borderId="2" xfId="5" applyFont="1" applyFill="1" applyBorder="1" applyAlignment="1">
      <alignment horizontal="center" vertical="center"/>
    </xf>
    <xf numFmtId="43" fontId="37" fillId="15" borderId="2" xfId="6" applyFont="1" applyFill="1" applyBorder="1" applyAlignment="1">
      <alignment horizontal="center" vertical="center"/>
    </xf>
    <xf numFmtId="0" fontId="1" fillId="0" borderId="4" xfId="5" applyNumberFormat="1" applyBorder="1" applyAlignment="1">
      <alignment horizontal="center"/>
    </xf>
    <xf numFmtId="0" fontId="1" fillId="0" borderId="4" xfId="5" applyNumberFormat="1" applyBorder="1"/>
    <xf numFmtId="0" fontId="1" fillId="0" borderId="14" xfId="5" applyNumberFormat="1" applyBorder="1"/>
    <xf numFmtId="0" fontId="1" fillId="0" borderId="12" xfId="5" applyNumberFormat="1" applyBorder="1" applyAlignment="1">
      <alignment horizontal="center"/>
    </xf>
    <xf numFmtId="0" fontId="1" fillId="0" borderId="12" xfId="5" applyNumberFormat="1" applyBorder="1"/>
    <xf numFmtId="0" fontId="1" fillId="0" borderId="15" xfId="5" applyNumberFormat="1" applyBorder="1"/>
    <xf numFmtId="0" fontId="1" fillId="0" borderId="7" xfId="5" applyNumberFormat="1" applyBorder="1" applyAlignment="1">
      <alignment horizontal="center"/>
    </xf>
    <xf numFmtId="0" fontId="1" fillId="0" borderId="7" xfId="5" applyNumberFormat="1" applyBorder="1"/>
    <xf numFmtId="0" fontId="1" fillId="0" borderId="6" xfId="5" applyNumberFormat="1" applyBorder="1"/>
    <xf numFmtId="43" fontId="0" fillId="0" borderId="0" xfId="6" applyFont="1"/>
    <xf numFmtId="10" fontId="30" fillId="3" borderId="14" xfId="7" applyNumberFormat="1" applyFont="1" applyFill="1" applyBorder="1" applyAlignment="1">
      <alignment horizontal="center" vertical="center"/>
    </xf>
    <xf numFmtId="0" fontId="5" fillId="0" borderId="1" xfId="0" applyFont="1" applyBorder="1" applyAlignment="1">
      <alignment horizontal="center" vertical="center"/>
    </xf>
    <xf numFmtId="0" fontId="0" fillId="0" borderId="0" xfId="0" applyAlignment="1">
      <alignment horizontal="center"/>
    </xf>
    <xf numFmtId="170" fontId="25" fillId="0" borderId="9" xfId="3" applyNumberFormat="1" applyFont="1" applyBorder="1" applyAlignment="1">
      <alignment horizontal="right"/>
    </xf>
    <xf numFmtId="170" fontId="25" fillId="0" borderId="10" xfId="3" applyNumberFormat="1" applyFont="1" applyBorder="1" applyAlignment="1">
      <alignment horizontal="right"/>
    </xf>
    <xf numFmtId="170" fontId="25" fillId="0" borderId="11" xfId="3" applyNumberFormat="1" applyFont="1" applyBorder="1" applyAlignment="1">
      <alignment horizontal="right"/>
    </xf>
    <xf numFmtId="0" fontId="23" fillId="0" borderId="0" xfId="3" applyFont="1" applyBorder="1" applyAlignment="1">
      <alignment horizontal="center"/>
    </xf>
    <xf numFmtId="0" fontId="2" fillId="8" borderId="2" xfId="3" applyFill="1" applyBorder="1" applyAlignment="1">
      <alignment horizontal="center"/>
    </xf>
    <xf numFmtId="0" fontId="2" fillId="8" borderId="9" xfId="3" applyFill="1" applyBorder="1" applyAlignment="1">
      <alignment horizontal="center"/>
    </xf>
    <xf numFmtId="0" fontId="2" fillId="8" borderId="11" xfId="3" applyFill="1" applyBorder="1" applyAlignment="1">
      <alignment horizontal="center"/>
    </xf>
    <xf numFmtId="0" fontId="19" fillId="0" borderId="16" xfId="3" applyFont="1" applyBorder="1" applyAlignment="1">
      <alignment horizontal="right" vertical="center" indent="1"/>
    </xf>
    <xf numFmtId="0" fontId="19" fillId="0" borderId="17" xfId="3" applyFont="1" applyBorder="1" applyAlignment="1">
      <alignment horizontal="right" vertical="center" indent="1"/>
    </xf>
    <xf numFmtId="0" fontId="21" fillId="11" borderId="24" xfId="3" applyFont="1" applyFill="1" applyBorder="1" applyAlignment="1">
      <alignment horizontal="center" vertical="center"/>
    </xf>
    <xf numFmtId="0" fontId="23" fillId="0" borderId="26" xfId="3" applyFont="1" applyBorder="1" applyAlignment="1">
      <alignment horizontal="center" vertical="center"/>
    </xf>
    <xf numFmtId="0" fontId="9" fillId="5" borderId="2" xfId="0" applyFont="1" applyFill="1" applyBorder="1" applyAlignment="1" applyProtection="1">
      <alignment horizontal="center" vertical="center"/>
    </xf>
    <xf numFmtId="0" fontId="8" fillId="3" borderId="3" xfId="0" applyFont="1" applyFill="1" applyBorder="1" applyAlignment="1" applyProtection="1">
      <alignment horizontal="left" vertical="center"/>
      <protection locked="0"/>
    </xf>
    <xf numFmtId="0" fontId="8" fillId="3" borderId="3" xfId="0" applyFont="1" applyFill="1" applyBorder="1" applyAlignment="1">
      <alignment horizontal="left" vertical="center"/>
    </xf>
    <xf numFmtId="0" fontId="8" fillId="3" borderId="5" xfId="0" applyFont="1" applyFill="1" applyBorder="1" applyAlignment="1">
      <alignment horizontal="left" vertical="center"/>
    </xf>
    <xf numFmtId="0" fontId="8" fillId="3" borderId="0" xfId="0" applyFont="1" applyFill="1" applyBorder="1" applyAlignment="1">
      <alignment horizontal="left" vertical="center"/>
    </xf>
    <xf numFmtId="0" fontId="8" fillId="3" borderId="13" xfId="0" applyFont="1" applyFill="1" applyBorder="1" applyAlignment="1">
      <alignment horizontal="left" vertical="center"/>
    </xf>
    <xf numFmtId="0" fontId="8" fillId="3" borderId="0" xfId="0" applyFont="1" applyFill="1" applyBorder="1" applyAlignment="1" applyProtection="1">
      <alignment horizontal="left" vertical="center"/>
      <protection locked="0"/>
    </xf>
    <xf numFmtId="0" fontId="8" fillId="3" borderId="13" xfId="0" applyFont="1" applyFill="1" applyBorder="1" applyAlignment="1" applyProtection="1">
      <alignment horizontal="left" vertical="center"/>
      <protection locked="0"/>
    </xf>
    <xf numFmtId="0" fontId="30" fillId="3" borderId="4" xfId="5" applyFont="1" applyFill="1" applyBorder="1" applyAlignment="1">
      <alignment horizontal="left" vertical="center"/>
    </xf>
    <xf numFmtId="0" fontId="30" fillId="3" borderId="3" xfId="5" applyFont="1" applyFill="1" applyBorder="1" applyAlignment="1">
      <alignment horizontal="left" vertical="center"/>
    </xf>
    <xf numFmtId="0" fontId="30" fillId="3" borderId="5" xfId="5" applyFont="1" applyFill="1" applyBorder="1" applyAlignment="1">
      <alignment horizontal="left" vertical="center"/>
    </xf>
    <xf numFmtId="173" fontId="29" fillId="0" borderId="0" xfId="5" applyNumberFormat="1" applyFont="1" applyAlignment="1">
      <alignment horizontal="center" vertical="center"/>
    </xf>
    <xf numFmtId="0" fontId="25" fillId="0" borderId="0" xfId="5" applyFont="1" applyAlignment="1">
      <alignment horizontal="center"/>
    </xf>
    <xf numFmtId="0" fontId="25" fillId="0" borderId="13" xfId="5" applyFont="1" applyBorder="1" applyAlignment="1">
      <alignment horizontal="center"/>
    </xf>
    <xf numFmtId="0" fontId="29" fillId="0" borderId="0" xfId="5" applyFont="1" applyAlignment="1">
      <alignment horizontal="center" vertical="center"/>
    </xf>
    <xf numFmtId="174" fontId="1" fillId="0" borderId="0" xfId="5" applyNumberFormat="1" applyAlignment="1">
      <alignment horizontal="left"/>
    </xf>
    <xf numFmtId="0" fontId="32" fillId="0" borderId="9" xfId="5" applyFont="1" applyBorder="1" applyAlignment="1">
      <alignment horizontal="center" vertical="center"/>
    </xf>
    <xf numFmtId="0" fontId="32" fillId="0" borderId="10" xfId="5" applyFont="1" applyBorder="1" applyAlignment="1">
      <alignment horizontal="center" vertical="center"/>
    </xf>
    <xf numFmtId="0" fontId="33" fillId="0" borderId="9" xfId="5" applyFont="1" applyBorder="1" applyAlignment="1">
      <alignment horizontal="center" vertical="center"/>
    </xf>
    <xf numFmtId="0" fontId="33" fillId="0" borderId="11" xfId="5" applyFont="1" applyBorder="1" applyAlignment="1">
      <alignment horizontal="center" vertical="center"/>
    </xf>
    <xf numFmtId="164" fontId="30" fillId="0" borderId="9" xfId="5" applyNumberFormat="1" applyFont="1" applyBorder="1" applyAlignment="1">
      <alignment vertical="center"/>
    </xf>
    <xf numFmtId="164" fontId="30" fillId="0" borderId="10" xfId="5" applyNumberFormat="1" applyFont="1" applyBorder="1" applyAlignment="1">
      <alignment vertical="center"/>
    </xf>
    <xf numFmtId="164" fontId="30" fillId="0" borderId="11" xfId="5" applyNumberFormat="1" applyFont="1" applyBorder="1" applyAlignment="1">
      <alignment vertical="center"/>
    </xf>
    <xf numFmtId="0" fontId="33" fillId="0" borderId="2" xfId="5" applyFont="1" applyBorder="1" applyAlignment="1">
      <alignment horizontal="center" vertical="center"/>
    </xf>
    <xf numFmtId="0" fontId="30" fillId="0" borderId="9" xfId="5" applyFont="1" applyBorder="1" applyAlignment="1">
      <alignment horizontal="center" vertical="center"/>
    </xf>
    <xf numFmtId="0" fontId="30" fillId="0" borderId="11" xfId="5" applyFont="1" applyBorder="1" applyAlignment="1">
      <alignment horizontal="center" vertical="center"/>
    </xf>
    <xf numFmtId="0" fontId="33" fillId="0" borderId="9" xfId="5" applyFont="1" applyBorder="1" applyAlignment="1">
      <alignment horizontal="left" vertical="center"/>
    </xf>
    <xf numFmtId="0" fontId="33" fillId="0" borderId="10" xfId="5" applyFont="1" applyBorder="1" applyAlignment="1">
      <alignment horizontal="left" vertical="center"/>
    </xf>
    <xf numFmtId="0" fontId="33" fillId="0" borderId="11" xfId="5" applyFont="1" applyBorder="1" applyAlignment="1">
      <alignment horizontal="left" vertical="center"/>
    </xf>
    <xf numFmtId="0" fontId="33" fillId="0" borderId="10" xfId="5" applyFont="1" applyBorder="1" applyAlignment="1">
      <alignment horizontal="center" vertical="center"/>
    </xf>
    <xf numFmtId="0" fontId="35" fillId="0" borderId="3" xfId="5" applyFont="1" applyBorder="1" applyAlignment="1">
      <alignment horizontal="center" vertical="center"/>
    </xf>
    <xf numFmtId="164" fontId="34" fillId="3" borderId="9" xfId="5" applyNumberFormat="1" applyFont="1" applyFill="1" applyBorder="1" applyAlignment="1">
      <alignment horizontal="center" vertical="center"/>
    </xf>
    <xf numFmtId="164" fontId="34" fillId="3" borderId="11" xfId="5" applyNumberFormat="1" applyFont="1" applyFill="1" applyBorder="1" applyAlignment="1">
      <alignment horizontal="center" vertical="center"/>
    </xf>
    <xf numFmtId="164" fontId="33" fillId="0" borderId="9" xfId="5" applyNumberFormat="1" applyFont="1" applyBorder="1" applyAlignment="1">
      <alignment horizontal="center" vertical="center"/>
    </xf>
    <xf numFmtId="164" fontId="33" fillId="0" borderId="10" xfId="5" applyNumberFormat="1" applyFont="1" applyBorder="1" applyAlignment="1">
      <alignment horizontal="center" vertical="center"/>
    </xf>
    <xf numFmtId="164" fontId="33" fillId="0" borderId="11" xfId="5" applyNumberFormat="1" applyFont="1" applyBorder="1" applyAlignment="1">
      <alignment horizontal="center" vertical="center"/>
    </xf>
    <xf numFmtId="164" fontId="33" fillId="0" borderId="2" xfId="5" applyNumberFormat="1" applyFont="1" applyBorder="1" applyAlignment="1">
      <alignment horizontal="center" vertical="center"/>
    </xf>
  </cellXfs>
  <cellStyles count="8">
    <cellStyle name="Milliers 2" xfId="6"/>
    <cellStyle name="Monétaire" xfId="1" builtinId="4"/>
    <cellStyle name="Normal" xfId="0" builtinId="0"/>
    <cellStyle name="Normal 2" xfId="3"/>
    <cellStyle name="Normal 3" xfId="5"/>
    <cellStyle name="Pourcentage" xfId="7" builtinId="5"/>
    <cellStyle name="Pourcentage 2" xfId="2"/>
    <cellStyle name="Pourcentage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xdr:col>
      <xdr:colOff>0</xdr:colOff>
      <xdr:row>1</xdr:row>
      <xdr:rowOff>0</xdr:rowOff>
    </xdr:from>
    <xdr:to>
      <xdr:col>13</xdr:col>
      <xdr:colOff>387350</xdr:colOff>
      <xdr:row>36</xdr:row>
      <xdr:rowOff>143936</xdr:rowOff>
    </xdr:to>
    <xdr:sp macro="" textlink="">
      <xdr:nvSpPr>
        <xdr:cNvPr id="2" name="ZoneTexte 1">
          <a:extLst>
            <a:ext uri="{FF2B5EF4-FFF2-40B4-BE49-F238E27FC236}">
              <a16:creationId xmlns="" xmlns:a16="http://schemas.microsoft.com/office/drawing/2014/main" id="{6CAD945A-B384-46BE-8655-F5834A7EB779}"/>
            </a:ext>
          </a:extLst>
        </xdr:cNvPr>
        <xdr:cNvSpPr txBox="1"/>
      </xdr:nvSpPr>
      <xdr:spPr>
        <a:xfrm>
          <a:off x="6600825" y="409575"/>
          <a:ext cx="4197350" cy="666856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lang="fr-FR" sz="1000"/>
            <a:t>La société LAZAR souhaite autmatiser </a:t>
          </a:r>
          <a:r>
            <a:rPr lang="fr-FR" sz="1000" baseline="0"/>
            <a:t> le calcul des salaires versés à ses représentants.</a:t>
          </a:r>
        </a:p>
        <a:p>
          <a:pPr>
            <a:lnSpc>
              <a:spcPts val="1100"/>
            </a:lnSpc>
          </a:pPr>
          <a:endParaRPr lang="fr-FR" sz="1000" baseline="0"/>
        </a:p>
        <a:p>
          <a:pPr>
            <a:lnSpc>
              <a:spcPts val="1100"/>
            </a:lnSpc>
          </a:pPr>
          <a:r>
            <a:rPr lang="fr-FR" sz="1000" baseline="0"/>
            <a:t>Le salaire total est égal  à salaire fixe + diverses indemnités.</a:t>
          </a:r>
        </a:p>
        <a:p>
          <a:pPr>
            <a:lnSpc>
              <a:spcPts val="1100"/>
            </a:lnSpc>
          </a:pPr>
          <a:endParaRPr lang="fr-FR" sz="1000" baseline="0"/>
        </a:p>
        <a:p>
          <a:r>
            <a:rPr lang="fr-FR" sz="1000" baseline="0"/>
            <a:t>Les données  utiles pour calculer les salaires sont saisies dans un tableau (</a:t>
          </a:r>
          <a:r>
            <a:rPr lang="fr-FR" sz="1000" b="1" baseline="0">
              <a:solidFill>
                <a:srgbClr val="C00000"/>
              </a:solidFill>
            </a:rPr>
            <a:t>table : SALARIES</a:t>
          </a:r>
          <a:r>
            <a:rPr lang="fr-FR" sz="1000" baseline="0"/>
            <a:t>)</a:t>
          </a:r>
        </a:p>
        <a:p>
          <a:pPr>
            <a:lnSpc>
              <a:spcPts val="1100"/>
            </a:lnSpc>
          </a:pPr>
          <a:endParaRPr lang="fr-FR" sz="1000" baseline="0"/>
        </a:p>
        <a:p>
          <a:pPr>
            <a:lnSpc>
              <a:spcPts val="1100"/>
            </a:lnSpc>
          </a:pPr>
          <a:r>
            <a:rPr lang="fr-FR" sz="1000" b="1" baseline="0">
              <a:solidFill>
                <a:srgbClr val="C00000"/>
              </a:solidFill>
            </a:rPr>
            <a:t>Travail à faire </a:t>
          </a:r>
          <a:r>
            <a:rPr lang="fr-FR" sz="1000" baseline="0"/>
            <a:t>: implanter les formules permettant d'automatiser la feuille de calcul.</a:t>
          </a:r>
        </a:p>
        <a:p>
          <a:endParaRPr lang="fr-FR" sz="1000" baseline="0"/>
        </a:p>
        <a:p>
          <a:pPr>
            <a:lnSpc>
              <a:spcPts val="1100"/>
            </a:lnSpc>
          </a:pPr>
          <a:r>
            <a:rPr lang="fr-FR" sz="1000" b="1" baseline="0">
              <a:solidFill>
                <a:srgbClr val="C00000"/>
              </a:solidFill>
            </a:rPr>
            <a:t>Remarque :</a:t>
          </a:r>
          <a:r>
            <a:rPr lang="fr-FR" sz="1000" baseline="0"/>
            <a:t> </a:t>
          </a:r>
        </a:p>
        <a:p>
          <a:endParaRPr lang="fr-FR" sz="1000" baseline="0"/>
        </a:p>
        <a:p>
          <a:pPr>
            <a:lnSpc>
              <a:spcPts val="1100"/>
            </a:lnSpc>
          </a:pPr>
          <a:r>
            <a:rPr lang="fr-FR" sz="1000" baseline="0"/>
            <a:t>- les cellules  couleur vert contiennent des fonctions de recherche ==&gt; elles permettent de synthétiser toutes les données utilisées dans les calculs :</a:t>
          </a:r>
        </a:p>
        <a:p>
          <a:r>
            <a:rPr lang="fr-FR" sz="1000" baseline="0"/>
            <a:t>- les cellules de couleur grise contiennent des fonctions logiques (SI).</a:t>
          </a:r>
        </a:p>
        <a:p>
          <a:pPr>
            <a:lnSpc>
              <a:spcPts val="1100"/>
            </a:lnSpc>
          </a:pPr>
          <a:endParaRPr lang="fr-FR" sz="1000" baseline="0"/>
        </a:p>
        <a:p>
          <a:r>
            <a:rPr lang="fr-FR" sz="1000" b="1" baseline="0">
              <a:solidFill>
                <a:srgbClr val="C00000"/>
              </a:solidFill>
            </a:rPr>
            <a:t>REGLES DE GESTION </a:t>
          </a:r>
        </a:p>
        <a:p>
          <a:pPr>
            <a:lnSpc>
              <a:spcPts val="1100"/>
            </a:lnSpc>
          </a:pPr>
          <a:endParaRPr lang="fr-FR" sz="1000" baseline="0"/>
        </a:p>
        <a:p>
          <a:pPr>
            <a:lnSpc>
              <a:spcPts val="1100"/>
            </a:lnSpc>
          </a:pPr>
          <a:r>
            <a:rPr lang="fr-FR" sz="1000"/>
            <a:t>Le salaire des commerciaux est calculé en appliquant les règles suivantes : </a:t>
          </a:r>
        </a:p>
        <a:p>
          <a:endParaRPr lang="fr-FR" sz="1000"/>
        </a:p>
        <a:p>
          <a:pPr>
            <a:lnSpc>
              <a:spcPts val="1100"/>
            </a:lnSpc>
          </a:pPr>
          <a:r>
            <a:rPr lang="fr-FR" sz="1000"/>
            <a:t>1 - Un fixe de 1000,00 € est versé à tous les représentants.</a:t>
          </a:r>
        </a:p>
        <a:p>
          <a:endParaRPr lang="fr-FR" sz="1000"/>
        </a:p>
        <a:p>
          <a:pPr>
            <a:lnSpc>
              <a:spcPts val="1100"/>
            </a:lnSpc>
          </a:pPr>
          <a:r>
            <a:rPr lang="fr-FR" sz="1000"/>
            <a:t>2 - Une indemnité kilométrique</a:t>
          </a:r>
          <a:r>
            <a:rPr lang="fr-FR" sz="1000" baseline="0"/>
            <a:t> de de 0,10 € est versée aux représentants ayant parcouru moins de 2000 Kms, 0,20 € au delà de 3000 Kms, 0,15 € dans les autres cas.</a:t>
          </a:r>
        </a:p>
        <a:p>
          <a:endParaRPr lang="fr-FR" sz="1000" baseline="0"/>
        </a:p>
        <a:p>
          <a:r>
            <a:rPr lang="fr-FR" sz="1000" baseline="0"/>
            <a:t>3 - Un bonus / malus kilométrique est caculé selon la règle suivante : si le nombre de Kms parcourus par contact est supérieur à 100, un malus (pénalité) de 0,1  € par kilomètre est retenu (malus), dans le cas contraire un bonus de 0,10 € par kilomètre est accordé.</a:t>
          </a:r>
        </a:p>
        <a:p>
          <a:pPr>
            <a:lnSpc>
              <a:spcPts val="1100"/>
            </a:lnSpc>
          </a:pPr>
          <a:endParaRPr lang="fr-FR" sz="1000" baseline="0"/>
        </a:p>
        <a:p>
          <a:pPr>
            <a:lnSpc>
              <a:spcPts val="1100"/>
            </a:lnSpc>
          </a:pPr>
          <a:r>
            <a:rPr lang="fr-FR" sz="1000" baseline="0"/>
            <a:t>4 - Une prime de 100,00 € est accordée si le nombre de commande est supérieur à 80 commandes ; 150,00 € si le nombre de commandes est supérieur  à 100 commandes.</a:t>
          </a:r>
        </a:p>
        <a:p>
          <a:endParaRPr lang="fr-FR" sz="1100" baseline="0"/>
        </a:p>
        <a:p>
          <a:r>
            <a:rPr lang="fr-FR" sz="1100" baseline="0">
              <a:solidFill>
                <a:schemeClr val="dk1"/>
              </a:solidFill>
              <a:latin typeface="+mn-lt"/>
              <a:ea typeface="+mn-ea"/>
              <a:cs typeface="+mn-cs"/>
            </a:rPr>
            <a:t>5 - Lorsque le montant moyen d'une commande excède </a:t>
          </a:r>
          <a:endParaRPr lang="fr-FR"/>
        </a:p>
        <a:p>
          <a:pPr>
            <a:lnSpc>
              <a:spcPts val="1200"/>
            </a:lnSpc>
          </a:pPr>
          <a:r>
            <a:rPr lang="fr-FR" sz="1100" baseline="0">
              <a:solidFill>
                <a:schemeClr val="dk1"/>
              </a:solidFill>
              <a:latin typeface="+mn-lt"/>
              <a:ea typeface="+mn-ea"/>
              <a:cs typeface="+mn-cs"/>
            </a:rPr>
            <a:t>250,00 €, une prime de résultat de 100,00 € est accordée ; si le montant moyen est compris entre 350,00 € et 500,00 €, une prime de résultat de 250,00 € est accordée ; une prime de 450,00 €  est accordée si le montant moyen d'une commande excède 500,00 €</a:t>
          </a:r>
          <a:endParaRPr lang="fr-FR"/>
        </a:p>
        <a:p>
          <a:endParaRPr lang="fr-FR" sz="1100" baseline="0"/>
        </a:p>
        <a:p>
          <a:endParaRPr lang="fr-FR" sz="1100" baseline="0"/>
        </a:p>
        <a:p>
          <a:pPr>
            <a:lnSpc>
              <a:spcPts val="1200"/>
            </a:lnSpc>
          </a:pPr>
          <a:endParaRPr lang="fr-FR" sz="1100" baseline="0"/>
        </a:p>
        <a:p>
          <a:pPr>
            <a:lnSpc>
              <a:spcPts val="1200"/>
            </a:lnSpc>
          </a:pPr>
          <a:endParaRPr lang="fr-FR" sz="1100" baseline="0"/>
        </a:p>
        <a:p>
          <a:pPr>
            <a:lnSpc>
              <a:spcPts val="1200"/>
            </a:lnSpc>
          </a:pPr>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161925</xdr:rowOff>
    </xdr:from>
    <xdr:to>
      <xdr:col>1</xdr:col>
      <xdr:colOff>323850</xdr:colOff>
      <xdr:row>0</xdr:row>
      <xdr:rowOff>1333500</xdr:rowOff>
    </xdr:to>
    <xdr:pic>
      <xdr:nvPicPr>
        <xdr:cNvPr id="2" name="Images 1">
          <a:extLst>
            <a:ext uri="{FF2B5EF4-FFF2-40B4-BE49-F238E27FC236}">
              <a16:creationId xmlns="" xmlns:a16="http://schemas.microsoft.com/office/drawing/2014/main" id="{7D22D203-4AB1-4E6D-B5AA-3CF794EB517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4800" y="161925"/>
          <a:ext cx="876300" cy="876300"/>
        </a:xfrm>
        <a:prstGeom prst="rect">
          <a:avLst/>
        </a:prstGeom>
        <a:noFill/>
        <a:ln w="9525">
          <a:noFill/>
          <a:round/>
          <a:headEnd/>
          <a:tailEnd/>
        </a:ln>
      </xdr:spPr>
    </xdr:pic>
    <xdr:clientData/>
  </xdr:twoCellAnchor>
  <xdr:twoCellAnchor>
    <xdr:from>
      <xdr:col>9</xdr:col>
      <xdr:colOff>0</xdr:colOff>
      <xdr:row>0</xdr:row>
      <xdr:rowOff>133349</xdr:rowOff>
    </xdr:from>
    <xdr:to>
      <xdr:col>16</xdr:col>
      <xdr:colOff>750094</xdr:colOff>
      <xdr:row>20</xdr:row>
      <xdr:rowOff>0</xdr:rowOff>
    </xdr:to>
    <xdr:sp macro="" textlink="">
      <xdr:nvSpPr>
        <xdr:cNvPr id="3" name="ZoneTexte 2">
          <a:extLst>
            <a:ext uri="{FF2B5EF4-FFF2-40B4-BE49-F238E27FC236}">
              <a16:creationId xmlns="" xmlns:a16="http://schemas.microsoft.com/office/drawing/2014/main" id="{0349BDE2-56EC-4FB7-BE9E-4D5473D9B156}"/>
            </a:ext>
          </a:extLst>
        </xdr:cNvPr>
        <xdr:cNvSpPr txBox="1"/>
      </xdr:nvSpPr>
      <xdr:spPr>
        <a:xfrm>
          <a:off x="8705850" y="133349"/>
          <a:ext cx="6788944" cy="5057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1" u="sng">
              <a:solidFill>
                <a:srgbClr val="FF0000"/>
              </a:solidFill>
            </a:rPr>
            <a:t>Travail à faire </a:t>
          </a:r>
          <a:r>
            <a:rPr lang="fr-FR" sz="1100"/>
            <a:t>: on vous demande d'automatiser le calcul de la facture présentée ci-contre.</a:t>
          </a:r>
        </a:p>
        <a:p>
          <a:endParaRPr lang="fr-FR" sz="1100"/>
        </a:p>
        <a:p>
          <a:r>
            <a:rPr lang="fr-FR" sz="1100"/>
            <a:t>Les</a:t>
          </a:r>
          <a:r>
            <a:rPr lang="fr-FR" sz="1100" baseline="0"/>
            <a:t> </a:t>
          </a:r>
          <a:r>
            <a:rPr lang="fr-FR" sz="1100" b="1" baseline="0">
              <a:solidFill>
                <a:sysClr val="windowText" lastClr="000000"/>
              </a:solidFill>
            </a:rPr>
            <a:t>données saisies  </a:t>
          </a:r>
          <a:r>
            <a:rPr lang="fr-FR" sz="2400" b="1" baseline="0">
              <a:solidFill>
                <a:sysClr val="windowText" lastClr="000000"/>
              </a:solidFill>
            </a:rPr>
            <a:t>(</a:t>
          </a:r>
          <a:r>
            <a:rPr lang="fr-FR" sz="2400" b="1" baseline="0">
              <a:solidFill>
                <a:srgbClr val="FFFF00"/>
              </a:solidFill>
              <a:sym typeface="Wingdings"/>
            </a:rPr>
            <a:t></a:t>
          </a:r>
          <a:r>
            <a:rPr lang="fr-FR" sz="2400" b="1" baseline="0">
              <a:solidFill>
                <a:sysClr val="windowText" lastClr="000000"/>
              </a:solidFill>
              <a:sym typeface="Wingdings"/>
            </a:rPr>
            <a:t>)</a:t>
          </a:r>
          <a:r>
            <a:rPr lang="fr-FR" sz="1800" b="1" baseline="0">
              <a:solidFill>
                <a:sysClr val="windowText" lastClr="000000"/>
              </a:solidFill>
              <a:sym typeface="Wingdings"/>
            </a:rPr>
            <a:t> </a:t>
          </a:r>
          <a:r>
            <a:rPr lang="fr-FR" sz="1100" baseline="0">
              <a:solidFill>
                <a:sysClr val="windowText" lastClr="000000"/>
              </a:solidFill>
            </a:rPr>
            <a:t>sont </a:t>
          </a:r>
          <a:r>
            <a:rPr lang="fr-FR" sz="1100" baseline="0">
              <a:solidFill>
                <a:schemeClr val="dk1"/>
              </a:solidFill>
            </a:rPr>
            <a:t> su</a:t>
          </a:r>
          <a:r>
            <a:rPr lang="fr-FR" sz="1100" baseline="0"/>
            <a:t>rbrillées en jaune ; il s'agit du numéro du client (cellule G3),  la date de la facture et le numéro de la facture, les codes des articles (colonne A) et les quantités (colonne B) ; les autres éléments sont soit calculés, soit recherchés (cellules surbrillées en rose  </a:t>
          </a:r>
          <a:r>
            <a:rPr lang="fr-FR" sz="2400" b="1" baseline="0">
              <a:solidFill>
                <a:schemeClr val="accent6">
                  <a:lumMod val="40000"/>
                  <a:lumOff val="60000"/>
                </a:schemeClr>
              </a:solidFill>
              <a:latin typeface="+mn-lt"/>
              <a:ea typeface="+mn-ea"/>
              <a:cs typeface="+mn-cs"/>
              <a:sym typeface="Wingdings"/>
            </a:rPr>
            <a:t></a:t>
          </a:r>
          <a:r>
            <a:rPr lang="fr-FR" sz="2400" b="1" baseline="0">
              <a:solidFill>
                <a:sysClr val="windowText" lastClr="000000"/>
              </a:solidFill>
              <a:latin typeface="+mn-lt"/>
              <a:ea typeface="+mn-ea"/>
              <a:cs typeface="+mn-cs"/>
              <a:sym typeface="Wingdings"/>
            </a:rPr>
            <a:t>).</a:t>
          </a:r>
          <a:endParaRPr lang="fr-FR" sz="2400" baseline="0">
            <a:solidFill>
              <a:sysClr val="windowText" lastClr="000000"/>
            </a:solidFill>
          </a:endParaRPr>
        </a:p>
        <a:p>
          <a:endParaRPr lang="fr-FR" sz="1100" baseline="0"/>
        </a:p>
        <a:p>
          <a:r>
            <a:rPr lang="fr-FR" sz="1100" baseline="0"/>
            <a:t>Vous disposez des éléments suivants :</a:t>
          </a:r>
        </a:p>
        <a:p>
          <a:endParaRPr lang="fr-FR" sz="1100" baseline="0"/>
        </a:p>
        <a:p>
          <a:r>
            <a:rPr lang="fr-FR" sz="1100" baseline="0"/>
            <a:t>- la liste des clients ;</a:t>
          </a:r>
        </a:p>
        <a:p>
          <a:r>
            <a:rPr lang="fr-FR" sz="1100" baseline="0"/>
            <a:t>- la liste des articles ;</a:t>
          </a:r>
        </a:p>
        <a:p>
          <a:r>
            <a:rPr lang="fr-FR" sz="1100" baseline="0"/>
            <a:t>- la liste des taux de remise ; </a:t>
          </a:r>
        </a:p>
        <a:p>
          <a:r>
            <a:rPr lang="fr-FR" sz="1100" baseline="0"/>
            <a:t>- les taux de TVA</a:t>
          </a:r>
        </a:p>
        <a:p>
          <a:endParaRPr lang="fr-FR" sz="1100" baseline="0"/>
        </a:p>
        <a:p>
          <a:r>
            <a:rPr lang="fr-FR" sz="1100" baseline="0"/>
            <a:t>A partir d'un numéro de client  saisi en F3, l'en-tête de la facture doit se compléter automatiquement.</a:t>
          </a:r>
        </a:p>
        <a:p>
          <a:r>
            <a:rPr lang="fr-FR" sz="1100" baseline="0"/>
            <a:t>Le corps de la facture se complétera automatiquement à partir de la saisie des codes des articles et des quantités.</a:t>
          </a:r>
        </a:p>
        <a:p>
          <a:endParaRPr lang="fr-FR" sz="1100" baseline="0"/>
        </a:p>
        <a:p>
          <a:endParaRPr lang="fr-FR" sz="1100"/>
        </a:p>
        <a:p>
          <a:r>
            <a:rPr lang="fr-FR" sz="1100" b="1">
              <a:solidFill>
                <a:srgbClr val="FF0000"/>
              </a:solidFill>
            </a:rPr>
            <a:t>Remise </a:t>
          </a:r>
          <a:r>
            <a:rPr lang="fr-FR" sz="1100"/>
            <a:t>: ligne 25, vous afficherez le taux de la remise et vous calculerez le montant de la remise.</a:t>
          </a:r>
          <a:r>
            <a:rPr lang="fr-FR" sz="1100" b="0" i="0" u="none" strike="noStrike">
              <a:solidFill>
                <a:schemeClr val="dk1"/>
              </a:solidFill>
              <a:latin typeface="+mn-lt"/>
              <a:ea typeface="+mn-ea"/>
              <a:cs typeface="+mn-cs"/>
            </a:rPr>
            <a:t>C</a:t>
          </a:r>
        </a:p>
        <a:p>
          <a:endParaRPr lang="fr-FR" sz="1100" b="0" i="0" u="none" strike="noStrike">
            <a:solidFill>
              <a:schemeClr val="dk1"/>
            </a:solidFill>
            <a:latin typeface="+mn-lt"/>
            <a:ea typeface="+mn-ea"/>
            <a:cs typeface="+mn-cs"/>
          </a:endParaRPr>
        </a:p>
        <a:p>
          <a:r>
            <a:rPr lang="fr-FR" sz="1100" b="0" i="0" u="none" strike="noStrike">
              <a:solidFill>
                <a:schemeClr val="dk1"/>
              </a:solidFill>
              <a:latin typeface="+mn-lt"/>
              <a:ea typeface="+mn-ea"/>
              <a:cs typeface="+mn-cs"/>
            </a:rPr>
            <a:t>TVA : calculez ensuite les montants hors taxes pour chaque taux de TVA ainsi que les montants de TVA correspondants.</a:t>
          </a:r>
          <a:r>
            <a:rPr lang="fr-FR"/>
            <a:t> </a:t>
          </a:r>
          <a:r>
            <a:rPr lang="fr-FR" sz="1100" b="0" i="0" u="none" strike="noStrike">
              <a:solidFill>
                <a:schemeClr val="dk1"/>
              </a:solidFill>
              <a:latin typeface="+mn-lt"/>
              <a:ea typeface="+mn-ea"/>
              <a:cs typeface="+mn-cs"/>
            </a:rPr>
            <a:t>Utilisez pour cela la fonction =SOMME.SI()</a:t>
          </a:r>
          <a:r>
            <a:rPr lang="fr-FR"/>
            <a:t> </a:t>
          </a:r>
        </a:p>
        <a:p>
          <a:endParaRPr lang="fr-FR" sz="1100"/>
        </a:p>
        <a:p>
          <a:r>
            <a:rPr lang="fr-FR" sz="1100"/>
            <a:t>Il n'y a pas de frais de port.</a:t>
          </a:r>
        </a:p>
        <a:p>
          <a:r>
            <a:rPr lang="fr-FR" sz="1100" b="1" baseline="0">
              <a:solidFill>
                <a:srgbClr val="FF0000"/>
              </a:solidFill>
              <a:latin typeface="+mn-lt"/>
              <a:ea typeface="+mn-ea"/>
              <a:cs typeface="+mn-cs"/>
            </a:rPr>
            <a:t>Vous prendrez soin de gérer les messages d'erreurs.</a:t>
          </a:r>
          <a:endParaRPr lang="fr-FR"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371475</xdr:colOff>
      <xdr:row>5</xdr:row>
      <xdr:rowOff>171450</xdr:rowOff>
    </xdr:from>
    <xdr:to>
      <xdr:col>12</xdr:col>
      <xdr:colOff>438150</xdr:colOff>
      <xdr:row>29</xdr:row>
      <xdr:rowOff>19050</xdr:rowOff>
    </xdr:to>
    <xdr:sp macro="" textlink="">
      <xdr:nvSpPr>
        <xdr:cNvPr id="2" name="ZoneTexte 1">
          <a:extLst>
            <a:ext uri="{FF2B5EF4-FFF2-40B4-BE49-F238E27FC236}">
              <a16:creationId xmlns="" xmlns:a16="http://schemas.microsoft.com/office/drawing/2014/main" id="{DC264B11-BBE0-450C-9548-B74654F3785B}"/>
            </a:ext>
          </a:extLst>
        </xdr:cNvPr>
        <xdr:cNvSpPr txBox="1"/>
      </xdr:nvSpPr>
      <xdr:spPr>
        <a:xfrm>
          <a:off x="5286375" y="1076325"/>
          <a:ext cx="4581525" cy="37052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b="1">
              <a:solidFill>
                <a:srgbClr val="FF0000"/>
              </a:solidFill>
            </a:rPr>
            <a:t>Cas n ° 1 : Fonctions logiques et de recherche</a:t>
          </a:r>
        </a:p>
        <a:p>
          <a:endParaRPr lang="fr-FR" sz="1100"/>
        </a:p>
        <a:p>
          <a:r>
            <a:rPr lang="fr-FR" sz="1100"/>
            <a:t>Je</a:t>
          </a:r>
          <a:r>
            <a:rPr lang="fr-FR" sz="1100" baseline="0"/>
            <a:t> vous demande d'automatiser le calcul de cette facture ; vous disposez :</a:t>
          </a:r>
        </a:p>
        <a:p>
          <a:endParaRPr lang="fr-FR" sz="1100" baseline="0"/>
        </a:p>
        <a:p>
          <a:r>
            <a:rPr lang="fr-FR" sz="1100" baseline="0"/>
            <a:t>- d'un modèle de facture</a:t>
          </a:r>
        </a:p>
        <a:p>
          <a:r>
            <a:rPr lang="fr-FR" sz="1100" baseline="0"/>
            <a:t>- d'un tableau des taux de remise et des frais de port</a:t>
          </a:r>
        </a:p>
        <a:p>
          <a:r>
            <a:rPr lang="fr-FR" sz="1100" baseline="0"/>
            <a:t>- d'une table des produits</a:t>
          </a:r>
        </a:p>
        <a:p>
          <a:r>
            <a:rPr lang="fr-FR" sz="1100" baseline="0"/>
            <a:t>- d'une table des clients</a:t>
          </a:r>
        </a:p>
        <a:p>
          <a:endParaRPr lang="fr-FR" sz="1100" baseline="0"/>
        </a:p>
        <a:p>
          <a:r>
            <a:rPr lang="fr-FR" sz="1100" baseline="0"/>
            <a:t>Les cellules jaunes contiennent les données saisies ; les cellules en rose contiennent soit des formules de calcul, soit des fonctions de recherche.</a:t>
          </a:r>
        </a:p>
        <a:p>
          <a:endParaRPr lang="fr-FR" sz="1100" baseline="0"/>
        </a:p>
        <a:p>
          <a:r>
            <a:rPr lang="fr-FR" sz="1100" baseline="0"/>
            <a:t>Travail à faire :</a:t>
          </a:r>
        </a:p>
        <a:p>
          <a:endParaRPr lang="fr-FR" sz="1100" baseline="0"/>
        </a:p>
        <a:p>
          <a:r>
            <a:rPr lang="fr-FR" sz="1100" baseline="0"/>
            <a:t>- Nommer les différentes tables ;</a:t>
          </a:r>
        </a:p>
        <a:p>
          <a:r>
            <a:rPr lang="fr-FR" sz="1100" baseline="0"/>
            <a:t>- rechercher et saisir les formules de calcul et de recherche.</a:t>
          </a:r>
        </a:p>
        <a:p>
          <a:endParaRPr lang="fr-FR" sz="1100" baseline="0"/>
        </a:p>
        <a:p>
          <a:r>
            <a:rPr lang="fr-FR" sz="1100" b="1">
              <a:solidFill>
                <a:srgbClr val="FF0000"/>
              </a:solidFill>
            </a:rPr>
            <a:t>Vous prendrez soin de gérer les messages d'erreurs.</a:t>
          </a:r>
        </a:p>
        <a:p>
          <a:endParaRPr lang="fr-FR" sz="1100" b="1">
            <a:solidFill>
              <a:srgbClr val="FF0000"/>
            </a:solidFill>
          </a:endParaRPr>
        </a:p>
        <a:p>
          <a:r>
            <a:rPr lang="fr-FR" sz="1100" b="1">
              <a:solidFill>
                <a:srgbClr val="FF0000"/>
              </a:solidFill>
            </a:rPr>
            <a:t>Les frais de transport sont  également soumis à la TVA au taux de 19,6 %.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1</xdr:row>
      <xdr:rowOff>28575</xdr:rowOff>
    </xdr:from>
    <xdr:to>
      <xdr:col>5</xdr:col>
      <xdr:colOff>114300</xdr:colOff>
      <xdr:row>7</xdr:row>
      <xdr:rowOff>95250</xdr:rowOff>
    </xdr:to>
    <xdr:pic>
      <xdr:nvPicPr>
        <xdr:cNvPr id="2" name="Picture 32">
          <a:extLst>
            <a:ext uri="{FF2B5EF4-FFF2-40B4-BE49-F238E27FC236}">
              <a16:creationId xmlns="" xmlns:a16="http://schemas.microsoft.com/office/drawing/2014/main" id="{43401C40-E422-457E-AA74-D1137403561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123825"/>
          <a:ext cx="2162175" cy="1362075"/>
        </a:xfrm>
        <a:prstGeom prst="rect">
          <a:avLst/>
        </a:prstGeom>
        <a:noFill/>
        <a:ln w="1">
          <a:noFill/>
          <a:miter lim="800000"/>
          <a:headEnd/>
          <a:tailEnd/>
        </a:ln>
      </xdr:spPr>
    </xdr:pic>
    <xdr:clientData/>
  </xdr:twoCellAnchor>
  <xdr:twoCellAnchor>
    <xdr:from>
      <xdr:col>13</xdr:col>
      <xdr:colOff>133350</xdr:colOff>
      <xdr:row>1</xdr:row>
      <xdr:rowOff>238125</xdr:rowOff>
    </xdr:from>
    <xdr:to>
      <xdr:col>19</xdr:col>
      <xdr:colOff>514350</xdr:colOff>
      <xdr:row>23</xdr:row>
      <xdr:rowOff>9525</xdr:rowOff>
    </xdr:to>
    <xdr:sp macro="" textlink="">
      <xdr:nvSpPr>
        <xdr:cNvPr id="3" name="ZoneTexte 2">
          <a:extLst>
            <a:ext uri="{FF2B5EF4-FFF2-40B4-BE49-F238E27FC236}">
              <a16:creationId xmlns="" xmlns:a16="http://schemas.microsoft.com/office/drawing/2014/main" id="{B28C6AD9-EA08-449E-AC70-034BA4C7D56F}"/>
            </a:ext>
          </a:extLst>
        </xdr:cNvPr>
        <xdr:cNvSpPr txBox="1"/>
      </xdr:nvSpPr>
      <xdr:spPr>
        <a:xfrm>
          <a:off x="6353175" y="333375"/>
          <a:ext cx="5753100" cy="37052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b="1">
              <a:solidFill>
                <a:srgbClr val="FF0000"/>
              </a:solidFill>
            </a:rPr>
            <a:t>Fonctions logiques et de recherche</a:t>
          </a:r>
        </a:p>
        <a:p>
          <a:endParaRPr lang="fr-FR" sz="1100"/>
        </a:p>
        <a:p>
          <a:r>
            <a:rPr lang="fr-FR" sz="1100"/>
            <a:t>Je</a:t>
          </a:r>
          <a:r>
            <a:rPr lang="fr-FR" sz="1100" baseline="0"/>
            <a:t> vous demande d'automatiser le calcul de cette facture ; vous disposez :</a:t>
          </a:r>
        </a:p>
        <a:p>
          <a:endParaRPr lang="fr-FR" sz="1100" baseline="0"/>
        </a:p>
        <a:p>
          <a:r>
            <a:rPr lang="fr-FR" sz="1100" baseline="0"/>
            <a:t>- d'un modèle de facture</a:t>
          </a:r>
        </a:p>
        <a:p>
          <a:r>
            <a:rPr lang="fr-FR" sz="1100" baseline="0"/>
            <a:t>- d'un tableau des taux de TVA</a:t>
          </a:r>
        </a:p>
        <a:p>
          <a:pPr marL="0" marR="0" indent="0" defTabSz="914400" eaLnBrk="1" fontAlgn="auto" latinLnBrk="0" hangingPunct="1">
            <a:lnSpc>
              <a:spcPct val="100000"/>
            </a:lnSpc>
            <a:spcBef>
              <a:spcPts val="0"/>
            </a:spcBef>
            <a:spcAft>
              <a:spcPts val="0"/>
            </a:spcAft>
            <a:buClrTx/>
            <a:buSzTx/>
            <a:buFontTx/>
            <a:buNone/>
            <a:tabLst/>
            <a:defRPr/>
          </a:pPr>
          <a:r>
            <a:rPr lang="fr-FR" sz="1100" baseline="0">
              <a:solidFill>
                <a:schemeClr val="dk1"/>
              </a:solidFill>
              <a:latin typeface="+mn-lt"/>
              <a:ea typeface="+mn-ea"/>
              <a:cs typeface="+mn-cs"/>
            </a:rPr>
            <a:t>- d'un tableau des frais de port</a:t>
          </a:r>
          <a:endParaRPr lang="fr-FR" sz="1100" baseline="0"/>
        </a:p>
        <a:p>
          <a:r>
            <a:rPr lang="fr-FR" sz="1100" baseline="0"/>
            <a:t>- d'une table des  tarifs</a:t>
          </a:r>
        </a:p>
        <a:p>
          <a:r>
            <a:rPr lang="fr-FR" sz="1100" baseline="0"/>
            <a:t>- d'une table des clients</a:t>
          </a:r>
        </a:p>
        <a:p>
          <a:endParaRPr lang="fr-FR" sz="1100" baseline="0"/>
        </a:p>
        <a:p>
          <a:r>
            <a:rPr lang="fr-FR" sz="1100" baseline="0"/>
            <a:t>Les cellules jaunes contiennent les données saisies ; les cellules en rose contiennent soit des formules de calcul, soit des fonctions de recherche.</a:t>
          </a:r>
        </a:p>
        <a:p>
          <a:endParaRPr lang="fr-FR" sz="1100" baseline="0"/>
        </a:p>
        <a:p>
          <a:r>
            <a:rPr lang="fr-FR" sz="1100" b="1" u="sng" baseline="0">
              <a:solidFill>
                <a:srgbClr val="FF0000"/>
              </a:solidFill>
            </a:rPr>
            <a:t>Travail à faire </a:t>
          </a:r>
          <a:r>
            <a:rPr lang="fr-FR" sz="1100" baseline="0"/>
            <a:t>:</a:t>
          </a:r>
        </a:p>
        <a:p>
          <a:endParaRPr lang="fr-FR" sz="1100" baseline="0"/>
        </a:p>
        <a:p>
          <a:r>
            <a:rPr lang="fr-FR" sz="1100" baseline="0"/>
            <a:t>- Nommer les différentes tables ;</a:t>
          </a:r>
        </a:p>
        <a:p>
          <a:r>
            <a:rPr lang="fr-FR" sz="1100" baseline="0"/>
            <a:t>- rechercher et saisir les formules de calcul et de recherche.</a:t>
          </a:r>
        </a:p>
        <a:p>
          <a:endParaRPr lang="fr-FR" sz="1100" baseline="0"/>
        </a:p>
        <a:p>
          <a:r>
            <a:rPr lang="fr-FR" sz="1100" b="1">
              <a:solidFill>
                <a:srgbClr val="FF0000"/>
              </a:solidFill>
            </a:rPr>
            <a:t>Vous prendrez soin de gérer les messages d'erreurs.</a:t>
          </a:r>
        </a:p>
        <a:p>
          <a:endParaRPr lang="fr-FR" sz="1100" b="1">
            <a:solidFill>
              <a:srgbClr val="FF0000"/>
            </a:solidFill>
          </a:endParaRPr>
        </a:p>
        <a:p>
          <a:r>
            <a:rPr lang="fr-FR" sz="1100" b="1">
              <a:solidFill>
                <a:srgbClr val="FF0000"/>
              </a:solidFill>
            </a:rPr>
            <a:t>les frais de port sont soumis à la TVA à 19,6 %.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da%20LERA/AppData/Local/Packages/Microsoft.MicrosoftEdge_8wekyb3d8bbwe/TempState/Downloads/Exercice3_corrig&#233;-rech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A"/>
      <sheetName val="Tarifs"/>
      <sheetName val="port"/>
      <sheetName val="Facture"/>
      <sheetName val="Clients"/>
    </sheetNames>
    <sheetDataSet>
      <sheetData sheetId="0"/>
      <sheetData sheetId="1">
        <row r="1">
          <cell r="A1" t="str">
            <v>REF.</v>
          </cell>
          <cell r="B1" t="str">
            <v>Désignation</v>
          </cell>
          <cell r="C1" t="str">
            <v>code TVA</v>
          </cell>
          <cell r="D1" t="str">
            <v>Prix HT</v>
          </cell>
        </row>
        <row r="2">
          <cell r="A2" t="str">
            <v>D101</v>
          </cell>
          <cell r="B2" t="str">
            <v> Anchoïade à la provençale - 210gr</v>
          </cell>
          <cell r="C2">
            <v>1</v>
          </cell>
          <cell r="D2">
            <v>5.4</v>
          </cell>
        </row>
        <row r="3">
          <cell r="A3" t="str">
            <v>D102</v>
          </cell>
          <cell r="B3" t="str">
            <v>Caviar d’aubergines - 210 gr</v>
          </cell>
          <cell r="C3">
            <v>1</v>
          </cell>
          <cell r="D3">
            <v>5.3</v>
          </cell>
        </row>
        <row r="4">
          <cell r="A4" t="str">
            <v>D103</v>
          </cell>
          <cell r="B4" t="str">
            <v>Delice de tomates séchées - 210 gr</v>
          </cell>
          <cell r="C4">
            <v>1</v>
          </cell>
          <cell r="D4">
            <v>5.45</v>
          </cell>
        </row>
        <row r="5">
          <cell r="A5" t="str">
            <v>D104</v>
          </cell>
          <cell r="B5" t="str">
            <v>Delice d’artichauts - 210 gr</v>
          </cell>
          <cell r="C5">
            <v>1</v>
          </cell>
          <cell r="D5">
            <v>5.6</v>
          </cell>
        </row>
        <row r="6">
          <cell r="A6" t="str">
            <v>D105</v>
          </cell>
          <cell r="B6" t="str">
            <v>Le Melet anchoïade au fenouil - 210 gr</v>
          </cell>
          <cell r="C6">
            <v>1</v>
          </cell>
          <cell r="D6">
            <v>5.2</v>
          </cell>
        </row>
        <row r="7">
          <cell r="A7" t="str">
            <v>D106</v>
          </cell>
          <cell r="B7" t="str">
            <v>Olivade de poivrons rouges - 210 gr </v>
          </cell>
          <cell r="C7">
            <v>1</v>
          </cell>
          <cell r="D7">
            <v>5.25</v>
          </cell>
        </row>
        <row r="8">
          <cell r="A8" t="str">
            <v>D107</v>
          </cell>
          <cell r="B8" t="str">
            <v>Pistou au basilic de Provence - 180 gr</v>
          </cell>
          <cell r="C8">
            <v>1</v>
          </cell>
          <cell r="D8">
            <v>5.3</v>
          </cell>
        </row>
        <row r="9">
          <cell r="A9" t="str">
            <v>D108</v>
          </cell>
          <cell r="B9" t="str">
            <v>Tapenade noire à la provençale - 210 gr</v>
          </cell>
          <cell r="C9">
            <v>1</v>
          </cell>
          <cell r="D9">
            <v>5.2</v>
          </cell>
        </row>
        <row r="10">
          <cell r="A10" t="str">
            <v>D109</v>
          </cell>
          <cell r="B10" t="str">
            <v>Tapenade verte au basilic - 210 gr</v>
          </cell>
          <cell r="C10">
            <v>1</v>
          </cell>
          <cell r="D10">
            <v>5.25</v>
          </cell>
        </row>
        <row r="11">
          <cell r="A11" t="str">
            <v>HO110</v>
          </cell>
          <cell r="B11" t="str">
            <v>Sachet Provençal "Mouans-Sartoux"</v>
          </cell>
          <cell r="C11">
            <v>2</v>
          </cell>
          <cell r="D11">
            <v>5.4</v>
          </cell>
        </row>
        <row r="12">
          <cell r="A12" t="str">
            <v>HO111</v>
          </cell>
          <cell r="B12" t="str">
            <v>Sachet Provençal "Valbonne" </v>
          </cell>
          <cell r="C12">
            <v>2</v>
          </cell>
          <cell r="D12">
            <v>5.6</v>
          </cell>
        </row>
        <row r="13">
          <cell r="A13" t="str">
            <v>H101</v>
          </cell>
          <cell r="B13" t="str">
            <v>Huile d'olive vierge extra Nice 75 cl</v>
          </cell>
          <cell r="C13">
            <v>1</v>
          </cell>
          <cell r="D13">
            <v>12</v>
          </cell>
        </row>
        <row r="14">
          <cell r="A14" t="str">
            <v>H102</v>
          </cell>
          <cell r="B14" t="str">
            <v>Huile d'olive vierge extra Nice 1 L</v>
          </cell>
          <cell r="C14">
            <v>1</v>
          </cell>
          <cell r="D14">
            <v>16</v>
          </cell>
        </row>
        <row r="15">
          <cell r="A15" t="str">
            <v>H103</v>
          </cell>
          <cell r="B15" t="str">
            <v>Huile d'olive vierge extra Nice Bidon 2 L</v>
          </cell>
          <cell r="C15">
            <v>1</v>
          </cell>
          <cell r="D15">
            <v>20</v>
          </cell>
        </row>
        <row r="16">
          <cell r="A16" t="str">
            <v>H104</v>
          </cell>
          <cell r="B16" t="str">
            <v>Huile d'olive vierge extra Nice bidon 5 L</v>
          </cell>
          <cell r="C16">
            <v>1</v>
          </cell>
          <cell r="D16">
            <v>60</v>
          </cell>
        </row>
        <row r="17">
          <cell r="A17" t="str">
            <v>H105</v>
          </cell>
          <cell r="B17" t="str">
            <v>Huile d'olive vierge extra Toscane 75 cl</v>
          </cell>
          <cell r="C17">
            <v>1</v>
          </cell>
          <cell r="D17">
            <v>11</v>
          </cell>
        </row>
        <row r="18">
          <cell r="A18" t="str">
            <v>H106</v>
          </cell>
          <cell r="B18" t="str">
            <v>Huile d'olive vierge extra Toscane 1 L</v>
          </cell>
          <cell r="C18">
            <v>1</v>
          </cell>
          <cell r="D18">
            <v>15</v>
          </cell>
        </row>
        <row r="19">
          <cell r="A19" t="str">
            <v>H107</v>
          </cell>
          <cell r="B19" t="str">
            <v>Huile d'olive vierge extra Toscane Bidon 2 L</v>
          </cell>
          <cell r="C19">
            <v>1</v>
          </cell>
          <cell r="D19">
            <v>19</v>
          </cell>
        </row>
        <row r="20">
          <cell r="A20" t="str">
            <v>H108</v>
          </cell>
          <cell r="B20" t="str">
            <v>Huile d'olive vierge extra Toscane bidon 5 L</v>
          </cell>
          <cell r="C20">
            <v>1</v>
          </cell>
          <cell r="D20">
            <v>54</v>
          </cell>
        </row>
        <row r="21">
          <cell r="A21" t="str">
            <v>H109</v>
          </cell>
          <cell r="B21" t="str">
            <v>Huile d'olive vierge extra Provence 75 cl</v>
          </cell>
          <cell r="C21">
            <v>1</v>
          </cell>
          <cell r="D21">
            <v>9</v>
          </cell>
        </row>
        <row r="22">
          <cell r="A22" t="str">
            <v>H110</v>
          </cell>
          <cell r="B22" t="str">
            <v>Huile d'olive vierge extra Provence 1 L</v>
          </cell>
          <cell r="C22">
            <v>1</v>
          </cell>
          <cell r="D22">
            <v>11</v>
          </cell>
        </row>
        <row r="23">
          <cell r="A23" t="str">
            <v>H111</v>
          </cell>
          <cell r="B23" t="str">
            <v>Huile d'olive vierge extra Provence Bidon 2 L</v>
          </cell>
          <cell r="C23">
            <v>1</v>
          </cell>
          <cell r="D23">
            <v>17</v>
          </cell>
        </row>
        <row r="24">
          <cell r="A24" t="str">
            <v>H112</v>
          </cell>
          <cell r="B24" t="str">
            <v>Huile d'olive vierge extra Provence bidon 5 L</v>
          </cell>
          <cell r="C24">
            <v>1</v>
          </cell>
          <cell r="D24">
            <v>49</v>
          </cell>
        </row>
        <row r="25">
          <cell r="A25" t="str">
            <v>O101</v>
          </cell>
          <cell r="B25" t="str">
            <v>Olives noires de Nice 250 g</v>
          </cell>
          <cell r="C25">
            <v>1</v>
          </cell>
          <cell r="D25">
            <v>3.6</v>
          </cell>
        </row>
        <row r="26">
          <cell r="A26" t="str">
            <v>O102</v>
          </cell>
          <cell r="B26" t="str">
            <v>Olives noires de Nice 500 g</v>
          </cell>
          <cell r="C26">
            <v>1</v>
          </cell>
          <cell r="D26">
            <v>5.5</v>
          </cell>
        </row>
        <row r="27">
          <cell r="A27" t="str">
            <v>O103</v>
          </cell>
          <cell r="B27" t="str">
            <v>Olives noires de Nice 1 kg</v>
          </cell>
          <cell r="C27">
            <v>1</v>
          </cell>
          <cell r="D27">
            <v>8.1999999999999993</v>
          </cell>
        </row>
        <row r="28">
          <cell r="A28" t="str">
            <v>O104</v>
          </cell>
          <cell r="B28" t="str">
            <v>Olives vertes de Nyons 250 g</v>
          </cell>
          <cell r="C28">
            <v>1</v>
          </cell>
          <cell r="D28">
            <v>2.8</v>
          </cell>
        </row>
        <row r="29">
          <cell r="A29" t="str">
            <v>O105</v>
          </cell>
          <cell r="B29" t="str">
            <v>Olives vertes de Nyons 500 g</v>
          </cell>
          <cell r="C29">
            <v>1</v>
          </cell>
          <cell r="D29">
            <v>4.5</v>
          </cell>
        </row>
        <row r="30">
          <cell r="A30" t="str">
            <v>O106</v>
          </cell>
          <cell r="B30" t="str">
            <v>Olives vertes de Nyons 1 kg</v>
          </cell>
          <cell r="C30">
            <v>1</v>
          </cell>
          <cell r="D30">
            <v>8.1</v>
          </cell>
        </row>
        <row r="31">
          <cell r="A31" t="str">
            <v>O107</v>
          </cell>
          <cell r="B31" t="str">
            <v>Olives noires de Nyons 250 g</v>
          </cell>
          <cell r="C31">
            <v>1</v>
          </cell>
          <cell r="D31">
            <v>2.9</v>
          </cell>
        </row>
        <row r="32">
          <cell r="A32" t="str">
            <v>O108</v>
          </cell>
          <cell r="B32" t="str">
            <v>Olives noires de Nyons 500 g</v>
          </cell>
          <cell r="C32">
            <v>1</v>
          </cell>
          <cell r="D32">
            <v>4.5999999999999996</v>
          </cell>
        </row>
        <row r="33">
          <cell r="A33" t="str">
            <v>O109</v>
          </cell>
          <cell r="B33" t="str">
            <v>Olives noires de Nyons 1 kg</v>
          </cell>
          <cell r="C33">
            <v>1</v>
          </cell>
          <cell r="D33">
            <v>8.1999999999999993</v>
          </cell>
        </row>
        <row r="34">
          <cell r="A34" t="str">
            <v>C101</v>
          </cell>
          <cell r="B34" t="str">
            <v>Coffret cadeau Nice</v>
          </cell>
          <cell r="C34">
            <v>2</v>
          </cell>
          <cell r="D34">
            <v>148</v>
          </cell>
        </row>
        <row r="35">
          <cell r="A35" t="str">
            <v>C102</v>
          </cell>
          <cell r="B35" t="str">
            <v>Coffret cadeau Antibes</v>
          </cell>
          <cell r="C35">
            <v>2</v>
          </cell>
          <cell r="D35">
            <v>78</v>
          </cell>
        </row>
        <row r="36">
          <cell r="A36" t="str">
            <v>C103</v>
          </cell>
          <cell r="B36" t="str">
            <v>Coffret cadeau Menton</v>
          </cell>
          <cell r="C36">
            <v>2</v>
          </cell>
          <cell r="D36">
            <v>46</v>
          </cell>
        </row>
        <row r="37">
          <cell r="A37" t="str">
            <v>C104</v>
          </cell>
          <cell r="B37" t="str">
            <v>Coffret cadeau Monaco</v>
          </cell>
          <cell r="C37">
            <v>2</v>
          </cell>
          <cell r="D37">
            <v>36</v>
          </cell>
        </row>
        <row r="38">
          <cell r="A38" t="str">
            <v>C105</v>
          </cell>
          <cell r="B38" t="str">
            <v>Coffret cadeau St Paul</v>
          </cell>
          <cell r="C38">
            <v>2</v>
          </cell>
          <cell r="D38">
            <v>53</v>
          </cell>
        </row>
        <row r="39">
          <cell r="A39" t="str">
            <v>DH105</v>
          </cell>
          <cell r="B39" t="str">
            <v xml:space="preserve">Savonnette Amandes douces - 125 gr - Carton de 96 pcs </v>
          </cell>
          <cell r="C39">
            <v>2</v>
          </cell>
          <cell r="D39">
            <v>60</v>
          </cell>
        </row>
        <row r="40">
          <cell r="A40" t="str">
            <v>DH106</v>
          </cell>
          <cell r="B40" t="str">
            <v>Savonnette huile d'Argan - 125 gr - Carton de 24 boites</v>
          </cell>
          <cell r="C40">
            <v>2</v>
          </cell>
          <cell r="D40">
            <v>43</v>
          </cell>
        </row>
        <row r="41">
          <cell r="A41" t="str">
            <v>DH107</v>
          </cell>
          <cell r="B41" t="str">
            <v>Savon de Marseille à l'ancienne - 250 gr - Carton de 24 pcs</v>
          </cell>
          <cell r="C41">
            <v>2</v>
          </cell>
          <cell r="D41">
            <v>26</v>
          </cell>
        </row>
        <row r="42">
          <cell r="A42" t="str">
            <v>DH108</v>
          </cell>
          <cell r="B42" t="str">
            <v>Savonnette au Miel - 125 gr - Carton de 48 pcs</v>
          </cell>
          <cell r="C42">
            <v>2</v>
          </cell>
          <cell r="D42">
            <v>40</v>
          </cell>
        </row>
        <row r="43">
          <cell r="A43" t="str">
            <v>DH109</v>
          </cell>
          <cell r="B43" t="str">
            <v>Savon de Marseille à l'ancienne - 500 gr - Carton de 12 pcs</v>
          </cell>
          <cell r="C43">
            <v>2</v>
          </cell>
          <cell r="D43">
            <v>26</v>
          </cell>
        </row>
      </sheetData>
      <sheetData sheetId="2"/>
      <sheetData sheetId="3"/>
      <sheetData sheetId="4">
        <row r="1">
          <cell r="A1" t="str">
            <v>Code Client</v>
          </cell>
          <cell r="B1" t="str">
            <v>Nom</v>
          </cell>
          <cell r="C1" t="str">
            <v>Prénom</v>
          </cell>
          <cell r="D1" t="str">
            <v>Adresse</v>
          </cell>
          <cell r="E1" t="str">
            <v>Code Postal</v>
          </cell>
          <cell r="F1" t="str">
            <v>Ville</v>
          </cell>
        </row>
        <row r="2">
          <cell r="A2">
            <v>3</v>
          </cell>
          <cell r="B2" t="str">
            <v>Aubert</v>
          </cell>
          <cell r="C2" t="str">
            <v>Joseph</v>
          </cell>
          <cell r="D2" t="str">
            <v>1041 rue Brunel</v>
          </cell>
          <cell r="E2" t="str">
            <v>53000</v>
          </cell>
          <cell r="F2" t="str">
            <v>Laval</v>
          </cell>
        </row>
        <row r="3">
          <cell r="A3">
            <v>4</v>
          </cell>
          <cell r="B3" t="str">
            <v>Martin</v>
          </cell>
          <cell r="C3" t="str">
            <v>David</v>
          </cell>
          <cell r="D3" t="str">
            <v>61 place Belfort</v>
          </cell>
          <cell r="E3" t="str">
            <v>69001</v>
          </cell>
          <cell r="F3" t="str">
            <v>Lyon</v>
          </cell>
        </row>
        <row r="4">
          <cell r="A4">
            <v>6</v>
          </cell>
          <cell r="B4" t="str">
            <v>Bardot</v>
          </cell>
          <cell r="C4" t="str">
            <v>Gérard</v>
          </cell>
          <cell r="D4" t="str">
            <v>34 rue des capucines</v>
          </cell>
          <cell r="E4" t="str">
            <v>92310</v>
          </cell>
          <cell r="F4" t="str">
            <v>Sèvres</v>
          </cell>
        </row>
        <row r="5">
          <cell r="A5">
            <v>9</v>
          </cell>
          <cell r="B5" t="str">
            <v>Book</v>
          </cell>
          <cell r="C5" t="str">
            <v>Georges</v>
          </cell>
          <cell r="D5" t="str">
            <v>2 chemin du hallage</v>
          </cell>
          <cell r="E5" t="str">
            <v>75014</v>
          </cell>
          <cell r="F5" t="str">
            <v>Paris</v>
          </cell>
        </row>
        <row r="6">
          <cell r="A6">
            <v>11</v>
          </cell>
          <cell r="B6" t="str">
            <v>Brossot</v>
          </cell>
          <cell r="C6" t="str">
            <v>Richard</v>
          </cell>
          <cell r="D6" t="str">
            <v>12 rue du Renard</v>
          </cell>
          <cell r="E6" t="str">
            <v>75010</v>
          </cell>
          <cell r="F6" t="str">
            <v>Paris</v>
          </cell>
        </row>
        <row r="7">
          <cell r="A7">
            <v>13</v>
          </cell>
          <cell r="B7" t="str">
            <v>Capillon</v>
          </cell>
          <cell r="C7" t="str">
            <v>Catherine</v>
          </cell>
          <cell r="D7" t="str">
            <v>125 rue de Rome</v>
          </cell>
          <cell r="E7" t="str">
            <v>75009</v>
          </cell>
          <cell r="F7" t="str">
            <v>Paris</v>
          </cell>
        </row>
        <row r="8">
          <cell r="A8">
            <v>16</v>
          </cell>
          <cell r="B8" t="str">
            <v>Castro</v>
          </cell>
          <cell r="C8" t="str">
            <v>Michel</v>
          </cell>
          <cell r="D8" t="str">
            <v>122 rue de Lourmel</v>
          </cell>
          <cell r="E8" t="str">
            <v>75015</v>
          </cell>
          <cell r="F8" t="str">
            <v>Paris</v>
          </cell>
        </row>
        <row r="9">
          <cell r="A9">
            <v>18</v>
          </cell>
          <cell r="B9" t="str">
            <v>Costard</v>
          </cell>
          <cell r="C9" t="str">
            <v>Raphaël</v>
          </cell>
          <cell r="D9" t="str">
            <v>3 rue de Paris</v>
          </cell>
          <cell r="E9" t="str">
            <v>69005</v>
          </cell>
          <cell r="F9" t="str">
            <v>Lyon</v>
          </cell>
        </row>
        <row r="10">
          <cell r="A10">
            <v>19</v>
          </cell>
          <cell r="B10" t="str">
            <v>Dave</v>
          </cell>
          <cell r="C10" t="str">
            <v>Arthur</v>
          </cell>
          <cell r="D10" t="str">
            <v>10 rue des écoles</v>
          </cell>
          <cell r="E10" t="str">
            <v>75005</v>
          </cell>
          <cell r="F10" t="str">
            <v>Paris</v>
          </cell>
        </row>
        <row r="11">
          <cell r="A11">
            <v>21</v>
          </cell>
          <cell r="B11" t="str">
            <v>Deschamps</v>
          </cell>
          <cell r="C11" t="str">
            <v>Albert</v>
          </cell>
          <cell r="D11" t="str">
            <v>21 avenue Beaumarchais</v>
          </cell>
          <cell r="E11" t="str">
            <v>75004</v>
          </cell>
          <cell r="F11" t="str">
            <v>Paris</v>
          </cell>
        </row>
        <row r="12">
          <cell r="A12">
            <v>22</v>
          </cell>
          <cell r="B12" t="str">
            <v>Foulon</v>
          </cell>
          <cell r="C12" t="str">
            <v>Marcel</v>
          </cell>
          <cell r="D12" t="str">
            <v>51 rue de Bizerte</v>
          </cell>
          <cell r="E12" t="str">
            <v>75017</v>
          </cell>
          <cell r="F12" t="str">
            <v>Paris</v>
          </cell>
        </row>
        <row r="13">
          <cell r="A13">
            <v>28</v>
          </cell>
          <cell r="B13" t="str">
            <v>Esprit</v>
          </cell>
          <cell r="C13" t="str">
            <v>Yves</v>
          </cell>
          <cell r="D13" t="str">
            <v>108 chemin du fort</v>
          </cell>
          <cell r="E13" t="str">
            <v>69002</v>
          </cell>
          <cell r="F13" t="str">
            <v>Lyon</v>
          </cell>
        </row>
        <row r="14">
          <cell r="A14">
            <v>29</v>
          </cell>
          <cell r="B14" t="str">
            <v>Renoir</v>
          </cell>
          <cell r="C14" t="str">
            <v>Carole</v>
          </cell>
          <cell r="D14" t="str">
            <v>route de grenoble</v>
          </cell>
          <cell r="E14" t="str">
            <v>69007</v>
          </cell>
          <cell r="F14" t="str">
            <v>Lyon</v>
          </cell>
        </row>
        <row r="15">
          <cell r="A15">
            <v>33</v>
          </cell>
          <cell r="B15" t="str">
            <v>Fuller</v>
          </cell>
          <cell r="C15" t="str">
            <v>Sandy</v>
          </cell>
          <cell r="D15" t="str">
            <v>83 Place St. James</v>
          </cell>
          <cell r="E15" t="str">
            <v>94140</v>
          </cell>
          <cell r="F15" t="str">
            <v>Alfortville</v>
          </cell>
        </row>
        <row r="16">
          <cell r="A16">
            <v>35</v>
          </cell>
          <cell r="B16" t="str">
            <v>Garcia</v>
          </cell>
          <cell r="C16" t="str">
            <v>Antoine</v>
          </cell>
          <cell r="D16" t="str">
            <v>1 rue des blés</v>
          </cell>
          <cell r="E16" t="str">
            <v>75002</v>
          </cell>
          <cell r="F16" t="str">
            <v>Paris</v>
          </cell>
        </row>
        <row r="17">
          <cell r="A17">
            <v>36</v>
          </cell>
          <cell r="B17" t="str">
            <v>Gilman</v>
          </cell>
          <cell r="C17" t="str">
            <v>Leslie</v>
          </cell>
          <cell r="D17" t="str">
            <v>11 avenue Ampère</v>
          </cell>
          <cell r="E17" t="str">
            <v>93270</v>
          </cell>
          <cell r="F17" t="str">
            <v>Sevran</v>
          </cell>
        </row>
        <row r="18">
          <cell r="A18">
            <v>51</v>
          </cell>
          <cell r="B18" t="str">
            <v>Kretsky</v>
          </cell>
          <cell r="C18" t="str">
            <v>Tricia</v>
          </cell>
          <cell r="D18" t="str">
            <v>732 route de Paris</v>
          </cell>
          <cell r="E18" t="str">
            <v>95870</v>
          </cell>
          <cell r="F18" t="str">
            <v>Bezon</v>
          </cell>
        </row>
        <row r="19">
          <cell r="A19">
            <v>57</v>
          </cell>
          <cell r="B19" t="str">
            <v>Lockwood</v>
          </cell>
          <cell r="C19" t="str">
            <v>Francis</v>
          </cell>
          <cell r="D19" t="str">
            <v>89 route bleue</v>
          </cell>
          <cell r="E19" t="str">
            <v>95300</v>
          </cell>
          <cell r="F19" t="str">
            <v>Pontoise</v>
          </cell>
        </row>
        <row r="20">
          <cell r="A20">
            <v>58</v>
          </cell>
          <cell r="B20" t="str">
            <v>Lorisse</v>
          </cell>
          <cell r="C20" t="str">
            <v>Clémentine</v>
          </cell>
          <cell r="D20" t="str">
            <v>4 square Exactement</v>
          </cell>
          <cell r="E20" t="str">
            <v>75003</v>
          </cell>
          <cell r="F20" t="str">
            <v>Paris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6" workbookViewId="0">
      <selection activeCell="E23" sqref="E23"/>
    </sheetView>
  </sheetViews>
  <sheetFormatPr baseColWidth="10" defaultRowHeight="12.75" x14ac:dyDescent="0.2"/>
  <cols>
    <col min="1" max="1" width="13.85546875" customWidth="1"/>
    <col min="5" max="5" width="14.140625" customWidth="1"/>
    <col min="7" max="7" width="13.85546875" customWidth="1"/>
  </cols>
  <sheetData>
    <row r="1" spans="1:7" ht="32.25" customHeight="1" x14ac:dyDescent="0.2">
      <c r="A1" s="207" t="s">
        <v>0</v>
      </c>
      <c r="B1" s="207"/>
      <c r="C1" s="207"/>
      <c r="D1" s="207"/>
      <c r="E1" s="207"/>
      <c r="F1" s="207"/>
      <c r="G1" s="207"/>
    </row>
    <row r="2" spans="1:7" ht="38.25" x14ac:dyDescent="0.2">
      <c r="A2" s="1" t="s">
        <v>1</v>
      </c>
      <c r="B2" s="1" t="s">
        <v>2</v>
      </c>
      <c r="C2" s="1" t="s">
        <v>3</v>
      </c>
      <c r="D2" s="1" t="s">
        <v>4</v>
      </c>
      <c r="E2" s="1" t="s">
        <v>5</v>
      </c>
      <c r="F2" s="1" t="s">
        <v>6</v>
      </c>
      <c r="G2" s="1" t="s">
        <v>7</v>
      </c>
    </row>
    <row r="3" spans="1:7" x14ac:dyDescent="0.2">
      <c r="A3" s="2">
        <v>1</v>
      </c>
      <c r="B3" s="2" t="s">
        <v>8</v>
      </c>
      <c r="C3" s="2" t="s">
        <v>9</v>
      </c>
      <c r="D3" s="2">
        <v>3500</v>
      </c>
      <c r="E3" s="2">
        <v>50</v>
      </c>
      <c r="F3" s="2">
        <v>120</v>
      </c>
      <c r="G3" s="3">
        <v>72500</v>
      </c>
    </row>
    <row r="4" spans="1:7" x14ac:dyDescent="0.2">
      <c r="A4" s="2">
        <v>2</v>
      </c>
      <c r="B4" s="2" t="s">
        <v>10</v>
      </c>
      <c r="C4" s="2" t="s">
        <v>11</v>
      </c>
      <c r="D4" s="2">
        <v>2500</v>
      </c>
      <c r="E4" s="2">
        <v>85</v>
      </c>
      <c r="F4" s="2">
        <v>65</v>
      </c>
      <c r="G4" s="3">
        <v>35000</v>
      </c>
    </row>
    <row r="5" spans="1:7" x14ac:dyDescent="0.2">
      <c r="A5" s="2">
        <v>3</v>
      </c>
      <c r="B5" s="2" t="s">
        <v>12</v>
      </c>
      <c r="C5" s="2" t="s">
        <v>13</v>
      </c>
      <c r="D5" s="2">
        <v>2250</v>
      </c>
      <c r="E5" s="2">
        <v>80</v>
      </c>
      <c r="F5" s="2">
        <v>80</v>
      </c>
      <c r="G5" s="3">
        <v>65000</v>
      </c>
    </row>
    <row r="6" spans="1:7" x14ac:dyDescent="0.2">
      <c r="A6" s="2">
        <v>4</v>
      </c>
      <c r="B6" s="2" t="s">
        <v>14</v>
      </c>
      <c r="C6" s="2" t="s">
        <v>15</v>
      </c>
      <c r="D6" s="2">
        <v>1600</v>
      </c>
      <c r="E6" s="2">
        <v>110</v>
      </c>
      <c r="F6" s="2">
        <v>85</v>
      </c>
      <c r="G6" s="3">
        <v>70000</v>
      </c>
    </row>
    <row r="7" spans="1:7" x14ac:dyDescent="0.2">
      <c r="A7" s="2">
        <v>5</v>
      </c>
      <c r="B7" s="2" t="s">
        <v>16</v>
      </c>
      <c r="C7" s="2" t="s">
        <v>17</v>
      </c>
      <c r="D7" s="2">
        <v>2600</v>
      </c>
      <c r="E7" s="2">
        <v>100</v>
      </c>
      <c r="F7" s="2">
        <v>70</v>
      </c>
      <c r="G7" s="3">
        <v>65000</v>
      </c>
    </row>
    <row r="10" spans="1:7" ht="15.75" x14ac:dyDescent="0.25">
      <c r="A10" s="208" t="s">
        <v>18</v>
      </c>
      <c r="B10" s="208"/>
      <c r="C10" s="208"/>
      <c r="D10" s="4">
        <v>1</v>
      </c>
      <c r="E10" s="5" t="str">
        <f>VLOOKUP($A$3,Code_des_représentants,2,FALSE)</f>
        <v>PAYET</v>
      </c>
      <c r="F10" s="5" t="str">
        <f>VLOOKUP($A$3,Code_des_représentants,3,FALSE)</f>
        <v>Paul</v>
      </c>
    </row>
    <row r="11" spans="1:7" x14ac:dyDescent="0.2">
      <c r="D11" s="6" t="s">
        <v>20</v>
      </c>
      <c r="E11" s="6" t="s">
        <v>21</v>
      </c>
      <c r="F11" s="6" t="s">
        <v>21</v>
      </c>
    </row>
    <row r="12" spans="1:7" x14ac:dyDescent="0.2">
      <c r="B12" t="s">
        <v>22</v>
      </c>
    </row>
    <row r="14" spans="1:7" ht="15.75" x14ac:dyDescent="0.25">
      <c r="B14" t="s">
        <v>4</v>
      </c>
      <c r="E14" s="7">
        <f>VLOOKUP($A$3,Code_des_représentants,4,FALSE)</f>
        <v>3500</v>
      </c>
      <c r="F14" s="6" t="s">
        <v>21</v>
      </c>
    </row>
    <row r="15" spans="1:7" ht="15.75" x14ac:dyDescent="0.25">
      <c r="B15" t="s">
        <v>5</v>
      </c>
      <c r="E15" s="7">
        <f>IF(ISBLANK(A3),"",(VLOOKUP(A3,Code_des_représentants,5)))</f>
        <v>50</v>
      </c>
      <c r="F15" s="6" t="s">
        <v>21</v>
      </c>
    </row>
    <row r="16" spans="1:7" ht="15.75" x14ac:dyDescent="0.25">
      <c r="B16" t="s">
        <v>6</v>
      </c>
      <c r="E16" s="7">
        <f>VLOOKUP($A$3,Code_des_représentants,6,FALSE)</f>
        <v>120</v>
      </c>
      <c r="F16" s="6" t="s">
        <v>21</v>
      </c>
    </row>
    <row r="17" spans="2:6" ht="15.75" x14ac:dyDescent="0.25">
      <c r="B17" t="s">
        <v>7</v>
      </c>
      <c r="E17" s="8">
        <f>VLOOKUP($A$3,Code_des_représentants,7,FALSE)</f>
        <v>72500</v>
      </c>
      <c r="F17" s="6" t="s">
        <v>21</v>
      </c>
    </row>
    <row r="18" spans="2:6" ht="15.75" x14ac:dyDescent="0.25">
      <c r="E18" s="9"/>
    </row>
    <row r="19" spans="2:6" ht="15.75" x14ac:dyDescent="0.25">
      <c r="B19" t="s">
        <v>23</v>
      </c>
      <c r="E19" s="9"/>
    </row>
    <row r="20" spans="2:6" ht="15.75" x14ac:dyDescent="0.2">
      <c r="B20" t="s">
        <v>24</v>
      </c>
      <c r="E20" s="10" t="s">
        <v>19</v>
      </c>
    </row>
    <row r="21" spans="2:6" ht="15.75" x14ac:dyDescent="0.2">
      <c r="B21" t="s">
        <v>25</v>
      </c>
      <c r="E21" s="10">
        <f>IF(ISBLANK(A3),"",E14*0.15)</f>
        <v>525</v>
      </c>
      <c r="F21" s="6" t="s">
        <v>26</v>
      </c>
    </row>
    <row r="22" spans="2:6" ht="15.75" x14ac:dyDescent="0.2">
      <c r="B22" t="s">
        <v>27</v>
      </c>
      <c r="E22" s="10">
        <f>IF(ISBLANK(A3),"",IF(E14&gt;=100,E15*0.1,0))</f>
        <v>5</v>
      </c>
      <c r="F22" s="6" t="s">
        <v>26</v>
      </c>
    </row>
    <row r="23" spans="2:6" ht="15.75" x14ac:dyDescent="0.2">
      <c r="B23" t="s">
        <v>28</v>
      </c>
      <c r="E23" s="10" t="s">
        <v>19</v>
      </c>
      <c r="F23" s="6" t="s">
        <v>26</v>
      </c>
    </row>
    <row r="24" spans="2:6" ht="15.75" x14ac:dyDescent="0.2">
      <c r="B24" t="s">
        <v>29</v>
      </c>
      <c r="E24" s="10" t="s">
        <v>19</v>
      </c>
      <c r="F24" s="6" t="s">
        <v>26</v>
      </c>
    </row>
    <row r="25" spans="2:6" ht="15.75" x14ac:dyDescent="0.2">
      <c r="E25" s="11"/>
    </row>
    <row r="26" spans="2:6" ht="15.75" x14ac:dyDescent="0.2">
      <c r="B26" t="s">
        <v>30</v>
      </c>
      <c r="E26" s="10">
        <f>SUM(E20:E24)</f>
        <v>530</v>
      </c>
      <c r="F26" s="6" t="s">
        <v>31</v>
      </c>
    </row>
  </sheetData>
  <mergeCells count="2">
    <mergeCell ref="A1:G1"/>
    <mergeCell ref="A10:C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opLeftCell="A14" workbookViewId="0">
      <selection activeCell="H16" sqref="H16"/>
    </sheetView>
  </sheetViews>
  <sheetFormatPr baseColWidth="10" defaultRowHeight="15" x14ac:dyDescent="0.25"/>
  <cols>
    <col min="1" max="1" width="12.85546875" style="68" customWidth="1"/>
    <col min="2" max="2" width="10.7109375" style="68" customWidth="1"/>
    <col min="3" max="3" width="15.85546875" style="68" customWidth="1"/>
    <col min="4" max="4" width="13.85546875" style="68" customWidth="1"/>
    <col min="5" max="5" width="15.5703125" style="68" customWidth="1"/>
    <col min="6" max="6" width="18.85546875" style="68" customWidth="1"/>
    <col min="7" max="7" width="19.5703125" style="68" customWidth="1"/>
    <col min="8" max="8" width="15.28515625" style="68" customWidth="1"/>
    <col min="9" max="9" width="8" style="68" customWidth="1"/>
    <col min="10" max="10" width="17" style="68" customWidth="1"/>
    <col min="11" max="14" width="11.42578125" style="68"/>
    <col min="15" max="15" width="16.42578125" style="68" customWidth="1"/>
    <col min="16" max="256" width="11.42578125" style="68"/>
    <col min="257" max="257" width="12.85546875" style="68" customWidth="1"/>
    <col min="258" max="258" width="10.7109375" style="68" customWidth="1"/>
    <col min="259" max="259" width="15.85546875" style="68" customWidth="1"/>
    <col min="260" max="260" width="13.85546875" style="68" customWidth="1"/>
    <col min="261" max="261" width="15.5703125" style="68" customWidth="1"/>
    <col min="262" max="262" width="18.85546875" style="68" customWidth="1"/>
    <col min="263" max="263" width="19.5703125" style="68" customWidth="1"/>
    <col min="264" max="264" width="15.28515625" style="68" customWidth="1"/>
    <col min="265" max="265" width="8" style="68" customWidth="1"/>
    <col min="266" max="266" width="17" style="68" customWidth="1"/>
    <col min="267" max="270" width="11.42578125" style="68"/>
    <col min="271" max="271" width="16.42578125" style="68" customWidth="1"/>
    <col min="272" max="512" width="11.42578125" style="68"/>
    <col min="513" max="513" width="12.85546875" style="68" customWidth="1"/>
    <col min="514" max="514" width="10.7109375" style="68" customWidth="1"/>
    <col min="515" max="515" width="15.85546875" style="68" customWidth="1"/>
    <col min="516" max="516" width="13.85546875" style="68" customWidth="1"/>
    <col min="517" max="517" width="15.5703125" style="68" customWidth="1"/>
    <col min="518" max="518" width="18.85546875" style="68" customWidth="1"/>
    <col min="519" max="519" width="19.5703125" style="68" customWidth="1"/>
    <col min="520" max="520" width="15.28515625" style="68" customWidth="1"/>
    <col min="521" max="521" width="8" style="68" customWidth="1"/>
    <col min="522" max="522" width="17" style="68" customWidth="1"/>
    <col min="523" max="526" width="11.42578125" style="68"/>
    <col min="527" max="527" width="16.42578125" style="68" customWidth="1"/>
    <col min="528" max="768" width="11.42578125" style="68"/>
    <col min="769" max="769" width="12.85546875" style="68" customWidth="1"/>
    <col min="770" max="770" width="10.7109375" style="68" customWidth="1"/>
    <col min="771" max="771" width="15.85546875" style="68" customWidth="1"/>
    <col min="772" max="772" width="13.85546875" style="68" customWidth="1"/>
    <col min="773" max="773" width="15.5703125" style="68" customWidth="1"/>
    <col min="774" max="774" width="18.85546875" style="68" customWidth="1"/>
    <col min="775" max="775" width="19.5703125" style="68" customWidth="1"/>
    <col min="776" max="776" width="15.28515625" style="68" customWidth="1"/>
    <col min="777" max="777" width="8" style="68" customWidth="1"/>
    <col min="778" max="778" width="17" style="68" customWidth="1"/>
    <col min="779" max="782" width="11.42578125" style="68"/>
    <col min="783" max="783" width="16.42578125" style="68" customWidth="1"/>
    <col min="784" max="1024" width="11.42578125" style="68"/>
    <col min="1025" max="1025" width="12.85546875" style="68" customWidth="1"/>
    <col min="1026" max="1026" width="10.7109375" style="68" customWidth="1"/>
    <col min="1027" max="1027" width="15.85546875" style="68" customWidth="1"/>
    <col min="1028" max="1028" width="13.85546875" style="68" customWidth="1"/>
    <col min="1029" max="1029" width="15.5703125" style="68" customWidth="1"/>
    <col min="1030" max="1030" width="18.85546875" style="68" customWidth="1"/>
    <col min="1031" max="1031" width="19.5703125" style="68" customWidth="1"/>
    <col min="1032" max="1032" width="15.28515625" style="68" customWidth="1"/>
    <col min="1033" max="1033" width="8" style="68" customWidth="1"/>
    <col min="1034" max="1034" width="17" style="68" customWidth="1"/>
    <col min="1035" max="1038" width="11.42578125" style="68"/>
    <col min="1039" max="1039" width="16.42578125" style="68" customWidth="1"/>
    <col min="1040" max="1280" width="11.42578125" style="68"/>
    <col min="1281" max="1281" width="12.85546875" style="68" customWidth="1"/>
    <col min="1282" max="1282" width="10.7109375" style="68" customWidth="1"/>
    <col min="1283" max="1283" width="15.85546875" style="68" customWidth="1"/>
    <col min="1284" max="1284" width="13.85546875" style="68" customWidth="1"/>
    <col min="1285" max="1285" width="15.5703125" style="68" customWidth="1"/>
    <col min="1286" max="1286" width="18.85546875" style="68" customWidth="1"/>
    <col min="1287" max="1287" width="19.5703125" style="68" customWidth="1"/>
    <col min="1288" max="1288" width="15.28515625" style="68" customWidth="1"/>
    <col min="1289" max="1289" width="8" style="68" customWidth="1"/>
    <col min="1290" max="1290" width="17" style="68" customWidth="1"/>
    <col min="1291" max="1294" width="11.42578125" style="68"/>
    <col min="1295" max="1295" width="16.42578125" style="68" customWidth="1"/>
    <col min="1296" max="1536" width="11.42578125" style="68"/>
    <col min="1537" max="1537" width="12.85546875" style="68" customWidth="1"/>
    <col min="1538" max="1538" width="10.7109375" style="68" customWidth="1"/>
    <col min="1539" max="1539" width="15.85546875" style="68" customWidth="1"/>
    <col min="1540" max="1540" width="13.85546875" style="68" customWidth="1"/>
    <col min="1541" max="1541" width="15.5703125" style="68" customWidth="1"/>
    <col min="1542" max="1542" width="18.85546875" style="68" customWidth="1"/>
    <col min="1543" max="1543" width="19.5703125" style="68" customWidth="1"/>
    <col min="1544" max="1544" width="15.28515625" style="68" customWidth="1"/>
    <col min="1545" max="1545" width="8" style="68" customWidth="1"/>
    <col min="1546" max="1546" width="17" style="68" customWidth="1"/>
    <col min="1547" max="1550" width="11.42578125" style="68"/>
    <col min="1551" max="1551" width="16.42578125" style="68" customWidth="1"/>
    <col min="1552" max="1792" width="11.42578125" style="68"/>
    <col min="1793" max="1793" width="12.85546875" style="68" customWidth="1"/>
    <col min="1794" max="1794" width="10.7109375" style="68" customWidth="1"/>
    <col min="1795" max="1795" width="15.85546875" style="68" customWidth="1"/>
    <col min="1796" max="1796" width="13.85546875" style="68" customWidth="1"/>
    <col min="1797" max="1797" width="15.5703125" style="68" customWidth="1"/>
    <col min="1798" max="1798" width="18.85546875" style="68" customWidth="1"/>
    <col min="1799" max="1799" width="19.5703125" style="68" customWidth="1"/>
    <col min="1800" max="1800" width="15.28515625" style="68" customWidth="1"/>
    <col min="1801" max="1801" width="8" style="68" customWidth="1"/>
    <col min="1802" max="1802" width="17" style="68" customWidth="1"/>
    <col min="1803" max="1806" width="11.42578125" style="68"/>
    <col min="1807" max="1807" width="16.42578125" style="68" customWidth="1"/>
    <col min="1808" max="2048" width="11.42578125" style="68"/>
    <col min="2049" max="2049" width="12.85546875" style="68" customWidth="1"/>
    <col min="2050" max="2050" width="10.7109375" style="68" customWidth="1"/>
    <col min="2051" max="2051" width="15.85546875" style="68" customWidth="1"/>
    <col min="2052" max="2052" width="13.85546875" style="68" customWidth="1"/>
    <col min="2053" max="2053" width="15.5703125" style="68" customWidth="1"/>
    <col min="2054" max="2054" width="18.85546875" style="68" customWidth="1"/>
    <col min="2055" max="2055" width="19.5703125" style="68" customWidth="1"/>
    <col min="2056" max="2056" width="15.28515625" style="68" customWidth="1"/>
    <col min="2057" max="2057" width="8" style="68" customWidth="1"/>
    <col min="2058" max="2058" width="17" style="68" customWidth="1"/>
    <col min="2059" max="2062" width="11.42578125" style="68"/>
    <col min="2063" max="2063" width="16.42578125" style="68" customWidth="1"/>
    <col min="2064" max="2304" width="11.42578125" style="68"/>
    <col min="2305" max="2305" width="12.85546875" style="68" customWidth="1"/>
    <col min="2306" max="2306" width="10.7109375" style="68" customWidth="1"/>
    <col min="2307" max="2307" width="15.85546875" style="68" customWidth="1"/>
    <col min="2308" max="2308" width="13.85546875" style="68" customWidth="1"/>
    <col min="2309" max="2309" width="15.5703125" style="68" customWidth="1"/>
    <col min="2310" max="2310" width="18.85546875" style="68" customWidth="1"/>
    <col min="2311" max="2311" width="19.5703125" style="68" customWidth="1"/>
    <col min="2312" max="2312" width="15.28515625" style="68" customWidth="1"/>
    <col min="2313" max="2313" width="8" style="68" customWidth="1"/>
    <col min="2314" max="2314" width="17" style="68" customWidth="1"/>
    <col min="2315" max="2318" width="11.42578125" style="68"/>
    <col min="2319" max="2319" width="16.42578125" style="68" customWidth="1"/>
    <col min="2320" max="2560" width="11.42578125" style="68"/>
    <col min="2561" max="2561" width="12.85546875" style="68" customWidth="1"/>
    <col min="2562" max="2562" width="10.7109375" style="68" customWidth="1"/>
    <col min="2563" max="2563" width="15.85546875" style="68" customWidth="1"/>
    <col min="2564" max="2564" width="13.85546875" style="68" customWidth="1"/>
    <col min="2565" max="2565" width="15.5703125" style="68" customWidth="1"/>
    <col min="2566" max="2566" width="18.85546875" style="68" customWidth="1"/>
    <col min="2567" max="2567" width="19.5703125" style="68" customWidth="1"/>
    <col min="2568" max="2568" width="15.28515625" style="68" customWidth="1"/>
    <col min="2569" max="2569" width="8" style="68" customWidth="1"/>
    <col min="2570" max="2570" width="17" style="68" customWidth="1"/>
    <col min="2571" max="2574" width="11.42578125" style="68"/>
    <col min="2575" max="2575" width="16.42578125" style="68" customWidth="1"/>
    <col min="2576" max="2816" width="11.42578125" style="68"/>
    <col min="2817" max="2817" width="12.85546875" style="68" customWidth="1"/>
    <col min="2818" max="2818" width="10.7109375" style="68" customWidth="1"/>
    <col min="2819" max="2819" width="15.85546875" style="68" customWidth="1"/>
    <col min="2820" max="2820" width="13.85546875" style="68" customWidth="1"/>
    <col min="2821" max="2821" width="15.5703125" style="68" customWidth="1"/>
    <col min="2822" max="2822" width="18.85546875" style="68" customWidth="1"/>
    <col min="2823" max="2823" width="19.5703125" style="68" customWidth="1"/>
    <col min="2824" max="2824" width="15.28515625" style="68" customWidth="1"/>
    <col min="2825" max="2825" width="8" style="68" customWidth="1"/>
    <col min="2826" max="2826" width="17" style="68" customWidth="1"/>
    <col min="2827" max="2830" width="11.42578125" style="68"/>
    <col min="2831" max="2831" width="16.42578125" style="68" customWidth="1"/>
    <col min="2832" max="3072" width="11.42578125" style="68"/>
    <col min="3073" max="3073" width="12.85546875" style="68" customWidth="1"/>
    <col min="3074" max="3074" width="10.7109375" style="68" customWidth="1"/>
    <col min="3075" max="3075" width="15.85546875" style="68" customWidth="1"/>
    <col min="3076" max="3076" width="13.85546875" style="68" customWidth="1"/>
    <col min="3077" max="3077" width="15.5703125" style="68" customWidth="1"/>
    <col min="3078" max="3078" width="18.85546875" style="68" customWidth="1"/>
    <col min="3079" max="3079" width="19.5703125" style="68" customWidth="1"/>
    <col min="3080" max="3080" width="15.28515625" style="68" customWidth="1"/>
    <col min="3081" max="3081" width="8" style="68" customWidth="1"/>
    <col min="3082" max="3082" width="17" style="68" customWidth="1"/>
    <col min="3083" max="3086" width="11.42578125" style="68"/>
    <col min="3087" max="3087" width="16.42578125" style="68" customWidth="1"/>
    <col min="3088" max="3328" width="11.42578125" style="68"/>
    <col min="3329" max="3329" width="12.85546875" style="68" customWidth="1"/>
    <col min="3330" max="3330" width="10.7109375" style="68" customWidth="1"/>
    <col min="3331" max="3331" width="15.85546875" style="68" customWidth="1"/>
    <col min="3332" max="3332" width="13.85546875" style="68" customWidth="1"/>
    <col min="3333" max="3333" width="15.5703125" style="68" customWidth="1"/>
    <col min="3334" max="3334" width="18.85546875" style="68" customWidth="1"/>
    <col min="3335" max="3335" width="19.5703125" style="68" customWidth="1"/>
    <col min="3336" max="3336" width="15.28515625" style="68" customWidth="1"/>
    <col min="3337" max="3337" width="8" style="68" customWidth="1"/>
    <col min="3338" max="3338" width="17" style="68" customWidth="1"/>
    <col min="3339" max="3342" width="11.42578125" style="68"/>
    <col min="3343" max="3343" width="16.42578125" style="68" customWidth="1"/>
    <col min="3344" max="3584" width="11.42578125" style="68"/>
    <col min="3585" max="3585" width="12.85546875" style="68" customWidth="1"/>
    <col min="3586" max="3586" width="10.7109375" style="68" customWidth="1"/>
    <col min="3587" max="3587" width="15.85546875" style="68" customWidth="1"/>
    <col min="3588" max="3588" width="13.85546875" style="68" customWidth="1"/>
    <col min="3589" max="3589" width="15.5703125" style="68" customWidth="1"/>
    <col min="3590" max="3590" width="18.85546875" style="68" customWidth="1"/>
    <col min="3591" max="3591" width="19.5703125" style="68" customWidth="1"/>
    <col min="3592" max="3592" width="15.28515625" style="68" customWidth="1"/>
    <col min="3593" max="3593" width="8" style="68" customWidth="1"/>
    <col min="3594" max="3594" width="17" style="68" customWidth="1"/>
    <col min="3595" max="3598" width="11.42578125" style="68"/>
    <col min="3599" max="3599" width="16.42578125" style="68" customWidth="1"/>
    <col min="3600" max="3840" width="11.42578125" style="68"/>
    <col min="3841" max="3841" width="12.85546875" style="68" customWidth="1"/>
    <col min="3842" max="3842" width="10.7109375" style="68" customWidth="1"/>
    <col min="3843" max="3843" width="15.85546875" style="68" customWidth="1"/>
    <col min="3844" max="3844" width="13.85546875" style="68" customWidth="1"/>
    <col min="3845" max="3845" width="15.5703125" style="68" customWidth="1"/>
    <col min="3846" max="3846" width="18.85546875" style="68" customWidth="1"/>
    <col min="3847" max="3847" width="19.5703125" style="68" customWidth="1"/>
    <col min="3848" max="3848" width="15.28515625" style="68" customWidth="1"/>
    <col min="3849" max="3849" width="8" style="68" customWidth="1"/>
    <col min="3850" max="3850" width="17" style="68" customWidth="1"/>
    <col min="3851" max="3854" width="11.42578125" style="68"/>
    <col min="3855" max="3855" width="16.42578125" style="68" customWidth="1"/>
    <col min="3856" max="4096" width="11.42578125" style="68"/>
    <col min="4097" max="4097" width="12.85546875" style="68" customWidth="1"/>
    <col min="4098" max="4098" width="10.7109375" style="68" customWidth="1"/>
    <col min="4099" max="4099" width="15.85546875" style="68" customWidth="1"/>
    <col min="4100" max="4100" width="13.85546875" style="68" customWidth="1"/>
    <col min="4101" max="4101" width="15.5703125" style="68" customWidth="1"/>
    <col min="4102" max="4102" width="18.85546875" style="68" customWidth="1"/>
    <col min="4103" max="4103" width="19.5703125" style="68" customWidth="1"/>
    <col min="4104" max="4104" width="15.28515625" style="68" customWidth="1"/>
    <col min="4105" max="4105" width="8" style="68" customWidth="1"/>
    <col min="4106" max="4106" width="17" style="68" customWidth="1"/>
    <col min="4107" max="4110" width="11.42578125" style="68"/>
    <col min="4111" max="4111" width="16.42578125" style="68" customWidth="1"/>
    <col min="4112" max="4352" width="11.42578125" style="68"/>
    <col min="4353" max="4353" width="12.85546875" style="68" customWidth="1"/>
    <col min="4354" max="4354" width="10.7109375" style="68" customWidth="1"/>
    <col min="4355" max="4355" width="15.85546875" style="68" customWidth="1"/>
    <col min="4356" max="4356" width="13.85546875" style="68" customWidth="1"/>
    <col min="4357" max="4357" width="15.5703125" style="68" customWidth="1"/>
    <col min="4358" max="4358" width="18.85546875" style="68" customWidth="1"/>
    <col min="4359" max="4359" width="19.5703125" style="68" customWidth="1"/>
    <col min="4360" max="4360" width="15.28515625" style="68" customWidth="1"/>
    <col min="4361" max="4361" width="8" style="68" customWidth="1"/>
    <col min="4362" max="4362" width="17" style="68" customWidth="1"/>
    <col min="4363" max="4366" width="11.42578125" style="68"/>
    <col min="4367" max="4367" width="16.42578125" style="68" customWidth="1"/>
    <col min="4368" max="4608" width="11.42578125" style="68"/>
    <col min="4609" max="4609" width="12.85546875" style="68" customWidth="1"/>
    <col min="4610" max="4610" width="10.7109375" style="68" customWidth="1"/>
    <col min="4611" max="4611" width="15.85546875" style="68" customWidth="1"/>
    <col min="4612" max="4612" width="13.85546875" style="68" customWidth="1"/>
    <col min="4613" max="4613" width="15.5703125" style="68" customWidth="1"/>
    <col min="4614" max="4614" width="18.85546875" style="68" customWidth="1"/>
    <col min="4615" max="4615" width="19.5703125" style="68" customWidth="1"/>
    <col min="4616" max="4616" width="15.28515625" style="68" customWidth="1"/>
    <col min="4617" max="4617" width="8" style="68" customWidth="1"/>
    <col min="4618" max="4618" width="17" style="68" customWidth="1"/>
    <col min="4619" max="4622" width="11.42578125" style="68"/>
    <col min="4623" max="4623" width="16.42578125" style="68" customWidth="1"/>
    <col min="4624" max="4864" width="11.42578125" style="68"/>
    <col min="4865" max="4865" width="12.85546875" style="68" customWidth="1"/>
    <col min="4866" max="4866" width="10.7109375" style="68" customWidth="1"/>
    <col min="4867" max="4867" width="15.85546875" style="68" customWidth="1"/>
    <col min="4868" max="4868" width="13.85546875" style="68" customWidth="1"/>
    <col min="4869" max="4869" width="15.5703125" style="68" customWidth="1"/>
    <col min="4870" max="4870" width="18.85546875" style="68" customWidth="1"/>
    <col min="4871" max="4871" width="19.5703125" style="68" customWidth="1"/>
    <col min="4872" max="4872" width="15.28515625" style="68" customWidth="1"/>
    <col min="4873" max="4873" width="8" style="68" customWidth="1"/>
    <col min="4874" max="4874" width="17" style="68" customWidth="1"/>
    <col min="4875" max="4878" width="11.42578125" style="68"/>
    <col min="4879" max="4879" width="16.42578125" style="68" customWidth="1"/>
    <col min="4880" max="5120" width="11.42578125" style="68"/>
    <col min="5121" max="5121" width="12.85546875" style="68" customWidth="1"/>
    <col min="5122" max="5122" width="10.7109375" style="68" customWidth="1"/>
    <col min="5123" max="5123" width="15.85546875" style="68" customWidth="1"/>
    <col min="5124" max="5124" width="13.85546875" style="68" customWidth="1"/>
    <col min="5125" max="5125" width="15.5703125" style="68" customWidth="1"/>
    <col min="5126" max="5126" width="18.85546875" style="68" customWidth="1"/>
    <col min="5127" max="5127" width="19.5703125" style="68" customWidth="1"/>
    <col min="5128" max="5128" width="15.28515625" style="68" customWidth="1"/>
    <col min="5129" max="5129" width="8" style="68" customWidth="1"/>
    <col min="5130" max="5130" width="17" style="68" customWidth="1"/>
    <col min="5131" max="5134" width="11.42578125" style="68"/>
    <col min="5135" max="5135" width="16.42578125" style="68" customWidth="1"/>
    <col min="5136" max="5376" width="11.42578125" style="68"/>
    <col min="5377" max="5377" width="12.85546875" style="68" customWidth="1"/>
    <col min="5378" max="5378" width="10.7109375" style="68" customWidth="1"/>
    <col min="5379" max="5379" width="15.85546875" style="68" customWidth="1"/>
    <col min="5380" max="5380" width="13.85546875" style="68" customWidth="1"/>
    <col min="5381" max="5381" width="15.5703125" style="68" customWidth="1"/>
    <col min="5382" max="5382" width="18.85546875" style="68" customWidth="1"/>
    <col min="5383" max="5383" width="19.5703125" style="68" customWidth="1"/>
    <col min="5384" max="5384" width="15.28515625" style="68" customWidth="1"/>
    <col min="5385" max="5385" width="8" style="68" customWidth="1"/>
    <col min="5386" max="5386" width="17" style="68" customWidth="1"/>
    <col min="5387" max="5390" width="11.42578125" style="68"/>
    <col min="5391" max="5391" width="16.42578125" style="68" customWidth="1"/>
    <col min="5392" max="5632" width="11.42578125" style="68"/>
    <col min="5633" max="5633" width="12.85546875" style="68" customWidth="1"/>
    <col min="5634" max="5634" width="10.7109375" style="68" customWidth="1"/>
    <col min="5635" max="5635" width="15.85546875" style="68" customWidth="1"/>
    <col min="5636" max="5636" width="13.85546875" style="68" customWidth="1"/>
    <col min="5637" max="5637" width="15.5703125" style="68" customWidth="1"/>
    <col min="5638" max="5638" width="18.85546875" style="68" customWidth="1"/>
    <col min="5639" max="5639" width="19.5703125" style="68" customWidth="1"/>
    <col min="5640" max="5640" width="15.28515625" style="68" customWidth="1"/>
    <col min="5641" max="5641" width="8" style="68" customWidth="1"/>
    <col min="5642" max="5642" width="17" style="68" customWidth="1"/>
    <col min="5643" max="5646" width="11.42578125" style="68"/>
    <col min="5647" max="5647" width="16.42578125" style="68" customWidth="1"/>
    <col min="5648" max="5888" width="11.42578125" style="68"/>
    <col min="5889" max="5889" width="12.85546875" style="68" customWidth="1"/>
    <col min="5890" max="5890" width="10.7109375" style="68" customWidth="1"/>
    <col min="5891" max="5891" width="15.85546875" style="68" customWidth="1"/>
    <col min="5892" max="5892" width="13.85546875" style="68" customWidth="1"/>
    <col min="5893" max="5893" width="15.5703125" style="68" customWidth="1"/>
    <col min="5894" max="5894" width="18.85546875" style="68" customWidth="1"/>
    <col min="5895" max="5895" width="19.5703125" style="68" customWidth="1"/>
    <col min="5896" max="5896" width="15.28515625" style="68" customWidth="1"/>
    <col min="5897" max="5897" width="8" style="68" customWidth="1"/>
    <col min="5898" max="5898" width="17" style="68" customWidth="1"/>
    <col min="5899" max="5902" width="11.42578125" style="68"/>
    <col min="5903" max="5903" width="16.42578125" style="68" customWidth="1"/>
    <col min="5904" max="6144" width="11.42578125" style="68"/>
    <col min="6145" max="6145" width="12.85546875" style="68" customWidth="1"/>
    <col min="6146" max="6146" width="10.7109375" style="68" customWidth="1"/>
    <col min="6147" max="6147" width="15.85546875" style="68" customWidth="1"/>
    <col min="6148" max="6148" width="13.85546875" style="68" customWidth="1"/>
    <col min="6149" max="6149" width="15.5703125" style="68" customWidth="1"/>
    <col min="6150" max="6150" width="18.85546875" style="68" customWidth="1"/>
    <col min="6151" max="6151" width="19.5703125" style="68" customWidth="1"/>
    <col min="6152" max="6152" width="15.28515625" style="68" customWidth="1"/>
    <col min="6153" max="6153" width="8" style="68" customWidth="1"/>
    <col min="6154" max="6154" width="17" style="68" customWidth="1"/>
    <col min="6155" max="6158" width="11.42578125" style="68"/>
    <col min="6159" max="6159" width="16.42578125" style="68" customWidth="1"/>
    <col min="6160" max="6400" width="11.42578125" style="68"/>
    <col min="6401" max="6401" width="12.85546875" style="68" customWidth="1"/>
    <col min="6402" max="6402" width="10.7109375" style="68" customWidth="1"/>
    <col min="6403" max="6403" width="15.85546875" style="68" customWidth="1"/>
    <col min="6404" max="6404" width="13.85546875" style="68" customWidth="1"/>
    <col min="6405" max="6405" width="15.5703125" style="68" customWidth="1"/>
    <col min="6406" max="6406" width="18.85546875" style="68" customWidth="1"/>
    <col min="6407" max="6407" width="19.5703125" style="68" customWidth="1"/>
    <col min="6408" max="6408" width="15.28515625" style="68" customWidth="1"/>
    <col min="6409" max="6409" width="8" style="68" customWidth="1"/>
    <col min="6410" max="6410" width="17" style="68" customWidth="1"/>
    <col min="6411" max="6414" width="11.42578125" style="68"/>
    <col min="6415" max="6415" width="16.42578125" style="68" customWidth="1"/>
    <col min="6416" max="6656" width="11.42578125" style="68"/>
    <col min="6657" max="6657" width="12.85546875" style="68" customWidth="1"/>
    <col min="6658" max="6658" width="10.7109375" style="68" customWidth="1"/>
    <col min="6659" max="6659" width="15.85546875" style="68" customWidth="1"/>
    <col min="6660" max="6660" width="13.85546875" style="68" customWidth="1"/>
    <col min="6661" max="6661" width="15.5703125" style="68" customWidth="1"/>
    <col min="6662" max="6662" width="18.85546875" style="68" customWidth="1"/>
    <col min="6663" max="6663" width="19.5703125" style="68" customWidth="1"/>
    <col min="6664" max="6664" width="15.28515625" style="68" customWidth="1"/>
    <col min="6665" max="6665" width="8" style="68" customWidth="1"/>
    <col min="6666" max="6666" width="17" style="68" customWidth="1"/>
    <col min="6667" max="6670" width="11.42578125" style="68"/>
    <col min="6671" max="6671" width="16.42578125" style="68" customWidth="1"/>
    <col min="6672" max="6912" width="11.42578125" style="68"/>
    <col min="6913" max="6913" width="12.85546875" style="68" customWidth="1"/>
    <col min="6914" max="6914" width="10.7109375" style="68" customWidth="1"/>
    <col min="6915" max="6915" width="15.85546875" style="68" customWidth="1"/>
    <col min="6916" max="6916" width="13.85546875" style="68" customWidth="1"/>
    <col min="6917" max="6917" width="15.5703125" style="68" customWidth="1"/>
    <col min="6918" max="6918" width="18.85546875" style="68" customWidth="1"/>
    <col min="6919" max="6919" width="19.5703125" style="68" customWidth="1"/>
    <col min="6920" max="6920" width="15.28515625" style="68" customWidth="1"/>
    <col min="6921" max="6921" width="8" style="68" customWidth="1"/>
    <col min="6922" max="6922" width="17" style="68" customWidth="1"/>
    <col min="6923" max="6926" width="11.42578125" style="68"/>
    <col min="6927" max="6927" width="16.42578125" style="68" customWidth="1"/>
    <col min="6928" max="7168" width="11.42578125" style="68"/>
    <col min="7169" max="7169" width="12.85546875" style="68" customWidth="1"/>
    <col min="7170" max="7170" width="10.7109375" style="68" customWidth="1"/>
    <col min="7171" max="7171" width="15.85546875" style="68" customWidth="1"/>
    <col min="7172" max="7172" width="13.85546875" style="68" customWidth="1"/>
    <col min="7173" max="7173" width="15.5703125" style="68" customWidth="1"/>
    <col min="7174" max="7174" width="18.85546875" style="68" customWidth="1"/>
    <col min="7175" max="7175" width="19.5703125" style="68" customWidth="1"/>
    <col min="7176" max="7176" width="15.28515625" style="68" customWidth="1"/>
    <col min="7177" max="7177" width="8" style="68" customWidth="1"/>
    <col min="7178" max="7178" width="17" style="68" customWidth="1"/>
    <col min="7179" max="7182" width="11.42578125" style="68"/>
    <col min="7183" max="7183" width="16.42578125" style="68" customWidth="1"/>
    <col min="7184" max="7424" width="11.42578125" style="68"/>
    <col min="7425" max="7425" width="12.85546875" style="68" customWidth="1"/>
    <col min="7426" max="7426" width="10.7109375" style="68" customWidth="1"/>
    <col min="7427" max="7427" width="15.85546875" style="68" customWidth="1"/>
    <col min="7428" max="7428" width="13.85546875" style="68" customWidth="1"/>
    <col min="7429" max="7429" width="15.5703125" style="68" customWidth="1"/>
    <col min="7430" max="7430" width="18.85546875" style="68" customWidth="1"/>
    <col min="7431" max="7431" width="19.5703125" style="68" customWidth="1"/>
    <col min="7432" max="7432" width="15.28515625" style="68" customWidth="1"/>
    <col min="7433" max="7433" width="8" style="68" customWidth="1"/>
    <col min="7434" max="7434" width="17" style="68" customWidth="1"/>
    <col min="7435" max="7438" width="11.42578125" style="68"/>
    <col min="7439" max="7439" width="16.42578125" style="68" customWidth="1"/>
    <col min="7440" max="7680" width="11.42578125" style="68"/>
    <col min="7681" max="7681" width="12.85546875" style="68" customWidth="1"/>
    <col min="7682" max="7682" width="10.7109375" style="68" customWidth="1"/>
    <col min="7683" max="7683" width="15.85546875" style="68" customWidth="1"/>
    <col min="7684" max="7684" width="13.85546875" style="68" customWidth="1"/>
    <col min="7685" max="7685" width="15.5703125" style="68" customWidth="1"/>
    <col min="7686" max="7686" width="18.85546875" style="68" customWidth="1"/>
    <col min="7687" max="7687" width="19.5703125" style="68" customWidth="1"/>
    <col min="7688" max="7688" width="15.28515625" style="68" customWidth="1"/>
    <col min="7689" max="7689" width="8" style="68" customWidth="1"/>
    <col min="7690" max="7690" width="17" style="68" customWidth="1"/>
    <col min="7691" max="7694" width="11.42578125" style="68"/>
    <col min="7695" max="7695" width="16.42578125" style="68" customWidth="1"/>
    <col min="7696" max="7936" width="11.42578125" style="68"/>
    <col min="7937" max="7937" width="12.85546875" style="68" customWidth="1"/>
    <col min="7938" max="7938" width="10.7109375" style="68" customWidth="1"/>
    <col min="7939" max="7939" width="15.85546875" style="68" customWidth="1"/>
    <col min="7940" max="7940" width="13.85546875" style="68" customWidth="1"/>
    <col min="7941" max="7941" width="15.5703125" style="68" customWidth="1"/>
    <col min="7942" max="7942" width="18.85546875" style="68" customWidth="1"/>
    <col min="7943" max="7943" width="19.5703125" style="68" customWidth="1"/>
    <col min="7944" max="7944" width="15.28515625" style="68" customWidth="1"/>
    <col min="7945" max="7945" width="8" style="68" customWidth="1"/>
    <col min="7946" max="7946" width="17" style="68" customWidth="1"/>
    <col min="7947" max="7950" width="11.42578125" style="68"/>
    <col min="7951" max="7951" width="16.42578125" style="68" customWidth="1"/>
    <col min="7952" max="8192" width="11.42578125" style="68"/>
    <col min="8193" max="8193" width="12.85546875" style="68" customWidth="1"/>
    <col min="8194" max="8194" width="10.7109375" style="68" customWidth="1"/>
    <col min="8195" max="8195" width="15.85546875" style="68" customWidth="1"/>
    <col min="8196" max="8196" width="13.85546875" style="68" customWidth="1"/>
    <col min="8197" max="8197" width="15.5703125" style="68" customWidth="1"/>
    <col min="8198" max="8198" width="18.85546875" style="68" customWidth="1"/>
    <col min="8199" max="8199" width="19.5703125" style="68" customWidth="1"/>
    <col min="8200" max="8200" width="15.28515625" style="68" customWidth="1"/>
    <col min="8201" max="8201" width="8" style="68" customWidth="1"/>
    <col min="8202" max="8202" width="17" style="68" customWidth="1"/>
    <col min="8203" max="8206" width="11.42578125" style="68"/>
    <col min="8207" max="8207" width="16.42578125" style="68" customWidth="1"/>
    <col min="8208" max="8448" width="11.42578125" style="68"/>
    <col min="8449" max="8449" width="12.85546875" style="68" customWidth="1"/>
    <col min="8450" max="8450" width="10.7109375" style="68" customWidth="1"/>
    <col min="8451" max="8451" width="15.85546875" style="68" customWidth="1"/>
    <col min="8452" max="8452" width="13.85546875" style="68" customWidth="1"/>
    <col min="8453" max="8453" width="15.5703125" style="68" customWidth="1"/>
    <col min="8454" max="8454" width="18.85546875" style="68" customWidth="1"/>
    <col min="8455" max="8455" width="19.5703125" style="68" customWidth="1"/>
    <col min="8456" max="8456" width="15.28515625" style="68" customWidth="1"/>
    <col min="8457" max="8457" width="8" style="68" customWidth="1"/>
    <col min="8458" max="8458" width="17" style="68" customWidth="1"/>
    <col min="8459" max="8462" width="11.42578125" style="68"/>
    <col min="8463" max="8463" width="16.42578125" style="68" customWidth="1"/>
    <col min="8464" max="8704" width="11.42578125" style="68"/>
    <col min="8705" max="8705" width="12.85546875" style="68" customWidth="1"/>
    <col min="8706" max="8706" width="10.7109375" style="68" customWidth="1"/>
    <col min="8707" max="8707" width="15.85546875" style="68" customWidth="1"/>
    <col min="8708" max="8708" width="13.85546875" style="68" customWidth="1"/>
    <col min="8709" max="8709" width="15.5703125" style="68" customWidth="1"/>
    <col min="8710" max="8710" width="18.85546875" style="68" customWidth="1"/>
    <col min="8711" max="8711" width="19.5703125" style="68" customWidth="1"/>
    <col min="8712" max="8712" width="15.28515625" style="68" customWidth="1"/>
    <col min="8713" max="8713" width="8" style="68" customWidth="1"/>
    <col min="8714" max="8714" width="17" style="68" customWidth="1"/>
    <col min="8715" max="8718" width="11.42578125" style="68"/>
    <col min="8719" max="8719" width="16.42578125" style="68" customWidth="1"/>
    <col min="8720" max="8960" width="11.42578125" style="68"/>
    <col min="8961" max="8961" width="12.85546875" style="68" customWidth="1"/>
    <col min="8962" max="8962" width="10.7109375" style="68" customWidth="1"/>
    <col min="8963" max="8963" width="15.85546875" style="68" customWidth="1"/>
    <col min="8964" max="8964" width="13.85546875" style="68" customWidth="1"/>
    <col min="8965" max="8965" width="15.5703125" style="68" customWidth="1"/>
    <col min="8966" max="8966" width="18.85546875" style="68" customWidth="1"/>
    <col min="8967" max="8967" width="19.5703125" style="68" customWidth="1"/>
    <col min="8968" max="8968" width="15.28515625" style="68" customWidth="1"/>
    <col min="8969" max="8969" width="8" style="68" customWidth="1"/>
    <col min="8970" max="8970" width="17" style="68" customWidth="1"/>
    <col min="8971" max="8974" width="11.42578125" style="68"/>
    <col min="8975" max="8975" width="16.42578125" style="68" customWidth="1"/>
    <col min="8976" max="9216" width="11.42578125" style="68"/>
    <col min="9217" max="9217" width="12.85546875" style="68" customWidth="1"/>
    <col min="9218" max="9218" width="10.7109375" style="68" customWidth="1"/>
    <col min="9219" max="9219" width="15.85546875" style="68" customWidth="1"/>
    <col min="9220" max="9220" width="13.85546875" style="68" customWidth="1"/>
    <col min="9221" max="9221" width="15.5703125" style="68" customWidth="1"/>
    <col min="9222" max="9222" width="18.85546875" style="68" customWidth="1"/>
    <col min="9223" max="9223" width="19.5703125" style="68" customWidth="1"/>
    <col min="9224" max="9224" width="15.28515625" style="68" customWidth="1"/>
    <col min="9225" max="9225" width="8" style="68" customWidth="1"/>
    <col min="9226" max="9226" width="17" style="68" customWidth="1"/>
    <col min="9227" max="9230" width="11.42578125" style="68"/>
    <col min="9231" max="9231" width="16.42578125" style="68" customWidth="1"/>
    <col min="9232" max="9472" width="11.42578125" style="68"/>
    <col min="9473" max="9473" width="12.85546875" style="68" customWidth="1"/>
    <col min="9474" max="9474" width="10.7109375" style="68" customWidth="1"/>
    <col min="9475" max="9475" width="15.85546875" style="68" customWidth="1"/>
    <col min="9476" max="9476" width="13.85546875" style="68" customWidth="1"/>
    <col min="9477" max="9477" width="15.5703125" style="68" customWidth="1"/>
    <col min="9478" max="9478" width="18.85546875" style="68" customWidth="1"/>
    <col min="9479" max="9479" width="19.5703125" style="68" customWidth="1"/>
    <col min="9480" max="9480" width="15.28515625" style="68" customWidth="1"/>
    <col min="9481" max="9481" width="8" style="68" customWidth="1"/>
    <col min="9482" max="9482" width="17" style="68" customWidth="1"/>
    <col min="9483" max="9486" width="11.42578125" style="68"/>
    <col min="9487" max="9487" width="16.42578125" style="68" customWidth="1"/>
    <col min="9488" max="9728" width="11.42578125" style="68"/>
    <col min="9729" max="9729" width="12.85546875" style="68" customWidth="1"/>
    <col min="9730" max="9730" width="10.7109375" style="68" customWidth="1"/>
    <col min="9731" max="9731" width="15.85546875" style="68" customWidth="1"/>
    <col min="9732" max="9732" width="13.85546875" style="68" customWidth="1"/>
    <col min="9733" max="9733" width="15.5703125" style="68" customWidth="1"/>
    <col min="9734" max="9734" width="18.85546875" style="68" customWidth="1"/>
    <col min="9735" max="9735" width="19.5703125" style="68" customWidth="1"/>
    <col min="9736" max="9736" width="15.28515625" style="68" customWidth="1"/>
    <col min="9737" max="9737" width="8" style="68" customWidth="1"/>
    <col min="9738" max="9738" width="17" style="68" customWidth="1"/>
    <col min="9739" max="9742" width="11.42578125" style="68"/>
    <col min="9743" max="9743" width="16.42578125" style="68" customWidth="1"/>
    <col min="9744" max="9984" width="11.42578125" style="68"/>
    <col min="9985" max="9985" width="12.85546875" style="68" customWidth="1"/>
    <col min="9986" max="9986" width="10.7109375" style="68" customWidth="1"/>
    <col min="9987" max="9987" width="15.85546875" style="68" customWidth="1"/>
    <col min="9988" max="9988" width="13.85546875" style="68" customWidth="1"/>
    <col min="9989" max="9989" width="15.5703125" style="68" customWidth="1"/>
    <col min="9990" max="9990" width="18.85546875" style="68" customWidth="1"/>
    <col min="9991" max="9991" width="19.5703125" style="68" customWidth="1"/>
    <col min="9992" max="9992" width="15.28515625" style="68" customWidth="1"/>
    <col min="9993" max="9993" width="8" style="68" customWidth="1"/>
    <col min="9994" max="9994" width="17" style="68" customWidth="1"/>
    <col min="9995" max="9998" width="11.42578125" style="68"/>
    <col min="9999" max="9999" width="16.42578125" style="68" customWidth="1"/>
    <col min="10000" max="10240" width="11.42578125" style="68"/>
    <col min="10241" max="10241" width="12.85546875" style="68" customWidth="1"/>
    <col min="10242" max="10242" width="10.7109375" style="68" customWidth="1"/>
    <col min="10243" max="10243" width="15.85546875" style="68" customWidth="1"/>
    <col min="10244" max="10244" width="13.85546875" style="68" customWidth="1"/>
    <col min="10245" max="10245" width="15.5703125" style="68" customWidth="1"/>
    <col min="10246" max="10246" width="18.85546875" style="68" customWidth="1"/>
    <col min="10247" max="10247" width="19.5703125" style="68" customWidth="1"/>
    <col min="10248" max="10248" width="15.28515625" style="68" customWidth="1"/>
    <col min="10249" max="10249" width="8" style="68" customWidth="1"/>
    <col min="10250" max="10250" width="17" style="68" customWidth="1"/>
    <col min="10251" max="10254" width="11.42578125" style="68"/>
    <col min="10255" max="10255" width="16.42578125" style="68" customWidth="1"/>
    <col min="10256" max="10496" width="11.42578125" style="68"/>
    <col min="10497" max="10497" width="12.85546875" style="68" customWidth="1"/>
    <col min="10498" max="10498" width="10.7109375" style="68" customWidth="1"/>
    <col min="10499" max="10499" width="15.85546875" style="68" customWidth="1"/>
    <col min="10500" max="10500" width="13.85546875" style="68" customWidth="1"/>
    <col min="10501" max="10501" width="15.5703125" style="68" customWidth="1"/>
    <col min="10502" max="10502" width="18.85546875" style="68" customWidth="1"/>
    <col min="10503" max="10503" width="19.5703125" style="68" customWidth="1"/>
    <col min="10504" max="10504" width="15.28515625" style="68" customWidth="1"/>
    <col min="10505" max="10505" width="8" style="68" customWidth="1"/>
    <col min="10506" max="10506" width="17" style="68" customWidth="1"/>
    <col min="10507" max="10510" width="11.42578125" style="68"/>
    <col min="10511" max="10511" width="16.42578125" style="68" customWidth="1"/>
    <col min="10512" max="10752" width="11.42578125" style="68"/>
    <col min="10753" max="10753" width="12.85546875" style="68" customWidth="1"/>
    <col min="10754" max="10754" width="10.7109375" style="68" customWidth="1"/>
    <col min="10755" max="10755" width="15.85546875" style="68" customWidth="1"/>
    <col min="10756" max="10756" width="13.85546875" style="68" customWidth="1"/>
    <col min="10757" max="10757" width="15.5703125" style="68" customWidth="1"/>
    <col min="10758" max="10758" width="18.85546875" style="68" customWidth="1"/>
    <col min="10759" max="10759" width="19.5703125" style="68" customWidth="1"/>
    <col min="10760" max="10760" width="15.28515625" style="68" customWidth="1"/>
    <col min="10761" max="10761" width="8" style="68" customWidth="1"/>
    <col min="10762" max="10762" width="17" style="68" customWidth="1"/>
    <col min="10763" max="10766" width="11.42578125" style="68"/>
    <col min="10767" max="10767" width="16.42578125" style="68" customWidth="1"/>
    <col min="10768" max="11008" width="11.42578125" style="68"/>
    <col min="11009" max="11009" width="12.85546875" style="68" customWidth="1"/>
    <col min="11010" max="11010" width="10.7109375" style="68" customWidth="1"/>
    <col min="11011" max="11011" width="15.85546875" style="68" customWidth="1"/>
    <col min="11012" max="11012" width="13.85546875" style="68" customWidth="1"/>
    <col min="11013" max="11013" width="15.5703125" style="68" customWidth="1"/>
    <col min="11014" max="11014" width="18.85546875" style="68" customWidth="1"/>
    <col min="11015" max="11015" width="19.5703125" style="68" customWidth="1"/>
    <col min="11016" max="11016" width="15.28515625" style="68" customWidth="1"/>
    <col min="11017" max="11017" width="8" style="68" customWidth="1"/>
    <col min="11018" max="11018" width="17" style="68" customWidth="1"/>
    <col min="11019" max="11022" width="11.42578125" style="68"/>
    <col min="11023" max="11023" width="16.42578125" style="68" customWidth="1"/>
    <col min="11024" max="11264" width="11.42578125" style="68"/>
    <col min="11265" max="11265" width="12.85546875" style="68" customWidth="1"/>
    <col min="11266" max="11266" width="10.7109375" style="68" customWidth="1"/>
    <col min="11267" max="11267" width="15.85546875" style="68" customWidth="1"/>
    <col min="11268" max="11268" width="13.85546875" style="68" customWidth="1"/>
    <col min="11269" max="11269" width="15.5703125" style="68" customWidth="1"/>
    <col min="11270" max="11270" width="18.85546875" style="68" customWidth="1"/>
    <col min="11271" max="11271" width="19.5703125" style="68" customWidth="1"/>
    <col min="11272" max="11272" width="15.28515625" style="68" customWidth="1"/>
    <col min="11273" max="11273" width="8" style="68" customWidth="1"/>
    <col min="11274" max="11274" width="17" style="68" customWidth="1"/>
    <col min="11275" max="11278" width="11.42578125" style="68"/>
    <col min="11279" max="11279" width="16.42578125" style="68" customWidth="1"/>
    <col min="11280" max="11520" width="11.42578125" style="68"/>
    <col min="11521" max="11521" width="12.85546875" style="68" customWidth="1"/>
    <col min="11522" max="11522" width="10.7109375" style="68" customWidth="1"/>
    <col min="11523" max="11523" width="15.85546875" style="68" customWidth="1"/>
    <col min="11524" max="11524" width="13.85546875" style="68" customWidth="1"/>
    <col min="11525" max="11525" width="15.5703125" style="68" customWidth="1"/>
    <col min="11526" max="11526" width="18.85546875" style="68" customWidth="1"/>
    <col min="11527" max="11527" width="19.5703125" style="68" customWidth="1"/>
    <col min="11528" max="11528" width="15.28515625" style="68" customWidth="1"/>
    <col min="11529" max="11529" width="8" style="68" customWidth="1"/>
    <col min="11530" max="11530" width="17" style="68" customWidth="1"/>
    <col min="11531" max="11534" width="11.42578125" style="68"/>
    <col min="11535" max="11535" width="16.42578125" style="68" customWidth="1"/>
    <col min="11536" max="11776" width="11.42578125" style="68"/>
    <col min="11777" max="11777" width="12.85546875" style="68" customWidth="1"/>
    <col min="11778" max="11778" width="10.7109375" style="68" customWidth="1"/>
    <col min="11779" max="11779" width="15.85546875" style="68" customWidth="1"/>
    <col min="11780" max="11780" width="13.85546875" style="68" customWidth="1"/>
    <col min="11781" max="11781" width="15.5703125" style="68" customWidth="1"/>
    <col min="11782" max="11782" width="18.85546875" style="68" customWidth="1"/>
    <col min="11783" max="11783" width="19.5703125" style="68" customWidth="1"/>
    <col min="11784" max="11784" width="15.28515625" style="68" customWidth="1"/>
    <col min="11785" max="11785" width="8" style="68" customWidth="1"/>
    <col min="11786" max="11786" width="17" style="68" customWidth="1"/>
    <col min="11787" max="11790" width="11.42578125" style="68"/>
    <col min="11791" max="11791" width="16.42578125" style="68" customWidth="1"/>
    <col min="11792" max="12032" width="11.42578125" style="68"/>
    <col min="12033" max="12033" width="12.85546875" style="68" customWidth="1"/>
    <col min="12034" max="12034" width="10.7109375" style="68" customWidth="1"/>
    <col min="12035" max="12035" width="15.85546875" style="68" customWidth="1"/>
    <col min="12036" max="12036" width="13.85546875" style="68" customWidth="1"/>
    <col min="12037" max="12037" width="15.5703125" style="68" customWidth="1"/>
    <col min="12038" max="12038" width="18.85546875" style="68" customWidth="1"/>
    <col min="12039" max="12039" width="19.5703125" style="68" customWidth="1"/>
    <col min="12040" max="12040" width="15.28515625" style="68" customWidth="1"/>
    <col min="12041" max="12041" width="8" style="68" customWidth="1"/>
    <col min="12042" max="12042" width="17" style="68" customWidth="1"/>
    <col min="12043" max="12046" width="11.42578125" style="68"/>
    <col min="12047" max="12047" width="16.42578125" style="68" customWidth="1"/>
    <col min="12048" max="12288" width="11.42578125" style="68"/>
    <col min="12289" max="12289" width="12.85546875" style="68" customWidth="1"/>
    <col min="12290" max="12290" width="10.7109375" style="68" customWidth="1"/>
    <col min="12291" max="12291" width="15.85546875" style="68" customWidth="1"/>
    <col min="12292" max="12292" width="13.85546875" style="68" customWidth="1"/>
    <col min="12293" max="12293" width="15.5703125" style="68" customWidth="1"/>
    <col min="12294" max="12294" width="18.85546875" style="68" customWidth="1"/>
    <col min="12295" max="12295" width="19.5703125" style="68" customWidth="1"/>
    <col min="12296" max="12296" width="15.28515625" style="68" customWidth="1"/>
    <col min="12297" max="12297" width="8" style="68" customWidth="1"/>
    <col min="12298" max="12298" width="17" style="68" customWidth="1"/>
    <col min="12299" max="12302" width="11.42578125" style="68"/>
    <col min="12303" max="12303" width="16.42578125" style="68" customWidth="1"/>
    <col min="12304" max="12544" width="11.42578125" style="68"/>
    <col min="12545" max="12545" width="12.85546875" style="68" customWidth="1"/>
    <col min="12546" max="12546" width="10.7109375" style="68" customWidth="1"/>
    <col min="12547" max="12547" width="15.85546875" style="68" customWidth="1"/>
    <col min="12548" max="12548" width="13.85546875" style="68" customWidth="1"/>
    <col min="12549" max="12549" width="15.5703125" style="68" customWidth="1"/>
    <col min="12550" max="12550" width="18.85546875" style="68" customWidth="1"/>
    <col min="12551" max="12551" width="19.5703125" style="68" customWidth="1"/>
    <col min="12552" max="12552" width="15.28515625" style="68" customWidth="1"/>
    <col min="12553" max="12553" width="8" style="68" customWidth="1"/>
    <col min="12554" max="12554" width="17" style="68" customWidth="1"/>
    <col min="12555" max="12558" width="11.42578125" style="68"/>
    <col min="12559" max="12559" width="16.42578125" style="68" customWidth="1"/>
    <col min="12560" max="12800" width="11.42578125" style="68"/>
    <col min="12801" max="12801" width="12.85546875" style="68" customWidth="1"/>
    <col min="12802" max="12802" width="10.7109375" style="68" customWidth="1"/>
    <col min="12803" max="12803" width="15.85546875" style="68" customWidth="1"/>
    <col min="12804" max="12804" width="13.85546875" style="68" customWidth="1"/>
    <col min="12805" max="12805" width="15.5703125" style="68" customWidth="1"/>
    <col min="12806" max="12806" width="18.85546875" style="68" customWidth="1"/>
    <col min="12807" max="12807" width="19.5703125" style="68" customWidth="1"/>
    <col min="12808" max="12808" width="15.28515625" style="68" customWidth="1"/>
    <col min="12809" max="12809" width="8" style="68" customWidth="1"/>
    <col min="12810" max="12810" width="17" style="68" customWidth="1"/>
    <col min="12811" max="12814" width="11.42578125" style="68"/>
    <col min="12815" max="12815" width="16.42578125" style="68" customWidth="1"/>
    <col min="12816" max="13056" width="11.42578125" style="68"/>
    <col min="13057" max="13057" width="12.85546875" style="68" customWidth="1"/>
    <col min="13058" max="13058" width="10.7109375" style="68" customWidth="1"/>
    <col min="13059" max="13059" width="15.85546875" style="68" customWidth="1"/>
    <col min="13060" max="13060" width="13.85546875" style="68" customWidth="1"/>
    <col min="13061" max="13061" width="15.5703125" style="68" customWidth="1"/>
    <col min="13062" max="13062" width="18.85546875" style="68" customWidth="1"/>
    <col min="13063" max="13063" width="19.5703125" style="68" customWidth="1"/>
    <col min="13064" max="13064" width="15.28515625" style="68" customWidth="1"/>
    <col min="13065" max="13065" width="8" style="68" customWidth="1"/>
    <col min="13066" max="13066" width="17" style="68" customWidth="1"/>
    <col min="13067" max="13070" width="11.42578125" style="68"/>
    <col min="13071" max="13071" width="16.42578125" style="68" customWidth="1"/>
    <col min="13072" max="13312" width="11.42578125" style="68"/>
    <col min="13313" max="13313" width="12.85546875" style="68" customWidth="1"/>
    <col min="13314" max="13314" width="10.7109375" style="68" customWidth="1"/>
    <col min="13315" max="13315" width="15.85546875" style="68" customWidth="1"/>
    <col min="13316" max="13316" width="13.85546875" style="68" customWidth="1"/>
    <col min="13317" max="13317" width="15.5703125" style="68" customWidth="1"/>
    <col min="13318" max="13318" width="18.85546875" style="68" customWidth="1"/>
    <col min="13319" max="13319" width="19.5703125" style="68" customWidth="1"/>
    <col min="13320" max="13320" width="15.28515625" style="68" customWidth="1"/>
    <col min="13321" max="13321" width="8" style="68" customWidth="1"/>
    <col min="13322" max="13322" width="17" style="68" customWidth="1"/>
    <col min="13323" max="13326" width="11.42578125" style="68"/>
    <col min="13327" max="13327" width="16.42578125" style="68" customWidth="1"/>
    <col min="13328" max="13568" width="11.42578125" style="68"/>
    <col min="13569" max="13569" width="12.85546875" style="68" customWidth="1"/>
    <col min="13570" max="13570" width="10.7109375" style="68" customWidth="1"/>
    <col min="13571" max="13571" width="15.85546875" style="68" customWidth="1"/>
    <col min="13572" max="13572" width="13.85546875" style="68" customWidth="1"/>
    <col min="13573" max="13573" width="15.5703125" style="68" customWidth="1"/>
    <col min="13574" max="13574" width="18.85546875" style="68" customWidth="1"/>
    <col min="13575" max="13575" width="19.5703125" style="68" customWidth="1"/>
    <col min="13576" max="13576" width="15.28515625" style="68" customWidth="1"/>
    <col min="13577" max="13577" width="8" style="68" customWidth="1"/>
    <col min="13578" max="13578" width="17" style="68" customWidth="1"/>
    <col min="13579" max="13582" width="11.42578125" style="68"/>
    <col min="13583" max="13583" width="16.42578125" style="68" customWidth="1"/>
    <col min="13584" max="13824" width="11.42578125" style="68"/>
    <col min="13825" max="13825" width="12.85546875" style="68" customWidth="1"/>
    <col min="13826" max="13826" width="10.7109375" style="68" customWidth="1"/>
    <col min="13827" max="13827" width="15.85546875" style="68" customWidth="1"/>
    <col min="13828" max="13828" width="13.85546875" style="68" customWidth="1"/>
    <col min="13829" max="13829" width="15.5703125" style="68" customWidth="1"/>
    <col min="13830" max="13830" width="18.85546875" style="68" customWidth="1"/>
    <col min="13831" max="13831" width="19.5703125" style="68" customWidth="1"/>
    <col min="13832" max="13832" width="15.28515625" style="68" customWidth="1"/>
    <col min="13833" max="13833" width="8" style="68" customWidth="1"/>
    <col min="13834" max="13834" width="17" style="68" customWidth="1"/>
    <col min="13835" max="13838" width="11.42578125" style="68"/>
    <col min="13839" max="13839" width="16.42578125" style="68" customWidth="1"/>
    <col min="13840" max="14080" width="11.42578125" style="68"/>
    <col min="14081" max="14081" width="12.85546875" style="68" customWidth="1"/>
    <col min="14082" max="14082" width="10.7109375" style="68" customWidth="1"/>
    <col min="14083" max="14083" width="15.85546875" style="68" customWidth="1"/>
    <col min="14084" max="14084" width="13.85546875" style="68" customWidth="1"/>
    <col min="14085" max="14085" width="15.5703125" style="68" customWidth="1"/>
    <col min="14086" max="14086" width="18.85546875" style="68" customWidth="1"/>
    <col min="14087" max="14087" width="19.5703125" style="68" customWidth="1"/>
    <col min="14088" max="14088" width="15.28515625" style="68" customWidth="1"/>
    <col min="14089" max="14089" width="8" style="68" customWidth="1"/>
    <col min="14090" max="14090" width="17" style="68" customWidth="1"/>
    <col min="14091" max="14094" width="11.42578125" style="68"/>
    <col min="14095" max="14095" width="16.42578125" style="68" customWidth="1"/>
    <col min="14096" max="14336" width="11.42578125" style="68"/>
    <col min="14337" max="14337" width="12.85546875" style="68" customWidth="1"/>
    <col min="14338" max="14338" width="10.7109375" style="68" customWidth="1"/>
    <col min="14339" max="14339" width="15.85546875" style="68" customWidth="1"/>
    <col min="14340" max="14340" width="13.85546875" style="68" customWidth="1"/>
    <col min="14341" max="14341" width="15.5703125" style="68" customWidth="1"/>
    <col min="14342" max="14342" width="18.85546875" style="68" customWidth="1"/>
    <col min="14343" max="14343" width="19.5703125" style="68" customWidth="1"/>
    <col min="14344" max="14344" width="15.28515625" style="68" customWidth="1"/>
    <col min="14345" max="14345" width="8" style="68" customWidth="1"/>
    <col min="14346" max="14346" width="17" style="68" customWidth="1"/>
    <col min="14347" max="14350" width="11.42578125" style="68"/>
    <col min="14351" max="14351" width="16.42578125" style="68" customWidth="1"/>
    <col min="14352" max="14592" width="11.42578125" style="68"/>
    <col min="14593" max="14593" width="12.85546875" style="68" customWidth="1"/>
    <col min="14594" max="14594" width="10.7109375" style="68" customWidth="1"/>
    <col min="14595" max="14595" width="15.85546875" style="68" customWidth="1"/>
    <col min="14596" max="14596" width="13.85546875" style="68" customWidth="1"/>
    <col min="14597" max="14597" width="15.5703125" style="68" customWidth="1"/>
    <col min="14598" max="14598" width="18.85546875" style="68" customWidth="1"/>
    <col min="14599" max="14599" width="19.5703125" style="68" customWidth="1"/>
    <col min="14600" max="14600" width="15.28515625" style="68" customWidth="1"/>
    <col min="14601" max="14601" width="8" style="68" customWidth="1"/>
    <col min="14602" max="14602" width="17" style="68" customWidth="1"/>
    <col min="14603" max="14606" width="11.42578125" style="68"/>
    <col min="14607" max="14607" width="16.42578125" style="68" customWidth="1"/>
    <col min="14608" max="14848" width="11.42578125" style="68"/>
    <col min="14849" max="14849" width="12.85546875" style="68" customWidth="1"/>
    <col min="14850" max="14850" width="10.7109375" style="68" customWidth="1"/>
    <col min="14851" max="14851" width="15.85546875" style="68" customWidth="1"/>
    <col min="14852" max="14852" width="13.85546875" style="68" customWidth="1"/>
    <col min="14853" max="14853" width="15.5703125" style="68" customWidth="1"/>
    <col min="14854" max="14854" width="18.85546875" style="68" customWidth="1"/>
    <col min="14855" max="14855" width="19.5703125" style="68" customWidth="1"/>
    <col min="14856" max="14856" width="15.28515625" style="68" customWidth="1"/>
    <col min="14857" max="14857" width="8" style="68" customWidth="1"/>
    <col min="14858" max="14858" width="17" style="68" customWidth="1"/>
    <col min="14859" max="14862" width="11.42578125" style="68"/>
    <col min="14863" max="14863" width="16.42578125" style="68" customWidth="1"/>
    <col min="14864" max="15104" width="11.42578125" style="68"/>
    <col min="15105" max="15105" width="12.85546875" style="68" customWidth="1"/>
    <col min="15106" max="15106" width="10.7109375" style="68" customWidth="1"/>
    <col min="15107" max="15107" width="15.85546875" style="68" customWidth="1"/>
    <col min="15108" max="15108" width="13.85546875" style="68" customWidth="1"/>
    <col min="15109" max="15109" width="15.5703125" style="68" customWidth="1"/>
    <col min="15110" max="15110" width="18.85546875" style="68" customWidth="1"/>
    <col min="15111" max="15111" width="19.5703125" style="68" customWidth="1"/>
    <col min="15112" max="15112" width="15.28515625" style="68" customWidth="1"/>
    <col min="15113" max="15113" width="8" style="68" customWidth="1"/>
    <col min="15114" max="15114" width="17" style="68" customWidth="1"/>
    <col min="15115" max="15118" width="11.42578125" style="68"/>
    <col min="15119" max="15119" width="16.42578125" style="68" customWidth="1"/>
    <col min="15120" max="15360" width="11.42578125" style="68"/>
    <col min="15361" max="15361" width="12.85546875" style="68" customWidth="1"/>
    <col min="15362" max="15362" width="10.7109375" style="68" customWidth="1"/>
    <col min="15363" max="15363" width="15.85546875" style="68" customWidth="1"/>
    <col min="15364" max="15364" width="13.85546875" style="68" customWidth="1"/>
    <col min="15365" max="15365" width="15.5703125" style="68" customWidth="1"/>
    <col min="15366" max="15366" width="18.85546875" style="68" customWidth="1"/>
    <col min="15367" max="15367" width="19.5703125" style="68" customWidth="1"/>
    <col min="15368" max="15368" width="15.28515625" style="68" customWidth="1"/>
    <col min="15369" max="15369" width="8" style="68" customWidth="1"/>
    <col min="15370" max="15370" width="17" style="68" customWidth="1"/>
    <col min="15371" max="15374" width="11.42578125" style="68"/>
    <col min="15375" max="15375" width="16.42578125" style="68" customWidth="1"/>
    <col min="15376" max="15616" width="11.42578125" style="68"/>
    <col min="15617" max="15617" width="12.85546875" style="68" customWidth="1"/>
    <col min="15618" max="15618" width="10.7109375" style="68" customWidth="1"/>
    <col min="15619" max="15619" width="15.85546875" style="68" customWidth="1"/>
    <col min="15620" max="15620" width="13.85546875" style="68" customWidth="1"/>
    <col min="15621" max="15621" width="15.5703125" style="68" customWidth="1"/>
    <col min="15622" max="15622" width="18.85546875" style="68" customWidth="1"/>
    <col min="15623" max="15623" width="19.5703125" style="68" customWidth="1"/>
    <col min="15624" max="15624" width="15.28515625" style="68" customWidth="1"/>
    <col min="15625" max="15625" width="8" style="68" customWidth="1"/>
    <col min="15626" max="15626" width="17" style="68" customWidth="1"/>
    <col min="15627" max="15630" width="11.42578125" style="68"/>
    <col min="15631" max="15631" width="16.42578125" style="68" customWidth="1"/>
    <col min="15632" max="15872" width="11.42578125" style="68"/>
    <col min="15873" max="15873" width="12.85546875" style="68" customWidth="1"/>
    <col min="15874" max="15874" width="10.7109375" style="68" customWidth="1"/>
    <col min="15875" max="15875" width="15.85546875" style="68" customWidth="1"/>
    <col min="15876" max="15876" width="13.85546875" style="68" customWidth="1"/>
    <col min="15877" max="15877" width="15.5703125" style="68" customWidth="1"/>
    <col min="15878" max="15878" width="18.85546875" style="68" customWidth="1"/>
    <col min="15879" max="15879" width="19.5703125" style="68" customWidth="1"/>
    <col min="15880" max="15880" width="15.28515625" style="68" customWidth="1"/>
    <col min="15881" max="15881" width="8" style="68" customWidth="1"/>
    <col min="15882" max="15882" width="17" style="68" customWidth="1"/>
    <col min="15883" max="15886" width="11.42578125" style="68"/>
    <col min="15887" max="15887" width="16.42578125" style="68" customWidth="1"/>
    <col min="15888" max="16128" width="11.42578125" style="68"/>
    <col min="16129" max="16129" width="12.85546875" style="68" customWidth="1"/>
    <col min="16130" max="16130" width="10.7109375" style="68" customWidth="1"/>
    <col min="16131" max="16131" width="15.85546875" style="68" customWidth="1"/>
    <col min="16132" max="16132" width="13.85546875" style="68" customWidth="1"/>
    <col min="16133" max="16133" width="15.5703125" style="68" customWidth="1"/>
    <col min="16134" max="16134" width="18.85546875" style="68" customWidth="1"/>
    <col min="16135" max="16135" width="19.5703125" style="68" customWidth="1"/>
    <col min="16136" max="16136" width="15.28515625" style="68" customWidth="1"/>
    <col min="16137" max="16137" width="8" style="68" customWidth="1"/>
    <col min="16138" max="16138" width="17" style="68" customWidth="1"/>
    <col min="16139" max="16142" width="11.42578125" style="68"/>
    <col min="16143" max="16143" width="16.42578125" style="68" customWidth="1"/>
    <col min="16144" max="16384" width="11.42578125" style="68"/>
  </cols>
  <sheetData>
    <row r="1" spans="1:10" ht="81.75" customHeight="1" x14ac:dyDescent="0.25">
      <c r="A1" s="216" t="s">
        <v>62</v>
      </c>
      <c r="B1" s="217"/>
      <c r="C1" s="217"/>
      <c r="D1" s="217"/>
      <c r="E1" s="217"/>
      <c r="F1" s="66"/>
      <c r="G1" s="66"/>
      <c r="H1" s="67"/>
      <c r="J1" s="69"/>
    </row>
    <row r="2" spans="1:10" ht="26.25" customHeight="1" x14ac:dyDescent="0.25">
      <c r="A2" s="70" t="s">
        <v>63</v>
      </c>
      <c r="B2" s="71"/>
      <c r="C2" s="71"/>
      <c r="D2" s="72"/>
      <c r="E2" s="72"/>
      <c r="F2" s="72"/>
      <c r="G2" s="72"/>
      <c r="H2" s="73"/>
      <c r="J2" s="69"/>
    </row>
    <row r="3" spans="1:10" x14ac:dyDescent="0.25">
      <c r="A3" s="74"/>
      <c r="B3" s="72"/>
      <c r="C3" s="72"/>
      <c r="D3" s="72"/>
      <c r="E3" s="75" t="s">
        <v>64</v>
      </c>
      <c r="F3" s="76">
        <v>957</v>
      </c>
      <c r="H3" s="73"/>
    </row>
    <row r="4" spans="1:10" x14ac:dyDescent="0.25">
      <c r="A4" s="74"/>
      <c r="B4" s="77" t="s">
        <v>65</v>
      </c>
      <c r="C4" s="72"/>
      <c r="D4" s="72"/>
      <c r="E4" s="78" t="s">
        <v>66</v>
      </c>
      <c r="F4" s="79"/>
      <c r="H4" s="73"/>
    </row>
    <row r="5" spans="1:10" ht="20.25" customHeight="1" x14ac:dyDescent="0.25">
      <c r="A5" s="74"/>
      <c r="B5" s="77" t="s">
        <v>67</v>
      </c>
      <c r="C5" s="72"/>
      <c r="D5" s="72"/>
      <c r="E5" s="75" t="s">
        <v>68</v>
      </c>
      <c r="F5" s="79"/>
      <c r="H5" s="73"/>
    </row>
    <row r="6" spans="1:10" x14ac:dyDescent="0.25">
      <c r="A6" s="74"/>
      <c r="B6" s="77" t="s">
        <v>69</v>
      </c>
      <c r="C6" s="72"/>
      <c r="D6" s="72"/>
      <c r="E6" s="75" t="s">
        <v>70</v>
      </c>
      <c r="F6" s="79"/>
      <c r="H6" s="73"/>
    </row>
    <row r="7" spans="1:10" x14ac:dyDescent="0.25">
      <c r="A7" s="74"/>
      <c r="B7" s="77" t="s">
        <v>71</v>
      </c>
      <c r="C7" s="72"/>
      <c r="D7" s="72"/>
      <c r="E7" s="75" t="s">
        <v>72</v>
      </c>
      <c r="F7" s="79"/>
      <c r="H7" s="73"/>
    </row>
    <row r="8" spans="1:10" ht="12" customHeight="1" x14ac:dyDescent="0.25">
      <c r="A8" s="74"/>
      <c r="B8" s="77" t="s">
        <v>73</v>
      </c>
      <c r="C8" s="72"/>
      <c r="D8" s="72"/>
      <c r="E8" s="75" t="s">
        <v>74</v>
      </c>
      <c r="F8" s="79"/>
      <c r="H8" s="73"/>
    </row>
    <row r="9" spans="1:10" ht="14.1" customHeight="1" x14ac:dyDescent="0.25">
      <c r="A9" s="74"/>
      <c r="B9" s="77" t="s">
        <v>75</v>
      </c>
      <c r="C9" s="72"/>
      <c r="D9" s="72"/>
      <c r="E9" s="75" t="s">
        <v>76</v>
      </c>
      <c r="F9" s="80">
        <f ca="1">TODAY()</f>
        <v>43421</v>
      </c>
      <c r="H9" s="73"/>
    </row>
    <row r="10" spans="1:10" x14ac:dyDescent="0.25">
      <c r="A10" s="74"/>
      <c r="B10" s="77" t="s">
        <v>77</v>
      </c>
      <c r="C10" s="72"/>
      <c r="D10" s="72"/>
      <c r="E10" s="75" t="s">
        <v>78</v>
      </c>
      <c r="F10" s="76">
        <v>23</v>
      </c>
      <c r="H10" s="73"/>
    </row>
    <row r="11" spans="1:10" x14ac:dyDescent="0.25">
      <c r="A11" s="74"/>
      <c r="B11" s="77" t="s">
        <v>79</v>
      </c>
      <c r="C11" s="72"/>
      <c r="D11" s="72"/>
      <c r="E11" s="72"/>
      <c r="F11" s="75"/>
      <c r="G11" s="81"/>
      <c r="H11" s="73"/>
    </row>
    <row r="12" spans="1:10" ht="15.75" thickBot="1" x14ac:dyDescent="0.3">
      <c r="A12" s="82"/>
      <c r="B12" s="83"/>
      <c r="C12" s="83"/>
      <c r="D12" s="83"/>
      <c r="E12" s="83"/>
      <c r="F12" s="83"/>
      <c r="G12" s="83"/>
      <c r="H12" s="84"/>
    </row>
    <row r="13" spans="1:10" ht="21" thickBot="1" x14ac:dyDescent="0.3">
      <c r="A13" s="218" t="s">
        <v>32</v>
      </c>
      <c r="B13" s="218"/>
      <c r="C13" s="218"/>
      <c r="D13" s="218"/>
      <c r="E13" s="218"/>
      <c r="F13" s="218"/>
      <c r="G13" s="218"/>
      <c r="H13" s="218"/>
      <c r="I13" s="85"/>
    </row>
    <row r="14" spans="1:10" ht="36" customHeight="1" x14ac:dyDescent="0.25">
      <c r="A14" s="86" t="s">
        <v>80</v>
      </c>
      <c r="B14" s="87" t="s">
        <v>81</v>
      </c>
      <c r="C14" s="219" t="s">
        <v>49</v>
      </c>
      <c r="D14" s="219"/>
      <c r="E14" s="87" t="s">
        <v>82</v>
      </c>
      <c r="F14" s="87" t="s">
        <v>52</v>
      </c>
      <c r="G14" s="87" t="s">
        <v>83</v>
      </c>
      <c r="H14" s="88" t="s">
        <v>84</v>
      </c>
    </row>
    <row r="15" spans="1:10" ht="17.25" customHeight="1" x14ac:dyDescent="0.25">
      <c r="A15" s="89">
        <v>102</v>
      </c>
      <c r="B15" s="89">
        <v>2</v>
      </c>
      <c r="C15" s="213" t="e">
        <f>IF(ISBLANK(A15),"",VLOOKUP(A15,ARTICLES,2))</f>
        <v>#NAME?</v>
      </c>
      <c r="D15" s="213"/>
      <c r="E15" s="90" t="e">
        <f>IF(ISBLANK(A15),"",VLOOKUP(A15,ARTICLES,3))</f>
        <v>#NAME?</v>
      </c>
      <c r="F15" s="90" t="str">
        <f>IFERROR(B15*E15,"")</f>
        <v/>
      </c>
      <c r="G15" s="91"/>
      <c r="H15" s="92" t="e">
        <f>IF(ISBLANK(B15),"",HLOOKUP(G15,code_TVA,2))</f>
        <v>#N/A</v>
      </c>
    </row>
    <row r="16" spans="1:10" x14ac:dyDescent="0.25">
      <c r="A16" s="89">
        <v>105</v>
      </c>
      <c r="B16" s="89">
        <v>5</v>
      </c>
      <c r="C16" s="213"/>
      <c r="D16" s="213"/>
      <c r="E16" s="90"/>
      <c r="F16" s="90"/>
      <c r="G16" s="91"/>
      <c r="H16" s="92"/>
    </row>
    <row r="17" spans="1:15" x14ac:dyDescent="0.25">
      <c r="A17" s="89">
        <v>108</v>
      </c>
      <c r="B17" s="89">
        <v>8</v>
      </c>
      <c r="C17" s="213"/>
      <c r="D17" s="213"/>
      <c r="E17" s="90"/>
      <c r="F17" s="90"/>
      <c r="G17" s="91"/>
      <c r="H17" s="92"/>
    </row>
    <row r="18" spans="1:15" x14ac:dyDescent="0.25">
      <c r="A18" s="89">
        <v>106</v>
      </c>
      <c r="B18" s="89">
        <v>10</v>
      </c>
      <c r="C18" s="213"/>
      <c r="D18" s="213"/>
      <c r="E18" s="90"/>
      <c r="F18" s="90"/>
      <c r="G18" s="91"/>
      <c r="H18" s="92"/>
    </row>
    <row r="19" spans="1:15" x14ac:dyDescent="0.25">
      <c r="A19" s="89"/>
      <c r="B19" s="89"/>
      <c r="C19" s="213"/>
      <c r="D19" s="213"/>
      <c r="E19" s="90"/>
      <c r="F19" s="90"/>
      <c r="G19" s="91"/>
      <c r="H19" s="92"/>
    </row>
    <row r="20" spans="1:15" x14ac:dyDescent="0.25">
      <c r="A20" s="89"/>
      <c r="B20" s="89"/>
      <c r="C20" s="213"/>
      <c r="D20" s="213"/>
      <c r="E20" s="90"/>
      <c r="F20" s="90"/>
      <c r="G20" s="91"/>
      <c r="H20" s="92"/>
    </row>
    <row r="21" spans="1:15" x14ac:dyDescent="0.25">
      <c r="A21" s="89"/>
      <c r="B21" s="89"/>
      <c r="C21" s="214"/>
      <c r="D21" s="215"/>
      <c r="E21" s="90"/>
      <c r="F21" s="90"/>
      <c r="G21" s="91"/>
      <c r="H21" s="92"/>
    </row>
    <row r="22" spans="1:15" x14ac:dyDescent="0.25">
      <c r="A22" s="89"/>
      <c r="B22" s="89"/>
      <c r="C22" s="214"/>
      <c r="D22" s="215"/>
      <c r="E22" s="90"/>
      <c r="F22" s="90"/>
      <c r="G22" s="91"/>
      <c r="H22" s="92"/>
    </row>
    <row r="23" spans="1:15" x14ac:dyDescent="0.25">
      <c r="A23" s="89"/>
      <c r="B23" s="89"/>
      <c r="C23" s="214"/>
      <c r="D23" s="215"/>
      <c r="E23" s="90"/>
      <c r="F23" s="90"/>
      <c r="G23" s="91"/>
      <c r="H23" s="92"/>
      <c r="J23" s="93"/>
    </row>
    <row r="24" spans="1:15" ht="20.25" customHeight="1" x14ac:dyDescent="0.25">
      <c r="C24" s="209" t="s">
        <v>85</v>
      </c>
      <c r="D24" s="210"/>
      <c r="E24" s="211"/>
      <c r="F24" s="94"/>
      <c r="G24" s="95"/>
      <c r="H24" s="96"/>
      <c r="J24" s="97" t="s">
        <v>86</v>
      </c>
      <c r="K24" s="98">
        <v>1</v>
      </c>
      <c r="L24" s="98">
        <v>2</v>
      </c>
      <c r="M24" s="98">
        <v>3</v>
      </c>
      <c r="N24" s="98">
        <v>4</v>
      </c>
      <c r="O24" s="98">
        <v>5</v>
      </c>
    </row>
    <row r="25" spans="1:15" ht="33" customHeight="1" x14ac:dyDescent="0.25">
      <c r="C25" s="99" t="s">
        <v>57</v>
      </c>
      <c r="D25" s="97" t="s">
        <v>87</v>
      </c>
      <c r="E25" s="100"/>
      <c r="F25" s="94"/>
      <c r="G25" s="95"/>
      <c r="H25" s="101"/>
      <c r="J25" s="97" t="s">
        <v>88</v>
      </c>
      <c r="K25" s="102" t="s">
        <v>89</v>
      </c>
      <c r="L25" s="102" t="s">
        <v>90</v>
      </c>
      <c r="M25" s="102" t="s">
        <v>91</v>
      </c>
      <c r="N25" s="102" t="s">
        <v>92</v>
      </c>
      <c r="O25" s="102" t="s">
        <v>93</v>
      </c>
    </row>
    <row r="26" spans="1:15" ht="18.75" customHeight="1" x14ac:dyDescent="0.25">
      <c r="C26" s="209" t="s">
        <v>94</v>
      </c>
      <c r="D26" s="210"/>
      <c r="E26" s="211"/>
      <c r="F26" s="94"/>
      <c r="G26" s="95"/>
      <c r="H26" s="101"/>
      <c r="J26" s="97" t="s">
        <v>95</v>
      </c>
      <c r="K26" s="103">
        <v>0.05</v>
      </c>
      <c r="L26" s="103">
        <v>7.4999999999999997E-2</v>
      </c>
      <c r="M26" s="103">
        <v>0.1</v>
      </c>
      <c r="N26" s="103">
        <v>0.125</v>
      </c>
      <c r="O26" s="103">
        <v>0.15</v>
      </c>
    </row>
    <row r="27" spans="1:15" ht="12.75" customHeight="1" x14ac:dyDescent="0.25">
      <c r="C27" s="104"/>
      <c r="D27" s="104"/>
      <c r="E27" s="104"/>
      <c r="F27" s="104"/>
      <c r="G27" s="104"/>
      <c r="H27" s="104"/>
      <c r="K27" s="93"/>
    </row>
    <row r="28" spans="1:15" ht="12.75" customHeight="1" x14ac:dyDescent="0.25">
      <c r="C28" s="104"/>
      <c r="D28" s="105" t="s">
        <v>96</v>
      </c>
      <c r="E28" s="106">
        <v>0.06</v>
      </c>
      <c r="F28" s="107"/>
      <c r="G28" s="108" t="s">
        <v>97</v>
      </c>
      <c r="H28" s="107"/>
      <c r="K28" s="93"/>
    </row>
    <row r="29" spans="1:15" x14ac:dyDescent="0.25">
      <c r="C29" s="104"/>
      <c r="D29" s="105" t="s">
        <v>98</v>
      </c>
      <c r="E29" s="106">
        <v>0.1</v>
      </c>
      <c r="F29" s="107"/>
      <c r="G29" s="108" t="s">
        <v>99</v>
      </c>
      <c r="H29" s="107"/>
      <c r="J29" s="97" t="s">
        <v>100</v>
      </c>
      <c r="K29" s="98">
        <v>1</v>
      </c>
      <c r="L29" s="98">
        <v>2</v>
      </c>
      <c r="M29" s="98">
        <v>3</v>
      </c>
    </row>
    <row r="30" spans="1:15" x14ac:dyDescent="0.25">
      <c r="C30" s="104"/>
      <c r="D30" s="105" t="s">
        <v>101</v>
      </c>
      <c r="E30" s="106">
        <v>0.2</v>
      </c>
      <c r="F30" s="107"/>
      <c r="G30" s="108" t="s">
        <v>102</v>
      </c>
      <c r="H30" s="107"/>
      <c r="J30" s="97" t="s">
        <v>103</v>
      </c>
      <c r="K30" s="103">
        <v>0.06</v>
      </c>
      <c r="L30" s="103">
        <v>0.1</v>
      </c>
      <c r="M30" s="103">
        <v>0.2</v>
      </c>
    </row>
    <row r="31" spans="1:15" ht="23.25" customHeight="1" x14ac:dyDescent="0.25">
      <c r="C31" s="104"/>
      <c r="D31" s="104"/>
      <c r="E31" s="104"/>
      <c r="F31" s="104"/>
      <c r="G31" s="109" t="s">
        <v>104</v>
      </c>
      <c r="H31" s="110"/>
    </row>
    <row r="33" spans="3:10" x14ac:dyDescent="0.25">
      <c r="J33" s="93"/>
    </row>
    <row r="34" spans="3:10" ht="15.75" x14ac:dyDescent="0.25">
      <c r="C34" s="212" t="s">
        <v>105</v>
      </c>
      <c r="D34" s="212"/>
      <c r="E34" s="72"/>
      <c r="F34" s="72"/>
      <c r="G34" s="72"/>
      <c r="H34" s="111">
        <f>F26+H24</f>
        <v>0</v>
      </c>
    </row>
    <row r="37" spans="3:10" x14ac:dyDescent="0.25">
      <c r="J37" s="112"/>
    </row>
  </sheetData>
  <mergeCells count="15">
    <mergeCell ref="C17:D17"/>
    <mergeCell ref="A1:E1"/>
    <mergeCell ref="A13:H13"/>
    <mergeCell ref="C14:D14"/>
    <mergeCell ref="C15:D15"/>
    <mergeCell ref="C16:D16"/>
    <mergeCell ref="C24:E24"/>
    <mergeCell ref="C26:E26"/>
    <mergeCell ref="C34:D34"/>
    <mergeCell ref="C18:D18"/>
    <mergeCell ref="C19:D19"/>
    <mergeCell ref="C20:D20"/>
    <mergeCell ref="C21:D21"/>
    <mergeCell ref="C22:D22"/>
    <mergeCell ref="C23:D23"/>
  </mergeCells>
  <dataValidations count="1">
    <dataValidation type="list" operator="equal" allowBlank="1"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formula1>"945,946,947,948,949,950,951,952,953,954,955,956,957"</formula1>
      <formula2>0</formula2>
    </dataValidation>
  </dataValidations>
  <pageMargins left="0.7" right="0.7" top="0.75" bottom="0.75" header="0.3" footer="0.3"/>
  <pageSetup paperSize="9"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5"/>
  <sheetViews>
    <sheetView workbookViewId="0">
      <selection activeCell="D18" sqref="D18"/>
    </sheetView>
  </sheetViews>
  <sheetFormatPr baseColWidth="10" defaultRowHeight="12" x14ac:dyDescent="0.2"/>
  <cols>
    <col min="1" max="1" width="7.7109375" style="13" customWidth="1"/>
    <col min="2" max="3" width="11" style="13" customWidth="1"/>
    <col min="4" max="4" width="22" style="13" customWidth="1"/>
    <col min="5" max="7" width="11" style="13" customWidth="1"/>
    <col min="8" max="8" width="11.42578125" style="13"/>
    <col min="9" max="9" width="25.140625" style="13" customWidth="1"/>
    <col min="10" max="10" width="10.85546875" style="13" bestFit="1" customWidth="1"/>
    <col min="11" max="11" width="10.28515625" style="13" bestFit="1" customWidth="1"/>
    <col min="12" max="12" width="10" style="13" bestFit="1" customWidth="1"/>
    <col min="13" max="13" width="16.85546875" style="13" bestFit="1" customWidth="1"/>
    <col min="14" max="14" width="8.28515625" style="13" bestFit="1" customWidth="1"/>
    <col min="15" max="16384" width="11.42578125" style="13"/>
  </cols>
  <sheetData>
    <row r="1" spans="1:11" ht="14.25" customHeight="1" x14ac:dyDescent="0.2">
      <c r="A1" s="12"/>
      <c r="B1" s="220" t="s">
        <v>32</v>
      </c>
      <c r="C1" s="220"/>
      <c r="D1" s="220"/>
      <c r="E1" s="220"/>
      <c r="F1" s="220"/>
      <c r="G1" s="220"/>
      <c r="I1" s="14" t="s">
        <v>33</v>
      </c>
      <c r="J1" s="14" t="s">
        <v>34</v>
      </c>
      <c r="K1" s="14" t="s">
        <v>35</v>
      </c>
    </row>
    <row r="2" spans="1:11" ht="14.25" customHeight="1" x14ac:dyDescent="0.2">
      <c r="A2" s="12"/>
      <c r="B2" s="12"/>
      <c r="C2" s="15"/>
      <c r="D2" s="16"/>
      <c r="E2" s="16"/>
      <c r="F2" s="17"/>
      <c r="G2" s="15"/>
      <c r="I2" s="18" t="s">
        <v>36</v>
      </c>
      <c r="J2" s="19">
        <v>0</v>
      </c>
      <c r="K2" s="18">
        <v>10</v>
      </c>
    </row>
    <row r="3" spans="1:11" ht="14.25" customHeight="1" x14ac:dyDescent="0.2">
      <c r="A3" s="12"/>
      <c r="B3" s="20" t="s">
        <v>37</v>
      </c>
      <c r="D3" s="21"/>
      <c r="E3" s="21"/>
      <c r="F3" s="22" t="s">
        <v>38</v>
      </c>
      <c r="G3" s="23">
        <v>1</v>
      </c>
      <c r="I3" s="18" t="s">
        <v>39</v>
      </c>
      <c r="J3" s="24">
        <v>0.02</v>
      </c>
      <c r="K3" s="18">
        <v>5</v>
      </c>
    </row>
    <row r="4" spans="1:11" ht="14.25" customHeight="1" x14ac:dyDescent="0.2">
      <c r="A4" s="12"/>
      <c r="B4" s="25">
        <v>3</v>
      </c>
      <c r="F4" s="26" t="s">
        <v>40</v>
      </c>
      <c r="G4" s="27"/>
      <c r="I4" s="18" t="s">
        <v>41</v>
      </c>
      <c r="J4" s="24">
        <v>0.04</v>
      </c>
      <c r="K4" s="18">
        <v>0</v>
      </c>
    </row>
    <row r="5" spans="1:11" ht="14.25" customHeight="1" x14ac:dyDescent="0.2">
      <c r="A5" s="12"/>
      <c r="I5" s="18" t="s">
        <v>42</v>
      </c>
      <c r="J5" s="24">
        <v>0.08</v>
      </c>
      <c r="K5" s="18">
        <v>0</v>
      </c>
    </row>
    <row r="6" spans="1:11" ht="14.25" customHeight="1" x14ac:dyDescent="0.2">
      <c r="A6" s="12"/>
      <c r="B6" s="12"/>
      <c r="C6" s="12"/>
      <c r="D6" s="12"/>
      <c r="E6" s="12"/>
      <c r="F6" s="12"/>
      <c r="G6" s="12"/>
    </row>
    <row r="7" spans="1:11" ht="14.25" customHeight="1" x14ac:dyDescent="0.2">
      <c r="A7" s="12"/>
      <c r="B7" s="28" t="s">
        <v>43</v>
      </c>
      <c r="C7" s="29"/>
      <c r="D7" s="29"/>
      <c r="E7" s="29"/>
      <c r="F7" s="29"/>
      <c r="G7" s="30"/>
      <c r="I7" s="31"/>
    </row>
    <row r="8" spans="1:11" ht="14.25" customHeight="1" x14ac:dyDescent="0.2">
      <c r="A8" s="12"/>
      <c r="B8" s="32" t="s">
        <v>2</v>
      </c>
      <c r="C8" s="221" t="str">
        <f>VLOOKUP(B4,Code_Client,2)</f>
        <v>Aubert</v>
      </c>
      <c r="D8" s="221"/>
      <c r="E8" s="33" t="s">
        <v>3</v>
      </c>
      <c r="F8" s="222" t="str">
        <f>VLOOKUP($B$4,'Listes pour facture'!G1:L20,3,FALSE)</f>
        <v>Joseph</v>
      </c>
      <c r="G8" s="223"/>
      <c r="I8" s="31"/>
    </row>
    <row r="9" spans="1:11" ht="14.25" customHeight="1" x14ac:dyDescent="0.2">
      <c r="A9" s="12"/>
      <c r="B9" s="34"/>
      <c r="C9" s="35"/>
      <c r="D9" s="36"/>
      <c r="E9" s="36"/>
      <c r="F9" s="35"/>
      <c r="G9" s="37"/>
      <c r="I9" s="31"/>
    </row>
    <row r="10" spans="1:11" ht="14.25" customHeight="1" x14ac:dyDescent="0.2">
      <c r="A10" s="12"/>
      <c r="B10" s="38" t="s">
        <v>44</v>
      </c>
      <c r="C10" s="224" t="str">
        <f>VLOOKUP(B4,Code_Client,4)</f>
        <v>1041 rue Brunel</v>
      </c>
      <c r="D10" s="224"/>
      <c r="E10" s="224"/>
      <c r="F10" s="224"/>
      <c r="G10" s="225"/>
    </row>
    <row r="11" spans="1:11" ht="14.25" customHeight="1" x14ac:dyDescent="0.2">
      <c r="A11" s="12"/>
      <c r="B11" s="38"/>
      <c r="C11" s="35"/>
      <c r="D11" s="36"/>
      <c r="E11" s="36"/>
      <c r="F11" s="39"/>
      <c r="G11" s="37"/>
    </row>
    <row r="12" spans="1:11" ht="14.25" customHeight="1" x14ac:dyDescent="0.2">
      <c r="A12" s="12"/>
      <c r="B12" s="38" t="s">
        <v>45</v>
      </c>
      <c r="C12" s="40" t="str">
        <f>VLOOKUP(B4,Code_Client,5)</f>
        <v>53000</v>
      </c>
      <c r="D12" s="41" t="s">
        <v>46</v>
      </c>
      <c r="E12" s="226" t="str">
        <f>VLOOKUP(B4,Code_Client,6)</f>
        <v>Laval</v>
      </c>
      <c r="F12" s="226"/>
      <c r="G12" s="227"/>
    </row>
    <row r="13" spans="1:11" x14ac:dyDescent="0.2">
      <c r="A13" s="12"/>
      <c r="B13" s="42"/>
      <c r="C13" s="43"/>
      <c r="D13" s="44"/>
      <c r="E13" s="44"/>
      <c r="F13" s="45"/>
      <c r="G13" s="46"/>
    </row>
    <row r="14" spans="1:11" x14ac:dyDescent="0.2">
      <c r="A14" s="12"/>
      <c r="B14" s="12"/>
      <c r="C14" s="12"/>
      <c r="D14" s="12"/>
      <c r="E14" s="12"/>
      <c r="F14" s="12"/>
      <c r="G14" s="12"/>
    </row>
    <row r="15" spans="1:11" x14ac:dyDescent="0.2">
      <c r="A15" s="47"/>
      <c r="B15" s="48" t="s">
        <v>47</v>
      </c>
      <c r="C15" s="48" t="s">
        <v>48</v>
      </c>
      <c r="D15" s="49" t="s">
        <v>49</v>
      </c>
      <c r="E15" s="50" t="s">
        <v>50</v>
      </c>
      <c r="F15" s="48" t="s">
        <v>51</v>
      </c>
      <c r="G15" s="48" t="s">
        <v>52</v>
      </c>
    </row>
    <row r="16" spans="1:11" x14ac:dyDescent="0.2">
      <c r="A16" s="12"/>
      <c r="B16" s="51" t="s">
        <v>53</v>
      </c>
      <c r="C16" s="52">
        <f>IFERROR(VLOOKUP($B16,'Listes pour facture'!A2:E19,3,FALSE),"")</f>
        <v>500</v>
      </c>
      <c r="D16" s="52" t="str">
        <f>IFERROR(VLOOKUP($B16,'Listes pour facture'!A2:E19,2,FALSE),"")</f>
        <v>Amusement au Fondant</v>
      </c>
      <c r="E16" s="51">
        <v>5</v>
      </c>
      <c r="F16" s="133">
        <f>IFERROR(VLOOKUP($B16,'Listes pour facture'!A2:E19,4,FALSE),"")</f>
        <v>180</v>
      </c>
      <c r="G16" s="132">
        <f>IFERROR(E16*F16,"")</f>
        <v>900</v>
      </c>
    </row>
    <row r="17" spans="1:7" x14ac:dyDescent="0.2">
      <c r="A17" s="12"/>
      <c r="B17" s="53" t="s">
        <v>54</v>
      </c>
      <c r="C17" s="52">
        <f>IFERROR(VLOOKUP($B17,'Listes pour facture'!A3:E20,3,FALSE),"")</f>
        <v>500</v>
      </c>
      <c r="D17" s="52" t="str">
        <f>IFERROR(VLOOKUP($B17,'Listes pour facture'!A3:E20,2,FALSE),"")</f>
        <v>Beurre de Cacahuètes</v>
      </c>
      <c r="E17" s="53">
        <v>2</v>
      </c>
      <c r="F17" s="133">
        <f>IFERROR(VLOOKUP($B17,'Listes pour facture'!A3:E20,4,FALSE),"")</f>
        <v>190</v>
      </c>
      <c r="G17" s="132">
        <f t="shared" ref="G17:G18" si="0">IFERROR(E17*F17,"")</f>
        <v>380</v>
      </c>
    </row>
    <row r="18" spans="1:7" x14ac:dyDescent="0.2">
      <c r="A18" s="12"/>
      <c r="B18" s="53" t="s">
        <v>55</v>
      </c>
      <c r="C18" s="52">
        <f>IFERROR(VLOOKUP($B18,'Listes pour facture'!A4:E21,3,FALSE),"")</f>
        <v>1000</v>
      </c>
      <c r="D18" s="52" t="str">
        <f>IFERROR(VLOOKUP($B18,'Listes pour facture'!A4:E21,2,FALSE),"")</f>
        <v>Collection Romantique</v>
      </c>
      <c r="E18" s="53">
        <v>3</v>
      </c>
      <c r="F18" s="133">
        <f>IFERROR(VLOOKUP($B18,'Listes pour facture'!A4:E21,4,FALSE),"")</f>
        <v>342.5</v>
      </c>
      <c r="G18" s="132">
        <f t="shared" si="0"/>
        <v>1027.5</v>
      </c>
    </row>
    <row r="19" spans="1:7" x14ac:dyDescent="0.2">
      <c r="A19" s="12"/>
      <c r="B19" s="53"/>
      <c r="C19" s="54"/>
      <c r="D19" s="54"/>
      <c r="E19" s="53"/>
      <c r="F19" s="54"/>
      <c r="G19" s="55"/>
    </row>
    <row r="20" spans="1:7" x14ac:dyDescent="0.2">
      <c r="A20" s="12"/>
      <c r="B20" s="53"/>
      <c r="C20" s="54"/>
      <c r="D20" s="54"/>
      <c r="E20" s="53"/>
      <c r="F20" s="54"/>
      <c r="G20" s="55"/>
    </row>
    <row r="21" spans="1:7" x14ac:dyDescent="0.2">
      <c r="A21" s="12"/>
      <c r="B21" s="53"/>
      <c r="C21" s="54"/>
      <c r="D21" s="54"/>
      <c r="E21" s="53"/>
      <c r="F21" s="54"/>
      <c r="G21" s="55"/>
    </row>
    <row r="22" spans="1:7" x14ac:dyDescent="0.2">
      <c r="A22" s="12"/>
      <c r="B22" s="56"/>
      <c r="C22" s="57"/>
      <c r="D22" s="57"/>
      <c r="E22" s="56"/>
      <c r="F22" s="57"/>
      <c r="G22" s="58"/>
    </row>
    <row r="23" spans="1:7" x14ac:dyDescent="0.2">
      <c r="A23" s="12"/>
      <c r="B23" s="39"/>
      <c r="C23" s="39"/>
      <c r="E23" s="59" t="s">
        <v>56</v>
      </c>
      <c r="F23" s="60"/>
      <c r="G23" s="134">
        <f>SUM(G16:G18)</f>
        <v>2307.5</v>
      </c>
    </row>
    <row r="24" spans="1:7" x14ac:dyDescent="0.2">
      <c r="A24" s="39"/>
      <c r="B24" s="39"/>
      <c r="C24" s="39"/>
      <c r="E24" s="61" t="s">
        <v>57</v>
      </c>
      <c r="F24" s="60"/>
      <c r="G24" s="135">
        <f>G23*IF(G23&lt;1000,0,IF(G23&lt;2000,2%,IF(G23&lt;3000,4%,8%)))</f>
        <v>92.3</v>
      </c>
    </row>
    <row r="25" spans="1:7" x14ac:dyDescent="0.2">
      <c r="A25" s="39"/>
      <c r="B25" s="39"/>
      <c r="C25" s="39"/>
      <c r="E25" s="63" t="s">
        <v>58</v>
      </c>
      <c r="F25" s="60"/>
      <c r="G25" s="136">
        <f>G23-G24</f>
        <v>2215.1999999999998</v>
      </c>
    </row>
    <row r="26" spans="1:7" x14ac:dyDescent="0.2">
      <c r="A26" s="39"/>
      <c r="B26" s="64"/>
      <c r="C26" s="39"/>
      <c r="E26" s="61" t="s">
        <v>59</v>
      </c>
      <c r="F26" s="60"/>
      <c r="G26" s="62">
        <f>IF(G23&lt;1000,10,IF(G23&lt;2000,5,0))</f>
        <v>0</v>
      </c>
    </row>
    <row r="27" spans="1:7" x14ac:dyDescent="0.2">
      <c r="A27" s="39"/>
      <c r="B27" s="39"/>
      <c r="C27" s="39"/>
      <c r="E27" s="61" t="s">
        <v>60</v>
      </c>
      <c r="F27" s="65">
        <v>0.19600000000000001</v>
      </c>
      <c r="G27" s="134">
        <f>(G25+G26)*F27</f>
        <v>434.17919999999998</v>
      </c>
    </row>
    <row r="28" spans="1:7" x14ac:dyDescent="0.2">
      <c r="A28" s="39"/>
      <c r="B28" s="39"/>
      <c r="C28" s="39"/>
      <c r="E28" s="63" t="s">
        <v>61</v>
      </c>
      <c r="F28" s="60"/>
      <c r="G28" s="137">
        <f>SUM(G25+G27)</f>
        <v>2649.3791999999999</v>
      </c>
    </row>
    <row r="29" spans="1:7" x14ac:dyDescent="0.2">
      <c r="A29" s="12"/>
      <c r="B29" s="39"/>
      <c r="C29" s="39"/>
      <c r="D29" s="21"/>
      <c r="E29" s="21"/>
      <c r="F29" s="39"/>
      <c r="G29" s="35"/>
    </row>
    <row r="30" spans="1:7" x14ac:dyDescent="0.2">
      <c r="A30" s="12"/>
    </row>
    <row r="31" spans="1:7" x14ac:dyDescent="0.2">
      <c r="A31" s="12"/>
    </row>
    <row r="32" spans="1:7" x14ac:dyDescent="0.2">
      <c r="A32" s="12"/>
    </row>
    <row r="33" spans="1:1" x14ac:dyDescent="0.2">
      <c r="A33" s="12"/>
    </row>
    <row r="34" spans="1:1" x14ac:dyDescent="0.2">
      <c r="A34" s="12"/>
    </row>
    <row r="35" spans="1:1" x14ac:dyDescent="0.2">
      <c r="A35" s="12"/>
    </row>
  </sheetData>
  <mergeCells count="5">
    <mergeCell ref="B1:G1"/>
    <mergeCell ref="C8:D8"/>
    <mergeCell ref="F8:G8"/>
    <mergeCell ref="C10:G10"/>
    <mergeCell ref="E12:G12"/>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G1" sqref="G1:L20"/>
    </sheetView>
  </sheetViews>
  <sheetFormatPr baseColWidth="10" defaultRowHeight="12.75" x14ac:dyDescent="0.2"/>
  <cols>
    <col min="1" max="1" width="5.7109375" bestFit="1" customWidth="1"/>
    <col min="2" max="2" width="21" bestFit="1" customWidth="1"/>
    <col min="3" max="3" width="6.5703125" bestFit="1" customWidth="1"/>
    <col min="4" max="4" width="10" bestFit="1" customWidth="1"/>
    <col min="5" max="5" width="16.85546875" bestFit="1" customWidth="1"/>
    <col min="7" max="7" width="11.5703125" bestFit="1" customWidth="1"/>
    <col min="8" max="8" width="10.85546875" bestFit="1" customWidth="1"/>
    <col min="9" max="9" width="10.28515625" bestFit="1" customWidth="1"/>
    <col min="10" max="10" width="22" bestFit="1" customWidth="1"/>
    <col min="11" max="11" width="11.85546875" bestFit="1" customWidth="1"/>
    <col min="12" max="12" width="8.28515625" bestFit="1" customWidth="1"/>
  </cols>
  <sheetData>
    <row r="1" spans="1:12" x14ac:dyDescent="0.2">
      <c r="A1" s="113" t="s">
        <v>80</v>
      </c>
      <c r="B1" s="113" t="s">
        <v>106</v>
      </c>
      <c r="C1" s="113" t="s">
        <v>48</v>
      </c>
      <c r="D1" s="113" t="s">
        <v>107</v>
      </c>
      <c r="E1" s="113" t="s">
        <v>108</v>
      </c>
      <c r="G1" s="113" t="s">
        <v>109</v>
      </c>
      <c r="H1" s="113" t="s">
        <v>2</v>
      </c>
      <c r="I1" s="113" t="s">
        <v>3</v>
      </c>
      <c r="J1" s="113" t="s">
        <v>44</v>
      </c>
      <c r="K1" s="113" t="s">
        <v>110</v>
      </c>
      <c r="L1" s="113" t="s">
        <v>46</v>
      </c>
    </row>
    <row r="2" spans="1:12" x14ac:dyDescent="0.2">
      <c r="A2" s="114" t="s">
        <v>53</v>
      </c>
      <c r="B2" s="115" t="s">
        <v>111</v>
      </c>
      <c r="C2" s="116">
        <v>500</v>
      </c>
      <c r="D2" s="117">
        <v>180</v>
      </c>
      <c r="E2" s="114">
        <v>400</v>
      </c>
      <c r="G2" s="118">
        <v>3</v>
      </c>
      <c r="H2" s="119" t="s">
        <v>112</v>
      </c>
      <c r="I2" s="119" t="s">
        <v>113</v>
      </c>
      <c r="J2" s="119" t="s">
        <v>114</v>
      </c>
      <c r="K2" s="119" t="s">
        <v>115</v>
      </c>
      <c r="L2" s="115" t="s">
        <v>116</v>
      </c>
    </row>
    <row r="3" spans="1:12" x14ac:dyDescent="0.2">
      <c r="A3" s="120" t="s">
        <v>54</v>
      </c>
      <c r="B3" s="121" t="s">
        <v>117</v>
      </c>
      <c r="C3" s="122">
        <v>500</v>
      </c>
      <c r="D3" s="123">
        <v>190</v>
      </c>
      <c r="E3" s="120">
        <v>900</v>
      </c>
      <c r="G3" s="124">
        <v>4</v>
      </c>
      <c r="H3" s="125" t="s">
        <v>118</v>
      </c>
      <c r="I3" s="125" t="s">
        <v>119</v>
      </c>
      <c r="J3" s="125" t="s">
        <v>120</v>
      </c>
      <c r="K3" s="125" t="s">
        <v>121</v>
      </c>
      <c r="L3" s="121" t="s">
        <v>122</v>
      </c>
    </row>
    <row r="4" spans="1:12" x14ac:dyDescent="0.2">
      <c r="A4" s="120" t="s">
        <v>123</v>
      </c>
      <c r="B4" s="121" t="s">
        <v>124</v>
      </c>
      <c r="C4" s="122">
        <v>250</v>
      </c>
      <c r="D4" s="123">
        <v>175</v>
      </c>
      <c r="E4" s="120">
        <v>300</v>
      </c>
      <c r="G4" s="124">
        <v>6</v>
      </c>
      <c r="H4" s="125" t="s">
        <v>125</v>
      </c>
      <c r="I4" s="125" t="s">
        <v>126</v>
      </c>
      <c r="J4" s="125" t="s">
        <v>127</v>
      </c>
      <c r="K4" s="125" t="s">
        <v>128</v>
      </c>
      <c r="L4" s="121" t="s">
        <v>129</v>
      </c>
    </row>
    <row r="5" spans="1:12" x14ac:dyDescent="0.2">
      <c r="A5" s="120" t="s">
        <v>130</v>
      </c>
      <c r="B5" s="121" t="s">
        <v>131</v>
      </c>
      <c r="C5" s="122">
        <v>1000</v>
      </c>
      <c r="D5" s="123">
        <v>430</v>
      </c>
      <c r="E5" s="120">
        <v>200</v>
      </c>
      <c r="G5" s="124">
        <v>9</v>
      </c>
      <c r="H5" s="125" t="s">
        <v>132</v>
      </c>
      <c r="I5" s="125" t="s">
        <v>133</v>
      </c>
      <c r="J5" s="125" t="s">
        <v>134</v>
      </c>
      <c r="K5" s="125" t="s">
        <v>135</v>
      </c>
      <c r="L5" s="121" t="s">
        <v>136</v>
      </c>
    </row>
    <row r="6" spans="1:12" x14ac:dyDescent="0.2">
      <c r="A6" s="120" t="s">
        <v>137</v>
      </c>
      <c r="B6" s="121" t="s">
        <v>138</v>
      </c>
      <c r="C6" s="122">
        <v>250</v>
      </c>
      <c r="D6" s="123">
        <v>157.5</v>
      </c>
      <c r="E6" s="120">
        <v>300</v>
      </c>
      <c r="G6" s="124">
        <v>11</v>
      </c>
      <c r="H6" s="125" t="s">
        <v>139</v>
      </c>
      <c r="I6" s="125" t="s">
        <v>140</v>
      </c>
      <c r="J6" s="125" t="s">
        <v>141</v>
      </c>
      <c r="K6" s="125" t="s">
        <v>142</v>
      </c>
      <c r="L6" s="121" t="s">
        <v>136</v>
      </c>
    </row>
    <row r="7" spans="1:12" x14ac:dyDescent="0.2">
      <c r="A7" s="120" t="s">
        <v>143</v>
      </c>
      <c r="B7" s="121" t="s">
        <v>144</v>
      </c>
      <c r="C7" s="122">
        <v>500</v>
      </c>
      <c r="D7" s="123">
        <v>207.5</v>
      </c>
      <c r="E7" s="120">
        <v>400</v>
      </c>
      <c r="G7" s="124">
        <v>13</v>
      </c>
      <c r="H7" s="125" t="s">
        <v>145</v>
      </c>
      <c r="I7" s="125" t="s">
        <v>146</v>
      </c>
      <c r="J7" s="125" t="s">
        <v>147</v>
      </c>
      <c r="K7" s="125" t="s">
        <v>148</v>
      </c>
      <c r="L7" s="121" t="s">
        <v>136</v>
      </c>
    </row>
    <row r="8" spans="1:12" x14ac:dyDescent="0.2">
      <c r="A8" s="120" t="s">
        <v>149</v>
      </c>
      <c r="B8" s="121" t="s">
        <v>150</v>
      </c>
      <c r="C8" s="122">
        <v>1000</v>
      </c>
      <c r="D8" s="123">
        <v>350</v>
      </c>
      <c r="E8" s="120">
        <v>400</v>
      </c>
      <c r="G8" s="124">
        <v>16</v>
      </c>
      <c r="H8" s="125" t="s">
        <v>151</v>
      </c>
      <c r="I8" s="125" t="s">
        <v>152</v>
      </c>
      <c r="J8" s="125" t="s">
        <v>153</v>
      </c>
      <c r="K8" s="125" t="s">
        <v>154</v>
      </c>
      <c r="L8" s="121" t="s">
        <v>136</v>
      </c>
    </row>
    <row r="9" spans="1:12" x14ac:dyDescent="0.2">
      <c r="A9" s="120" t="s">
        <v>55</v>
      </c>
      <c r="B9" s="121" t="s">
        <v>155</v>
      </c>
      <c r="C9" s="122">
        <v>1000</v>
      </c>
      <c r="D9" s="123">
        <v>342.5</v>
      </c>
      <c r="E9" s="120">
        <v>700</v>
      </c>
      <c r="G9" s="124">
        <v>18</v>
      </c>
      <c r="H9" s="125" t="s">
        <v>156</v>
      </c>
      <c r="I9" s="125" t="s">
        <v>157</v>
      </c>
      <c r="J9" s="125" t="s">
        <v>158</v>
      </c>
      <c r="K9" s="125" t="s">
        <v>159</v>
      </c>
      <c r="L9" s="121" t="s">
        <v>122</v>
      </c>
    </row>
    <row r="10" spans="1:12" x14ac:dyDescent="0.2">
      <c r="A10" s="120" t="s">
        <v>160</v>
      </c>
      <c r="B10" s="121" t="s">
        <v>161</v>
      </c>
      <c r="C10" s="122">
        <v>500</v>
      </c>
      <c r="D10" s="123">
        <v>322.5</v>
      </c>
      <c r="E10" s="120">
        <v>500</v>
      </c>
      <c r="G10" s="124">
        <v>19</v>
      </c>
      <c r="H10" s="125" t="s">
        <v>162</v>
      </c>
      <c r="I10" s="125" t="s">
        <v>163</v>
      </c>
      <c r="J10" s="125" t="s">
        <v>164</v>
      </c>
      <c r="K10" s="125" t="s">
        <v>165</v>
      </c>
      <c r="L10" s="121" t="s">
        <v>136</v>
      </c>
    </row>
    <row r="11" spans="1:12" x14ac:dyDescent="0.2">
      <c r="A11" s="120" t="s">
        <v>166</v>
      </c>
      <c r="B11" s="121" t="s">
        <v>167</v>
      </c>
      <c r="C11" s="122">
        <v>250</v>
      </c>
      <c r="D11" s="123">
        <v>162.5</v>
      </c>
      <c r="E11" s="120">
        <v>500</v>
      </c>
      <c r="G11" s="124">
        <v>21</v>
      </c>
      <c r="H11" s="125" t="s">
        <v>168</v>
      </c>
      <c r="I11" s="125" t="s">
        <v>169</v>
      </c>
      <c r="J11" s="125" t="s">
        <v>170</v>
      </c>
      <c r="K11" s="125" t="s">
        <v>171</v>
      </c>
      <c r="L11" s="121" t="s">
        <v>136</v>
      </c>
    </row>
    <row r="12" spans="1:12" x14ac:dyDescent="0.2">
      <c r="A12" s="120" t="s">
        <v>172</v>
      </c>
      <c r="B12" s="121" t="s">
        <v>173</v>
      </c>
      <c r="C12" s="122">
        <v>1000</v>
      </c>
      <c r="D12" s="123">
        <v>277.5</v>
      </c>
      <c r="E12" s="120">
        <v>300</v>
      </c>
      <c r="G12" s="124">
        <v>22</v>
      </c>
      <c r="H12" s="125" t="s">
        <v>174</v>
      </c>
      <c r="I12" s="125" t="s">
        <v>175</v>
      </c>
      <c r="J12" s="125" t="s">
        <v>176</v>
      </c>
      <c r="K12" s="125" t="s">
        <v>177</v>
      </c>
      <c r="L12" s="121" t="s">
        <v>136</v>
      </c>
    </row>
    <row r="13" spans="1:12" x14ac:dyDescent="0.2">
      <c r="A13" s="120" t="s">
        <v>178</v>
      </c>
      <c r="B13" s="121" t="s">
        <v>179</v>
      </c>
      <c r="C13" s="122">
        <v>1000</v>
      </c>
      <c r="D13" s="123">
        <v>340</v>
      </c>
      <c r="E13" s="120">
        <v>500</v>
      </c>
      <c r="G13" s="124">
        <v>28</v>
      </c>
      <c r="H13" s="125" t="s">
        <v>180</v>
      </c>
      <c r="I13" s="125" t="s">
        <v>181</v>
      </c>
      <c r="J13" s="125" t="s">
        <v>182</v>
      </c>
      <c r="K13" s="125" t="s">
        <v>183</v>
      </c>
      <c r="L13" s="121" t="s">
        <v>122</v>
      </c>
    </row>
    <row r="14" spans="1:12" x14ac:dyDescent="0.2">
      <c r="A14" s="120" t="s">
        <v>184</v>
      </c>
      <c r="B14" s="121" t="s">
        <v>185</v>
      </c>
      <c r="C14" s="122">
        <v>250</v>
      </c>
      <c r="D14" s="123">
        <v>210</v>
      </c>
      <c r="E14" s="120">
        <v>500</v>
      </c>
      <c r="G14" s="124">
        <v>29</v>
      </c>
      <c r="H14" s="125" t="s">
        <v>186</v>
      </c>
      <c r="I14" s="125" t="s">
        <v>187</v>
      </c>
      <c r="J14" s="125" t="s">
        <v>188</v>
      </c>
      <c r="K14" s="125" t="s">
        <v>189</v>
      </c>
      <c r="L14" s="121" t="s">
        <v>122</v>
      </c>
    </row>
    <row r="15" spans="1:12" x14ac:dyDescent="0.2">
      <c r="A15" s="120" t="s">
        <v>190</v>
      </c>
      <c r="B15" s="121" t="s">
        <v>191</v>
      </c>
      <c r="C15" s="122">
        <v>250</v>
      </c>
      <c r="D15" s="123">
        <v>140</v>
      </c>
      <c r="E15" s="120">
        <v>700</v>
      </c>
      <c r="G15" s="124">
        <v>33</v>
      </c>
      <c r="H15" s="125" t="s">
        <v>192</v>
      </c>
      <c r="I15" s="125" t="s">
        <v>193</v>
      </c>
      <c r="J15" s="125" t="s">
        <v>194</v>
      </c>
      <c r="K15" s="125" t="s">
        <v>195</v>
      </c>
      <c r="L15" s="121" t="s">
        <v>196</v>
      </c>
    </row>
    <row r="16" spans="1:12" x14ac:dyDescent="0.2">
      <c r="A16" s="120" t="s">
        <v>197</v>
      </c>
      <c r="B16" s="121" t="s">
        <v>198</v>
      </c>
      <c r="C16" s="122">
        <v>250</v>
      </c>
      <c r="D16" s="123">
        <v>182.5</v>
      </c>
      <c r="E16" s="120">
        <v>400</v>
      </c>
      <c r="G16" s="124">
        <v>35</v>
      </c>
      <c r="H16" s="125" t="s">
        <v>199</v>
      </c>
      <c r="I16" s="125" t="s">
        <v>200</v>
      </c>
      <c r="J16" s="125" t="s">
        <v>201</v>
      </c>
      <c r="K16" s="125" t="s">
        <v>202</v>
      </c>
      <c r="L16" s="121" t="s">
        <v>136</v>
      </c>
    </row>
    <row r="17" spans="1:12" x14ac:dyDescent="0.2">
      <c r="A17" s="120" t="s">
        <v>203</v>
      </c>
      <c r="B17" s="121" t="s">
        <v>204</v>
      </c>
      <c r="C17" s="122">
        <v>1000</v>
      </c>
      <c r="D17" s="123">
        <v>277.5</v>
      </c>
      <c r="E17" s="120">
        <v>200</v>
      </c>
      <c r="G17" s="124">
        <v>36</v>
      </c>
      <c r="H17" s="125" t="s">
        <v>205</v>
      </c>
      <c r="I17" s="125" t="s">
        <v>206</v>
      </c>
      <c r="J17" s="125" t="s">
        <v>207</v>
      </c>
      <c r="K17" s="125" t="s">
        <v>208</v>
      </c>
      <c r="L17" s="121" t="s">
        <v>209</v>
      </c>
    </row>
    <row r="18" spans="1:12" x14ac:dyDescent="0.2">
      <c r="A18" s="120" t="s">
        <v>210</v>
      </c>
      <c r="B18" s="121" t="s">
        <v>211</v>
      </c>
      <c r="C18" s="122">
        <v>500</v>
      </c>
      <c r="D18" s="123">
        <v>230</v>
      </c>
      <c r="E18" s="120">
        <v>200</v>
      </c>
      <c r="G18" s="124">
        <v>51</v>
      </c>
      <c r="H18" s="125" t="s">
        <v>212</v>
      </c>
      <c r="I18" s="125" t="s">
        <v>213</v>
      </c>
      <c r="J18" s="125" t="s">
        <v>214</v>
      </c>
      <c r="K18" s="125" t="s">
        <v>215</v>
      </c>
      <c r="L18" s="121" t="s">
        <v>216</v>
      </c>
    </row>
    <row r="19" spans="1:12" x14ac:dyDescent="0.2">
      <c r="A19" s="126" t="s">
        <v>217</v>
      </c>
      <c r="B19" s="127" t="s">
        <v>218</v>
      </c>
      <c r="C19" s="128">
        <v>1000</v>
      </c>
      <c r="D19" s="129">
        <v>332.5</v>
      </c>
      <c r="E19" s="126">
        <v>700</v>
      </c>
      <c r="G19" s="124">
        <v>57</v>
      </c>
      <c r="H19" s="125" t="s">
        <v>219</v>
      </c>
      <c r="I19" s="125" t="s">
        <v>220</v>
      </c>
      <c r="J19" s="125" t="s">
        <v>221</v>
      </c>
      <c r="K19" s="125" t="s">
        <v>222</v>
      </c>
      <c r="L19" s="121" t="s">
        <v>223</v>
      </c>
    </row>
    <row r="20" spans="1:12" x14ac:dyDescent="0.2">
      <c r="G20" s="130">
        <v>58</v>
      </c>
      <c r="H20" s="131" t="s">
        <v>224</v>
      </c>
      <c r="I20" s="131" t="s">
        <v>225</v>
      </c>
      <c r="J20" s="131" t="s">
        <v>226</v>
      </c>
      <c r="K20" s="131" t="s">
        <v>227</v>
      </c>
      <c r="L20" s="127"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tabSelected="1" topLeftCell="A10" workbookViewId="0">
      <selection activeCell="A32" sqref="A32"/>
    </sheetView>
  </sheetViews>
  <sheetFormatPr baseColWidth="10" defaultRowHeight="15" x14ac:dyDescent="0.25"/>
  <cols>
    <col min="1" max="1" width="8.5703125" style="138" customWidth="1"/>
    <col min="2" max="2" width="7.140625" style="138" customWidth="1"/>
    <col min="3" max="6" width="5.7109375" style="138" customWidth="1"/>
    <col min="7" max="7" width="21" style="138" customWidth="1"/>
    <col min="8" max="10" width="5.7109375" style="138" customWidth="1"/>
    <col min="11" max="11" width="9.42578125" style="138" customWidth="1"/>
    <col min="12" max="13" width="12.28515625" style="138" customWidth="1"/>
    <col min="14" max="14" width="5.85546875" style="138" customWidth="1"/>
    <col min="15" max="15" width="29" style="138" customWidth="1"/>
    <col min="16" max="256" width="11.42578125" style="138"/>
    <col min="257" max="257" width="8.5703125" style="138" customWidth="1"/>
    <col min="258" max="258" width="7.140625" style="138" customWidth="1"/>
    <col min="259" max="266" width="5.7109375" style="138" customWidth="1"/>
    <col min="267" max="267" width="7.28515625" style="138" customWidth="1"/>
    <col min="268" max="269" width="12.28515625" style="138" customWidth="1"/>
    <col min="270" max="270" width="5.85546875" style="138" customWidth="1"/>
    <col min="271" max="271" width="29" style="138" customWidth="1"/>
    <col min="272" max="512" width="11.42578125" style="138"/>
    <col min="513" max="513" width="8.5703125" style="138" customWidth="1"/>
    <col min="514" max="514" width="7.140625" style="138" customWidth="1"/>
    <col min="515" max="522" width="5.7109375" style="138" customWidth="1"/>
    <col min="523" max="523" width="7.28515625" style="138" customWidth="1"/>
    <col min="524" max="525" width="12.28515625" style="138" customWidth="1"/>
    <col min="526" max="526" width="5.85546875" style="138" customWidth="1"/>
    <col min="527" max="527" width="29" style="138" customWidth="1"/>
    <col min="528" max="768" width="11.42578125" style="138"/>
    <col min="769" max="769" width="8.5703125" style="138" customWidth="1"/>
    <col min="770" max="770" width="7.140625" style="138" customWidth="1"/>
    <col min="771" max="778" width="5.7109375" style="138" customWidth="1"/>
    <col min="779" max="779" width="7.28515625" style="138" customWidth="1"/>
    <col min="780" max="781" width="12.28515625" style="138" customWidth="1"/>
    <col min="782" max="782" width="5.85546875" style="138" customWidth="1"/>
    <col min="783" max="783" width="29" style="138" customWidth="1"/>
    <col min="784" max="1024" width="11.42578125" style="138"/>
    <col min="1025" max="1025" width="8.5703125" style="138" customWidth="1"/>
    <col min="1026" max="1026" width="7.140625" style="138" customWidth="1"/>
    <col min="1027" max="1034" width="5.7109375" style="138" customWidth="1"/>
    <col min="1035" max="1035" width="7.28515625" style="138" customWidth="1"/>
    <col min="1036" max="1037" width="12.28515625" style="138" customWidth="1"/>
    <col min="1038" max="1038" width="5.85546875" style="138" customWidth="1"/>
    <col min="1039" max="1039" width="29" style="138" customWidth="1"/>
    <col min="1040" max="1280" width="11.42578125" style="138"/>
    <col min="1281" max="1281" width="8.5703125" style="138" customWidth="1"/>
    <col min="1282" max="1282" width="7.140625" style="138" customWidth="1"/>
    <col min="1283" max="1290" width="5.7109375" style="138" customWidth="1"/>
    <col min="1291" max="1291" width="7.28515625" style="138" customWidth="1"/>
    <col min="1292" max="1293" width="12.28515625" style="138" customWidth="1"/>
    <col min="1294" max="1294" width="5.85546875" style="138" customWidth="1"/>
    <col min="1295" max="1295" width="29" style="138" customWidth="1"/>
    <col min="1296" max="1536" width="11.42578125" style="138"/>
    <col min="1537" max="1537" width="8.5703125" style="138" customWidth="1"/>
    <col min="1538" max="1538" width="7.140625" style="138" customWidth="1"/>
    <col min="1539" max="1546" width="5.7109375" style="138" customWidth="1"/>
    <col min="1547" max="1547" width="7.28515625" style="138" customWidth="1"/>
    <col min="1548" max="1549" width="12.28515625" style="138" customWidth="1"/>
    <col min="1550" max="1550" width="5.85546875" style="138" customWidth="1"/>
    <col min="1551" max="1551" width="29" style="138" customWidth="1"/>
    <col min="1552" max="1792" width="11.42578125" style="138"/>
    <col min="1793" max="1793" width="8.5703125" style="138" customWidth="1"/>
    <col min="1794" max="1794" width="7.140625" style="138" customWidth="1"/>
    <col min="1795" max="1802" width="5.7109375" style="138" customWidth="1"/>
    <col min="1803" max="1803" width="7.28515625" style="138" customWidth="1"/>
    <col min="1804" max="1805" width="12.28515625" style="138" customWidth="1"/>
    <col min="1806" max="1806" width="5.85546875" style="138" customWidth="1"/>
    <col min="1807" max="1807" width="29" style="138" customWidth="1"/>
    <col min="1808" max="2048" width="11.42578125" style="138"/>
    <col min="2049" max="2049" width="8.5703125" style="138" customWidth="1"/>
    <col min="2050" max="2050" width="7.140625" style="138" customWidth="1"/>
    <col min="2051" max="2058" width="5.7109375" style="138" customWidth="1"/>
    <col min="2059" max="2059" width="7.28515625" style="138" customWidth="1"/>
    <col min="2060" max="2061" width="12.28515625" style="138" customWidth="1"/>
    <col min="2062" max="2062" width="5.85546875" style="138" customWidth="1"/>
    <col min="2063" max="2063" width="29" style="138" customWidth="1"/>
    <col min="2064" max="2304" width="11.42578125" style="138"/>
    <col min="2305" max="2305" width="8.5703125" style="138" customWidth="1"/>
    <col min="2306" max="2306" width="7.140625" style="138" customWidth="1"/>
    <col min="2307" max="2314" width="5.7109375" style="138" customWidth="1"/>
    <col min="2315" max="2315" width="7.28515625" style="138" customWidth="1"/>
    <col min="2316" max="2317" width="12.28515625" style="138" customWidth="1"/>
    <col min="2318" max="2318" width="5.85546875" style="138" customWidth="1"/>
    <col min="2319" max="2319" width="29" style="138" customWidth="1"/>
    <col min="2320" max="2560" width="11.42578125" style="138"/>
    <col min="2561" max="2561" width="8.5703125" style="138" customWidth="1"/>
    <col min="2562" max="2562" width="7.140625" style="138" customWidth="1"/>
    <col min="2563" max="2570" width="5.7109375" style="138" customWidth="1"/>
    <col min="2571" max="2571" width="7.28515625" style="138" customWidth="1"/>
    <col min="2572" max="2573" width="12.28515625" style="138" customWidth="1"/>
    <col min="2574" max="2574" width="5.85546875" style="138" customWidth="1"/>
    <col min="2575" max="2575" width="29" style="138" customWidth="1"/>
    <col min="2576" max="2816" width="11.42578125" style="138"/>
    <col min="2817" max="2817" width="8.5703125" style="138" customWidth="1"/>
    <col min="2818" max="2818" width="7.140625" style="138" customWidth="1"/>
    <col min="2819" max="2826" width="5.7109375" style="138" customWidth="1"/>
    <col min="2827" max="2827" width="7.28515625" style="138" customWidth="1"/>
    <col min="2828" max="2829" width="12.28515625" style="138" customWidth="1"/>
    <col min="2830" max="2830" width="5.85546875" style="138" customWidth="1"/>
    <col min="2831" max="2831" width="29" style="138" customWidth="1"/>
    <col min="2832" max="3072" width="11.42578125" style="138"/>
    <col min="3073" max="3073" width="8.5703125" style="138" customWidth="1"/>
    <col min="3074" max="3074" width="7.140625" style="138" customWidth="1"/>
    <col min="3075" max="3082" width="5.7109375" style="138" customWidth="1"/>
    <col min="3083" max="3083" width="7.28515625" style="138" customWidth="1"/>
    <col min="3084" max="3085" width="12.28515625" style="138" customWidth="1"/>
    <col min="3086" max="3086" width="5.85546875" style="138" customWidth="1"/>
    <col min="3087" max="3087" width="29" style="138" customWidth="1"/>
    <col min="3088" max="3328" width="11.42578125" style="138"/>
    <col min="3329" max="3329" width="8.5703125" style="138" customWidth="1"/>
    <col min="3330" max="3330" width="7.140625" style="138" customWidth="1"/>
    <col min="3331" max="3338" width="5.7109375" style="138" customWidth="1"/>
    <col min="3339" max="3339" width="7.28515625" style="138" customWidth="1"/>
    <col min="3340" max="3341" width="12.28515625" style="138" customWidth="1"/>
    <col min="3342" max="3342" width="5.85546875" style="138" customWidth="1"/>
    <col min="3343" max="3343" width="29" style="138" customWidth="1"/>
    <col min="3344" max="3584" width="11.42578125" style="138"/>
    <col min="3585" max="3585" width="8.5703125" style="138" customWidth="1"/>
    <col min="3586" max="3586" width="7.140625" style="138" customWidth="1"/>
    <col min="3587" max="3594" width="5.7109375" style="138" customWidth="1"/>
    <col min="3595" max="3595" width="7.28515625" style="138" customWidth="1"/>
    <col min="3596" max="3597" width="12.28515625" style="138" customWidth="1"/>
    <col min="3598" max="3598" width="5.85546875" style="138" customWidth="1"/>
    <col min="3599" max="3599" width="29" style="138" customWidth="1"/>
    <col min="3600" max="3840" width="11.42578125" style="138"/>
    <col min="3841" max="3841" width="8.5703125" style="138" customWidth="1"/>
    <col min="3842" max="3842" width="7.140625" style="138" customWidth="1"/>
    <col min="3843" max="3850" width="5.7109375" style="138" customWidth="1"/>
    <col min="3851" max="3851" width="7.28515625" style="138" customWidth="1"/>
    <col min="3852" max="3853" width="12.28515625" style="138" customWidth="1"/>
    <col min="3854" max="3854" width="5.85546875" style="138" customWidth="1"/>
    <col min="3855" max="3855" width="29" style="138" customWidth="1"/>
    <col min="3856" max="4096" width="11.42578125" style="138"/>
    <col min="4097" max="4097" width="8.5703125" style="138" customWidth="1"/>
    <col min="4098" max="4098" width="7.140625" style="138" customWidth="1"/>
    <col min="4099" max="4106" width="5.7109375" style="138" customWidth="1"/>
    <col min="4107" max="4107" width="7.28515625" style="138" customWidth="1"/>
    <col min="4108" max="4109" width="12.28515625" style="138" customWidth="1"/>
    <col min="4110" max="4110" width="5.85546875" style="138" customWidth="1"/>
    <col min="4111" max="4111" width="29" style="138" customWidth="1"/>
    <col min="4112" max="4352" width="11.42578125" style="138"/>
    <col min="4353" max="4353" width="8.5703125" style="138" customWidth="1"/>
    <col min="4354" max="4354" width="7.140625" style="138" customWidth="1"/>
    <col min="4355" max="4362" width="5.7109375" style="138" customWidth="1"/>
    <col min="4363" max="4363" width="7.28515625" style="138" customWidth="1"/>
    <col min="4364" max="4365" width="12.28515625" style="138" customWidth="1"/>
    <col min="4366" max="4366" width="5.85546875" style="138" customWidth="1"/>
    <col min="4367" max="4367" width="29" style="138" customWidth="1"/>
    <col min="4368" max="4608" width="11.42578125" style="138"/>
    <col min="4609" max="4609" width="8.5703125" style="138" customWidth="1"/>
    <col min="4610" max="4610" width="7.140625" style="138" customWidth="1"/>
    <col min="4611" max="4618" width="5.7109375" style="138" customWidth="1"/>
    <col min="4619" max="4619" width="7.28515625" style="138" customWidth="1"/>
    <col min="4620" max="4621" width="12.28515625" style="138" customWidth="1"/>
    <col min="4622" max="4622" width="5.85546875" style="138" customWidth="1"/>
    <col min="4623" max="4623" width="29" style="138" customWidth="1"/>
    <col min="4624" max="4864" width="11.42578125" style="138"/>
    <col min="4865" max="4865" width="8.5703125" style="138" customWidth="1"/>
    <col min="4866" max="4866" width="7.140625" style="138" customWidth="1"/>
    <col min="4867" max="4874" width="5.7109375" style="138" customWidth="1"/>
    <col min="4875" max="4875" width="7.28515625" style="138" customWidth="1"/>
    <col min="4876" max="4877" width="12.28515625" style="138" customWidth="1"/>
    <col min="4878" max="4878" width="5.85546875" style="138" customWidth="1"/>
    <col min="4879" max="4879" width="29" style="138" customWidth="1"/>
    <col min="4880" max="5120" width="11.42578125" style="138"/>
    <col min="5121" max="5121" width="8.5703125" style="138" customWidth="1"/>
    <col min="5122" max="5122" width="7.140625" style="138" customWidth="1"/>
    <col min="5123" max="5130" width="5.7109375" style="138" customWidth="1"/>
    <col min="5131" max="5131" width="7.28515625" style="138" customWidth="1"/>
    <col min="5132" max="5133" width="12.28515625" style="138" customWidth="1"/>
    <col min="5134" max="5134" width="5.85546875" style="138" customWidth="1"/>
    <col min="5135" max="5135" width="29" style="138" customWidth="1"/>
    <col min="5136" max="5376" width="11.42578125" style="138"/>
    <col min="5377" max="5377" width="8.5703125" style="138" customWidth="1"/>
    <col min="5378" max="5378" width="7.140625" style="138" customWidth="1"/>
    <col min="5379" max="5386" width="5.7109375" style="138" customWidth="1"/>
    <col min="5387" max="5387" width="7.28515625" style="138" customWidth="1"/>
    <col min="5388" max="5389" width="12.28515625" style="138" customWidth="1"/>
    <col min="5390" max="5390" width="5.85546875" style="138" customWidth="1"/>
    <col min="5391" max="5391" width="29" style="138" customWidth="1"/>
    <col min="5392" max="5632" width="11.42578125" style="138"/>
    <col min="5633" max="5633" width="8.5703125" style="138" customWidth="1"/>
    <col min="5634" max="5634" width="7.140625" style="138" customWidth="1"/>
    <col min="5635" max="5642" width="5.7109375" style="138" customWidth="1"/>
    <col min="5643" max="5643" width="7.28515625" style="138" customWidth="1"/>
    <col min="5644" max="5645" width="12.28515625" style="138" customWidth="1"/>
    <col min="5646" max="5646" width="5.85546875" style="138" customWidth="1"/>
    <col min="5647" max="5647" width="29" style="138" customWidth="1"/>
    <col min="5648" max="5888" width="11.42578125" style="138"/>
    <col min="5889" max="5889" width="8.5703125" style="138" customWidth="1"/>
    <col min="5890" max="5890" width="7.140625" style="138" customWidth="1"/>
    <col min="5891" max="5898" width="5.7109375" style="138" customWidth="1"/>
    <col min="5899" max="5899" width="7.28515625" style="138" customWidth="1"/>
    <col min="5900" max="5901" width="12.28515625" style="138" customWidth="1"/>
    <col min="5902" max="5902" width="5.85546875" style="138" customWidth="1"/>
    <col min="5903" max="5903" width="29" style="138" customWidth="1"/>
    <col min="5904" max="6144" width="11.42578125" style="138"/>
    <col min="6145" max="6145" width="8.5703125" style="138" customWidth="1"/>
    <col min="6146" max="6146" width="7.140625" style="138" customWidth="1"/>
    <col min="6147" max="6154" width="5.7109375" style="138" customWidth="1"/>
    <col min="6155" max="6155" width="7.28515625" style="138" customWidth="1"/>
    <col min="6156" max="6157" width="12.28515625" style="138" customWidth="1"/>
    <col min="6158" max="6158" width="5.85546875" style="138" customWidth="1"/>
    <col min="6159" max="6159" width="29" style="138" customWidth="1"/>
    <col min="6160" max="6400" width="11.42578125" style="138"/>
    <col min="6401" max="6401" width="8.5703125" style="138" customWidth="1"/>
    <col min="6402" max="6402" width="7.140625" style="138" customWidth="1"/>
    <col min="6403" max="6410" width="5.7109375" style="138" customWidth="1"/>
    <col min="6411" max="6411" width="7.28515625" style="138" customWidth="1"/>
    <col min="6412" max="6413" width="12.28515625" style="138" customWidth="1"/>
    <col min="6414" max="6414" width="5.85546875" style="138" customWidth="1"/>
    <col min="6415" max="6415" width="29" style="138" customWidth="1"/>
    <col min="6416" max="6656" width="11.42578125" style="138"/>
    <col min="6657" max="6657" width="8.5703125" style="138" customWidth="1"/>
    <col min="6658" max="6658" width="7.140625" style="138" customWidth="1"/>
    <col min="6659" max="6666" width="5.7109375" style="138" customWidth="1"/>
    <col min="6667" max="6667" width="7.28515625" style="138" customWidth="1"/>
    <col min="6668" max="6669" width="12.28515625" style="138" customWidth="1"/>
    <col min="6670" max="6670" width="5.85546875" style="138" customWidth="1"/>
    <col min="6671" max="6671" width="29" style="138" customWidth="1"/>
    <col min="6672" max="6912" width="11.42578125" style="138"/>
    <col min="6913" max="6913" width="8.5703125" style="138" customWidth="1"/>
    <col min="6914" max="6914" width="7.140625" style="138" customWidth="1"/>
    <col min="6915" max="6922" width="5.7109375" style="138" customWidth="1"/>
    <col min="6923" max="6923" width="7.28515625" style="138" customWidth="1"/>
    <col min="6924" max="6925" width="12.28515625" style="138" customWidth="1"/>
    <col min="6926" max="6926" width="5.85546875" style="138" customWidth="1"/>
    <col min="6927" max="6927" width="29" style="138" customWidth="1"/>
    <col min="6928" max="7168" width="11.42578125" style="138"/>
    <col min="7169" max="7169" width="8.5703125" style="138" customWidth="1"/>
    <col min="7170" max="7170" width="7.140625" style="138" customWidth="1"/>
    <col min="7171" max="7178" width="5.7109375" style="138" customWidth="1"/>
    <col min="7179" max="7179" width="7.28515625" style="138" customWidth="1"/>
    <col min="7180" max="7181" width="12.28515625" style="138" customWidth="1"/>
    <col min="7182" max="7182" width="5.85546875" style="138" customWidth="1"/>
    <col min="7183" max="7183" width="29" style="138" customWidth="1"/>
    <col min="7184" max="7424" width="11.42578125" style="138"/>
    <col min="7425" max="7425" width="8.5703125" style="138" customWidth="1"/>
    <col min="7426" max="7426" width="7.140625" style="138" customWidth="1"/>
    <col min="7427" max="7434" width="5.7109375" style="138" customWidth="1"/>
    <col min="7435" max="7435" width="7.28515625" style="138" customWidth="1"/>
    <col min="7436" max="7437" width="12.28515625" style="138" customWidth="1"/>
    <col min="7438" max="7438" width="5.85546875" style="138" customWidth="1"/>
    <col min="7439" max="7439" width="29" style="138" customWidth="1"/>
    <col min="7440" max="7680" width="11.42578125" style="138"/>
    <col min="7681" max="7681" width="8.5703125" style="138" customWidth="1"/>
    <col min="7682" max="7682" width="7.140625" style="138" customWidth="1"/>
    <col min="7683" max="7690" width="5.7109375" style="138" customWidth="1"/>
    <col min="7691" max="7691" width="7.28515625" style="138" customWidth="1"/>
    <col min="7692" max="7693" width="12.28515625" style="138" customWidth="1"/>
    <col min="7694" max="7694" width="5.85546875" style="138" customWidth="1"/>
    <col min="7695" max="7695" width="29" style="138" customWidth="1"/>
    <col min="7696" max="7936" width="11.42578125" style="138"/>
    <col min="7937" max="7937" width="8.5703125" style="138" customWidth="1"/>
    <col min="7938" max="7938" width="7.140625" style="138" customWidth="1"/>
    <col min="7939" max="7946" width="5.7109375" style="138" customWidth="1"/>
    <col min="7947" max="7947" width="7.28515625" style="138" customWidth="1"/>
    <col min="7948" max="7949" width="12.28515625" style="138" customWidth="1"/>
    <col min="7950" max="7950" width="5.85546875" style="138" customWidth="1"/>
    <col min="7951" max="7951" width="29" style="138" customWidth="1"/>
    <col min="7952" max="8192" width="11.42578125" style="138"/>
    <col min="8193" max="8193" width="8.5703125" style="138" customWidth="1"/>
    <col min="8194" max="8194" width="7.140625" style="138" customWidth="1"/>
    <col min="8195" max="8202" width="5.7109375" style="138" customWidth="1"/>
    <col min="8203" max="8203" width="7.28515625" style="138" customWidth="1"/>
    <col min="8204" max="8205" width="12.28515625" style="138" customWidth="1"/>
    <col min="8206" max="8206" width="5.85546875" style="138" customWidth="1"/>
    <col min="8207" max="8207" width="29" style="138" customWidth="1"/>
    <col min="8208" max="8448" width="11.42578125" style="138"/>
    <col min="8449" max="8449" width="8.5703125" style="138" customWidth="1"/>
    <col min="8450" max="8450" width="7.140625" style="138" customWidth="1"/>
    <col min="8451" max="8458" width="5.7109375" style="138" customWidth="1"/>
    <col min="8459" max="8459" width="7.28515625" style="138" customWidth="1"/>
    <col min="8460" max="8461" width="12.28515625" style="138" customWidth="1"/>
    <col min="8462" max="8462" width="5.85546875" style="138" customWidth="1"/>
    <col min="8463" max="8463" width="29" style="138" customWidth="1"/>
    <col min="8464" max="8704" width="11.42578125" style="138"/>
    <col min="8705" max="8705" width="8.5703125" style="138" customWidth="1"/>
    <col min="8706" max="8706" width="7.140625" style="138" customWidth="1"/>
    <col min="8707" max="8714" width="5.7109375" style="138" customWidth="1"/>
    <col min="8715" max="8715" width="7.28515625" style="138" customWidth="1"/>
    <col min="8716" max="8717" width="12.28515625" style="138" customWidth="1"/>
    <col min="8718" max="8718" width="5.85546875" style="138" customWidth="1"/>
    <col min="8719" max="8719" width="29" style="138" customWidth="1"/>
    <col min="8720" max="8960" width="11.42578125" style="138"/>
    <col min="8961" max="8961" width="8.5703125" style="138" customWidth="1"/>
    <col min="8962" max="8962" width="7.140625" style="138" customWidth="1"/>
    <col min="8963" max="8970" width="5.7109375" style="138" customWidth="1"/>
    <col min="8971" max="8971" width="7.28515625" style="138" customWidth="1"/>
    <col min="8972" max="8973" width="12.28515625" style="138" customWidth="1"/>
    <col min="8974" max="8974" width="5.85546875" style="138" customWidth="1"/>
    <col min="8975" max="8975" width="29" style="138" customWidth="1"/>
    <col min="8976" max="9216" width="11.42578125" style="138"/>
    <col min="9217" max="9217" width="8.5703125" style="138" customWidth="1"/>
    <col min="9218" max="9218" width="7.140625" style="138" customWidth="1"/>
    <col min="9219" max="9226" width="5.7109375" style="138" customWidth="1"/>
    <col min="9227" max="9227" width="7.28515625" style="138" customWidth="1"/>
    <col min="9228" max="9229" width="12.28515625" style="138" customWidth="1"/>
    <col min="9230" max="9230" width="5.85546875" style="138" customWidth="1"/>
    <col min="9231" max="9231" width="29" style="138" customWidth="1"/>
    <col min="9232" max="9472" width="11.42578125" style="138"/>
    <col min="9473" max="9473" width="8.5703125" style="138" customWidth="1"/>
    <col min="9474" max="9474" width="7.140625" style="138" customWidth="1"/>
    <col min="9475" max="9482" width="5.7109375" style="138" customWidth="1"/>
    <col min="9483" max="9483" width="7.28515625" style="138" customWidth="1"/>
    <col min="9484" max="9485" width="12.28515625" style="138" customWidth="1"/>
    <col min="9486" max="9486" width="5.85546875" style="138" customWidth="1"/>
    <col min="9487" max="9487" width="29" style="138" customWidth="1"/>
    <col min="9488" max="9728" width="11.42578125" style="138"/>
    <col min="9729" max="9729" width="8.5703125" style="138" customWidth="1"/>
    <col min="9730" max="9730" width="7.140625" style="138" customWidth="1"/>
    <col min="9731" max="9738" width="5.7109375" style="138" customWidth="1"/>
    <col min="9739" max="9739" width="7.28515625" style="138" customWidth="1"/>
    <col min="9740" max="9741" width="12.28515625" style="138" customWidth="1"/>
    <col min="9742" max="9742" width="5.85546875" style="138" customWidth="1"/>
    <col min="9743" max="9743" width="29" style="138" customWidth="1"/>
    <col min="9744" max="9984" width="11.42578125" style="138"/>
    <col min="9985" max="9985" width="8.5703125" style="138" customWidth="1"/>
    <col min="9986" max="9986" width="7.140625" style="138" customWidth="1"/>
    <col min="9987" max="9994" width="5.7109375" style="138" customWidth="1"/>
    <col min="9995" max="9995" width="7.28515625" style="138" customWidth="1"/>
    <col min="9996" max="9997" width="12.28515625" style="138" customWidth="1"/>
    <col min="9998" max="9998" width="5.85546875" style="138" customWidth="1"/>
    <col min="9999" max="9999" width="29" style="138" customWidth="1"/>
    <col min="10000" max="10240" width="11.42578125" style="138"/>
    <col min="10241" max="10241" width="8.5703125" style="138" customWidth="1"/>
    <col min="10242" max="10242" width="7.140625" style="138" customWidth="1"/>
    <col min="10243" max="10250" width="5.7109375" style="138" customWidth="1"/>
    <col min="10251" max="10251" width="7.28515625" style="138" customWidth="1"/>
    <col min="10252" max="10253" width="12.28515625" style="138" customWidth="1"/>
    <col min="10254" max="10254" width="5.85546875" style="138" customWidth="1"/>
    <col min="10255" max="10255" width="29" style="138" customWidth="1"/>
    <col min="10256" max="10496" width="11.42578125" style="138"/>
    <col min="10497" max="10497" width="8.5703125" style="138" customWidth="1"/>
    <col min="10498" max="10498" width="7.140625" style="138" customWidth="1"/>
    <col min="10499" max="10506" width="5.7109375" style="138" customWidth="1"/>
    <col min="10507" max="10507" width="7.28515625" style="138" customWidth="1"/>
    <col min="10508" max="10509" width="12.28515625" style="138" customWidth="1"/>
    <col min="10510" max="10510" width="5.85546875" style="138" customWidth="1"/>
    <col min="10511" max="10511" width="29" style="138" customWidth="1"/>
    <col min="10512" max="10752" width="11.42578125" style="138"/>
    <col min="10753" max="10753" width="8.5703125" style="138" customWidth="1"/>
    <col min="10754" max="10754" width="7.140625" style="138" customWidth="1"/>
    <col min="10755" max="10762" width="5.7109375" style="138" customWidth="1"/>
    <col min="10763" max="10763" width="7.28515625" style="138" customWidth="1"/>
    <col min="10764" max="10765" width="12.28515625" style="138" customWidth="1"/>
    <col min="10766" max="10766" width="5.85546875" style="138" customWidth="1"/>
    <col min="10767" max="10767" width="29" style="138" customWidth="1"/>
    <col min="10768" max="11008" width="11.42578125" style="138"/>
    <col min="11009" max="11009" width="8.5703125" style="138" customWidth="1"/>
    <col min="11010" max="11010" width="7.140625" style="138" customWidth="1"/>
    <col min="11011" max="11018" width="5.7109375" style="138" customWidth="1"/>
    <col min="11019" max="11019" width="7.28515625" style="138" customWidth="1"/>
    <col min="11020" max="11021" width="12.28515625" style="138" customWidth="1"/>
    <col min="11022" max="11022" width="5.85546875" style="138" customWidth="1"/>
    <col min="11023" max="11023" width="29" style="138" customWidth="1"/>
    <col min="11024" max="11264" width="11.42578125" style="138"/>
    <col min="11265" max="11265" width="8.5703125" style="138" customWidth="1"/>
    <col min="11266" max="11266" width="7.140625" style="138" customWidth="1"/>
    <col min="11267" max="11274" width="5.7109375" style="138" customWidth="1"/>
    <col min="11275" max="11275" width="7.28515625" style="138" customWidth="1"/>
    <col min="11276" max="11277" width="12.28515625" style="138" customWidth="1"/>
    <col min="11278" max="11278" width="5.85546875" style="138" customWidth="1"/>
    <col min="11279" max="11279" width="29" style="138" customWidth="1"/>
    <col min="11280" max="11520" width="11.42578125" style="138"/>
    <col min="11521" max="11521" width="8.5703125" style="138" customWidth="1"/>
    <col min="11522" max="11522" width="7.140625" style="138" customWidth="1"/>
    <col min="11523" max="11530" width="5.7109375" style="138" customWidth="1"/>
    <col min="11531" max="11531" width="7.28515625" style="138" customWidth="1"/>
    <col min="11532" max="11533" width="12.28515625" style="138" customWidth="1"/>
    <col min="11534" max="11534" width="5.85546875" style="138" customWidth="1"/>
    <col min="11535" max="11535" width="29" style="138" customWidth="1"/>
    <col min="11536" max="11776" width="11.42578125" style="138"/>
    <col min="11777" max="11777" width="8.5703125" style="138" customWidth="1"/>
    <col min="11778" max="11778" width="7.140625" style="138" customWidth="1"/>
    <col min="11779" max="11786" width="5.7109375" style="138" customWidth="1"/>
    <col min="11787" max="11787" width="7.28515625" style="138" customWidth="1"/>
    <col min="11788" max="11789" width="12.28515625" style="138" customWidth="1"/>
    <col min="11790" max="11790" width="5.85546875" style="138" customWidth="1"/>
    <col min="11791" max="11791" width="29" style="138" customWidth="1"/>
    <col min="11792" max="12032" width="11.42578125" style="138"/>
    <col min="12033" max="12033" width="8.5703125" style="138" customWidth="1"/>
    <col min="12034" max="12034" width="7.140625" style="138" customWidth="1"/>
    <col min="12035" max="12042" width="5.7109375" style="138" customWidth="1"/>
    <col min="12043" max="12043" width="7.28515625" style="138" customWidth="1"/>
    <col min="12044" max="12045" width="12.28515625" style="138" customWidth="1"/>
    <col min="12046" max="12046" width="5.85546875" style="138" customWidth="1"/>
    <col min="12047" max="12047" width="29" style="138" customWidth="1"/>
    <col min="12048" max="12288" width="11.42578125" style="138"/>
    <col min="12289" max="12289" width="8.5703125" style="138" customWidth="1"/>
    <col min="12290" max="12290" width="7.140625" style="138" customWidth="1"/>
    <col min="12291" max="12298" width="5.7109375" style="138" customWidth="1"/>
    <col min="12299" max="12299" width="7.28515625" style="138" customWidth="1"/>
    <col min="12300" max="12301" width="12.28515625" style="138" customWidth="1"/>
    <col min="12302" max="12302" width="5.85546875" style="138" customWidth="1"/>
    <col min="12303" max="12303" width="29" style="138" customWidth="1"/>
    <col min="12304" max="12544" width="11.42578125" style="138"/>
    <col min="12545" max="12545" width="8.5703125" style="138" customWidth="1"/>
    <col min="12546" max="12546" width="7.140625" style="138" customWidth="1"/>
    <col min="12547" max="12554" width="5.7109375" style="138" customWidth="1"/>
    <col min="12555" max="12555" width="7.28515625" style="138" customWidth="1"/>
    <col min="12556" max="12557" width="12.28515625" style="138" customWidth="1"/>
    <col min="12558" max="12558" width="5.85546875" style="138" customWidth="1"/>
    <col min="12559" max="12559" width="29" style="138" customWidth="1"/>
    <col min="12560" max="12800" width="11.42578125" style="138"/>
    <col min="12801" max="12801" width="8.5703125" style="138" customWidth="1"/>
    <col min="12802" max="12802" width="7.140625" style="138" customWidth="1"/>
    <col min="12803" max="12810" width="5.7109375" style="138" customWidth="1"/>
    <col min="12811" max="12811" width="7.28515625" style="138" customWidth="1"/>
    <col min="12812" max="12813" width="12.28515625" style="138" customWidth="1"/>
    <col min="12814" max="12814" width="5.85546875" style="138" customWidth="1"/>
    <col min="12815" max="12815" width="29" style="138" customWidth="1"/>
    <col min="12816" max="13056" width="11.42578125" style="138"/>
    <col min="13057" max="13057" width="8.5703125" style="138" customWidth="1"/>
    <col min="13058" max="13058" width="7.140625" style="138" customWidth="1"/>
    <col min="13059" max="13066" width="5.7109375" style="138" customWidth="1"/>
    <col min="13067" max="13067" width="7.28515625" style="138" customWidth="1"/>
    <col min="13068" max="13069" width="12.28515625" style="138" customWidth="1"/>
    <col min="13070" max="13070" width="5.85546875" style="138" customWidth="1"/>
    <col min="13071" max="13071" width="29" style="138" customWidth="1"/>
    <col min="13072" max="13312" width="11.42578125" style="138"/>
    <col min="13313" max="13313" width="8.5703125" style="138" customWidth="1"/>
    <col min="13314" max="13314" width="7.140625" style="138" customWidth="1"/>
    <col min="13315" max="13322" width="5.7109375" style="138" customWidth="1"/>
    <col min="13323" max="13323" width="7.28515625" style="138" customWidth="1"/>
    <col min="13324" max="13325" width="12.28515625" style="138" customWidth="1"/>
    <col min="13326" max="13326" width="5.85546875" style="138" customWidth="1"/>
    <col min="13327" max="13327" width="29" style="138" customWidth="1"/>
    <col min="13328" max="13568" width="11.42578125" style="138"/>
    <col min="13569" max="13569" width="8.5703125" style="138" customWidth="1"/>
    <col min="13570" max="13570" width="7.140625" style="138" customWidth="1"/>
    <col min="13571" max="13578" width="5.7109375" style="138" customWidth="1"/>
    <col min="13579" max="13579" width="7.28515625" style="138" customWidth="1"/>
    <col min="13580" max="13581" width="12.28515625" style="138" customWidth="1"/>
    <col min="13582" max="13582" width="5.85546875" style="138" customWidth="1"/>
    <col min="13583" max="13583" width="29" style="138" customWidth="1"/>
    <col min="13584" max="13824" width="11.42578125" style="138"/>
    <col min="13825" max="13825" width="8.5703125" style="138" customWidth="1"/>
    <col min="13826" max="13826" width="7.140625" style="138" customWidth="1"/>
    <col min="13827" max="13834" width="5.7109375" style="138" customWidth="1"/>
    <col min="13835" max="13835" width="7.28515625" style="138" customWidth="1"/>
    <col min="13836" max="13837" width="12.28515625" style="138" customWidth="1"/>
    <col min="13838" max="13838" width="5.85546875" style="138" customWidth="1"/>
    <col min="13839" max="13839" width="29" style="138" customWidth="1"/>
    <col min="13840" max="14080" width="11.42578125" style="138"/>
    <col min="14081" max="14081" width="8.5703125" style="138" customWidth="1"/>
    <col min="14082" max="14082" width="7.140625" style="138" customWidth="1"/>
    <col min="14083" max="14090" width="5.7109375" style="138" customWidth="1"/>
    <col min="14091" max="14091" width="7.28515625" style="138" customWidth="1"/>
    <col min="14092" max="14093" width="12.28515625" style="138" customWidth="1"/>
    <col min="14094" max="14094" width="5.85546875" style="138" customWidth="1"/>
    <col min="14095" max="14095" width="29" style="138" customWidth="1"/>
    <col min="14096" max="14336" width="11.42578125" style="138"/>
    <col min="14337" max="14337" width="8.5703125" style="138" customWidth="1"/>
    <col min="14338" max="14338" width="7.140625" style="138" customWidth="1"/>
    <col min="14339" max="14346" width="5.7109375" style="138" customWidth="1"/>
    <col min="14347" max="14347" width="7.28515625" style="138" customWidth="1"/>
    <col min="14348" max="14349" width="12.28515625" style="138" customWidth="1"/>
    <col min="14350" max="14350" width="5.85546875" style="138" customWidth="1"/>
    <col min="14351" max="14351" width="29" style="138" customWidth="1"/>
    <col min="14352" max="14592" width="11.42578125" style="138"/>
    <col min="14593" max="14593" width="8.5703125" style="138" customWidth="1"/>
    <col min="14594" max="14594" width="7.140625" style="138" customWidth="1"/>
    <col min="14595" max="14602" width="5.7109375" style="138" customWidth="1"/>
    <col min="14603" max="14603" width="7.28515625" style="138" customWidth="1"/>
    <col min="14604" max="14605" width="12.28515625" style="138" customWidth="1"/>
    <col min="14606" max="14606" width="5.85546875" style="138" customWidth="1"/>
    <col min="14607" max="14607" width="29" style="138" customWidth="1"/>
    <col min="14608" max="14848" width="11.42578125" style="138"/>
    <col min="14849" max="14849" width="8.5703125" style="138" customWidth="1"/>
    <col min="14850" max="14850" width="7.140625" style="138" customWidth="1"/>
    <col min="14851" max="14858" width="5.7109375" style="138" customWidth="1"/>
    <col min="14859" max="14859" width="7.28515625" style="138" customWidth="1"/>
    <col min="14860" max="14861" width="12.28515625" style="138" customWidth="1"/>
    <col min="14862" max="14862" width="5.85546875" style="138" customWidth="1"/>
    <col min="14863" max="14863" width="29" style="138" customWidth="1"/>
    <col min="14864" max="15104" width="11.42578125" style="138"/>
    <col min="15105" max="15105" width="8.5703125" style="138" customWidth="1"/>
    <col min="15106" max="15106" width="7.140625" style="138" customWidth="1"/>
    <col min="15107" max="15114" width="5.7109375" style="138" customWidth="1"/>
    <col min="15115" max="15115" width="7.28515625" style="138" customWidth="1"/>
    <col min="15116" max="15117" width="12.28515625" style="138" customWidth="1"/>
    <col min="15118" max="15118" width="5.85546875" style="138" customWidth="1"/>
    <col min="15119" max="15119" width="29" style="138" customWidth="1"/>
    <col min="15120" max="15360" width="11.42578125" style="138"/>
    <col min="15361" max="15361" width="8.5703125" style="138" customWidth="1"/>
    <col min="15362" max="15362" width="7.140625" style="138" customWidth="1"/>
    <col min="15363" max="15370" width="5.7109375" style="138" customWidth="1"/>
    <col min="15371" max="15371" width="7.28515625" style="138" customWidth="1"/>
    <col min="15372" max="15373" width="12.28515625" style="138" customWidth="1"/>
    <col min="15374" max="15374" width="5.85546875" style="138" customWidth="1"/>
    <col min="15375" max="15375" width="29" style="138" customWidth="1"/>
    <col min="15376" max="15616" width="11.42578125" style="138"/>
    <col min="15617" max="15617" width="8.5703125" style="138" customWidth="1"/>
    <col min="15618" max="15618" width="7.140625" style="138" customWidth="1"/>
    <col min="15619" max="15626" width="5.7109375" style="138" customWidth="1"/>
    <col min="15627" max="15627" width="7.28515625" style="138" customWidth="1"/>
    <col min="15628" max="15629" width="12.28515625" style="138" customWidth="1"/>
    <col min="15630" max="15630" width="5.85546875" style="138" customWidth="1"/>
    <col min="15631" max="15631" width="29" style="138" customWidth="1"/>
    <col min="15632" max="15872" width="11.42578125" style="138"/>
    <col min="15873" max="15873" width="8.5703125" style="138" customWidth="1"/>
    <col min="15874" max="15874" width="7.140625" style="138" customWidth="1"/>
    <col min="15875" max="15882" width="5.7109375" style="138" customWidth="1"/>
    <col min="15883" max="15883" width="7.28515625" style="138" customWidth="1"/>
    <col min="15884" max="15885" width="12.28515625" style="138" customWidth="1"/>
    <col min="15886" max="15886" width="5.85546875" style="138" customWidth="1"/>
    <col min="15887" max="15887" width="29" style="138" customWidth="1"/>
    <col min="15888" max="16128" width="11.42578125" style="138"/>
    <col min="16129" max="16129" width="8.5703125" style="138" customWidth="1"/>
    <col min="16130" max="16130" width="7.140625" style="138" customWidth="1"/>
    <col min="16131" max="16138" width="5.7109375" style="138" customWidth="1"/>
    <col min="16139" max="16139" width="7.28515625" style="138" customWidth="1"/>
    <col min="16140" max="16141" width="12.28515625" style="138" customWidth="1"/>
    <col min="16142" max="16142" width="5.85546875" style="138" customWidth="1"/>
    <col min="16143" max="16143" width="29" style="138" customWidth="1"/>
    <col min="16144" max="16384" width="11.42578125" style="138"/>
  </cols>
  <sheetData>
    <row r="1" spans="1:12" ht="7.5" customHeight="1" x14ac:dyDescent="0.25"/>
    <row r="2" spans="1:12" ht="20.100000000000001" customHeight="1" x14ac:dyDescent="0.3">
      <c r="G2" s="139" t="s">
        <v>228</v>
      </c>
    </row>
    <row r="3" spans="1:12" ht="20.100000000000001" customHeight="1" x14ac:dyDescent="0.3">
      <c r="G3" s="139" t="s">
        <v>229</v>
      </c>
    </row>
    <row r="4" spans="1:12" ht="20.100000000000001" customHeight="1" x14ac:dyDescent="0.3">
      <c r="G4" s="139" t="s">
        <v>230</v>
      </c>
      <c r="K4" s="231"/>
      <c r="L4" s="231"/>
    </row>
    <row r="5" spans="1:12" ht="20.100000000000001" customHeight="1" x14ac:dyDescent="0.3">
      <c r="G5" s="139" t="s">
        <v>231</v>
      </c>
      <c r="K5" s="231"/>
      <c r="L5" s="231"/>
    </row>
    <row r="6" spans="1:12" ht="12" customHeight="1" x14ac:dyDescent="0.25"/>
    <row r="7" spans="1:12" ht="12" customHeight="1" x14ac:dyDescent="0.25"/>
    <row r="8" spans="1:12" ht="12" customHeight="1" x14ac:dyDescent="0.25"/>
    <row r="9" spans="1:12" ht="12" customHeight="1" x14ac:dyDescent="0.25">
      <c r="G9" s="140" t="str">
        <f>VLOOKUP(E12,codeclt,2,FALSE)</f>
        <v>Bardot</v>
      </c>
      <c r="H9" s="141"/>
      <c r="I9" s="141"/>
      <c r="J9" s="142"/>
      <c r="K9" s="143"/>
      <c r="L9" s="144"/>
    </row>
    <row r="10" spans="1:12" ht="12" customHeight="1" x14ac:dyDescent="0.25">
      <c r="G10" s="140" t="str">
        <f>VLOOKUP(E12,codeclt,3,FALSE)</f>
        <v>Gérard</v>
      </c>
      <c r="H10" s="145"/>
      <c r="I10" s="145"/>
      <c r="J10" s="146"/>
      <c r="K10" s="147"/>
      <c r="L10" s="148"/>
    </row>
    <row r="11" spans="1:12" ht="12" customHeight="1" x14ac:dyDescent="0.25">
      <c r="E11" s="232" t="s">
        <v>37</v>
      </c>
      <c r="F11" s="233"/>
      <c r="G11" s="140" t="str">
        <f>VLOOKUP(E12,codeclt,4,FALSE)</f>
        <v>34 rue des capucines</v>
      </c>
      <c r="H11" s="145"/>
      <c r="I11" s="145"/>
      <c r="J11" s="145"/>
      <c r="K11" s="147"/>
      <c r="L11" s="148"/>
    </row>
    <row r="12" spans="1:12" ht="12" customHeight="1" x14ac:dyDescent="0.25">
      <c r="E12" s="149">
        <v>6</v>
      </c>
      <c r="G12" s="140" t="str">
        <f>VLOOKUP(E12,codeclt,5,FALSE)</f>
        <v>92310</v>
      </c>
      <c r="H12" s="145"/>
      <c r="I12" s="145"/>
      <c r="J12" s="146"/>
      <c r="K12" s="147"/>
      <c r="L12" s="148"/>
    </row>
    <row r="13" spans="1:12" ht="12" customHeight="1" x14ac:dyDescent="0.25">
      <c r="A13" s="234" t="s">
        <v>232</v>
      </c>
      <c r="B13" s="234"/>
      <c r="C13" s="234"/>
      <c r="G13" s="140" t="str">
        <f>VLOOKUP(E12,codeclt,6,FALSE)</f>
        <v>Sèvres</v>
      </c>
      <c r="H13" s="145"/>
      <c r="I13" s="145"/>
      <c r="J13" s="146"/>
      <c r="K13" s="147"/>
      <c r="L13" s="148"/>
    </row>
    <row r="14" spans="1:12" ht="12" customHeight="1" x14ac:dyDescent="0.25">
      <c r="A14" s="234"/>
      <c r="B14" s="234"/>
      <c r="C14" s="234"/>
      <c r="G14" s="150"/>
      <c r="H14" s="151"/>
      <c r="I14" s="152"/>
      <c r="J14" s="152"/>
      <c r="K14" s="152"/>
      <c r="L14" s="153"/>
    </row>
    <row r="15" spans="1:12" ht="12" customHeight="1" x14ac:dyDescent="0.25">
      <c r="G15" s="150"/>
      <c r="H15" s="151"/>
      <c r="I15" s="152"/>
      <c r="J15" s="152"/>
      <c r="K15" s="152"/>
      <c r="L15" s="153"/>
    </row>
    <row r="16" spans="1:12" ht="12" customHeight="1" x14ac:dyDescent="0.25">
      <c r="G16" s="150"/>
      <c r="H16" s="152"/>
      <c r="I16" s="152"/>
      <c r="J16" s="152"/>
      <c r="K16" s="152"/>
      <c r="L16" s="153"/>
    </row>
    <row r="17" spans="1:16" ht="12" customHeight="1" x14ac:dyDescent="0.25">
      <c r="G17" s="154"/>
      <c r="H17" s="155"/>
      <c r="I17" s="155"/>
      <c r="J17" s="155"/>
      <c r="K17" s="155"/>
      <c r="L17" s="156"/>
    </row>
    <row r="18" spans="1:16" ht="12" customHeight="1" x14ac:dyDescent="0.25"/>
    <row r="19" spans="1:16" ht="12" customHeight="1" x14ac:dyDescent="0.25">
      <c r="A19" s="157"/>
      <c r="B19" s="158"/>
      <c r="C19" s="159"/>
      <c r="D19" s="159"/>
      <c r="E19" s="160"/>
      <c r="F19" s="159"/>
      <c r="G19" s="159"/>
    </row>
    <row r="20" spans="1:16" ht="15" customHeight="1" x14ac:dyDescent="0.25">
      <c r="A20" s="157"/>
      <c r="B20" s="158"/>
      <c r="C20" s="159"/>
      <c r="D20" s="159"/>
      <c r="E20" s="160"/>
      <c r="F20" s="159"/>
      <c r="G20" s="159"/>
      <c r="H20" s="161" t="s">
        <v>233</v>
      </c>
      <c r="J20" s="235"/>
      <c r="K20" s="235"/>
      <c r="L20" s="235"/>
    </row>
    <row r="21" spans="1:16" ht="9" customHeight="1" x14ac:dyDescent="0.25">
      <c r="A21" s="157"/>
      <c r="B21" s="158"/>
      <c r="C21" s="159"/>
      <c r="D21" s="159"/>
      <c r="E21" s="160"/>
      <c r="F21" s="159"/>
      <c r="G21" s="159"/>
    </row>
    <row r="22" spans="1:16" ht="21" customHeight="1" x14ac:dyDescent="0.25">
      <c r="A22" s="162" t="s">
        <v>234</v>
      </c>
      <c r="B22" s="163" t="s">
        <v>235</v>
      </c>
      <c r="C22" s="236" t="s">
        <v>49</v>
      </c>
      <c r="D22" s="237"/>
      <c r="E22" s="237"/>
      <c r="F22" s="237"/>
      <c r="G22" s="237"/>
      <c r="H22" s="237"/>
      <c r="I22" s="237"/>
      <c r="J22" s="164"/>
      <c r="K22" s="162" t="s">
        <v>60</v>
      </c>
      <c r="L22" s="165" t="s">
        <v>236</v>
      </c>
      <c r="M22" s="166" t="s">
        <v>237</v>
      </c>
    </row>
    <row r="23" spans="1:16" ht="18.95" customHeight="1" x14ac:dyDescent="0.25">
      <c r="A23" s="167" t="s">
        <v>238</v>
      </c>
      <c r="B23" s="168">
        <v>3</v>
      </c>
      <c r="C23" s="228" t="str">
        <f>IFERROR(VLOOKUP($A23,'Listes exercice 3'!$A$1:$D$43,2,FALSE),"")</f>
        <v> Anchoïade à la provençale - 210gr</v>
      </c>
      <c r="D23" s="229"/>
      <c r="E23" s="229"/>
      <c r="F23" s="229"/>
      <c r="G23" s="229"/>
      <c r="H23" s="229"/>
      <c r="I23" s="229"/>
      <c r="J23" s="230"/>
      <c r="K23" s="206">
        <f>IF(A23="","",VLOOKUP(INDEX('Listes exercice 3'!C:C,MATCH('Exercice 3 (4)'!A23,'Listes exercice 3'!A:A,0)),codetva,2,FALSE))</f>
        <v>5.5E-2</v>
      </c>
      <c r="L23" s="169">
        <f>IFERROR(INDEX('Listes exercice 3'!D:D,MATCH('Exercice 3 (4)'!A23,'Listes exercice 3'!A:A,0)),"")</f>
        <v>5.4</v>
      </c>
      <c r="M23" s="169">
        <f>IFERROR(L23*B23,"")</f>
        <v>16.200000000000003</v>
      </c>
    </row>
    <row r="24" spans="1:16" ht="18.95" customHeight="1" x14ac:dyDescent="0.25">
      <c r="A24" s="167" t="s">
        <v>239</v>
      </c>
      <c r="B24" s="170">
        <v>6</v>
      </c>
      <c r="C24" s="228" t="str">
        <f>IFERROR(VLOOKUP($A24,'Listes exercice 3'!$A$1:$D$43,2,FALSE),"")</f>
        <v>Caviar d’aubergines - 210 gr</v>
      </c>
      <c r="D24" s="229"/>
      <c r="E24" s="229"/>
      <c r="F24" s="229"/>
      <c r="G24" s="229"/>
      <c r="H24" s="229"/>
      <c r="I24" s="229"/>
      <c r="J24" s="230"/>
      <c r="K24" s="206">
        <f>IF(A24="","",VLOOKUP(INDEX('Listes exercice 3'!C:C,MATCH('Exercice 3 (4)'!A24,'Listes exercice 3'!A:A,0)),codetva,2,FALSE))</f>
        <v>5.5E-2</v>
      </c>
      <c r="L24" s="169">
        <f>IFERROR(INDEX('Listes exercice 3'!D:D,MATCH('Exercice 3 (4)'!A24,'Listes exercice 3'!A:A,0)),"")</f>
        <v>5.3</v>
      </c>
      <c r="M24" s="169">
        <f t="shared" ref="M24:M35" si="0">IFERROR(L24*B24,"")</f>
        <v>31.799999999999997</v>
      </c>
    </row>
    <row r="25" spans="1:16" ht="18.95" customHeight="1" x14ac:dyDescent="0.25">
      <c r="A25" s="167" t="s">
        <v>240</v>
      </c>
      <c r="B25" s="170">
        <v>5</v>
      </c>
      <c r="C25" s="228" t="str">
        <f>IFERROR(VLOOKUP($A25,'Listes exercice 3'!$A$1:$D$43,2,FALSE),"")</f>
        <v>Delice de tomates séchées - 210 gr</v>
      </c>
      <c r="D25" s="229"/>
      <c r="E25" s="229"/>
      <c r="F25" s="229"/>
      <c r="G25" s="229"/>
      <c r="H25" s="229"/>
      <c r="I25" s="229"/>
      <c r="J25" s="230"/>
      <c r="K25" s="206">
        <f>IF(A25="","",VLOOKUP(INDEX('Listes exercice 3'!C:C,MATCH('Exercice 3 (4)'!A25,'Listes exercice 3'!A:A,0)),codetva,2,FALSE))</f>
        <v>5.5E-2</v>
      </c>
      <c r="L25" s="169">
        <f>IFERROR(INDEX('Listes exercice 3'!D:D,MATCH('Exercice 3 (4)'!A25,'Listes exercice 3'!A:A,0)),"")</f>
        <v>5.45</v>
      </c>
      <c r="M25" s="169">
        <f t="shared" si="0"/>
        <v>27.25</v>
      </c>
      <c r="O25" s="171" t="s">
        <v>86</v>
      </c>
      <c r="P25" s="171" t="s">
        <v>241</v>
      </c>
    </row>
    <row r="26" spans="1:16" ht="18.95" customHeight="1" x14ac:dyDescent="0.25">
      <c r="A26" s="167" t="s">
        <v>242</v>
      </c>
      <c r="B26" s="170">
        <v>1</v>
      </c>
      <c r="C26" s="228" t="str">
        <f>IFERROR(VLOOKUP($A26,'Listes exercice 3'!$A$1:$D$43,2,FALSE),"")</f>
        <v>Delice d’artichauts - 210 gr</v>
      </c>
      <c r="D26" s="229"/>
      <c r="E26" s="229"/>
      <c r="F26" s="229"/>
      <c r="G26" s="229"/>
      <c r="H26" s="229"/>
      <c r="I26" s="229"/>
      <c r="J26" s="230"/>
      <c r="K26" s="206">
        <f>IF(A26="","",VLOOKUP(INDEX('Listes exercice 3'!C:C,MATCH('Exercice 3 (4)'!A26,'Listes exercice 3'!A:A,0)),codetva,2,FALSE))</f>
        <v>5.5E-2</v>
      </c>
      <c r="L26" s="169">
        <f>IFERROR(INDEX('Listes exercice 3'!D:D,MATCH('Exercice 3 (4)'!A26,'Listes exercice 3'!A:A,0)),"")</f>
        <v>5.6</v>
      </c>
      <c r="M26" s="169">
        <f t="shared" si="0"/>
        <v>5.6</v>
      </c>
      <c r="O26" s="172">
        <v>1</v>
      </c>
      <c r="P26" s="173">
        <v>5.5E-2</v>
      </c>
    </row>
    <row r="27" spans="1:16" ht="18.95" customHeight="1" x14ac:dyDescent="0.25">
      <c r="A27" s="167" t="s">
        <v>243</v>
      </c>
      <c r="B27" s="170">
        <v>4</v>
      </c>
      <c r="C27" s="228" t="str">
        <f>IFERROR(VLOOKUP($A27,'Listes exercice 3'!$A$1:$D$43,2,FALSE),"")</f>
        <v>Le Melet anchoïade au fenouil - 210 gr</v>
      </c>
      <c r="D27" s="229"/>
      <c r="E27" s="229"/>
      <c r="F27" s="229"/>
      <c r="G27" s="229"/>
      <c r="H27" s="229"/>
      <c r="I27" s="229"/>
      <c r="J27" s="230"/>
      <c r="K27" s="206">
        <f>IF(A27="","",VLOOKUP(INDEX('Listes exercice 3'!C:C,MATCH('Exercice 3 (4)'!A27,'Listes exercice 3'!A:A,0)),codetva,2,FALSE))</f>
        <v>5.5E-2</v>
      </c>
      <c r="L27" s="169">
        <f>IFERROR(INDEX('Listes exercice 3'!D:D,MATCH('Exercice 3 (4)'!A27,'Listes exercice 3'!A:A,0)),"")</f>
        <v>5.2</v>
      </c>
      <c r="M27" s="169">
        <f t="shared" si="0"/>
        <v>20.8</v>
      </c>
      <c r="O27" s="172">
        <v>2</v>
      </c>
      <c r="P27" s="173">
        <v>0.19600000000000001</v>
      </c>
    </row>
    <row r="28" spans="1:16" ht="18.95" customHeight="1" x14ac:dyDescent="0.25">
      <c r="A28" s="167" t="s">
        <v>244</v>
      </c>
      <c r="B28" s="170">
        <v>6</v>
      </c>
      <c r="C28" s="228" t="str">
        <f>IFERROR(VLOOKUP($A28,'Listes exercice 3'!$A$1:$D$43,2,FALSE),"")</f>
        <v>Olivade de poivrons rouges - 210 gr </v>
      </c>
      <c r="D28" s="229"/>
      <c r="E28" s="229"/>
      <c r="F28" s="229"/>
      <c r="G28" s="229"/>
      <c r="H28" s="229"/>
      <c r="I28" s="229"/>
      <c r="J28" s="230"/>
      <c r="K28" s="206">
        <f>IF(A28="","",VLOOKUP(INDEX('Listes exercice 3'!C:C,MATCH('Exercice 3 (4)'!A28,'Listes exercice 3'!A:A,0)),codetva,2,FALSE))</f>
        <v>5.5E-2</v>
      </c>
      <c r="L28" s="169">
        <f>IFERROR(INDEX('Listes exercice 3'!D:D,MATCH('Exercice 3 (4)'!A28,'Listes exercice 3'!A:A,0)),"")</f>
        <v>5.25</v>
      </c>
      <c r="M28" s="169">
        <f t="shared" si="0"/>
        <v>31.5</v>
      </c>
    </row>
    <row r="29" spans="1:16" ht="18.95" customHeight="1" x14ac:dyDescent="0.25">
      <c r="A29" s="167" t="s">
        <v>245</v>
      </c>
      <c r="B29" s="170">
        <v>2</v>
      </c>
      <c r="C29" s="228" t="str">
        <f>IFERROR(VLOOKUP($A29,'Listes exercice 3'!$A$1:$D$43,2,FALSE),"")</f>
        <v>Pistou au basilic de Provence - 180 gr</v>
      </c>
      <c r="D29" s="229"/>
      <c r="E29" s="229"/>
      <c r="F29" s="229"/>
      <c r="G29" s="229"/>
      <c r="H29" s="229"/>
      <c r="I29" s="229"/>
      <c r="J29" s="230"/>
      <c r="K29" s="206">
        <f>IF(A29="","",VLOOKUP(INDEX('Listes exercice 3'!C:C,MATCH('Exercice 3 (4)'!A29,'Listes exercice 3'!A:A,0)),codetva,2,FALSE))</f>
        <v>5.5E-2</v>
      </c>
      <c r="L29" s="169">
        <f>IFERROR(INDEX('Listes exercice 3'!D:D,MATCH('Exercice 3 (4)'!A29,'Listes exercice 3'!A:A,0)),"")</f>
        <v>5.3</v>
      </c>
      <c r="M29" s="169">
        <f t="shared" si="0"/>
        <v>10.6</v>
      </c>
    </row>
    <row r="30" spans="1:16" ht="18.95" customHeight="1" x14ac:dyDescent="0.25">
      <c r="A30" s="167" t="s">
        <v>246</v>
      </c>
      <c r="B30" s="170">
        <v>1</v>
      </c>
      <c r="C30" s="228" t="str">
        <f>IFERROR(VLOOKUP($A30,'Listes exercice 3'!$A$1:$D$43,2,FALSE),"")</f>
        <v>Tapenade noire à la provençale - 210 gr</v>
      </c>
      <c r="D30" s="229"/>
      <c r="E30" s="229"/>
      <c r="F30" s="229"/>
      <c r="G30" s="229"/>
      <c r="H30" s="229"/>
      <c r="I30" s="229"/>
      <c r="J30" s="230"/>
      <c r="K30" s="206">
        <f>IF(A30="","",VLOOKUP(INDEX('Listes exercice 3'!C:C,MATCH('Exercice 3 (4)'!A30,'Listes exercice 3'!A:A,0)),codetva,2,FALSE))</f>
        <v>5.5E-2</v>
      </c>
      <c r="L30" s="169">
        <f>IFERROR(INDEX('Listes exercice 3'!D:D,MATCH('Exercice 3 (4)'!A30,'Listes exercice 3'!A:A,0)),"")</f>
        <v>5.2</v>
      </c>
      <c r="M30" s="169">
        <f t="shared" si="0"/>
        <v>5.2</v>
      </c>
    </row>
    <row r="31" spans="1:16" ht="18.95" customHeight="1" x14ac:dyDescent="0.25">
      <c r="A31" s="167" t="s">
        <v>247</v>
      </c>
      <c r="B31" s="170">
        <v>2</v>
      </c>
      <c r="C31" s="228" t="str">
        <f>IFERROR(VLOOKUP($A31,'Listes exercice 3'!$A$1:$D$43,2,FALSE),"")</f>
        <v>Sachet Provençal "Mouans-Sartoux"</v>
      </c>
      <c r="D31" s="229"/>
      <c r="E31" s="229"/>
      <c r="F31" s="229"/>
      <c r="G31" s="229"/>
      <c r="H31" s="229"/>
      <c r="I31" s="229"/>
      <c r="J31" s="230"/>
      <c r="K31" s="206">
        <f>IF(A31="","",VLOOKUP(INDEX('Listes exercice 3'!C:C,MATCH('Exercice 3 (4)'!A31,'Listes exercice 3'!A:A,0)),codetva,2,FALSE))</f>
        <v>0.19600000000000001</v>
      </c>
      <c r="L31" s="169">
        <f>IFERROR(INDEX('Listes exercice 3'!D:D,MATCH('Exercice 3 (4)'!A31,'Listes exercice 3'!A:A,0)),"")</f>
        <v>5.4</v>
      </c>
      <c r="M31" s="169">
        <f t="shared" si="0"/>
        <v>10.8</v>
      </c>
    </row>
    <row r="32" spans="1:16" ht="31.5" customHeight="1" x14ac:dyDescent="0.25">
      <c r="A32" s="167"/>
      <c r="B32" s="170"/>
      <c r="C32" s="228" t="str">
        <f>IFERROR(VLOOKUP($A32,'Listes exercice 3'!$A$1:$D$43,2,FALSE),"")</f>
        <v/>
      </c>
      <c r="D32" s="229"/>
      <c r="E32" s="229"/>
      <c r="F32" s="229"/>
      <c r="G32" s="229"/>
      <c r="H32" s="229"/>
      <c r="I32" s="229"/>
      <c r="J32" s="230"/>
      <c r="K32" s="206" t="str">
        <f>IF(A32="","",VLOOKUP(INDEX('Listes exercice 3'!C:C,MATCH('Exercice 3 (4)'!A32,'Listes exercice 3'!A:A,0)),codetva,2,FALSE))</f>
        <v/>
      </c>
      <c r="L32" s="169" t="str">
        <f>IFERROR(INDEX('Listes exercice 3'!D:D,MATCH('Exercice 3 (4)'!A32,'Listes exercice 3'!A:A,0)),"")</f>
        <v/>
      </c>
      <c r="M32" s="169" t="str">
        <f t="shared" si="0"/>
        <v/>
      </c>
      <c r="O32" s="174" t="s">
        <v>248</v>
      </c>
      <c r="P32" s="175" t="s">
        <v>59</v>
      </c>
    </row>
    <row r="33" spans="1:21" ht="18.95" customHeight="1" x14ac:dyDescent="0.25">
      <c r="A33" s="167"/>
      <c r="B33" s="170"/>
      <c r="C33" s="228" t="str">
        <f>IFERROR(VLOOKUP($A33,'Listes exercice 3'!$A$1:$D$43,2,FALSE),"")</f>
        <v/>
      </c>
      <c r="D33" s="229"/>
      <c r="E33" s="229"/>
      <c r="F33" s="229"/>
      <c r="G33" s="229"/>
      <c r="H33" s="229"/>
      <c r="I33" s="229"/>
      <c r="J33" s="230"/>
      <c r="K33" s="206" t="str">
        <f>IF(A33="","",VLOOKUP(INDEX('Listes exercice 3'!C:C,MATCH('Exercice 3 (4)'!A33,'Listes exercice 3'!A:A,0)),codetva,2,FALSE))</f>
        <v/>
      </c>
      <c r="L33" s="169" t="str">
        <f>IFERROR(INDEX('Listes exercice 3'!D:D,MATCH('Exercice 3 (4)'!A33,'Listes exercice 3'!A:A,0)),"")</f>
        <v/>
      </c>
      <c r="M33" s="169" t="str">
        <f t="shared" si="0"/>
        <v/>
      </c>
      <c r="O33" s="176" t="s">
        <v>249</v>
      </c>
      <c r="P33" s="177">
        <v>5</v>
      </c>
      <c r="U33" s="138" t="str">
        <f>IFERROR(INDEX('Listes exercice 3'!C:C,MATCH('Exercice 3 (4)'!A33,'Listes exercice 3'!A:A,0)),"")</f>
        <v/>
      </c>
    </row>
    <row r="34" spans="1:21" ht="18.95" customHeight="1" x14ac:dyDescent="0.25">
      <c r="A34" s="178"/>
      <c r="B34" s="170"/>
      <c r="C34" s="228" t="str">
        <f>IFERROR(VLOOKUP($A34,'Listes exercice 3'!$A$1:$D$43,2,FALSE),"")</f>
        <v/>
      </c>
      <c r="D34" s="229"/>
      <c r="E34" s="229"/>
      <c r="F34" s="229"/>
      <c r="G34" s="229"/>
      <c r="H34" s="229"/>
      <c r="I34" s="229"/>
      <c r="J34" s="230"/>
      <c r="K34" s="206" t="str">
        <f>IF(A34="","",VLOOKUP(INDEX('Listes exercice 3'!C:C,MATCH('Exercice 3 (4)'!A34,'Listes exercice 3'!A:A,0)),codetva,2,FALSE))</f>
        <v/>
      </c>
      <c r="L34" s="169" t="str">
        <f>IFERROR(INDEX('Listes exercice 3'!D:D,MATCH('Exercice 3 (4)'!A34,'Listes exercice 3'!A:A,0)),"")</f>
        <v/>
      </c>
      <c r="M34" s="169" t="str">
        <f t="shared" si="0"/>
        <v/>
      </c>
      <c r="O34" s="176" t="s">
        <v>250</v>
      </c>
      <c r="P34" s="177">
        <v>10</v>
      </c>
      <c r="U34" s="138" t="str">
        <f>IFERROR(INDEX('Listes exercice 3'!C:C,MATCH('Exercice 3 (4)'!A34,'Listes exercice 3'!A:A,0)),"")</f>
        <v/>
      </c>
    </row>
    <row r="35" spans="1:21" ht="18.95" customHeight="1" x14ac:dyDescent="0.25">
      <c r="A35" s="179"/>
      <c r="B35" s="180"/>
      <c r="C35" s="228" t="str">
        <f>IFERROR(VLOOKUP($A35,'Listes exercice 3'!$A$1:$D$43,2,FALSE),"")</f>
        <v/>
      </c>
      <c r="D35" s="229"/>
      <c r="E35" s="229"/>
      <c r="F35" s="229"/>
      <c r="G35" s="229"/>
      <c r="H35" s="229"/>
      <c r="I35" s="229"/>
      <c r="J35" s="230"/>
      <c r="K35" s="206" t="str">
        <f>IF(A35="","",VLOOKUP(INDEX('Listes exercice 3'!C:C,MATCH('Exercice 3 (4)'!A35,'Listes exercice 3'!A:A,0)),codetva,2,FALSE))</f>
        <v/>
      </c>
      <c r="L35" s="169" t="str">
        <f>IFERROR(INDEX('Listes exercice 3'!D:D,MATCH('Exercice 3 (4)'!A35,'Listes exercice 3'!A:A,0)),"")</f>
        <v/>
      </c>
      <c r="M35" s="169" t="str">
        <f t="shared" si="0"/>
        <v/>
      </c>
      <c r="O35" s="181" t="s">
        <v>251</v>
      </c>
      <c r="P35" s="182">
        <v>15</v>
      </c>
      <c r="U35" s="138" t="str">
        <f>IFERROR(INDEX('Listes exercice 3'!C:C,MATCH('Exercice 3 (4)'!A35,'Listes exercice 3'!A:A,0)),"")</f>
        <v/>
      </c>
    </row>
    <row r="36" spans="1:21" ht="18.95" customHeight="1" x14ac:dyDescent="0.25">
      <c r="A36" s="238"/>
      <c r="B36" s="239"/>
      <c r="C36" s="240"/>
      <c r="D36" s="241"/>
      <c r="E36" s="241"/>
      <c r="F36" s="241"/>
      <c r="G36" s="241"/>
      <c r="H36" s="241"/>
      <c r="I36" s="241"/>
      <c r="J36" s="242"/>
      <c r="K36" s="243" t="s">
        <v>252</v>
      </c>
      <c r="L36" s="243"/>
      <c r="M36" s="169">
        <f>SUM(M23:M35)</f>
        <v>159.74999999999997</v>
      </c>
      <c r="O36" s="181" t="s">
        <v>253</v>
      </c>
      <c r="P36" s="182">
        <v>20</v>
      </c>
    </row>
    <row r="37" spans="1:21" ht="18.95" customHeight="1" x14ac:dyDescent="0.25">
      <c r="A37" s="244"/>
      <c r="B37" s="245"/>
      <c r="C37" s="246"/>
      <c r="D37" s="247"/>
      <c r="E37" s="247"/>
      <c r="F37" s="247"/>
      <c r="G37" s="247"/>
      <c r="H37" s="247"/>
      <c r="I37" s="247"/>
      <c r="J37" s="248"/>
      <c r="K37" s="243" t="s">
        <v>59</v>
      </c>
      <c r="L37" s="243"/>
      <c r="M37" s="169">
        <f>IF(M36=0,0,IF(M36&gt;1000,20,IF(M36&gt;200,15,IF(M36&gt;100,10,5))))</f>
        <v>10</v>
      </c>
      <c r="O37" s="183"/>
      <c r="P37" s="184"/>
    </row>
    <row r="38" spans="1:21" ht="18.95" customHeight="1" x14ac:dyDescent="0.25">
      <c r="A38" s="243" t="s">
        <v>254</v>
      </c>
      <c r="B38" s="243"/>
      <c r="C38" s="251">
        <f>SUMIF(K23:K35,5.5%,M23:M35)</f>
        <v>148.94999999999996</v>
      </c>
      <c r="D38" s="252"/>
      <c r="E38" s="253" t="s">
        <v>255</v>
      </c>
      <c r="F38" s="254"/>
      <c r="G38" s="254"/>
      <c r="H38" s="255"/>
      <c r="I38" s="251">
        <f>SUMIF(K23:K35,19.6%,M23:M35)+M37</f>
        <v>20.8</v>
      </c>
      <c r="J38" s="252"/>
      <c r="K38" s="243" t="s">
        <v>252</v>
      </c>
      <c r="L38" s="243"/>
      <c r="M38" s="169">
        <f>SUM(M36:M37)</f>
        <v>169.74999999999997</v>
      </c>
    </row>
    <row r="39" spans="1:21" s="185" customFormat="1" ht="18.95" customHeight="1" x14ac:dyDescent="0.25">
      <c r="A39" s="243" t="s">
        <v>256</v>
      </c>
      <c r="B39" s="243"/>
      <c r="C39" s="251">
        <f>C38*5.5%</f>
        <v>8.1922499999999978</v>
      </c>
      <c r="D39" s="252"/>
      <c r="E39" s="253" t="s">
        <v>257</v>
      </c>
      <c r="F39" s="254"/>
      <c r="G39" s="254"/>
      <c r="H39" s="255"/>
      <c r="I39" s="251">
        <f>I38*19.6%</f>
        <v>4.0768000000000004</v>
      </c>
      <c r="J39" s="252"/>
      <c r="K39" s="256" t="s">
        <v>104</v>
      </c>
      <c r="L39" s="256"/>
      <c r="M39" s="169">
        <f>C39+I39</f>
        <v>12.269049999999998</v>
      </c>
      <c r="N39" s="138"/>
      <c r="O39" s="138"/>
      <c r="P39" s="138"/>
    </row>
    <row r="40" spans="1:21" s="185" customFormat="1" ht="18.95" customHeight="1" x14ac:dyDescent="0.25">
      <c r="A40" s="238" t="s">
        <v>258</v>
      </c>
      <c r="B40" s="239"/>
      <c r="C40" s="238" t="s">
        <v>259</v>
      </c>
      <c r="D40" s="249"/>
      <c r="E40" s="249"/>
      <c r="F40" s="249"/>
      <c r="G40" s="249"/>
      <c r="H40" s="249"/>
      <c r="I40" s="249"/>
      <c r="J40" s="239"/>
      <c r="K40" s="243" t="s">
        <v>260</v>
      </c>
      <c r="L40" s="243"/>
      <c r="M40" s="169">
        <f>M38+M39</f>
        <v>182.01904999999996</v>
      </c>
      <c r="N40" s="138"/>
      <c r="O40" s="138"/>
      <c r="P40" s="138"/>
    </row>
    <row r="41" spans="1:21" s="186" customFormat="1" ht="16.5" customHeight="1" x14ac:dyDescent="0.25">
      <c r="A41" s="250"/>
      <c r="B41" s="250"/>
      <c r="C41" s="250"/>
      <c r="D41" s="250"/>
      <c r="E41" s="250"/>
      <c r="F41" s="250"/>
      <c r="G41" s="250"/>
      <c r="H41" s="250"/>
      <c r="I41" s="250"/>
      <c r="J41" s="250"/>
      <c r="K41" s="250"/>
      <c r="L41" s="250"/>
      <c r="M41" s="250"/>
      <c r="N41" s="138"/>
      <c r="O41" s="138"/>
      <c r="P41" s="138"/>
    </row>
    <row r="42" spans="1:21" s="186" customFormat="1" ht="23.1" customHeight="1" x14ac:dyDescent="0.25">
      <c r="A42" s="138"/>
      <c r="B42" s="138"/>
      <c r="C42" s="138"/>
      <c r="D42" s="138"/>
      <c r="E42" s="138"/>
      <c r="F42" s="138"/>
      <c r="G42" s="138"/>
      <c r="H42" s="138"/>
      <c r="I42" s="138"/>
      <c r="J42" s="138"/>
      <c r="K42" s="138"/>
      <c r="L42" s="138"/>
      <c r="M42" s="138"/>
      <c r="N42" s="138"/>
      <c r="O42" s="138"/>
      <c r="P42" s="138"/>
    </row>
    <row r="43" spans="1:21" s="186" customFormat="1" ht="24" customHeight="1" x14ac:dyDescent="0.25">
      <c r="A43" s="138"/>
      <c r="B43" s="138"/>
      <c r="C43" s="138"/>
      <c r="D43" s="138"/>
      <c r="E43" s="138"/>
      <c r="F43" s="138"/>
      <c r="G43" s="138"/>
      <c r="H43" s="138"/>
      <c r="I43" s="138"/>
      <c r="J43" s="138"/>
      <c r="K43" s="138"/>
      <c r="L43" s="138"/>
      <c r="M43" s="138"/>
      <c r="N43" s="138"/>
      <c r="O43" s="138"/>
      <c r="P43" s="138"/>
    </row>
    <row r="44" spans="1:21" s="185" customFormat="1" ht="18" customHeight="1" x14ac:dyDescent="0.25">
      <c r="A44" s="138"/>
      <c r="B44" s="138"/>
      <c r="C44" s="138"/>
      <c r="D44" s="138"/>
      <c r="E44" s="138"/>
      <c r="F44" s="138"/>
      <c r="G44" s="138"/>
      <c r="H44" s="138"/>
      <c r="I44" s="138"/>
      <c r="J44" s="138"/>
      <c r="K44" s="138"/>
      <c r="L44" s="138"/>
      <c r="M44" s="138"/>
      <c r="N44" s="138"/>
      <c r="O44" s="138"/>
      <c r="P44" s="138"/>
    </row>
  </sheetData>
  <mergeCells count="38">
    <mergeCell ref="A40:B40"/>
    <mergeCell ref="C40:J40"/>
    <mergeCell ref="K40:L40"/>
    <mergeCell ref="A41:M41"/>
    <mergeCell ref="A38:B38"/>
    <mergeCell ref="C38:D38"/>
    <mergeCell ref="E38:H38"/>
    <mergeCell ref="I38:J38"/>
    <mergeCell ref="K38:L38"/>
    <mergeCell ref="A39:B39"/>
    <mergeCell ref="C39:D39"/>
    <mergeCell ref="E39:H39"/>
    <mergeCell ref="I39:J39"/>
    <mergeCell ref="K39:L39"/>
    <mergeCell ref="A36:B36"/>
    <mergeCell ref="C36:J36"/>
    <mergeCell ref="K36:L36"/>
    <mergeCell ref="A37:B37"/>
    <mergeCell ref="C37:J37"/>
    <mergeCell ref="K37:L37"/>
    <mergeCell ref="C35:J35"/>
    <mergeCell ref="C24:J24"/>
    <mergeCell ref="C25:J25"/>
    <mergeCell ref="C26:J26"/>
    <mergeCell ref="C27:J27"/>
    <mergeCell ref="C28:J28"/>
    <mergeCell ref="C29:J29"/>
    <mergeCell ref="C30:J30"/>
    <mergeCell ref="C31:J31"/>
    <mergeCell ref="C32:J32"/>
    <mergeCell ref="C33:J33"/>
    <mergeCell ref="C34:J34"/>
    <mergeCell ref="C23:J23"/>
    <mergeCell ref="K4:L5"/>
    <mergeCell ref="E11:F11"/>
    <mergeCell ref="A13:C14"/>
    <mergeCell ref="J20:L20"/>
    <mergeCell ref="C22:I22"/>
  </mergeCells>
  <dataValidations count="1">
    <dataValidation type="list" allowBlank="1" showInputMessage="1" showErrorMessage="1" sqref="A23:A35">
      <formula1>Ref</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'Listes exercice 3'!$F$2:$F$20</xm:f>
          </x14:formula1>
          <xm:sqref>E12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A2" sqref="A2:A43"/>
    </sheetView>
  </sheetViews>
  <sheetFormatPr baseColWidth="10" defaultRowHeight="15" x14ac:dyDescent="0.25"/>
  <cols>
    <col min="1" max="1" width="11.42578125" style="138"/>
    <col min="2" max="2" width="53.140625" style="138" customWidth="1"/>
    <col min="3" max="3" width="6.28515625" style="138" customWidth="1"/>
    <col min="4" max="4" width="11.42578125" style="205"/>
    <col min="5" max="5" width="3.7109375" style="138" customWidth="1"/>
    <col min="6" max="6" width="11.42578125" style="138"/>
    <col min="7" max="7" width="13.7109375" style="138" customWidth="1"/>
    <col min="8" max="8" width="11.42578125" style="138"/>
    <col min="9" max="9" width="19.5703125" style="138" customWidth="1"/>
    <col min="10" max="10" width="13.140625" style="138" customWidth="1"/>
    <col min="11" max="257" width="11.42578125" style="138"/>
    <col min="258" max="258" width="53.140625" style="138" customWidth="1"/>
    <col min="259" max="259" width="6.28515625" style="138" customWidth="1"/>
    <col min="260" max="513" width="11.42578125" style="138"/>
    <col min="514" max="514" width="53.140625" style="138" customWidth="1"/>
    <col min="515" max="515" width="6.28515625" style="138" customWidth="1"/>
    <col min="516" max="769" width="11.42578125" style="138"/>
    <col min="770" max="770" width="53.140625" style="138" customWidth="1"/>
    <col min="771" max="771" width="6.28515625" style="138" customWidth="1"/>
    <col min="772" max="1025" width="11.42578125" style="138"/>
    <col min="1026" max="1026" width="53.140625" style="138" customWidth="1"/>
    <col min="1027" max="1027" width="6.28515625" style="138" customWidth="1"/>
    <col min="1028" max="1281" width="11.42578125" style="138"/>
    <col min="1282" max="1282" width="53.140625" style="138" customWidth="1"/>
    <col min="1283" max="1283" width="6.28515625" style="138" customWidth="1"/>
    <col min="1284" max="1537" width="11.42578125" style="138"/>
    <col min="1538" max="1538" width="53.140625" style="138" customWidth="1"/>
    <col min="1539" max="1539" width="6.28515625" style="138" customWidth="1"/>
    <col min="1540" max="1793" width="11.42578125" style="138"/>
    <col min="1794" max="1794" width="53.140625" style="138" customWidth="1"/>
    <col min="1795" max="1795" width="6.28515625" style="138" customWidth="1"/>
    <col min="1796" max="2049" width="11.42578125" style="138"/>
    <col min="2050" max="2050" width="53.140625" style="138" customWidth="1"/>
    <col min="2051" max="2051" width="6.28515625" style="138" customWidth="1"/>
    <col min="2052" max="2305" width="11.42578125" style="138"/>
    <col min="2306" max="2306" width="53.140625" style="138" customWidth="1"/>
    <col min="2307" max="2307" width="6.28515625" style="138" customWidth="1"/>
    <col min="2308" max="2561" width="11.42578125" style="138"/>
    <col min="2562" max="2562" width="53.140625" style="138" customWidth="1"/>
    <col min="2563" max="2563" width="6.28515625" style="138" customWidth="1"/>
    <col min="2564" max="2817" width="11.42578125" style="138"/>
    <col min="2818" max="2818" width="53.140625" style="138" customWidth="1"/>
    <col min="2819" max="2819" width="6.28515625" style="138" customWidth="1"/>
    <col min="2820" max="3073" width="11.42578125" style="138"/>
    <col min="3074" max="3074" width="53.140625" style="138" customWidth="1"/>
    <col min="3075" max="3075" width="6.28515625" style="138" customWidth="1"/>
    <col min="3076" max="3329" width="11.42578125" style="138"/>
    <col min="3330" max="3330" width="53.140625" style="138" customWidth="1"/>
    <col min="3331" max="3331" width="6.28515625" style="138" customWidth="1"/>
    <col min="3332" max="3585" width="11.42578125" style="138"/>
    <col min="3586" max="3586" width="53.140625" style="138" customWidth="1"/>
    <col min="3587" max="3587" width="6.28515625" style="138" customWidth="1"/>
    <col min="3588" max="3841" width="11.42578125" style="138"/>
    <col min="3842" max="3842" width="53.140625" style="138" customWidth="1"/>
    <col min="3843" max="3843" width="6.28515625" style="138" customWidth="1"/>
    <col min="3844" max="4097" width="11.42578125" style="138"/>
    <col min="4098" max="4098" width="53.140625" style="138" customWidth="1"/>
    <col min="4099" max="4099" width="6.28515625" style="138" customWidth="1"/>
    <col min="4100" max="4353" width="11.42578125" style="138"/>
    <col min="4354" max="4354" width="53.140625" style="138" customWidth="1"/>
    <col min="4355" max="4355" width="6.28515625" style="138" customWidth="1"/>
    <col min="4356" max="4609" width="11.42578125" style="138"/>
    <col min="4610" max="4610" width="53.140625" style="138" customWidth="1"/>
    <col min="4611" max="4611" width="6.28515625" style="138" customWidth="1"/>
    <col min="4612" max="4865" width="11.42578125" style="138"/>
    <col min="4866" max="4866" width="53.140625" style="138" customWidth="1"/>
    <col min="4867" max="4867" width="6.28515625" style="138" customWidth="1"/>
    <col min="4868" max="5121" width="11.42578125" style="138"/>
    <col min="5122" max="5122" width="53.140625" style="138" customWidth="1"/>
    <col min="5123" max="5123" width="6.28515625" style="138" customWidth="1"/>
    <col min="5124" max="5377" width="11.42578125" style="138"/>
    <col min="5378" max="5378" width="53.140625" style="138" customWidth="1"/>
    <col min="5379" max="5379" width="6.28515625" style="138" customWidth="1"/>
    <col min="5380" max="5633" width="11.42578125" style="138"/>
    <col min="5634" max="5634" width="53.140625" style="138" customWidth="1"/>
    <col min="5635" max="5635" width="6.28515625" style="138" customWidth="1"/>
    <col min="5636" max="5889" width="11.42578125" style="138"/>
    <col min="5890" max="5890" width="53.140625" style="138" customWidth="1"/>
    <col min="5891" max="5891" width="6.28515625" style="138" customWidth="1"/>
    <col min="5892" max="6145" width="11.42578125" style="138"/>
    <col min="6146" max="6146" width="53.140625" style="138" customWidth="1"/>
    <col min="6147" max="6147" width="6.28515625" style="138" customWidth="1"/>
    <col min="6148" max="6401" width="11.42578125" style="138"/>
    <col min="6402" max="6402" width="53.140625" style="138" customWidth="1"/>
    <col min="6403" max="6403" width="6.28515625" style="138" customWidth="1"/>
    <col min="6404" max="6657" width="11.42578125" style="138"/>
    <col min="6658" max="6658" width="53.140625" style="138" customWidth="1"/>
    <col min="6659" max="6659" width="6.28515625" style="138" customWidth="1"/>
    <col min="6660" max="6913" width="11.42578125" style="138"/>
    <col min="6914" max="6914" width="53.140625" style="138" customWidth="1"/>
    <col min="6915" max="6915" width="6.28515625" style="138" customWidth="1"/>
    <col min="6916" max="7169" width="11.42578125" style="138"/>
    <col min="7170" max="7170" width="53.140625" style="138" customWidth="1"/>
    <col min="7171" max="7171" width="6.28515625" style="138" customWidth="1"/>
    <col min="7172" max="7425" width="11.42578125" style="138"/>
    <col min="7426" max="7426" width="53.140625" style="138" customWidth="1"/>
    <col min="7427" max="7427" width="6.28515625" style="138" customWidth="1"/>
    <col min="7428" max="7681" width="11.42578125" style="138"/>
    <col min="7682" max="7682" width="53.140625" style="138" customWidth="1"/>
    <col min="7683" max="7683" width="6.28515625" style="138" customWidth="1"/>
    <col min="7684" max="7937" width="11.42578125" style="138"/>
    <col min="7938" max="7938" width="53.140625" style="138" customWidth="1"/>
    <col min="7939" max="7939" width="6.28515625" style="138" customWidth="1"/>
    <col min="7940" max="8193" width="11.42578125" style="138"/>
    <col min="8194" max="8194" width="53.140625" style="138" customWidth="1"/>
    <col min="8195" max="8195" width="6.28515625" style="138" customWidth="1"/>
    <col min="8196" max="8449" width="11.42578125" style="138"/>
    <col min="8450" max="8450" width="53.140625" style="138" customWidth="1"/>
    <col min="8451" max="8451" width="6.28515625" style="138" customWidth="1"/>
    <col min="8452" max="8705" width="11.42578125" style="138"/>
    <col min="8706" max="8706" width="53.140625" style="138" customWidth="1"/>
    <col min="8707" max="8707" width="6.28515625" style="138" customWidth="1"/>
    <col min="8708" max="8961" width="11.42578125" style="138"/>
    <col min="8962" max="8962" width="53.140625" style="138" customWidth="1"/>
    <col min="8963" max="8963" width="6.28515625" style="138" customWidth="1"/>
    <col min="8964" max="9217" width="11.42578125" style="138"/>
    <col min="9218" max="9218" width="53.140625" style="138" customWidth="1"/>
    <col min="9219" max="9219" width="6.28515625" style="138" customWidth="1"/>
    <col min="9220" max="9473" width="11.42578125" style="138"/>
    <col min="9474" max="9474" width="53.140625" style="138" customWidth="1"/>
    <col min="9475" max="9475" width="6.28515625" style="138" customWidth="1"/>
    <col min="9476" max="9729" width="11.42578125" style="138"/>
    <col min="9730" max="9730" width="53.140625" style="138" customWidth="1"/>
    <col min="9731" max="9731" width="6.28515625" style="138" customWidth="1"/>
    <col min="9732" max="9985" width="11.42578125" style="138"/>
    <col min="9986" max="9986" width="53.140625" style="138" customWidth="1"/>
    <col min="9987" max="9987" width="6.28515625" style="138" customWidth="1"/>
    <col min="9988" max="10241" width="11.42578125" style="138"/>
    <col min="10242" max="10242" width="53.140625" style="138" customWidth="1"/>
    <col min="10243" max="10243" width="6.28515625" style="138" customWidth="1"/>
    <col min="10244" max="10497" width="11.42578125" style="138"/>
    <col min="10498" max="10498" width="53.140625" style="138" customWidth="1"/>
    <col min="10499" max="10499" width="6.28515625" style="138" customWidth="1"/>
    <col min="10500" max="10753" width="11.42578125" style="138"/>
    <col min="10754" max="10754" width="53.140625" style="138" customWidth="1"/>
    <col min="10755" max="10755" width="6.28515625" style="138" customWidth="1"/>
    <col min="10756" max="11009" width="11.42578125" style="138"/>
    <col min="11010" max="11010" width="53.140625" style="138" customWidth="1"/>
    <col min="11011" max="11011" width="6.28515625" style="138" customWidth="1"/>
    <col min="11012" max="11265" width="11.42578125" style="138"/>
    <col min="11266" max="11266" width="53.140625" style="138" customWidth="1"/>
    <col min="11267" max="11267" width="6.28515625" style="138" customWidth="1"/>
    <col min="11268" max="11521" width="11.42578125" style="138"/>
    <col min="11522" max="11522" width="53.140625" style="138" customWidth="1"/>
    <col min="11523" max="11523" width="6.28515625" style="138" customWidth="1"/>
    <col min="11524" max="11777" width="11.42578125" style="138"/>
    <col min="11778" max="11778" width="53.140625" style="138" customWidth="1"/>
    <col min="11779" max="11779" width="6.28515625" style="138" customWidth="1"/>
    <col min="11780" max="12033" width="11.42578125" style="138"/>
    <col min="12034" max="12034" width="53.140625" style="138" customWidth="1"/>
    <col min="12035" max="12035" width="6.28515625" style="138" customWidth="1"/>
    <col min="12036" max="12289" width="11.42578125" style="138"/>
    <col min="12290" max="12290" width="53.140625" style="138" customWidth="1"/>
    <col min="12291" max="12291" width="6.28515625" style="138" customWidth="1"/>
    <col min="12292" max="12545" width="11.42578125" style="138"/>
    <col min="12546" max="12546" width="53.140625" style="138" customWidth="1"/>
    <col min="12547" max="12547" width="6.28515625" style="138" customWidth="1"/>
    <col min="12548" max="12801" width="11.42578125" style="138"/>
    <col min="12802" max="12802" width="53.140625" style="138" customWidth="1"/>
    <col min="12803" max="12803" width="6.28515625" style="138" customWidth="1"/>
    <col min="12804" max="13057" width="11.42578125" style="138"/>
    <col min="13058" max="13058" width="53.140625" style="138" customWidth="1"/>
    <col min="13059" max="13059" width="6.28515625" style="138" customWidth="1"/>
    <col min="13060" max="13313" width="11.42578125" style="138"/>
    <col min="13314" max="13314" width="53.140625" style="138" customWidth="1"/>
    <col min="13315" max="13315" width="6.28515625" style="138" customWidth="1"/>
    <col min="13316" max="13569" width="11.42578125" style="138"/>
    <col min="13570" max="13570" width="53.140625" style="138" customWidth="1"/>
    <col min="13571" max="13571" width="6.28515625" style="138" customWidth="1"/>
    <col min="13572" max="13825" width="11.42578125" style="138"/>
    <col min="13826" max="13826" width="53.140625" style="138" customWidth="1"/>
    <col min="13827" max="13827" width="6.28515625" style="138" customWidth="1"/>
    <col min="13828" max="14081" width="11.42578125" style="138"/>
    <col min="14082" max="14082" width="53.140625" style="138" customWidth="1"/>
    <col min="14083" max="14083" width="6.28515625" style="138" customWidth="1"/>
    <col min="14084" max="14337" width="11.42578125" style="138"/>
    <col min="14338" max="14338" width="53.140625" style="138" customWidth="1"/>
    <col min="14339" max="14339" width="6.28515625" style="138" customWidth="1"/>
    <col min="14340" max="14593" width="11.42578125" style="138"/>
    <col min="14594" max="14594" width="53.140625" style="138" customWidth="1"/>
    <col min="14595" max="14595" width="6.28515625" style="138" customWidth="1"/>
    <col min="14596" max="14849" width="11.42578125" style="138"/>
    <col min="14850" max="14850" width="53.140625" style="138" customWidth="1"/>
    <col min="14851" max="14851" width="6.28515625" style="138" customWidth="1"/>
    <col min="14852" max="15105" width="11.42578125" style="138"/>
    <col min="15106" max="15106" width="53.140625" style="138" customWidth="1"/>
    <col min="15107" max="15107" width="6.28515625" style="138" customWidth="1"/>
    <col min="15108" max="15361" width="11.42578125" style="138"/>
    <col min="15362" max="15362" width="53.140625" style="138" customWidth="1"/>
    <col min="15363" max="15363" width="6.28515625" style="138" customWidth="1"/>
    <col min="15364" max="15617" width="11.42578125" style="138"/>
    <col min="15618" max="15618" width="53.140625" style="138" customWidth="1"/>
    <col min="15619" max="15619" width="6.28515625" style="138" customWidth="1"/>
    <col min="15620" max="15873" width="11.42578125" style="138"/>
    <col min="15874" max="15874" width="53.140625" style="138" customWidth="1"/>
    <col min="15875" max="15875" width="6.28515625" style="138" customWidth="1"/>
    <col min="15876" max="16129" width="11.42578125" style="138"/>
    <col min="16130" max="16130" width="53.140625" style="138" customWidth="1"/>
    <col min="16131" max="16131" width="6.28515625" style="138" customWidth="1"/>
    <col min="16132" max="16384" width="11.42578125" style="138"/>
  </cols>
  <sheetData>
    <row r="1" spans="1:11" ht="25.5" x14ac:dyDescent="0.25">
      <c r="A1" s="187" t="s">
        <v>261</v>
      </c>
      <c r="B1" s="188" t="s">
        <v>262</v>
      </c>
      <c r="C1" s="189" t="s">
        <v>100</v>
      </c>
      <c r="D1" s="190" t="s">
        <v>263</v>
      </c>
      <c r="F1" s="191" t="s">
        <v>109</v>
      </c>
      <c r="G1" s="191" t="s">
        <v>2</v>
      </c>
      <c r="H1" s="191" t="s">
        <v>3</v>
      </c>
      <c r="I1" s="191" t="s">
        <v>44</v>
      </c>
      <c r="J1" s="191" t="s">
        <v>110</v>
      </c>
      <c r="K1" s="191" t="s">
        <v>46</v>
      </c>
    </row>
    <row r="2" spans="1:11" x14ac:dyDescent="0.25">
      <c r="A2" s="192" t="s">
        <v>238</v>
      </c>
      <c r="B2" s="193" t="s">
        <v>264</v>
      </c>
      <c r="C2" s="194">
        <v>1</v>
      </c>
      <c r="D2" s="195">
        <v>5.4</v>
      </c>
      <c r="F2" s="196">
        <v>3</v>
      </c>
      <c r="G2" s="197" t="s">
        <v>112</v>
      </c>
      <c r="H2" s="197" t="s">
        <v>113</v>
      </c>
      <c r="I2" s="197" t="s">
        <v>114</v>
      </c>
      <c r="J2" s="197" t="s">
        <v>115</v>
      </c>
      <c r="K2" s="198" t="s">
        <v>116</v>
      </c>
    </row>
    <row r="3" spans="1:11" x14ac:dyDescent="0.25">
      <c r="A3" s="192" t="s">
        <v>239</v>
      </c>
      <c r="B3" s="193" t="s">
        <v>265</v>
      </c>
      <c r="C3" s="194">
        <v>1</v>
      </c>
      <c r="D3" s="195">
        <v>5.3</v>
      </c>
      <c r="F3" s="199">
        <v>4</v>
      </c>
      <c r="G3" s="200" t="s">
        <v>118</v>
      </c>
      <c r="H3" s="200" t="s">
        <v>119</v>
      </c>
      <c r="I3" s="200" t="s">
        <v>120</v>
      </c>
      <c r="J3" s="200" t="s">
        <v>121</v>
      </c>
      <c r="K3" s="201" t="s">
        <v>122</v>
      </c>
    </row>
    <row r="4" spans="1:11" x14ac:dyDescent="0.25">
      <c r="A4" s="192" t="s">
        <v>240</v>
      </c>
      <c r="B4" s="193" t="s">
        <v>266</v>
      </c>
      <c r="C4" s="194">
        <v>1</v>
      </c>
      <c r="D4" s="195">
        <v>5.45</v>
      </c>
      <c r="F4" s="199">
        <v>6</v>
      </c>
      <c r="G4" s="200" t="s">
        <v>125</v>
      </c>
      <c r="H4" s="200" t="s">
        <v>126</v>
      </c>
      <c r="I4" s="200" t="s">
        <v>127</v>
      </c>
      <c r="J4" s="200" t="s">
        <v>128</v>
      </c>
      <c r="K4" s="201" t="s">
        <v>129</v>
      </c>
    </row>
    <row r="5" spans="1:11" x14ac:dyDescent="0.25">
      <c r="A5" s="192" t="s">
        <v>242</v>
      </c>
      <c r="B5" s="193" t="s">
        <v>267</v>
      </c>
      <c r="C5" s="194">
        <v>1</v>
      </c>
      <c r="D5" s="195">
        <v>5.6</v>
      </c>
      <c r="F5" s="199">
        <v>9</v>
      </c>
      <c r="G5" s="200" t="s">
        <v>132</v>
      </c>
      <c r="H5" s="200" t="s">
        <v>133</v>
      </c>
      <c r="I5" s="200" t="s">
        <v>134</v>
      </c>
      <c r="J5" s="200" t="s">
        <v>135</v>
      </c>
      <c r="K5" s="201" t="s">
        <v>136</v>
      </c>
    </row>
    <row r="6" spans="1:11" x14ac:dyDescent="0.25">
      <c r="A6" s="192" t="s">
        <v>243</v>
      </c>
      <c r="B6" s="193" t="s">
        <v>268</v>
      </c>
      <c r="C6" s="194">
        <v>1</v>
      </c>
      <c r="D6" s="195">
        <v>5.2</v>
      </c>
      <c r="F6" s="199">
        <v>11</v>
      </c>
      <c r="G6" s="200" t="s">
        <v>139</v>
      </c>
      <c r="H6" s="200" t="s">
        <v>140</v>
      </c>
      <c r="I6" s="200" t="s">
        <v>141</v>
      </c>
      <c r="J6" s="200" t="s">
        <v>142</v>
      </c>
      <c r="K6" s="201" t="s">
        <v>136</v>
      </c>
    </row>
    <row r="7" spans="1:11" x14ac:dyDescent="0.25">
      <c r="A7" s="192" t="s">
        <v>244</v>
      </c>
      <c r="B7" s="193" t="s">
        <v>269</v>
      </c>
      <c r="C7" s="194">
        <v>1</v>
      </c>
      <c r="D7" s="195">
        <v>5.25</v>
      </c>
      <c r="F7" s="199">
        <v>13</v>
      </c>
      <c r="G7" s="200" t="s">
        <v>145</v>
      </c>
      <c r="H7" s="200" t="s">
        <v>146</v>
      </c>
      <c r="I7" s="200" t="s">
        <v>147</v>
      </c>
      <c r="J7" s="200" t="s">
        <v>148</v>
      </c>
      <c r="K7" s="201" t="s">
        <v>136</v>
      </c>
    </row>
    <row r="8" spans="1:11" x14ac:dyDescent="0.25">
      <c r="A8" s="192" t="s">
        <v>245</v>
      </c>
      <c r="B8" s="193" t="s">
        <v>270</v>
      </c>
      <c r="C8" s="194">
        <v>1</v>
      </c>
      <c r="D8" s="195">
        <v>5.3</v>
      </c>
      <c r="F8" s="199">
        <v>16</v>
      </c>
      <c r="G8" s="200" t="s">
        <v>151</v>
      </c>
      <c r="H8" s="200" t="s">
        <v>152</v>
      </c>
      <c r="I8" s="200" t="s">
        <v>153</v>
      </c>
      <c r="J8" s="200" t="s">
        <v>154</v>
      </c>
      <c r="K8" s="201" t="s">
        <v>136</v>
      </c>
    </row>
    <row r="9" spans="1:11" x14ac:dyDescent="0.25">
      <c r="A9" s="192" t="s">
        <v>246</v>
      </c>
      <c r="B9" s="193" t="s">
        <v>271</v>
      </c>
      <c r="C9" s="194">
        <v>1</v>
      </c>
      <c r="D9" s="195">
        <v>5.2</v>
      </c>
      <c r="F9" s="199">
        <v>18</v>
      </c>
      <c r="G9" s="200" t="s">
        <v>156</v>
      </c>
      <c r="H9" s="200" t="s">
        <v>157</v>
      </c>
      <c r="I9" s="200" t="s">
        <v>158</v>
      </c>
      <c r="J9" s="200" t="s">
        <v>159</v>
      </c>
      <c r="K9" s="201" t="s">
        <v>122</v>
      </c>
    </row>
    <row r="10" spans="1:11" x14ac:dyDescent="0.25">
      <c r="A10" s="192" t="s">
        <v>272</v>
      </c>
      <c r="B10" s="193" t="s">
        <v>273</v>
      </c>
      <c r="C10" s="194">
        <v>1</v>
      </c>
      <c r="D10" s="195">
        <v>5.25</v>
      </c>
      <c r="F10" s="199">
        <v>19</v>
      </c>
      <c r="G10" s="200" t="s">
        <v>162</v>
      </c>
      <c r="H10" s="200" t="s">
        <v>163</v>
      </c>
      <c r="I10" s="200" t="s">
        <v>164</v>
      </c>
      <c r="J10" s="200" t="s">
        <v>165</v>
      </c>
      <c r="K10" s="201" t="s">
        <v>136</v>
      </c>
    </row>
    <row r="11" spans="1:11" x14ac:dyDescent="0.25">
      <c r="A11" s="192" t="s">
        <v>247</v>
      </c>
      <c r="B11" s="193" t="s">
        <v>274</v>
      </c>
      <c r="C11" s="194">
        <v>2</v>
      </c>
      <c r="D11" s="195">
        <v>5.4</v>
      </c>
      <c r="F11" s="199">
        <v>21</v>
      </c>
      <c r="G11" s="200" t="s">
        <v>168</v>
      </c>
      <c r="H11" s="200" t="s">
        <v>169</v>
      </c>
      <c r="I11" s="200" t="s">
        <v>170</v>
      </c>
      <c r="J11" s="200" t="s">
        <v>171</v>
      </c>
      <c r="K11" s="201" t="s">
        <v>136</v>
      </c>
    </row>
    <row r="12" spans="1:11" x14ac:dyDescent="0.25">
      <c r="A12" s="192" t="s">
        <v>275</v>
      </c>
      <c r="B12" s="193" t="s">
        <v>276</v>
      </c>
      <c r="C12" s="194">
        <v>2</v>
      </c>
      <c r="D12" s="195">
        <v>5.6</v>
      </c>
      <c r="F12" s="199">
        <v>22</v>
      </c>
      <c r="G12" s="200" t="s">
        <v>174</v>
      </c>
      <c r="H12" s="200" t="s">
        <v>175</v>
      </c>
      <c r="I12" s="200" t="s">
        <v>176</v>
      </c>
      <c r="J12" s="200" t="s">
        <v>177</v>
      </c>
      <c r="K12" s="201" t="s">
        <v>136</v>
      </c>
    </row>
    <row r="13" spans="1:11" x14ac:dyDescent="0.25">
      <c r="A13" s="192" t="s">
        <v>277</v>
      </c>
      <c r="B13" s="193" t="s">
        <v>278</v>
      </c>
      <c r="C13" s="194">
        <v>1</v>
      </c>
      <c r="D13" s="195">
        <v>12</v>
      </c>
      <c r="F13" s="199">
        <v>28</v>
      </c>
      <c r="G13" s="200" t="s">
        <v>180</v>
      </c>
      <c r="H13" s="200" t="s">
        <v>181</v>
      </c>
      <c r="I13" s="200" t="s">
        <v>182</v>
      </c>
      <c r="J13" s="200" t="s">
        <v>183</v>
      </c>
      <c r="K13" s="201" t="s">
        <v>122</v>
      </c>
    </row>
    <row r="14" spans="1:11" x14ac:dyDescent="0.25">
      <c r="A14" s="192" t="s">
        <v>279</v>
      </c>
      <c r="B14" s="193" t="s">
        <v>280</v>
      </c>
      <c r="C14" s="194">
        <v>1</v>
      </c>
      <c r="D14" s="195">
        <v>16</v>
      </c>
      <c r="F14" s="199">
        <v>29</v>
      </c>
      <c r="G14" s="200" t="s">
        <v>186</v>
      </c>
      <c r="H14" s="200" t="s">
        <v>187</v>
      </c>
      <c r="I14" s="200" t="s">
        <v>188</v>
      </c>
      <c r="J14" s="200" t="s">
        <v>189</v>
      </c>
      <c r="K14" s="201" t="s">
        <v>122</v>
      </c>
    </row>
    <row r="15" spans="1:11" x14ac:dyDescent="0.25">
      <c r="A15" s="192" t="s">
        <v>281</v>
      </c>
      <c r="B15" s="193" t="s">
        <v>282</v>
      </c>
      <c r="C15" s="194">
        <v>1</v>
      </c>
      <c r="D15" s="195">
        <v>20</v>
      </c>
      <c r="F15" s="199">
        <v>33</v>
      </c>
      <c r="G15" s="200" t="s">
        <v>192</v>
      </c>
      <c r="H15" s="200" t="s">
        <v>193</v>
      </c>
      <c r="I15" s="200" t="s">
        <v>194</v>
      </c>
      <c r="J15" s="200" t="s">
        <v>195</v>
      </c>
      <c r="K15" s="201" t="s">
        <v>196</v>
      </c>
    </row>
    <row r="16" spans="1:11" x14ac:dyDescent="0.25">
      <c r="A16" s="192" t="s">
        <v>283</v>
      </c>
      <c r="B16" s="193" t="s">
        <v>284</v>
      </c>
      <c r="C16" s="194">
        <v>1</v>
      </c>
      <c r="D16" s="195">
        <v>60</v>
      </c>
      <c r="F16" s="199">
        <v>35</v>
      </c>
      <c r="G16" s="200" t="s">
        <v>199</v>
      </c>
      <c r="H16" s="200" t="s">
        <v>200</v>
      </c>
      <c r="I16" s="200" t="s">
        <v>201</v>
      </c>
      <c r="J16" s="200" t="s">
        <v>202</v>
      </c>
      <c r="K16" s="201" t="s">
        <v>136</v>
      </c>
    </row>
    <row r="17" spans="1:11" x14ac:dyDescent="0.25">
      <c r="A17" s="192" t="s">
        <v>285</v>
      </c>
      <c r="B17" s="193" t="s">
        <v>286</v>
      </c>
      <c r="C17" s="194">
        <v>1</v>
      </c>
      <c r="D17" s="195">
        <v>11</v>
      </c>
      <c r="F17" s="199">
        <v>36</v>
      </c>
      <c r="G17" s="200" t="s">
        <v>205</v>
      </c>
      <c r="H17" s="200" t="s">
        <v>206</v>
      </c>
      <c r="I17" s="200" t="s">
        <v>207</v>
      </c>
      <c r="J17" s="200" t="s">
        <v>208</v>
      </c>
      <c r="K17" s="201" t="s">
        <v>209</v>
      </c>
    </row>
    <row r="18" spans="1:11" x14ac:dyDescent="0.25">
      <c r="A18" s="192" t="s">
        <v>287</v>
      </c>
      <c r="B18" s="193" t="s">
        <v>288</v>
      </c>
      <c r="C18" s="194">
        <v>1</v>
      </c>
      <c r="D18" s="195">
        <v>15</v>
      </c>
      <c r="F18" s="199">
        <v>51</v>
      </c>
      <c r="G18" s="200" t="s">
        <v>212</v>
      </c>
      <c r="H18" s="200" t="s">
        <v>213</v>
      </c>
      <c r="I18" s="200" t="s">
        <v>214</v>
      </c>
      <c r="J18" s="200" t="s">
        <v>215</v>
      </c>
      <c r="K18" s="201" t="s">
        <v>216</v>
      </c>
    </row>
    <row r="19" spans="1:11" x14ac:dyDescent="0.25">
      <c r="A19" s="192" t="s">
        <v>289</v>
      </c>
      <c r="B19" s="193" t="s">
        <v>290</v>
      </c>
      <c r="C19" s="194">
        <v>1</v>
      </c>
      <c r="D19" s="195">
        <v>19</v>
      </c>
      <c r="F19" s="199">
        <v>57</v>
      </c>
      <c r="G19" s="200" t="s">
        <v>219</v>
      </c>
      <c r="H19" s="200" t="s">
        <v>220</v>
      </c>
      <c r="I19" s="200" t="s">
        <v>221</v>
      </c>
      <c r="J19" s="200" t="s">
        <v>222</v>
      </c>
      <c r="K19" s="201" t="s">
        <v>223</v>
      </c>
    </row>
    <row r="20" spans="1:11" x14ac:dyDescent="0.25">
      <c r="A20" s="192" t="s">
        <v>291</v>
      </c>
      <c r="B20" s="193" t="s">
        <v>292</v>
      </c>
      <c r="C20" s="194">
        <v>1</v>
      </c>
      <c r="D20" s="195">
        <v>54</v>
      </c>
      <c r="F20" s="202">
        <v>58</v>
      </c>
      <c r="G20" s="203" t="s">
        <v>224</v>
      </c>
      <c r="H20" s="203" t="s">
        <v>225</v>
      </c>
      <c r="I20" s="203" t="s">
        <v>226</v>
      </c>
      <c r="J20" s="203" t="s">
        <v>227</v>
      </c>
      <c r="K20" s="204" t="s">
        <v>136</v>
      </c>
    </row>
    <row r="21" spans="1:11" x14ac:dyDescent="0.25">
      <c r="A21" s="192" t="s">
        <v>293</v>
      </c>
      <c r="B21" s="193" t="s">
        <v>294</v>
      </c>
      <c r="C21" s="194">
        <v>1</v>
      </c>
      <c r="D21" s="195">
        <v>9</v>
      </c>
    </row>
    <row r="22" spans="1:11" x14ac:dyDescent="0.25">
      <c r="A22" s="192" t="s">
        <v>295</v>
      </c>
      <c r="B22" s="193" t="s">
        <v>296</v>
      </c>
      <c r="C22" s="194">
        <v>1</v>
      </c>
      <c r="D22" s="195">
        <v>11</v>
      </c>
    </row>
    <row r="23" spans="1:11" x14ac:dyDescent="0.25">
      <c r="A23" s="192" t="s">
        <v>297</v>
      </c>
      <c r="B23" s="193" t="s">
        <v>298</v>
      </c>
      <c r="C23" s="194">
        <v>1</v>
      </c>
      <c r="D23" s="195">
        <v>17</v>
      </c>
    </row>
    <row r="24" spans="1:11" x14ac:dyDescent="0.25">
      <c r="A24" s="192" t="s">
        <v>299</v>
      </c>
      <c r="B24" s="193" t="s">
        <v>300</v>
      </c>
      <c r="C24" s="194">
        <v>1</v>
      </c>
      <c r="D24" s="195">
        <v>49</v>
      </c>
    </row>
    <row r="25" spans="1:11" x14ac:dyDescent="0.25">
      <c r="A25" s="192" t="s">
        <v>301</v>
      </c>
      <c r="B25" s="193" t="s">
        <v>302</v>
      </c>
      <c r="C25" s="194">
        <v>1</v>
      </c>
      <c r="D25" s="195">
        <v>3.6</v>
      </c>
    </row>
    <row r="26" spans="1:11" x14ac:dyDescent="0.25">
      <c r="A26" s="192" t="s">
        <v>303</v>
      </c>
      <c r="B26" s="193" t="s">
        <v>304</v>
      </c>
      <c r="C26" s="194">
        <v>1</v>
      </c>
      <c r="D26" s="195">
        <v>5.5</v>
      </c>
    </row>
    <row r="27" spans="1:11" x14ac:dyDescent="0.25">
      <c r="A27" s="192" t="s">
        <v>305</v>
      </c>
      <c r="B27" s="193" t="s">
        <v>306</v>
      </c>
      <c r="C27" s="194">
        <v>1</v>
      </c>
      <c r="D27" s="195">
        <v>8.1999999999999993</v>
      </c>
    </row>
    <row r="28" spans="1:11" x14ac:dyDescent="0.25">
      <c r="A28" s="192" t="s">
        <v>307</v>
      </c>
      <c r="B28" s="193" t="s">
        <v>308</v>
      </c>
      <c r="C28" s="194">
        <v>1</v>
      </c>
      <c r="D28" s="195">
        <v>2.8</v>
      </c>
    </row>
    <row r="29" spans="1:11" x14ac:dyDescent="0.25">
      <c r="A29" s="192" t="s">
        <v>309</v>
      </c>
      <c r="B29" s="193" t="s">
        <v>310</v>
      </c>
      <c r="C29" s="194">
        <v>1</v>
      </c>
      <c r="D29" s="195">
        <v>4.5</v>
      </c>
    </row>
    <row r="30" spans="1:11" x14ac:dyDescent="0.25">
      <c r="A30" s="192" t="s">
        <v>311</v>
      </c>
      <c r="B30" s="193" t="s">
        <v>312</v>
      </c>
      <c r="C30" s="194">
        <v>1</v>
      </c>
      <c r="D30" s="195">
        <v>8.1</v>
      </c>
    </row>
    <row r="31" spans="1:11" x14ac:dyDescent="0.25">
      <c r="A31" s="192" t="s">
        <v>313</v>
      </c>
      <c r="B31" s="193" t="s">
        <v>314</v>
      </c>
      <c r="C31" s="194">
        <v>1</v>
      </c>
      <c r="D31" s="195">
        <v>2.9</v>
      </c>
    </row>
    <row r="32" spans="1:11" x14ac:dyDescent="0.25">
      <c r="A32" s="192" t="s">
        <v>315</v>
      </c>
      <c r="B32" s="193" t="s">
        <v>316</v>
      </c>
      <c r="C32" s="194">
        <v>1</v>
      </c>
      <c r="D32" s="195">
        <v>4.5999999999999996</v>
      </c>
    </row>
    <row r="33" spans="1:4" x14ac:dyDescent="0.25">
      <c r="A33" s="192" t="s">
        <v>317</v>
      </c>
      <c r="B33" s="193" t="s">
        <v>318</v>
      </c>
      <c r="C33" s="194">
        <v>1</v>
      </c>
      <c r="D33" s="195">
        <v>8.1999999999999993</v>
      </c>
    </row>
    <row r="34" spans="1:4" x14ac:dyDescent="0.25">
      <c r="A34" s="192" t="s">
        <v>319</v>
      </c>
      <c r="B34" s="193" t="s">
        <v>320</v>
      </c>
      <c r="C34" s="194">
        <v>2</v>
      </c>
      <c r="D34" s="195">
        <v>148</v>
      </c>
    </row>
    <row r="35" spans="1:4" x14ac:dyDescent="0.25">
      <c r="A35" s="192" t="s">
        <v>321</v>
      </c>
      <c r="B35" s="193" t="s">
        <v>322</v>
      </c>
      <c r="C35" s="194">
        <v>2</v>
      </c>
      <c r="D35" s="195">
        <v>78</v>
      </c>
    </row>
    <row r="36" spans="1:4" x14ac:dyDescent="0.25">
      <c r="A36" s="192" t="s">
        <v>323</v>
      </c>
      <c r="B36" s="193" t="s">
        <v>324</v>
      </c>
      <c r="C36" s="194">
        <v>2</v>
      </c>
      <c r="D36" s="195">
        <v>46</v>
      </c>
    </row>
    <row r="37" spans="1:4" x14ac:dyDescent="0.25">
      <c r="A37" s="192" t="s">
        <v>325</v>
      </c>
      <c r="B37" s="193" t="s">
        <v>326</v>
      </c>
      <c r="C37" s="194">
        <v>2</v>
      </c>
      <c r="D37" s="195">
        <v>36</v>
      </c>
    </row>
    <row r="38" spans="1:4" x14ac:dyDescent="0.25">
      <c r="A38" s="192" t="s">
        <v>327</v>
      </c>
      <c r="B38" s="193" t="s">
        <v>328</v>
      </c>
      <c r="C38" s="194">
        <v>2</v>
      </c>
      <c r="D38" s="195">
        <v>53</v>
      </c>
    </row>
    <row r="39" spans="1:4" x14ac:dyDescent="0.25">
      <c r="A39" s="192" t="s">
        <v>329</v>
      </c>
      <c r="B39" s="193" t="s">
        <v>330</v>
      </c>
      <c r="C39" s="194">
        <v>2</v>
      </c>
      <c r="D39" s="195">
        <v>60</v>
      </c>
    </row>
    <row r="40" spans="1:4" x14ac:dyDescent="0.25">
      <c r="A40" s="192" t="s">
        <v>331</v>
      </c>
      <c r="B40" s="193" t="s">
        <v>332</v>
      </c>
      <c r="C40" s="194">
        <v>2</v>
      </c>
      <c r="D40" s="195">
        <v>43</v>
      </c>
    </row>
    <row r="41" spans="1:4" x14ac:dyDescent="0.25">
      <c r="A41" s="192" t="s">
        <v>333</v>
      </c>
      <c r="B41" s="193" t="s">
        <v>334</v>
      </c>
      <c r="C41" s="194">
        <v>2</v>
      </c>
      <c r="D41" s="195">
        <v>26</v>
      </c>
    </row>
    <row r="42" spans="1:4" x14ac:dyDescent="0.25">
      <c r="A42" s="192" t="s">
        <v>335</v>
      </c>
      <c r="B42" s="193" t="s">
        <v>336</v>
      </c>
      <c r="C42" s="194">
        <v>2</v>
      </c>
      <c r="D42" s="195">
        <v>40</v>
      </c>
    </row>
    <row r="43" spans="1:4" x14ac:dyDescent="0.25">
      <c r="A43" s="192" t="s">
        <v>337</v>
      </c>
      <c r="B43" s="193" t="s">
        <v>338</v>
      </c>
      <c r="C43" s="194">
        <v>2</v>
      </c>
      <c r="D43" s="195">
        <v>26</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Exercice 3</vt:lpstr>
      <vt:lpstr>Exercice 3 (2)</vt:lpstr>
      <vt:lpstr>Exercice 3 (3)</vt:lpstr>
      <vt:lpstr>Listes pour facture</vt:lpstr>
      <vt:lpstr>Exercice 3 (4)</vt:lpstr>
      <vt:lpstr>Listes exercice 3</vt:lpstr>
      <vt:lpstr>Code_Client</vt:lpstr>
      <vt:lpstr>Code_des_représentants</vt:lpstr>
      <vt:lpstr>code_TVA</vt:lpstr>
      <vt:lpstr>codeclt</vt:lpstr>
      <vt:lpstr>codetva</vt:lpstr>
      <vt:lpstr>Ref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LERA</dc:creator>
  <cp:lastModifiedBy>Michel</cp:lastModifiedBy>
  <dcterms:created xsi:type="dcterms:W3CDTF">2018-11-14T07:34:33Z</dcterms:created>
  <dcterms:modified xsi:type="dcterms:W3CDTF">2018-11-17T08:37:11Z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96 96 1920 1080</vt:lpwstr>
  </property>
</Properties>
</file>