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950" yWindow="750" windowWidth="11700" windowHeight="7620"/>
  </bookViews>
  <sheets>
    <sheet name="TESTDEF (3)" sheetId="1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5" i="13"/>
  <c r="L107"/>
  <c r="L111"/>
  <c r="J114"/>
  <c r="L114" s="1"/>
  <c r="H114"/>
  <c r="K114" s="1"/>
  <c r="F114"/>
  <c r="J113"/>
  <c r="L113" s="1"/>
  <c r="H113"/>
  <c r="K113" s="1"/>
  <c r="F113"/>
  <c r="J112"/>
  <c r="L112" s="1"/>
  <c r="H112"/>
  <c r="K112" s="1"/>
  <c r="F112"/>
  <c r="J111"/>
  <c r="H111"/>
  <c r="K111" s="1"/>
  <c r="F111"/>
  <c r="J110"/>
  <c r="L110" s="1"/>
  <c r="H110"/>
  <c r="K110" s="1"/>
  <c r="F110"/>
  <c r="J109"/>
  <c r="L109" s="1"/>
  <c r="H109"/>
  <c r="K109" s="1"/>
  <c r="F109"/>
  <c r="J108"/>
  <c r="L108" s="1"/>
  <c r="H108"/>
  <c r="K108" s="1"/>
  <c r="F108"/>
  <c r="J107"/>
  <c r="H107"/>
  <c r="K107" s="1"/>
  <c r="F107"/>
  <c r="J106"/>
  <c r="L106" s="1"/>
  <c r="H106"/>
  <c r="K106" s="1"/>
  <c r="F106"/>
  <c r="J105"/>
  <c r="L105" s="1"/>
  <c r="H105"/>
  <c r="K105" s="1"/>
  <c r="F105"/>
  <c r="J104"/>
  <c r="L104" s="1"/>
  <c r="H104"/>
  <c r="K104" s="1"/>
  <c r="F104"/>
  <c r="J103"/>
  <c r="L103" s="1"/>
  <c r="H103"/>
  <c r="K103" s="1"/>
  <c r="F103"/>
  <c r="J102"/>
  <c r="L102" s="1"/>
  <c r="H102"/>
  <c r="K102" s="1"/>
  <c r="F102"/>
  <c r="J101"/>
  <c r="L101" s="1"/>
  <c r="H101"/>
  <c r="K101" s="1"/>
  <c r="F101"/>
  <c r="J100"/>
  <c r="L100" s="1"/>
  <c r="H100"/>
  <c r="K100" s="1"/>
  <c r="F100"/>
  <c r="J99"/>
  <c r="L99" s="1"/>
  <c r="H99"/>
  <c r="K99" s="1"/>
  <c r="F99"/>
  <c r="J98"/>
  <c r="L98" s="1"/>
  <c r="H98"/>
  <c r="K98" s="1"/>
  <c r="F98"/>
  <c r="J97"/>
  <c r="L97" s="1"/>
  <c r="H97"/>
  <c r="K97" s="1"/>
  <c r="F97"/>
  <c r="J96"/>
  <c r="L96" s="1"/>
  <c r="H96"/>
  <c r="K96" s="1"/>
  <c r="F96"/>
  <c r="J95"/>
  <c r="H95"/>
  <c r="K95" s="1"/>
  <c r="F95"/>
  <c r="J94"/>
  <c r="L94" s="1"/>
  <c r="H94"/>
  <c r="K94" s="1"/>
  <c r="F94"/>
  <c r="J93"/>
  <c r="L93" s="1"/>
  <c r="H93"/>
  <c r="K93" s="1"/>
  <c r="F93"/>
  <c r="J92"/>
  <c r="L92" s="1"/>
  <c r="H92"/>
  <c r="K92" s="1"/>
  <c r="F92"/>
  <c r="J91"/>
  <c r="L91" s="1"/>
  <c r="H91"/>
  <c r="K91" s="1"/>
  <c r="F91"/>
  <c r="J90"/>
  <c r="L90" s="1"/>
  <c r="H90"/>
  <c r="K90" s="1"/>
  <c r="F90"/>
  <c r="J89"/>
  <c r="L89" s="1"/>
  <c r="H89"/>
  <c r="K89" s="1"/>
  <c r="F89"/>
  <c r="J88"/>
  <c r="L88" s="1"/>
  <c r="H88"/>
  <c r="K88" s="1"/>
  <c r="F88"/>
  <c r="J87"/>
  <c r="L87" s="1"/>
  <c r="H87"/>
  <c r="K87" s="1"/>
  <c r="F87"/>
  <c r="J86"/>
  <c r="L86" s="1"/>
  <c r="H86"/>
  <c r="K86" s="1"/>
  <c r="F86"/>
  <c r="J85"/>
  <c r="L85" s="1"/>
  <c r="H85"/>
  <c r="K85" s="1"/>
  <c r="F85"/>
  <c r="A85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J84"/>
  <c r="L84" s="1"/>
  <c r="H84"/>
  <c r="K84" s="1"/>
  <c r="F84"/>
  <c r="M94" l="1"/>
  <c r="N95"/>
  <c r="O95" s="1"/>
  <c r="N96"/>
  <c r="O96" s="1"/>
  <c r="M97"/>
  <c r="M113"/>
  <c r="N89"/>
  <c r="O89" s="1"/>
  <c r="M109"/>
  <c r="N84"/>
  <c r="O84" s="1"/>
  <c r="M106"/>
  <c r="M110"/>
  <c r="M86"/>
  <c r="M98"/>
  <c r="M107"/>
  <c r="M93"/>
  <c r="M99"/>
  <c r="M100"/>
  <c r="M104"/>
  <c r="M108"/>
  <c r="M91"/>
  <c r="M92"/>
  <c r="M103"/>
  <c r="M114"/>
  <c r="M88"/>
  <c r="M85"/>
  <c r="M105"/>
  <c r="M87"/>
  <c r="M90"/>
  <c r="M101"/>
  <c r="M111"/>
  <c r="M102"/>
  <c r="M112"/>
  <c r="N97"/>
  <c r="O97" s="1"/>
  <c r="A113"/>
  <c r="A114" s="1"/>
  <c r="A112"/>
  <c r="M95" l="1"/>
  <c r="N113"/>
  <c r="M96"/>
  <c r="N94"/>
  <c r="O94" s="1"/>
  <c r="N109"/>
  <c r="N86"/>
  <c r="O86" s="1"/>
  <c r="N98"/>
  <c r="O98" s="1"/>
  <c r="N106"/>
  <c r="N107"/>
  <c r="N104"/>
  <c r="N108"/>
  <c r="N100"/>
  <c r="O100" s="1"/>
  <c r="N110"/>
  <c r="M89"/>
  <c r="N93"/>
  <c r="O93" s="1"/>
  <c r="M84"/>
  <c r="N99"/>
  <c r="O99" s="1"/>
  <c r="N92"/>
  <c r="O92" s="1"/>
  <c r="N91"/>
  <c r="O91" s="1"/>
  <c r="N102"/>
  <c r="N105"/>
  <c r="N85"/>
  <c r="O85" s="1"/>
  <c r="N87"/>
  <c r="O87" s="1"/>
  <c r="N88"/>
  <c r="O88" s="1"/>
  <c r="N112"/>
  <c r="N90"/>
  <c r="O90" s="1"/>
  <c r="N101"/>
  <c r="O101" s="1"/>
  <c r="N103"/>
  <c r="N111"/>
  <c r="N114"/>
</calcChain>
</file>

<file path=xl/sharedStrings.xml><?xml version="1.0" encoding="utf-8"?>
<sst xmlns="http://schemas.openxmlformats.org/spreadsheetml/2006/main" count="92" uniqueCount="74">
  <si>
    <t>Code</t>
  </si>
  <si>
    <t>Indice</t>
  </si>
  <si>
    <t>Avancement</t>
  </si>
  <si>
    <t>Grade</t>
  </si>
  <si>
    <t>CLASSIFICATION ACTUELLE</t>
  </si>
  <si>
    <t>N°</t>
  </si>
  <si>
    <t>Matricule</t>
  </si>
  <si>
    <t>Durée</t>
  </si>
  <si>
    <t>Initial</t>
  </si>
  <si>
    <t>Clé</t>
  </si>
  <si>
    <t>Naissance</t>
  </si>
  <si>
    <t>Noms &amp; Prénoms</t>
  </si>
  <si>
    <t>Date de</t>
  </si>
  <si>
    <t>Retraite</t>
  </si>
  <si>
    <t>Date dernier</t>
  </si>
  <si>
    <t>Décision de</t>
  </si>
  <si>
    <t>Solde de</t>
  </si>
  <si>
    <t xml:space="preserve">Base </t>
  </si>
  <si>
    <t xml:space="preserve">Indice </t>
  </si>
  <si>
    <t>Grade à</t>
  </si>
  <si>
    <t>Jour</t>
  </si>
  <si>
    <t>Message à</t>
  </si>
  <si>
    <t>l'Avancement</t>
  </si>
  <si>
    <t>Actualisé</t>
  </si>
  <si>
    <t>Solde de Base</t>
  </si>
  <si>
    <t>ABAGHA EYOGHE Thomas</t>
  </si>
  <si>
    <t>ABAGHE MENGA Roger</t>
  </si>
  <si>
    <t>ABANG MBA Pérrine</t>
  </si>
  <si>
    <t>ABA-ZUE Jean Guy</t>
  </si>
  <si>
    <t>ABDOULAYE MOUHAMAN</t>
  </si>
  <si>
    <t>ABEME NDONG Sidonie</t>
  </si>
  <si>
    <t>ABENG Huguette</t>
  </si>
  <si>
    <t>ABESSOLE ENGOUANG Christ Antoine</t>
  </si>
  <si>
    <t>ABESSOLO Aimé Nicaise</t>
  </si>
  <si>
    <t>ABESSOLO ELLA Jean Daniel</t>
  </si>
  <si>
    <t>ABESSOLO ESSONO  Frédéric</t>
  </si>
  <si>
    <t>ABESSOLO Fernand</t>
  </si>
  <si>
    <t>ABESSOLO MBA Abdoulaye</t>
  </si>
  <si>
    <t>ABESSOLO METOGO Symphorien</t>
  </si>
  <si>
    <t>ABESSOLO METOU Jean de la Croix</t>
  </si>
  <si>
    <t>ABESSOLO OBIANG Samuel Lambert</t>
  </si>
  <si>
    <t>ABESSOLO OVONO Honoré</t>
  </si>
  <si>
    <t>ABESSOLO SIMA Edith Pélagie</t>
  </si>
  <si>
    <t>ABIKA Faousiath Varnelle</t>
  </si>
  <si>
    <t>ABO MEVOUNG Gregoire</t>
  </si>
  <si>
    <t>ABOGHE ABOUMEYEME Yolande Danielle</t>
  </si>
  <si>
    <t>ABOGHE ELLA Emmanuel</t>
  </si>
  <si>
    <t>ABOGHE Gustave</t>
  </si>
  <si>
    <t>ABOGHE Hughes Landry</t>
  </si>
  <si>
    <t>ABOGHE Marjolaine</t>
  </si>
  <si>
    <t>ABOGHE MBA Née MEYENA EYENE Chantal</t>
  </si>
  <si>
    <t>ABOGHE OBIANG Christian</t>
  </si>
  <si>
    <t>ABORE ANGOUA Laure</t>
  </si>
  <si>
    <t>ABOUE MENDOME Ghislain</t>
  </si>
  <si>
    <t>ABOUGONO ZUE Nicole</t>
  </si>
  <si>
    <t>K</t>
  </si>
  <si>
    <t>P</t>
  </si>
  <si>
    <t>T</t>
  </si>
  <si>
    <t>X</t>
  </si>
  <si>
    <t>M</t>
  </si>
  <si>
    <t>F</t>
  </si>
  <si>
    <t>W</t>
  </si>
  <si>
    <t>E</t>
  </si>
  <si>
    <t>L</t>
  </si>
  <si>
    <t>D</t>
  </si>
  <si>
    <t>U</t>
  </si>
  <si>
    <t>A</t>
  </si>
  <si>
    <t>G</t>
  </si>
  <si>
    <t>R</t>
  </si>
  <si>
    <t>V</t>
  </si>
  <si>
    <t>N</t>
  </si>
  <si>
    <t>XX</t>
  </si>
  <si>
    <t>ABANG NKOGHE Marie G. ép. MIKOLOU MBADINGA</t>
  </si>
  <si>
    <t>Age retraite</t>
  </si>
</sst>
</file>

<file path=xl/styles.xml><?xml version="1.0" encoding="utf-8"?>
<styleSheet xmlns="http://schemas.openxmlformats.org/spreadsheetml/2006/main">
  <numFmts count="4">
    <numFmt numFmtId="41" formatCode="_-* #,##0\ _€_-;\-* #,##0\ _€_-;_-* &quot;-&quot;\ _€_-;_-@_-"/>
    <numFmt numFmtId="164" formatCode="[$-40C]d\-mmm\-yy;@"/>
    <numFmt numFmtId="165" formatCode="0.0"/>
    <numFmt numFmtId="166" formatCode="#,##0_ ;\-#,##0\ 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0" fillId="3" borderId="4" xfId="0" applyFill="1" applyBorder="1"/>
    <xf numFmtId="164" fontId="0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41" fontId="1" fillId="0" borderId="5" xfId="0" applyNumberFormat="1" applyFont="1" applyFill="1" applyBorder="1" applyAlignment="1">
      <alignment horizontal="center"/>
    </xf>
    <xf numFmtId="0" fontId="1" fillId="0" borderId="0" xfId="0" applyFont="1"/>
    <xf numFmtId="41" fontId="1" fillId="0" borderId="4" xfId="0" applyNumberFormat="1" applyFont="1" applyFill="1" applyBorder="1" applyAlignment="1">
      <alignment horizontal="center"/>
    </xf>
    <xf numFmtId="1" fontId="0" fillId="0" borderId="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0" xfId="0" applyBorder="1"/>
    <xf numFmtId="0" fontId="4" fillId="12" borderId="5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2" borderId="9" xfId="0" applyFont="1" applyFill="1" applyBorder="1" applyAlignment="1">
      <alignment horizontal="center" vertical="center"/>
    </xf>
    <xf numFmtId="0" fontId="4" fillId="12" borderId="8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/>
    </xf>
    <xf numFmtId="0" fontId="5" fillId="0" borderId="4" xfId="0" applyFont="1" applyFill="1" applyBorder="1"/>
    <xf numFmtId="166" fontId="1" fillId="0" borderId="4" xfId="0" applyNumberFormat="1" applyFont="1" applyFill="1" applyBorder="1" applyAlignment="1">
      <alignment horizontal="center"/>
    </xf>
    <xf numFmtId="165" fontId="7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/>
    </xf>
    <xf numFmtId="3" fontId="5" fillId="0" borderId="4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3" fontId="5" fillId="0" borderId="4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center"/>
    </xf>
    <xf numFmtId="164" fontId="4" fillId="12" borderId="5" xfId="0" applyNumberFormat="1" applyFont="1" applyFill="1" applyBorder="1" applyAlignment="1">
      <alignment horizontal="center" vertical="center"/>
    </xf>
    <xf numFmtId="164" fontId="4" fillId="12" borderId="9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3" fontId="0" fillId="0" borderId="5" xfId="0" applyNumberFormat="1" applyFont="1" applyFill="1" applyBorder="1" applyAlignment="1">
      <alignment horizontal="center" vertical="center"/>
    </xf>
    <xf numFmtId="3" fontId="0" fillId="0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16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41" fontId="7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7" borderId="10" xfId="0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 wrapText="1"/>
    </xf>
    <xf numFmtId="166" fontId="1" fillId="0" borderId="5" xfId="0" applyNumberFormat="1" applyFont="1" applyFill="1" applyBorder="1" applyAlignment="1">
      <alignment horizontal="center"/>
    </xf>
    <xf numFmtId="41" fontId="7" fillId="0" borderId="5" xfId="0" applyNumberFormat="1" applyFont="1" applyFill="1" applyBorder="1" applyAlignment="1">
      <alignment horizontal="center"/>
    </xf>
    <xf numFmtId="0" fontId="10" fillId="12" borderId="7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165" fontId="7" fillId="10" borderId="5" xfId="0" applyNumberFormat="1" applyFont="1" applyFill="1" applyBorder="1" applyAlignment="1">
      <alignment horizontal="center" vertical="center"/>
    </xf>
    <xf numFmtId="166" fontId="1" fillId="10" borderId="5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64" fontId="0" fillId="3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6" fontId="1" fillId="3" borderId="5" xfId="0" applyNumberFormat="1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12" borderId="4" xfId="0" applyFont="1" applyFill="1" applyBorder="1" applyAlignment="1">
      <alignment horizontal="center" vertical="center"/>
    </xf>
    <xf numFmtId="3" fontId="1" fillId="12" borderId="4" xfId="0" applyNumberFormat="1" applyFont="1" applyFill="1" applyBorder="1" applyAlignment="1">
      <alignment horizontal="center" vertical="center"/>
    </xf>
    <xf numFmtId="0" fontId="8" fillId="12" borderId="4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1" fillId="18" borderId="10" xfId="0" applyFont="1" applyFill="1" applyBorder="1" applyAlignment="1">
      <alignment horizontal="center" vertical="center"/>
    </xf>
  </cellXfs>
  <cellStyles count="1">
    <cellStyle name="Normal" xfId="0" builtinId="0"/>
  </cellStyles>
  <dxfs count="3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33" formatCode="_-* #,##0\ _€_-;\-* #,##0\ _€_-;_-* &quot;-&quot;\ _€_-;_-@_-"/>
      <fill>
        <patternFill patternType="none">
          <fgColor indexed="64"/>
          <bgColor auto="1"/>
        </patternFill>
      </fill>
      <alignment horizont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bgColor auto="1"/>
        </patternFill>
      </fill>
      <alignment horizont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33" formatCode="_-* #,##0\ _€_-;\-* #,##0\ _€_-;_-* &quot;-&quot;\ _€_-;_-@_-"/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-* #,##0\ _€_-;\-* #,##0\ _€_-;_-* &quot;-&quot;\ _€_-;_-@_-"/>
      <fill>
        <patternFill patternType="none">
          <fgColor theme="4" tint="0.79998168889431442"/>
          <bgColor auto="1"/>
        </patternFill>
      </fill>
      <alignment horizont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theme="4" tint="0.79998168889431442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40C]d\-mmm\-yy;@"/>
      <fill>
        <patternFill patternType="none">
          <fgColor theme="4" tint="0.79998168889431442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40C]d\-mmm\-yy;@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40C]d\-mmm\-yy;@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theme="4" tint="0.79998168889431442"/>
          <bgColor auto="1"/>
        </patternFill>
      </fill>
      <alignment horizontal="lef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99"/>
      <color rgb="FF00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22345362" displayName="Tableau22345362" ref="A84:O114" headerRowCount="0" totalsRowShown="0" headerRowDxfId="32" dataDxfId="31" tableBorderDxfId="30">
  <tableColumns count="15">
    <tableColumn id="1" name="N°" headerRowDxfId="29" dataDxfId="28">
      <calculatedColumnFormula>A83+1</calculatedColumnFormula>
    </tableColumn>
    <tableColumn id="2" name="Matricule" headerRowDxfId="27" dataDxfId="26"/>
    <tableColumn id="14" name="Colonne1" headerRowDxfId="25" dataDxfId="24"/>
    <tableColumn id="3" name="Noms &amp;" headerRowDxfId="23" dataDxfId="22"/>
    <tableColumn id="15" name="Date" headerRowDxfId="21" dataDxfId="20"/>
    <tableColumn id="16" name="Départ" headerRowDxfId="19" dataDxfId="18"/>
    <tableColumn id="4" name="Grade" headerRowDxfId="17" dataDxfId="16"/>
    <tableColumn id="5" name="Indice" headerRowDxfId="15" dataDxfId="14">
      <calculatedColumnFormula>VLOOKUP($G84,$R$5:$S$79,2,0)</calculatedColumnFormula>
    </tableColumn>
    <tableColumn id="6" name="Date Dernier" headerRowDxfId="13" dataDxfId="12"/>
    <tableColumn id="7" name="Durée" headerRowDxfId="11" dataDxfId="10">
      <calculatedColumnFormula>ROUND(IF((NOW()-I84)/365&lt;2.1,INT((NOW()-I84)/365),(NOW()-I84)/365),1)</calculatedColumnFormula>
    </tableColumn>
    <tableColumn id="8" name="Solde " headerRowDxfId="9" dataDxfId="8">
      <calculatedColumnFormula>425*H84+80000</calculatedColumnFormula>
    </tableColumn>
    <tableColumn id="9" name="Grade " headerRowDxfId="7" dataDxfId="0">
      <calculatedColumnFormula>IF(AND(MOD(G84,5)=0,MOD(G84,10)&lt;&gt;0),G84,IF(Tableau22345362[[#This Row],[Durée]]&gt;=INDEX($Q$5:$Q$79,MATCH(Tableau22345362[[#This Row],[Grade]],$R$5:$R$79,0)),INDEX($R$5:$R$79,MATCH(Tableau22345362[[#This Row],[Grade]],$R$5:$R$79,0)+1),Tableau22345362[[#This Row],[Grade]]))</calculatedColumnFormula>
    </tableColumn>
    <tableColumn id="10" name="Message" headerRowDxfId="6" dataDxfId="5">
      <calculatedColumnFormula>IF(G84&lt;&gt;L84,"Avancement à faire","RAS")</calculatedColumnFormula>
    </tableColumn>
    <tableColumn id="11" name="Indice3" headerRowDxfId="4" dataDxfId="3">
      <calculatedColumnFormula>VLOOKUP('TESTDEF (3)'!$L84,$R$5:$S$79,2,0)</calculatedColumnFormula>
    </tableColumn>
    <tableColumn id="12" name="Solde" headerRowDxfId="2" dataDxfId="1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S114"/>
  <sheetViews>
    <sheetView tabSelected="1" topLeftCell="C73" workbookViewId="0">
      <selection activeCell="R87" sqref="R87"/>
    </sheetView>
  </sheetViews>
  <sheetFormatPr baseColWidth="10" defaultRowHeight="15"/>
  <cols>
    <col min="1" max="1" width="5.140625" style="16" customWidth="1"/>
    <col min="2" max="2" width="12.140625" style="40" customWidth="1"/>
    <col min="3" max="3" width="4.140625" style="46" customWidth="1"/>
    <col min="4" max="4" width="54.7109375" style="38" customWidth="1"/>
    <col min="5" max="5" width="11.7109375" style="43" customWidth="1"/>
    <col min="6" max="6" width="16.7109375" style="18" customWidth="1"/>
    <col min="7" max="7" width="9.7109375" style="19" bestFit="1" customWidth="1"/>
    <col min="8" max="8" width="8.140625" style="51" customWidth="1"/>
    <col min="9" max="9" width="13.140625" style="16" customWidth="1"/>
    <col min="10" max="10" width="7.42578125" style="16" customWidth="1"/>
    <col min="11" max="11" width="11" style="19" customWidth="1"/>
    <col min="12" max="12" width="10.7109375" style="49" customWidth="1"/>
    <col min="13" max="13" width="18.7109375" style="49" customWidth="1"/>
    <col min="14" max="14" width="10.28515625" style="51" customWidth="1"/>
    <col min="15" max="15" width="14.42578125" style="21" customWidth="1"/>
    <col min="16" max="16" width="4" customWidth="1"/>
    <col min="17" max="17" width="6.42578125" customWidth="1"/>
    <col min="18" max="18" width="7.85546875" customWidth="1"/>
    <col min="19" max="19" width="8.42578125" customWidth="1"/>
  </cols>
  <sheetData>
    <row r="3" spans="17:19">
      <c r="Q3" s="82" t="s">
        <v>4</v>
      </c>
      <c r="R3" s="82"/>
      <c r="S3" s="82"/>
    </row>
    <row r="4" spans="17:19">
      <c r="Q4" s="53" t="s">
        <v>7</v>
      </c>
      <c r="R4" s="25" t="s">
        <v>0</v>
      </c>
      <c r="S4" s="24" t="s">
        <v>1</v>
      </c>
    </row>
    <row r="5" spans="17:19">
      <c r="Q5" s="2">
        <v>2</v>
      </c>
      <c r="R5" s="4">
        <v>101</v>
      </c>
      <c r="S5" s="4">
        <v>915</v>
      </c>
    </row>
    <row r="6" spans="17:19">
      <c r="Q6" s="2">
        <v>2</v>
      </c>
      <c r="R6" s="4">
        <v>102</v>
      </c>
      <c r="S6" s="4">
        <v>980</v>
      </c>
    </row>
    <row r="7" spans="17:19">
      <c r="Q7" s="2">
        <v>3</v>
      </c>
      <c r="R7" s="4">
        <v>103</v>
      </c>
      <c r="S7" s="4">
        <v>1065</v>
      </c>
    </row>
    <row r="8" spans="17:19">
      <c r="Q8" s="2">
        <v>3</v>
      </c>
      <c r="R8" s="4">
        <v>104</v>
      </c>
      <c r="S8" s="4">
        <v>1245</v>
      </c>
    </row>
    <row r="9" spans="17:19">
      <c r="Q9" s="14"/>
      <c r="R9" s="4">
        <v>105</v>
      </c>
      <c r="S9" s="4">
        <v>1465</v>
      </c>
    </row>
    <row r="10" spans="17:19">
      <c r="Q10" s="1">
        <v>2</v>
      </c>
      <c r="R10" s="3">
        <v>111</v>
      </c>
      <c r="S10" s="3">
        <v>735</v>
      </c>
    </row>
    <row r="11" spans="17:19">
      <c r="Q11" s="1">
        <v>2</v>
      </c>
      <c r="R11" s="3">
        <v>112</v>
      </c>
      <c r="S11" s="3">
        <v>795</v>
      </c>
    </row>
    <row r="12" spans="17:19">
      <c r="Q12" s="1">
        <v>4</v>
      </c>
      <c r="R12" s="3">
        <v>113</v>
      </c>
      <c r="S12" s="3">
        <v>855</v>
      </c>
    </row>
    <row r="13" spans="17:19">
      <c r="Q13" s="1">
        <v>2</v>
      </c>
      <c r="R13" s="6">
        <v>121</v>
      </c>
      <c r="S13" s="6">
        <v>580</v>
      </c>
    </row>
    <row r="14" spans="17:19">
      <c r="Q14" s="1">
        <v>2</v>
      </c>
      <c r="R14" s="6">
        <v>122</v>
      </c>
      <c r="S14" s="6">
        <v>630</v>
      </c>
    </row>
    <row r="15" spans="17:19">
      <c r="Q15" s="1">
        <v>4</v>
      </c>
      <c r="R15" s="6">
        <v>123</v>
      </c>
      <c r="S15" s="6">
        <v>680</v>
      </c>
    </row>
    <row r="16" spans="17:19">
      <c r="Q16" s="54">
        <v>1</v>
      </c>
      <c r="R16" s="54">
        <v>130</v>
      </c>
      <c r="S16" s="54">
        <v>440</v>
      </c>
    </row>
    <row r="17" spans="17:19">
      <c r="Q17" s="1">
        <v>2</v>
      </c>
      <c r="R17" s="7">
        <v>131</v>
      </c>
      <c r="S17" s="7">
        <v>470</v>
      </c>
    </row>
    <row r="18" spans="17:19">
      <c r="Q18" s="1">
        <v>2</v>
      </c>
      <c r="R18" s="7">
        <v>132</v>
      </c>
      <c r="S18" s="7">
        <v>500</v>
      </c>
    </row>
    <row r="19" spans="17:19">
      <c r="Q19" s="1">
        <v>3</v>
      </c>
      <c r="R19" s="7">
        <v>133</v>
      </c>
      <c r="S19" s="7">
        <v>530</v>
      </c>
    </row>
    <row r="20" spans="17:19">
      <c r="Q20" s="1">
        <v>2</v>
      </c>
      <c r="R20" s="8">
        <v>201</v>
      </c>
      <c r="S20" s="8">
        <v>580</v>
      </c>
    </row>
    <row r="21" spans="17:19">
      <c r="Q21" s="1">
        <v>2</v>
      </c>
      <c r="R21" s="8">
        <v>202</v>
      </c>
      <c r="S21" s="8">
        <v>620</v>
      </c>
    </row>
    <row r="22" spans="17:19">
      <c r="Q22" s="1">
        <v>3</v>
      </c>
      <c r="R22" s="8">
        <v>203</v>
      </c>
      <c r="S22" s="8">
        <v>660</v>
      </c>
    </row>
    <row r="23" spans="17:19">
      <c r="Q23" s="1">
        <v>3</v>
      </c>
      <c r="R23" s="8">
        <v>204</v>
      </c>
      <c r="S23" s="8">
        <v>760</v>
      </c>
    </row>
    <row r="24" spans="17:19">
      <c r="Q24" s="14"/>
      <c r="R24" s="8">
        <v>205</v>
      </c>
      <c r="S24" s="8">
        <v>860</v>
      </c>
    </row>
    <row r="25" spans="17:19">
      <c r="Q25" s="1">
        <v>2</v>
      </c>
      <c r="R25" s="5">
        <v>211</v>
      </c>
      <c r="S25" s="5">
        <v>460</v>
      </c>
    </row>
    <row r="26" spans="17:19">
      <c r="Q26" s="1">
        <v>2</v>
      </c>
      <c r="R26" s="5">
        <v>212</v>
      </c>
      <c r="S26" s="5">
        <v>500</v>
      </c>
    </row>
    <row r="27" spans="17:19">
      <c r="Q27" s="1">
        <v>4</v>
      </c>
      <c r="R27" s="5">
        <v>213</v>
      </c>
      <c r="S27" s="5">
        <v>540</v>
      </c>
    </row>
    <row r="28" spans="17:19">
      <c r="Q28" s="1">
        <v>2</v>
      </c>
      <c r="R28" s="11">
        <v>221</v>
      </c>
      <c r="S28" s="11">
        <v>370</v>
      </c>
    </row>
    <row r="29" spans="17:19">
      <c r="Q29" s="1">
        <v>2</v>
      </c>
      <c r="R29" s="11">
        <v>222</v>
      </c>
      <c r="S29" s="11">
        <v>400</v>
      </c>
    </row>
    <row r="30" spans="17:19">
      <c r="Q30" s="1">
        <v>4</v>
      </c>
      <c r="R30" s="11">
        <v>223</v>
      </c>
      <c r="S30" s="11">
        <v>430</v>
      </c>
    </row>
    <row r="31" spans="17:19">
      <c r="Q31" s="54">
        <v>1</v>
      </c>
      <c r="R31" s="54">
        <v>230</v>
      </c>
      <c r="S31" s="54">
        <v>270</v>
      </c>
    </row>
    <row r="32" spans="17:19">
      <c r="Q32" s="1">
        <v>2</v>
      </c>
      <c r="R32" s="8">
        <v>231</v>
      </c>
      <c r="S32" s="8">
        <v>295</v>
      </c>
    </row>
    <row r="33" spans="17:19">
      <c r="Q33" s="1">
        <v>2</v>
      </c>
      <c r="R33" s="8">
        <v>232</v>
      </c>
      <c r="S33" s="8">
        <v>320</v>
      </c>
    </row>
    <row r="34" spans="17:19">
      <c r="Q34" s="1">
        <v>3</v>
      </c>
      <c r="R34" s="8">
        <v>233</v>
      </c>
      <c r="S34" s="8">
        <v>345</v>
      </c>
    </row>
    <row r="35" spans="17:19">
      <c r="Q35" s="54">
        <v>1</v>
      </c>
      <c r="R35" s="54">
        <v>330</v>
      </c>
      <c r="S35" s="54">
        <v>180</v>
      </c>
    </row>
    <row r="36" spans="17:19">
      <c r="Q36" s="1">
        <v>2</v>
      </c>
      <c r="R36" s="10">
        <v>301</v>
      </c>
      <c r="S36" s="10">
        <v>380</v>
      </c>
    </row>
    <row r="37" spans="17:19">
      <c r="Q37" s="1">
        <v>2</v>
      </c>
      <c r="R37" s="10">
        <v>302</v>
      </c>
      <c r="S37" s="10">
        <v>405</v>
      </c>
    </row>
    <row r="38" spans="17:19">
      <c r="Q38" s="1">
        <v>3</v>
      </c>
      <c r="R38" s="10">
        <v>303</v>
      </c>
      <c r="S38" s="10">
        <v>410</v>
      </c>
    </row>
    <row r="39" spans="17:19">
      <c r="Q39" s="1">
        <v>3</v>
      </c>
      <c r="R39" s="10">
        <v>304</v>
      </c>
      <c r="S39" s="10">
        <v>465</v>
      </c>
    </row>
    <row r="40" spans="17:19">
      <c r="Q40" s="14"/>
      <c r="R40" s="10">
        <v>305</v>
      </c>
      <c r="S40" s="10">
        <v>530</v>
      </c>
    </row>
    <row r="41" spans="17:19">
      <c r="Q41" s="1">
        <v>2</v>
      </c>
      <c r="R41" s="9">
        <v>311</v>
      </c>
      <c r="S41" s="9">
        <v>305</v>
      </c>
    </row>
    <row r="42" spans="17:19">
      <c r="Q42" s="1">
        <v>2</v>
      </c>
      <c r="R42" s="9">
        <v>312</v>
      </c>
      <c r="S42" s="9">
        <v>330</v>
      </c>
    </row>
    <row r="43" spans="17:19">
      <c r="Q43" s="1">
        <v>4</v>
      </c>
      <c r="R43" s="9">
        <v>313</v>
      </c>
      <c r="S43" s="9">
        <v>355</v>
      </c>
    </row>
    <row r="44" spans="17:19">
      <c r="Q44" s="1">
        <v>2</v>
      </c>
      <c r="R44" s="13">
        <v>321</v>
      </c>
      <c r="S44" s="13">
        <v>245</v>
      </c>
    </row>
    <row r="45" spans="17:19">
      <c r="Q45" s="1">
        <v>2</v>
      </c>
      <c r="R45" s="13">
        <v>322</v>
      </c>
      <c r="S45" s="13">
        <v>265</v>
      </c>
    </row>
    <row r="46" spans="17:19">
      <c r="Q46" s="1">
        <v>4</v>
      </c>
      <c r="R46" s="13">
        <v>323</v>
      </c>
      <c r="S46" s="13">
        <v>285</v>
      </c>
    </row>
    <row r="47" spans="17:19">
      <c r="Q47" s="1">
        <v>2</v>
      </c>
      <c r="R47" s="12">
        <v>331</v>
      </c>
      <c r="S47" s="12">
        <v>195</v>
      </c>
    </row>
    <row r="48" spans="17:19">
      <c r="Q48" s="1">
        <v>2</v>
      </c>
      <c r="R48" s="12">
        <v>332</v>
      </c>
      <c r="S48" s="12">
        <v>210</v>
      </c>
    </row>
    <row r="49" spans="17:19">
      <c r="Q49" s="1">
        <v>3</v>
      </c>
      <c r="R49" s="12">
        <v>333</v>
      </c>
      <c r="S49" s="12">
        <v>225</v>
      </c>
    </row>
    <row r="50" spans="17:19">
      <c r="Q50" s="1">
        <v>2</v>
      </c>
      <c r="R50" s="11">
        <v>401</v>
      </c>
      <c r="S50" s="11">
        <v>255</v>
      </c>
    </row>
    <row r="51" spans="17:19">
      <c r="Q51" s="1">
        <v>2</v>
      </c>
      <c r="R51" s="11">
        <v>402</v>
      </c>
      <c r="S51" s="11">
        <v>265</v>
      </c>
    </row>
    <row r="52" spans="17:19">
      <c r="Q52" s="1">
        <v>3</v>
      </c>
      <c r="R52" s="11">
        <v>403</v>
      </c>
      <c r="S52" s="11">
        <v>285</v>
      </c>
    </row>
    <row r="53" spans="17:19">
      <c r="Q53" s="1">
        <v>3</v>
      </c>
      <c r="R53" s="11">
        <v>404</v>
      </c>
      <c r="S53" s="11">
        <v>310</v>
      </c>
    </row>
    <row r="54" spans="17:19">
      <c r="Q54" s="14"/>
      <c r="R54" s="11">
        <v>405</v>
      </c>
      <c r="S54" s="11">
        <v>335</v>
      </c>
    </row>
    <row r="55" spans="17:19">
      <c r="Q55" s="1">
        <v>2</v>
      </c>
      <c r="R55" s="8">
        <v>411</v>
      </c>
      <c r="S55" s="8">
        <v>205</v>
      </c>
    </row>
    <row r="56" spans="17:19">
      <c r="Q56" s="1">
        <v>2</v>
      </c>
      <c r="R56" s="8">
        <v>412</v>
      </c>
      <c r="S56" s="8">
        <v>220</v>
      </c>
    </row>
    <row r="57" spans="17:19">
      <c r="Q57" s="1">
        <v>4</v>
      </c>
      <c r="R57" s="8">
        <v>413</v>
      </c>
      <c r="S57" s="8">
        <v>235</v>
      </c>
    </row>
    <row r="58" spans="17:19">
      <c r="Q58" s="1">
        <v>2</v>
      </c>
      <c r="R58" s="4">
        <v>421</v>
      </c>
      <c r="S58" s="4">
        <v>160</v>
      </c>
    </row>
    <row r="59" spans="17:19">
      <c r="Q59" s="1">
        <v>2</v>
      </c>
      <c r="R59" s="4">
        <v>422</v>
      </c>
      <c r="S59" s="4">
        <v>175</v>
      </c>
    </row>
    <row r="60" spans="17:19">
      <c r="Q60" s="1">
        <v>4</v>
      </c>
      <c r="R60" s="4">
        <v>423</v>
      </c>
      <c r="S60" s="4">
        <v>190</v>
      </c>
    </row>
    <row r="61" spans="17:19">
      <c r="Q61" s="54">
        <v>1</v>
      </c>
      <c r="R61" s="54">
        <v>430</v>
      </c>
      <c r="S61" s="54">
        <v>115</v>
      </c>
    </row>
    <row r="62" spans="17:19">
      <c r="Q62" s="1">
        <v>2</v>
      </c>
      <c r="R62" s="7">
        <v>431</v>
      </c>
      <c r="S62" s="7">
        <v>125</v>
      </c>
    </row>
    <row r="63" spans="17:19">
      <c r="Q63" s="1">
        <v>2</v>
      </c>
      <c r="R63" s="7">
        <v>432</v>
      </c>
      <c r="S63" s="7">
        <v>135</v>
      </c>
    </row>
    <row r="64" spans="17:19">
      <c r="Q64" s="1">
        <v>3</v>
      </c>
      <c r="R64" s="7">
        <v>433</v>
      </c>
      <c r="S64" s="7">
        <v>145</v>
      </c>
    </row>
    <row r="65" spans="17:19">
      <c r="Q65" s="1">
        <v>2</v>
      </c>
      <c r="R65" s="8">
        <v>501</v>
      </c>
      <c r="S65" s="8">
        <v>155</v>
      </c>
    </row>
    <row r="66" spans="17:19">
      <c r="Q66" s="1">
        <v>2</v>
      </c>
      <c r="R66" s="8">
        <v>502</v>
      </c>
      <c r="S66" s="8">
        <v>165</v>
      </c>
    </row>
    <row r="67" spans="17:19">
      <c r="Q67" s="1">
        <v>3</v>
      </c>
      <c r="R67" s="8">
        <v>503</v>
      </c>
      <c r="S67" s="8">
        <v>170</v>
      </c>
    </row>
    <row r="68" spans="17:19">
      <c r="Q68" s="1">
        <v>3</v>
      </c>
      <c r="R68" s="8">
        <v>504</v>
      </c>
      <c r="S68" s="8">
        <v>180</v>
      </c>
    </row>
    <row r="69" spans="17:19">
      <c r="Q69" s="14"/>
      <c r="R69" s="8">
        <v>505</v>
      </c>
      <c r="S69" s="8">
        <v>190</v>
      </c>
    </row>
    <row r="70" spans="17:19">
      <c r="Q70" s="1">
        <v>2</v>
      </c>
      <c r="R70" s="6">
        <v>511</v>
      </c>
      <c r="S70" s="6">
        <v>125</v>
      </c>
    </row>
    <row r="71" spans="17:19">
      <c r="Q71" s="1">
        <v>2</v>
      </c>
      <c r="R71" s="6">
        <v>512</v>
      </c>
      <c r="S71" s="6">
        <v>135</v>
      </c>
    </row>
    <row r="72" spans="17:19">
      <c r="Q72" s="1">
        <v>4</v>
      </c>
      <c r="R72" s="6">
        <v>513</v>
      </c>
      <c r="S72" s="6">
        <v>145</v>
      </c>
    </row>
    <row r="73" spans="17:19">
      <c r="Q73" s="1">
        <v>2</v>
      </c>
      <c r="R73" s="5">
        <v>521</v>
      </c>
      <c r="S73" s="5">
        <v>95</v>
      </c>
    </row>
    <row r="74" spans="17:19">
      <c r="Q74" s="1">
        <v>2</v>
      </c>
      <c r="R74" s="5">
        <v>522</v>
      </c>
      <c r="S74" s="5">
        <v>105</v>
      </c>
    </row>
    <row r="75" spans="17:19">
      <c r="Q75" s="1">
        <v>4</v>
      </c>
      <c r="R75" s="5">
        <v>523</v>
      </c>
      <c r="S75" s="5">
        <v>115</v>
      </c>
    </row>
    <row r="76" spans="17:19">
      <c r="Q76" s="54">
        <v>1</v>
      </c>
      <c r="R76" s="54">
        <v>530</v>
      </c>
      <c r="S76" s="54">
        <v>65</v>
      </c>
    </row>
    <row r="77" spans="17:19">
      <c r="Q77" s="1">
        <v>2</v>
      </c>
      <c r="R77" s="10">
        <v>531</v>
      </c>
      <c r="S77" s="10">
        <v>70</v>
      </c>
    </row>
    <row r="78" spans="17:19">
      <c r="Q78" s="1">
        <v>2</v>
      </c>
      <c r="R78" s="10">
        <v>532</v>
      </c>
      <c r="S78" s="10">
        <v>75</v>
      </c>
    </row>
    <row r="79" spans="17:19">
      <c r="Q79" s="1">
        <v>3</v>
      </c>
      <c r="R79" s="10">
        <v>533</v>
      </c>
      <c r="S79" s="10">
        <v>85</v>
      </c>
    </row>
    <row r="80" spans="17:19" ht="15.75">
      <c r="Q80" s="83" t="s">
        <v>73</v>
      </c>
      <c r="R80" s="83"/>
      <c r="S80" s="72">
        <v>60</v>
      </c>
    </row>
    <row r="82" spans="1:19" ht="15.75">
      <c r="A82" s="84" t="s">
        <v>5</v>
      </c>
      <c r="B82" s="85" t="s">
        <v>6</v>
      </c>
      <c r="C82" s="84" t="s">
        <v>9</v>
      </c>
      <c r="D82" s="86" t="s">
        <v>11</v>
      </c>
      <c r="E82" s="41" t="s">
        <v>12</v>
      </c>
      <c r="F82" s="73" t="s">
        <v>15</v>
      </c>
      <c r="G82" s="27" t="s">
        <v>0</v>
      </c>
      <c r="H82" s="73" t="s">
        <v>18</v>
      </c>
      <c r="I82" s="28" t="s">
        <v>14</v>
      </c>
      <c r="J82" s="87" t="s">
        <v>7</v>
      </c>
      <c r="K82" s="73" t="s">
        <v>16</v>
      </c>
      <c r="L82" s="47" t="s">
        <v>19</v>
      </c>
      <c r="M82" s="47" t="s">
        <v>21</v>
      </c>
      <c r="N82" s="73" t="s">
        <v>1</v>
      </c>
      <c r="O82" s="73" t="s">
        <v>24</v>
      </c>
      <c r="Q82" s="59"/>
      <c r="R82" s="59"/>
      <c r="S82" s="59"/>
    </row>
    <row r="83" spans="1:19" s="26" customFormat="1" ht="15.75">
      <c r="A83" s="84"/>
      <c r="B83" s="85"/>
      <c r="C83" s="84"/>
      <c r="D83" s="86"/>
      <c r="E83" s="42" t="s">
        <v>10</v>
      </c>
      <c r="F83" s="31" t="s">
        <v>13</v>
      </c>
      <c r="G83" s="29" t="s">
        <v>3</v>
      </c>
      <c r="H83" s="74" t="s">
        <v>8</v>
      </c>
      <c r="I83" s="30" t="s">
        <v>2</v>
      </c>
      <c r="J83" s="88"/>
      <c r="K83" s="74" t="s">
        <v>17</v>
      </c>
      <c r="L83" s="48" t="s">
        <v>20</v>
      </c>
      <c r="M83" s="48" t="s">
        <v>22</v>
      </c>
      <c r="N83" s="74" t="s">
        <v>23</v>
      </c>
      <c r="O83" s="74" t="s">
        <v>23</v>
      </c>
      <c r="Q83" s="56"/>
      <c r="R83" s="56"/>
      <c r="S83" s="56"/>
    </row>
    <row r="84" spans="1:19">
      <c r="A84" s="66">
        <v>1</v>
      </c>
      <c r="B84" s="39">
        <v>73243606</v>
      </c>
      <c r="C84" s="45" t="s">
        <v>55</v>
      </c>
      <c r="D84" s="32" t="s">
        <v>25</v>
      </c>
      <c r="E84" s="15">
        <v>27161</v>
      </c>
      <c r="F84" s="65" t="str">
        <f ca="1">IF((NOW()-E84)/365&lt;=S80,"","Droit à la Retraite")</f>
        <v/>
      </c>
      <c r="G84" s="62">
        <v>113</v>
      </c>
      <c r="H84" s="52">
        <f t="shared" ref="H84:H85" si="0">VLOOKUP($G84,$R$5:$S$79,2,0)</f>
        <v>855</v>
      </c>
      <c r="I84" s="15">
        <v>41315</v>
      </c>
      <c r="J84" s="34">
        <f t="shared" ref="J84:J114" ca="1" si="1">ROUND(IF((NOW()-I84)/365&lt;2.1,INT((NOW()-I84)/365),(NOW()-I84)/365),1)</f>
        <v>5.8</v>
      </c>
      <c r="K84" s="70">
        <f t="shared" ref="K84:K114" si="2">425*H84+80000</f>
        <v>443375</v>
      </c>
      <c r="L84" s="71">
        <f ca="1">IF(AND(MOD(G84,5)=0,MOD(G84,10)&lt;&gt;0),G84,IF(Tableau22345362[[#This Row],[Durée]]&gt;=INDEX($Q$5:$Q$79,MATCH(Tableau22345362[[#This Row],[Grade]],$R$5:$R$79,0)),INDEX($R$5:$R$79,MATCH(Tableau22345362[[#This Row],[Grade]],$R$5:$R$79,0)+1),Tableau22345362[[#This Row],[Grade]]))</f>
        <v>121</v>
      </c>
      <c r="M84" s="61" t="str">
        <f t="shared" ref="M84:M100" ca="1" si="3">IF(G84&lt;&gt;L84,"A codifier","")</f>
        <v>A codifier</v>
      </c>
      <c r="N84" s="50">
        <f ca="1">VLOOKUP('TESTDEF (3)'!$L84,$R$5:$S$79,2,0)</f>
        <v>580</v>
      </c>
      <c r="O84" s="33">
        <f ca="1">425*N84+80000</f>
        <v>326500</v>
      </c>
      <c r="Q84" s="57"/>
      <c r="R84" s="58"/>
      <c r="S84" s="58"/>
    </row>
    <row r="85" spans="1:19">
      <c r="A85" s="17">
        <f>A84+1</f>
        <v>2</v>
      </c>
      <c r="B85" s="39">
        <v>72241483</v>
      </c>
      <c r="C85" s="44" t="s">
        <v>56</v>
      </c>
      <c r="D85" s="32" t="s">
        <v>26</v>
      </c>
      <c r="E85" s="15">
        <v>29414</v>
      </c>
      <c r="F85" s="65" t="str">
        <f ca="1">IF((NOW()-E85)/365&lt;=S80,"","Droit à la Retraite")</f>
        <v/>
      </c>
      <c r="G85" s="62">
        <v>102</v>
      </c>
      <c r="H85" s="52">
        <f t="shared" si="0"/>
        <v>980</v>
      </c>
      <c r="I85" s="15">
        <v>42410</v>
      </c>
      <c r="J85" s="75">
        <f t="shared" ca="1" si="1"/>
        <v>2.8</v>
      </c>
      <c r="K85" s="76">
        <f t="shared" si="2"/>
        <v>496500</v>
      </c>
      <c r="L85" s="71">
        <f ca="1">IF(AND(MOD(G85,5)=0,MOD(G85,10)&lt;&gt;0),G85,IF(Tableau22345362[[#This Row],[Durée]]&gt;=INDEX($Q$5:$Q$79,MATCH(Tableau22345362[[#This Row],[Grade]],$R$5:$R$79,0)),INDEX($R$5:$R$79,MATCH(Tableau22345362[[#This Row],[Grade]],$R$5:$R$79,0)+1),Tableau22345362[[#This Row],[Grade]]))</f>
        <v>103</v>
      </c>
      <c r="M85" s="61" t="str">
        <f t="shared" ca="1" si="3"/>
        <v>A codifier</v>
      </c>
      <c r="N85" s="50">
        <f ca="1">VLOOKUP('TESTDEF (3)'!$L85,$R$5:$S$79,2,0)</f>
        <v>1065</v>
      </c>
      <c r="O85" s="33">
        <f t="shared" ref="O85:O101" ca="1" si="4">425*N85+80000</f>
        <v>532625</v>
      </c>
      <c r="Q85" s="58"/>
      <c r="R85" s="58"/>
      <c r="S85" s="58"/>
    </row>
    <row r="86" spans="1:19">
      <c r="A86" s="17">
        <f t="shared" ref="A86:A114" si="5">A85+1</f>
        <v>3</v>
      </c>
      <c r="B86" s="39">
        <v>73242561</v>
      </c>
      <c r="C86" s="44" t="s">
        <v>57</v>
      </c>
      <c r="D86" s="32" t="s">
        <v>27</v>
      </c>
      <c r="E86" s="15">
        <v>20951</v>
      </c>
      <c r="F86" s="65" t="str">
        <f ca="1">IF((NOW()-E86)/365&lt;=S80,"","Droit à la Retraite")</f>
        <v>Droit à la Retraite</v>
      </c>
      <c r="G86" s="62">
        <v>413</v>
      </c>
      <c r="H86" s="52">
        <f>VLOOKUP($G86,$R$5:$S$79,2,0)</f>
        <v>235</v>
      </c>
      <c r="I86" s="15">
        <v>41772</v>
      </c>
      <c r="J86" s="34">
        <f t="shared" ca="1" si="1"/>
        <v>4.5</v>
      </c>
      <c r="K86" s="70">
        <f t="shared" si="2"/>
        <v>179875</v>
      </c>
      <c r="L86" s="71">
        <f ca="1">IF(AND(MOD(G86,5)=0,MOD(G86,10)&lt;&gt;0),G86,IF(Tableau22345362[[#This Row],[Durée]]&gt;=INDEX($Q$5:$Q$79,MATCH(Tableau22345362[[#This Row],[Grade]],$R$5:$R$79,0)),INDEX($R$5:$R$79,MATCH(Tableau22345362[[#This Row],[Grade]],$R$5:$R$79,0)+1),Tableau22345362[[#This Row],[Grade]]))</f>
        <v>421</v>
      </c>
      <c r="M86" s="61" t="str">
        <f t="shared" ca="1" si="3"/>
        <v>A codifier</v>
      </c>
      <c r="N86" s="50">
        <f ca="1">VLOOKUP('TESTDEF (3)'!$L86,$R$5:$S$79,2,0)</f>
        <v>160</v>
      </c>
      <c r="O86" s="33">
        <f t="shared" ca="1" si="4"/>
        <v>148000</v>
      </c>
      <c r="Q86" s="58"/>
      <c r="R86" s="58"/>
      <c r="S86" s="58"/>
    </row>
    <row r="87" spans="1:19">
      <c r="A87" s="17">
        <f t="shared" si="5"/>
        <v>4</v>
      </c>
      <c r="B87" s="39">
        <v>72464345</v>
      </c>
      <c r="C87" s="44" t="s">
        <v>58</v>
      </c>
      <c r="D87" s="32" t="s">
        <v>72</v>
      </c>
      <c r="E87" s="15">
        <v>22904</v>
      </c>
      <c r="F87" s="65" t="str">
        <f ca="1">IF((NOW()-E87)/365&lt;=S80,"","Droit à la Retraite")</f>
        <v/>
      </c>
      <c r="G87" s="77">
        <v>433</v>
      </c>
      <c r="H87" s="78">
        <f t="shared" ref="H87:H114" si="6">VLOOKUP($G87,$R$5:$S$79,2,0)</f>
        <v>145</v>
      </c>
      <c r="I87" s="79">
        <v>42206</v>
      </c>
      <c r="J87" s="80">
        <f t="shared" ca="1" si="1"/>
        <v>3.3</v>
      </c>
      <c r="K87" s="81">
        <f t="shared" si="2"/>
        <v>141625</v>
      </c>
      <c r="L87" s="71">
        <f ca="1">IF(AND(MOD(G87,5)=0,MOD(G87,10)&lt;&gt;0),G87,IF(Tableau22345362[[#This Row],[Durée]]&gt;=INDEX($Q$5:$Q$79,MATCH(Tableau22345362[[#This Row],[Grade]],$R$5:$R$79,0)),INDEX($R$5:$R$79,MATCH(Tableau22345362[[#This Row],[Grade]],$R$5:$R$79,0)+1),Tableau22345362[[#This Row],[Grade]]))</f>
        <v>501</v>
      </c>
      <c r="M87" s="61" t="str">
        <f t="shared" ca="1" si="3"/>
        <v>A codifier</v>
      </c>
      <c r="N87" s="50">
        <f ca="1">VLOOKUP('TESTDEF (3)'!$L87,$R$5:$S$79,2,0)</f>
        <v>155</v>
      </c>
      <c r="O87" s="33">
        <f t="shared" ca="1" si="4"/>
        <v>145875</v>
      </c>
      <c r="Q87" s="58"/>
      <c r="R87" s="58"/>
      <c r="S87" s="58"/>
    </row>
    <row r="88" spans="1:19">
      <c r="A88" s="17">
        <f t="shared" si="5"/>
        <v>5</v>
      </c>
      <c r="B88" s="39">
        <v>72241797</v>
      </c>
      <c r="C88" s="44" t="s">
        <v>59</v>
      </c>
      <c r="D88" s="32" t="s">
        <v>28</v>
      </c>
      <c r="E88" s="15">
        <v>20191</v>
      </c>
      <c r="F88" s="65" t="str">
        <f ca="1">IF((NOW()-E88)/365&lt;=S80,"","Droit à la Retraite")</f>
        <v>Droit à la Retraite</v>
      </c>
      <c r="G88" s="62">
        <v>504</v>
      </c>
      <c r="H88" s="52">
        <f t="shared" si="6"/>
        <v>180</v>
      </c>
      <c r="I88" s="15">
        <v>40248</v>
      </c>
      <c r="J88" s="34">
        <f t="shared" ca="1" si="1"/>
        <v>8.6999999999999993</v>
      </c>
      <c r="K88" s="70">
        <f t="shared" si="2"/>
        <v>156500</v>
      </c>
      <c r="L88" s="71">
        <f ca="1">IF(AND(MOD(G88,5)=0,MOD(G88,10)&lt;&gt;0),G88,IF(Tableau22345362[[#This Row],[Durée]]&gt;=INDEX($Q$5:$Q$79,MATCH(Tableau22345362[[#This Row],[Grade]],$R$5:$R$79,0)),INDEX($R$5:$R$79,MATCH(Tableau22345362[[#This Row],[Grade]],$R$5:$R$79,0)+1),Tableau22345362[[#This Row],[Grade]]))</f>
        <v>505</v>
      </c>
      <c r="M88" s="61" t="str">
        <f t="shared" ca="1" si="3"/>
        <v>A codifier</v>
      </c>
      <c r="N88" s="50">
        <f ca="1">VLOOKUP('TESTDEF (3)'!$L88,$R$5:$S$79,2,0)</f>
        <v>190</v>
      </c>
      <c r="O88" s="33">
        <f t="shared" ca="1" si="4"/>
        <v>160750</v>
      </c>
      <c r="Q88" s="58"/>
      <c r="R88" s="58"/>
      <c r="S88" s="58"/>
    </row>
    <row r="89" spans="1:19">
      <c r="A89" s="17">
        <f t="shared" si="5"/>
        <v>6</v>
      </c>
      <c r="B89" s="39">
        <v>73242433</v>
      </c>
      <c r="C89" s="44" t="s">
        <v>60</v>
      </c>
      <c r="D89" s="32" t="s">
        <v>29</v>
      </c>
      <c r="E89" s="15">
        <v>22029</v>
      </c>
      <c r="F89" s="65" t="str">
        <f ca="1">IF((NOW()-E89)/365&lt;=S80,"","Droit à la Retraite")</f>
        <v/>
      </c>
      <c r="G89" s="62">
        <v>203</v>
      </c>
      <c r="H89" s="52">
        <f t="shared" si="6"/>
        <v>660</v>
      </c>
      <c r="I89" s="15">
        <v>41407</v>
      </c>
      <c r="J89" s="34">
        <f t="shared" ca="1" si="1"/>
        <v>5.5</v>
      </c>
      <c r="K89" s="70">
        <f t="shared" si="2"/>
        <v>360500</v>
      </c>
      <c r="L89" s="71">
        <f ca="1">IF(AND(MOD(G89,5)=0,MOD(G89,10)&lt;&gt;0),G89,IF(Tableau22345362[[#This Row],[Durée]]&gt;=INDEX($Q$5:$Q$79,MATCH(Tableau22345362[[#This Row],[Grade]],$R$5:$R$79,0)),INDEX($R$5:$R$79,MATCH(Tableau22345362[[#This Row],[Grade]],$R$5:$R$79,0)+1),Tableau22345362[[#This Row],[Grade]]))</f>
        <v>204</v>
      </c>
      <c r="M89" s="61" t="str">
        <f t="shared" ca="1" si="3"/>
        <v>A codifier</v>
      </c>
      <c r="N89" s="50">
        <f ca="1">VLOOKUP('TESTDEF (3)'!$L89,$R$5:$S$79,2,0)</f>
        <v>760</v>
      </c>
      <c r="O89" s="33">
        <f t="shared" ca="1" si="4"/>
        <v>403000</v>
      </c>
      <c r="Q89" s="58"/>
      <c r="R89" s="58"/>
      <c r="S89" s="58"/>
    </row>
    <row r="90" spans="1:19">
      <c r="A90" s="17">
        <f t="shared" si="5"/>
        <v>7</v>
      </c>
      <c r="B90" s="39">
        <v>72306784</v>
      </c>
      <c r="C90" s="44" t="s">
        <v>61</v>
      </c>
      <c r="D90" s="32" t="s">
        <v>30</v>
      </c>
      <c r="E90" s="15">
        <v>27464</v>
      </c>
      <c r="F90" s="65" t="str">
        <f ca="1">IF((NOW()-E90)/365&lt;=S80,"","Droit à la Retraite")</f>
        <v/>
      </c>
      <c r="G90" s="62">
        <v>401</v>
      </c>
      <c r="H90" s="52">
        <f t="shared" si="6"/>
        <v>255</v>
      </c>
      <c r="I90" s="15">
        <v>42470</v>
      </c>
      <c r="J90" s="34">
        <f t="shared" ca="1" si="1"/>
        <v>2.6</v>
      </c>
      <c r="K90" s="70">
        <f t="shared" si="2"/>
        <v>188375</v>
      </c>
      <c r="L90" s="71">
        <f ca="1">IF(AND(MOD(G90,5)=0,MOD(G90,10)&lt;&gt;0),G90,IF(Tableau22345362[[#This Row],[Durée]]&gt;=INDEX($Q$5:$Q$79,MATCH(Tableau22345362[[#This Row],[Grade]],$R$5:$R$79,0)),INDEX($R$5:$R$79,MATCH(Tableau22345362[[#This Row],[Grade]],$R$5:$R$79,0)+1),Tableau22345362[[#This Row],[Grade]]))</f>
        <v>402</v>
      </c>
      <c r="M90" s="61" t="str">
        <f t="shared" ca="1" si="3"/>
        <v>A codifier</v>
      </c>
      <c r="N90" s="50">
        <f ca="1">VLOOKUP('TESTDEF (3)'!$L90,$R$5:$S$79,2,0)</f>
        <v>265</v>
      </c>
      <c r="O90" s="33">
        <f t="shared" ca="1" si="4"/>
        <v>192625</v>
      </c>
      <c r="Q90" s="58"/>
      <c r="R90" s="58"/>
      <c r="S90" s="58"/>
    </row>
    <row r="91" spans="1:19">
      <c r="A91" s="17">
        <f t="shared" si="5"/>
        <v>8</v>
      </c>
      <c r="B91" s="39">
        <v>73242100</v>
      </c>
      <c r="C91" s="44" t="s">
        <v>62</v>
      </c>
      <c r="D91" s="32" t="s">
        <v>31</v>
      </c>
      <c r="E91" s="15">
        <v>20716</v>
      </c>
      <c r="F91" s="65" t="str">
        <f ca="1">IF((NOW()-E91)/365&lt;=S80,"","Droit à la Retraite")</f>
        <v>Droit à la Retraite</v>
      </c>
      <c r="G91" s="62">
        <v>502</v>
      </c>
      <c r="H91" s="52">
        <f t="shared" si="6"/>
        <v>165</v>
      </c>
      <c r="I91" s="15">
        <v>41770</v>
      </c>
      <c r="J91" s="34">
        <f t="shared" ca="1" si="1"/>
        <v>4.5</v>
      </c>
      <c r="K91" s="70">
        <f t="shared" si="2"/>
        <v>150125</v>
      </c>
      <c r="L91" s="71">
        <f ca="1">IF(AND(MOD(G91,5)=0,MOD(G91,10)&lt;&gt;0),G91,IF(Tableau22345362[[#This Row],[Durée]]&gt;=INDEX($Q$5:$Q$79,MATCH(Tableau22345362[[#This Row],[Grade]],$R$5:$R$79,0)),INDEX($R$5:$R$79,MATCH(Tableau22345362[[#This Row],[Grade]],$R$5:$R$79,0)+1),Tableau22345362[[#This Row],[Grade]]))</f>
        <v>503</v>
      </c>
      <c r="M91" s="61" t="str">
        <f t="shared" ca="1" si="3"/>
        <v>A codifier</v>
      </c>
      <c r="N91" s="50">
        <f ca="1">VLOOKUP('TESTDEF (3)'!$L91,$R$5:$S$79,2,0)</f>
        <v>170</v>
      </c>
      <c r="O91" s="33">
        <f t="shared" ca="1" si="4"/>
        <v>152250</v>
      </c>
      <c r="Q91" s="58"/>
      <c r="R91" s="58"/>
      <c r="S91" s="58"/>
    </row>
    <row r="92" spans="1:19">
      <c r="A92" s="17">
        <f t="shared" si="5"/>
        <v>9</v>
      </c>
      <c r="B92" s="67">
        <v>72243881</v>
      </c>
      <c r="C92" s="44" t="s">
        <v>63</v>
      </c>
      <c r="D92" s="35" t="s">
        <v>32</v>
      </c>
      <c r="E92" s="15">
        <v>31890</v>
      </c>
      <c r="F92" s="65" t="str">
        <f ca="1">IF((NOW()-E92)/365&lt;=S80,"","Droit à la Retraite")</f>
        <v/>
      </c>
      <c r="G92" s="62">
        <v>532</v>
      </c>
      <c r="H92" s="52">
        <f t="shared" si="6"/>
        <v>75</v>
      </c>
      <c r="I92" s="15">
        <v>41805</v>
      </c>
      <c r="J92" s="34">
        <f t="shared" ca="1" si="1"/>
        <v>4.4000000000000004</v>
      </c>
      <c r="K92" s="70">
        <f t="shared" si="2"/>
        <v>111875</v>
      </c>
      <c r="L92" s="71">
        <f ca="1">IF(AND(MOD(G92,5)=0,MOD(G92,10)&lt;&gt;0),G92,IF(Tableau22345362[[#This Row],[Durée]]&gt;=INDEX($Q$5:$Q$79,MATCH(Tableau22345362[[#This Row],[Grade]],$R$5:$R$79,0)),INDEX($R$5:$R$79,MATCH(Tableau22345362[[#This Row],[Grade]],$R$5:$R$79,0)+1),Tableau22345362[[#This Row],[Grade]]))</f>
        <v>533</v>
      </c>
      <c r="M92" s="61" t="str">
        <f t="shared" ca="1" si="3"/>
        <v>A codifier</v>
      </c>
      <c r="N92" s="50">
        <f ca="1">VLOOKUP('TESTDEF (3)'!$L92,$R$5:$S$79,2,0)</f>
        <v>85</v>
      </c>
      <c r="O92" s="33">
        <f t="shared" ca="1" si="4"/>
        <v>116125</v>
      </c>
      <c r="Q92" s="58"/>
      <c r="R92" s="58"/>
      <c r="S92" s="58"/>
    </row>
    <row r="93" spans="1:19">
      <c r="A93" s="17">
        <f t="shared" si="5"/>
        <v>10</v>
      </c>
      <c r="B93" s="39">
        <v>72464695</v>
      </c>
      <c r="C93" s="44" t="s">
        <v>60</v>
      </c>
      <c r="D93" s="32" t="s">
        <v>33</v>
      </c>
      <c r="E93" s="15">
        <v>22337</v>
      </c>
      <c r="F93" s="65" t="str">
        <f ca="1">IF((NOW()-E93)/365&lt;=S80,"","Droit à la Retraite")</f>
        <v/>
      </c>
      <c r="G93" s="62">
        <v>313</v>
      </c>
      <c r="H93" s="52">
        <f t="shared" si="6"/>
        <v>355</v>
      </c>
      <c r="I93" s="15">
        <v>42535</v>
      </c>
      <c r="J93" s="34">
        <f t="shared" ca="1" si="1"/>
        <v>2.4</v>
      </c>
      <c r="K93" s="70">
        <f t="shared" si="2"/>
        <v>230875</v>
      </c>
      <c r="L93" s="71">
        <f ca="1">IF(AND(MOD(G93,5)=0,MOD(G93,10)&lt;&gt;0),G93,IF(Tableau22345362[[#This Row],[Durée]]&gt;=INDEX($Q$5:$Q$79,MATCH(Tableau22345362[[#This Row],[Grade]],$R$5:$R$79,0)),INDEX($R$5:$R$79,MATCH(Tableau22345362[[#This Row],[Grade]],$R$5:$R$79,0)+1),Tableau22345362[[#This Row],[Grade]]))</f>
        <v>313</v>
      </c>
      <c r="M93" s="61" t="str">
        <f t="shared" ca="1" si="3"/>
        <v/>
      </c>
      <c r="N93" s="50">
        <f ca="1">VLOOKUP('TESTDEF (3)'!$L93,$R$5:$S$79,2,0)</f>
        <v>355</v>
      </c>
      <c r="O93" s="33">
        <f t="shared" ca="1" si="4"/>
        <v>230875</v>
      </c>
      <c r="Q93" s="58"/>
      <c r="R93" s="58"/>
      <c r="S93" s="58"/>
    </row>
    <row r="94" spans="1:19">
      <c r="A94" s="17">
        <f t="shared" si="5"/>
        <v>11</v>
      </c>
      <c r="B94" s="39">
        <v>78300914</v>
      </c>
      <c r="C94" s="44" t="s">
        <v>64</v>
      </c>
      <c r="D94" s="32" t="s">
        <v>34</v>
      </c>
      <c r="E94" s="15">
        <v>21266</v>
      </c>
      <c r="F94" s="65" t="str">
        <f ca="1">IF((NOW()-E94)/365&lt;=S80,"","Droit à la Retraite")</f>
        <v>Droit à la Retraite</v>
      </c>
      <c r="G94" s="62">
        <v>113</v>
      </c>
      <c r="H94" s="52">
        <f t="shared" si="6"/>
        <v>855</v>
      </c>
      <c r="I94" s="15">
        <v>42502</v>
      </c>
      <c r="J94" s="34">
        <f t="shared" ca="1" si="1"/>
        <v>2.5</v>
      </c>
      <c r="K94" s="70">
        <f t="shared" si="2"/>
        <v>443375</v>
      </c>
      <c r="L94" s="71">
        <f ca="1">IF(AND(MOD(G94,5)=0,MOD(G94,10)&lt;&gt;0),G94,IF(Tableau22345362[[#This Row],[Durée]]&gt;=INDEX($Q$5:$Q$79,MATCH(Tableau22345362[[#This Row],[Grade]],$R$5:$R$79,0)),INDEX($R$5:$R$79,MATCH(Tableau22345362[[#This Row],[Grade]],$R$5:$R$79,0)+1),Tableau22345362[[#This Row],[Grade]]))</f>
        <v>113</v>
      </c>
      <c r="M94" s="61" t="str">
        <f t="shared" ca="1" si="3"/>
        <v/>
      </c>
      <c r="N94" s="50">
        <f ca="1">VLOOKUP('TESTDEF (3)'!$L94,$R$5:$S$79,2,0)</f>
        <v>855</v>
      </c>
      <c r="O94" s="33">
        <f t="shared" ca="1" si="4"/>
        <v>443375</v>
      </c>
      <c r="Q94" s="58"/>
      <c r="R94" s="58"/>
      <c r="S94" s="58"/>
    </row>
    <row r="95" spans="1:19">
      <c r="A95" s="17">
        <f t="shared" si="5"/>
        <v>12</v>
      </c>
      <c r="B95" s="67">
        <v>999999</v>
      </c>
      <c r="C95" s="44" t="s">
        <v>71</v>
      </c>
      <c r="D95" s="35" t="s">
        <v>35</v>
      </c>
      <c r="E95" s="15">
        <v>24909</v>
      </c>
      <c r="F95" s="65" t="str">
        <f ca="1">IF((NOW()-E95)/365&lt;=S80,"","Droit à la Retraite")</f>
        <v/>
      </c>
      <c r="G95" s="89">
        <v>505</v>
      </c>
      <c r="H95" s="52">
        <f t="shared" si="6"/>
        <v>190</v>
      </c>
      <c r="I95" s="15"/>
      <c r="J95" s="23">
        <f t="shared" ca="1" si="1"/>
        <v>119</v>
      </c>
      <c r="K95" s="20">
        <f t="shared" si="2"/>
        <v>160750</v>
      </c>
      <c r="L95" s="71">
        <f>IF(AND(MOD(G95,5)=0,MOD(G95,10)&lt;&gt;0),G95,IF(Tableau22345362[[#This Row],[Durée]]&gt;=INDEX($Q$5:$Q$79,MATCH(Tableau22345362[[#This Row],[Grade]],$R$5:$R$79,0)),INDEX($R$5:$R$79,MATCH(Tableau22345362[[#This Row],[Grade]],$R$5:$R$79,0)+1),Tableau22345362[[#This Row],[Grade]]))</f>
        <v>505</v>
      </c>
      <c r="M95" s="61" t="str">
        <f t="shared" si="3"/>
        <v/>
      </c>
      <c r="N95" s="50">
        <f>VLOOKUP('TESTDEF (3)'!$L95,$R$5:$S$79,2,0)</f>
        <v>190</v>
      </c>
      <c r="O95" s="33">
        <f t="shared" si="4"/>
        <v>160750</v>
      </c>
      <c r="Q95" s="58"/>
      <c r="R95" s="58"/>
      <c r="S95" s="58"/>
    </row>
    <row r="96" spans="1:19">
      <c r="A96" s="17">
        <f t="shared" si="5"/>
        <v>13</v>
      </c>
      <c r="B96" s="39">
        <v>73242893</v>
      </c>
      <c r="C96" s="44" t="s">
        <v>57</v>
      </c>
      <c r="D96" s="32" t="s">
        <v>36</v>
      </c>
      <c r="E96" s="15">
        <v>20291</v>
      </c>
      <c r="F96" s="65" t="str">
        <f ca="1">IF((NOW()-E96)/365&lt;=S80,"","Droit à la Retraite")</f>
        <v>Droit à la Retraite</v>
      </c>
      <c r="G96" s="60">
        <v>533</v>
      </c>
      <c r="H96" s="52">
        <f t="shared" si="6"/>
        <v>85</v>
      </c>
      <c r="I96" s="15"/>
      <c r="J96" s="23">
        <f t="shared" ca="1" si="1"/>
        <v>119</v>
      </c>
      <c r="K96" s="20">
        <f t="shared" si="2"/>
        <v>116125</v>
      </c>
      <c r="L96" s="71" t="e">
        <f ca="1">IF(AND(MOD(G96,5)=0,MOD(G96,10)&lt;&gt;0),G96,IF(Tableau22345362[[#This Row],[Durée]]&gt;=INDEX($Q$5:$Q$79,MATCH(Tableau22345362[[#This Row],[Grade]],$R$5:$R$79,0)),INDEX($R$5:$R$79,MATCH(Tableau22345362[[#This Row],[Grade]],$R$5:$R$79,0)+1),Tableau22345362[[#This Row],[Grade]]))</f>
        <v>#REF!</v>
      </c>
      <c r="M96" s="61" t="e">
        <f t="shared" ca="1" si="3"/>
        <v>#REF!</v>
      </c>
      <c r="N96" s="50" t="e">
        <f ca="1">VLOOKUP('TESTDEF (3)'!$L96,$R$5:$S$79,2,0)</f>
        <v>#REF!</v>
      </c>
      <c r="O96" s="33" t="e">
        <f t="shared" ca="1" si="4"/>
        <v>#REF!</v>
      </c>
      <c r="Q96" s="58"/>
      <c r="R96" s="58"/>
      <c r="S96" s="58"/>
    </row>
    <row r="97" spans="1:19">
      <c r="A97" s="17">
        <f t="shared" si="5"/>
        <v>14</v>
      </c>
      <c r="B97" s="39">
        <v>72300643</v>
      </c>
      <c r="C97" s="44" t="s">
        <v>65</v>
      </c>
      <c r="D97" s="32" t="s">
        <v>37</v>
      </c>
      <c r="E97" s="15">
        <v>25359</v>
      </c>
      <c r="F97" s="65" t="str">
        <f ca="1">IF((NOW()-E97)/365&lt;=S80,"","Droit à la Retraite")</f>
        <v/>
      </c>
      <c r="G97" s="62">
        <v>503</v>
      </c>
      <c r="H97" s="52">
        <f t="shared" si="6"/>
        <v>170</v>
      </c>
      <c r="I97" s="15"/>
      <c r="J97" s="23">
        <f ca="1">ROUND(IF((NOW()-I97)/365&lt;2.1,INT((NOW()-I97)/365),(NOW()-I97)/365),1)</f>
        <v>119</v>
      </c>
      <c r="K97" s="20">
        <f>425*H97+80000</f>
        <v>152250</v>
      </c>
      <c r="L97" s="71">
        <f ca="1">IF(AND(MOD(G97,5)=0,MOD(G97,10)&lt;&gt;0),G97,IF(Tableau22345362[[#This Row],[Durée]]&gt;=INDEX($Q$5:$Q$79,MATCH(Tableau22345362[[#This Row],[Grade]],$R$5:$R$79,0)),INDEX($R$5:$R$79,MATCH(Tableau22345362[[#This Row],[Grade]],$R$5:$R$79,0)+1),Tableau22345362[[#This Row],[Grade]]))</f>
        <v>504</v>
      </c>
      <c r="M97" s="61" t="str">
        <f ca="1">IF(G97&lt;&gt;L97,"Avancement à faire","RAS")</f>
        <v>Avancement à faire</v>
      </c>
      <c r="N97" s="50">
        <f ca="1">VLOOKUP('TESTDEF (3)'!$L97,$R$5:$S$79,2,0)</f>
        <v>180</v>
      </c>
      <c r="O97" s="33">
        <f t="shared" ca="1" si="4"/>
        <v>156500</v>
      </c>
      <c r="Q97" s="55"/>
      <c r="R97" s="55"/>
      <c r="S97" s="55"/>
    </row>
    <row r="98" spans="1:19">
      <c r="A98" s="17">
        <f t="shared" si="5"/>
        <v>15</v>
      </c>
      <c r="B98" s="68">
        <v>72464741</v>
      </c>
      <c r="C98" s="44" t="s">
        <v>60</v>
      </c>
      <c r="D98" s="32" t="s">
        <v>38</v>
      </c>
      <c r="E98" s="15">
        <v>21651</v>
      </c>
      <c r="F98" s="65" t="str">
        <f ca="1">IF((NOW()-E98)/365&lt;=S80,"","Droit à la Retraite")</f>
        <v/>
      </c>
      <c r="G98" s="60">
        <v>313</v>
      </c>
      <c r="H98" s="52">
        <f t="shared" si="6"/>
        <v>355</v>
      </c>
      <c r="I98" s="15"/>
      <c r="J98" s="23">
        <f t="shared" ca="1" si="1"/>
        <v>119</v>
      </c>
      <c r="K98" s="20">
        <f t="shared" si="2"/>
        <v>230875</v>
      </c>
      <c r="L98" s="71">
        <f ca="1">IF(AND(MOD(G98,5)=0,MOD(G98,10)&lt;&gt;0),G98,IF(Tableau22345362[[#This Row],[Durée]]&gt;=INDEX($Q$5:$Q$79,MATCH(Tableau22345362[[#This Row],[Grade]],$R$5:$R$79,0)),INDEX($R$5:$R$79,MATCH(Tableau22345362[[#This Row],[Grade]],$R$5:$R$79,0)+1),Tableau22345362[[#This Row],[Grade]]))</f>
        <v>321</v>
      </c>
      <c r="M98" s="61" t="str">
        <f t="shared" ca="1" si="3"/>
        <v>A codifier</v>
      </c>
      <c r="N98" s="50">
        <f ca="1">VLOOKUP('TESTDEF (3)'!$L98,$R$5:$S$79,2,0)</f>
        <v>245</v>
      </c>
      <c r="O98" s="33">
        <f t="shared" ca="1" si="4"/>
        <v>184125</v>
      </c>
      <c r="Q98" s="57"/>
      <c r="R98" s="58"/>
      <c r="S98" s="58"/>
    </row>
    <row r="99" spans="1:19">
      <c r="A99" s="17">
        <f t="shared" si="5"/>
        <v>16</v>
      </c>
      <c r="B99" s="68">
        <v>73242775</v>
      </c>
      <c r="C99" s="44" t="s">
        <v>66</v>
      </c>
      <c r="D99" s="32" t="s">
        <v>39</v>
      </c>
      <c r="E99" s="15">
        <v>18404</v>
      </c>
      <c r="F99" s="65" t="str">
        <f ca="1">IF((NOW()-E99)/365&lt;=S80,"","Droit à la Retraite")</f>
        <v>Droit à la Retraite</v>
      </c>
      <c r="G99" s="60">
        <v>333</v>
      </c>
      <c r="H99" s="52">
        <f t="shared" si="6"/>
        <v>225</v>
      </c>
      <c r="I99" s="15"/>
      <c r="J99" s="23">
        <f t="shared" ca="1" si="1"/>
        <v>119</v>
      </c>
      <c r="K99" s="20">
        <f t="shared" si="2"/>
        <v>175625</v>
      </c>
      <c r="L99" s="71">
        <f ca="1">IF(AND(MOD(G99,5)=0,MOD(G99,10)&lt;&gt;0),G99,IF(Tableau22345362[[#This Row],[Durée]]&gt;=INDEX($Q$5:$Q$79,MATCH(Tableau22345362[[#This Row],[Grade]],$R$5:$R$79,0)),INDEX($R$5:$R$79,MATCH(Tableau22345362[[#This Row],[Grade]],$R$5:$R$79,0)+1),Tableau22345362[[#This Row],[Grade]]))</f>
        <v>401</v>
      </c>
      <c r="M99" s="61" t="str">
        <f t="shared" ca="1" si="3"/>
        <v>A codifier</v>
      </c>
      <c r="N99" s="50">
        <f ca="1">VLOOKUP('TESTDEF (3)'!$L99,$R$5:$S$79,2,0)</f>
        <v>255</v>
      </c>
      <c r="O99" s="33">
        <f t="shared" ca="1" si="4"/>
        <v>188375</v>
      </c>
      <c r="Q99" s="58"/>
      <c r="R99" s="58"/>
      <c r="S99" s="58"/>
    </row>
    <row r="100" spans="1:19">
      <c r="A100" s="17">
        <f t="shared" si="5"/>
        <v>17</v>
      </c>
      <c r="B100" s="39">
        <v>72464697</v>
      </c>
      <c r="C100" s="44" t="s">
        <v>61</v>
      </c>
      <c r="D100" s="32" t="s">
        <v>40</v>
      </c>
      <c r="E100" s="15">
        <v>23021</v>
      </c>
      <c r="F100" s="65" t="str">
        <f ca="1">IF((NOW()-E100)/365&lt;=S80,"","Droit à la Retraite")</f>
        <v/>
      </c>
      <c r="G100" s="60">
        <v>123</v>
      </c>
      <c r="H100" s="52">
        <f t="shared" si="6"/>
        <v>680</v>
      </c>
      <c r="I100" s="15"/>
      <c r="J100" s="23">
        <f t="shared" ca="1" si="1"/>
        <v>119</v>
      </c>
      <c r="K100" s="20">
        <f t="shared" si="2"/>
        <v>369000</v>
      </c>
      <c r="L100" s="71">
        <f ca="1">IF(AND(MOD(G100,5)=0,MOD(G100,10)&lt;&gt;0),G100,IF(Tableau22345362[[#This Row],[Durée]]&gt;=INDEX($Q$5:$Q$79,MATCH(Tableau22345362[[#This Row],[Grade]],$R$5:$R$79,0)),INDEX($R$5:$R$79,MATCH(Tableau22345362[[#This Row],[Grade]],$R$5:$R$79,0)+1),Tableau22345362[[#This Row],[Grade]]))</f>
        <v>130</v>
      </c>
      <c r="M100" s="61" t="str">
        <f t="shared" ca="1" si="3"/>
        <v>A codifier</v>
      </c>
      <c r="N100" s="50">
        <f ca="1">VLOOKUP('TESTDEF (3)'!$L100,$R$5:$S$79,2,0)</f>
        <v>440</v>
      </c>
      <c r="O100" s="33">
        <f t="shared" ca="1" si="4"/>
        <v>267000</v>
      </c>
      <c r="Q100" s="58"/>
      <c r="R100" s="58"/>
      <c r="S100" s="58"/>
    </row>
    <row r="101" spans="1:19">
      <c r="A101" s="17">
        <f t="shared" si="5"/>
        <v>18</v>
      </c>
      <c r="B101" s="39">
        <v>72464134</v>
      </c>
      <c r="C101" s="44" t="s">
        <v>63</v>
      </c>
      <c r="D101" s="36" t="s">
        <v>41</v>
      </c>
      <c r="E101" s="15">
        <v>26107</v>
      </c>
      <c r="F101" s="65" t="str">
        <f ca="1">IF((NOW()-E101)/365&lt;=S80,"","Droit à la Retraite")</f>
        <v/>
      </c>
      <c r="G101" s="60">
        <v>412</v>
      </c>
      <c r="H101" s="52">
        <f t="shared" si="6"/>
        <v>220</v>
      </c>
      <c r="I101" s="15"/>
      <c r="J101" s="23">
        <f t="shared" ca="1" si="1"/>
        <v>119</v>
      </c>
      <c r="K101" s="20">
        <f t="shared" si="2"/>
        <v>173500</v>
      </c>
      <c r="L101" s="71">
        <f ca="1">IF(AND(MOD(G101,5)=0,MOD(G101,10)&lt;&gt;0),G101,IF(Tableau22345362[[#This Row],[Durée]]&gt;=INDEX($Q$5:$Q$79,MATCH(Tableau22345362[[#This Row],[Grade]],$R$5:$R$79,0)),INDEX($R$5:$R$79,MATCH(Tableau22345362[[#This Row],[Grade]],$R$5:$R$79,0)+1),Tableau22345362[[#This Row],[Grade]]))</f>
        <v>413</v>
      </c>
      <c r="M101" s="61" t="str">
        <f t="shared" ref="M101:M114" ca="1" si="7">IF(G101&lt;&gt;L101,"Avancement à faire","RAS")</f>
        <v>Avancement à faire</v>
      </c>
      <c r="N101" s="50">
        <f ca="1">VLOOKUP('TESTDEF (3)'!$L101,$R$5:$S$79,2,0)</f>
        <v>235</v>
      </c>
      <c r="O101" s="33">
        <f t="shared" ca="1" si="4"/>
        <v>179875</v>
      </c>
      <c r="Q101" s="58"/>
      <c r="R101" s="58"/>
      <c r="S101" s="58"/>
    </row>
    <row r="102" spans="1:19">
      <c r="A102" s="17">
        <f t="shared" si="5"/>
        <v>19</v>
      </c>
      <c r="B102" s="39">
        <v>73243734</v>
      </c>
      <c r="C102" s="44" t="s">
        <v>67</v>
      </c>
      <c r="D102" s="32" t="s">
        <v>42</v>
      </c>
      <c r="E102" s="15">
        <v>21592</v>
      </c>
      <c r="F102" s="65" t="str">
        <f ca="1">IF((NOW()-E102)/365&lt;=S80,"","Droit à la Retraite")</f>
        <v/>
      </c>
      <c r="G102" s="63">
        <v>431</v>
      </c>
      <c r="H102" s="52">
        <f t="shared" si="6"/>
        <v>125</v>
      </c>
      <c r="I102" s="15"/>
      <c r="J102" s="23">
        <f t="shared" ca="1" si="1"/>
        <v>119</v>
      </c>
      <c r="K102" s="20">
        <f t="shared" si="2"/>
        <v>133125</v>
      </c>
      <c r="L102" s="71">
        <f ca="1">IF(AND(MOD(G102,5)=0,MOD(G102,10)&lt;&gt;0),G102,IF(Tableau22345362[[#This Row],[Durée]]&gt;=INDEX($Q$5:$Q$79,MATCH(Tableau22345362[[#This Row],[Grade]],$R$5:$R$79,0)),INDEX($R$5:$R$79,MATCH(Tableau22345362[[#This Row],[Grade]],$R$5:$R$79,0)+1),Tableau22345362[[#This Row],[Grade]]))</f>
        <v>432</v>
      </c>
      <c r="M102" s="61" t="str">
        <f t="shared" ca="1" si="7"/>
        <v>Avancement à faire</v>
      </c>
      <c r="N102" s="50">
        <f ca="1">VLOOKUP('TESTDEF (3)'!$L102,$R$5:$S$79,2,0)</f>
        <v>135</v>
      </c>
      <c r="O102" s="22"/>
      <c r="Q102" s="58"/>
      <c r="R102" s="58"/>
      <c r="S102" s="58"/>
    </row>
    <row r="103" spans="1:19">
      <c r="A103" s="17">
        <f t="shared" si="5"/>
        <v>20</v>
      </c>
      <c r="B103" s="39">
        <v>72243607</v>
      </c>
      <c r="C103" s="44" t="s">
        <v>60</v>
      </c>
      <c r="D103" s="32" t="s">
        <v>43</v>
      </c>
      <c r="E103" s="15">
        <v>25723</v>
      </c>
      <c r="F103" s="65" t="str">
        <f ca="1">IF((NOW()-E103)/365&lt;=S80,"","Droit à la Retraite")</f>
        <v/>
      </c>
      <c r="G103" s="60">
        <v>332</v>
      </c>
      <c r="H103" s="52">
        <f t="shared" si="6"/>
        <v>210</v>
      </c>
      <c r="I103" s="15"/>
      <c r="J103" s="23">
        <f t="shared" ca="1" si="1"/>
        <v>119</v>
      </c>
      <c r="K103" s="20">
        <f t="shared" si="2"/>
        <v>169250</v>
      </c>
      <c r="L103" s="71">
        <f ca="1">IF(AND(MOD(G103,5)=0,MOD(G103,10)&lt;&gt;0),G103,IF(Tableau22345362[[#This Row],[Durée]]&gt;=INDEX($Q$5:$Q$79,MATCH(Tableau22345362[[#This Row],[Grade]],$R$5:$R$79,0)),INDEX($R$5:$R$79,MATCH(Tableau22345362[[#This Row],[Grade]],$R$5:$R$79,0)+1),Tableau22345362[[#This Row],[Grade]]))</f>
        <v>333</v>
      </c>
      <c r="M103" s="61" t="str">
        <f t="shared" ca="1" si="7"/>
        <v>Avancement à faire</v>
      </c>
      <c r="N103" s="50">
        <f ca="1">VLOOKUP('TESTDEF (3)'!$L103,$R$5:$S$79,2,0)</f>
        <v>225</v>
      </c>
      <c r="O103" s="22"/>
      <c r="Q103" s="58"/>
      <c r="R103" s="58"/>
      <c r="S103" s="58"/>
    </row>
    <row r="104" spans="1:19">
      <c r="A104" s="17">
        <f t="shared" si="5"/>
        <v>21</v>
      </c>
      <c r="B104" s="67">
        <v>999999</v>
      </c>
      <c r="C104" s="44" t="s">
        <v>71</v>
      </c>
      <c r="D104" s="37" t="s">
        <v>44</v>
      </c>
      <c r="E104" s="15">
        <v>30141</v>
      </c>
      <c r="F104" s="65" t="str">
        <f ca="1">IF((NOW()-E104)/365&lt;=S80,"","Droit à la Retraite")</f>
        <v/>
      </c>
      <c r="G104" s="60"/>
      <c r="H104" s="52" t="e">
        <f t="shared" si="6"/>
        <v>#N/A</v>
      </c>
      <c r="I104" s="15"/>
      <c r="J104" s="23">
        <f t="shared" ca="1" si="1"/>
        <v>119</v>
      </c>
      <c r="K104" s="20" t="e">
        <f t="shared" si="2"/>
        <v>#N/A</v>
      </c>
      <c r="L104" s="71" t="e">
        <f ca="1">IF(AND(MOD(G104,5)=0,MOD(G104,10)&lt;&gt;0),G104,IF(Tableau22345362[[#This Row],[Durée]]&gt;=INDEX($Q$5:$Q$79,MATCH(Tableau22345362[[#This Row],[Grade]],$R$5:$R$79,0)),INDEX($R$5:$R$79,MATCH(Tableau22345362[[#This Row],[Grade]],$R$5:$R$79,0)+1),Tableau22345362[[#This Row],[Grade]]))</f>
        <v>#N/A</v>
      </c>
      <c r="M104" s="61" t="e">
        <f t="shared" ca="1" si="7"/>
        <v>#N/A</v>
      </c>
      <c r="N104" s="50" t="e">
        <f ca="1">VLOOKUP('TESTDEF (3)'!$L104,$R$5:$S$79,2,0)</f>
        <v>#N/A</v>
      </c>
      <c r="O104" s="22"/>
      <c r="Q104" s="58"/>
      <c r="R104" s="58"/>
      <c r="S104" s="58"/>
    </row>
    <row r="105" spans="1:19">
      <c r="A105" s="17">
        <f t="shared" si="5"/>
        <v>22</v>
      </c>
      <c r="B105" s="39">
        <v>72243753</v>
      </c>
      <c r="C105" s="44" t="s">
        <v>68</v>
      </c>
      <c r="D105" s="32" t="s">
        <v>45</v>
      </c>
      <c r="E105" s="15">
        <v>28645</v>
      </c>
      <c r="F105" s="65" t="str">
        <f ca="1">IF((NOW()-E105)/365&lt;=S80,"","Droit à la Retraite")</f>
        <v/>
      </c>
      <c r="G105" s="60">
        <v>331</v>
      </c>
      <c r="H105" s="52">
        <f t="shared" si="6"/>
        <v>195</v>
      </c>
      <c r="I105" s="15"/>
      <c r="J105" s="23">
        <f t="shared" ca="1" si="1"/>
        <v>119</v>
      </c>
      <c r="K105" s="20">
        <f t="shared" si="2"/>
        <v>162875</v>
      </c>
      <c r="L105" s="71">
        <f ca="1">IF(AND(MOD(G105,5)=0,MOD(G105,10)&lt;&gt;0),G105,IF(Tableau22345362[[#This Row],[Durée]]&gt;=INDEX($Q$5:$Q$79,MATCH(Tableau22345362[[#This Row],[Grade]],$R$5:$R$79,0)),INDEX($R$5:$R$79,MATCH(Tableau22345362[[#This Row],[Grade]],$R$5:$R$79,0)+1),Tableau22345362[[#This Row],[Grade]]))</f>
        <v>332</v>
      </c>
      <c r="M105" s="61" t="str">
        <f t="shared" ca="1" si="7"/>
        <v>Avancement à faire</v>
      </c>
      <c r="N105" s="50">
        <f ca="1">VLOOKUP('TESTDEF (3)'!$L105,$R$5:$S$79,2,0)</f>
        <v>210</v>
      </c>
      <c r="O105" s="22"/>
      <c r="Q105" s="58"/>
      <c r="R105" s="58"/>
      <c r="S105" s="58"/>
    </row>
    <row r="106" spans="1:19">
      <c r="A106" s="17">
        <f t="shared" si="5"/>
        <v>23</v>
      </c>
      <c r="B106" s="39">
        <v>118118</v>
      </c>
      <c r="C106" s="44" t="s">
        <v>60</v>
      </c>
      <c r="D106" s="32" t="s">
        <v>46</v>
      </c>
      <c r="E106" s="15">
        <v>24616</v>
      </c>
      <c r="F106" s="65" t="str">
        <f ca="1">IF((NOW()-E106)/365&lt;=S80,"","Droit à la Retraite")</f>
        <v/>
      </c>
      <c r="G106" s="60"/>
      <c r="H106" s="52" t="e">
        <f t="shared" si="6"/>
        <v>#N/A</v>
      </c>
      <c r="I106" s="15"/>
      <c r="J106" s="23">
        <f t="shared" ca="1" si="1"/>
        <v>119</v>
      </c>
      <c r="K106" s="20" t="e">
        <f t="shared" si="2"/>
        <v>#N/A</v>
      </c>
      <c r="L106" s="71" t="e">
        <f ca="1">IF(AND(MOD(G106,5)=0,MOD(G106,10)&lt;&gt;0),G106,IF(Tableau22345362[[#This Row],[Durée]]&gt;=INDEX($Q$5:$Q$79,MATCH(Tableau22345362[[#This Row],[Grade]],$R$5:$R$79,0)),INDEX($R$5:$R$79,MATCH(Tableau22345362[[#This Row],[Grade]],$R$5:$R$79,0)+1),Tableau22345362[[#This Row],[Grade]]))</f>
        <v>#N/A</v>
      </c>
      <c r="M106" s="61" t="e">
        <f t="shared" ca="1" si="7"/>
        <v>#N/A</v>
      </c>
      <c r="N106" s="50" t="e">
        <f ca="1">VLOOKUP('TESTDEF (3)'!$L106,$R$5:$S$79,2,0)</f>
        <v>#N/A</v>
      </c>
      <c r="O106" s="22"/>
      <c r="Q106" s="58"/>
      <c r="R106" s="58"/>
      <c r="S106" s="58"/>
    </row>
    <row r="107" spans="1:19">
      <c r="A107" s="17">
        <f t="shared" si="5"/>
        <v>24</v>
      </c>
      <c r="B107" s="39">
        <v>72464361</v>
      </c>
      <c r="C107" s="44" t="s">
        <v>62</v>
      </c>
      <c r="D107" s="32" t="s">
        <v>47</v>
      </c>
      <c r="E107" s="15">
        <v>23053</v>
      </c>
      <c r="F107" s="65" t="str">
        <f ca="1">IF((NOW()-E107)/365&lt;=S80,"","Droit à la Retraite")</f>
        <v/>
      </c>
      <c r="G107" s="64">
        <v>423</v>
      </c>
      <c r="H107" s="52">
        <f t="shared" si="6"/>
        <v>190</v>
      </c>
      <c r="I107" s="15"/>
      <c r="J107" s="23">
        <f t="shared" ca="1" si="1"/>
        <v>119</v>
      </c>
      <c r="K107" s="20">
        <f t="shared" si="2"/>
        <v>160750</v>
      </c>
      <c r="L107" s="71">
        <f ca="1">IF(AND(MOD(G107,5)=0,MOD(G107,10)&lt;&gt;0),G107,IF(Tableau22345362[[#This Row],[Durée]]&gt;=INDEX($Q$5:$Q$79,MATCH(Tableau22345362[[#This Row],[Grade]],$R$5:$R$79,0)),INDEX($R$5:$R$79,MATCH(Tableau22345362[[#This Row],[Grade]],$R$5:$R$79,0)+1),Tableau22345362[[#This Row],[Grade]]))</f>
        <v>430</v>
      </c>
      <c r="M107" s="61" t="str">
        <f t="shared" ca="1" si="7"/>
        <v>Avancement à faire</v>
      </c>
      <c r="N107" s="50">
        <f ca="1">VLOOKUP('TESTDEF (3)'!$L107,$R$5:$S$79,2,0)</f>
        <v>115</v>
      </c>
      <c r="O107" s="22"/>
      <c r="Q107" s="58"/>
      <c r="R107" s="58"/>
      <c r="S107" s="58"/>
    </row>
    <row r="108" spans="1:19">
      <c r="A108" s="17">
        <f t="shared" si="5"/>
        <v>25</v>
      </c>
      <c r="B108" s="39">
        <v>73242951</v>
      </c>
      <c r="C108" s="44" t="s">
        <v>68</v>
      </c>
      <c r="D108" s="32" t="s">
        <v>48</v>
      </c>
      <c r="E108" s="15">
        <v>26067</v>
      </c>
      <c r="F108" s="65" t="str">
        <f ca="1">IF((NOW()-E108)/365&lt;=S80,"","Droit à la Retraite")</f>
        <v/>
      </c>
      <c r="G108" s="60">
        <v>413</v>
      </c>
      <c r="H108" s="52">
        <f t="shared" si="6"/>
        <v>235</v>
      </c>
      <c r="I108" s="15"/>
      <c r="J108" s="23">
        <f t="shared" ca="1" si="1"/>
        <v>119</v>
      </c>
      <c r="K108" s="20">
        <f t="shared" si="2"/>
        <v>179875</v>
      </c>
      <c r="L108" s="71">
        <f ca="1">IF(AND(MOD(G108,5)=0,MOD(G108,10)&lt;&gt;0),G108,IF(Tableau22345362[[#This Row],[Durée]]&gt;=INDEX($Q$5:$Q$79,MATCH(Tableau22345362[[#This Row],[Grade]],$R$5:$R$79,0)),INDEX($R$5:$R$79,MATCH(Tableau22345362[[#This Row],[Grade]],$R$5:$R$79,0)+1),Tableau22345362[[#This Row],[Grade]]))</f>
        <v>421</v>
      </c>
      <c r="M108" s="61" t="str">
        <f t="shared" ca="1" si="7"/>
        <v>Avancement à faire</v>
      </c>
      <c r="N108" s="50">
        <f ca="1">VLOOKUP('TESTDEF (3)'!$L108,$R$5:$S$79,2,0)</f>
        <v>160</v>
      </c>
      <c r="O108" s="22"/>
      <c r="Q108" s="58"/>
      <c r="R108" s="58"/>
      <c r="S108" s="58"/>
    </row>
    <row r="109" spans="1:19">
      <c r="A109" s="17">
        <f t="shared" si="5"/>
        <v>26</v>
      </c>
      <c r="B109" s="39">
        <v>72464818</v>
      </c>
      <c r="C109" s="44" t="s">
        <v>62</v>
      </c>
      <c r="D109" s="32" t="s">
        <v>49</v>
      </c>
      <c r="E109" s="15">
        <v>20901</v>
      </c>
      <c r="F109" s="65" t="str">
        <f ca="1">IF((NOW()-E109)/365&lt;=S80,"","Droit à la Retraite")</f>
        <v>Droit à la Retraite</v>
      </c>
      <c r="G109" s="60">
        <v>413</v>
      </c>
      <c r="H109" s="52">
        <f t="shared" si="6"/>
        <v>235</v>
      </c>
      <c r="I109" s="15"/>
      <c r="J109" s="23">
        <f t="shared" ca="1" si="1"/>
        <v>119</v>
      </c>
      <c r="K109" s="20">
        <f t="shared" si="2"/>
        <v>179875</v>
      </c>
      <c r="L109" s="71">
        <f ca="1">IF(AND(MOD(G109,5)=0,MOD(G109,10)&lt;&gt;0),G109,IF(Tableau22345362[[#This Row],[Durée]]&gt;=INDEX($Q$5:$Q$79,MATCH(Tableau22345362[[#This Row],[Grade]],$R$5:$R$79,0)),INDEX($R$5:$R$79,MATCH(Tableau22345362[[#This Row],[Grade]],$R$5:$R$79,0)+1),Tableau22345362[[#This Row],[Grade]]))</f>
        <v>421</v>
      </c>
      <c r="M109" s="61" t="str">
        <f t="shared" ca="1" si="7"/>
        <v>Avancement à faire</v>
      </c>
      <c r="N109" s="50">
        <f ca="1">VLOOKUP('TESTDEF (3)'!$L109,$R$5:$S$79,2,0)</f>
        <v>160</v>
      </c>
      <c r="O109" s="22"/>
      <c r="Q109" s="58"/>
      <c r="R109" s="58"/>
      <c r="S109" s="58"/>
    </row>
    <row r="110" spans="1:19">
      <c r="A110" s="17">
        <f t="shared" si="5"/>
        <v>27</v>
      </c>
      <c r="B110" s="39">
        <v>72241656</v>
      </c>
      <c r="C110" s="44" t="s">
        <v>57</v>
      </c>
      <c r="D110" s="32" t="s">
        <v>50</v>
      </c>
      <c r="E110" s="15">
        <v>21591</v>
      </c>
      <c r="F110" s="65" t="str">
        <f ca="1">IF((NOW()-E110)/365&lt;=S80,"","Droit à la Retraite")</f>
        <v/>
      </c>
      <c r="G110" s="60">
        <v>503</v>
      </c>
      <c r="H110" s="52">
        <f t="shared" si="6"/>
        <v>170</v>
      </c>
      <c r="I110" s="15"/>
      <c r="J110" s="23">
        <f t="shared" ca="1" si="1"/>
        <v>119</v>
      </c>
      <c r="K110" s="20">
        <f t="shared" si="2"/>
        <v>152250</v>
      </c>
      <c r="L110" s="71">
        <f ca="1">IF(AND(MOD(G110,5)=0,MOD(G110,10)&lt;&gt;0),G110,IF(Tableau22345362[[#This Row],[Durée]]&gt;=INDEX($Q$5:$Q$79,MATCH(Tableau22345362[[#This Row],[Grade]],$R$5:$R$79,0)),INDEX($R$5:$R$79,MATCH(Tableau22345362[[#This Row],[Grade]],$R$5:$R$79,0)+1),Tableau22345362[[#This Row],[Grade]]))</f>
        <v>504</v>
      </c>
      <c r="M110" s="61" t="str">
        <f t="shared" ca="1" si="7"/>
        <v>Avancement à faire</v>
      </c>
      <c r="N110" s="50">
        <f ca="1">VLOOKUP('TESTDEF (3)'!$L110,$R$5:$S$79,2,0)</f>
        <v>180</v>
      </c>
      <c r="O110" s="22"/>
      <c r="Q110" s="58"/>
      <c r="R110" s="58"/>
      <c r="S110" s="58"/>
    </row>
    <row r="111" spans="1:19">
      <c r="A111" s="17">
        <f t="shared" si="5"/>
        <v>28</v>
      </c>
      <c r="B111" s="69">
        <v>72318672</v>
      </c>
      <c r="C111" s="44" t="s">
        <v>69</v>
      </c>
      <c r="D111" s="32" t="s">
        <v>51</v>
      </c>
      <c r="E111" s="15">
        <v>21255</v>
      </c>
      <c r="F111" s="65" t="str">
        <f ca="1">IF((NOW()-E111)/365&lt;=S80,"","Droit à la Retraite")</f>
        <v>Droit à la Retraite</v>
      </c>
      <c r="G111" s="60">
        <v>501</v>
      </c>
      <c r="H111" s="52">
        <f t="shared" si="6"/>
        <v>155</v>
      </c>
      <c r="I111" s="15"/>
      <c r="J111" s="23">
        <f t="shared" ca="1" si="1"/>
        <v>119</v>
      </c>
      <c r="K111" s="20">
        <f t="shared" si="2"/>
        <v>145875</v>
      </c>
      <c r="L111" s="71">
        <f ca="1">IF(AND(MOD(G111,5)=0,MOD(G111,10)&lt;&gt;0),G111,IF(Tableau22345362[[#This Row],[Durée]]&gt;=INDEX($Q$5:$Q$79,MATCH(Tableau22345362[[#This Row],[Grade]],$R$5:$R$79,0)),INDEX($R$5:$R$79,MATCH(Tableau22345362[[#This Row],[Grade]],$R$5:$R$79,0)+1),Tableau22345362[[#This Row],[Grade]]))</f>
        <v>502</v>
      </c>
      <c r="M111" s="61" t="str">
        <f t="shared" ca="1" si="7"/>
        <v>Avancement à faire</v>
      </c>
      <c r="N111" s="50">
        <f ca="1">VLOOKUP('TESTDEF (3)'!$L111,$R$5:$S$79,2,0)</f>
        <v>165</v>
      </c>
      <c r="O111" s="22"/>
      <c r="Q111" s="58"/>
      <c r="R111" s="58"/>
      <c r="S111" s="58"/>
    </row>
    <row r="112" spans="1:19">
      <c r="A112" s="17">
        <f>A111+1</f>
        <v>29</v>
      </c>
      <c r="B112" s="39">
        <v>72243527</v>
      </c>
      <c r="C112" s="44" t="s">
        <v>64</v>
      </c>
      <c r="D112" s="32" t="s">
        <v>52</v>
      </c>
      <c r="E112" s="15">
        <v>22038</v>
      </c>
      <c r="F112" s="65" t="str">
        <f ca="1">IF((NOW()-E112)/365&lt;=S80,"","Droit à la Retraite")</f>
        <v/>
      </c>
      <c r="G112" s="62">
        <v>422</v>
      </c>
      <c r="H112" s="52">
        <f t="shared" si="6"/>
        <v>175</v>
      </c>
      <c r="I112" s="15"/>
      <c r="J112" s="23">
        <f ca="1">ROUND(IF((NOW()-I112)/365&lt;2.1,INT((NOW()-I112)/365),(NOW()-I112)/365),1)</f>
        <v>119</v>
      </c>
      <c r="K112" s="20">
        <f>425*H112+80000</f>
        <v>154375</v>
      </c>
      <c r="L112" s="71">
        <f ca="1">IF(AND(MOD(G112,5)=0,MOD(G112,10)&lt;&gt;0),G112,IF(Tableau22345362[[#This Row],[Durée]]&gt;=INDEX($Q$5:$Q$79,MATCH(Tableau22345362[[#This Row],[Grade]],$R$5:$R$79,0)),INDEX($R$5:$R$79,MATCH(Tableau22345362[[#This Row],[Grade]],$R$5:$R$79,0)+1),Tableau22345362[[#This Row],[Grade]]))</f>
        <v>423</v>
      </c>
      <c r="M112" s="61" t="str">
        <f ca="1">IF(G112&lt;&gt;L112,"Avancement à faire","RAS")</f>
        <v>Avancement à faire</v>
      </c>
      <c r="N112" s="50">
        <f ca="1">VLOOKUP('TESTDEF (3)'!$L112,$R$5:$S$79,2,0)</f>
        <v>190</v>
      </c>
      <c r="O112" s="22"/>
      <c r="Q112" s="55"/>
      <c r="R112" s="55"/>
      <c r="S112" s="55"/>
    </row>
    <row r="113" spans="1:19">
      <c r="A113" s="17">
        <f>A111+1</f>
        <v>29</v>
      </c>
      <c r="B113" s="39">
        <v>73242601</v>
      </c>
      <c r="C113" s="44" t="s">
        <v>68</v>
      </c>
      <c r="D113" s="32" t="s">
        <v>53</v>
      </c>
      <c r="E113" s="15">
        <v>30044</v>
      </c>
      <c r="F113" s="65" t="str">
        <f ca="1">IF((NOW()-E113)/365&lt;=S80,"","Droit à la Retraite")</f>
        <v/>
      </c>
      <c r="G113" s="63">
        <v>423</v>
      </c>
      <c r="H113" s="52">
        <f t="shared" si="6"/>
        <v>190</v>
      </c>
      <c r="I113" s="15"/>
      <c r="J113" s="23">
        <f t="shared" ca="1" si="1"/>
        <v>119</v>
      </c>
      <c r="K113" s="20">
        <f t="shared" si="2"/>
        <v>160750</v>
      </c>
      <c r="L113" s="71">
        <f ca="1">IF(AND(MOD(G113,5)=0,MOD(G113,10)&lt;&gt;0),G113,IF(Tableau22345362[[#This Row],[Durée]]&gt;=INDEX($Q$5:$Q$79,MATCH(Tableau22345362[[#This Row],[Grade]],$R$5:$R$79,0)),INDEX($R$5:$R$79,MATCH(Tableau22345362[[#This Row],[Grade]],$R$5:$R$79,0)+1),Tableau22345362[[#This Row],[Grade]]))</f>
        <v>430</v>
      </c>
      <c r="M113" s="61" t="str">
        <f t="shared" ca="1" si="7"/>
        <v>Avancement à faire</v>
      </c>
      <c r="N113" s="50">
        <f ca="1">VLOOKUP('TESTDEF (3)'!$L113,$R$5:$S$79,2,0)</f>
        <v>115</v>
      </c>
      <c r="O113" s="22"/>
      <c r="Q113" s="57"/>
      <c r="R113" s="58"/>
      <c r="S113" s="58"/>
    </row>
    <row r="114" spans="1:19">
      <c r="A114" s="17">
        <f t="shared" si="5"/>
        <v>30</v>
      </c>
      <c r="B114" s="39">
        <v>78464777</v>
      </c>
      <c r="C114" s="44" t="s">
        <v>70</v>
      </c>
      <c r="D114" s="32" t="s">
        <v>54</v>
      </c>
      <c r="E114" s="15">
        <v>20305</v>
      </c>
      <c r="F114" s="65" t="str">
        <f ca="1">IF((NOW()-E114)/365&lt;=S80,"","Droit à la Retraite")</f>
        <v>Droit à la Retraite</v>
      </c>
      <c r="G114" s="60">
        <v>312</v>
      </c>
      <c r="H114" s="52">
        <f t="shared" si="6"/>
        <v>330</v>
      </c>
      <c r="I114" s="15"/>
      <c r="J114" s="23">
        <f t="shared" ca="1" si="1"/>
        <v>119</v>
      </c>
      <c r="K114" s="20">
        <f t="shared" si="2"/>
        <v>220250</v>
      </c>
      <c r="L114" s="71">
        <f ca="1">IF(AND(MOD(G114,5)=0,MOD(G114,10)&lt;&gt;0),G114,IF(Tableau22345362[[#This Row],[Durée]]&gt;=INDEX($Q$5:$Q$79,MATCH(Tableau22345362[[#This Row],[Grade]],$R$5:$R$79,0)),INDEX($R$5:$R$79,MATCH(Tableau22345362[[#This Row],[Grade]],$R$5:$R$79,0)+1),Tableau22345362[[#This Row],[Grade]]))</f>
        <v>313</v>
      </c>
      <c r="M114" s="61" t="str">
        <f t="shared" ca="1" si="7"/>
        <v>Avancement à faire</v>
      </c>
      <c r="N114" s="50">
        <f ca="1">VLOOKUP('TESTDEF (3)'!$L114,$R$5:$S$79,2,0)</f>
        <v>355</v>
      </c>
      <c r="O114" s="22"/>
      <c r="Q114" s="58"/>
      <c r="R114" s="58"/>
      <c r="S114" s="58"/>
    </row>
  </sheetData>
  <sortState ref="Q65:S79">
    <sortCondition ref="R65:R79"/>
  </sortState>
  <mergeCells count="7">
    <mergeCell ref="Q3:S3"/>
    <mergeCell ref="Q80:R80"/>
    <mergeCell ref="A82:A83"/>
    <mergeCell ref="B82:B83"/>
    <mergeCell ref="C82:C83"/>
    <mergeCell ref="D82:D83"/>
    <mergeCell ref="J82:J83"/>
  </mergeCells>
  <pageMargins left="0.7" right="0.7" top="0.75" bottom="0.75" header="0.3" footer="0.3"/>
  <pageSetup paperSize="9" scale="5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TESTDEF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</dc:creator>
  <cp:lastModifiedBy>TISSOT</cp:lastModifiedBy>
  <cp:lastPrinted>2018-08-02T10:08:49Z</cp:lastPrinted>
  <dcterms:created xsi:type="dcterms:W3CDTF">2018-01-03T11:59:33Z</dcterms:created>
  <dcterms:modified xsi:type="dcterms:W3CDTF">2018-11-16T10:02:35Z</dcterms:modified>
</cp:coreProperties>
</file>