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660" activeTab="0"/>
  </bookViews>
  <sheets>
    <sheet name="Tableau de calcul" sheetId="1" r:id="rId1"/>
  </sheets>
  <definedNames>
    <definedName name="_xlnm.Print_Area" localSheetId="0">'Tableau de calcul'!$B$1:$AI$67</definedName>
  </definedNames>
  <calcPr fullCalcOnLoad="1"/>
</workbook>
</file>

<file path=xl/comments1.xml><?xml version="1.0" encoding="utf-8"?>
<comments xmlns="http://schemas.openxmlformats.org/spreadsheetml/2006/main">
  <authors>
    <author>Oph?lie</author>
  </authors>
  <commentList>
    <comment ref="AC24" authorId="0">
      <text>
        <r>
          <rPr>
            <b/>
            <sz val="8"/>
            <rFont val="Tahoma"/>
            <family val="2"/>
          </rPr>
          <t xml:space="preserve">NE PRENDRE EN COMPTE QUE POUR LES CONTRATS EN ANNÉE INCOMPLÈTE
</t>
        </r>
        <r>
          <rPr>
            <sz val="8"/>
            <rFont val="Tahoma"/>
            <family val="2"/>
          </rPr>
          <t>Ce montant est purement indicatif. Vous devrez comparer le montant des congés acquis en vous référant au tableau "calcul des congés payés"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<sst xmlns="http://schemas.openxmlformats.org/spreadsheetml/2006/main" count="65" uniqueCount="54">
  <si>
    <t xml:space="preserve">Nom et prénom de l'enfant : </t>
  </si>
  <si>
    <t xml:space="preserve">Date d'embauche : </t>
  </si>
  <si>
    <t xml:space="preserve">Date de naissance : </t>
  </si>
  <si>
    <t xml:space="preserve">Nombre de jours d'accueil dans l'année : </t>
  </si>
  <si>
    <t>ÉLÉMENTS DU SALAIRE</t>
  </si>
  <si>
    <t xml:space="preserve">Moyenne d'heures par semaine : </t>
  </si>
  <si>
    <t xml:space="preserve">Nombre de jours d'accueil par semaine : </t>
  </si>
  <si>
    <t xml:space="preserve">Nombre de semaines d'accueil programmées dans l'année : </t>
  </si>
  <si>
    <t xml:space="preserve">Salaire mensuel NET  : </t>
  </si>
  <si>
    <t xml:space="preserve">Congés payés : </t>
  </si>
  <si>
    <t>1 enfant</t>
  </si>
  <si>
    <t>2 enfants</t>
  </si>
  <si>
    <t>3 enfants</t>
  </si>
  <si>
    <t>4 enfants</t>
  </si>
  <si>
    <r>
      <t xml:space="preserve">Remboursement </t>
    </r>
    <r>
      <rPr>
        <b/>
        <sz val="11"/>
        <rFont val="Calibri"/>
        <family val="2"/>
      </rPr>
      <t>maximum</t>
    </r>
    <r>
      <rPr>
        <sz val="11"/>
        <rFont val="Calibri"/>
        <family val="2"/>
      </rPr>
      <t xml:space="preserve"> mensuel</t>
    </r>
  </si>
  <si>
    <t>Enfant de moins de 3 ans</t>
  </si>
  <si>
    <t>Enfant de plus de 3 ans</t>
  </si>
  <si>
    <t xml:space="preserve">En dessous de </t>
  </si>
  <si>
    <t>Jusqu'à</t>
  </si>
  <si>
    <t xml:space="preserve">Au-dessus de </t>
  </si>
  <si>
    <t xml:space="preserve">Montant indemnité d'entretien par jour : </t>
  </si>
  <si>
    <t>-</t>
  </si>
  <si>
    <t>=</t>
  </si>
  <si>
    <r>
      <t xml:space="preserve">Charges annuelles </t>
    </r>
    <r>
      <rPr>
        <b/>
        <sz val="11"/>
        <rFont val="Calibri"/>
        <family val="2"/>
      </rPr>
      <t>avant</t>
    </r>
    <r>
      <rPr>
        <sz val="11"/>
        <rFont val="Calibri"/>
        <family val="2"/>
      </rPr>
      <t xml:space="preserve"> crédit d'impôt</t>
    </r>
  </si>
  <si>
    <r>
      <t xml:space="preserve">Crédit d'impôt </t>
    </r>
    <r>
      <rPr>
        <b/>
        <sz val="11"/>
        <rFont val="Calibri"/>
        <family val="2"/>
      </rPr>
      <t>annuel</t>
    </r>
  </si>
  <si>
    <t xml:space="preserve">Montant annuel des indemnités d'entretien : </t>
  </si>
  <si>
    <r>
      <t xml:space="preserve">Coût </t>
    </r>
    <r>
      <rPr>
        <b/>
        <sz val="11"/>
        <rFont val="Calibri"/>
        <family val="2"/>
      </rPr>
      <t xml:space="preserve">annuel </t>
    </r>
    <r>
      <rPr>
        <sz val="11"/>
        <rFont val="Calibri"/>
        <family val="2"/>
      </rPr>
      <t>(salaire + indemnités + congés payés)</t>
    </r>
  </si>
  <si>
    <r>
      <t xml:space="preserve">Aide maximum </t>
    </r>
    <r>
      <rPr>
        <b/>
        <sz val="11"/>
        <rFont val="Calibri"/>
        <family val="2"/>
      </rPr>
      <t>annuelle</t>
    </r>
    <r>
      <rPr>
        <sz val="11"/>
        <rFont val="Calibri"/>
        <family val="2"/>
      </rPr>
      <t xml:space="preserve"> de la CAF</t>
    </r>
  </si>
  <si>
    <t>Les indemnités de repas et kilométriques ne sont pas prises en charge dans le montant du remboursement mensuel.</t>
  </si>
  <si>
    <t xml:space="preserve">Salaire net annuel : </t>
  </si>
  <si>
    <r>
      <t xml:space="preserve">Estimation du </t>
    </r>
    <r>
      <rPr>
        <sz val="11"/>
        <rFont val="Calibri"/>
        <family val="2"/>
      </rPr>
      <t xml:space="preserve"> crédit d'impôt mensuel </t>
    </r>
  </si>
  <si>
    <t>Estimation du coût mensuel après déduction du crédit d'impôt</t>
  </si>
  <si>
    <r>
      <t>Par ailleurs,</t>
    </r>
    <r>
      <rPr>
        <b/>
        <sz val="11"/>
        <rFont val="Calibri"/>
        <family val="2"/>
      </rPr>
      <t>des aides supplémentaires sont versées</t>
    </r>
    <r>
      <rPr>
        <sz val="11"/>
        <rFont val="Calibri"/>
        <family val="2"/>
      </rPr>
      <t xml:space="preserve"> par les entreprises et les collectivités, employeurs des parents(éducation nationale, banque,poste fonction territoriale etc…)  </t>
    </r>
    <r>
      <rPr>
        <b/>
        <sz val="11"/>
        <rFont val="Calibri"/>
        <family val="2"/>
      </rPr>
      <t>pour les frais de garde</t>
    </r>
    <r>
      <rPr>
        <sz val="11"/>
        <rFont val="Calibri"/>
        <family val="2"/>
      </rPr>
      <t xml:space="preserve">.(CESU préfinancés etc  … ) </t>
    </r>
  </si>
  <si>
    <t xml:space="preserve">MONTANT DES REMBOURSEMENTS CAF </t>
  </si>
  <si>
    <r>
      <t xml:space="preserve">ESTIMATION DU COÛT DE REVIENT DE L'ASSISTANT(E) MATERNEL(LE) 
</t>
    </r>
    <r>
      <rPr>
        <b/>
        <sz val="18"/>
        <rFont val="Calibri"/>
        <family val="2"/>
      </rPr>
      <t>(enfant né après le 1</t>
    </r>
    <r>
      <rPr>
        <b/>
        <vertAlign val="superscript"/>
        <sz val="18"/>
        <rFont val="Calibri"/>
        <family val="2"/>
      </rPr>
      <t>er</t>
    </r>
    <r>
      <rPr>
        <b/>
        <sz val="18"/>
        <rFont val="Calibri"/>
        <family val="2"/>
      </rPr>
      <t xml:space="preserve"> avril 2014)</t>
    </r>
  </si>
  <si>
    <t xml:space="preserve">Le parent employeur bénéficie-t-il de l'allocation PAJE ? </t>
  </si>
  <si>
    <t xml:space="preserve">Le parent employeur ou l'autre parent est-il porteur d'un handicap ? </t>
  </si>
  <si>
    <t xml:space="preserve">L'enfant sera-t-il accueilli en horaires décalés (entre 22h et 6h) ? </t>
  </si>
  <si>
    <t xml:space="preserve">Le parent employeur élève-t-il seul l'enfant ? </t>
  </si>
  <si>
    <t>Ressources 2016</t>
  </si>
  <si>
    <t>Remplir impérativement ou cocher les cellules en "rose" sinon l'outil ne pourra pas fonctionner</t>
  </si>
  <si>
    <t>Cet outil permet aux parents d'estimer le montant restant à leur charge (il s'agit de données approximatives).</t>
  </si>
  <si>
    <t>OUI</t>
  </si>
  <si>
    <t xml:space="preserve">Taux horaire brut : </t>
  </si>
  <si>
    <t>soit</t>
  </si>
  <si>
    <t xml:space="preserve">Département d'accueil : </t>
  </si>
  <si>
    <t>Tous départements sauf Alsace et Moselle</t>
  </si>
  <si>
    <t>Alsace et Moselle</t>
  </si>
  <si>
    <t>x</t>
  </si>
  <si>
    <t>Montant de l'allocation PAJE ?</t>
  </si>
  <si>
    <r>
      <t xml:space="preserve">TOTAL </t>
    </r>
    <r>
      <rPr>
        <b/>
        <sz val="11"/>
        <rFont val="Calibri"/>
        <family val="2"/>
      </rPr>
      <t>À</t>
    </r>
    <r>
      <rPr>
        <b/>
        <sz val="11"/>
        <rFont val="Calibri"/>
        <family val="2"/>
      </rPr>
      <t xml:space="preserve"> CHARGE PAR AN</t>
    </r>
  </si>
  <si>
    <t>AUTRES AIDES</t>
  </si>
  <si>
    <r>
      <t xml:space="preserve">Charges mensuelles </t>
    </r>
    <r>
      <rPr>
        <b/>
        <sz val="10"/>
        <rFont val="Calibri"/>
        <family val="2"/>
      </rPr>
      <t>après</t>
    </r>
    <r>
      <rPr>
        <sz val="10"/>
        <rFont val="Calibri"/>
        <family val="2"/>
      </rPr>
      <t xml:space="preserve"> déduction de l'allocation de base</t>
    </r>
  </si>
  <si>
    <r>
      <t xml:space="preserve">Charges mensuelles </t>
    </r>
    <r>
      <rPr>
        <b/>
        <sz val="10"/>
        <rFont val="Calibri"/>
        <family val="2"/>
      </rPr>
      <t>avant</t>
    </r>
    <r>
      <rPr>
        <sz val="10"/>
        <rFont val="Calibri"/>
        <family val="2"/>
      </rPr>
      <t xml:space="preserve"> déduction de l'allocation de base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</si>
</sst>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[$-40C]dddd\ d\ mmmm\ yyyy"/>
    <numFmt numFmtId="166" formatCode="[$-40C]mmm\-yy;@"/>
    <numFmt numFmtId="167" formatCode="#,##0.00\ &quot;€&quot;"/>
    <numFmt numFmtId="168" formatCode="dd/mm/yy;@"/>
    <numFmt numFmtId="169" formatCode="[$-40C]mmmm\-yy;@"/>
    <numFmt numFmtId="170" formatCode="0.0"/>
    <numFmt numFmtId="171" formatCode="[&gt;=3000000000000]#&quot; &quot;##&quot; &quot;##&quot; &quot;##&quot; &quot;###&quot; &quot;###&quot; | &quot;##;#&quot; &quot;##&quot; &quot;##&quot; &quot;##&quot; &quot;###&quot; &quot;###"/>
    <numFmt numFmtId="172" formatCode="#,##0\ &quot;€&quot;"/>
    <numFmt numFmtId="173" formatCode="#,##0.00\ _€"/>
    <numFmt numFmtId="174" formatCode="0&quot; jrs&quot;"/>
    <numFmt numFmtId="175" formatCode="0.00&quot; hrs&quot;"/>
    <numFmt numFmtId="176" formatCode="#,##0.0"/>
    <numFmt numFmtId="177" formatCode="0&quot; semaines &quot;"/>
    <numFmt numFmtId="178" formatCode="00000000000000"/>
    <numFmt numFmtId="179" formatCode="0&quot; jours&quot;"/>
    <numFmt numFmtId="180" formatCode="0.00&quot; heures&quot;"/>
    <numFmt numFmtId="181" formatCode="0&quot; heures&quot;"/>
    <numFmt numFmtId="182" formatCode="0&quot; jour(s)&quot;"/>
    <numFmt numFmtId="183" formatCode="0&quot; sem. &quot;"/>
    <numFmt numFmtId="184" formatCode="&quot;Vrai&quot;;&quot;Vrai&quot;;&quot;Faux&quot;"/>
    <numFmt numFmtId="185" formatCode="&quot;Actif&quot;;&quot;Actif&quot;;&quot;Inactif&quot;"/>
    <numFmt numFmtId="186" formatCode="0.0&quot; jours&quot;"/>
    <numFmt numFmtId="187" formatCode="[$€-2]\ #,##0.00_);[Red]\([$€-2]\ #,##0.00\)"/>
    <numFmt numFmtId="188" formatCode="0.00&quot; € net&quot;"/>
    <numFmt numFmtId="189" formatCode="&quot; jours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8"/>
      <name val="Calibri"/>
      <family val="2"/>
    </font>
    <font>
      <b/>
      <sz val="22"/>
      <name val="Calibri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18"/>
      <name val="Calibri"/>
      <family val="2"/>
    </font>
    <font>
      <u val="single"/>
      <sz val="11"/>
      <name val="Calibri"/>
      <family val="2"/>
    </font>
    <font>
      <b/>
      <sz val="20"/>
      <name val="Calibri"/>
      <family val="2"/>
    </font>
    <font>
      <b/>
      <sz val="11"/>
      <color indexed="10"/>
      <name val="Calibri"/>
      <family val="2"/>
    </font>
    <font>
      <sz val="10.5"/>
      <name val="Calibri"/>
      <family val="2"/>
    </font>
    <font>
      <b/>
      <sz val="12"/>
      <color indexed="10"/>
      <name val="Calibri"/>
      <family val="2"/>
    </font>
    <font>
      <b/>
      <sz val="9"/>
      <color indexed="63"/>
      <name val="Calibri"/>
      <family val="2"/>
    </font>
    <font>
      <sz val="11"/>
      <color indexed="63"/>
      <name val="Calibri"/>
      <family val="2"/>
    </font>
    <font>
      <sz val="10"/>
      <color indexed="10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ADDA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thin"/>
      <top style="dotted"/>
      <bottom style="dotted"/>
    </border>
    <border>
      <left style="dashed"/>
      <right style="dashed"/>
      <top style="dashed"/>
      <bottom style="dashed"/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1" borderId="3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13"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0" fontId="30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168" fontId="19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 applyProtection="1">
      <alignment horizontal="left" vertical="center"/>
      <protection/>
    </xf>
    <xf numFmtId="179" fontId="19" fillId="0" borderId="0" xfId="0" applyNumberFormat="1" applyFont="1" applyFill="1" applyBorder="1" applyAlignment="1" applyProtection="1">
      <alignment vertical="center"/>
      <protection/>
    </xf>
    <xf numFmtId="2" fontId="30" fillId="0" borderId="0" xfId="0" applyNumberFormat="1" applyFont="1" applyFill="1" applyBorder="1" applyAlignment="1" applyProtection="1">
      <alignment vertical="center"/>
      <protection/>
    </xf>
    <xf numFmtId="167" fontId="19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/>
    </xf>
    <xf numFmtId="167" fontId="30" fillId="0" borderId="0" xfId="0" applyNumberFormat="1" applyFont="1" applyFill="1" applyBorder="1" applyAlignment="1" applyProtection="1">
      <alignment horizontal="left" vertical="center"/>
      <protection/>
    </xf>
    <xf numFmtId="167" fontId="19" fillId="0" borderId="0" xfId="0" applyNumberFormat="1" applyFont="1" applyFill="1" applyBorder="1" applyAlignment="1" applyProtection="1">
      <alignment vertical="center"/>
      <protection/>
    </xf>
    <xf numFmtId="177" fontId="19" fillId="0" borderId="0" xfId="0" applyNumberFormat="1" applyFont="1" applyFill="1" applyBorder="1" applyAlignment="1" applyProtection="1">
      <alignment vertical="center"/>
      <protection locked="0"/>
    </xf>
    <xf numFmtId="182" fontId="30" fillId="0" borderId="0" xfId="0" applyNumberFormat="1" applyFont="1" applyFill="1" applyBorder="1" applyAlignment="1" applyProtection="1">
      <alignment vertical="center"/>
      <protection/>
    </xf>
    <xf numFmtId="183" fontId="19" fillId="0" borderId="0" xfId="0" applyNumberFormat="1" applyFont="1" applyFill="1" applyBorder="1" applyAlignment="1" applyProtection="1">
      <alignment vertical="center"/>
      <protection locked="0"/>
    </xf>
    <xf numFmtId="179" fontId="30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/>
      <protection/>
    </xf>
    <xf numFmtId="167" fontId="19" fillId="0" borderId="0" xfId="0" applyNumberFormat="1" applyFont="1" applyFill="1" applyBorder="1" applyAlignment="1" applyProtection="1">
      <alignment/>
      <protection/>
    </xf>
    <xf numFmtId="167" fontId="19" fillId="0" borderId="0" xfId="0" applyNumberFormat="1" applyFont="1" applyFill="1" applyBorder="1" applyAlignment="1">
      <alignment/>
    </xf>
    <xf numFmtId="167" fontId="30" fillId="0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67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 locked="0"/>
    </xf>
    <xf numFmtId="167" fontId="19" fillId="0" borderId="0" xfId="0" applyNumberFormat="1" applyFont="1" applyFill="1" applyBorder="1" applyAlignment="1" applyProtection="1">
      <alignment horizontal="center" vertical="center"/>
      <protection/>
    </xf>
    <xf numFmtId="177" fontId="19" fillId="0" borderId="0" xfId="0" applyNumberFormat="1" applyFont="1" applyFill="1" applyBorder="1" applyAlignment="1" applyProtection="1">
      <alignment horizontal="left" vertical="center"/>
      <protection locked="0"/>
    </xf>
    <xf numFmtId="167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8" fontId="39" fillId="24" borderId="0" xfId="0" applyNumberFormat="1" applyFont="1" applyFill="1" applyBorder="1" applyAlignment="1">
      <alignment/>
    </xf>
    <xf numFmtId="167" fontId="39" fillId="0" borderId="0" xfId="0" applyNumberFormat="1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8" fillId="24" borderId="0" xfId="0" applyFont="1" applyFill="1" applyBorder="1" applyAlignment="1">
      <alignment/>
    </xf>
    <xf numFmtId="175" fontId="19" fillId="0" borderId="0" xfId="0" applyNumberFormat="1" applyFont="1" applyFill="1" applyBorder="1" applyAlignment="1" applyProtection="1">
      <alignment vertical="center"/>
      <protection/>
    </xf>
    <xf numFmtId="180" fontId="19" fillId="0" borderId="0" xfId="0" applyNumberFormat="1" applyFont="1" applyFill="1" applyBorder="1" applyAlignment="1" applyProtection="1">
      <alignment vertical="center"/>
      <protection/>
    </xf>
    <xf numFmtId="182" fontId="19" fillId="0" borderId="0" xfId="0" applyNumberFormat="1" applyFont="1" applyFill="1" applyBorder="1" applyAlignment="1" applyProtection="1">
      <alignment vertical="center"/>
      <protection/>
    </xf>
    <xf numFmtId="183" fontId="19" fillId="0" borderId="0" xfId="0" applyNumberFormat="1" applyFont="1" applyFill="1" applyBorder="1" applyAlignment="1" applyProtection="1">
      <alignment vertical="center"/>
      <protection/>
    </xf>
    <xf numFmtId="177" fontId="19" fillId="0" borderId="0" xfId="0" applyNumberFormat="1" applyFont="1" applyFill="1" applyBorder="1" applyAlignment="1" applyProtection="1">
      <alignment vertical="center"/>
      <protection/>
    </xf>
    <xf numFmtId="10" fontId="19" fillId="0" borderId="0" xfId="0" applyNumberFormat="1" applyFont="1" applyFill="1" applyBorder="1" applyAlignment="1" applyProtection="1">
      <alignment vertical="center"/>
      <protection/>
    </xf>
    <xf numFmtId="177" fontId="19" fillId="0" borderId="0" xfId="0" applyNumberFormat="1" applyFont="1" applyFill="1" applyBorder="1" applyAlignment="1" applyProtection="1">
      <alignment horizontal="left" vertical="center"/>
      <protection/>
    </xf>
    <xf numFmtId="9" fontId="39" fillId="0" borderId="0" xfId="0" applyNumberFormat="1" applyFont="1" applyFill="1" applyBorder="1" applyAlignment="1" applyProtection="1">
      <alignment vertical="center"/>
      <protection/>
    </xf>
    <xf numFmtId="167" fontId="19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 applyProtection="1">
      <alignment vertical="center"/>
      <protection locked="0"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vertical="center" wrapText="1"/>
    </xf>
    <xf numFmtId="167" fontId="19" fillId="0" borderId="11" xfId="0" applyNumberFormat="1" applyFont="1" applyFill="1" applyBorder="1" applyAlignment="1" applyProtection="1">
      <alignment vertical="center"/>
      <protection locked="0"/>
    </xf>
    <xf numFmtId="167" fontId="19" fillId="0" borderId="11" xfId="0" applyNumberFormat="1" applyFont="1" applyFill="1" applyBorder="1" applyAlignment="1" applyProtection="1">
      <alignment vertical="center"/>
      <protection/>
    </xf>
    <xf numFmtId="180" fontId="19" fillId="0" borderId="11" xfId="0" applyNumberFormat="1" applyFont="1" applyFill="1" applyBorder="1" applyAlignment="1" applyProtection="1">
      <alignment vertical="center"/>
      <protection locked="0"/>
    </xf>
    <xf numFmtId="179" fontId="19" fillId="0" borderId="11" xfId="0" applyNumberFormat="1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/>
      <protection/>
    </xf>
    <xf numFmtId="0" fontId="30" fillId="0" borderId="11" xfId="0" applyFont="1" applyFill="1" applyBorder="1" applyAlignment="1" applyProtection="1">
      <alignment vertical="center"/>
      <protection/>
    </xf>
    <xf numFmtId="0" fontId="38" fillId="0" borderId="11" xfId="0" applyFont="1" applyFill="1" applyBorder="1" applyAlignment="1" applyProtection="1">
      <alignment vertical="center" wrapText="1"/>
      <protection/>
    </xf>
    <xf numFmtId="0" fontId="38" fillId="0" borderId="11" xfId="0" applyFont="1" applyFill="1" applyBorder="1" applyAlignment="1" applyProtection="1">
      <alignment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0" fontId="38" fillId="0" borderId="11" xfId="0" applyFont="1" applyFill="1" applyBorder="1" applyAlignment="1" applyProtection="1">
      <alignment/>
      <protection/>
    </xf>
    <xf numFmtId="181" fontId="38" fillId="0" borderId="11" xfId="0" applyNumberFormat="1" applyFont="1" applyFill="1" applyBorder="1" applyAlignment="1" applyProtection="1">
      <alignment vertical="center"/>
      <protection/>
    </xf>
    <xf numFmtId="0" fontId="19" fillId="0" borderId="11" xfId="0" applyFont="1" applyFill="1" applyBorder="1" applyAlignment="1" applyProtection="1">
      <alignment/>
      <protection/>
    </xf>
    <xf numFmtId="0" fontId="19" fillId="0" borderId="12" xfId="0" applyFont="1" applyFill="1" applyBorder="1" applyAlignment="1" applyProtection="1">
      <alignment/>
      <protection/>
    </xf>
    <xf numFmtId="0" fontId="19" fillId="0" borderId="13" xfId="0" applyFont="1" applyFill="1" applyBorder="1" applyAlignment="1" applyProtection="1">
      <alignment/>
      <protection/>
    </xf>
    <xf numFmtId="0" fontId="19" fillId="0" borderId="13" xfId="0" applyFont="1" applyFill="1" applyBorder="1" applyAlignment="1" applyProtection="1">
      <alignment vertical="center" wrapText="1"/>
      <protection/>
    </xf>
    <xf numFmtId="167" fontId="19" fillId="0" borderId="13" xfId="0" applyNumberFormat="1" applyFont="1" applyFill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vertical="center"/>
      <protection/>
    </xf>
    <xf numFmtId="0" fontId="19" fillId="0" borderId="14" xfId="0" applyFont="1" applyFill="1" applyBorder="1" applyAlignment="1" applyProtection="1">
      <alignment/>
      <protection/>
    </xf>
    <xf numFmtId="0" fontId="31" fillId="0" borderId="11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167" fontId="19" fillId="0" borderId="0" xfId="0" applyNumberFormat="1" applyFont="1" applyFill="1" applyBorder="1" applyAlignment="1" applyProtection="1">
      <alignment horizontal="center" vertical="center"/>
      <protection/>
    </xf>
    <xf numFmtId="167" fontId="19" fillId="25" borderId="0" xfId="0" applyNumberFormat="1" applyFont="1" applyFill="1" applyBorder="1" applyAlignment="1" applyProtection="1">
      <alignment horizontal="center" vertical="center"/>
      <protection locked="0"/>
    </xf>
    <xf numFmtId="167" fontId="19" fillId="25" borderId="0" xfId="0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Fill="1" applyBorder="1" applyAlignment="1" applyProtection="1">
      <alignment horizontal="center" vertical="center"/>
      <protection locked="0"/>
    </xf>
    <xf numFmtId="167" fontId="19" fillId="25" borderId="0" xfId="0" applyNumberFormat="1" applyFont="1" applyFill="1" applyBorder="1" applyAlignment="1" applyProtection="1">
      <alignment horizontal="center" vertical="center"/>
      <protection locked="0"/>
    </xf>
    <xf numFmtId="182" fontId="20" fillId="0" borderId="0" xfId="0" applyNumberFormat="1" applyFont="1" applyFill="1" applyBorder="1" applyAlignment="1" applyProtection="1">
      <alignment vertical="center"/>
      <protection/>
    </xf>
    <xf numFmtId="168" fontId="19" fillId="0" borderId="0" xfId="0" applyNumberFormat="1" applyFont="1" applyFill="1" applyBorder="1" applyAlignment="1" applyProtection="1">
      <alignment horizontal="center" vertical="center"/>
      <protection locked="0"/>
    </xf>
    <xf numFmtId="179" fontId="20" fillId="0" borderId="0" xfId="0" applyNumberFormat="1" applyFont="1" applyFill="1" applyBorder="1" applyAlignment="1" applyProtection="1">
      <alignment horizontal="center" vertical="center"/>
      <protection locked="0"/>
    </xf>
    <xf numFmtId="179" fontId="21" fillId="0" borderId="0" xfId="0" applyNumberFormat="1" applyFont="1" applyFill="1" applyBorder="1" applyAlignment="1">
      <alignment horizontal="center" vertical="center"/>
    </xf>
    <xf numFmtId="167" fontId="19" fillId="25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 applyProtection="1">
      <alignment horizontal="left" vertical="center"/>
      <protection/>
    </xf>
    <xf numFmtId="167" fontId="38" fillId="0" borderId="0" xfId="0" applyNumberFormat="1" applyFont="1" applyFill="1" applyBorder="1" applyAlignment="1" applyProtection="1">
      <alignment vertical="center"/>
      <protection/>
    </xf>
    <xf numFmtId="0" fontId="19" fillId="0" borderId="0" xfId="51" applyFont="1" applyFill="1" applyBorder="1" applyAlignment="1">
      <alignment/>
      <protection/>
    </xf>
    <xf numFmtId="0" fontId="19" fillId="0" borderId="0" xfId="51" applyFont="1" applyFill="1" applyBorder="1" applyAlignment="1" applyProtection="1">
      <alignment vertical="center"/>
      <protection locked="0"/>
    </xf>
    <xf numFmtId="167" fontId="19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/>
    </xf>
    <xf numFmtId="167" fontId="19" fillId="0" borderId="0" xfId="0" applyNumberFormat="1" applyFont="1" applyFill="1" applyBorder="1" applyAlignment="1" applyProtection="1">
      <alignment horizontal="center" vertical="center"/>
      <protection locked="0"/>
    </xf>
    <xf numFmtId="188" fontId="33" fillId="26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/>
      <protection/>
    </xf>
    <xf numFmtId="177" fontId="19" fillId="0" borderId="0" xfId="0" applyNumberFormat="1" applyFont="1" applyFill="1" applyBorder="1" applyAlignment="1" applyProtection="1">
      <alignment horizontal="left" vertical="center"/>
      <protection/>
    </xf>
    <xf numFmtId="177" fontId="19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27" fillId="27" borderId="15" xfId="0" applyFont="1" applyFill="1" applyBorder="1" applyAlignment="1" applyProtection="1">
      <alignment horizontal="center"/>
      <protection/>
    </xf>
    <xf numFmtId="0" fontId="27" fillId="27" borderId="16" xfId="0" applyFont="1" applyFill="1" applyBorder="1" applyAlignment="1" applyProtection="1">
      <alignment horizontal="center" vertical="center" wrapText="1"/>
      <protection/>
    </xf>
    <xf numFmtId="0" fontId="27" fillId="27" borderId="0" xfId="0" applyFont="1" applyFill="1" applyBorder="1" applyAlignment="1" applyProtection="1">
      <alignment horizontal="center" vertical="center" wrapText="1"/>
      <protection/>
    </xf>
    <xf numFmtId="167" fontId="19" fillId="28" borderId="17" xfId="0" applyNumberFormat="1" applyFont="1" applyFill="1" applyBorder="1" applyAlignment="1" applyProtection="1">
      <alignment horizontal="center" vertical="center"/>
      <protection/>
    </xf>
    <xf numFmtId="167" fontId="19" fillId="28" borderId="18" xfId="0" applyNumberFormat="1" applyFont="1" applyFill="1" applyBorder="1" applyAlignment="1" applyProtection="1">
      <alignment horizontal="center" vertical="center"/>
      <protection/>
    </xf>
    <xf numFmtId="167" fontId="19" fillId="28" borderId="19" xfId="0" applyNumberFormat="1" applyFont="1" applyFill="1" applyBorder="1" applyAlignment="1" applyProtection="1">
      <alignment horizontal="center" vertical="center"/>
      <protection/>
    </xf>
    <xf numFmtId="167" fontId="19" fillId="0" borderId="20" xfId="0" applyNumberFormat="1" applyFont="1" applyBorder="1" applyAlignment="1" applyProtection="1">
      <alignment horizontal="center" vertical="center"/>
      <protection/>
    </xf>
    <xf numFmtId="167" fontId="19" fillId="0" borderId="21" xfId="0" applyNumberFormat="1" applyFont="1" applyBorder="1" applyAlignment="1" applyProtection="1">
      <alignment horizontal="center" vertical="center"/>
      <protection/>
    </xf>
    <xf numFmtId="167" fontId="19" fillId="0" borderId="22" xfId="0" applyNumberFormat="1" applyFont="1" applyBorder="1" applyAlignment="1" applyProtection="1">
      <alignment horizontal="center" vertical="center"/>
      <protection/>
    </xf>
    <xf numFmtId="167" fontId="41" fillId="0" borderId="0" xfId="0" applyNumberFormat="1" applyFont="1" applyFill="1" applyBorder="1" applyAlignment="1">
      <alignment horizontal="center"/>
    </xf>
    <xf numFmtId="167" fontId="42" fillId="29" borderId="17" xfId="0" applyNumberFormat="1" applyFont="1" applyFill="1" applyBorder="1" applyAlignment="1" applyProtection="1">
      <alignment horizontal="center" vertical="center"/>
      <protection/>
    </xf>
    <xf numFmtId="167" fontId="42" fillId="29" borderId="18" xfId="0" applyNumberFormat="1" applyFont="1" applyFill="1" applyBorder="1" applyAlignment="1" applyProtection="1">
      <alignment horizontal="center" vertical="center"/>
      <protection/>
    </xf>
    <xf numFmtId="167" fontId="42" fillId="29" borderId="23" xfId="0" applyNumberFormat="1" applyFont="1" applyFill="1" applyBorder="1" applyAlignment="1" applyProtection="1">
      <alignment horizontal="center" vertical="center"/>
      <protection/>
    </xf>
    <xf numFmtId="167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167" fontId="20" fillId="30" borderId="0" xfId="0" applyNumberFormat="1" applyFont="1" applyFill="1" applyBorder="1" applyAlignment="1" applyProtection="1">
      <alignment horizontal="center" vertical="center"/>
      <protection/>
    </xf>
    <xf numFmtId="167" fontId="19" fillId="30" borderId="0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 applyProtection="1">
      <alignment horizontal="center" vertical="center"/>
      <protection/>
    </xf>
    <xf numFmtId="0" fontId="19" fillId="27" borderId="26" xfId="0" applyFont="1" applyFill="1" applyBorder="1" applyAlignment="1" applyProtection="1">
      <alignment horizontal="center" vertical="center" wrapText="1"/>
      <protection/>
    </xf>
    <xf numFmtId="0" fontId="19" fillId="27" borderId="27" xfId="0" applyFont="1" applyFill="1" applyBorder="1" applyAlignment="1" applyProtection="1">
      <alignment horizontal="center" vertical="center" wrapText="1"/>
      <protection/>
    </xf>
    <xf numFmtId="0" fontId="19" fillId="27" borderId="28" xfId="0" applyFont="1" applyFill="1" applyBorder="1" applyAlignment="1" applyProtection="1">
      <alignment horizontal="center" vertical="center" wrapText="1"/>
      <protection/>
    </xf>
    <xf numFmtId="0" fontId="19" fillId="27" borderId="16" xfId="0" applyFont="1" applyFill="1" applyBorder="1" applyAlignment="1" applyProtection="1">
      <alignment horizontal="center" vertical="center" wrapText="1"/>
      <protection/>
    </xf>
    <xf numFmtId="0" fontId="19" fillId="27" borderId="0" xfId="0" applyFont="1" applyFill="1" applyBorder="1" applyAlignment="1" applyProtection="1">
      <alignment horizontal="center" vertical="center" wrapText="1"/>
      <protection/>
    </xf>
    <xf numFmtId="0" fontId="19" fillId="27" borderId="29" xfId="0" applyFont="1" applyFill="1" applyBorder="1" applyAlignment="1" applyProtection="1">
      <alignment horizontal="center" vertical="center" wrapText="1"/>
      <protection/>
    </xf>
    <xf numFmtId="0" fontId="19" fillId="27" borderId="30" xfId="0" applyFont="1" applyFill="1" applyBorder="1" applyAlignment="1" applyProtection="1">
      <alignment horizontal="center" vertical="center" wrapText="1"/>
      <protection/>
    </xf>
    <xf numFmtId="0" fontId="19" fillId="27" borderId="15" xfId="0" applyFont="1" applyFill="1" applyBorder="1" applyAlignment="1" applyProtection="1">
      <alignment horizontal="center" vertical="center" wrapText="1"/>
      <protection/>
    </xf>
    <xf numFmtId="0" fontId="19" fillId="27" borderId="31" xfId="0" applyFont="1" applyFill="1" applyBorder="1" applyAlignment="1" applyProtection="1">
      <alignment horizontal="center" vertical="center" wrapText="1"/>
      <protection/>
    </xf>
    <xf numFmtId="0" fontId="19" fillId="27" borderId="24" xfId="0" applyFont="1" applyFill="1" applyBorder="1" applyAlignment="1" applyProtection="1">
      <alignment horizontal="center" vertical="center" wrapText="1"/>
      <protection/>
    </xf>
    <xf numFmtId="0" fontId="28" fillId="27" borderId="24" xfId="0" applyFont="1" applyFill="1" applyBorder="1" applyAlignment="1" applyProtection="1">
      <alignment horizontal="center" vertical="center" wrapText="1"/>
      <protection/>
    </xf>
    <xf numFmtId="0" fontId="28" fillId="27" borderId="26" xfId="0" applyFont="1" applyFill="1" applyBorder="1" applyAlignment="1" applyProtection="1">
      <alignment horizontal="center" vertical="center" wrapText="1"/>
      <protection/>
    </xf>
    <xf numFmtId="0" fontId="28" fillId="27" borderId="27" xfId="0" applyFont="1" applyFill="1" applyBorder="1" applyAlignment="1" applyProtection="1">
      <alignment horizontal="center" vertical="center" wrapText="1"/>
      <protection/>
    </xf>
    <xf numFmtId="0" fontId="28" fillId="27" borderId="28" xfId="0" applyFont="1" applyFill="1" applyBorder="1" applyAlignment="1" applyProtection="1">
      <alignment horizontal="center" vertical="center" wrapText="1"/>
      <protection/>
    </xf>
    <xf numFmtId="0" fontId="28" fillId="27" borderId="16" xfId="0" applyFont="1" applyFill="1" applyBorder="1" applyAlignment="1" applyProtection="1">
      <alignment horizontal="center" vertical="center" wrapText="1"/>
      <protection/>
    </xf>
    <xf numFmtId="0" fontId="28" fillId="27" borderId="0" xfId="0" applyFont="1" applyFill="1" applyBorder="1" applyAlignment="1" applyProtection="1">
      <alignment horizontal="center" vertical="center" wrapText="1"/>
      <protection/>
    </xf>
    <xf numFmtId="0" fontId="28" fillId="27" borderId="29" xfId="0" applyFont="1" applyFill="1" applyBorder="1" applyAlignment="1" applyProtection="1">
      <alignment horizontal="center" vertical="center" wrapText="1"/>
      <protection/>
    </xf>
    <xf numFmtId="0" fontId="28" fillId="27" borderId="30" xfId="0" applyFont="1" applyFill="1" applyBorder="1" applyAlignment="1" applyProtection="1">
      <alignment horizontal="center" vertical="center" wrapText="1"/>
      <protection/>
    </xf>
    <xf numFmtId="0" fontId="28" fillId="27" borderId="15" xfId="0" applyFont="1" applyFill="1" applyBorder="1" applyAlignment="1" applyProtection="1">
      <alignment horizontal="center" vertical="center" wrapText="1"/>
      <protection/>
    </xf>
    <xf numFmtId="0" fontId="28" fillId="27" borderId="31" xfId="0" applyFont="1" applyFill="1" applyBorder="1" applyAlignment="1" applyProtection="1">
      <alignment horizontal="center" vertical="center" wrapText="1"/>
      <protection/>
    </xf>
    <xf numFmtId="167" fontId="19" fillId="0" borderId="20" xfId="0" applyNumberFormat="1" applyFont="1" applyFill="1" applyBorder="1" applyAlignment="1" applyProtection="1">
      <alignment horizontal="center" vertical="center"/>
      <protection/>
    </xf>
    <xf numFmtId="167" fontId="19" fillId="0" borderId="21" xfId="0" applyNumberFormat="1" applyFont="1" applyFill="1" applyBorder="1" applyAlignment="1" applyProtection="1">
      <alignment horizontal="center" vertical="center"/>
      <protection/>
    </xf>
    <xf numFmtId="167" fontId="19" fillId="0" borderId="22" xfId="0" applyNumberFormat="1" applyFont="1" applyFill="1" applyBorder="1" applyAlignment="1" applyProtection="1">
      <alignment horizontal="center" vertical="center"/>
      <protection/>
    </xf>
    <xf numFmtId="0" fontId="22" fillId="0" borderId="25" xfId="0" applyFont="1" applyFill="1" applyBorder="1" applyAlignment="1" applyProtection="1">
      <alignment horizontal="center" vertical="center"/>
      <protection/>
    </xf>
    <xf numFmtId="167" fontId="19" fillId="0" borderId="26" xfId="0" applyNumberFormat="1" applyFont="1" applyFill="1" applyBorder="1" applyAlignment="1" applyProtection="1">
      <alignment horizontal="center" vertical="center"/>
      <protection/>
    </xf>
    <xf numFmtId="167" fontId="19" fillId="0" borderId="27" xfId="0" applyNumberFormat="1" applyFont="1" applyFill="1" applyBorder="1" applyAlignment="1" applyProtection="1">
      <alignment horizontal="center" vertical="center"/>
      <protection/>
    </xf>
    <xf numFmtId="167" fontId="19" fillId="0" borderId="28" xfId="0" applyNumberFormat="1" applyFont="1" applyFill="1" applyBorder="1" applyAlignment="1" applyProtection="1">
      <alignment horizontal="center" vertical="center"/>
      <protection/>
    </xf>
    <xf numFmtId="167" fontId="19" fillId="0" borderId="16" xfId="0" applyNumberFormat="1" applyFont="1" applyFill="1" applyBorder="1" applyAlignment="1" applyProtection="1">
      <alignment horizontal="center" vertical="center"/>
      <protection/>
    </xf>
    <xf numFmtId="167" fontId="19" fillId="0" borderId="0" xfId="0" applyNumberFormat="1" applyFont="1" applyFill="1" applyBorder="1" applyAlignment="1" applyProtection="1">
      <alignment horizontal="center" vertical="center"/>
      <protection/>
    </xf>
    <xf numFmtId="167" fontId="19" fillId="0" borderId="29" xfId="0" applyNumberFormat="1" applyFont="1" applyFill="1" applyBorder="1" applyAlignment="1" applyProtection="1">
      <alignment horizontal="center" vertical="center"/>
      <protection/>
    </xf>
    <xf numFmtId="167" fontId="19" fillId="0" borderId="30" xfId="0" applyNumberFormat="1" applyFont="1" applyFill="1" applyBorder="1" applyAlignment="1" applyProtection="1">
      <alignment horizontal="center" vertical="center"/>
      <protection/>
    </xf>
    <xf numFmtId="167" fontId="19" fillId="0" borderId="15" xfId="0" applyNumberFormat="1" applyFont="1" applyFill="1" applyBorder="1" applyAlignment="1" applyProtection="1">
      <alignment horizontal="center" vertical="center"/>
      <protection/>
    </xf>
    <xf numFmtId="167" fontId="19" fillId="0" borderId="31" xfId="0" applyNumberFormat="1" applyFont="1" applyFill="1" applyBorder="1" applyAlignment="1" applyProtection="1">
      <alignment horizontal="center" vertical="center"/>
      <protection/>
    </xf>
    <xf numFmtId="0" fontId="19" fillId="26" borderId="32" xfId="0" applyFont="1" applyFill="1" applyBorder="1" applyAlignment="1" applyProtection="1">
      <alignment horizontal="left" vertical="center"/>
      <protection/>
    </xf>
    <xf numFmtId="167" fontId="20" fillId="26" borderId="32" xfId="0" applyNumberFormat="1" applyFont="1" applyFill="1" applyBorder="1" applyAlignment="1" applyProtection="1">
      <alignment horizontal="center" vertical="center"/>
      <protection/>
    </xf>
    <xf numFmtId="0" fontId="19" fillId="31" borderId="26" xfId="0" applyFont="1" applyFill="1" applyBorder="1" applyAlignment="1" applyProtection="1">
      <alignment horizontal="center" wrapText="1"/>
      <protection/>
    </xf>
    <xf numFmtId="0" fontId="19" fillId="31" borderId="27" xfId="0" applyFont="1" applyFill="1" applyBorder="1" applyAlignment="1" applyProtection="1">
      <alignment horizontal="center" wrapText="1"/>
      <protection/>
    </xf>
    <xf numFmtId="0" fontId="19" fillId="31" borderId="28" xfId="0" applyFont="1" applyFill="1" applyBorder="1" applyAlignment="1" applyProtection="1">
      <alignment horizontal="center" wrapText="1"/>
      <protection/>
    </xf>
    <xf numFmtId="0" fontId="19" fillId="31" borderId="30" xfId="0" applyFont="1" applyFill="1" applyBorder="1" applyAlignment="1" applyProtection="1">
      <alignment horizontal="center" wrapText="1"/>
      <protection/>
    </xf>
    <xf numFmtId="0" fontId="19" fillId="31" borderId="15" xfId="0" applyFont="1" applyFill="1" applyBorder="1" applyAlignment="1" applyProtection="1">
      <alignment horizontal="center" wrapText="1"/>
      <protection/>
    </xf>
    <xf numFmtId="0" fontId="19" fillId="31" borderId="31" xfId="0" applyFont="1" applyFill="1" applyBorder="1" applyAlignment="1" applyProtection="1">
      <alignment horizontal="center" wrapText="1"/>
      <protection/>
    </xf>
    <xf numFmtId="0" fontId="20" fillId="31" borderId="26" xfId="0" applyFont="1" applyFill="1" applyBorder="1" applyAlignment="1" applyProtection="1">
      <alignment horizontal="center" vertical="center" wrapText="1"/>
      <protection/>
    </xf>
    <xf numFmtId="0" fontId="20" fillId="31" borderId="27" xfId="0" applyFont="1" applyFill="1" applyBorder="1" applyAlignment="1" applyProtection="1">
      <alignment horizontal="center" vertical="center" wrapText="1"/>
      <protection/>
    </xf>
    <xf numFmtId="0" fontId="20" fillId="31" borderId="28" xfId="0" applyFont="1" applyFill="1" applyBorder="1" applyAlignment="1" applyProtection="1">
      <alignment horizontal="center" vertical="center" wrapText="1"/>
      <protection/>
    </xf>
    <xf numFmtId="0" fontId="20" fillId="31" borderId="30" xfId="0" applyFont="1" applyFill="1" applyBorder="1" applyAlignment="1" applyProtection="1">
      <alignment horizontal="center" vertical="center" wrapText="1"/>
      <protection/>
    </xf>
    <xf numFmtId="0" fontId="20" fillId="31" borderId="15" xfId="0" applyFont="1" applyFill="1" applyBorder="1" applyAlignment="1" applyProtection="1">
      <alignment horizontal="center" vertical="center" wrapText="1"/>
      <protection/>
    </xf>
    <xf numFmtId="0" fontId="20" fillId="31" borderId="31" xfId="0" applyFont="1" applyFill="1" applyBorder="1" applyAlignment="1" applyProtection="1">
      <alignment horizontal="center" vertical="center" wrapText="1"/>
      <protection/>
    </xf>
    <xf numFmtId="0" fontId="20" fillId="32" borderId="32" xfId="0" applyFont="1" applyFill="1" applyBorder="1" applyAlignment="1" applyProtection="1">
      <alignment horizontal="center" vertical="center"/>
      <protection/>
    </xf>
    <xf numFmtId="0" fontId="19" fillId="32" borderId="32" xfId="0" applyFont="1" applyFill="1" applyBorder="1" applyAlignment="1" applyProtection="1">
      <alignment horizontal="center" vertical="center"/>
      <protection/>
    </xf>
    <xf numFmtId="167" fontId="19" fillId="0" borderId="32" xfId="0" applyNumberFormat="1" applyFont="1" applyFill="1" applyBorder="1" applyAlignment="1" applyProtection="1">
      <alignment horizontal="center" vertical="center"/>
      <protection/>
    </xf>
    <xf numFmtId="0" fontId="19" fillId="33" borderId="32" xfId="0" applyFont="1" applyFill="1" applyBorder="1" applyAlignment="1" applyProtection="1">
      <alignment horizontal="left" vertical="center"/>
      <protection/>
    </xf>
    <xf numFmtId="167" fontId="20" fillId="33" borderId="32" xfId="0" applyNumberFormat="1" applyFont="1" applyFill="1" applyBorder="1" applyAlignment="1" applyProtection="1">
      <alignment horizontal="center" vertical="center"/>
      <protection/>
    </xf>
    <xf numFmtId="0" fontId="31" fillId="29" borderId="26" xfId="0" applyFont="1" applyFill="1" applyBorder="1" applyAlignment="1">
      <alignment horizontal="center" vertical="center"/>
    </xf>
    <xf numFmtId="0" fontId="31" fillId="29" borderId="27" xfId="0" applyFont="1" applyFill="1" applyBorder="1" applyAlignment="1">
      <alignment horizontal="center" vertical="center"/>
    </xf>
    <xf numFmtId="0" fontId="31" fillId="29" borderId="28" xfId="0" applyFont="1" applyFill="1" applyBorder="1" applyAlignment="1">
      <alignment horizontal="center" vertical="center"/>
    </xf>
    <xf numFmtId="0" fontId="31" fillId="29" borderId="30" xfId="0" applyFont="1" applyFill="1" applyBorder="1" applyAlignment="1">
      <alignment horizontal="center" vertical="center"/>
    </xf>
    <xf numFmtId="0" fontId="31" fillId="29" borderId="15" xfId="0" applyFont="1" applyFill="1" applyBorder="1" applyAlignment="1">
      <alignment horizontal="center" vertical="center"/>
    </xf>
    <xf numFmtId="0" fontId="31" fillId="29" borderId="31" xfId="0" applyFont="1" applyFill="1" applyBorder="1" applyAlignment="1">
      <alignment horizontal="center" vertical="center"/>
    </xf>
    <xf numFmtId="0" fontId="43" fillId="32" borderId="32" xfId="0" applyFont="1" applyFill="1" applyBorder="1" applyAlignment="1" applyProtection="1">
      <alignment horizontal="center" vertical="center"/>
      <protection/>
    </xf>
    <xf numFmtId="177" fontId="19" fillId="25" borderId="0" xfId="0" applyNumberFormat="1" applyFont="1" applyFill="1" applyBorder="1" applyAlignment="1" applyProtection="1">
      <alignment horizontal="center" vertical="center"/>
      <protection locked="0"/>
    </xf>
    <xf numFmtId="167" fontId="19" fillId="25" borderId="0" xfId="0" applyNumberFormat="1" applyFont="1" applyFill="1" applyBorder="1" applyAlignment="1" applyProtection="1">
      <alignment horizontal="center" vertical="center"/>
      <protection locked="0"/>
    </xf>
    <xf numFmtId="168" fontId="19" fillId="25" borderId="0" xfId="0" applyNumberFormat="1" applyFont="1" applyFill="1" applyBorder="1" applyAlignment="1" applyProtection="1">
      <alignment horizontal="center" vertical="center"/>
      <protection locked="0"/>
    </xf>
    <xf numFmtId="167" fontId="33" fillId="25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31" fillId="30" borderId="33" xfId="0" applyFont="1" applyFill="1" applyBorder="1" applyAlignment="1">
      <alignment horizontal="center" vertical="center" wrapText="1"/>
    </xf>
    <xf numFmtId="0" fontId="31" fillId="30" borderId="34" xfId="0" applyFont="1" applyFill="1" applyBorder="1" applyAlignment="1">
      <alignment horizontal="center" vertical="center" wrapText="1"/>
    </xf>
    <xf numFmtId="0" fontId="31" fillId="30" borderId="35" xfId="0" applyFont="1" applyFill="1" applyBorder="1" applyAlignment="1">
      <alignment horizontal="center" vertical="center" wrapText="1"/>
    </xf>
    <xf numFmtId="0" fontId="31" fillId="30" borderId="10" xfId="0" applyFont="1" applyFill="1" applyBorder="1" applyAlignment="1">
      <alignment horizontal="center" vertical="center" wrapText="1"/>
    </xf>
    <xf numFmtId="0" fontId="31" fillId="30" borderId="0" xfId="0" applyFont="1" applyFill="1" applyBorder="1" applyAlignment="1">
      <alignment horizontal="center" vertical="center" wrapText="1"/>
    </xf>
    <xf numFmtId="0" fontId="31" fillId="30" borderId="11" xfId="0" applyFont="1" applyFill="1" applyBorder="1" applyAlignment="1">
      <alignment horizontal="center" vertical="center" wrapText="1"/>
    </xf>
    <xf numFmtId="0" fontId="31" fillId="30" borderId="12" xfId="0" applyFont="1" applyFill="1" applyBorder="1" applyAlignment="1">
      <alignment horizontal="center" vertical="center" wrapText="1"/>
    </xf>
    <xf numFmtId="0" fontId="31" fillId="30" borderId="13" xfId="0" applyFont="1" applyFill="1" applyBorder="1" applyAlignment="1">
      <alignment horizontal="center" vertical="center" wrapText="1"/>
    </xf>
    <xf numFmtId="0" fontId="31" fillId="30" borderId="14" xfId="0" applyFont="1" applyFill="1" applyBorder="1" applyAlignment="1">
      <alignment horizontal="center" vertical="center" wrapText="1"/>
    </xf>
    <xf numFmtId="0" fontId="19" fillId="25" borderId="0" xfId="0" applyFont="1" applyFill="1" applyBorder="1" applyAlignment="1" applyProtection="1">
      <alignment horizontal="left" vertical="center"/>
      <protection locked="0"/>
    </xf>
    <xf numFmtId="179" fontId="20" fillId="29" borderId="0" xfId="0" applyNumberFormat="1" applyFont="1" applyFill="1" applyBorder="1" applyAlignment="1" applyProtection="1">
      <alignment horizontal="center" vertical="center"/>
      <protection locked="0"/>
    </xf>
    <xf numFmtId="179" fontId="21" fillId="29" borderId="0" xfId="0" applyNumberFormat="1" applyFont="1" applyFill="1" applyBorder="1" applyAlignment="1">
      <alignment horizontal="center" vertical="center"/>
    </xf>
    <xf numFmtId="0" fontId="23" fillId="29" borderId="26" xfId="0" applyFont="1" applyFill="1" applyBorder="1" applyAlignment="1">
      <alignment horizontal="center" vertical="center"/>
    </xf>
    <xf numFmtId="0" fontId="23" fillId="29" borderId="27" xfId="0" applyFont="1" applyFill="1" applyBorder="1" applyAlignment="1">
      <alignment horizontal="center" vertical="center"/>
    </xf>
    <xf numFmtId="0" fontId="23" fillId="29" borderId="28" xfId="0" applyFont="1" applyFill="1" applyBorder="1" applyAlignment="1">
      <alignment horizontal="center" vertical="center"/>
    </xf>
    <xf numFmtId="0" fontId="23" fillId="29" borderId="30" xfId="0" applyFont="1" applyFill="1" applyBorder="1" applyAlignment="1">
      <alignment horizontal="center" vertical="center"/>
    </xf>
    <xf numFmtId="0" fontId="23" fillId="29" borderId="15" xfId="0" applyFont="1" applyFill="1" applyBorder="1" applyAlignment="1">
      <alignment horizontal="center" vertical="center"/>
    </xf>
    <xf numFmtId="0" fontId="23" fillId="29" borderId="31" xfId="0" applyFont="1" applyFill="1" applyBorder="1" applyAlignment="1">
      <alignment horizontal="center" vertical="center"/>
    </xf>
    <xf numFmtId="180" fontId="19" fillId="25" borderId="0" xfId="0" applyNumberFormat="1" applyFont="1" applyFill="1" applyBorder="1" applyAlignment="1" applyProtection="1">
      <alignment horizontal="center" vertical="center"/>
      <protection locked="0"/>
    </xf>
    <xf numFmtId="179" fontId="19" fillId="25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168" fontId="19" fillId="0" borderId="0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 3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66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63</xdr:row>
      <xdr:rowOff>142875</xdr:rowOff>
    </xdr:from>
    <xdr:to>
      <xdr:col>2</xdr:col>
      <xdr:colOff>123825</xdr:colOff>
      <xdr:row>65</xdr:row>
      <xdr:rowOff>85725</xdr:rowOff>
    </xdr:to>
    <xdr:pic>
      <xdr:nvPicPr>
        <xdr:cNvPr id="1" name="Image 1" descr="C:\Users\Ophélie\AppData\Local\Microsoft\Windows\Temporary Internet Files\Content.IE5\S0D3Y9MA\MC900411320[2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72975"/>
          <a:ext cx="409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W80"/>
  <sheetViews>
    <sheetView tabSelected="1" zoomScalePageLayoutView="0" workbookViewId="0" topLeftCell="A24">
      <selection activeCell="S32" sqref="S32"/>
    </sheetView>
  </sheetViews>
  <sheetFormatPr defaultColWidth="11.421875" defaultRowHeight="12.75"/>
  <cols>
    <col min="1" max="31" width="3.7109375" style="1" customWidth="1"/>
    <col min="32" max="32" width="4.57421875" style="1" bestFit="1" customWidth="1"/>
    <col min="33" max="33" width="8.00390625" style="1" bestFit="1" customWidth="1"/>
    <col min="34" max="34" width="3.7109375" style="1" customWidth="1"/>
    <col min="35" max="35" width="8.28125" style="1" customWidth="1"/>
    <col min="36" max="36" width="3.7109375" style="1" customWidth="1"/>
    <col min="37" max="37" width="6.00390625" style="1" bestFit="1" customWidth="1"/>
    <col min="38" max="47" width="3.7109375" style="1" customWidth="1"/>
    <col min="48" max="48" width="2.7109375" style="1" customWidth="1"/>
    <col min="49" max="16384" width="11.421875" style="1" customWidth="1"/>
  </cols>
  <sheetData>
    <row r="1" spans="1:36" ht="15" customHeight="1">
      <c r="A1" s="188" t="s">
        <v>34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90"/>
      <c r="AJ1" s="49"/>
    </row>
    <row r="2" spans="1:36" ht="15" customHeight="1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3"/>
      <c r="AJ2" s="49"/>
    </row>
    <row r="3" spans="1:36" ht="15" customHeight="1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3"/>
      <c r="AJ3" s="49"/>
    </row>
    <row r="4" spans="1:36" ht="15" customHeight="1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6"/>
      <c r="AJ4" s="49"/>
    </row>
    <row r="5" spans="1:36" ht="15" customHeight="1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5"/>
      <c r="AJ5" s="49"/>
    </row>
    <row r="6" spans="1:35" ht="15">
      <c r="A6" s="50"/>
      <c r="B6" s="208" t="s">
        <v>41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51"/>
    </row>
    <row r="7" spans="1:35" ht="15">
      <c r="A7" s="50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51"/>
    </row>
    <row r="8" spans="1:35" ht="15">
      <c r="A8" s="209" t="s">
        <v>40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1"/>
    </row>
    <row r="9" spans="1:35" ht="15" customHeight="1">
      <c r="A9" s="50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52"/>
    </row>
    <row r="10" spans="1:35" ht="15" customHeight="1">
      <c r="A10" s="50"/>
      <c r="B10" s="24" t="s">
        <v>0</v>
      </c>
      <c r="C10" s="23"/>
      <c r="D10" s="23"/>
      <c r="E10" s="23"/>
      <c r="F10" s="23"/>
      <c r="G10" s="23"/>
      <c r="H10" s="23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23"/>
      <c r="U10" s="24" t="s">
        <v>2</v>
      </c>
      <c r="V10" s="23"/>
      <c r="W10" s="23"/>
      <c r="X10" s="23"/>
      <c r="Z10" s="185">
        <v>43231</v>
      </c>
      <c r="AA10" s="185"/>
      <c r="AB10" s="185"/>
      <c r="AC10" s="185"/>
      <c r="AD10" s="185"/>
      <c r="AE10" s="23"/>
      <c r="AF10" s="23"/>
      <c r="AG10" s="23"/>
      <c r="AH10" s="23"/>
      <c r="AI10" s="52"/>
    </row>
    <row r="11" spans="1:35" ht="15" customHeight="1">
      <c r="A11" s="50"/>
      <c r="AI11" s="51"/>
    </row>
    <row r="12" spans="1:36" ht="15" customHeight="1">
      <c r="A12" s="50"/>
      <c r="B12" s="24" t="s">
        <v>1</v>
      </c>
      <c r="C12" s="2"/>
      <c r="D12" s="12"/>
      <c r="E12" s="12"/>
      <c r="F12" s="12"/>
      <c r="G12" s="185">
        <v>43426</v>
      </c>
      <c r="H12" s="185"/>
      <c r="I12" s="185"/>
      <c r="J12" s="185"/>
      <c r="K12" s="185"/>
      <c r="L12" s="4"/>
      <c r="M12" s="4"/>
      <c r="N12" s="4"/>
      <c r="O12" s="4"/>
      <c r="P12" s="28" t="s">
        <v>3</v>
      </c>
      <c r="Q12" s="4"/>
      <c r="R12" s="4"/>
      <c r="S12" s="4"/>
      <c r="T12" s="2"/>
      <c r="U12" s="2"/>
      <c r="V12" s="2"/>
      <c r="W12" s="2"/>
      <c r="X12" s="2"/>
      <c r="Y12" s="2"/>
      <c r="Z12" s="198">
        <f>Z20*Q22</f>
        <v>260</v>
      </c>
      <c r="AA12" s="199"/>
      <c r="AB12" s="199"/>
      <c r="AC12" s="199"/>
      <c r="AD12" s="12"/>
      <c r="AE12" s="3"/>
      <c r="AF12" s="3"/>
      <c r="AG12" s="3"/>
      <c r="AH12" s="3"/>
      <c r="AI12" s="53"/>
      <c r="AJ12" s="6"/>
    </row>
    <row r="13" spans="1:36" ht="15" customHeight="1">
      <c r="A13" s="50"/>
      <c r="B13" s="24"/>
      <c r="C13" s="2"/>
      <c r="D13" s="12"/>
      <c r="E13" s="12"/>
      <c r="F13" s="12"/>
      <c r="G13" s="86"/>
      <c r="H13" s="86"/>
      <c r="I13" s="86"/>
      <c r="J13" s="86"/>
      <c r="K13" s="86"/>
      <c r="L13" s="4"/>
      <c r="M13" s="4"/>
      <c r="N13" s="4"/>
      <c r="O13" s="4"/>
      <c r="P13" s="28"/>
      <c r="Q13" s="4"/>
      <c r="R13" s="4"/>
      <c r="S13" s="4"/>
      <c r="T13" s="2"/>
      <c r="U13" s="2"/>
      <c r="V13" s="2"/>
      <c r="W13" s="2"/>
      <c r="X13" s="2"/>
      <c r="Y13" s="2"/>
      <c r="Z13" s="87"/>
      <c r="AA13" s="88"/>
      <c r="AB13" s="88"/>
      <c r="AC13" s="88"/>
      <c r="AD13" s="12"/>
      <c r="AE13" s="3"/>
      <c r="AF13" s="3"/>
      <c r="AG13" s="3"/>
      <c r="AH13" s="3"/>
      <c r="AI13" s="53"/>
      <c r="AJ13" s="6"/>
    </row>
    <row r="14" spans="1:36" ht="15" customHeight="1">
      <c r="A14" s="50"/>
      <c r="B14" s="24" t="s">
        <v>45</v>
      </c>
      <c r="C14" s="2"/>
      <c r="D14" s="12"/>
      <c r="E14" s="12"/>
      <c r="F14" s="12"/>
      <c r="G14" s="86"/>
      <c r="I14" s="81" t="s">
        <v>48</v>
      </c>
      <c r="J14" s="212" t="s">
        <v>46</v>
      </c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"/>
      <c r="V14" s="81"/>
      <c r="W14" s="187" t="s">
        <v>47</v>
      </c>
      <c r="X14" s="187"/>
      <c r="Y14" s="187"/>
      <c r="Z14" s="187"/>
      <c r="AA14" s="187"/>
      <c r="AB14" s="88"/>
      <c r="AC14" s="88"/>
      <c r="AD14" s="12"/>
      <c r="AE14" s="3"/>
      <c r="AF14" s="3"/>
      <c r="AG14" s="3"/>
      <c r="AH14" s="3"/>
      <c r="AI14" s="53"/>
      <c r="AJ14" s="6"/>
    </row>
    <row r="15" spans="1:36" ht="15" customHeight="1">
      <c r="A15" s="50"/>
      <c r="B15" s="24"/>
      <c r="C15" s="2"/>
      <c r="D15" s="12"/>
      <c r="E15" s="12"/>
      <c r="F15" s="12"/>
      <c r="G15" s="86"/>
      <c r="H15" s="86"/>
      <c r="I15" s="86"/>
      <c r="J15" s="86"/>
      <c r="K15" s="86"/>
      <c r="L15" s="4"/>
      <c r="M15" s="4"/>
      <c r="N15" s="4"/>
      <c r="O15" s="4"/>
      <c r="P15" s="28"/>
      <c r="Q15" s="4"/>
      <c r="R15" s="4"/>
      <c r="S15" s="4"/>
      <c r="T15" s="2"/>
      <c r="U15" s="2"/>
      <c r="V15" s="2"/>
      <c r="W15" s="2"/>
      <c r="X15" s="2"/>
      <c r="Y15" s="2"/>
      <c r="Z15" s="87"/>
      <c r="AA15" s="88"/>
      <c r="AB15" s="88"/>
      <c r="AC15" s="88"/>
      <c r="AD15" s="12"/>
      <c r="AE15" s="3"/>
      <c r="AF15" s="3"/>
      <c r="AG15" s="3"/>
      <c r="AH15" s="3"/>
      <c r="AI15" s="53"/>
      <c r="AJ15" s="6"/>
    </row>
    <row r="16" spans="1:35" ht="15" customHeight="1">
      <c r="A16" s="50"/>
      <c r="C16" s="7"/>
      <c r="L16" s="5"/>
      <c r="M16" s="5"/>
      <c r="N16" s="5"/>
      <c r="AI16" s="54"/>
    </row>
    <row r="17" spans="1:35" ht="15" customHeight="1">
      <c r="A17" s="50"/>
      <c r="B17" s="200" t="s">
        <v>4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2"/>
      <c r="AI17" s="54"/>
    </row>
    <row r="18" spans="1:35" ht="15" customHeight="1">
      <c r="A18" s="50"/>
      <c r="B18" s="203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  <c r="AI18" s="55"/>
    </row>
    <row r="19" spans="1:35" ht="15" customHeight="1">
      <c r="A19" s="50"/>
      <c r="B19" s="19"/>
      <c r="C19" s="19"/>
      <c r="D19" s="19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19"/>
      <c r="R19" s="19"/>
      <c r="S19" s="19"/>
      <c r="T19" s="19"/>
      <c r="U19" s="19"/>
      <c r="V19" s="19"/>
      <c r="W19" s="19"/>
      <c r="X19" s="19"/>
      <c r="Y19" s="19"/>
      <c r="Z19" s="32"/>
      <c r="AA19" s="32"/>
      <c r="AB19" s="32"/>
      <c r="AC19" s="32"/>
      <c r="AD19" s="32"/>
      <c r="AE19" s="32"/>
      <c r="AF19" s="32"/>
      <c r="AG19" s="32"/>
      <c r="AH19" s="32"/>
      <c r="AI19" s="55"/>
    </row>
    <row r="20" spans="1:35" ht="15" customHeight="1">
      <c r="A20" s="50"/>
      <c r="B20" s="19" t="s">
        <v>5</v>
      </c>
      <c r="C20" s="12"/>
      <c r="D20" s="12"/>
      <c r="E20" s="12"/>
      <c r="F20" s="12"/>
      <c r="G20" s="12"/>
      <c r="H20" s="12"/>
      <c r="I20" s="12"/>
      <c r="J20" s="206">
        <v>40</v>
      </c>
      <c r="K20" s="206"/>
      <c r="L20" s="206"/>
      <c r="M20" s="206"/>
      <c r="N20" s="12"/>
      <c r="O20" s="12"/>
      <c r="P20" s="12" t="s">
        <v>6</v>
      </c>
      <c r="Q20" s="12"/>
      <c r="R20" s="12"/>
      <c r="S20" s="12"/>
      <c r="T20" s="12"/>
      <c r="U20" s="12"/>
      <c r="V20" s="12"/>
      <c r="W20" s="12"/>
      <c r="X20" s="12"/>
      <c r="Y20" s="12"/>
      <c r="Z20" s="207">
        <v>5</v>
      </c>
      <c r="AA20" s="207"/>
      <c r="AB20" s="207"/>
      <c r="AC20" s="207"/>
      <c r="AD20" s="12"/>
      <c r="AE20" s="12"/>
      <c r="AF20" s="12"/>
      <c r="AG20" s="12"/>
      <c r="AH20" s="12"/>
      <c r="AI20" s="52"/>
    </row>
    <row r="21" spans="1:35" ht="15" customHeight="1">
      <c r="A21" s="50"/>
      <c r="B21" s="19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52"/>
    </row>
    <row r="22" spans="1:35" ht="15" customHeight="1">
      <c r="A22" s="50"/>
      <c r="B22" s="19" t="s">
        <v>7</v>
      </c>
      <c r="C22" s="19"/>
      <c r="D22" s="2"/>
      <c r="E22" s="12"/>
      <c r="F22" s="12"/>
      <c r="G22" s="12"/>
      <c r="H22" s="12"/>
      <c r="I22" s="12"/>
      <c r="J22" s="40"/>
      <c r="K22" s="40"/>
      <c r="L22" s="40"/>
      <c r="M22" s="19"/>
      <c r="N22" s="41"/>
      <c r="O22" s="10"/>
      <c r="P22" s="12"/>
      <c r="Q22" s="183">
        <v>52</v>
      </c>
      <c r="R22" s="183"/>
      <c r="S22" s="183"/>
      <c r="T22" s="183"/>
      <c r="U22" s="12"/>
      <c r="V22" s="42"/>
      <c r="W22" s="85" t="s">
        <v>43</v>
      </c>
      <c r="X22" s="42"/>
      <c r="Y22" s="19"/>
      <c r="Z22" s="19"/>
      <c r="AA22" s="10"/>
      <c r="AB22" s="186">
        <v>5.7</v>
      </c>
      <c r="AC22" s="186"/>
      <c r="AD22" s="11"/>
      <c r="AE22" s="91" t="s">
        <v>44</v>
      </c>
      <c r="AF22" s="100">
        <f>IF(I14="x",AB22*0.7812,IF(V14="x",AB22*0.7662))</f>
        <v>4.45284</v>
      </c>
      <c r="AG22" s="100"/>
      <c r="AH22" s="100"/>
      <c r="AI22" s="56"/>
    </row>
    <row r="23" spans="1:35" ht="15" customHeight="1">
      <c r="A23" s="50"/>
      <c r="B23" s="19"/>
      <c r="C23" s="8"/>
      <c r="D23" s="12"/>
      <c r="E23" s="26"/>
      <c r="F23" s="26"/>
      <c r="G23" s="26"/>
      <c r="H23" s="26"/>
      <c r="I23" s="26"/>
      <c r="J23" s="19"/>
      <c r="K23" s="40"/>
      <c r="L23" s="40"/>
      <c r="M23" s="40"/>
      <c r="N23" s="19"/>
      <c r="O23" s="13"/>
      <c r="P23" s="12"/>
      <c r="Q23" s="12"/>
      <c r="R23" s="12"/>
      <c r="S23" s="12"/>
      <c r="T23" s="14"/>
      <c r="U23" s="12"/>
      <c r="V23" s="42"/>
      <c r="W23" s="42"/>
      <c r="X23" s="42"/>
      <c r="Y23" s="19"/>
      <c r="Z23" s="8"/>
      <c r="AA23" s="12"/>
      <c r="AB23" s="12"/>
      <c r="AC23" s="12"/>
      <c r="AD23" s="14"/>
      <c r="AE23" s="14"/>
      <c r="AF23" s="14"/>
      <c r="AG23" s="14"/>
      <c r="AH23" s="14"/>
      <c r="AI23" s="53"/>
    </row>
    <row r="24" spans="1:35" ht="15" customHeight="1">
      <c r="A24" s="50"/>
      <c r="B24" s="24" t="s">
        <v>8</v>
      </c>
      <c r="D24" s="2"/>
      <c r="E24" s="12"/>
      <c r="F24" s="12"/>
      <c r="G24" s="12"/>
      <c r="H24" s="121">
        <f>(J20*Q22)/12*AF22</f>
        <v>771.8256</v>
      </c>
      <c r="I24" s="121"/>
      <c r="J24" s="121"/>
      <c r="K24" s="121"/>
      <c r="L24" s="12"/>
      <c r="M24" s="15"/>
      <c r="N24" s="1" t="s">
        <v>29</v>
      </c>
      <c r="S24" s="121">
        <f>H24*12</f>
        <v>9261.9072</v>
      </c>
      <c r="T24" s="121"/>
      <c r="U24" s="121"/>
      <c r="V24" s="121"/>
      <c r="Y24" s="1" t="s">
        <v>9</v>
      </c>
      <c r="AC24" s="122">
        <f>IF(Q22&lt;52,S24*0.1,0)</f>
        <v>0</v>
      </c>
      <c r="AD24" s="122"/>
      <c r="AE24" s="122"/>
      <c r="AF24" s="122"/>
      <c r="AG24" s="19"/>
      <c r="AH24" s="12"/>
      <c r="AI24" s="57"/>
    </row>
    <row r="25" spans="1:46" ht="15" customHeight="1">
      <c r="A25" s="50"/>
      <c r="B25" s="19"/>
      <c r="C25" s="8"/>
      <c r="D25" s="12"/>
      <c r="E25" s="12"/>
      <c r="F25" s="12"/>
      <c r="G25" s="12"/>
      <c r="H25" s="12"/>
      <c r="I25" s="12"/>
      <c r="J25" s="12"/>
      <c r="K25" s="12"/>
      <c r="L25" s="43"/>
      <c r="M25" s="43"/>
      <c r="N25" s="43"/>
      <c r="O25" s="44"/>
      <c r="P25" s="18"/>
      <c r="Q25" s="19"/>
      <c r="R25" s="9"/>
      <c r="S25" s="9"/>
      <c r="T25" s="9"/>
      <c r="U25" s="19"/>
      <c r="V25" s="14"/>
      <c r="W25" s="14"/>
      <c r="X25" s="14"/>
      <c r="Y25" s="12"/>
      <c r="Z25" s="2"/>
      <c r="AA25" s="19"/>
      <c r="AB25" s="16"/>
      <c r="AC25" s="12"/>
      <c r="AD25" s="12"/>
      <c r="AE25" s="12"/>
      <c r="AF25" s="45"/>
      <c r="AG25" s="45"/>
      <c r="AH25" s="45"/>
      <c r="AI25" s="57"/>
      <c r="AO25" s="16"/>
      <c r="AP25" s="12"/>
      <c r="AQ25" s="12"/>
      <c r="AR25" s="14"/>
      <c r="AS25" s="14"/>
      <c r="AT25" s="14"/>
    </row>
    <row r="26" spans="1:35" ht="15" customHeight="1">
      <c r="A26" s="50"/>
      <c r="B26" s="46" t="s">
        <v>20</v>
      </c>
      <c r="C26" s="44"/>
      <c r="D26" s="44"/>
      <c r="E26" s="19"/>
      <c r="F26" s="16"/>
      <c r="G26" s="12"/>
      <c r="H26" s="12"/>
      <c r="I26" s="12"/>
      <c r="J26" s="19"/>
      <c r="K26" s="19"/>
      <c r="L26" s="184">
        <v>4.5</v>
      </c>
      <c r="M26" s="184"/>
      <c r="N26" s="184"/>
      <c r="O26" s="19"/>
      <c r="P26" s="19"/>
      <c r="Q26" s="19" t="s">
        <v>25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22">
        <f>IF(Q22&lt;52,(Z20*L26)*Q22,(47*Z20)*L26)</f>
        <v>1057.5</v>
      </c>
      <c r="AC26" s="122"/>
      <c r="AD26" s="122"/>
      <c r="AE26" s="19"/>
      <c r="AF26" s="19"/>
      <c r="AG26" s="14"/>
      <c r="AH26" s="12"/>
      <c r="AI26" s="57"/>
    </row>
    <row r="27" spans="1:35" ht="15" customHeight="1">
      <c r="A27" s="50"/>
      <c r="B27" s="46"/>
      <c r="C27" s="44"/>
      <c r="D27" s="44"/>
      <c r="E27" s="19"/>
      <c r="F27" s="16"/>
      <c r="G27" s="12"/>
      <c r="H27" s="12"/>
      <c r="I27" s="12"/>
      <c r="J27" s="19"/>
      <c r="K27" s="19"/>
      <c r="L27" s="82"/>
      <c r="M27" s="82"/>
      <c r="N27" s="82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25"/>
      <c r="AC27" s="25"/>
      <c r="AD27" s="25"/>
      <c r="AE27" s="19"/>
      <c r="AF27" s="19"/>
      <c r="AG27" s="14"/>
      <c r="AH27" s="12"/>
      <c r="AI27" s="57"/>
    </row>
    <row r="28" spans="1:34" ht="15" customHeight="1">
      <c r="A28" s="50"/>
      <c r="B28" s="102" t="s">
        <v>35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80" t="s">
        <v>48</v>
      </c>
      <c r="Q28" s="99" t="s">
        <v>42</v>
      </c>
      <c r="R28" s="99"/>
      <c r="S28" s="19"/>
      <c r="T28" s="104" t="s">
        <v>49</v>
      </c>
      <c r="U28" s="104"/>
      <c r="V28" s="104"/>
      <c r="W28" s="104"/>
      <c r="X28" s="104"/>
      <c r="Y28" s="104"/>
      <c r="Z28" s="104"/>
      <c r="AA28" s="104"/>
      <c r="AB28" s="80" t="s">
        <v>48</v>
      </c>
      <c r="AC28" s="99">
        <v>184.62</v>
      </c>
      <c r="AD28" s="99"/>
      <c r="AE28" s="99"/>
      <c r="AF28" s="84"/>
      <c r="AG28" s="99">
        <v>92.31</v>
      </c>
      <c r="AH28" s="99"/>
    </row>
    <row r="29" spans="1:35" ht="15" customHeight="1">
      <c r="A29" s="50"/>
      <c r="B29" s="46"/>
      <c r="C29" s="44"/>
      <c r="D29" s="44"/>
      <c r="E29" s="19"/>
      <c r="F29" s="16"/>
      <c r="G29" s="12"/>
      <c r="H29" s="12"/>
      <c r="I29" s="12"/>
      <c r="J29" s="19"/>
      <c r="K29" s="19"/>
      <c r="L29" s="82"/>
      <c r="M29" s="82"/>
      <c r="N29" s="82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25"/>
      <c r="AC29" s="25"/>
      <c r="AD29" s="25"/>
      <c r="AE29" s="19"/>
      <c r="AF29" s="19"/>
      <c r="AG29" s="14"/>
      <c r="AH29" s="12"/>
      <c r="AI29" s="57"/>
    </row>
    <row r="30" spans="1:35" ht="15" customHeight="1">
      <c r="A30" s="50"/>
      <c r="B30" s="102" t="s">
        <v>37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80" t="s">
        <v>48</v>
      </c>
      <c r="S30" s="11"/>
      <c r="T30" s="11"/>
      <c r="U30" s="19"/>
      <c r="V30" s="83"/>
      <c r="W30" s="11"/>
      <c r="X30" s="11"/>
      <c r="Y30" s="19"/>
      <c r="Z30" s="19"/>
      <c r="AA30" s="19"/>
      <c r="AB30" s="25"/>
      <c r="AC30" s="25"/>
      <c r="AD30" s="25"/>
      <c r="AE30" s="101"/>
      <c r="AF30" s="101"/>
      <c r="AG30" s="14"/>
      <c r="AH30" s="12"/>
      <c r="AI30" s="57"/>
    </row>
    <row r="31" spans="1:35" ht="15" customHeight="1">
      <c r="A31" s="50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25"/>
      <c r="AC31" s="25"/>
      <c r="AD31" s="25"/>
      <c r="AE31" s="19"/>
      <c r="AF31" s="19"/>
      <c r="AG31" s="14"/>
      <c r="AH31" s="12"/>
      <c r="AI31" s="57"/>
    </row>
    <row r="32" spans="1:19" ht="15" customHeight="1">
      <c r="A32" s="50"/>
      <c r="B32" s="102" t="s">
        <v>36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89" t="s">
        <v>48</v>
      </c>
    </row>
    <row r="33" spans="1:35" ht="15" customHeight="1">
      <c r="A33" s="50"/>
      <c r="B33" s="46"/>
      <c r="C33" s="44"/>
      <c r="D33" s="44"/>
      <c r="E33" s="19"/>
      <c r="F33" s="16"/>
      <c r="G33" s="12"/>
      <c r="H33" s="12"/>
      <c r="I33" s="12"/>
      <c r="J33" s="19"/>
      <c r="K33" s="19"/>
      <c r="L33" s="82"/>
      <c r="M33" s="82"/>
      <c r="N33" s="82"/>
      <c r="O33" s="19"/>
      <c r="AB33" s="25"/>
      <c r="AC33" s="25"/>
      <c r="AD33" s="25"/>
      <c r="AG33" s="14"/>
      <c r="AH33" s="12"/>
      <c r="AI33" s="57"/>
    </row>
    <row r="34" spans="1:35" ht="15" customHeight="1">
      <c r="A34" s="50"/>
      <c r="B34" s="103" t="s">
        <v>38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80" t="s">
        <v>48</v>
      </c>
      <c r="O34" s="11"/>
      <c r="P34" s="11"/>
      <c r="Q34" s="19"/>
      <c r="R34" s="83"/>
      <c r="S34" s="11"/>
      <c r="T34" s="11"/>
      <c r="AB34" s="25"/>
      <c r="AC34" s="25"/>
      <c r="AD34" s="25"/>
      <c r="AG34" s="14"/>
      <c r="AH34" s="12"/>
      <c r="AI34" s="57"/>
    </row>
    <row r="35" spans="1:35" ht="15" customHeight="1">
      <c r="A35" s="50"/>
      <c r="B35" s="46"/>
      <c r="C35" s="44"/>
      <c r="D35" s="44"/>
      <c r="E35" s="19"/>
      <c r="F35" s="16"/>
      <c r="G35" s="12"/>
      <c r="H35" s="12"/>
      <c r="I35" s="12"/>
      <c r="J35" s="19"/>
      <c r="K35" s="19"/>
      <c r="L35" s="82"/>
      <c r="M35" s="82"/>
      <c r="N35" s="82"/>
      <c r="O35" s="19"/>
      <c r="P35" s="17"/>
      <c r="Q35" s="15"/>
      <c r="R35" s="18"/>
      <c r="S35" s="19"/>
      <c r="T35" s="20"/>
      <c r="U35" s="21"/>
      <c r="V35" s="21"/>
      <c r="W35" s="21"/>
      <c r="AI35" s="51"/>
    </row>
    <row r="36" spans="1:35" ht="15" customHeight="1">
      <c r="A36" s="50"/>
      <c r="B36" s="30"/>
      <c r="C36" s="15"/>
      <c r="D36" s="15"/>
      <c r="F36" s="16"/>
      <c r="G36" s="12"/>
      <c r="H36" s="12"/>
      <c r="I36" s="12"/>
      <c r="L36" s="79"/>
      <c r="M36" s="79"/>
      <c r="N36" s="79"/>
      <c r="P36" s="2"/>
      <c r="Q36" s="12"/>
      <c r="R36" s="12"/>
      <c r="S36" s="12"/>
      <c r="T36" s="12"/>
      <c r="U36" s="12"/>
      <c r="V36" s="12"/>
      <c r="W36" s="12"/>
      <c r="X36" s="12"/>
      <c r="Y36" s="14"/>
      <c r="Z36" s="14"/>
      <c r="AA36" s="14"/>
      <c r="AC36" s="22"/>
      <c r="AD36" s="12"/>
      <c r="AE36" s="12"/>
      <c r="AF36" s="12"/>
      <c r="AG36" s="12"/>
      <c r="AH36" s="12"/>
      <c r="AI36" s="57"/>
    </row>
    <row r="37" spans="1:35" ht="15" customHeight="1">
      <c r="A37" s="50"/>
      <c r="B37" s="176" t="s">
        <v>33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8"/>
      <c r="AI37" s="58"/>
    </row>
    <row r="38" spans="1:35" ht="15" customHeight="1">
      <c r="A38" s="50"/>
      <c r="B38" s="179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1"/>
      <c r="AI38" s="59"/>
    </row>
    <row r="39" spans="1:39" ht="15" customHeight="1">
      <c r="A39" s="60"/>
      <c r="B39" s="19"/>
      <c r="C39" s="8"/>
      <c r="D39" s="19"/>
      <c r="E39" s="2"/>
      <c r="F39" s="2"/>
      <c r="G39" s="2"/>
      <c r="H39" s="2"/>
      <c r="I39" s="14"/>
      <c r="J39" s="14"/>
      <c r="K39" s="2"/>
      <c r="L39" s="8"/>
      <c r="M39" s="2"/>
      <c r="N39" s="2"/>
      <c r="O39" s="2"/>
      <c r="P39" s="2"/>
      <c r="Q39" s="2"/>
      <c r="R39" s="14"/>
      <c r="S39" s="14"/>
      <c r="T39" s="14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61"/>
      <c r="AM39" s="11"/>
    </row>
    <row r="40" spans="1:35" ht="24.75" customHeight="1">
      <c r="A40" s="60"/>
      <c r="B40" s="19"/>
      <c r="C40" s="19"/>
      <c r="D40" s="182" t="s">
        <v>39</v>
      </c>
      <c r="E40" s="182"/>
      <c r="F40" s="182"/>
      <c r="G40" s="182"/>
      <c r="H40" s="182"/>
      <c r="I40" s="172" t="s">
        <v>10</v>
      </c>
      <c r="J40" s="172"/>
      <c r="K40" s="172"/>
      <c r="L40" s="172" t="s">
        <v>11</v>
      </c>
      <c r="M40" s="172"/>
      <c r="N40" s="172"/>
      <c r="O40" s="172" t="s">
        <v>12</v>
      </c>
      <c r="P40" s="172"/>
      <c r="Q40" s="172"/>
      <c r="R40" s="172" t="s">
        <v>13</v>
      </c>
      <c r="S40" s="172"/>
      <c r="T40" s="172"/>
      <c r="U40" s="172" t="s">
        <v>14</v>
      </c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38"/>
      <c r="AG40" s="38"/>
      <c r="AH40" s="38"/>
      <c r="AI40" s="63"/>
    </row>
    <row r="41" spans="1:37" ht="15" customHeight="1">
      <c r="A41" s="60"/>
      <c r="B41" s="19"/>
      <c r="C41" s="19"/>
      <c r="D41" s="171" t="s">
        <v>17</v>
      </c>
      <c r="E41" s="172"/>
      <c r="F41" s="172"/>
      <c r="G41" s="172"/>
      <c r="H41" s="172"/>
      <c r="I41" s="173">
        <f>IF(AND(Z10&lt;"1/4/2014"*1,N34="x"),29925,IF(AND(Z10&lt;"1/4/2014"*1,N34=""),21375,IF(AND(Z10&gt;="1/4/2014"*1,N34="x"),28770,IF(AND(Z10&gt;="1/4/2014"*1,N34=""),20550,""))))</f>
        <v>28770</v>
      </c>
      <c r="J41" s="173"/>
      <c r="K41" s="173"/>
      <c r="L41" s="173">
        <f>IF(AND(Z10&lt;"1/4/2014"*1,N34="x"),34454,IF(AND(Z10&lt;"1/4/2014"*1,N34=""),24610,IF(AND(Z10&gt;="1/4/2014"*1,N34="x"),32853.8,IF(AND(Z10&gt;="1/4/2014"*1,N34=""),23467,""))))</f>
        <v>32853.8</v>
      </c>
      <c r="M41" s="173"/>
      <c r="N41" s="173"/>
      <c r="O41" s="173">
        <f>IF(AND(Z10&lt;"1/4/2014"*1,N34="x"),39888.6,IF(AND(Z10&lt;"1/4/2014"*1,N34=""),28492,IF(AND(Z10&gt;="1/4/2014"*1,N34="x"),36937.4,IF(AND(Z10&gt;="1/4/2014"*1,N34=""),26384,""))))</f>
        <v>36937.4</v>
      </c>
      <c r="P41" s="173"/>
      <c r="Q41" s="173"/>
      <c r="R41" s="173">
        <f>IF(AND(Z10&lt;"1/4/2014"*1,N34="x"),45323.6,IF(AND(Z10&lt;"1/4/2014"*1,N34=""),32374,IF(AND(Z10&gt;="1/4/2014"*1,N34="x"),41021.4,IF(AND(Z10&gt;="1/4/2014"*1,N34=""),29301,""))))</f>
        <v>41021.4</v>
      </c>
      <c r="S41" s="173"/>
      <c r="T41" s="173"/>
      <c r="U41" s="174" t="s">
        <v>15</v>
      </c>
      <c r="V41" s="174"/>
      <c r="W41" s="174"/>
      <c r="X41" s="174"/>
      <c r="Y41" s="174"/>
      <c r="Z41" s="174"/>
      <c r="AA41" s="174"/>
      <c r="AB41" s="175"/>
      <c r="AC41" s="175"/>
      <c r="AD41" s="175"/>
      <c r="AE41" s="175"/>
      <c r="AF41" s="47"/>
      <c r="AG41" s="37">
        <f aca="true" t="shared" si="0" ref="AG41:AG46">(AB41*15%)+AB41</f>
        <v>0</v>
      </c>
      <c r="AH41" s="38">
        <f>IF(B52/12&lt;AG41,(B52/12)*85%,AB41)</f>
        <v>0</v>
      </c>
      <c r="AI41" s="62"/>
      <c r="AJ41" s="34"/>
      <c r="AK41" s="92"/>
    </row>
    <row r="42" spans="1:37" ht="15" customHeight="1">
      <c r="A42" s="60"/>
      <c r="B42" s="19"/>
      <c r="C42" s="19"/>
      <c r="D42" s="172"/>
      <c r="E42" s="172"/>
      <c r="F42" s="172"/>
      <c r="G42" s="172"/>
      <c r="H42" s="172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57" t="s">
        <v>16</v>
      </c>
      <c r="V42" s="157"/>
      <c r="W42" s="157"/>
      <c r="X42" s="157"/>
      <c r="Y42" s="157"/>
      <c r="Z42" s="157"/>
      <c r="AA42" s="157"/>
      <c r="AB42" s="158">
        <f>AB41/2</f>
        <v>0</v>
      </c>
      <c r="AC42" s="158"/>
      <c r="AD42" s="158"/>
      <c r="AE42" s="158"/>
      <c r="AF42" s="47"/>
      <c r="AG42" s="37">
        <f t="shared" si="0"/>
        <v>0</v>
      </c>
      <c r="AH42" s="38">
        <f>IF(B52/12&lt;AG42,(B52/12)*85%,AB42)</f>
        <v>0</v>
      </c>
      <c r="AI42" s="63"/>
      <c r="AJ42" s="34"/>
      <c r="AK42" s="92"/>
    </row>
    <row r="43" spans="1:37" ht="15" customHeight="1">
      <c r="A43" s="60"/>
      <c r="B43" s="19"/>
      <c r="C43" s="19"/>
      <c r="D43" s="171" t="s">
        <v>18</v>
      </c>
      <c r="E43" s="172"/>
      <c r="F43" s="172"/>
      <c r="G43" s="172"/>
      <c r="H43" s="172"/>
      <c r="I43" s="173">
        <f>IF(AND(Z10&lt;"1/4/2014"*1,N34="x"),66500,IF(AND(Z10&lt;"1/4/2014"*1,N34=""),47500,IF(AND(Z10&gt;="1/4/2014"*1,N34="x"),63932.4,IF(AND(Z10&gt;="1/4/2014"*1,N34=""),45666,""))))</f>
        <v>63932.4</v>
      </c>
      <c r="J43" s="173"/>
      <c r="K43" s="173"/>
      <c r="L43" s="173">
        <f>IF(AND(Z10&lt;"1/4/2014"*1,N34="x"),76563.2,IF(AND(Z10&lt;"1/4/2014"*1,N34=""),54688,IF(AND(Z10&gt;="1/4/2014"*1,N34="x"),73007.2,IF(AND(Z10&gt;="1/4/2014"*1,N34=""),52148,""))))</f>
        <v>73007.2</v>
      </c>
      <c r="M43" s="173"/>
      <c r="N43" s="173"/>
      <c r="O43" s="173">
        <f>IF(AND(Z10&lt;"1/4/2014"*1,N34="x"),88639.6,IF(AND(Z10&lt;"1/4/2014"*1,N34=""),63314,IF(AND(Z10&gt;="1/4/2014"*1,N34="x"),82082.4,IF(AND(Z10&gt;="1/4/2014"*1,N34=""),58630,""))))</f>
        <v>82082.4</v>
      </c>
      <c r="P43" s="173"/>
      <c r="Q43" s="173"/>
      <c r="R43" s="173">
        <f>IF(AND(Z10&lt;"1/4/2014"*1,N34="x"),100716,IF(AND(Z10&lt;"1/4/2014"*1,N34=""),71940,IF(AND(Z10&gt;="1/4/2014"*1,N34="x"),91156.8,IF(AND(Z10&gt;="1/4/2014"*1,N34=""),65112,""))))</f>
        <v>91156.8</v>
      </c>
      <c r="S43" s="173"/>
      <c r="T43" s="173"/>
      <c r="U43" s="174" t="s">
        <v>15</v>
      </c>
      <c r="V43" s="174"/>
      <c r="W43" s="174"/>
      <c r="X43" s="174"/>
      <c r="Y43" s="174"/>
      <c r="Z43" s="174"/>
      <c r="AA43" s="174"/>
      <c r="AB43" s="175"/>
      <c r="AC43" s="175"/>
      <c r="AD43" s="175"/>
      <c r="AE43" s="175"/>
      <c r="AF43" s="47"/>
      <c r="AG43" s="37">
        <f t="shared" si="0"/>
        <v>0</v>
      </c>
      <c r="AH43" s="38">
        <f>IF(B52/12&lt;AG43,(B52/12)*85%,AB43)</f>
        <v>0</v>
      </c>
      <c r="AI43" s="64"/>
      <c r="AJ43" s="34"/>
      <c r="AK43" s="92"/>
    </row>
    <row r="44" spans="1:49" ht="15" customHeight="1">
      <c r="A44" s="60"/>
      <c r="B44" s="19"/>
      <c r="C44" s="19"/>
      <c r="D44" s="172"/>
      <c r="E44" s="172"/>
      <c r="F44" s="172"/>
      <c r="G44" s="172"/>
      <c r="H44" s="172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57" t="s">
        <v>16</v>
      </c>
      <c r="V44" s="157"/>
      <c r="W44" s="157"/>
      <c r="X44" s="157"/>
      <c r="Y44" s="157"/>
      <c r="Z44" s="157"/>
      <c r="AA44" s="157"/>
      <c r="AB44" s="158">
        <f>AB43/2</f>
        <v>0</v>
      </c>
      <c r="AC44" s="158"/>
      <c r="AD44" s="158"/>
      <c r="AE44" s="158"/>
      <c r="AF44" s="47"/>
      <c r="AG44" s="37">
        <f t="shared" si="0"/>
        <v>0</v>
      </c>
      <c r="AH44" s="38">
        <f>IF(B52/12&lt;AG44,(B52/12)*85%,AB44)</f>
        <v>0</v>
      </c>
      <c r="AI44" s="63"/>
      <c r="AJ44" s="34"/>
      <c r="AK44" s="92"/>
      <c r="AW44" s="35"/>
    </row>
    <row r="45" spans="1:49" ht="15" customHeight="1">
      <c r="A45" s="60"/>
      <c r="B45" s="19"/>
      <c r="C45" s="19"/>
      <c r="D45" s="171" t="s">
        <v>19</v>
      </c>
      <c r="E45" s="172"/>
      <c r="F45" s="172"/>
      <c r="G45" s="172"/>
      <c r="H45" s="172"/>
      <c r="I45" s="173">
        <f>I43</f>
        <v>63932.4</v>
      </c>
      <c r="J45" s="173"/>
      <c r="K45" s="173"/>
      <c r="L45" s="173">
        <f>L43</f>
        <v>73007.2</v>
      </c>
      <c r="M45" s="173"/>
      <c r="N45" s="173"/>
      <c r="O45" s="173">
        <f>O43</f>
        <v>82082.4</v>
      </c>
      <c r="P45" s="173"/>
      <c r="Q45" s="173"/>
      <c r="R45" s="173">
        <f>R43</f>
        <v>91156.8</v>
      </c>
      <c r="S45" s="173"/>
      <c r="T45" s="173"/>
      <c r="U45" s="174" t="s">
        <v>15</v>
      </c>
      <c r="V45" s="174"/>
      <c r="W45" s="174"/>
      <c r="X45" s="174"/>
      <c r="Y45" s="174"/>
      <c r="Z45" s="174"/>
      <c r="AA45" s="174"/>
      <c r="AB45" s="175"/>
      <c r="AC45" s="175"/>
      <c r="AD45" s="175"/>
      <c r="AE45" s="175"/>
      <c r="AF45" s="47"/>
      <c r="AG45" s="37">
        <f t="shared" si="0"/>
        <v>0</v>
      </c>
      <c r="AH45" s="38">
        <f>IF(B52/12&lt;AG45,(B52/12)*85%,AB45)</f>
        <v>0</v>
      </c>
      <c r="AI45" s="65"/>
      <c r="AJ45" s="34"/>
      <c r="AK45" s="92"/>
      <c r="AW45" s="35"/>
    </row>
    <row r="46" spans="1:49" ht="15" customHeight="1">
      <c r="A46" s="60"/>
      <c r="B46" s="19"/>
      <c r="C46" s="19"/>
      <c r="D46" s="172"/>
      <c r="E46" s="172"/>
      <c r="F46" s="172"/>
      <c r="G46" s="172"/>
      <c r="H46" s="172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57" t="s">
        <v>16</v>
      </c>
      <c r="V46" s="157"/>
      <c r="W46" s="157"/>
      <c r="X46" s="157"/>
      <c r="Y46" s="157"/>
      <c r="Z46" s="157"/>
      <c r="AA46" s="157"/>
      <c r="AB46" s="158"/>
      <c r="AC46" s="158"/>
      <c r="AD46" s="158"/>
      <c r="AE46" s="158"/>
      <c r="AF46" s="47"/>
      <c r="AG46" s="37">
        <f t="shared" si="0"/>
        <v>0</v>
      </c>
      <c r="AH46" s="38">
        <f>IF(B52/12&lt;AG46,(B52/12)*85%,AB46)</f>
        <v>0</v>
      </c>
      <c r="AI46" s="66"/>
      <c r="AJ46" s="34"/>
      <c r="AK46" s="92"/>
      <c r="AW46" s="35"/>
    </row>
    <row r="47" spans="1:49" ht="15" customHeight="1">
      <c r="A47" s="60"/>
      <c r="B47" s="19"/>
      <c r="C47" s="12"/>
      <c r="D47" s="12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4"/>
      <c r="AH47" s="14"/>
      <c r="AI47" s="67"/>
      <c r="AW47" s="35"/>
    </row>
    <row r="48" spans="1:49" ht="15" customHeight="1">
      <c r="A48" s="60"/>
      <c r="B48" s="19"/>
      <c r="C48" s="12"/>
      <c r="D48" s="12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4"/>
      <c r="AH48" s="14"/>
      <c r="AI48" s="67"/>
      <c r="AW48" s="39"/>
    </row>
    <row r="49" spans="1:49" ht="15" customHeight="1">
      <c r="A49" s="60"/>
      <c r="B49" s="19"/>
      <c r="C49" s="19"/>
      <c r="D49" s="19"/>
      <c r="E49" s="19"/>
      <c r="F49" s="19"/>
      <c r="G49" s="19"/>
      <c r="H49" s="19"/>
      <c r="I49" s="106" t="str">
        <f>IF(G12-Z10=0,"",IF(G12-Z10&lt;3*365,"AIDE ENFANT - 3ANS","AIDE ENFANT + 3ANS"))</f>
        <v>AIDE ENFANT - 3ANS</v>
      </c>
      <c r="J49" s="106"/>
      <c r="K49" s="106"/>
      <c r="L49" s="106"/>
      <c r="M49" s="106"/>
      <c r="N49" s="106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67"/>
      <c r="AW49" s="39"/>
    </row>
    <row r="50" spans="1:49" ht="15" customHeight="1">
      <c r="A50" s="60"/>
      <c r="B50" s="159" t="s">
        <v>26</v>
      </c>
      <c r="C50" s="160"/>
      <c r="D50" s="160"/>
      <c r="E50" s="160"/>
      <c r="F50" s="160"/>
      <c r="G50" s="161"/>
      <c r="H50" s="147" t="s">
        <v>21</v>
      </c>
      <c r="I50" s="159" t="s">
        <v>27</v>
      </c>
      <c r="J50" s="160"/>
      <c r="K50" s="160"/>
      <c r="L50" s="160"/>
      <c r="M50" s="160"/>
      <c r="N50" s="161"/>
      <c r="O50" s="147" t="s">
        <v>22</v>
      </c>
      <c r="P50" s="165" t="s">
        <v>51</v>
      </c>
      <c r="Q50" s="166"/>
      <c r="R50" s="166"/>
      <c r="S50" s="166"/>
      <c r="T50" s="167"/>
      <c r="U50" s="147" t="s">
        <v>22</v>
      </c>
      <c r="V50" s="165" t="s">
        <v>50</v>
      </c>
      <c r="W50" s="166"/>
      <c r="X50" s="166"/>
      <c r="Y50" s="166"/>
      <c r="Z50" s="167"/>
      <c r="AD50" s="96"/>
      <c r="AE50" s="96"/>
      <c r="AF50" s="90"/>
      <c r="AG50" s="90"/>
      <c r="AH50" s="90"/>
      <c r="AI50" s="54"/>
      <c r="AW50" s="39"/>
    </row>
    <row r="51" spans="1:49" ht="15" customHeight="1">
      <c r="A51" s="60"/>
      <c r="B51" s="162"/>
      <c r="C51" s="163"/>
      <c r="D51" s="163"/>
      <c r="E51" s="163"/>
      <c r="F51" s="163"/>
      <c r="G51" s="164"/>
      <c r="H51" s="123"/>
      <c r="I51" s="162"/>
      <c r="J51" s="163"/>
      <c r="K51" s="163"/>
      <c r="L51" s="163"/>
      <c r="M51" s="163"/>
      <c r="N51" s="164"/>
      <c r="O51" s="123"/>
      <c r="P51" s="168"/>
      <c r="Q51" s="169"/>
      <c r="R51" s="169"/>
      <c r="S51" s="169"/>
      <c r="T51" s="170"/>
      <c r="U51" s="123"/>
      <c r="V51" s="168"/>
      <c r="W51" s="169"/>
      <c r="X51" s="169"/>
      <c r="Y51" s="169"/>
      <c r="Z51" s="170"/>
      <c r="AD51" s="96"/>
      <c r="AE51" s="96"/>
      <c r="AF51" s="90"/>
      <c r="AG51" s="90"/>
      <c r="AH51" s="90"/>
      <c r="AI51" s="54"/>
      <c r="AW51" s="39"/>
    </row>
    <row r="52" spans="1:49" ht="15" customHeight="1">
      <c r="A52" s="60"/>
      <c r="B52" s="148">
        <f>S24+AC24+AB26</f>
        <v>10319.4072</v>
      </c>
      <c r="C52" s="149"/>
      <c r="D52" s="149"/>
      <c r="E52" s="149"/>
      <c r="F52" s="149"/>
      <c r="G52" s="150"/>
      <c r="H52" s="123"/>
      <c r="I52" s="144">
        <f>IF(G12-Z10&lt;(3*365),AH41*12,AH42*12)</f>
        <v>0</v>
      </c>
      <c r="J52" s="145"/>
      <c r="K52" s="145"/>
      <c r="L52" s="145"/>
      <c r="M52" s="145"/>
      <c r="N52" s="146"/>
      <c r="O52" s="123"/>
      <c r="P52" s="144"/>
      <c r="Q52" s="145"/>
      <c r="R52" s="145"/>
      <c r="S52" s="145"/>
      <c r="T52" s="146"/>
      <c r="U52" s="123"/>
      <c r="V52" s="144">
        <f>B52-I52-P52</f>
        <v>10319.4072</v>
      </c>
      <c r="W52" s="145"/>
      <c r="X52" s="145"/>
      <c r="Y52" s="145"/>
      <c r="Z52" s="146"/>
      <c r="AD52" s="93"/>
      <c r="AE52" s="94"/>
      <c r="AF52" s="90"/>
      <c r="AG52" s="97"/>
      <c r="AH52" s="97"/>
      <c r="AI52" s="98"/>
      <c r="AW52" s="36">
        <v>184.62</v>
      </c>
    </row>
    <row r="53" spans="1:49" ht="15" customHeight="1">
      <c r="A53" s="60"/>
      <c r="B53" s="151"/>
      <c r="C53" s="152"/>
      <c r="D53" s="152"/>
      <c r="E53" s="152"/>
      <c r="F53" s="152"/>
      <c r="G53" s="153"/>
      <c r="H53" s="123"/>
      <c r="I53" s="144">
        <f>IF(G12-Z10&lt;(3*365),AH43*12,AH44*12)</f>
        <v>0</v>
      </c>
      <c r="J53" s="145"/>
      <c r="K53" s="145"/>
      <c r="L53" s="145"/>
      <c r="M53" s="145"/>
      <c r="N53" s="146"/>
      <c r="O53" s="123"/>
      <c r="P53" s="144"/>
      <c r="Q53" s="145"/>
      <c r="R53" s="145"/>
      <c r="S53" s="145"/>
      <c r="T53" s="146"/>
      <c r="U53" s="123"/>
      <c r="V53" s="144">
        <f>B52-I53-P53</f>
        <v>10319.4072</v>
      </c>
      <c r="W53" s="145"/>
      <c r="X53" s="145"/>
      <c r="Y53" s="145"/>
      <c r="Z53" s="146"/>
      <c r="AD53" s="95"/>
      <c r="AE53" s="95"/>
      <c r="AF53" s="90"/>
      <c r="AG53" s="97"/>
      <c r="AH53" s="97"/>
      <c r="AI53" s="98"/>
      <c r="AW53" s="39"/>
    </row>
    <row r="54" spans="1:49" ht="15" customHeight="1">
      <c r="A54" s="60"/>
      <c r="B54" s="154"/>
      <c r="C54" s="155"/>
      <c r="D54" s="155"/>
      <c r="E54" s="155"/>
      <c r="F54" s="155"/>
      <c r="G54" s="156"/>
      <c r="H54" s="123"/>
      <c r="I54" s="144">
        <f>IF(G12-Z10&lt;(3*365),AH45*12,AH46*12)</f>
        <v>0</v>
      </c>
      <c r="J54" s="145"/>
      <c r="K54" s="145"/>
      <c r="L54" s="145"/>
      <c r="M54" s="145"/>
      <c r="N54" s="146"/>
      <c r="O54" s="123"/>
      <c r="P54" s="144"/>
      <c r="Q54" s="145"/>
      <c r="R54" s="145"/>
      <c r="S54" s="145"/>
      <c r="T54" s="146"/>
      <c r="U54" s="123"/>
      <c r="V54" s="144">
        <f>B52-I54-P54</f>
        <v>10319.4072</v>
      </c>
      <c r="W54" s="145"/>
      <c r="X54" s="145"/>
      <c r="Y54" s="145"/>
      <c r="Z54" s="146"/>
      <c r="AD54" s="95"/>
      <c r="AE54" s="95"/>
      <c r="AF54" s="90"/>
      <c r="AG54" s="97"/>
      <c r="AH54" s="97"/>
      <c r="AI54" s="98"/>
      <c r="AW54" s="39"/>
    </row>
    <row r="55" spans="1:49" ht="15" customHeight="1">
      <c r="A55" s="60"/>
      <c r="B55" s="19"/>
      <c r="C55" s="32"/>
      <c r="D55" s="32"/>
      <c r="E55" s="32"/>
      <c r="F55" s="32"/>
      <c r="G55" s="32"/>
      <c r="H55" s="32"/>
      <c r="I55" s="19"/>
      <c r="J55" s="32"/>
      <c r="K55" s="32"/>
      <c r="L55" s="32"/>
      <c r="M55" s="32"/>
      <c r="N55" s="32"/>
      <c r="O55" s="12"/>
      <c r="P55" s="32"/>
      <c r="Q55" s="32"/>
      <c r="R55" s="32"/>
      <c r="S55" s="32"/>
      <c r="T55" s="32"/>
      <c r="U55" s="19"/>
      <c r="V55" s="32"/>
      <c r="W55" s="32"/>
      <c r="X55" s="32"/>
      <c r="Y55" s="32"/>
      <c r="Z55" s="32"/>
      <c r="AA55" s="19"/>
      <c r="AB55" s="32"/>
      <c r="AC55" s="32"/>
      <c r="AD55" s="32"/>
      <c r="AE55" s="32"/>
      <c r="AF55" s="32"/>
      <c r="AI55" s="51"/>
      <c r="AW55" s="39"/>
    </row>
    <row r="56" spans="1:49" ht="20.25" customHeight="1">
      <c r="A56" s="60"/>
      <c r="B56" s="19"/>
      <c r="C56" s="32"/>
      <c r="D56" s="32"/>
      <c r="E56" s="32"/>
      <c r="F56" s="32"/>
      <c r="G56" s="32"/>
      <c r="H56" s="32"/>
      <c r="I56" s="19"/>
      <c r="J56" s="32"/>
      <c r="K56" s="32"/>
      <c r="L56" s="32"/>
      <c r="M56" s="32"/>
      <c r="N56" s="32"/>
      <c r="O56" s="12"/>
      <c r="P56" s="32"/>
      <c r="Q56" s="32"/>
      <c r="R56" s="32"/>
      <c r="S56" s="32"/>
      <c r="T56" s="32"/>
      <c r="U56" s="19"/>
      <c r="V56" s="32"/>
      <c r="W56" s="32"/>
      <c r="X56" s="32"/>
      <c r="Y56" s="32"/>
      <c r="Z56" s="32"/>
      <c r="AA56" s="19"/>
      <c r="AB56" s="32"/>
      <c r="AC56" s="32"/>
      <c r="AD56" s="32"/>
      <c r="AE56" s="32"/>
      <c r="AF56" s="32"/>
      <c r="AI56" s="51"/>
      <c r="AW56" s="39"/>
    </row>
    <row r="57" spans="1:49" ht="15" customHeight="1">
      <c r="A57" s="60"/>
      <c r="B57" s="134" t="s">
        <v>53</v>
      </c>
      <c r="C57" s="134"/>
      <c r="D57" s="134"/>
      <c r="E57" s="134"/>
      <c r="F57" s="134"/>
      <c r="G57" s="134"/>
      <c r="H57" s="119">
        <f>H61/12</f>
        <v>859.9506</v>
      </c>
      <c r="I57" s="120"/>
      <c r="J57" s="120"/>
      <c r="K57" s="120"/>
      <c r="L57" s="123" t="s">
        <v>21</v>
      </c>
      <c r="M57" s="135" t="s">
        <v>52</v>
      </c>
      <c r="N57" s="136"/>
      <c r="O57" s="136"/>
      <c r="P57" s="136"/>
      <c r="Q57" s="137"/>
      <c r="R57" s="112">
        <f>IF(AB28="x",H57-AC28,(IF(AF28="x",H57-AG28,H57)))</f>
        <v>675.3306</v>
      </c>
      <c r="S57" s="113"/>
      <c r="T57" s="113"/>
      <c r="U57" s="114"/>
      <c r="V57" s="32"/>
      <c r="W57" s="32"/>
      <c r="X57" s="124" t="s">
        <v>30</v>
      </c>
      <c r="Y57" s="125"/>
      <c r="Z57" s="125"/>
      <c r="AA57" s="125"/>
      <c r="AB57" s="126"/>
      <c r="AC57" s="112">
        <f>IF(H61&gt;2300,1150,H61/2)/12</f>
        <v>95.83333333333333</v>
      </c>
      <c r="AD57" s="113"/>
      <c r="AE57" s="113"/>
      <c r="AF57" s="114"/>
      <c r="AI57" s="51"/>
      <c r="AL57" s="115"/>
      <c r="AM57" s="115"/>
      <c r="AN57" s="115"/>
      <c r="AW57" s="39"/>
    </row>
    <row r="58" spans="1:49" ht="15" customHeight="1">
      <c r="A58" s="60"/>
      <c r="B58" s="134"/>
      <c r="C58" s="134"/>
      <c r="D58" s="134"/>
      <c r="E58" s="134"/>
      <c r="F58" s="134"/>
      <c r="G58" s="134"/>
      <c r="H58" s="119">
        <f>H62/12</f>
        <v>859.9506</v>
      </c>
      <c r="I58" s="120"/>
      <c r="J58" s="120"/>
      <c r="K58" s="120"/>
      <c r="L58" s="123"/>
      <c r="M58" s="138"/>
      <c r="N58" s="139"/>
      <c r="O58" s="139"/>
      <c r="P58" s="139"/>
      <c r="Q58" s="140"/>
      <c r="R58" s="112">
        <f>IF(AB28="x",H58-AC28,(IF(AF28="x",H58-AG28,H58)))</f>
        <v>675.3306</v>
      </c>
      <c r="S58" s="113"/>
      <c r="T58" s="113"/>
      <c r="U58" s="114"/>
      <c r="V58" s="14"/>
      <c r="W58" s="14"/>
      <c r="X58" s="127"/>
      <c r="Y58" s="128"/>
      <c r="Z58" s="128"/>
      <c r="AA58" s="128"/>
      <c r="AB58" s="129"/>
      <c r="AC58" s="112">
        <f>IF(H62&gt;2300,1150,H62/2)/12</f>
        <v>95.83333333333333</v>
      </c>
      <c r="AD58" s="113"/>
      <c r="AE58" s="113"/>
      <c r="AF58" s="114"/>
      <c r="AI58" s="51"/>
      <c r="AL58" s="115"/>
      <c r="AM58" s="115"/>
      <c r="AN58" s="115"/>
      <c r="AW58" s="39"/>
    </row>
    <row r="59" spans="1:49" ht="15" customHeight="1">
      <c r="A59" s="60"/>
      <c r="B59" s="134"/>
      <c r="C59" s="134"/>
      <c r="D59" s="134"/>
      <c r="E59" s="134"/>
      <c r="F59" s="134"/>
      <c r="G59" s="134"/>
      <c r="H59" s="119">
        <f>H63/12</f>
        <v>859.9506</v>
      </c>
      <c r="I59" s="120"/>
      <c r="J59" s="120"/>
      <c r="K59" s="120"/>
      <c r="L59" s="123"/>
      <c r="M59" s="141"/>
      <c r="N59" s="142"/>
      <c r="O59" s="142"/>
      <c r="P59" s="142"/>
      <c r="Q59" s="143"/>
      <c r="R59" s="112">
        <f>IF(AB28="x",H59-AC28,(IF(AF28="x",H59-AG28,H59)))</f>
        <v>675.3306</v>
      </c>
      <c r="S59" s="113"/>
      <c r="T59" s="113"/>
      <c r="U59" s="114"/>
      <c r="V59" s="14"/>
      <c r="W59" s="14"/>
      <c r="X59" s="130"/>
      <c r="Y59" s="131"/>
      <c r="Z59" s="131"/>
      <c r="AA59" s="131"/>
      <c r="AB59" s="132"/>
      <c r="AC59" s="112">
        <f>IF(H63&gt;2300,1150,H63/2)/12</f>
        <v>95.83333333333333</v>
      </c>
      <c r="AD59" s="113"/>
      <c r="AE59" s="113"/>
      <c r="AF59" s="114"/>
      <c r="AI59" s="51"/>
      <c r="AL59" s="115"/>
      <c r="AM59" s="115"/>
      <c r="AN59" s="115"/>
      <c r="AW59" s="39"/>
    </row>
    <row r="60" spans="1:49" ht="15" customHeight="1">
      <c r="A60" s="60"/>
      <c r="B60" s="19"/>
      <c r="C60" s="14"/>
      <c r="D60" s="14"/>
      <c r="E60" s="14"/>
      <c r="F60" s="14"/>
      <c r="G60" s="14"/>
      <c r="H60" s="14"/>
      <c r="I60" s="19"/>
      <c r="J60" s="14"/>
      <c r="K60" s="14"/>
      <c r="L60" s="14"/>
      <c r="M60" s="14"/>
      <c r="N60" s="14"/>
      <c r="O60" s="19"/>
      <c r="P60" s="14"/>
      <c r="Q60" s="14"/>
      <c r="R60" s="14"/>
      <c r="S60" s="14"/>
      <c r="T60" s="14"/>
      <c r="U60" s="19"/>
      <c r="V60" s="14"/>
      <c r="W60" s="14"/>
      <c r="X60" s="14"/>
      <c r="Y60" s="14"/>
      <c r="Z60" s="14"/>
      <c r="AA60" s="19"/>
      <c r="AB60" s="14"/>
      <c r="AC60" s="14"/>
      <c r="AD60" s="14"/>
      <c r="AE60" s="14"/>
      <c r="AF60" s="14"/>
      <c r="AG60" s="14"/>
      <c r="AH60" s="14"/>
      <c r="AI60" s="67"/>
      <c r="AW60" s="39"/>
    </row>
    <row r="61" spans="1:49" ht="18" customHeight="1">
      <c r="A61" s="60"/>
      <c r="B61" s="133" t="s">
        <v>23</v>
      </c>
      <c r="C61" s="133"/>
      <c r="D61" s="133"/>
      <c r="E61" s="133"/>
      <c r="F61" s="133"/>
      <c r="G61" s="133"/>
      <c r="H61" s="119">
        <f>V52</f>
        <v>10319.4072</v>
      </c>
      <c r="I61" s="119"/>
      <c r="J61" s="119"/>
      <c r="K61" s="119"/>
      <c r="L61" s="32"/>
      <c r="M61" s="124" t="s">
        <v>24</v>
      </c>
      <c r="N61" s="125"/>
      <c r="O61" s="125"/>
      <c r="P61" s="125"/>
      <c r="Q61" s="126"/>
      <c r="R61" s="112">
        <f>IF(H61&gt;2300,1150,H61/2)</f>
        <v>1150</v>
      </c>
      <c r="S61" s="113"/>
      <c r="T61" s="113"/>
      <c r="U61" s="114"/>
      <c r="V61" s="48"/>
      <c r="W61" s="48"/>
      <c r="X61" s="107" t="s">
        <v>31</v>
      </c>
      <c r="Y61" s="108"/>
      <c r="Z61" s="108"/>
      <c r="AA61" s="108"/>
      <c r="AB61" s="108"/>
      <c r="AC61" s="108"/>
      <c r="AD61" s="109">
        <f>R57-AC57</f>
        <v>579.4972666666666</v>
      </c>
      <c r="AE61" s="110"/>
      <c r="AF61" s="111"/>
      <c r="AG61" s="116" t="str">
        <f>IF(AD61&lt;0,"avantage parent",IF(AD61&gt;0,"reste à charge",""))</f>
        <v>reste à charge</v>
      </c>
      <c r="AH61" s="117"/>
      <c r="AI61" s="118"/>
      <c r="AW61" s="39"/>
    </row>
    <row r="62" spans="1:49" ht="14.25" customHeight="1">
      <c r="A62" s="60"/>
      <c r="B62" s="133"/>
      <c r="C62" s="133"/>
      <c r="D62" s="133"/>
      <c r="E62" s="133"/>
      <c r="F62" s="133"/>
      <c r="G62" s="133"/>
      <c r="H62" s="119">
        <f>V53</f>
        <v>10319.4072</v>
      </c>
      <c r="I62" s="119"/>
      <c r="J62" s="119"/>
      <c r="K62" s="119"/>
      <c r="L62" s="14"/>
      <c r="M62" s="127"/>
      <c r="N62" s="128"/>
      <c r="O62" s="128"/>
      <c r="P62" s="128"/>
      <c r="Q62" s="129"/>
      <c r="R62" s="119">
        <f>IF(H62&gt;2300,1150,H62/2)</f>
        <v>1150</v>
      </c>
      <c r="S62" s="120"/>
      <c r="T62" s="120"/>
      <c r="U62" s="120"/>
      <c r="V62" s="14"/>
      <c r="W62" s="14"/>
      <c r="X62" s="107"/>
      <c r="Y62" s="108"/>
      <c r="Z62" s="108"/>
      <c r="AA62" s="108"/>
      <c r="AB62" s="108"/>
      <c r="AC62" s="108"/>
      <c r="AD62" s="109">
        <f>R58-AC58</f>
        <v>579.4972666666666</v>
      </c>
      <c r="AE62" s="110"/>
      <c r="AF62" s="111"/>
      <c r="AG62" s="116" t="str">
        <f>IF(AD62&lt;0,"avantage parent",IF(AD62&gt;0,"reste à charge",""))</f>
        <v>reste à charge</v>
      </c>
      <c r="AH62" s="117"/>
      <c r="AI62" s="118"/>
      <c r="AW62" s="39"/>
    </row>
    <row r="63" spans="1:49" ht="15.75" customHeight="1">
      <c r="A63" s="60"/>
      <c r="B63" s="133"/>
      <c r="C63" s="133"/>
      <c r="D63" s="133"/>
      <c r="E63" s="133"/>
      <c r="F63" s="133"/>
      <c r="G63" s="133"/>
      <c r="H63" s="119">
        <f>V54</f>
        <v>10319.4072</v>
      </c>
      <c r="I63" s="119"/>
      <c r="J63" s="119"/>
      <c r="K63" s="119"/>
      <c r="L63" s="14"/>
      <c r="M63" s="130"/>
      <c r="N63" s="131"/>
      <c r="O63" s="131"/>
      <c r="P63" s="131"/>
      <c r="Q63" s="132"/>
      <c r="R63" s="119">
        <f>IF(H63&gt;2300,1150,H63/2)</f>
        <v>1150</v>
      </c>
      <c r="S63" s="120"/>
      <c r="T63" s="120"/>
      <c r="U63" s="120"/>
      <c r="V63" s="14"/>
      <c r="W63" s="14"/>
      <c r="X63" s="107"/>
      <c r="Y63" s="108"/>
      <c r="Z63" s="108"/>
      <c r="AA63" s="108"/>
      <c r="AB63" s="108"/>
      <c r="AC63" s="108"/>
      <c r="AD63" s="109">
        <f>R59-AC59</f>
        <v>579.4972666666666</v>
      </c>
      <c r="AE63" s="110"/>
      <c r="AF63" s="111"/>
      <c r="AG63" s="116" t="str">
        <f>IF(AD63&lt;0,"avantage parent",IF(AD63&gt;0,"reste à charge",""))</f>
        <v>reste à charge</v>
      </c>
      <c r="AH63" s="117"/>
      <c r="AI63" s="118"/>
      <c r="AW63" s="39"/>
    </row>
    <row r="64" spans="1:49" ht="15" customHeight="1">
      <c r="A64" s="60"/>
      <c r="B64" s="19"/>
      <c r="C64" s="32"/>
      <c r="D64" s="32"/>
      <c r="E64" s="32"/>
      <c r="F64" s="32"/>
      <c r="G64" s="32"/>
      <c r="H64" s="32"/>
      <c r="I64" s="32"/>
      <c r="J64" s="32"/>
      <c r="K64" s="14"/>
      <c r="L64" s="14"/>
      <c r="M64" s="14"/>
      <c r="N64" s="14"/>
      <c r="O64" s="19"/>
      <c r="P64" s="32"/>
      <c r="Q64" s="32"/>
      <c r="R64" s="32"/>
      <c r="S64" s="32"/>
      <c r="T64" s="32"/>
      <c r="U64" s="14"/>
      <c r="V64" s="14"/>
      <c r="W64" s="14"/>
      <c r="X64" s="14"/>
      <c r="Y64" s="19"/>
      <c r="Z64" s="12"/>
      <c r="AA64" s="12"/>
      <c r="AB64" s="12"/>
      <c r="AC64" s="12"/>
      <c r="AD64" s="12"/>
      <c r="AE64" s="14"/>
      <c r="AF64" s="14"/>
      <c r="AG64" s="14"/>
      <c r="AH64" s="14"/>
      <c r="AI64" s="67"/>
      <c r="AW64" s="39"/>
    </row>
    <row r="65" spans="1:49" ht="15" customHeight="1">
      <c r="A65" s="60"/>
      <c r="B65" s="19"/>
      <c r="C65" s="48"/>
      <c r="D65" s="31" t="s">
        <v>28</v>
      </c>
      <c r="E65" s="48"/>
      <c r="F65" s="48"/>
      <c r="G65" s="48"/>
      <c r="H65" s="48"/>
      <c r="I65" s="19"/>
      <c r="J65" s="48"/>
      <c r="K65" s="48"/>
      <c r="L65" s="48"/>
      <c r="M65" s="48"/>
      <c r="N65" s="48"/>
      <c r="O65" s="19"/>
      <c r="P65" s="48"/>
      <c r="Q65" s="48"/>
      <c r="R65" s="48"/>
      <c r="S65" s="48"/>
      <c r="T65" s="48"/>
      <c r="U65" s="19"/>
      <c r="V65" s="48"/>
      <c r="W65" s="48"/>
      <c r="X65" s="48"/>
      <c r="Y65" s="48"/>
      <c r="Z65" s="48"/>
      <c r="AA65" s="19"/>
      <c r="AB65" s="48"/>
      <c r="AC65" s="48"/>
      <c r="AD65" s="48"/>
      <c r="AE65" s="48"/>
      <c r="AF65" s="48"/>
      <c r="AG65" s="48"/>
      <c r="AH65" s="48"/>
      <c r="AI65" s="67"/>
      <c r="AW65" s="34"/>
    </row>
    <row r="66" spans="1:49" ht="15" customHeight="1">
      <c r="A66" s="60"/>
      <c r="B66" s="19"/>
      <c r="C66" s="27"/>
      <c r="D66" s="105" t="s">
        <v>32</v>
      </c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9"/>
      <c r="AH66" s="19"/>
      <c r="AI66" s="67"/>
      <c r="AW66" s="34"/>
    </row>
    <row r="67" spans="1:49" ht="15" customHeight="1">
      <c r="A67" s="60"/>
      <c r="B67" s="19"/>
      <c r="C67" s="32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4"/>
      <c r="AH67" s="14"/>
      <c r="AI67" s="67"/>
      <c r="AW67" s="34"/>
    </row>
    <row r="68" spans="1:49" ht="15" customHeight="1">
      <c r="A68" s="68"/>
      <c r="B68" s="69"/>
      <c r="C68" s="70"/>
      <c r="D68" s="70"/>
      <c r="E68" s="70"/>
      <c r="F68" s="70"/>
      <c r="G68" s="70"/>
      <c r="H68" s="70"/>
      <c r="I68" s="70"/>
      <c r="J68" s="70"/>
      <c r="K68" s="71"/>
      <c r="L68" s="71"/>
      <c r="M68" s="71"/>
      <c r="N68" s="71"/>
      <c r="O68" s="72"/>
      <c r="P68" s="70"/>
      <c r="Q68" s="70"/>
      <c r="R68" s="70"/>
      <c r="S68" s="70"/>
      <c r="T68" s="70"/>
      <c r="U68" s="71"/>
      <c r="V68" s="71"/>
      <c r="W68" s="71"/>
      <c r="X68" s="71"/>
      <c r="Y68" s="72"/>
      <c r="Z68" s="73"/>
      <c r="AA68" s="73"/>
      <c r="AB68" s="73"/>
      <c r="AC68" s="73"/>
      <c r="AD68" s="73"/>
      <c r="AE68" s="71"/>
      <c r="AF68" s="71"/>
      <c r="AG68" s="71"/>
      <c r="AH68" s="71"/>
      <c r="AI68" s="74"/>
      <c r="AW68" s="34"/>
    </row>
    <row r="69" spans="1:49" ht="15" customHeight="1">
      <c r="A69" s="19"/>
      <c r="B69" s="19"/>
      <c r="C69" s="32"/>
      <c r="D69" s="32"/>
      <c r="E69" s="32"/>
      <c r="F69" s="32"/>
      <c r="G69" s="32"/>
      <c r="H69" s="32"/>
      <c r="I69" s="32"/>
      <c r="J69" s="32"/>
      <c r="K69" s="14"/>
      <c r="L69" s="14"/>
      <c r="M69" s="14"/>
      <c r="N69" s="14"/>
      <c r="O69" s="19"/>
      <c r="P69" s="32"/>
      <c r="Q69" s="32"/>
      <c r="R69" s="32"/>
      <c r="S69" s="32"/>
      <c r="T69" s="32"/>
      <c r="U69" s="14"/>
      <c r="V69" s="14"/>
      <c r="W69" s="14"/>
      <c r="X69" s="14"/>
      <c r="Y69" s="19"/>
      <c r="Z69" s="12"/>
      <c r="AA69" s="12"/>
      <c r="AB69" s="12"/>
      <c r="AC69" s="12"/>
      <c r="AD69" s="12"/>
      <c r="AE69" s="14"/>
      <c r="AF69" s="14"/>
      <c r="AG69" s="14"/>
      <c r="AH69" s="14"/>
      <c r="AI69" s="19"/>
      <c r="AW69" s="34"/>
    </row>
    <row r="70" spans="1:49" ht="15" customHeight="1">
      <c r="A70" s="19"/>
      <c r="B70" s="19"/>
      <c r="C70" s="27"/>
      <c r="D70" s="27"/>
      <c r="E70" s="27"/>
      <c r="F70" s="27"/>
      <c r="G70" s="27"/>
      <c r="H70" s="27"/>
      <c r="I70" s="27"/>
      <c r="J70" s="27"/>
      <c r="K70" s="29"/>
      <c r="L70" s="29"/>
      <c r="M70" s="29"/>
      <c r="N70" s="29"/>
      <c r="O70" s="19"/>
      <c r="P70" s="27"/>
      <c r="Q70" s="27"/>
      <c r="R70" s="27"/>
      <c r="S70" s="27"/>
      <c r="T70" s="27"/>
      <c r="U70" s="29"/>
      <c r="V70" s="29"/>
      <c r="W70" s="29"/>
      <c r="X70" s="29"/>
      <c r="Y70" s="19"/>
      <c r="Z70" s="27"/>
      <c r="AA70" s="27"/>
      <c r="AB70" s="27"/>
      <c r="AC70" s="27"/>
      <c r="AD70" s="27"/>
      <c r="AE70" s="29"/>
      <c r="AF70" s="29"/>
      <c r="AG70" s="29"/>
      <c r="AH70" s="29"/>
      <c r="AI70" s="19"/>
      <c r="AW70" s="34"/>
    </row>
    <row r="71" spans="1:49" ht="15" customHeight="1">
      <c r="A71" s="19"/>
      <c r="B71" s="19"/>
      <c r="C71" s="27"/>
      <c r="D71" s="27"/>
      <c r="E71" s="27"/>
      <c r="F71" s="27"/>
      <c r="G71" s="27"/>
      <c r="H71" s="27"/>
      <c r="I71" s="27"/>
      <c r="J71" s="27"/>
      <c r="K71" s="29"/>
      <c r="L71" s="29"/>
      <c r="M71" s="29"/>
      <c r="N71" s="29"/>
      <c r="O71" s="19"/>
      <c r="P71" s="27"/>
      <c r="Q71" s="27"/>
      <c r="R71" s="27"/>
      <c r="S71" s="27"/>
      <c r="T71" s="27"/>
      <c r="U71" s="29"/>
      <c r="V71" s="29"/>
      <c r="W71" s="29"/>
      <c r="X71" s="29"/>
      <c r="Y71" s="19"/>
      <c r="Z71" s="27"/>
      <c r="AA71" s="27"/>
      <c r="AB71" s="27"/>
      <c r="AC71" s="27"/>
      <c r="AD71" s="27"/>
      <c r="AE71" s="29"/>
      <c r="AF71" s="29"/>
      <c r="AG71" s="29"/>
      <c r="AH71" s="29"/>
      <c r="AI71" s="19"/>
      <c r="AW71" s="34"/>
    </row>
    <row r="72" spans="1:49" ht="15" customHeight="1">
      <c r="A72" s="19"/>
      <c r="B72" s="19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19"/>
      <c r="AW72" s="34"/>
    </row>
    <row r="73" spans="1:35" ht="15" customHeight="1">
      <c r="A73" s="19"/>
      <c r="B73" s="19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19"/>
    </row>
    <row r="74" spans="1:35" ht="15" customHeight="1">
      <c r="A74" s="19"/>
      <c r="B74" s="19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19"/>
    </row>
    <row r="75" spans="1:35" ht="15" customHeight="1">
      <c r="A75" s="19"/>
      <c r="B75" s="19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19"/>
    </row>
    <row r="76" spans="1:35" ht="15" customHeight="1">
      <c r="A76" s="19"/>
      <c r="B76" s="19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19"/>
    </row>
    <row r="77" spans="1:35" ht="15" customHeight="1">
      <c r="A77" s="19"/>
      <c r="B77" s="19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19"/>
    </row>
    <row r="78" spans="1:35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</row>
    <row r="79" spans="1:35" ht="15" customHeight="1">
      <c r="A79" s="19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</sheetData>
  <sheetProtection selectLockedCells="1"/>
  <mergeCells count="113">
    <mergeCell ref="P50:T51"/>
    <mergeCell ref="P52:T52"/>
    <mergeCell ref="P53:T53"/>
    <mergeCell ref="P54:T54"/>
    <mergeCell ref="U50:U54"/>
    <mergeCell ref="V50:Z51"/>
    <mergeCell ref="V52:Z52"/>
    <mergeCell ref="V53:Z53"/>
    <mergeCell ref="V54:Z54"/>
    <mergeCell ref="A1:AI4"/>
    <mergeCell ref="I10:S10"/>
    <mergeCell ref="Z10:AD10"/>
    <mergeCell ref="Z12:AC12"/>
    <mergeCell ref="B17:AH18"/>
    <mergeCell ref="J20:M20"/>
    <mergeCell ref="Z20:AC20"/>
    <mergeCell ref="B6:AH6"/>
    <mergeCell ref="A8:AI8"/>
    <mergeCell ref="J14:T14"/>
    <mergeCell ref="Q22:T22"/>
    <mergeCell ref="H24:K24"/>
    <mergeCell ref="L26:N26"/>
    <mergeCell ref="AC24:AF24"/>
    <mergeCell ref="G12:K12"/>
    <mergeCell ref="AB22:AC22"/>
    <mergeCell ref="W14:AA14"/>
    <mergeCell ref="U41:AA41"/>
    <mergeCell ref="U42:AA42"/>
    <mergeCell ref="AB41:AE41"/>
    <mergeCell ref="B37:AH38"/>
    <mergeCell ref="I40:K40"/>
    <mergeCell ref="L40:N40"/>
    <mergeCell ref="O40:Q40"/>
    <mergeCell ref="R40:T40"/>
    <mergeCell ref="U40:AE40"/>
    <mergeCell ref="D40:H40"/>
    <mergeCell ref="D41:H42"/>
    <mergeCell ref="I41:K42"/>
    <mergeCell ref="L41:N42"/>
    <mergeCell ref="O41:Q42"/>
    <mergeCell ref="R41:T42"/>
    <mergeCell ref="D43:H44"/>
    <mergeCell ref="I43:K44"/>
    <mergeCell ref="L43:N44"/>
    <mergeCell ref="O43:Q44"/>
    <mergeCell ref="R43:T44"/>
    <mergeCell ref="AB42:AE42"/>
    <mergeCell ref="U43:AA43"/>
    <mergeCell ref="AB43:AE43"/>
    <mergeCell ref="U44:AA44"/>
    <mergeCell ref="AB44:AE44"/>
    <mergeCell ref="U45:AA45"/>
    <mergeCell ref="AB45:AE45"/>
    <mergeCell ref="U46:AA46"/>
    <mergeCell ref="AB46:AE46"/>
    <mergeCell ref="B50:G51"/>
    <mergeCell ref="I50:N51"/>
    <mergeCell ref="D45:H46"/>
    <mergeCell ref="I45:K46"/>
    <mergeCell ref="L45:N46"/>
    <mergeCell ref="O45:Q46"/>
    <mergeCell ref="R45:T46"/>
    <mergeCell ref="H50:H54"/>
    <mergeCell ref="O50:O54"/>
    <mergeCell ref="R57:U57"/>
    <mergeCell ref="B52:G54"/>
    <mergeCell ref="I52:N52"/>
    <mergeCell ref="I53:N53"/>
    <mergeCell ref="I54:N54"/>
    <mergeCell ref="M61:Q63"/>
    <mergeCell ref="R61:U61"/>
    <mergeCell ref="H62:K62"/>
    <mergeCell ref="H57:K57"/>
    <mergeCell ref="B57:G59"/>
    <mergeCell ref="H58:K58"/>
    <mergeCell ref="M57:Q59"/>
    <mergeCell ref="R62:U62"/>
    <mergeCell ref="AG63:AI63"/>
    <mergeCell ref="H63:K63"/>
    <mergeCell ref="R63:U63"/>
    <mergeCell ref="S24:V24"/>
    <mergeCell ref="AB26:AD26"/>
    <mergeCell ref="L57:L59"/>
    <mergeCell ref="X57:AB59"/>
    <mergeCell ref="H59:K59"/>
    <mergeCell ref="AC57:AF57"/>
    <mergeCell ref="H61:K61"/>
    <mergeCell ref="AL57:AN57"/>
    <mergeCell ref="AL58:AN58"/>
    <mergeCell ref="AL59:AN59"/>
    <mergeCell ref="AG61:AI61"/>
    <mergeCell ref="AC59:AF59"/>
    <mergeCell ref="AG62:AI62"/>
    <mergeCell ref="D66:AF67"/>
    <mergeCell ref="I49:N49"/>
    <mergeCell ref="X61:AC63"/>
    <mergeCell ref="AD61:AF61"/>
    <mergeCell ref="AD62:AF62"/>
    <mergeCell ref="AD63:AF63"/>
    <mergeCell ref="AC58:AF58"/>
    <mergeCell ref="R58:U58"/>
    <mergeCell ref="R59:U59"/>
    <mergeCell ref="B61:G63"/>
    <mergeCell ref="AG28:AH28"/>
    <mergeCell ref="AF22:AH22"/>
    <mergeCell ref="AE30:AF30"/>
    <mergeCell ref="B32:R32"/>
    <mergeCell ref="B30:Q30"/>
    <mergeCell ref="B34:M34"/>
    <mergeCell ref="Q28:R28"/>
    <mergeCell ref="AC28:AE28"/>
    <mergeCell ref="B28:O28"/>
    <mergeCell ref="T28:AA28"/>
  </mergeCells>
  <printOptions horizontalCentered="1"/>
  <pageMargins left="0" right="0" top="0.35433070866141736" bottom="0.35433070866141736" header="0.31496062992125984" footer="0.31496062992125984"/>
  <pageSetup horizontalDpi="300" verticalDpi="300" orientation="portrait" paperSize="9" scale="70" r:id="rId4"/>
  <headerFooter alignWithMargins="0">
    <oddHeader>&amp;C&amp;"Times New Roman,Gras"&amp;16&amp;U
</oddHeader>
    <oddFooter>&amp;R&amp;"Calibri,Normal"Copyright Janvier 2018 - Reproduction interdite - Tous droits réservés aux SYDAM SPE FO 03 et 15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Ophélie RAYNAUD</dc:creator>
  <cp:keywords/>
  <dc:description/>
  <cp:lastModifiedBy>Admin</cp:lastModifiedBy>
  <cp:lastPrinted>2017-09-03T18:06:46Z</cp:lastPrinted>
  <dcterms:created xsi:type="dcterms:W3CDTF">2010-11-02T20:21:37Z</dcterms:created>
  <dcterms:modified xsi:type="dcterms:W3CDTF">2018-11-07T14:39:36Z</dcterms:modified>
  <cp:category/>
  <cp:version/>
  <cp:contentType/>
  <cp:contentStatus/>
</cp:coreProperties>
</file>