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ilippefixe\Desktop\"/>
    </mc:Choice>
  </mc:AlternateContent>
  <bookViews>
    <workbookView xWindow="0" yWindow="0" windowWidth="28800" windowHeight="12345"/>
  </bookViews>
  <sheets>
    <sheet name="Feuil1" sheetId="1" r:id="rId1"/>
    <sheet name="Feuil4" sheetId="4" r:id="rId2"/>
    <sheet name="Feuil2" sheetId="2" r:id="rId3"/>
    <sheet name="Feuil3" sheetId="3" r:id="rId4"/>
  </sheets>
  <externalReferences>
    <externalReference r:id="rId5"/>
    <externalReference r:id="rId6"/>
  </externalReferences>
  <definedNames>
    <definedName name="années">'[2]Fériés de l''année'!$G$1:$G$28</definedName>
    <definedName name="Férié">Feuil3!$L$17:$L$30</definedName>
    <definedName name="jour">Feuil2!$L$17:$L$24</definedName>
    <definedName name="jour_rc_fixe">Feuil2!$L$17:$L$24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I7" i="1"/>
  <c r="I8" i="1"/>
  <c r="I9" i="1"/>
  <c r="I10" i="1"/>
  <c r="I11" i="1"/>
  <c r="G7" i="1"/>
  <c r="G8" i="1"/>
  <c r="G9" i="1"/>
  <c r="G10" i="1"/>
  <c r="G11" i="1"/>
  <c r="E7" i="1"/>
  <c r="E8" i="1"/>
  <c r="E9" i="1"/>
  <c r="E10" i="1"/>
  <c r="E11" i="1"/>
  <c r="C7" i="1"/>
  <c r="C8" i="1"/>
  <c r="C10" i="1"/>
  <c r="C11" i="1"/>
  <c r="L10" i="1"/>
  <c r="L11" i="1"/>
  <c r="J10" i="1"/>
  <c r="J11" i="1"/>
  <c r="H10" i="1"/>
  <c r="H11" i="1"/>
  <c r="F10" i="1"/>
  <c r="F11" i="1"/>
  <c r="D10" i="1"/>
  <c r="D11" i="1"/>
  <c r="L6" i="1"/>
  <c r="K6" i="1" s="1"/>
  <c r="J6" i="1"/>
  <c r="I6" i="1" s="1"/>
  <c r="B8" i="4"/>
  <c r="K78" i="1"/>
  <c r="L7" i="1"/>
  <c r="L8" i="1"/>
  <c r="L9" i="1"/>
  <c r="J7" i="1"/>
  <c r="J8" i="1"/>
  <c r="J9" i="1"/>
  <c r="H7" i="1"/>
  <c r="H8" i="1"/>
  <c r="H9" i="1"/>
  <c r="F7" i="1"/>
  <c r="F8" i="1"/>
  <c r="F9" i="1"/>
  <c r="D7" i="1"/>
  <c r="D8" i="1"/>
  <c r="D9" i="1"/>
  <c r="C9" i="1" s="1"/>
  <c r="F6" i="1"/>
  <c r="E6" i="1" s="1"/>
  <c r="H6" i="1"/>
  <c r="G6" i="1" s="1"/>
  <c r="P4" i="1"/>
  <c r="Q4" i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O4" i="1"/>
  <c r="K6" i="2"/>
  <c r="N4" i="1"/>
  <c r="D6" i="1"/>
  <c r="D60" i="1"/>
  <c r="D42" i="1"/>
  <c r="D24" i="1"/>
  <c r="M22" i="3"/>
  <c r="I17" i="3"/>
  <c r="J17" i="3" s="1"/>
  <c r="L17" i="3" s="1"/>
  <c r="B1" i="3"/>
  <c r="B14" i="3" s="1"/>
  <c r="M58" i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O58" i="1" s="1"/>
  <c r="AP58" i="1" s="1"/>
  <c r="M40" i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M22" i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C24" i="1" l="1"/>
  <c r="C6" i="1"/>
  <c r="C60" i="1"/>
  <c r="C42" i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M17" i="3"/>
  <c r="L21" i="3"/>
  <c r="M21" i="3" s="1"/>
  <c r="L18" i="3"/>
  <c r="B5" i="3"/>
  <c r="B9" i="3"/>
  <c r="B11" i="3"/>
  <c r="B13" i="3"/>
  <c r="B2" i="3"/>
  <c r="B6" i="3"/>
  <c r="B10" i="3"/>
  <c r="B12" i="3"/>
  <c r="B8" i="3" l="1"/>
  <c r="B4" i="3"/>
  <c r="B7" i="3"/>
  <c r="B3" i="3"/>
  <c r="L24" i="3"/>
  <c r="M24" i="3" s="1"/>
  <c r="L23" i="3"/>
  <c r="M23" i="3" s="1"/>
  <c r="M18" i="3"/>
  <c r="L20" i="3"/>
  <c r="M20" i="3" s="1"/>
  <c r="L19" i="3"/>
  <c r="M19" i="3" s="1"/>
  <c r="A2" i="1" l="1"/>
  <c r="A1" i="4"/>
  <c r="E14" i="4"/>
  <c r="C32" i="2"/>
</calcChain>
</file>

<file path=xl/sharedStrings.xml><?xml version="1.0" encoding="utf-8"?>
<sst xmlns="http://schemas.openxmlformats.org/spreadsheetml/2006/main" count="132" uniqueCount="58">
  <si>
    <t>PRENOM</t>
  </si>
  <si>
    <t>VA</t>
  </si>
  <si>
    <t>PHILIP</t>
  </si>
  <si>
    <t>reste</t>
  </si>
  <si>
    <t>janvier</t>
  </si>
  <si>
    <t>k</t>
  </si>
  <si>
    <t>m</t>
  </si>
  <si>
    <t>ù</t>
  </si>
  <si>
    <t>h</t>
  </si>
  <si>
    <t>b</t>
  </si>
  <si>
    <t>v</t>
  </si>
  <si>
    <t>FEVRIER</t>
  </si>
  <si>
    <t>JANVIER</t>
  </si>
  <si>
    <t>MARS</t>
  </si>
  <si>
    <t>pris durant le mois</t>
  </si>
  <si>
    <t>reste a prendre</t>
  </si>
  <si>
    <t>avril</t>
  </si>
  <si>
    <t>Jour de l'An</t>
  </si>
  <si>
    <t>Année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</si>
  <si>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</si>
  <si>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</si>
  <si>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</si>
  <si>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</si>
  <si>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</si>
  <si>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</si>
  <si>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</si>
  <si>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</si>
  <si>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</si>
  <si>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</si>
  <si>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</si>
  <si>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</si>
  <si>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Plage B1:B14 nommée "Fériés"</t>
  </si>
  <si>
    <t>VC</t>
  </si>
  <si>
    <t>ANC</t>
  </si>
  <si>
    <t>RECUP VARIABLE</t>
  </si>
  <si>
    <t>reste apprendre</t>
  </si>
  <si>
    <t>philippe</t>
  </si>
  <si>
    <t>RECUP FIXE</t>
  </si>
  <si>
    <t xml:space="preserve">pris </t>
  </si>
  <si>
    <t>REC FIXE</t>
  </si>
  <si>
    <t>REC VAR</t>
  </si>
  <si>
    <t>RF</t>
  </si>
  <si>
    <t>RV</t>
  </si>
  <si>
    <t>ARIANE</t>
  </si>
  <si>
    <t>MIKAEL</t>
  </si>
  <si>
    <t>LUC</t>
  </si>
  <si>
    <t xml:space="preserve">MIKAEL </t>
  </si>
  <si>
    <t>oui</t>
  </si>
  <si>
    <t>jour rc fixe</t>
  </si>
  <si>
    <t>magali</t>
  </si>
  <si>
    <t>benedectite</t>
  </si>
  <si>
    <t>jour1</t>
  </si>
  <si>
    <t>jour2</t>
  </si>
  <si>
    <t>jour3</t>
  </si>
  <si>
    <t>jour4</t>
  </si>
  <si>
    <t>jour5</t>
  </si>
  <si>
    <t xml:space="preserve">magali </t>
  </si>
  <si>
    <t>benedicte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</si>
</sst>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m/yyyy;@"/>
    <numFmt numFmtId="165" formatCode="[$-F800]dddd\,\ mmmm\ dd\,\ yyyy"/>
    <numFmt numFmtId="167" formatCode="dd"/>
  </numFmts>
  <fonts count="7" x14ac:knownFonts="1">
    <font>
      <sz val="11"/>
      <color theme="1"/>
      <name val="Calibri"/>
      <family val="2"/>
      <scheme val="minor"/>
    </font>
    <font>
      <sz val="11"/>
      <color rgb="FF303030"/>
      <name val="Arial"/>
      <family val="2"/>
    </font>
    <font>
      <sz val="12"/>
      <color rgb="FF2F2F2F"/>
      <name val="Segoe UI"/>
      <family val="2"/>
    </font>
    <font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303030"/>
      <name val="Arial"/>
      <family val="2"/>
    </font>
    <font>
      <sz val="11"/>
      <color rgb="FF115511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" fontId="0" fillId="3" borderId="0" xfId="0" applyNumberFormat="1" applyFill="1" applyAlignment="1">
      <alignment horizontal="left" vertical="center"/>
    </xf>
    <xf numFmtId="14" fontId="0" fillId="3" borderId="0" xfId="0" applyNumberFormat="1" applyFill="1" applyAlignment="1">
      <alignment horizontal="right"/>
    </xf>
    <xf numFmtId="0" fontId="0" fillId="4" borderId="2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16" fontId="0" fillId="5" borderId="0" xfId="0" applyNumberFormat="1" applyFill="1" applyAlignment="1">
      <alignment horizontal="left" vertical="center"/>
    </xf>
    <xf numFmtId="14" fontId="0" fillId="5" borderId="0" xfId="0" applyNumberFormat="1" applyFill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6" fillId="0" borderId="0" xfId="0" applyFont="1" applyAlignment="1">
      <alignment horizontal="justify" vertical="center" wrapText="1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ffice\ARIANE\agenda%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pefixe/Downloads/Calendrier%20(Ann&#233;es%20liste%20d&#233;roula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quotidien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  <sheetName val="LISTES"/>
      <sheetName val="Feuil1"/>
      <sheetName val="Feuil2"/>
    </sheetNames>
    <sheetDataSet>
      <sheetData sheetId="0">
        <row r="1">
          <cell r="D1">
            <v>43398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Fériés de l'année"/>
      <sheetName val="EXPLICATIONS"/>
    </sheetNames>
    <sheetDataSet>
      <sheetData sheetId="0" refreshError="1"/>
      <sheetData sheetId="1">
        <row r="1">
          <cell r="G1">
            <v>2018</v>
          </cell>
        </row>
        <row r="2">
          <cell r="G2">
            <v>2019</v>
          </cell>
        </row>
        <row r="3">
          <cell r="G3">
            <v>2020</v>
          </cell>
        </row>
        <row r="4">
          <cell r="G4">
            <v>2021</v>
          </cell>
        </row>
        <row r="5">
          <cell r="G5">
            <v>2022</v>
          </cell>
        </row>
        <row r="6">
          <cell r="G6">
            <v>2023</v>
          </cell>
        </row>
        <row r="7">
          <cell r="G7">
            <v>2024</v>
          </cell>
        </row>
        <row r="8">
          <cell r="G8">
            <v>2025</v>
          </cell>
        </row>
        <row r="9">
          <cell r="G9">
            <v>2026</v>
          </cell>
        </row>
        <row r="10">
          <cell r="G10">
            <v>2027</v>
          </cell>
        </row>
        <row r="11">
          <cell r="G11">
            <v>2028</v>
          </cell>
        </row>
        <row r="12">
          <cell r="G12">
            <v>2029</v>
          </cell>
        </row>
        <row r="13">
          <cell r="G13">
            <v>2030</v>
          </cell>
        </row>
        <row r="14">
          <cell r="G14">
            <v>2031</v>
          </cell>
        </row>
        <row r="15">
          <cell r="G15">
            <v>2032</v>
          </cell>
        </row>
        <row r="16">
          <cell r="G16">
            <v>2033</v>
          </cell>
        </row>
        <row r="17">
          <cell r="G17">
            <v>2034</v>
          </cell>
        </row>
        <row r="18">
          <cell r="G18">
            <v>2035</v>
          </cell>
        </row>
        <row r="19">
          <cell r="G19">
            <v>2036</v>
          </cell>
        </row>
        <row r="20">
          <cell r="G20">
            <v>2035</v>
          </cell>
        </row>
        <row r="21">
          <cell r="G21">
            <v>2042</v>
          </cell>
        </row>
        <row r="22">
          <cell r="G22">
            <v>2043</v>
          </cell>
        </row>
        <row r="23">
          <cell r="G23">
            <v>2036</v>
          </cell>
        </row>
        <row r="24">
          <cell r="G24">
            <v>2037</v>
          </cell>
        </row>
        <row r="25">
          <cell r="G25">
            <v>2038</v>
          </cell>
        </row>
        <row r="26">
          <cell r="G26">
            <v>2039</v>
          </cell>
        </row>
        <row r="27">
          <cell r="G27">
            <v>2040</v>
          </cell>
        </row>
        <row r="28">
          <cell r="G28">
            <v>2041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zoomScaleNormal="100" workbookViewId="0">
      <selection activeCell="O10" sqref="O10"/>
    </sheetView>
  </sheetViews>
  <sheetFormatPr baseColWidth="10" defaultRowHeight="15" x14ac:dyDescent="0.25"/>
  <cols>
    <col min="1" max="1" width="8.85546875" customWidth="1"/>
    <col min="3" max="3" width="5.85546875" style="8" customWidth="1"/>
    <col min="4" max="4" width="4.28515625" style="8" customWidth="1"/>
    <col min="5" max="5" width="5.85546875" style="8" customWidth="1"/>
    <col min="6" max="6" width="4.28515625" style="8" customWidth="1"/>
    <col min="7" max="7" width="5.85546875" style="8" customWidth="1"/>
    <col min="8" max="8" width="4.28515625" style="8" customWidth="1"/>
    <col min="9" max="9" width="5.85546875" style="8" customWidth="1"/>
    <col min="10" max="10" width="4.28515625" style="8" customWidth="1"/>
    <col min="11" max="11" width="5.85546875" style="8" customWidth="1"/>
    <col min="12" max="12" width="4.28515625" style="8" customWidth="1"/>
    <col min="13" max="43" width="5.7109375" customWidth="1"/>
  </cols>
  <sheetData>
    <row r="1" spans="1:47" x14ac:dyDescent="0.25">
      <c r="A1" s="6">
        <v>43101</v>
      </c>
      <c r="B1" s="11" t="s">
        <v>12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47" x14ac:dyDescent="0.25">
      <c r="A2" s="6">
        <f>DAY(A1)</f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47" ht="15.75" thickBot="1" x14ac:dyDescent="0.3"/>
    <row r="4" spans="1:47" ht="15.75" thickBot="1" x14ac:dyDescent="0.3">
      <c r="A4" t="s">
        <v>4</v>
      </c>
      <c r="B4" s="3" t="s">
        <v>0</v>
      </c>
      <c r="C4" s="26" t="s">
        <v>1</v>
      </c>
      <c r="D4" s="26"/>
      <c r="E4" s="28" t="s">
        <v>32</v>
      </c>
      <c r="F4" s="28"/>
      <c r="G4" s="29" t="s">
        <v>33</v>
      </c>
      <c r="H4" s="29"/>
      <c r="I4" s="31" t="s">
        <v>39</v>
      </c>
      <c r="J4" s="31"/>
      <c r="K4" s="33" t="s">
        <v>40</v>
      </c>
      <c r="L4" s="33"/>
      <c r="M4" s="35">
        <v>43101</v>
      </c>
      <c r="N4" s="35">
        <f>M4+1</f>
        <v>43102</v>
      </c>
      <c r="O4" s="35">
        <f>N4+1</f>
        <v>43103</v>
      </c>
      <c r="P4" s="35">
        <f t="shared" ref="P4:AQ4" si="0">O4+1</f>
        <v>43104</v>
      </c>
      <c r="Q4" s="35">
        <f t="shared" si="0"/>
        <v>43105</v>
      </c>
      <c r="R4" s="35">
        <f t="shared" si="0"/>
        <v>43106</v>
      </c>
      <c r="S4" s="35">
        <f t="shared" si="0"/>
        <v>43107</v>
      </c>
      <c r="T4" s="35">
        <f t="shared" si="0"/>
        <v>43108</v>
      </c>
      <c r="U4" s="35">
        <f t="shared" si="0"/>
        <v>43109</v>
      </c>
      <c r="V4" s="35">
        <f t="shared" si="0"/>
        <v>43110</v>
      </c>
      <c r="W4" s="35">
        <f t="shared" si="0"/>
        <v>43111</v>
      </c>
      <c r="X4" s="35">
        <f t="shared" si="0"/>
        <v>43112</v>
      </c>
      <c r="Y4" s="35">
        <f t="shared" si="0"/>
        <v>43113</v>
      </c>
      <c r="Z4" s="35">
        <f t="shared" si="0"/>
        <v>43114</v>
      </c>
      <c r="AA4" s="35">
        <f t="shared" si="0"/>
        <v>43115</v>
      </c>
      <c r="AB4" s="35">
        <f t="shared" si="0"/>
        <v>43116</v>
      </c>
      <c r="AC4" s="35">
        <f t="shared" si="0"/>
        <v>43117</v>
      </c>
      <c r="AD4" s="35">
        <f t="shared" si="0"/>
        <v>43118</v>
      </c>
      <c r="AE4" s="35">
        <f t="shared" si="0"/>
        <v>43119</v>
      </c>
      <c r="AF4" s="35">
        <f t="shared" si="0"/>
        <v>43120</v>
      </c>
      <c r="AG4" s="35">
        <f t="shared" si="0"/>
        <v>43121</v>
      </c>
      <c r="AH4" s="35">
        <f t="shared" si="0"/>
        <v>43122</v>
      </c>
      <c r="AI4" s="35">
        <f t="shared" si="0"/>
        <v>43123</v>
      </c>
      <c r="AJ4" s="35">
        <f t="shared" si="0"/>
        <v>43124</v>
      </c>
      <c r="AK4" s="35">
        <f t="shared" si="0"/>
        <v>43125</v>
      </c>
      <c r="AL4" s="35">
        <f t="shared" si="0"/>
        <v>43126</v>
      </c>
      <c r="AM4" s="35">
        <f t="shared" si="0"/>
        <v>43127</v>
      </c>
      <c r="AN4" s="35">
        <f t="shared" si="0"/>
        <v>43128</v>
      </c>
      <c r="AO4" s="35">
        <f t="shared" si="0"/>
        <v>43129</v>
      </c>
      <c r="AP4" s="35">
        <f t="shared" si="0"/>
        <v>43130</v>
      </c>
      <c r="AQ4" s="35">
        <f t="shared" si="0"/>
        <v>43131</v>
      </c>
      <c r="AR4" s="1"/>
      <c r="AS4" s="1"/>
      <c r="AT4" s="1"/>
      <c r="AU4" s="1"/>
    </row>
    <row r="5" spans="1:47" ht="15.75" thickBot="1" x14ac:dyDescent="0.3">
      <c r="A5" s="8"/>
      <c r="B5" s="3"/>
      <c r="C5" s="27" t="s">
        <v>3</v>
      </c>
      <c r="D5" s="27" t="s">
        <v>38</v>
      </c>
      <c r="E5" s="21" t="s">
        <v>3</v>
      </c>
      <c r="F5" s="21" t="s">
        <v>38</v>
      </c>
      <c r="G5" s="30" t="s">
        <v>3</v>
      </c>
      <c r="H5" s="30" t="s">
        <v>38</v>
      </c>
      <c r="I5" s="32" t="s">
        <v>3</v>
      </c>
      <c r="J5" s="32" t="s">
        <v>38</v>
      </c>
      <c r="K5" s="34" t="s">
        <v>3</v>
      </c>
      <c r="L5" s="34" t="s">
        <v>38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1"/>
      <c r="AS5" s="1"/>
      <c r="AT5" s="1"/>
      <c r="AU5" s="1"/>
    </row>
    <row r="6" spans="1:47" ht="15.75" thickBot="1" x14ac:dyDescent="0.3">
      <c r="A6" s="8"/>
      <c r="B6" s="3" t="s">
        <v>2</v>
      </c>
      <c r="C6" s="27">
        <f>Feuil2!M7-D6-D24-D42-D60</f>
        <v>19</v>
      </c>
      <c r="D6" s="27">
        <f>COUNTIF(M6:AQ6,"va")</f>
        <v>1</v>
      </c>
      <c r="E6" s="21">
        <f>Feuil2!N7-F6-F24-F42</f>
        <v>3</v>
      </c>
      <c r="F6" s="21">
        <f>COUNTIF(M6:AQ6,"vC")</f>
        <v>2</v>
      </c>
      <c r="G6" s="30">
        <f>Feuil2!O7-H6-H24-H42</f>
        <v>-1</v>
      </c>
      <c r="H6" s="30">
        <f>COUNTIF(M6:AQ6,"ANC")</f>
        <v>6</v>
      </c>
      <c r="I6" s="32">
        <f>Feuil2!P7-J6-J24-J42</f>
        <v>8</v>
      </c>
      <c r="J6" s="32">
        <f>COUNTIF(M6:AQ6,"RF")*8</f>
        <v>24</v>
      </c>
      <c r="K6" s="34">
        <f>Feuil2!Q7-L6-L24-L42</f>
        <v>22</v>
      </c>
      <c r="L6" s="34">
        <f>COUNTIF(M6:AQ6,"RV")*8</f>
        <v>16</v>
      </c>
      <c r="M6" s="5"/>
      <c r="N6" s="5" t="s">
        <v>1</v>
      </c>
      <c r="O6" s="5" t="s">
        <v>42</v>
      </c>
      <c r="P6" s="5" t="s">
        <v>32</v>
      </c>
      <c r="Q6" s="5" t="s">
        <v>32</v>
      </c>
      <c r="R6" s="5"/>
      <c r="S6" s="5"/>
      <c r="T6" s="5" t="s">
        <v>41</v>
      </c>
      <c r="U6" s="5" t="s">
        <v>41</v>
      </c>
      <c r="V6" s="5" t="s">
        <v>42</v>
      </c>
      <c r="W6" s="5" t="s">
        <v>41</v>
      </c>
      <c r="X6" s="5" t="s">
        <v>33</v>
      </c>
      <c r="Y6" s="5"/>
      <c r="Z6" s="5"/>
      <c r="AA6" s="5" t="s">
        <v>33</v>
      </c>
      <c r="AB6" s="5" t="s">
        <v>33</v>
      </c>
      <c r="AC6" s="5" t="s">
        <v>33</v>
      </c>
      <c r="AD6" s="5" t="s">
        <v>33</v>
      </c>
      <c r="AE6" s="5" t="s">
        <v>33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S6" t="s">
        <v>1</v>
      </c>
    </row>
    <row r="7" spans="1:47" ht="15.75" thickBot="1" x14ac:dyDescent="0.3">
      <c r="A7" s="8"/>
      <c r="B7" s="3" t="s">
        <v>43</v>
      </c>
      <c r="C7" s="27">
        <f>Feuil2!M8-D7-D25-D43-D61</f>
        <v>20</v>
      </c>
      <c r="D7" s="27">
        <f t="shared" ref="D7:D11" si="1">COUNTIF(M7:AQ7,"va")</f>
        <v>0</v>
      </c>
      <c r="E7" s="21">
        <f>Feuil2!N8-F7-F25-F43</f>
        <v>5</v>
      </c>
      <c r="F7" s="21">
        <f t="shared" ref="F7:F11" si="2">COUNTIF(M7:AQ7,"vC")</f>
        <v>0</v>
      </c>
      <c r="G7" s="30">
        <f>Feuil2!O8-H7-H25-H43</f>
        <v>5</v>
      </c>
      <c r="H7" s="30">
        <f t="shared" ref="H7:H11" si="3">COUNTIF(M7:AQ7,"ANC")</f>
        <v>0</v>
      </c>
      <c r="I7" s="32">
        <f>Feuil2!P8-J7-J25-J43</f>
        <v>32</v>
      </c>
      <c r="J7" s="32">
        <f t="shared" ref="J7:J11" si="4">COUNTIF(M7:AQ7,"RF")</f>
        <v>0</v>
      </c>
      <c r="K7" s="34">
        <f>Feuil2!Q8-L7-L25-L43</f>
        <v>38</v>
      </c>
      <c r="L7" s="34">
        <f t="shared" ref="L7:L11" si="5">COUNTIF(M7:AQ7,"RV")</f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t="s">
        <v>32</v>
      </c>
    </row>
    <row r="8" spans="1:47" ht="15.75" thickBot="1" x14ac:dyDescent="0.3">
      <c r="A8" s="8"/>
      <c r="B8" s="3" t="s">
        <v>44</v>
      </c>
      <c r="C8" s="27">
        <f>Feuil2!M9-D8-D26-D44-D62</f>
        <v>20</v>
      </c>
      <c r="D8" s="27">
        <f t="shared" si="1"/>
        <v>0</v>
      </c>
      <c r="E8" s="21">
        <f>Feuil2!N9-F8-F26-F44</f>
        <v>5</v>
      </c>
      <c r="F8" s="21">
        <f t="shared" si="2"/>
        <v>0</v>
      </c>
      <c r="G8" s="30">
        <f>Feuil2!O9-H8-H26-H44</f>
        <v>5</v>
      </c>
      <c r="H8" s="30">
        <f t="shared" si="3"/>
        <v>0</v>
      </c>
      <c r="I8" s="32">
        <f>Feuil2!P9-J8-J26-J44</f>
        <v>32</v>
      </c>
      <c r="J8" s="32">
        <f t="shared" si="4"/>
        <v>0</v>
      </c>
      <c r="K8" s="34">
        <f>Feuil2!Q9-L8-L26-L44</f>
        <v>38</v>
      </c>
      <c r="L8" s="34">
        <f t="shared" si="5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t="s">
        <v>33</v>
      </c>
    </row>
    <row r="9" spans="1:47" ht="15.75" thickBot="1" x14ac:dyDescent="0.3">
      <c r="A9" s="8"/>
      <c r="B9" s="3" t="s">
        <v>45</v>
      </c>
      <c r="C9" s="27">
        <f>Feuil2!M10-D9-D27-D45-D63</f>
        <v>20</v>
      </c>
      <c r="D9" s="27">
        <f t="shared" si="1"/>
        <v>0</v>
      </c>
      <c r="E9" s="21">
        <f>Feuil2!N10-F9-F27-F45</f>
        <v>5</v>
      </c>
      <c r="F9" s="21">
        <f t="shared" si="2"/>
        <v>0</v>
      </c>
      <c r="G9" s="30">
        <f>Feuil2!O10-H9-H27-H45</f>
        <v>-1</v>
      </c>
      <c r="H9" s="30">
        <f t="shared" si="3"/>
        <v>6</v>
      </c>
      <c r="I9" s="32">
        <f>Feuil2!P10-J9-J27-J45</f>
        <v>32</v>
      </c>
      <c r="J9" s="32">
        <f t="shared" si="4"/>
        <v>0</v>
      </c>
      <c r="K9" s="34">
        <f>Feuil2!Q10-L9-L27-L45</f>
        <v>38</v>
      </c>
      <c r="L9" s="34">
        <f t="shared" si="5"/>
        <v>0</v>
      </c>
      <c r="M9" s="5"/>
      <c r="N9" s="5" t="s">
        <v>33</v>
      </c>
      <c r="O9" s="5"/>
      <c r="P9" s="5"/>
      <c r="Q9" s="5"/>
      <c r="R9" s="5"/>
      <c r="S9" s="5"/>
      <c r="T9" s="5" t="s">
        <v>33</v>
      </c>
      <c r="U9" s="5"/>
      <c r="V9" s="5" t="s">
        <v>33</v>
      </c>
      <c r="W9" s="5"/>
      <c r="X9" s="5" t="s">
        <v>33</v>
      </c>
      <c r="Y9" s="5"/>
      <c r="Z9" s="5"/>
      <c r="AA9" s="5" t="s">
        <v>33</v>
      </c>
      <c r="AB9" s="5"/>
      <c r="AC9" s="5" t="s">
        <v>33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t="s">
        <v>41</v>
      </c>
    </row>
    <row r="10" spans="1:47" ht="15.75" thickBot="1" x14ac:dyDescent="0.3">
      <c r="A10" s="8"/>
      <c r="B10" s="3" t="s">
        <v>49</v>
      </c>
      <c r="C10" s="27">
        <f>Feuil2!M11-D10-D28-D46-D64</f>
        <v>20</v>
      </c>
      <c r="D10" s="27">
        <f t="shared" si="1"/>
        <v>0</v>
      </c>
      <c r="E10" s="21">
        <f>Feuil2!N11-F10-F28-F46</f>
        <v>5</v>
      </c>
      <c r="F10" s="21">
        <f t="shared" si="2"/>
        <v>0</v>
      </c>
      <c r="G10" s="30">
        <f>Feuil2!O11-H10-H28-H46</f>
        <v>5</v>
      </c>
      <c r="H10" s="30">
        <f t="shared" si="3"/>
        <v>0</v>
      </c>
      <c r="I10" s="32">
        <f>Feuil2!P11-J10-J28-J46</f>
        <v>32</v>
      </c>
      <c r="J10" s="32">
        <f t="shared" si="4"/>
        <v>0</v>
      </c>
      <c r="K10" s="34">
        <f>Feuil2!Q11-L10-L28-L46</f>
        <v>38</v>
      </c>
      <c r="L10" s="34">
        <f t="shared" si="5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t="s">
        <v>42</v>
      </c>
    </row>
    <row r="11" spans="1:47" ht="15.75" thickBot="1" x14ac:dyDescent="0.3">
      <c r="A11" s="8"/>
      <c r="B11" s="3" t="s">
        <v>50</v>
      </c>
      <c r="C11" s="27">
        <f>Feuil2!M12-D11-D29-D47-D65</f>
        <v>20</v>
      </c>
      <c r="D11" s="27">
        <f t="shared" si="1"/>
        <v>0</v>
      </c>
      <c r="E11" s="21">
        <f>Feuil2!N12-F11-F29-F47</f>
        <v>5</v>
      </c>
      <c r="F11" s="21">
        <f t="shared" si="2"/>
        <v>0</v>
      </c>
      <c r="G11" s="30">
        <f>Feuil2!O12-H11-H29-H47</f>
        <v>5</v>
      </c>
      <c r="H11" s="30">
        <f t="shared" si="3"/>
        <v>0</v>
      </c>
      <c r="I11" s="32">
        <f>Feuil2!P12-J11-J29-J47</f>
        <v>32</v>
      </c>
      <c r="J11" s="32">
        <f t="shared" si="4"/>
        <v>0</v>
      </c>
      <c r="K11" s="34">
        <f>Feuil2!Q12-L11-L29-L47</f>
        <v>38</v>
      </c>
      <c r="L11" s="34">
        <f t="shared" si="5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7" ht="15.75" thickBot="1" x14ac:dyDescent="0.3">
      <c r="A12" s="8"/>
      <c r="B12" s="3"/>
      <c r="C12" s="27"/>
      <c r="D12" s="27"/>
      <c r="E12" s="21"/>
      <c r="F12" s="21"/>
      <c r="G12" s="30"/>
      <c r="H12" s="30"/>
      <c r="I12" s="32"/>
      <c r="J12" s="32"/>
      <c r="K12" s="34"/>
      <c r="L12" s="3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7" ht="15.75" thickBot="1" x14ac:dyDescent="0.3">
      <c r="A13" s="8"/>
      <c r="B13" s="3"/>
      <c r="C13" s="27"/>
      <c r="D13" s="27"/>
      <c r="E13" s="21"/>
      <c r="F13" s="21"/>
      <c r="G13" s="30"/>
      <c r="H13" s="30"/>
      <c r="I13" s="32"/>
      <c r="J13" s="32"/>
      <c r="K13" s="34"/>
      <c r="L13" s="3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7" ht="15.75" thickBot="1" x14ac:dyDescent="0.3">
      <c r="A14" s="8"/>
      <c r="B14" s="3"/>
      <c r="C14" s="27"/>
      <c r="D14" s="27"/>
      <c r="E14" s="21"/>
      <c r="F14" s="21"/>
      <c r="G14" s="30"/>
      <c r="H14" s="30"/>
      <c r="I14" s="32"/>
      <c r="J14" s="32"/>
      <c r="K14" s="34"/>
      <c r="L14" s="3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7" ht="15.75" thickBot="1" x14ac:dyDescent="0.3">
      <c r="A15" s="8"/>
      <c r="B15" s="3"/>
      <c r="C15" s="27"/>
      <c r="D15" s="27"/>
      <c r="E15" s="21"/>
      <c r="F15" s="21"/>
      <c r="G15" s="30"/>
      <c r="H15" s="30"/>
      <c r="I15" s="32"/>
      <c r="J15" s="32"/>
      <c r="K15" s="34"/>
      <c r="L15" s="3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7" ht="15.75" thickBot="1" x14ac:dyDescent="0.3">
      <c r="A16" s="8"/>
      <c r="B16" s="3"/>
      <c r="C16" s="27"/>
      <c r="D16" s="27"/>
      <c r="E16" s="21"/>
      <c r="F16" s="21"/>
      <c r="G16" s="30"/>
      <c r="H16" s="30"/>
      <c r="I16" s="32"/>
      <c r="J16" s="32"/>
      <c r="K16" s="34"/>
      <c r="L16" s="3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5.75" thickBot="1" x14ac:dyDescent="0.3">
      <c r="A17" s="8"/>
      <c r="B17" s="3"/>
      <c r="C17" s="27"/>
      <c r="D17" s="27"/>
      <c r="E17" s="21"/>
      <c r="F17" s="21"/>
      <c r="G17" s="30"/>
      <c r="H17" s="30"/>
      <c r="I17" s="32"/>
      <c r="J17" s="32"/>
      <c r="K17" s="34"/>
      <c r="L17" s="3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x14ac:dyDescent="0.25">
      <c r="A18" s="8"/>
    </row>
    <row r="19" spans="1:43" x14ac:dyDescent="0.25">
      <c r="B19" s="11" t="s">
        <v>11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4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43" ht="15.75" thickBot="1" x14ac:dyDescent="0.3"/>
    <row r="22" spans="1:43" ht="15.75" thickBot="1" x14ac:dyDescent="0.3">
      <c r="B22" s="3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8">
        <f>DAY(A1+31)</f>
        <v>1</v>
      </c>
      <c r="N22" s="8">
        <f>M22+1</f>
        <v>2</v>
      </c>
      <c r="O22" s="8">
        <f t="shared" ref="O22:AN22" si="6">N22+1</f>
        <v>3</v>
      </c>
      <c r="P22" s="8">
        <f t="shared" si="6"/>
        <v>4</v>
      </c>
      <c r="Q22" s="8">
        <f t="shared" si="6"/>
        <v>5</v>
      </c>
      <c r="R22" s="8">
        <f t="shared" si="6"/>
        <v>6</v>
      </c>
      <c r="S22" s="8">
        <f t="shared" si="6"/>
        <v>7</v>
      </c>
      <c r="T22" s="8">
        <f t="shared" si="6"/>
        <v>8</v>
      </c>
      <c r="U22" s="8">
        <f t="shared" si="6"/>
        <v>9</v>
      </c>
      <c r="V22" s="8">
        <f t="shared" si="6"/>
        <v>10</v>
      </c>
      <c r="W22" s="8">
        <f t="shared" si="6"/>
        <v>11</v>
      </c>
      <c r="X22" s="8">
        <f t="shared" si="6"/>
        <v>12</v>
      </c>
      <c r="Y22" s="8">
        <f t="shared" si="6"/>
        <v>13</v>
      </c>
      <c r="Z22" s="8">
        <f t="shared" si="6"/>
        <v>14</v>
      </c>
      <c r="AA22" s="8">
        <f t="shared" si="6"/>
        <v>15</v>
      </c>
      <c r="AB22" s="8">
        <f t="shared" si="6"/>
        <v>16</v>
      </c>
      <c r="AC22" s="8">
        <f t="shared" si="6"/>
        <v>17</v>
      </c>
      <c r="AD22" s="8">
        <f t="shared" si="6"/>
        <v>18</v>
      </c>
      <c r="AE22" s="8">
        <f t="shared" si="6"/>
        <v>19</v>
      </c>
      <c r="AF22" s="8">
        <f t="shared" si="6"/>
        <v>20</v>
      </c>
      <c r="AG22" s="8">
        <f t="shared" si="6"/>
        <v>21</v>
      </c>
      <c r="AH22" s="8">
        <f t="shared" si="6"/>
        <v>22</v>
      </c>
      <c r="AI22" s="8">
        <f t="shared" si="6"/>
        <v>23</v>
      </c>
      <c r="AJ22" s="8">
        <f t="shared" si="6"/>
        <v>24</v>
      </c>
      <c r="AK22" s="8">
        <f t="shared" si="6"/>
        <v>25</v>
      </c>
      <c r="AL22" s="8">
        <f t="shared" si="6"/>
        <v>26</v>
      </c>
      <c r="AM22" s="8">
        <f t="shared" si="6"/>
        <v>27</v>
      </c>
      <c r="AN22" s="8">
        <f t="shared" si="6"/>
        <v>28</v>
      </c>
      <c r="AO22" s="8"/>
      <c r="AP22" s="8"/>
      <c r="AQ22" s="8"/>
    </row>
    <row r="23" spans="1:43" ht="18" thickBot="1" x14ac:dyDescent="0.35">
      <c r="A23" s="2"/>
      <c r="B23" s="3"/>
      <c r="C23" s="21" t="s">
        <v>35</v>
      </c>
      <c r="D23" s="22" t="s">
        <v>14</v>
      </c>
      <c r="E23" s="21"/>
      <c r="F23" s="22" t="s">
        <v>3</v>
      </c>
      <c r="G23" s="21"/>
      <c r="H23" s="22" t="s">
        <v>3</v>
      </c>
      <c r="I23" s="21"/>
      <c r="J23" s="22" t="s">
        <v>3</v>
      </c>
      <c r="K23" s="21"/>
      <c r="L23" s="22" t="s">
        <v>3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5.75" thickBot="1" x14ac:dyDescent="0.3">
      <c r="B24" s="3" t="s">
        <v>2</v>
      </c>
      <c r="C24" s="21">
        <f>Feuil2!M7-D6-D24-D42-D60</f>
        <v>19</v>
      </c>
      <c r="D24" s="22">
        <f>COUNTIF(M24:AQ24,"va")</f>
        <v>0</v>
      </c>
      <c r="E24" s="21"/>
      <c r="F24" s="22">
        <v>0</v>
      </c>
      <c r="G24" s="21"/>
      <c r="H24" s="22">
        <v>0</v>
      </c>
      <c r="I24" s="21"/>
      <c r="J24" s="22"/>
      <c r="K24" s="21"/>
      <c r="L24" s="2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8" thickBot="1" x14ac:dyDescent="0.3">
      <c r="B25" s="3"/>
      <c r="C25" s="21"/>
      <c r="D25" s="23"/>
      <c r="E25" s="24"/>
      <c r="F25" s="25"/>
      <c r="G25" s="24"/>
      <c r="H25" s="25"/>
      <c r="I25" s="24"/>
      <c r="J25" s="25"/>
      <c r="K25" s="24"/>
      <c r="L25" s="2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5.75" thickBot="1" x14ac:dyDescent="0.3">
      <c r="B26" s="3"/>
      <c r="C26" s="21"/>
      <c r="D26" s="22"/>
      <c r="E26" s="21"/>
      <c r="F26" s="22"/>
      <c r="G26" s="21"/>
      <c r="H26" s="22"/>
      <c r="I26" s="21"/>
      <c r="J26" s="22"/>
      <c r="K26" s="21"/>
      <c r="L26" s="2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5.75" thickBot="1" x14ac:dyDescent="0.3">
      <c r="B27" s="3"/>
      <c r="C27" s="21"/>
      <c r="D27" s="22"/>
      <c r="E27" s="21"/>
      <c r="F27" s="22"/>
      <c r="G27" s="21"/>
      <c r="H27" s="22"/>
      <c r="I27" s="21"/>
      <c r="J27" s="22"/>
      <c r="K27" s="21"/>
      <c r="L27" s="2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5.75" thickBot="1" x14ac:dyDescent="0.3">
      <c r="B28" s="3"/>
      <c r="C28" s="21"/>
      <c r="D28" s="22"/>
      <c r="E28" s="21"/>
      <c r="F28" s="22"/>
      <c r="G28" s="21"/>
      <c r="H28" s="22"/>
      <c r="I28" s="21"/>
      <c r="J28" s="22"/>
      <c r="K28" s="21"/>
      <c r="L28" s="2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5.75" thickBot="1" x14ac:dyDescent="0.3">
      <c r="B29" s="3"/>
      <c r="C29" s="21"/>
      <c r="D29" s="22"/>
      <c r="E29" s="21"/>
      <c r="F29" s="22"/>
      <c r="G29" s="21"/>
      <c r="H29" s="22"/>
      <c r="I29" s="21"/>
      <c r="J29" s="22"/>
      <c r="K29" s="21"/>
      <c r="L29" s="2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5.75" thickBot="1" x14ac:dyDescent="0.3">
      <c r="B30" s="3"/>
      <c r="C30" s="21"/>
      <c r="D30" s="22"/>
      <c r="E30" s="21"/>
      <c r="F30" s="22"/>
      <c r="G30" s="21"/>
      <c r="H30" s="22"/>
      <c r="I30" s="21"/>
      <c r="J30" s="22"/>
      <c r="K30" s="21"/>
      <c r="L30" s="2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5.75" thickBot="1" x14ac:dyDescent="0.3">
      <c r="B31" s="3"/>
      <c r="C31" s="21"/>
      <c r="D31" s="22"/>
      <c r="E31" s="21"/>
      <c r="F31" s="22"/>
      <c r="G31" s="21"/>
      <c r="H31" s="22"/>
      <c r="I31" s="21"/>
      <c r="J31" s="22"/>
      <c r="K31" s="21"/>
      <c r="L31" s="2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5.75" thickBot="1" x14ac:dyDescent="0.3">
      <c r="B32" s="3"/>
      <c r="C32" s="21"/>
      <c r="D32" s="22"/>
      <c r="E32" s="21"/>
      <c r="F32" s="22"/>
      <c r="G32" s="21"/>
      <c r="H32" s="22"/>
      <c r="I32" s="21"/>
      <c r="J32" s="22"/>
      <c r="K32" s="21"/>
      <c r="L32" s="2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2:43" ht="15.75" thickBot="1" x14ac:dyDescent="0.3">
      <c r="B33" s="3"/>
      <c r="C33" s="21"/>
      <c r="D33" s="22"/>
      <c r="E33" s="21"/>
      <c r="F33" s="22"/>
      <c r="G33" s="21"/>
      <c r="H33" s="22"/>
      <c r="I33" s="21"/>
      <c r="J33" s="22"/>
      <c r="K33" s="21"/>
      <c r="L33" s="2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 ht="15.75" thickBot="1" x14ac:dyDescent="0.3">
      <c r="B34" s="3"/>
      <c r="C34" s="21"/>
      <c r="D34" s="22"/>
      <c r="E34" s="21"/>
      <c r="F34" s="22"/>
      <c r="G34" s="21"/>
      <c r="H34" s="22"/>
      <c r="I34" s="21"/>
      <c r="J34" s="22"/>
      <c r="K34" s="21"/>
      <c r="L34" s="2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 ht="15.75" thickBot="1" x14ac:dyDescent="0.3">
      <c r="B35" s="3"/>
      <c r="C35" s="21"/>
      <c r="D35" s="22"/>
      <c r="E35" s="21"/>
      <c r="F35" s="22"/>
      <c r="G35" s="21"/>
      <c r="H35" s="22"/>
      <c r="I35" s="21"/>
      <c r="J35" s="22"/>
      <c r="K35" s="21"/>
      <c r="L35" s="2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7" spans="2:43" x14ac:dyDescent="0.25">
      <c r="B37" s="11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43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43" ht="15.75" thickBot="1" x14ac:dyDescent="0.3"/>
    <row r="40" spans="2:43" ht="15.75" thickBot="1" x14ac:dyDescent="0.3">
      <c r="B40" s="3" t="s">
        <v>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8">
        <f>DAY(A1+59)</f>
        <v>1</v>
      </c>
      <c r="N40" s="8">
        <f>M40+1</f>
        <v>2</v>
      </c>
      <c r="O40" s="8">
        <f t="shared" ref="O40:AP40" si="7">N40+1</f>
        <v>3</v>
      </c>
      <c r="P40" s="8">
        <f t="shared" si="7"/>
        <v>4</v>
      </c>
      <c r="Q40" s="8">
        <f t="shared" si="7"/>
        <v>5</v>
      </c>
      <c r="R40" s="8">
        <f t="shared" si="7"/>
        <v>6</v>
      </c>
      <c r="S40" s="8">
        <f t="shared" si="7"/>
        <v>7</v>
      </c>
      <c r="T40" s="8">
        <f t="shared" si="7"/>
        <v>8</v>
      </c>
      <c r="U40" s="8">
        <f t="shared" si="7"/>
        <v>9</v>
      </c>
      <c r="V40" s="8">
        <f t="shared" si="7"/>
        <v>10</v>
      </c>
      <c r="W40" s="8">
        <f t="shared" si="7"/>
        <v>11</v>
      </c>
      <c r="X40" s="8">
        <f t="shared" si="7"/>
        <v>12</v>
      </c>
      <c r="Y40" s="8">
        <f t="shared" si="7"/>
        <v>13</v>
      </c>
      <c r="Z40" s="8">
        <f t="shared" si="7"/>
        <v>14</v>
      </c>
      <c r="AA40" s="8">
        <f t="shared" si="7"/>
        <v>15</v>
      </c>
      <c r="AB40" s="8">
        <f t="shared" si="7"/>
        <v>16</v>
      </c>
      <c r="AC40" s="8">
        <f t="shared" si="7"/>
        <v>17</v>
      </c>
      <c r="AD40" s="8">
        <f t="shared" si="7"/>
        <v>18</v>
      </c>
      <c r="AE40" s="8">
        <f t="shared" si="7"/>
        <v>19</v>
      </c>
      <c r="AF40" s="8">
        <f t="shared" si="7"/>
        <v>20</v>
      </c>
      <c r="AG40" s="8">
        <f t="shared" si="7"/>
        <v>21</v>
      </c>
      <c r="AH40" s="8">
        <f t="shared" si="7"/>
        <v>22</v>
      </c>
      <c r="AI40" s="8">
        <f t="shared" si="7"/>
        <v>23</v>
      </c>
      <c r="AJ40" s="8">
        <f t="shared" si="7"/>
        <v>24</v>
      </c>
      <c r="AK40" s="8">
        <f t="shared" si="7"/>
        <v>25</v>
      </c>
      <c r="AL40" s="8">
        <f t="shared" si="7"/>
        <v>26</v>
      </c>
      <c r="AM40" s="8">
        <f t="shared" si="7"/>
        <v>27</v>
      </c>
      <c r="AN40" s="8">
        <f t="shared" si="7"/>
        <v>28</v>
      </c>
      <c r="AO40" s="8">
        <f t="shared" si="7"/>
        <v>29</v>
      </c>
      <c r="AP40" s="8">
        <f t="shared" si="7"/>
        <v>30</v>
      </c>
      <c r="AQ40" s="8"/>
    </row>
    <row r="41" spans="2:43" ht="15.75" thickBot="1" x14ac:dyDescent="0.3">
      <c r="B41" s="3"/>
      <c r="C41" s="21" t="s">
        <v>15</v>
      </c>
      <c r="D41" s="22" t="s">
        <v>14</v>
      </c>
      <c r="E41" s="21"/>
      <c r="F41" s="22" t="s">
        <v>3</v>
      </c>
      <c r="G41" s="21"/>
      <c r="H41" s="22" t="s">
        <v>3</v>
      </c>
      <c r="I41" s="21"/>
      <c r="J41" s="22" t="s">
        <v>3</v>
      </c>
      <c r="K41" s="21"/>
      <c r="L41" s="22" t="s">
        <v>3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2:43" ht="15.75" thickBot="1" x14ac:dyDescent="0.3">
      <c r="B42" s="3" t="s">
        <v>2</v>
      </c>
      <c r="C42" s="21">
        <f>Feuil2!M7-D6-D24-D42-D60</f>
        <v>19</v>
      </c>
      <c r="D42" s="22">
        <f>COUNTIF(M42:AQ42,"va")</f>
        <v>0</v>
      </c>
      <c r="E42" s="21"/>
      <c r="F42" s="22"/>
      <c r="G42" s="21"/>
      <c r="H42" s="22"/>
      <c r="I42" s="21"/>
      <c r="J42" s="22"/>
      <c r="K42" s="21"/>
      <c r="L42" s="2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 ht="18" thickBot="1" x14ac:dyDescent="0.3">
      <c r="B43" s="3"/>
      <c r="C43" s="21"/>
      <c r="D43" s="23"/>
      <c r="E43" s="24"/>
      <c r="F43" s="25"/>
      <c r="G43" s="24"/>
      <c r="H43" s="25"/>
      <c r="I43" s="24"/>
      <c r="J43" s="25"/>
      <c r="K43" s="24"/>
      <c r="L43" s="2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 ht="15.75" thickBot="1" x14ac:dyDescent="0.3">
      <c r="B44" s="3"/>
      <c r="C44" s="21"/>
      <c r="D44" s="22"/>
      <c r="E44" s="21"/>
      <c r="F44" s="22"/>
      <c r="G44" s="21"/>
      <c r="H44" s="22"/>
      <c r="I44" s="21"/>
      <c r="J44" s="22"/>
      <c r="K44" s="21"/>
      <c r="L44" s="2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 ht="15.75" thickBot="1" x14ac:dyDescent="0.3">
      <c r="B45" s="3"/>
      <c r="C45" s="21"/>
      <c r="D45" s="22"/>
      <c r="E45" s="21"/>
      <c r="F45" s="22"/>
      <c r="G45" s="21"/>
      <c r="H45" s="22"/>
      <c r="I45" s="21"/>
      <c r="J45" s="22"/>
      <c r="K45" s="21"/>
      <c r="L45" s="2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 ht="15.75" thickBot="1" x14ac:dyDescent="0.3">
      <c r="B46" s="3"/>
      <c r="C46" s="21"/>
      <c r="D46" s="22"/>
      <c r="E46" s="21"/>
      <c r="F46" s="22"/>
      <c r="G46" s="21"/>
      <c r="H46" s="22"/>
      <c r="I46" s="21"/>
      <c r="J46" s="22"/>
      <c r="K46" s="21"/>
      <c r="L46" s="2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 ht="15.75" thickBot="1" x14ac:dyDescent="0.3">
      <c r="B47" s="3"/>
      <c r="C47" s="21"/>
      <c r="D47" s="22"/>
      <c r="E47" s="21"/>
      <c r="F47" s="22"/>
      <c r="G47" s="21"/>
      <c r="H47" s="22"/>
      <c r="I47" s="21"/>
      <c r="J47" s="22"/>
      <c r="K47" s="21"/>
      <c r="L47" s="2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 ht="15.75" thickBot="1" x14ac:dyDescent="0.3">
      <c r="B48" s="3"/>
      <c r="C48" s="21"/>
      <c r="D48" s="22"/>
      <c r="E48" s="21"/>
      <c r="F48" s="22"/>
      <c r="G48" s="21"/>
      <c r="H48" s="22"/>
      <c r="I48" s="21"/>
      <c r="J48" s="22"/>
      <c r="K48" s="21"/>
      <c r="L48" s="2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2:43" ht="15.75" thickBot="1" x14ac:dyDescent="0.3">
      <c r="B49" s="3"/>
      <c r="C49" s="21"/>
      <c r="D49" s="22"/>
      <c r="E49" s="21"/>
      <c r="F49" s="22"/>
      <c r="G49" s="21"/>
      <c r="H49" s="22"/>
      <c r="I49" s="21"/>
      <c r="J49" s="22"/>
      <c r="K49" s="21"/>
      <c r="L49" s="2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2:43" ht="15.75" thickBot="1" x14ac:dyDescent="0.3">
      <c r="B50" s="3"/>
      <c r="C50" s="21"/>
      <c r="D50" s="22"/>
      <c r="E50" s="21"/>
      <c r="F50" s="22"/>
      <c r="G50" s="21"/>
      <c r="H50" s="22"/>
      <c r="I50" s="21"/>
      <c r="J50" s="22"/>
      <c r="K50" s="21"/>
      <c r="L50" s="2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2:43" ht="15.75" thickBot="1" x14ac:dyDescent="0.3">
      <c r="B51" s="3"/>
      <c r="C51" s="21"/>
      <c r="D51" s="22"/>
      <c r="E51" s="21"/>
      <c r="F51" s="22"/>
      <c r="G51" s="21"/>
      <c r="H51" s="22"/>
      <c r="I51" s="21"/>
      <c r="J51" s="22"/>
      <c r="K51" s="21"/>
      <c r="L51" s="2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 ht="15.75" thickBot="1" x14ac:dyDescent="0.3">
      <c r="B52" s="3"/>
      <c r="C52" s="21"/>
      <c r="D52" s="22"/>
      <c r="E52" s="21"/>
      <c r="F52" s="22"/>
      <c r="G52" s="21"/>
      <c r="H52" s="22"/>
      <c r="I52" s="21"/>
      <c r="J52" s="22"/>
      <c r="K52" s="21"/>
      <c r="L52" s="2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 ht="15.75" thickBot="1" x14ac:dyDescent="0.3">
      <c r="B53" s="3"/>
      <c r="C53" s="21"/>
      <c r="D53" s="22"/>
      <c r="E53" s="21"/>
      <c r="F53" s="22"/>
      <c r="G53" s="21"/>
      <c r="H53" s="22"/>
      <c r="I53" s="21"/>
      <c r="J53" s="22"/>
      <c r="K53" s="21"/>
      <c r="L53" s="2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5" spans="2:43" x14ac:dyDescent="0.25">
      <c r="B55" s="11" t="s">
        <v>16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43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43" ht="15.75" thickBot="1" x14ac:dyDescent="0.3"/>
    <row r="58" spans="2:43" ht="15.75" thickBot="1" x14ac:dyDescent="0.3">
      <c r="B58" s="3" t="s">
        <v>0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8">
        <f>DAY(A1+90)</f>
        <v>1</v>
      </c>
      <c r="N58" s="8">
        <f>M58+1</f>
        <v>2</v>
      </c>
      <c r="O58" s="8">
        <f t="shared" ref="O58:AP58" si="8">N58+1</f>
        <v>3</v>
      </c>
      <c r="P58" s="8">
        <f t="shared" si="8"/>
        <v>4</v>
      </c>
      <c r="Q58" s="8">
        <f t="shared" si="8"/>
        <v>5</v>
      </c>
      <c r="R58" s="8">
        <f t="shared" si="8"/>
        <v>6</v>
      </c>
      <c r="S58" s="8">
        <f t="shared" si="8"/>
        <v>7</v>
      </c>
      <c r="T58" s="8">
        <f t="shared" si="8"/>
        <v>8</v>
      </c>
      <c r="U58" s="8">
        <f t="shared" si="8"/>
        <v>9</v>
      </c>
      <c r="V58" s="8">
        <f t="shared" si="8"/>
        <v>10</v>
      </c>
      <c r="W58" s="8">
        <f t="shared" si="8"/>
        <v>11</v>
      </c>
      <c r="X58" s="8">
        <f t="shared" si="8"/>
        <v>12</v>
      </c>
      <c r="Y58" s="8">
        <f t="shared" si="8"/>
        <v>13</v>
      </c>
      <c r="Z58" s="8">
        <f t="shared" si="8"/>
        <v>14</v>
      </c>
      <c r="AA58" s="8">
        <f t="shared" si="8"/>
        <v>15</v>
      </c>
      <c r="AB58" s="8">
        <f t="shared" si="8"/>
        <v>16</v>
      </c>
      <c r="AC58" s="8">
        <f t="shared" si="8"/>
        <v>17</v>
      </c>
      <c r="AD58" s="8">
        <f t="shared" si="8"/>
        <v>18</v>
      </c>
      <c r="AE58" s="8">
        <f t="shared" si="8"/>
        <v>19</v>
      </c>
      <c r="AF58" s="8">
        <f t="shared" si="8"/>
        <v>20</v>
      </c>
      <c r="AG58" s="8">
        <f t="shared" si="8"/>
        <v>21</v>
      </c>
      <c r="AH58" s="8">
        <f t="shared" si="8"/>
        <v>22</v>
      </c>
      <c r="AI58" s="8">
        <f t="shared" si="8"/>
        <v>23</v>
      </c>
      <c r="AJ58" s="8">
        <f t="shared" si="8"/>
        <v>24</v>
      </c>
      <c r="AK58" s="8">
        <f t="shared" si="8"/>
        <v>25</v>
      </c>
      <c r="AL58" s="8">
        <f t="shared" si="8"/>
        <v>26</v>
      </c>
      <c r="AM58" s="8">
        <f t="shared" si="8"/>
        <v>27</v>
      </c>
      <c r="AN58" s="8">
        <f t="shared" si="8"/>
        <v>28</v>
      </c>
      <c r="AO58" s="8">
        <f t="shared" si="8"/>
        <v>29</v>
      </c>
      <c r="AP58" s="8">
        <f t="shared" si="8"/>
        <v>30</v>
      </c>
      <c r="AQ58" s="8"/>
    </row>
    <row r="59" spans="2:43" ht="15.75" thickBot="1" x14ac:dyDescent="0.3">
      <c r="B59" s="3"/>
      <c r="C59" s="21" t="s">
        <v>15</v>
      </c>
      <c r="D59" s="22" t="s">
        <v>14</v>
      </c>
      <c r="E59" s="21"/>
      <c r="F59" s="22" t="s">
        <v>3</v>
      </c>
      <c r="G59" s="21"/>
      <c r="H59" s="22" t="s">
        <v>3</v>
      </c>
      <c r="I59" s="21"/>
      <c r="J59" s="22" t="s">
        <v>3</v>
      </c>
      <c r="K59" s="21"/>
      <c r="L59" s="22" t="s">
        <v>3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2:43" ht="15.75" thickBot="1" x14ac:dyDescent="0.3">
      <c r="B60" s="3" t="s">
        <v>2</v>
      </c>
      <c r="C60" s="21">
        <f>Feuil2!M7-D6-D24-D42-D60</f>
        <v>19</v>
      </c>
      <c r="D60" s="22">
        <f>COUNTIF(M60:AQ60,"va")</f>
        <v>0</v>
      </c>
      <c r="E60" s="21"/>
      <c r="F60" s="22"/>
      <c r="G60" s="21"/>
      <c r="H60" s="22"/>
      <c r="I60" s="21"/>
      <c r="J60" s="22"/>
      <c r="K60" s="21"/>
      <c r="L60" s="2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2:43" ht="18" thickBot="1" x14ac:dyDescent="0.3">
      <c r="B61" s="3"/>
      <c r="C61" s="21"/>
      <c r="D61" s="23"/>
      <c r="E61" s="24"/>
      <c r="F61" s="25"/>
      <c r="G61" s="24"/>
      <c r="H61" s="25"/>
      <c r="I61" s="24"/>
      <c r="J61" s="25"/>
      <c r="K61" s="24"/>
      <c r="L61" s="2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2:43" ht="15.75" thickBot="1" x14ac:dyDescent="0.3">
      <c r="B62" s="3"/>
      <c r="C62" s="21"/>
      <c r="D62" s="22"/>
      <c r="E62" s="21"/>
      <c r="F62" s="22"/>
      <c r="G62" s="21"/>
      <c r="H62" s="22"/>
      <c r="I62" s="21"/>
      <c r="J62" s="22"/>
      <c r="K62" s="21"/>
      <c r="L62" s="2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2:43" ht="15.75" thickBot="1" x14ac:dyDescent="0.3">
      <c r="B63" s="3"/>
      <c r="C63" s="21"/>
      <c r="D63" s="22"/>
      <c r="E63" s="21"/>
      <c r="F63" s="22"/>
      <c r="G63" s="21"/>
      <c r="H63" s="22"/>
      <c r="I63" s="21"/>
      <c r="J63" s="22"/>
      <c r="K63" s="21"/>
      <c r="L63" s="2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2:43" ht="15.75" thickBot="1" x14ac:dyDescent="0.3">
      <c r="B64" s="3"/>
      <c r="C64" s="21"/>
      <c r="D64" s="22"/>
      <c r="E64" s="21"/>
      <c r="F64" s="22"/>
      <c r="G64" s="21"/>
      <c r="H64" s="22"/>
      <c r="I64" s="21"/>
      <c r="J64" s="22"/>
      <c r="K64" s="21"/>
      <c r="L64" s="2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5.75" thickBot="1" x14ac:dyDescent="0.3">
      <c r="B65" s="3"/>
      <c r="C65" s="21"/>
      <c r="D65" s="22"/>
      <c r="E65" s="21"/>
      <c r="F65" s="22"/>
      <c r="G65" s="21"/>
      <c r="H65" s="22"/>
      <c r="I65" s="21"/>
      <c r="J65" s="22"/>
      <c r="K65" s="21"/>
      <c r="L65" s="2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5.75" thickBot="1" x14ac:dyDescent="0.3">
      <c r="B66" s="3"/>
      <c r="C66" s="21"/>
      <c r="D66" s="22"/>
      <c r="E66" s="21"/>
      <c r="F66" s="22"/>
      <c r="G66" s="21"/>
      <c r="H66" s="22"/>
      <c r="I66" s="21"/>
      <c r="J66" s="22"/>
      <c r="K66" s="21"/>
      <c r="L66" s="2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5.75" thickBot="1" x14ac:dyDescent="0.3">
      <c r="B67" s="3"/>
      <c r="C67" s="21"/>
      <c r="D67" s="22"/>
      <c r="E67" s="21"/>
      <c r="F67" s="22"/>
      <c r="G67" s="21"/>
      <c r="H67" s="22"/>
      <c r="I67" s="21"/>
      <c r="J67" s="22"/>
      <c r="K67" s="21"/>
      <c r="L67" s="2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5.75" thickBot="1" x14ac:dyDescent="0.3">
      <c r="B68" s="3"/>
      <c r="C68" s="21"/>
      <c r="D68" s="22"/>
      <c r="E68" s="21"/>
      <c r="F68" s="22"/>
      <c r="G68" s="21"/>
      <c r="H68" s="22"/>
      <c r="I68" s="21"/>
      <c r="J68" s="22"/>
      <c r="K68" s="21"/>
      <c r="L68" s="2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5.75" thickBot="1" x14ac:dyDescent="0.3">
      <c r="B69" s="3"/>
      <c r="C69" s="21"/>
      <c r="D69" s="22"/>
      <c r="E69" s="21"/>
      <c r="F69" s="22"/>
      <c r="G69" s="21"/>
      <c r="H69" s="22"/>
      <c r="I69" s="21"/>
      <c r="J69" s="22"/>
      <c r="K69" s="21"/>
      <c r="L69" s="2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5.75" thickBot="1" x14ac:dyDescent="0.3">
      <c r="B70" s="3"/>
      <c r="C70" s="21"/>
      <c r="D70" s="22"/>
      <c r="E70" s="21"/>
      <c r="F70" s="22"/>
      <c r="G70" s="21"/>
      <c r="H70" s="22"/>
      <c r="I70" s="21"/>
      <c r="J70" s="22"/>
      <c r="K70" s="21"/>
      <c r="L70" s="2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15.75" thickBot="1" x14ac:dyDescent="0.3">
      <c r="B71" s="3"/>
      <c r="C71" s="21"/>
      <c r="D71" s="22"/>
      <c r="E71" s="21"/>
      <c r="F71" s="22"/>
      <c r="G71" s="21"/>
      <c r="H71" s="22"/>
      <c r="I71" s="21"/>
      <c r="J71" s="22"/>
      <c r="K71" s="21"/>
      <c r="L71" s="2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8" spans="1:43" x14ac:dyDescent="0.25">
      <c r="A78">
        <v>45</v>
      </c>
      <c r="B78">
        <v>85</v>
      </c>
      <c r="K78" s="36" t="e">
        <f>IF(A78&gt;B78,”Dépasse le budget”,”Cadre dans le budget”)</f>
        <v>#NAME?</v>
      </c>
      <c r="L78" s="36"/>
      <c r="M78" s="36"/>
      <c r="N78" s="36"/>
      <c r="O78" s="36"/>
      <c r="P78" s="36"/>
      <c r="Q78" s="36"/>
      <c r="R78" s="36"/>
      <c r="S78" s="36"/>
    </row>
  </sheetData>
  <mergeCells count="25">
    <mergeCell ref="K78:S78"/>
    <mergeCell ref="B55:L56"/>
    <mergeCell ref="C58:D58"/>
    <mergeCell ref="E58:F58"/>
    <mergeCell ref="G58:H58"/>
    <mergeCell ref="I58:J58"/>
    <mergeCell ref="K58:L58"/>
    <mergeCell ref="B19:L20"/>
    <mergeCell ref="B1:L2"/>
    <mergeCell ref="B37:L38"/>
    <mergeCell ref="C40:D40"/>
    <mergeCell ref="E40:F40"/>
    <mergeCell ref="G40:H40"/>
    <mergeCell ref="I40:J40"/>
    <mergeCell ref="K40:L40"/>
    <mergeCell ref="K4:L4"/>
    <mergeCell ref="C22:D22"/>
    <mergeCell ref="E22:F22"/>
    <mergeCell ref="G22:H22"/>
    <mergeCell ref="I22:J22"/>
    <mergeCell ref="K22:L22"/>
    <mergeCell ref="C4:D4"/>
    <mergeCell ref="E4:F4"/>
    <mergeCell ref="G4:H4"/>
    <mergeCell ref="I4:J4"/>
  </mergeCells>
  <conditionalFormatting sqref="M6:AQ17">
    <cfRule type="cellIs" dxfId="13" priority="7" operator="equal">
      <formula>"va"</formula>
    </cfRule>
  </conditionalFormatting>
  <conditionalFormatting sqref="M5:AQ17">
    <cfRule type="cellIs" dxfId="12" priority="6" operator="equal">
      <formula>"VC"</formula>
    </cfRule>
  </conditionalFormatting>
  <conditionalFormatting sqref="M4:AQ17">
    <cfRule type="expression" dxfId="11" priority="3">
      <formula>VLOOKUP( M$4,Férié,1,FALSE)</formula>
    </cfRule>
    <cfRule type="expression" dxfId="10" priority="4">
      <formula>WEEKDAY(M$4,2)=6</formula>
    </cfRule>
    <cfRule type="expression" dxfId="9" priority="5">
      <formula>WEEKDAY(M$4,2)=7</formula>
    </cfRule>
    <cfRule type="expression" dxfId="7" priority="1">
      <formula>VLOOKUP( M$4,jour,1,FALSE)</formula>
    </cfRule>
  </conditionalFormatting>
  <conditionalFormatting sqref="C6:C11 E6:E11 G6:G11 I6:I11 K6:K11">
    <cfRule type="cellIs" dxfId="8" priority="2" operator="lessThan">
      <formula>0</formula>
    </cfRule>
  </conditionalFormatting>
  <dataValidations count="2">
    <dataValidation type="list" allowBlank="1" showInputMessage="1" showErrorMessage="1" sqref="M60:AQ71 M24:AQ35 M42:AQ53">
      <formula1>$C$4:$L$4</formula1>
    </dataValidation>
    <dataValidation type="list" allowBlank="1" showInputMessage="1" showErrorMessage="1" sqref="AS5 M6:AQ17">
      <formula1>$AS$5:$AS$10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baseColWidth="10" defaultRowHeight="15" x14ac:dyDescent="0.25"/>
  <sheetData>
    <row r="1" spans="1:6" x14ac:dyDescent="0.25">
      <c r="A1">
        <f ca="1">IF(F5=25,A1=2,A1=0)</f>
        <v>0</v>
      </c>
    </row>
    <row r="5" spans="1:6" x14ac:dyDescent="0.25">
      <c r="F5">
        <v>5</v>
      </c>
    </row>
    <row r="7" spans="1:6" x14ac:dyDescent="0.25">
      <c r="E7" t="s">
        <v>47</v>
      </c>
    </row>
    <row r="8" spans="1:6" x14ac:dyDescent="0.25">
      <c r="B8" s="37" t="e">
        <f>IF(E7=”Oui”,F5*0.0825,0)</f>
        <v>#NAME?</v>
      </c>
    </row>
    <row r="14" spans="1:6" x14ac:dyDescent="0.25">
      <c r="E14" t="e">
        <f ca="1">IF(F5=25,A1=2,A1=0)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workbookViewId="0">
      <selection activeCell="L21" sqref="L21"/>
    </sheetView>
  </sheetViews>
  <sheetFormatPr baseColWidth="10" defaultRowHeight="15" x14ac:dyDescent="0.25"/>
  <cols>
    <col min="17" max="17" width="17.5703125" customWidth="1"/>
  </cols>
  <sheetData>
    <row r="3" spans="1:17" x14ac:dyDescent="0.25">
      <c r="A3">
        <v>56</v>
      </c>
    </row>
    <row r="6" spans="1:17" x14ac:dyDescent="0.25">
      <c r="K6">
        <f>Feuil2!P732-L6-L24-L42</f>
        <v>0</v>
      </c>
      <c r="L6" s="8"/>
      <c r="M6" s="8" t="s">
        <v>1</v>
      </c>
      <c r="N6" s="8" t="s">
        <v>32</v>
      </c>
      <c r="O6" s="8" t="s">
        <v>33</v>
      </c>
      <c r="P6" s="8" t="s">
        <v>37</v>
      </c>
      <c r="Q6" s="8" t="s">
        <v>34</v>
      </c>
    </row>
    <row r="7" spans="1:17" x14ac:dyDescent="0.25">
      <c r="C7" t="s">
        <v>5</v>
      </c>
      <c r="D7" t="s">
        <v>6</v>
      </c>
      <c r="E7" t="s">
        <v>7</v>
      </c>
      <c r="F7" t="s">
        <v>5</v>
      </c>
      <c r="G7" t="s">
        <v>5</v>
      </c>
      <c r="H7" t="s">
        <v>8</v>
      </c>
      <c r="I7" t="s">
        <v>8</v>
      </c>
      <c r="J7" t="s">
        <v>9</v>
      </c>
      <c r="K7" t="s">
        <v>10</v>
      </c>
      <c r="L7" s="8" t="s">
        <v>36</v>
      </c>
      <c r="M7" s="8">
        <v>20</v>
      </c>
      <c r="N7" s="8">
        <v>5</v>
      </c>
      <c r="O7" s="8">
        <v>5</v>
      </c>
      <c r="P7" s="8">
        <v>32</v>
      </c>
      <c r="Q7" s="8">
        <v>38</v>
      </c>
    </row>
    <row r="8" spans="1:17" x14ac:dyDescent="0.25">
      <c r="L8" s="8" t="s">
        <v>43</v>
      </c>
      <c r="M8" s="8">
        <v>20</v>
      </c>
      <c r="N8" s="8">
        <v>5</v>
      </c>
      <c r="O8" s="8">
        <v>5</v>
      </c>
      <c r="P8" s="8">
        <v>32</v>
      </c>
      <c r="Q8" s="8">
        <v>38</v>
      </c>
    </row>
    <row r="9" spans="1:17" x14ac:dyDescent="0.25">
      <c r="L9" s="8" t="s">
        <v>46</v>
      </c>
      <c r="M9" s="8">
        <v>20</v>
      </c>
      <c r="N9" s="8">
        <v>5</v>
      </c>
      <c r="O9" s="8">
        <v>5</v>
      </c>
      <c r="P9" s="8">
        <v>32</v>
      </c>
      <c r="Q9" s="8">
        <v>38</v>
      </c>
    </row>
    <row r="10" spans="1:17" x14ac:dyDescent="0.25">
      <c r="L10" s="8" t="s">
        <v>45</v>
      </c>
      <c r="M10" s="8">
        <v>20</v>
      </c>
      <c r="N10" s="8">
        <v>5</v>
      </c>
      <c r="O10" s="8">
        <v>5</v>
      </c>
      <c r="P10" s="8">
        <v>32</v>
      </c>
      <c r="Q10" s="8">
        <v>38</v>
      </c>
    </row>
    <row r="11" spans="1:17" x14ac:dyDescent="0.25">
      <c r="L11" s="8" t="s">
        <v>56</v>
      </c>
      <c r="M11" s="8">
        <v>20</v>
      </c>
      <c r="N11" s="8">
        <v>5</v>
      </c>
      <c r="O11" s="8">
        <v>5</v>
      </c>
      <c r="P11" s="8">
        <v>32</v>
      </c>
      <c r="Q11" s="8">
        <v>38</v>
      </c>
    </row>
    <row r="12" spans="1:17" x14ac:dyDescent="0.25">
      <c r="L12" s="8" t="s">
        <v>57</v>
      </c>
      <c r="M12" s="8">
        <v>20</v>
      </c>
      <c r="N12" s="8">
        <v>5</v>
      </c>
      <c r="O12" s="8">
        <v>5</v>
      </c>
      <c r="P12" s="8">
        <v>32</v>
      </c>
      <c r="Q12" s="8">
        <v>38</v>
      </c>
    </row>
    <row r="13" spans="1:17" x14ac:dyDescent="0.25">
      <c r="L13" s="8"/>
      <c r="M13" s="8"/>
      <c r="N13" s="8"/>
      <c r="O13" s="8"/>
      <c r="P13" s="8"/>
      <c r="Q13" s="8"/>
    </row>
    <row r="14" spans="1:17" x14ac:dyDescent="0.25">
      <c r="L14" s="8"/>
      <c r="M14" s="8"/>
      <c r="N14" s="8"/>
      <c r="O14" s="8"/>
      <c r="P14" s="8"/>
      <c r="Q14" s="8"/>
    </row>
    <row r="15" spans="1:17" x14ac:dyDescent="0.25">
      <c r="L15" s="8"/>
      <c r="M15" s="8"/>
      <c r="N15" s="8"/>
      <c r="O15" s="8"/>
      <c r="P15" s="8"/>
      <c r="Q15" s="8"/>
    </row>
    <row r="16" spans="1:17" x14ac:dyDescent="0.25">
      <c r="L16" s="8" t="s">
        <v>48</v>
      </c>
      <c r="M16" s="8"/>
      <c r="N16" s="8"/>
      <c r="O16" s="8"/>
      <c r="P16" s="8"/>
      <c r="Q16" s="8"/>
    </row>
    <row r="17" spans="2:17" x14ac:dyDescent="0.25">
      <c r="K17" t="s">
        <v>51</v>
      </c>
      <c r="L17" s="9">
        <v>43103</v>
      </c>
      <c r="M17" s="8"/>
      <c r="N17" s="8"/>
      <c r="O17" s="8"/>
      <c r="P17" s="8"/>
      <c r="Q17" s="8"/>
    </row>
    <row r="18" spans="2:17" x14ac:dyDescent="0.25">
      <c r="K18" t="s">
        <v>52</v>
      </c>
      <c r="L18" s="8"/>
      <c r="M18" s="8"/>
      <c r="N18" s="8"/>
      <c r="O18" s="8"/>
      <c r="P18" s="8"/>
      <c r="Q18" s="8"/>
    </row>
    <row r="19" spans="2:17" x14ac:dyDescent="0.25">
      <c r="K19" t="s">
        <v>53</v>
      </c>
      <c r="L19" s="8"/>
      <c r="M19" s="8"/>
      <c r="N19" s="8"/>
      <c r="O19" s="8"/>
      <c r="P19" s="8"/>
      <c r="Q19" s="8"/>
    </row>
    <row r="20" spans="2:17" x14ac:dyDescent="0.25">
      <c r="K20" t="s">
        <v>54</v>
      </c>
      <c r="L20" s="8"/>
      <c r="M20" s="8"/>
      <c r="N20" s="8"/>
      <c r="O20" s="8"/>
      <c r="P20" s="8"/>
      <c r="Q20" s="8"/>
    </row>
    <row r="21" spans="2:17" x14ac:dyDescent="0.25">
      <c r="K21" t="s">
        <v>55</v>
      </c>
      <c r="L21" s="8"/>
      <c r="M21" s="8"/>
      <c r="N21" s="8"/>
      <c r="O21" s="8"/>
      <c r="P21" s="8"/>
      <c r="Q21" s="8"/>
    </row>
    <row r="22" spans="2:17" x14ac:dyDescent="0.25">
      <c r="L22" s="8"/>
      <c r="M22" s="8"/>
      <c r="N22" s="8"/>
      <c r="O22" s="8"/>
      <c r="P22" s="8"/>
      <c r="Q22" s="8"/>
    </row>
    <row r="23" spans="2:17" x14ac:dyDescent="0.25">
      <c r="L23" s="8"/>
      <c r="M23" s="8"/>
      <c r="N23" s="8"/>
      <c r="O23" s="8"/>
      <c r="P23" s="8"/>
      <c r="Q23" s="8"/>
    </row>
    <row r="24" spans="2:17" x14ac:dyDescent="0.25">
      <c r="L24" s="8"/>
      <c r="M24" s="8"/>
      <c r="N24" s="8"/>
      <c r="O24" s="8"/>
      <c r="P24" s="8"/>
      <c r="Q24" s="8"/>
    </row>
    <row r="25" spans="2:17" x14ac:dyDescent="0.25">
      <c r="L25" s="8"/>
      <c r="M25" s="8"/>
      <c r="N25" s="8"/>
      <c r="O25" s="8"/>
      <c r="P25" s="8"/>
      <c r="Q25" s="8"/>
    </row>
    <row r="26" spans="2:17" x14ac:dyDescent="0.25">
      <c r="B26">
        <v>73</v>
      </c>
      <c r="L26" s="8"/>
      <c r="M26" s="8"/>
      <c r="N26" s="8"/>
      <c r="O26" s="8"/>
      <c r="P26" s="8"/>
      <c r="Q26" s="8"/>
    </row>
    <row r="32" spans="2:17" ht="30" x14ac:dyDescent="0.25">
      <c r="C32" s="38">
        <f ca="1">IF(A3&lt;M7,C32=0,C32=5)</f>
        <v>0</v>
      </c>
    </row>
  </sheetData>
  <conditionalFormatting sqref="C7:L7">
    <cfRule type="cellIs" dxfId="35" priority="1" operator="equal">
      <formula>"h"</formula>
    </cfRule>
    <cfRule type="cellIs" dxfId="34" priority="2" operator="equal">
      <formula>"k"</formula>
    </cfRule>
  </conditionalFormatting>
  <dataValidations disablePrompts="1" count="1">
    <dataValidation type="list" allowBlank="1" showInputMessage="1" showErrorMessage="1" sqref="C7">
      <formula1>$C$7:$K$7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17" sqref="L17:L30"/>
    </sheetView>
  </sheetViews>
  <sheetFormatPr baseColWidth="10" defaultRowHeight="15" x14ac:dyDescent="0.25"/>
  <cols>
    <col min="9" max="9" width="38.5703125" customWidth="1"/>
  </cols>
  <sheetData>
    <row r="1" spans="1:7" x14ac:dyDescent="0.25">
      <c r="A1" s="12" t="s">
        <v>17</v>
      </c>
      <c r="B1" s="13">
        <f>DATE(D2,1,1)</f>
        <v>43101</v>
      </c>
      <c r="D1" s="14" t="s">
        <v>18</v>
      </c>
      <c r="G1">
        <v>2018</v>
      </c>
    </row>
    <row r="2" spans="1:7" x14ac:dyDescent="0.25">
      <c r="A2" s="15" t="s">
        <v>19</v>
      </c>
      <c r="B2" s="13">
        <f>ROUND(DATE(YEAR(B1),4,MOD(234-11*MOD(YEAR(B1),19),30))/7,0)*7-6</f>
        <v>43191</v>
      </c>
      <c r="D2" s="14">
        <v>2018</v>
      </c>
      <c r="G2">
        <v>2019</v>
      </c>
    </row>
    <row r="3" spans="1:7" x14ac:dyDescent="0.25">
      <c r="A3" s="15" t="s">
        <v>20</v>
      </c>
      <c r="B3" s="13">
        <f>B2+1</f>
        <v>43192</v>
      </c>
      <c r="G3">
        <v>2020</v>
      </c>
    </row>
    <row r="4" spans="1:7" x14ac:dyDescent="0.25">
      <c r="A4" s="15" t="s">
        <v>21</v>
      </c>
      <c r="B4" s="13">
        <f>B2+39</f>
        <v>43230</v>
      </c>
      <c r="G4">
        <v>2021</v>
      </c>
    </row>
    <row r="5" spans="1:7" x14ac:dyDescent="0.25">
      <c r="A5" s="12" t="s">
        <v>22</v>
      </c>
      <c r="B5" s="13">
        <f>DATE(YEAR(B1),5,1)</f>
        <v>43221</v>
      </c>
      <c r="G5">
        <v>2022</v>
      </c>
    </row>
    <row r="6" spans="1:7" x14ac:dyDescent="0.25">
      <c r="A6" s="12" t="s">
        <v>23</v>
      </c>
      <c r="B6" s="13">
        <f>DATE(YEAR(B1),5,8)</f>
        <v>43228</v>
      </c>
      <c r="G6">
        <v>2023</v>
      </c>
    </row>
    <row r="7" spans="1:7" x14ac:dyDescent="0.25">
      <c r="A7" s="15" t="s">
        <v>24</v>
      </c>
      <c r="B7" s="13">
        <f>B2+49</f>
        <v>43240</v>
      </c>
      <c r="G7">
        <v>2024</v>
      </c>
    </row>
    <row r="8" spans="1:7" x14ac:dyDescent="0.25">
      <c r="A8" s="15" t="s">
        <v>25</v>
      </c>
      <c r="B8" s="13">
        <f>B2+50</f>
        <v>43241</v>
      </c>
      <c r="G8">
        <v>2025</v>
      </c>
    </row>
    <row r="9" spans="1:7" x14ac:dyDescent="0.25">
      <c r="A9" s="12" t="s">
        <v>26</v>
      </c>
      <c r="B9" s="13">
        <f>DATE(YEAR(B1),7,14)</f>
        <v>43295</v>
      </c>
      <c r="G9">
        <v>2026</v>
      </c>
    </row>
    <row r="10" spans="1:7" x14ac:dyDescent="0.25">
      <c r="A10" s="12" t="s">
        <v>27</v>
      </c>
      <c r="B10" s="13">
        <f>DATE(YEAR(B1),8,15)</f>
        <v>43327</v>
      </c>
      <c r="G10">
        <v>2027</v>
      </c>
    </row>
    <row r="11" spans="1:7" x14ac:dyDescent="0.25">
      <c r="A11" s="12" t="s">
        <v>28</v>
      </c>
      <c r="B11" s="13">
        <f>DATE(YEAR(B1),11,1)</f>
        <v>43405</v>
      </c>
      <c r="G11">
        <v>2028</v>
      </c>
    </row>
    <row r="12" spans="1:7" x14ac:dyDescent="0.25">
      <c r="A12" s="12" t="s">
        <v>29</v>
      </c>
      <c r="B12" s="13">
        <f>DATE(YEAR(B1),11,11)</f>
        <v>43415</v>
      </c>
      <c r="G12">
        <v>2029</v>
      </c>
    </row>
    <row r="13" spans="1:7" x14ac:dyDescent="0.25">
      <c r="A13" s="15" t="s">
        <v>30</v>
      </c>
      <c r="B13" s="13">
        <f>DATE(YEAR(B1),12,25)</f>
        <v>43459</v>
      </c>
      <c r="G13">
        <v>2030</v>
      </c>
    </row>
    <row r="14" spans="1:7" x14ac:dyDescent="0.25">
      <c r="A14" s="16" t="s">
        <v>17</v>
      </c>
      <c r="B14" s="17">
        <f>DATE(YEAR(B1)+1,1,1)</f>
        <v>43466</v>
      </c>
      <c r="G14">
        <v>2031</v>
      </c>
    </row>
    <row r="15" spans="1:7" x14ac:dyDescent="0.25">
      <c r="G15">
        <v>2032</v>
      </c>
    </row>
    <row r="16" spans="1:7" ht="15.75" x14ac:dyDescent="0.25">
      <c r="B16" s="18" t="s">
        <v>31</v>
      </c>
      <c r="G16">
        <v>2033</v>
      </c>
    </row>
    <row r="17" spans="7:13" ht="15.75" x14ac:dyDescent="0.25">
      <c r="G17">
        <v>2034</v>
      </c>
      <c r="I17" s="7">
        <f>'[1]Planning quotidien'!D1</f>
        <v>43398</v>
      </c>
      <c r="J17" s="19">
        <f>YEAR(I17)</f>
        <v>2018</v>
      </c>
      <c r="K17" s="12" t="s">
        <v>17</v>
      </c>
      <c r="L17" s="13">
        <f>DATE(J17,1,1)</f>
        <v>43101</v>
      </c>
      <c r="M17" t="str">
        <f>TEXT(L17,"jjjj")</f>
        <v>lundi</v>
      </c>
    </row>
    <row r="18" spans="7:13" x14ac:dyDescent="0.25">
      <c r="G18">
        <v>2035</v>
      </c>
      <c r="K18" s="15" t="s">
        <v>19</v>
      </c>
      <c r="L18" s="13">
        <f>ROUND(DATE(YEAR(L17),4,MOD(234-11*MOD(YEAR(L17),19),30))/7,0)*7-6</f>
        <v>43191</v>
      </c>
      <c r="M18" t="str">
        <f t="shared" ref="M18:M30" si="0">TEXT(L18,"jjjj")</f>
        <v>dimanche</v>
      </c>
    </row>
    <row r="19" spans="7:13" x14ac:dyDescent="0.25">
      <c r="G19">
        <v>2036</v>
      </c>
      <c r="K19" s="15" t="s">
        <v>20</v>
      </c>
      <c r="L19" s="13">
        <f>L18+1</f>
        <v>43192</v>
      </c>
      <c r="M19" t="str">
        <f t="shared" si="0"/>
        <v>lundi</v>
      </c>
    </row>
    <row r="20" spans="7:13" x14ac:dyDescent="0.25">
      <c r="G20">
        <v>2037</v>
      </c>
      <c r="K20" s="15" t="s">
        <v>21</v>
      </c>
      <c r="L20" s="13">
        <f>L18+39</f>
        <v>43230</v>
      </c>
      <c r="M20" t="str">
        <f t="shared" si="0"/>
        <v>jeudi</v>
      </c>
    </row>
    <row r="21" spans="7:13" x14ac:dyDescent="0.25">
      <c r="G21">
        <v>2038</v>
      </c>
      <c r="K21" s="12" t="s">
        <v>22</v>
      </c>
      <c r="L21" s="13">
        <f>DATE(YEAR(L17),5,1)</f>
        <v>43221</v>
      </c>
      <c r="M21" t="str">
        <f t="shared" si="0"/>
        <v>mardi</v>
      </c>
    </row>
    <row r="22" spans="7:13" x14ac:dyDescent="0.25">
      <c r="G22">
        <v>2039</v>
      </c>
      <c r="K22" s="12"/>
      <c r="L22" s="13"/>
      <c r="M22" t="str">
        <f t="shared" si="0"/>
        <v>samedi</v>
      </c>
    </row>
    <row r="23" spans="7:13" x14ac:dyDescent="0.25">
      <c r="G23">
        <v>2040</v>
      </c>
      <c r="K23" s="15" t="s">
        <v>24</v>
      </c>
      <c r="L23" s="13">
        <f>L18+49</f>
        <v>43240</v>
      </c>
      <c r="M23" t="str">
        <f t="shared" si="0"/>
        <v>dimanche</v>
      </c>
    </row>
    <row r="24" spans="7:13" x14ac:dyDescent="0.25">
      <c r="G24">
        <v>2041</v>
      </c>
      <c r="K24" s="15" t="s">
        <v>25</v>
      </c>
      <c r="L24" s="13">
        <f>L18+50</f>
        <v>43241</v>
      </c>
      <c r="M24" t="str">
        <f t="shared" si="0"/>
        <v>lundi</v>
      </c>
    </row>
    <row r="25" spans="7:13" x14ac:dyDescent="0.25">
      <c r="G25">
        <v>2042</v>
      </c>
      <c r="K25" s="12" t="s">
        <v>26</v>
      </c>
      <c r="L25" s="13">
        <f>DATE(YEAR(L17),7,21)</f>
        <v>43302</v>
      </c>
      <c r="M25" t="str">
        <f t="shared" si="0"/>
        <v>samedi</v>
      </c>
    </row>
    <row r="26" spans="7:13" x14ac:dyDescent="0.25">
      <c r="G26">
        <v>2043</v>
      </c>
      <c r="K26" s="12" t="s">
        <v>27</v>
      </c>
      <c r="L26" s="13">
        <f>DATE(YEAR(L17),8,15)</f>
        <v>43327</v>
      </c>
      <c r="M26" t="str">
        <f t="shared" si="0"/>
        <v>mercredi</v>
      </c>
    </row>
    <row r="27" spans="7:13" x14ac:dyDescent="0.25">
      <c r="G27">
        <v>2044</v>
      </c>
      <c r="K27" s="12" t="s">
        <v>28</v>
      </c>
      <c r="L27" s="13">
        <f>DATE(YEAR(L17),11,1)</f>
        <v>43405</v>
      </c>
      <c r="M27" t="str">
        <f t="shared" si="0"/>
        <v>jeudi</v>
      </c>
    </row>
    <row r="28" spans="7:13" x14ac:dyDescent="0.25">
      <c r="G28">
        <v>2045</v>
      </c>
      <c r="K28" s="12" t="s">
        <v>29</v>
      </c>
      <c r="L28" s="13">
        <f>DATE(YEAR(L17),11,11)</f>
        <v>43415</v>
      </c>
      <c r="M28" t="str">
        <f t="shared" si="0"/>
        <v>dimanche</v>
      </c>
    </row>
    <row r="29" spans="7:13" x14ac:dyDescent="0.25">
      <c r="G29">
        <v>2046</v>
      </c>
      <c r="K29" s="15" t="s">
        <v>30</v>
      </c>
      <c r="L29" s="13">
        <f>DATE(YEAR(L17),12,25)</f>
        <v>43459</v>
      </c>
      <c r="M29" t="str">
        <f t="shared" si="0"/>
        <v>mardi</v>
      </c>
    </row>
    <row r="30" spans="7:13" x14ac:dyDescent="0.25">
      <c r="G30">
        <v>2047</v>
      </c>
      <c r="K30" s="16" t="s">
        <v>17</v>
      </c>
      <c r="L30" s="17">
        <f>DATE(YEAR(L17)+1,1,1)</f>
        <v>43466</v>
      </c>
      <c r="M30" t="str">
        <f t="shared" si="0"/>
        <v>mardi</v>
      </c>
    </row>
    <row r="31" spans="7:13" x14ac:dyDescent="0.25">
      <c r="G31">
        <v>2048</v>
      </c>
    </row>
    <row r="32" spans="7:13" x14ac:dyDescent="0.25">
      <c r="G32">
        <v>2049</v>
      </c>
    </row>
    <row r="33" spans="7:7" x14ac:dyDescent="0.25">
      <c r="G33">
        <v>2050</v>
      </c>
    </row>
  </sheetData>
  <dataValidations count="1">
    <dataValidation type="list" allowBlank="1" showInputMessage="1" showErrorMessage="1" sqref="D2">
      <formula1>années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Feuil1</vt:lpstr>
      <vt:lpstr>Feuil4</vt:lpstr>
      <vt:lpstr>Feuil2</vt:lpstr>
      <vt:lpstr>Feuil3</vt:lpstr>
      <vt:lpstr>Férié</vt:lpstr>
      <vt:lpstr>jour</vt:lpstr>
      <vt:lpstr>jour_rc_fixe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2018-10-24T19:51:25Z</dcterms:created>
  <dcterms:modified xsi:type="dcterms:W3CDTF">2018-10-25T15:35:53Z</dcterms:modified>
</cp:coreProperties>
</file>