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\Documents\"/>
    </mc:Choice>
  </mc:AlternateContent>
  <bookViews>
    <workbookView xWindow="0" yWindow="0" windowWidth="24000" windowHeight="9735" activeTab="1"/>
  </bookViews>
  <sheets>
    <sheet name="base_com" sheetId="22" r:id="rId1"/>
    <sheet name=" ciaux  groupe 1" sheetId="2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3" l="1"/>
  <c r="L31" i="23" l="1"/>
  <c r="L30" i="23"/>
  <c r="L29" i="23"/>
  <c r="L28" i="23"/>
  <c r="L27" i="23"/>
  <c r="L23" i="23"/>
  <c r="L22" i="23"/>
  <c r="L17" i="23" l="1"/>
  <c r="L15" i="23"/>
  <c r="L14" i="23"/>
  <c r="L12" i="23"/>
  <c r="L11" i="23"/>
  <c r="L9" i="23"/>
  <c r="J30" i="23"/>
  <c r="K30" i="23" s="1"/>
  <c r="J29" i="23"/>
  <c r="K29" i="23" s="1"/>
  <c r="J28" i="23"/>
  <c r="K28" i="23" s="1"/>
  <c r="J26" i="23"/>
  <c r="K26" i="23" s="1"/>
  <c r="J25" i="23"/>
  <c r="K25" i="23" s="1"/>
  <c r="J24" i="23"/>
  <c r="K24" i="23" s="1"/>
  <c r="J23" i="23"/>
  <c r="K23" i="23" s="1"/>
  <c r="J21" i="23"/>
  <c r="K21" i="23" s="1"/>
  <c r="J20" i="23"/>
  <c r="J16" i="23"/>
  <c r="J15" i="23"/>
  <c r="J13" i="23"/>
  <c r="J12" i="23"/>
  <c r="J10" i="23"/>
  <c r="E17" i="23" l="1"/>
  <c r="E8" i="23"/>
  <c r="AQ32" i="23" l="1"/>
  <c r="AP32" i="23"/>
  <c r="O32" i="23" l="1"/>
  <c r="H32" i="23" l="1"/>
  <c r="H30" i="23"/>
  <c r="H29" i="23"/>
  <c r="H28" i="23"/>
  <c r="H26" i="23"/>
  <c r="H25" i="23"/>
  <c r="H24" i="23"/>
  <c r="H23" i="23"/>
  <c r="AB31" i="23"/>
  <c r="AF31" i="23" s="1"/>
  <c r="AH31" i="23" s="1"/>
  <c r="AJ31" i="23" s="1"/>
  <c r="AB27" i="23"/>
  <c r="AF27" i="23" s="1"/>
  <c r="AH27" i="23" s="1"/>
  <c r="AJ27" i="23" s="1"/>
  <c r="AB22" i="23"/>
  <c r="AF22" i="23" s="1"/>
  <c r="AH22" i="23" s="1"/>
  <c r="AJ22" i="23" s="1"/>
  <c r="E31" i="23"/>
  <c r="E27" i="23"/>
  <c r="E22" i="23"/>
  <c r="H22" i="23" s="1"/>
  <c r="I22" i="23" s="1"/>
  <c r="H27" i="23" l="1"/>
  <c r="I27" i="23" s="1"/>
  <c r="L32" i="23"/>
  <c r="H31" i="23"/>
  <c r="I31" i="23" s="1"/>
  <c r="I32" i="23" l="1"/>
  <c r="J9" i="23"/>
  <c r="J7" i="23"/>
  <c r="J6" i="23"/>
  <c r="H18" i="23" l="1"/>
  <c r="H16" i="23"/>
  <c r="I16" i="23" s="1"/>
  <c r="K16" i="23" s="1"/>
  <c r="AI18" i="23"/>
  <c r="AG18" i="23"/>
  <c r="AF17" i="23"/>
  <c r="AH17" i="23" s="1"/>
  <c r="AJ17" i="23" s="1"/>
  <c r="AB14" i="23"/>
  <c r="AF14" i="23" s="1"/>
  <c r="AH14" i="23" s="1"/>
  <c r="AJ14" i="23" s="1"/>
  <c r="AB11" i="23"/>
  <c r="AF11" i="23" s="1"/>
  <c r="AH11" i="23" s="1"/>
  <c r="AJ11" i="23" s="1"/>
  <c r="AB8" i="23"/>
  <c r="AF8" i="23" s="1"/>
  <c r="AH8" i="23" s="1"/>
  <c r="AJ8" i="23" s="1"/>
  <c r="H17" i="23" l="1"/>
  <c r="I17" i="23" s="1"/>
  <c r="AF18" i="23"/>
  <c r="AH18" i="23" l="1"/>
  <c r="AJ18" i="23"/>
  <c r="H15" i="23" l="1"/>
  <c r="I15" i="23" s="1"/>
  <c r="K15" i="23" s="1"/>
  <c r="H13" i="23"/>
  <c r="I13" i="23" s="1"/>
  <c r="H12" i="23"/>
  <c r="I12" i="23" s="1"/>
  <c r="H10" i="23"/>
  <c r="I10" i="23" s="1"/>
  <c r="H9" i="23"/>
  <c r="H7" i="23"/>
  <c r="H6" i="23"/>
  <c r="K10" i="23" l="1"/>
  <c r="K12" i="23"/>
  <c r="K13" i="23"/>
  <c r="E14" i="23"/>
  <c r="E11" i="23"/>
  <c r="L8" i="23"/>
  <c r="L18" i="23" s="1"/>
  <c r="H8" i="23" l="1"/>
  <c r="H14" i="23"/>
  <c r="I14" i="23" s="1"/>
  <c r="H11" i="23"/>
  <c r="I11" i="23" s="1"/>
  <c r="I8" i="23" l="1"/>
  <c r="K8" i="23" l="1"/>
  <c r="M8" i="23" s="1"/>
  <c r="I18" i="23"/>
  <c r="U32" i="23"/>
  <c r="V32" i="23" s="1"/>
  <c r="J11" i="23" l="1"/>
  <c r="K11" i="23" l="1"/>
  <c r="M11" i="23" s="1"/>
  <c r="J14" i="23"/>
  <c r="K14" i="23" s="1"/>
  <c r="M14" i="23" s="1"/>
  <c r="J17" i="23" l="1"/>
  <c r="K17" i="23" s="1"/>
  <c r="M17" i="23" s="1"/>
  <c r="M18" i="23" s="1"/>
  <c r="J18" i="23" l="1"/>
  <c r="K18" i="23"/>
  <c r="N18" i="23" l="1"/>
  <c r="J22" i="23"/>
  <c r="K22" i="23" l="1"/>
  <c r="M22" i="23" s="1"/>
  <c r="J27" i="23" s="1"/>
  <c r="AQ18" i="23"/>
  <c r="AP18" i="23"/>
  <c r="U18" i="23"/>
  <c r="V18" i="23" s="1"/>
  <c r="K27" i="23" l="1"/>
  <c r="M27" i="23" s="1"/>
  <c r="J31" i="23" s="1"/>
  <c r="K31" i="23" l="1"/>
  <c r="J32" i="23"/>
  <c r="K32" i="23" l="1"/>
  <c r="M31" i="23"/>
  <c r="M32" i="23" s="1"/>
</calcChain>
</file>

<file path=xl/sharedStrings.xml><?xml version="1.0" encoding="utf-8"?>
<sst xmlns="http://schemas.openxmlformats.org/spreadsheetml/2006/main" count="164" uniqueCount="83">
  <si>
    <t>Conseillers</t>
  </si>
  <si>
    <t>nombre</t>
  </si>
  <si>
    <t>taux</t>
  </si>
  <si>
    <t>montant</t>
  </si>
  <si>
    <t>com déjà</t>
  </si>
  <si>
    <t>solde</t>
  </si>
  <si>
    <t>prime</t>
  </si>
  <si>
    <t>A REGLER</t>
  </si>
  <si>
    <t>Total commercial</t>
  </si>
  <si>
    <t>contacts</t>
  </si>
  <si>
    <t>com</t>
  </si>
  <si>
    <t>versée</t>
  </si>
  <si>
    <t>Total</t>
  </si>
  <si>
    <t>TOTAL AUDE</t>
  </si>
  <si>
    <t>THOMAS</t>
  </si>
  <si>
    <t>DOS SANTOS</t>
  </si>
  <si>
    <t>MAUD</t>
  </si>
  <si>
    <t>MARIE</t>
  </si>
  <si>
    <t>MELISSA</t>
  </si>
  <si>
    <t>KARINE</t>
  </si>
  <si>
    <t>D51436F</t>
  </si>
  <si>
    <t>TIWINOT NKOULA</t>
  </si>
  <si>
    <t>MELISS</t>
  </si>
  <si>
    <t>AUDE S23 2018</t>
  </si>
  <si>
    <t>D50238F</t>
  </si>
  <si>
    <t>ZOLLER</t>
  </si>
  <si>
    <t>D54031F</t>
  </si>
  <si>
    <t>NZAMBI</t>
  </si>
  <si>
    <t>AUDE S24 2018</t>
  </si>
  <si>
    <t>D61140F</t>
  </si>
  <si>
    <t>TALAFO</t>
  </si>
  <si>
    <t>JOSUE</t>
  </si>
  <si>
    <t>AUDE S26 2018</t>
  </si>
  <si>
    <t>D61445F</t>
  </si>
  <si>
    <t>MARKOVIC</t>
  </si>
  <si>
    <t>RANKO</t>
  </si>
  <si>
    <t>AUDE S27 2018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</si>
  <si>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</si>
  <si>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</si>
  <si>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</si>
  <si>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</si>
  <si>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</si>
  <si>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</si>
  <si>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</si>
  <si>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</si>
  <si>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</si>
  <si>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</si>
  <si>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</si>
  <si>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</si>
  <si>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Base_com</t>
  </si>
  <si>
    <t>GROUPE 1</t>
  </si>
  <si>
    <t>par lots de 40 contrats</t>
  </si>
  <si>
    <t>PAR LOTS DE 60 CONTRATS</t>
  </si>
  <si>
    <t>PAR LOTS DE 80 CONTRATS</t>
  </si>
  <si>
    <t>de</t>
  </si>
  <si>
    <t>à</t>
  </si>
  <si>
    <t>%</t>
  </si>
  <si>
    <t>date</t>
  </si>
  <si>
    <t>N° contrat</t>
  </si>
  <si>
    <t>eleve</t>
  </si>
  <si>
    <t>C.A</t>
  </si>
  <si>
    <t>nom</t>
  </si>
  <si>
    <t>prenom</t>
  </si>
  <si>
    <t>D54422F</t>
  </si>
  <si>
    <t xml:space="preserve">ABLOIS </t>
  </si>
  <si>
    <t>D53265F</t>
  </si>
  <si>
    <t>D62712F</t>
  </si>
  <si>
    <t>PENANT</t>
  </si>
  <si>
    <t>SEDRICK</t>
  </si>
  <si>
    <t>D61376F</t>
  </si>
  <si>
    <t>DUHAMMEL</t>
  </si>
  <si>
    <t>D79949F</t>
  </si>
  <si>
    <t>LETHEUX</t>
  </si>
  <si>
    <t>MATTHIAS</t>
  </si>
  <si>
    <t>AUDE S34 2018</t>
  </si>
  <si>
    <t>D79948F</t>
  </si>
  <si>
    <t>MARIE-LUCE</t>
  </si>
  <si>
    <t>GROUPE  1</t>
  </si>
  <si>
    <t>JEAN S27 2018</t>
  </si>
  <si>
    <t>JEAN S24 2018</t>
  </si>
  <si>
    <t>JEAN S34 2018</t>
  </si>
  <si>
    <t>TOTAL JEAN</t>
  </si>
  <si>
    <t>GROUPE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</si>
</sst>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Arial"/>
      <family val="2"/>
    </font>
    <font>
      <b/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17" fillId="0" borderId="0" applyFont="0" applyFill="0" applyBorder="0" applyAlignment="0" applyProtection="0"/>
  </cellStyleXfs>
  <cellXfs count="206">
    <xf numFmtId="0" fontId="0" fillId="0" borderId="0" xfId="0"/>
    <xf numFmtId="1" fontId="2" fillId="0" borderId="1" xfId="0" applyNumberFormat="1" applyFont="1" applyBorder="1"/>
    <xf numFmtId="9" fontId="2" fillId="0" borderId="1" xfId="0" applyNumberFormat="1" applyFont="1" applyBorder="1"/>
    <xf numFmtId="0" fontId="3" fillId="0" borderId="0" xfId="0" applyFont="1"/>
    <xf numFmtId="164" fontId="2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9" fontId="0" fillId="0" borderId="1" xfId="0" applyNumberFormat="1" applyBorder="1"/>
    <xf numFmtId="0" fontId="3" fillId="0" borderId="1" xfId="0" applyFont="1" applyBorder="1"/>
    <xf numFmtId="164" fontId="5" fillId="0" borderId="1" xfId="0" applyNumberFormat="1" applyFont="1" applyBorder="1"/>
    <xf numFmtId="0" fontId="5" fillId="0" borderId="1" xfId="0" applyFont="1" applyBorder="1"/>
    <xf numFmtId="9" fontId="5" fillId="0" borderId="1" xfId="0" applyNumberFormat="1" applyFont="1" applyBorder="1"/>
    <xf numFmtId="0" fontId="6" fillId="0" borderId="1" xfId="0" applyFont="1" applyBorder="1"/>
    <xf numFmtId="164" fontId="7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9" fillId="2" borderId="8" xfId="0" applyFont="1" applyFill="1" applyBorder="1" applyAlignment="1">
      <alignment horizontal="centerContinuous"/>
    </xf>
    <xf numFmtId="0" fontId="9" fillId="3" borderId="9" xfId="0" applyFont="1" applyFill="1" applyBorder="1" applyAlignment="1">
      <alignment horizontal="centerContinuous"/>
    </xf>
    <xf numFmtId="0" fontId="9" fillId="3" borderId="10" xfId="0" applyFont="1" applyFill="1" applyBorder="1" applyAlignment="1">
      <alignment horizontal="centerContinuous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9" fontId="9" fillId="0" borderId="19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9" fontId="9" fillId="0" borderId="24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9" fontId="9" fillId="0" borderId="27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1" fillId="0" borderId="0" xfId="0" applyFont="1"/>
    <xf numFmtId="0" fontId="9" fillId="2" borderId="9" xfId="0" applyFont="1" applyFill="1" applyBorder="1" applyAlignment="1">
      <alignment horizontal="centerContinuous"/>
    </xf>
    <xf numFmtId="0" fontId="9" fillId="2" borderId="10" xfId="0" applyFont="1" applyFill="1" applyBorder="1" applyAlignment="1">
      <alignment horizontal="centerContinuous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2" fillId="0" borderId="32" xfId="0" applyFont="1" applyBorder="1"/>
    <xf numFmtId="0" fontId="2" fillId="0" borderId="7" xfId="0" applyFont="1" applyBorder="1"/>
    <xf numFmtId="164" fontId="2" fillId="0" borderId="7" xfId="0" applyNumberFormat="1" applyFont="1" applyBorder="1" applyAlignment="1">
      <alignment horizontal="center"/>
    </xf>
    <xf numFmtId="164" fontId="2" fillId="0" borderId="7" xfId="0" applyNumberFormat="1" applyFont="1" applyBorder="1"/>
    <xf numFmtId="1" fontId="2" fillId="0" borderId="7" xfId="0" applyNumberFormat="1" applyFont="1" applyBorder="1"/>
    <xf numFmtId="9" fontId="2" fillId="0" borderId="7" xfId="0" applyNumberFormat="1" applyFont="1" applyBorder="1"/>
    <xf numFmtId="0" fontId="2" fillId="0" borderId="33" xfId="0" applyFont="1" applyBorder="1"/>
    <xf numFmtId="0" fontId="2" fillId="0" borderId="34" xfId="0" applyFont="1" applyFill="1" applyBorder="1"/>
    <xf numFmtId="0" fontId="2" fillId="0" borderId="34" xfId="0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164" fontId="2" fillId="0" borderId="34" xfId="0" applyNumberFormat="1" applyFont="1" applyFill="1" applyBorder="1"/>
    <xf numFmtId="1" fontId="2" fillId="0" borderId="34" xfId="0" applyNumberFormat="1" applyFont="1" applyFill="1" applyBorder="1"/>
    <xf numFmtId="9" fontId="2" fillId="0" borderId="34" xfId="0" applyNumberFormat="1" applyFont="1" applyFill="1" applyBorder="1"/>
    <xf numFmtId="164" fontId="5" fillId="0" borderId="38" xfId="0" applyNumberFormat="1" applyFont="1" applyBorder="1"/>
    <xf numFmtId="0" fontId="5" fillId="0" borderId="38" xfId="0" applyFont="1" applyBorder="1"/>
    <xf numFmtId="0" fontId="12" fillId="0" borderId="0" xfId="0" applyFont="1"/>
    <xf numFmtId="164" fontId="15" fillId="0" borderId="1" xfId="0" applyNumberFormat="1" applyFont="1" applyBorder="1"/>
    <xf numFmtId="0" fontId="12" fillId="0" borderId="1" xfId="0" applyFont="1" applyBorder="1"/>
    <xf numFmtId="0" fontId="0" fillId="0" borderId="36" xfId="0" applyBorder="1"/>
    <xf numFmtId="164" fontId="2" fillId="0" borderId="38" xfId="0" applyNumberFormat="1" applyFont="1" applyBorder="1"/>
    <xf numFmtId="164" fontId="2" fillId="0" borderId="41" xfId="0" applyNumberFormat="1" applyFont="1" applyBorder="1"/>
    <xf numFmtId="1" fontId="2" fillId="0" borderId="41" xfId="0" applyNumberFormat="1" applyFont="1" applyBorder="1"/>
    <xf numFmtId="164" fontId="0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38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0" fontId="2" fillId="0" borderId="41" xfId="0" applyFont="1" applyBorder="1"/>
    <xf numFmtId="0" fontId="3" fillId="0" borderId="45" xfId="0" applyFont="1" applyBorder="1"/>
    <xf numFmtId="14" fontId="5" fillId="0" borderId="44" xfId="0" applyNumberFormat="1" applyFont="1" applyBorder="1"/>
    <xf numFmtId="14" fontId="0" fillId="0" borderId="44" xfId="0" applyNumberFormat="1" applyBorder="1"/>
    <xf numFmtId="0" fontId="16" fillId="0" borderId="1" xfId="0" applyFont="1" applyFill="1" applyBorder="1" applyAlignment="1">
      <alignment horizontal="center"/>
    </xf>
    <xf numFmtId="0" fontId="0" fillId="0" borderId="45" xfId="0" applyBorder="1"/>
    <xf numFmtId="0" fontId="0" fillId="0" borderId="38" xfId="0" applyBorder="1"/>
    <xf numFmtId="0" fontId="3" fillId="0" borderId="47" xfId="0" applyFont="1" applyBorder="1"/>
    <xf numFmtId="14" fontId="5" fillId="0" borderId="42" xfId="0" applyNumberFormat="1" applyFont="1" applyBorder="1"/>
    <xf numFmtId="0" fontId="3" fillId="0" borderId="46" xfId="0" applyFont="1" applyBorder="1"/>
    <xf numFmtId="0" fontId="0" fillId="0" borderId="0" xfId="0" applyBorder="1"/>
    <xf numFmtId="0" fontId="0" fillId="0" borderId="6" xfId="0" applyBorder="1"/>
    <xf numFmtId="9" fontId="2" fillId="0" borderId="41" xfId="0" applyNumberFormat="1" applyFont="1" applyBorder="1"/>
    <xf numFmtId="164" fontId="14" fillId="0" borderId="41" xfId="0" applyNumberFormat="1" applyFont="1" applyBorder="1"/>
    <xf numFmtId="0" fontId="2" fillId="0" borderId="38" xfId="0" applyFont="1" applyBorder="1"/>
    <xf numFmtId="0" fontId="2" fillId="0" borderId="38" xfId="0" applyFont="1" applyBorder="1" applyAlignment="1">
      <alignment horizontal="center"/>
    </xf>
    <xf numFmtId="1" fontId="2" fillId="0" borderId="38" xfId="0" applyNumberFormat="1" applyFont="1" applyBorder="1"/>
    <xf numFmtId="9" fontId="2" fillId="0" borderId="38" xfId="0" applyNumberFormat="1" applyFont="1" applyBorder="1"/>
    <xf numFmtId="164" fontId="14" fillId="0" borderId="38" xfId="0" applyNumberFormat="1" applyFont="1" applyBorder="1"/>
    <xf numFmtId="164" fontId="3" fillId="0" borderId="37" xfId="0" applyNumberFormat="1" applyFont="1" applyBorder="1"/>
    <xf numFmtId="0" fontId="2" fillId="0" borderId="55" xfId="0" applyFont="1" applyBorder="1"/>
    <xf numFmtId="0" fontId="3" fillId="0" borderId="56" xfId="0" applyFont="1" applyBorder="1"/>
    <xf numFmtId="0" fontId="18" fillId="0" borderId="0" xfId="0" applyFont="1"/>
    <xf numFmtId="4" fontId="20" fillId="0" borderId="1" xfId="0" applyNumberFormat="1" applyFont="1" applyFill="1" applyBorder="1" applyAlignment="1">
      <alignment horizontal="center"/>
    </xf>
    <xf numFmtId="164" fontId="0" fillId="0" borderId="38" xfId="0" applyNumberFormat="1" applyFont="1" applyBorder="1" applyAlignment="1">
      <alignment horizontal="center"/>
    </xf>
    <xf numFmtId="9" fontId="5" fillId="0" borderId="38" xfId="0" applyNumberFormat="1" applyFont="1" applyBorder="1"/>
    <xf numFmtId="0" fontId="13" fillId="0" borderId="0" xfId="0" applyFont="1"/>
    <xf numFmtId="0" fontId="0" fillId="0" borderId="1" xfId="0" applyFont="1" applyBorder="1" applyAlignment="1">
      <alignment horizontal="center"/>
    </xf>
    <xf numFmtId="164" fontId="15" fillId="0" borderId="38" xfId="0" applyNumberFormat="1" applyFont="1" applyBorder="1"/>
    <xf numFmtId="0" fontId="0" fillId="0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40" xfId="0" applyFont="1" applyBorder="1"/>
    <xf numFmtId="164" fontId="3" fillId="0" borderId="40" xfId="0" applyNumberFormat="1" applyFont="1" applyBorder="1"/>
    <xf numFmtId="0" fontId="3" fillId="0" borderId="39" xfId="0" applyFont="1" applyBorder="1"/>
    <xf numFmtId="164" fontId="3" fillId="0" borderId="51" xfId="0" applyNumberFormat="1" applyFont="1" applyBorder="1"/>
    <xf numFmtId="0" fontId="0" fillId="0" borderId="5" xfId="0" applyBorder="1"/>
    <xf numFmtId="0" fontId="0" fillId="0" borderId="53" xfId="0" applyBorder="1"/>
    <xf numFmtId="0" fontId="0" fillId="0" borderId="46" xfId="0" applyBorder="1"/>
    <xf numFmtId="164" fontId="3" fillId="6" borderId="0" xfId="0" applyNumberFormat="1" applyFont="1" applyFill="1" applyBorder="1"/>
    <xf numFmtId="0" fontId="0" fillId="6" borderId="57" xfId="0" applyFill="1" applyBorder="1"/>
    <xf numFmtId="0" fontId="0" fillId="6" borderId="45" xfId="0" applyFill="1" applyBorder="1"/>
    <xf numFmtId="0" fontId="0" fillId="6" borderId="54" xfId="0" applyFill="1" applyBorder="1"/>
    <xf numFmtId="0" fontId="0" fillId="6" borderId="53" xfId="0" applyFill="1" applyBorder="1"/>
    <xf numFmtId="164" fontId="0" fillId="0" borderId="1" xfId="0" applyNumberFormat="1" applyFont="1" applyFill="1" applyBorder="1" applyAlignment="1">
      <alignment horizontal="center"/>
    </xf>
    <xf numFmtId="164" fontId="0" fillId="0" borderId="38" xfId="0" applyNumberFormat="1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/>
    </xf>
    <xf numFmtId="0" fontId="0" fillId="0" borderId="38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3" fillId="6" borderId="3" xfId="0" applyNumberFormat="1" applyFont="1" applyFill="1" applyBorder="1"/>
    <xf numFmtId="0" fontId="3" fillId="6" borderId="3" xfId="0" applyFont="1" applyFill="1" applyBorder="1"/>
    <xf numFmtId="0" fontId="2" fillId="0" borderId="60" xfId="0" applyFont="1" applyBorder="1"/>
    <xf numFmtId="0" fontId="0" fillId="0" borderId="56" xfId="0" applyBorder="1"/>
    <xf numFmtId="0" fontId="7" fillId="0" borderId="56" xfId="0" applyFont="1" applyBorder="1"/>
    <xf numFmtId="0" fontId="6" fillId="0" borderId="56" xfId="0" applyFont="1" applyBorder="1"/>
    <xf numFmtId="0" fontId="0" fillId="0" borderId="35" xfId="0" applyBorder="1"/>
    <xf numFmtId="164" fontId="0" fillId="0" borderId="4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3" xfId="0" applyFont="1" applyBorder="1"/>
    <xf numFmtId="0" fontId="0" fillId="0" borderId="3" xfId="0" applyBorder="1"/>
    <xf numFmtId="0" fontId="7" fillId="0" borderId="3" xfId="0" applyFont="1" applyBorder="1"/>
    <xf numFmtId="0" fontId="6" fillId="0" borderId="3" xfId="0" applyFont="1" applyBorder="1"/>
    <xf numFmtId="164" fontId="3" fillId="0" borderId="58" xfId="0" applyNumberFormat="1" applyFont="1" applyBorder="1"/>
    <xf numFmtId="165" fontId="3" fillId="0" borderId="43" xfId="2" applyNumberFormat="1" applyFont="1" applyBorder="1"/>
    <xf numFmtId="0" fontId="19" fillId="0" borderId="42" xfId="0" applyFont="1" applyBorder="1"/>
    <xf numFmtId="0" fontId="0" fillId="0" borderId="62" xfId="0" applyBorder="1"/>
    <xf numFmtId="0" fontId="0" fillId="0" borderId="63" xfId="0" applyBorder="1"/>
    <xf numFmtId="0" fontId="0" fillId="0" borderId="51" xfId="0" applyBorder="1"/>
    <xf numFmtId="0" fontId="3" fillId="0" borderId="15" xfId="0" applyFont="1" applyBorder="1"/>
    <xf numFmtId="0" fontId="3" fillId="0" borderId="64" xfId="0" applyFont="1" applyBorder="1"/>
    <xf numFmtId="165" fontId="3" fillId="0" borderId="61" xfId="2" applyNumberFormat="1" applyFont="1" applyBorder="1"/>
    <xf numFmtId="0" fontId="0" fillId="6" borderId="0" xfId="0" applyFill="1"/>
    <xf numFmtId="0" fontId="0" fillId="0" borderId="65" xfId="0" applyBorder="1"/>
    <xf numFmtId="165" fontId="3" fillId="7" borderId="43" xfId="2" applyNumberFormat="1" applyFont="1" applyFill="1" applyBorder="1"/>
    <xf numFmtId="0" fontId="3" fillId="7" borderId="17" xfId="0" applyFont="1" applyFill="1" applyBorder="1"/>
    <xf numFmtId="0" fontId="3" fillId="7" borderId="3" xfId="0" applyFont="1" applyFill="1" applyBorder="1"/>
    <xf numFmtId="0" fontId="0" fillId="7" borderId="3" xfId="0" applyFill="1" applyBorder="1"/>
    <xf numFmtId="0" fontId="7" fillId="7" borderId="3" xfId="0" applyFont="1" applyFill="1" applyBorder="1"/>
    <xf numFmtId="0" fontId="6" fillId="7" borderId="3" xfId="0" applyFont="1" applyFill="1" applyBorder="1"/>
    <xf numFmtId="0" fontId="0" fillId="7" borderId="0" xfId="0" applyFill="1"/>
    <xf numFmtId="164" fontId="3" fillId="0" borderId="36" xfId="0" applyNumberFormat="1" applyFont="1" applyBorder="1"/>
    <xf numFmtId="164" fontId="2" fillId="0" borderId="55" xfId="0" applyNumberFormat="1" applyFont="1" applyBorder="1"/>
    <xf numFmtId="164" fontId="2" fillId="0" borderId="4" xfId="0" applyNumberFormat="1" applyFont="1" applyBorder="1"/>
    <xf numFmtId="0" fontId="3" fillId="0" borderId="4" xfId="0" applyFont="1" applyBorder="1"/>
    <xf numFmtId="164" fontId="2" fillId="0" borderId="3" xfId="0" applyNumberFormat="1" applyFont="1" applyBorder="1"/>
    <xf numFmtId="164" fontId="0" fillId="0" borderId="55" xfId="0" applyNumberFormat="1" applyFont="1" applyBorder="1" applyAlignment="1">
      <alignment horizontal="center"/>
    </xf>
    <xf numFmtId="164" fontId="1" fillId="0" borderId="45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64" fontId="0" fillId="0" borderId="46" xfId="0" applyNumberFormat="1" applyFont="1" applyFill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0" fillId="0" borderId="46" xfId="0" applyNumberFormat="1" applyFont="1" applyBorder="1" applyAlignment="1">
      <alignment horizontal="center"/>
    </xf>
    <xf numFmtId="0" fontId="0" fillId="0" borderId="32" xfId="0" applyBorder="1"/>
    <xf numFmtId="0" fontId="0" fillId="0" borderId="7" xfId="0" applyBorder="1"/>
    <xf numFmtId="0" fontId="0" fillId="0" borderId="33" xfId="0" applyBorder="1"/>
    <xf numFmtId="0" fontId="0" fillId="0" borderId="34" xfId="0" applyBorder="1"/>
    <xf numFmtId="164" fontId="2" fillId="0" borderId="37" xfId="0" applyNumberFormat="1" applyFont="1" applyBorder="1"/>
    <xf numFmtId="164" fontId="5" fillId="0" borderId="45" xfId="0" applyNumberFormat="1" applyFont="1" applyBorder="1"/>
    <xf numFmtId="164" fontId="2" fillId="0" borderId="45" xfId="0" applyNumberFormat="1" applyFont="1" applyBorder="1"/>
    <xf numFmtId="164" fontId="5" fillId="0" borderId="46" xfId="0" applyNumberFormat="1" applyFont="1" applyBorder="1"/>
    <xf numFmtId="164" fontId="0" fillId="0" borderId="45" xfId="0" applyNumberFormat="1" applyBorder="1"/>
    <xf numFmtId="9" fontId="16" fillId="0" borderId="1" xfId="2" applyFont="1" applyFill="1" applyBorder="1" applyAlignment="1">
      <alignment horizontal="center"/>
    </xf>
    <xf numFmtId="9" fontId="16" fillId="0" borderId="38" xfId="2" applyFont="1" applyFill="1" applyBorder="1" applyAlignment="1">
      <alignment horizontal="center"/>
    </xf>
    <xf numFmtId="9" fontId="16" fillId="0" borderId="5" xfId="2" applyFont="1" applyFill="1" applyBorder="1" applyAlignment="1">
      <alignment horizontal="center"/>
    </xf>
    <xf numFmtId="9" fontId="21" fillId="0" borderId="1" xfId="0" applyNumberFormat="1" applyFont="1" applyBorder="1" applyAlignment="1">
      <alignment horizontal="center"/>
    </xf>
    <xf numFmtId="9" fontId="17" fillId="0" borderId="1" xfId="0" applyNumberFormat="1" applyFont="1" applyBorder="1" applyAlignment="1">
      <alignment horizontal="center"/>
    </xf>
    <xf numFmtId="0" fontId="0" fillId="0" borderId="48" xfId="0" applyBorder="1"/>
    <xf numFmtId="0" fontId="0" fillId="0" borderId="66" xfId="0" applyBorder="1"/>
    <xf numFmtId="164" fontId="0" fillId="8" borderId="68" xfId="0" applyNumberFormat="1" applyFill="1" applyBorder="1"/>
    <xf numFmtId="165" fontId="0" fillId="8" borderId="69" xfId="2" applyNumberFormat="1" applyFont="1" applyFill="1" applyBorder="1"/>
    <xf numFmtId="164" fontId="22" fillId="0" borderId="43" xfId="0" applyNumberFormat="1" applyFont="1" applyBorder="1"/>
    <xf numFmtId="164" fontId="22" fillId="0" borderId="3" xfId="0" applyNumberFormat="1" applyFont="1" applyBorder="1"/>
    <xf numFmtId="164" fontId="8" fillId="0" borderId="55" xfId="0" applyNumberFormat="1" applyFont="1" applyBorder="1"/>
    <xf numFmtId="164" fontId="12" fillId="0" borderId="38" xfId="0" applyNumberFormat="1" applyFont="1" applyFill="1" applyBorder="1" applyAlignment="1">
      <alignment horizontal="center"/>
    </xf>
    <xf numFmtId="164" fontId="12" fillId="0" borderId="38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164" fontId="2" fillId="0" borderId="49" xfId="0" applyNumberFormat="1" applyFont="1" applyBorder="1" applyAlignment="1">
      <alignment horizontal="center"/>
    </xf>
    <xf numFmtId="164" fontId="2" fillId="0" borderId="52" xfId="0" applyNumberFormat="1" applyFont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2" fillId="0" borderId="59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64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5</xdr:row>
      <xdr:rowOff>161925</xdr:rowOff>
    </xdr:from>
    <xdr:to>
      <xdr:col>17</xdr:col>
      <xdr:colOff>619125</xdr:colOff>
      <xdr:row>20</xdr:row>
      <xdr:rowOff>95250</xdr:rowOff>
    </xdr:to>
    <xdr:sp macro="" textlink="">
      <xdr:nvSpPr>
        <xdr:cNvPr id="2" name="ZoneTexte 1"/>
        <xdr:cNvSpPr txBox="1"/>
      </xdr:nvSpPr>
      <xdr:spPr>
        <a:xfrm>
          <a:off x="9039225" y="1181100"/>
          <a:ext cx="3590925" cy="285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Je</a:t>
          </a:r>
          <a:r>
            <a:rPr lang="fr-FR" sz="1100" baseline="0"/>
            <a:t> souhaite que dans cet exemple, les cellules L10;l13;l16</a:t>
          </a:r>
        </a:p>
        <a:p>
          <a:r>
            <a:rPr lang="fr-FR" sz="1100"/>
            <a:t>restent vierges</a:t>
          </a:r>
          <a:r>
            <a:rPr lang="fr-FR" sz="1100" baseline="0"/>
            <a:t> ETC.....</a:t>
          </a:r>
          <a:endParaRPr lang="fr-FR" sz="1100"/>
        </a:p>
        <a:p>
          <a:r>
            <a:rPr lang="fr-FR" sz="1100"/>
            <a:t>Dans</a:t>
          </a:r>
          <a:r>
            <a:rPr lang="fr-FR" sz="1100" baseline="0"/>
            <a:t> la colonne M , si j'utilise la formule SI ERREUR, et que je tire vers le bas, je me retrouve en colonne j avec erreur et en colonne L avec # REF  </a:t>
          </a:r>
        </a:p>
        <a:p>
          <a:r>
            <a:rPr lang="fr-FR" sz="1100" baseline="0"/>
            <a:t>je suppose qu'i faur repartir de la colonne I et faire par ex  en M8    M8  = I8-(formule J8)+ (formule L8).</a:t>
          </a:r>
        </a:p>
        <a:p>
          <a:r>
            <a:rPr lang="fr-FR" sz="1100" baseline="0"/>
            <a:t>je ne me sens pas de taille à y parvenir .iL Y a peut etre autre chose de plus simple?</a:t>
          </a:r>
        </a:p>
        <a:p>
          <a:r>
            <a:rPr lang="fr-FR" sz="1100" baseline="0"/>
            <a:t>Mon fichier comporte plus de 3500 lignes et je n'ai pas envie de faire pour les cellules concernées un copié/collé ce qui serait trop long.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topLeftCell="A4" workbookViewId="0">
      <selection activeCell="O9" sqref="O9"/>
    </sheetView>
  </sheetViews>
  <sheetFormatPr baseColWidth="10" defaultRowHeight="15" x14ac:dyDescent="0.25"/>
  <cols>
    <col min="13" max="13" width="4.7109375" customWidth="1"/>
  </cols>
  <sheetData>
    <row r="2" spans="1:13" x14ac:dyDescent="0.25">
      <c r="A2" s="14" t="s">
        <v>37</v>
      </c>
      <c r="B2" s="14" t="s">
        <v>38</v>
      </c>
      <c r="C2" s="14" t="s">
        <v>39</v>
      </c>
      <c r="D2" s="14" t="s">
        <v>40</v>
      </c>
      <c r="E2" s="14" t="s">
        <v>41</v>
      </c>
      <c r="F2" s="14" t="s">
        <v>42</v>
      </c>
      <c r="G2" s="14" t="s">
        <v>43</v>
      </c>
      <c r="H2" s="14" t="s">
        <v>44</v>
      </c>
      <c r="I2" s="14" t="s">
        <v>45</v>
      </c>
      <c r="J2" s="14" t="s">
        <v>46</v>
      </c>
      <c r="K2" s="14" t="s">
        <v>47</v>
      </c>
      <c r="L2" s="14" t="s">
        <v>48</v>
      </c>
    </row>
    <row r="3" spans="1:13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  <c r="J3" s="14">
        <v>10</v>
      </c>
      <c r="K3" s="14">
        <v>11</v>
      </c>
      <c r="L3" s="14">
        <v>12</v>
      </c>
    </row>
    <row r="4" spans="1:13" ht="15.75" thickBot="1" x14ac:dyDescent="0.3">
      <c r="E4" t="s">
        <v>49</v>
      </c>
      <c r="F4" s="15"/>
      <c r="G4" s="16" t="s">
        <v>50</v>
      </c>
    </row>
    <row r="5" spans="1:13" ht="16.5" thickTop="1" thickBot="1" x14ac:dyDescent="0.3">
      <c r="A5" s="17" t="s">
        <v>51</v>
      </c>
      <c r="B5" s="18"/>
      <c r="C5" s="18"/>
      <c r="D5" s="19"/>
      <c r="E5" s="187" t="s">
        <v>52</v>
      </c>
      <c r="F5" s="188"/>
      <c r="G5" s="188"/>
      <c r="H5" s="189"/>
      <c r="I5" s="190" t="s">
        <v>53</v>
      </c>
      <c r="J5" s="191"/>
      <c r="K5" s="191"/>
      <c r="L5" s="192"/>
    </row>
    <row r="6" spans="1:13" x14ac:dyDescent="0.25">
      <c r="A6" s="20" t="s">
        <v>54</v>
      </c>
      <c r="B6" s="21" t="s">
        <v>55</v>
      </c>
      <c r="C6" s="21" t="s">
        <v>56</v>
      </c>
      <c r="D6" s="22" t="s">
        <v>6</v>
      </c>
      <c r="E6" s="23" t="s">
        <v>54</v>
      </c>
      <c r="F6" s="24" t="s">
        <v>55</v>
      </c>
      <c r="G6" s="24" t="s">
        <v>56</v>
      </c>
      <c r="H6" s="25" t="s">
        <v>6</v>
      </c>
      <c r="I6" s="26" t="s">
        <v>54</v>
      </c>
      <c r="J6" s="21" t="s">
        <v>55</v>
      </c>
      <c r="K6" s="21" t="s">
        <v>56</v>
      </c>
      <c r="L6" s="22" t="s">
        <v>6</v>
      </c>
    </row>
    <row r="7" spans="1:13" x14ac:dyDescent="0.25">
      <c r="A7" s="27">
        <v>0</v>
      </c>
      <c r="B7" s="28">
        <v>1750</v>
      </c>
      <c r="C7" s="29">
        <v>0.05</v>
      </c>
      <c r="D7" s="30"/>
      <c r="E7" s="31">
        <v>0</v>
      </c>
      <c r="F7" s="28">
        <v>2625</v>
      </c>
      <c r="G7" s="29">
        <v>0.05</v>
      </c>
      <c r="H7" s="32"/>
      <c r="I7" s="33">
        <v>0</v>
      </c>
      <c r="J7" s="28">
        <v>3500</v>
      </c>
      <c r="K7" s="29">
        <v>0.05</v>
      </c>
      <c r="L7" s="30"/>
      <c r="M7" s="34">
        <v>7</v>
      </c>
    </row>
    <row r="8" spans="1:13" x14ac:dyDescent="0.25">
      <c r="A8" s="27">
        <v>1751</v>
      </c>
      <c r="B8" s="28">
        <v>2250</v>
      </c>
      <c r="C8" s="29">
        <v>7.0000000000000007E-2</v>
      </c>
      <c r="D8" s="30"/>
      <c r="E8" s="31">
        <v>2626</v>
      </c>
      <c r="F8" s="28">
        <v>3375</v>
      </c>
      <c r="G8" s="29">
        <v>7.0000000000000007E-2</v>
      </c>
      <c r="H8" s="32"/>
      <c r="I8" s="33">
        <v>3501</v>
      </c>
      <c r="J8" s="28">
        <v>4500</v>
      </c>
      <c r="K8" s="29">
        <v>7.0000000000000007E-2</v>
      </c>
      <c r="L8" s="30"/>
      <c r="M8" s="34">
        <v>8</v>
      </c>
    </row>
    <row r="9" spans="1:13" x14ac:dyDescent="0.25">
      <c r="A9" s="27">
        <v>2251</v>
      </c>
      <c r="B9" s="28">
        <v>2750</v>
      </c>
      <c r="C9" s="29">
        <v>0.08</v>
      </c>
      <c r="D9" s="30"/>
      <c r="E9" s="31">
        <v>3376</v>
      </c>
      <c r="F9" s="28">
        <v>4125</v>
      </c>
      <c r="G9" s="29">
        <v>0.08</v>
      </c>
      <c r="H9" s="32"/>
      <c r="I9" s="33">
        <v>4501</v>
      </c>
      <c r="J9" s="28">
        <v>5500</v>
      </c>
      <c r="K9" s="29">
        <v>0.08</v>
      </c>
      <c r="L9" s="30"/>
      <c r="M9" s="34">
        <v>9</v>
      </c>
    </row>
    <row r="10" spans="1:13" x14ac:dyDescent="0.25">
      <c r="A10" s="27">
        <v>2751</v>
      </c>
      <c r="B10" s="28">
        <v>2950</v>
      </c>
      <c r="C10" s="29">
        <v>0.08</v>
      </c>
      <c r="D10" s="30">
        <v>15</v>
      </c>
      <c r="E10" s="31">
        <v>4126</v>
      </c>
      <c r="F10" s="28">
        <v>4425</v>
      </c>
      <c r="G10" s="29">
        <v>0.08</v>
      </c>
      <c r="H10" s="32">
        <v>18</v>
      </c>
      <c r="I10" s="33">
        <v>5501</v>
      </c>
      <c r="J10" s="28">
        <v>5900</v>
      </c>
      <c r="K10" s="29">
        <v>0.08</v>
      </c>
      <c r="L10" s="30">
        <v>25</v>
      </c>
      <c r="M10" s="34">
        <v>10</v>
      </c>
    </row>
    <row r="11" spans="1:13" x14ac:dyDescent="0.25">
      <c r="A11" s="27">
        <v>2951</v>
      </c>
      <c r="B11" s="28">
        <v>3250</v>
      </c>
      <c r="C11" s="29">
        <v>0.1</v>
      </c>
      <c r="D11" s="30">
        <v>25</v>
      </c>
      <c r="E11" s="31">
        <v>4426</v>
      </c>
      <c r="F11" s="28">
        <v>4875</v>
      </c>
      <c r="G11" s="29">
        <v>0.1</v>
      </c>
      <c r="H11" s="32">
        <v>38</v>
      </c>
      <c r="I11" s="33">
        <v>5901</v>
      </c>
      <c r="J11" s="28">
        <v>6500</v>
      </c>
      <c r="K11" s="29">
        <v>0.1</v>
      </c>
      <c r="L11" s="30">
        <v>50</v>
      </c>
      <c r="M11" s="34">
        <v>11</v>
      </c>
    </row>
    <row r="12" spans="1:13" x14ac:dyDescent="0.25">
      <c r="A12" s="27">
        <v>3251</v>
      </c>
      <c r="B12" s="28">
        <v>3500</v>
      </c>
      <c r="C12" s="29">
        <v>0.12</v>
      </c>
      <c r="D12" s="30">
        <v>50</v>
      </c>
      <c r="E12" s="31">
        <v>4876</v>
      </c>
      <c r="F12" s="28">
        <v>5250</v>
      </c>
      <c r="G12" s="29">
        <v>0.12</v>
      </c>
      <c r="H12" s="32">
        <v>75</v>
      </c>
      <c r="I12" s="33">
        <v>6501</v>
      </c>
      <c r="J12" s="28">
        <v>7000</v>
      </c>
      <c r="K12" s="29">
        <v>0.12</v>
      </c>
      <c r="L12" s="30">
        <v>100</v>
      </c>
      <c r="M12" s="34">
        <v>12</v>
      </c>
    </row>
    <row r="13" spans="1:13" x14ac:dyDescent="0.25">
      <c r="A13" s="27">
        <v>3501</v>
      </c>
      <c r="B13" s="28">
        <v>4000</v>
      </c>
      <c r="C13" s="29">
        <v>0.12</v>
      </c>
      <c r="D13" s="30">
        <v>75</v>
      </c>
      <c r="E13" s="31">
        <v>5251</v>
      </c>
      <c r="F13" s="28">
        <v>6000</v>
      </c>
      <c r="G13" s="29">
        <v>0.12</v>
      </c>
      <c r="H13" s="32">
        <v>112</v>
      </c>
      <c r="I13" s="33">
        <v>7001</v>
      </c>
      <c r="J13" s="28">
        <v>8000</v>
      </c>
      <c r="K13" s="29">
        <v>0.12</v>
      </c>
      <c r="L13" s="30">
        <v>150</v>
      </c>
      <c r="M13" s="34">
        <v>13</v>
      </c>
    </row>
    <row r="14" spans="1:13" x14ac:dyDescent="0.25">
      <c r="A14" s="27">
        <v>4001</v>
      </c>
      <c r="B14" s="28">
        <v>4375</v>
      </c>
      <c r="C14" s="29">
        <v>0.13</v>
      </c>
      <c r="D14" s="30">
        <v>100</v>
      </c>
      <c r="E14" s="31">
        <v>6001</v>
      </c>
      <c r="F14" s="28">
        <v>6562</v>
      </c>
      <c r="G14" s="29">
        <v>0.13</v>
      </c>
      <c r="H14" s="32">
        <v>150</v>
      </c>
      <c r="I14" s="33">
        <v>8001</v>
      </c>
      <c r="J14" s="28">
        <v>8750</v>
      </c>
      <c r="K14" s="29">
        <v>0.13</v>
      </c>
      <c r="L14" s="30">
        <v>200</v>
      </c>
      <c r="M14" s="34">
        <v>14</v>
      </c>
    </row>
    <row r="15" spans="1:13" ht="15.75" thickBot="1" x14ac:dyDescent="0.3">
      <c r="A15" s="35">
        <v>4376</v>
      </c>
      <c r="B15" s="36">
        <v>4375</v>
      </c>
      <c r="C15" s="37">
        <v>0.13</v>
      </c>
      <c r="D15" s="38">
        <v>125</v>
      </c>
      <c r="E15" s="39">
        <v>6563</v>
      </c>
      <c r="F15" s="40"/>
      <c r="G15" s="40">
        <v>0.13</v>
      </c>
      <c r="H15" s="41">
        <v>187</v>
      </c>
      <c r="I15" s="39"/>
      <c r="J15" s="40"/>
      <c r="K15" s="40"/>
      <c r="L15" s="41"/>
      <c r="M15" s="34">
        <v>15</v>
      </c>
    </row>
    <row r="16" spans="1:13" ht="15.75" thickTop="1" x14ac:dyDescent="0.25">
      <c r="A16" s="14" t="s">
        <v>37</v>
      </c>
      <c r="B16" s="14" t="s">
        <v>38</v>
      </c>
      <c r="C16" s="14" t="s">
        <v>39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  <c r="J16" s="14" t="s">
        <v>46</v>
      </c>
      <c r="K16" s="14" t="s">
        <v>47</v>
      </c>
      <c r="L16" s="14" t="s">
        <v>48</v>
      </c>
      <c r="M16" s="42"/>
    </row>
    <row r="17" spans="1:13" x14ac:dyDescent="0.25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42"/>
    </row>
    <row r="18" spans="1:13" ht="15.75" thickBot="1" x14ac:dyDescent="0.3">
      <c r="E18" t="s">
        <v>49</v>
      </c>
      <c r="F18" s="15"/>
      <c r="G18" s="16" t="s">
        <v>82</v>
      </c>
      <c r="M18" s="42"/>
    </row>
    <row r="19" spans="1:13" ht="16.5" thickTop="1" thickBot="1" x14ac:dyDescent="0.3">
      <c r="A19" s="17" t="s">
        <v>51</v>
      </c>
      <c r="B19" s="43"/>
      <c r="C19" s="43"/>
      <c r="D19" s="44"/>
      <c r="E19" s="193"/>
      <c r="F19" s="194"/>
      <c r="G19" s="194"/>
      <c r="H19" s="195"/>
      <c r="I19" s="18" t="s">
        <v>53</v>
      </c>
      <c r="J19" s="18"/>
      <c r="K19" s="18"/>
      <c r="L19" s="19"/>
      <c r="M19" s="42"/>
    </row>
    <row r="20" spans="1:13" x14ac:dyDescent="0.25">
      <c r="A20" s="20" t="s">
        <v>54</v>
      </c>
      <c r="B20" s="21" t="s">
        <v>55</v>
      </c>
      <c r="C20" s="21" t="s">
        <v>56</v>
      </c>
      <c r="D20" s="22" t="s">
        <v>6</v>
      </c>
      <c r="E20" s="20" t="s">
        <v>54</v>
      </c>
      <c r="F20" s="21" t="s">
        <v>55</v>
      </c>
      <c r="G20" s="21" t="s">
        <v>56</v>
      </c>
      <c r="H20" s="22" t="s">
        <v>6</v>
      </c>
      <c r="I20" s="26" t="s">
        <v>54</v>
      </c>
      <c r="J20" s="21" t="s">
        <v>55</v>
      </c>
      <c r="K20" s="21" t="s">
        <v>56</v>
      </c>
      <c r="L20" s="22" t="s">
        <v>6</v>
      </c>
      <c r="M20" s="42"/>
    </row>
    <row r="21" spans="1:13" x14ac:dyDescent="0.25">
      <c r="A21" s="27">
        <v>0</v>
      </c>
      <c r="B21" s="28">
        <v>1750</v>
      </c>
      <c r="C21" s="29">
        <v>0.05</v>
      </c>
      <c r="D21" s="30"/>
      <c r="E21" s="31">
        <v>0</v>
      </c>
      <c r="F21" s="28">
        <v>2625</v>
      </c>
      <c r="G21" s="29">
        <v>0.05</v>
      </c>
      <c r="H21" s="32"/>
      <c r="I21" s="33">
        <v>0</v>
      </c>
      <c r="J21" s="28">
        <v>3500</v>
      </c>
      <c r="K21" s="29">
        <v>0.05</v>
      </c>
      <c r="L21" s="30"/>
      <c r="M21" s="34">
        <v>21</v>
      </c>
    </row>
    <row r="22" spans="1:13" x14ac:dyDescent="0.25">
      <c r="A22" s="27">
        <v>1751</v>
      </c>
      <c r="B22" s="28">
        <v>2250</v>
      </c>
      <c r="C22" s="29">
        <v>7.0000000000000007E-2</v>
      </c>
      <c r="D22" s="30"/>
      <c r="E22" s="31">
        <v>2626</v>
      </c>
      <c r="F22" s="28">
        <v>3375</v>
      </c>
      <c r="G22" s="29">
        <v>7.0000000000000007E-2</v>
      </c>
      <c r="H22" s="32"/>
      <c r="I22" s="33">
        <v>3501</v>
      </c>
      <c r="J22" s="28">
        <v>4500</v>
      </c>
      <c r="K22" s="29">
        <v>7.0000000000000007E-2</v>
      </c>
      <c r="L22" s="30"/>
      <c r="M22" s="34">
        <v>22</v>
      </c>
    </row>
    <row r="23" spans="1:13" x14ac:dyDescent="0.25">
      <c r="A23" s="27">
        <v>2251</v>
      </c>
      <c r="B23" s="28">
        <v>2950</v>
      </c>
      <c r="C23" s="29">
        <v>0.08</v>
      </c>
      <c r="D23" s="30"/>
      <c r="E23" s="31">
        <v>3376</v>
      </c>
      <c r="F23" s="28">
        <v>4425</v>
      </c>
      <c r="G23" s="29">
        <v>0.08</v>
      </c>
      <c r="H23" s="32"/>
      <c r="I23" s="33">
        <v>4501</v>
      </c>
      <c r="J23" s="28">
        <v>5900</v>
      </c>
      <c r="K23" s="29">
        <v>0.08</v>
      </c>
      <c r="L23" s="30"/>
      <c r="M23" s="34">
        <v>23</v>
      </c>
    </row>
    <row r="24" spans="1:13" x14ac:dyDescent="0.25">
      <c r="A24" s="27">
        <v>2951</v>
      </c>
      <c r="B24" s="28">
        <v>3250</v>
      </c>
      <c r="C24" s="29">
        <v>0.1</v>
      </c>
      <c r="D24" s="30"/>
      <c r="E24" s="31">
        <v>4426</v>
      </c>
      <c r="F24" s="28">
        <v>4875</v>
      </c>
      <c r="G24" s="29">
        <v>0.1</v>
      </c>
      <c r="H24" s="32"/>
      <c r="I24" s="33">
        <v>5901</v>
      </c>
      <c r="J24" s="28">
        <v>6500</v>
      </c>
      <c r="K24" s="29">
        <v>0.1</v>
      </c>
      <c r="L24" s="30"/>
      <c r="M24" s="34">
        <v>24</v>
      </c>
    </row>
    <row r="25" spans="1:13" x14ac:dyDescent="0.25">
      <c r="A25" s="27">
        <v>3251</v>
      </c>
      <c r="B25" s="28">
        <v>4000</v>
      </c>
      <c r="C25" s="29">
        <v>0.12</v>
      </c>
      <c r="D25" s="30"/>
      <c r="E25" s="31">
        <v>4876</v>
      </c>
      <c r="F25" s="28">
        <v>6000</v>
      </c>
      <c r="G25" s="29">
        <v>0.12</v>
      </c>
      <c r="H25" s="32"/>
      <c r="I25" s="33">
        <v>6501</v>
      </c>
      <c r="J25" s="28">
        <v>8000</v>
      </c>
      <c r="K25" s="29">
        <v>0.12</v>
      </c>
      <c r="L25" s="30"/>
      <c r="M25" s="34">
        <v>25</v>
      </c>
    </row>
    <row r="26" spans="1:13" x14ac:dyDescent="0.25">
      <c r="A26" s="27">
        <v>4001</v>
      </c>
      <c r="B26" s="28">
        <v>4375</v>
      </c>
      <c r="C26" s="29">
        <v>0.13</v>
      </c>
      <c r="D26" s="30"/>
      <c r="E26" s="31">
        <v>6001</v>
      </c>
      <c r="F26" s="28">
        <v>6562</v>
      </c>
      <c r="G26" s="29">
        <v>0.13</v>
      </c>
      <c r="H26" s="32"/>
      <c r="I26" s="33">
        <v>8001</v>
      </c>
      <c r="J26" s="28">
        <v>8750</v>
      </c>
      <c r="K26" s="29">
        <v>0.13</v>
      </c>
      <c r="L26" s="30"/>
      <c r="M26" s="34">
        <v>26</v>
      </c>
    </row>
    <row r="27" spans="1:13" x14ac:dyDescent="0.25">
      <c r="A27" s="27">
        <v>4376</v>
      </c>
      <c r="B27" s="28"/>
      <c r="C27" s="29">
        <v>0.13</v>
      </c>
      <c r="D27" s="30">
        <v>50</v>
      </c>
      <c r="E27" s="31">
        <v>6562</v>
      </c>
      <c r="F27" s="28"/>
      <c r="G27" s="29">
        <v>0.13</v>
      </c>
      <c r="H27" s="32">
        <v>75</v>
      </c>
      <c r="I27" s="33">
        <v>8751</v>
      </c>
      <c r="J27" s="28"/>
      <c r="K27" s="29">
        <v>0.13</v>
      </c>
      <c r="L27" s="30">
        <v>100</v>
      </c>
      <c r="M27" s="34">
        <v>27</v>
      </c>
    </row>
    <row r="28" spans="1:13" x14ac:dyDescent="0.25">
      <c r="A28" s="27"/>
      <c r="B28" s="28"/>
      <c r="C28" s="29"/>
      <c r="D28" s="30"/>
      <c r="E28" s="31"/>
      <c r="F28" s="28"/>
      <c r="G28" s="29"/>
      <c r="H28" s="32"/>
      <c r="I28" s="33"/>
      <c r="J28" s="28"/>
      <c r="K28" s="29"/>
      <c r="L28" s="30"/>
      <c r="M28" s="34">
        <v>28</v>
      </c>
    </row>
    <row r="29" spans="1:13" ht="15.75" thickBot="1" x14ac:dyDescent="0.3">
      <c r="A29" s="35"/>
      <c r="B29" s="36"/>
      <c r="C29" s="37"/>
      <c r="D29" s="38"/>
      <c r="E29" s="45"/>
      <c r="F29" s="37"/>
      <c r="G29" s="37"/>
      <c r="H29" s="46"/>
      <c r="I29" s="47"/>
      <c r="J29" s="36"/>
      <c r="K29" s="37"/>
      <c r="L29" s="38"/>
    </row>
    <row r="30" spans="1:13" ht="15.75" thickTop="1" x14ac:dyDescent="0.25"/>
  </sheetData>
  <mergeCells count="3">
    <mergeCell ref="E5:H5"/>
    <mergeCell ref="I5:L5"/>
    <mergeCell ref="E19:H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46"/>
  <sheetViews>
    <sheetView tabSelected="1" zoomScaleNormal="100" workbookViewId="0">
      <selection activeCell="O3" sqref="O3"/>
    </sheetView>
  </sheetViews>
  <sheetFormatPr baseColWidth="10" defaultRowHeight="15" x14ac:dyDescent="0.25"/>
  <cols>
    <col min="2" max="4" width="6.7109375" customWidth="1"/>
    <col min="6" max="6" width="16.5703125" customWidth="1"/>
    <col min="7" max="7" width="9" customWidth="1"/>
    <col min="8" max="8" width="8.5703125" customWidth="1"/>
    <col min="9" max="9" width="12.85546875" bestFit="1" customWidth="1"/>
    <col min="10" max="10" width="10.140625" customWidth="1"/>
    <col min="19" max="19" width="5.7109375" customWidth="1"/>
    <col min="20" max="23" width="0.85546875" customWidth="1"/>
    <col min="28" max="28" width="16.85546875" customWidth="1"/>
    <col min="29" max="29" width="18.5703125" customWidth="1"/>
    <col min="37" max="37" width="12" bestFit="1" customWidth="1"/>
    <col min="42" max="42" width="10.140625" customWidth="1"/>
    <col min="43" max="43" width="8.7109375" customWidth="1"/>
  </cols>
  <sheetData>
    <row r="2" spans="1:43" ht="18.75" customHeight="1" x14ac:dyDescent="0.3">
      <c r="C2" s="96"/>
      <c r="F2" s="100"/>
      <c r="AB2" s="100" t="s">
        <v>77</v>
      </c>
      <c r="AD2" s="14"/>
      <c r="AG2" s="63"/>
    </row>
    <row r="3" spans="1:43" ht="15.75" thickBot="1" x14ac:dyDescent="0.3">
      <c r="A3" s="66"/>
      <c r="B3" s="66"/>
      <c r="C3" s="66"/>
      <c r="D3" s="66"/>
      <c r="E3" s="66"/>
      <c r="F3" s="80"/>
      <c r="G3" s="66"/>
      <c r="H3" s="66"/>
      <c r="I3" s="66"/>
      <c r="J3" s="66"/>
      <c r="K3" s="66"/>
      <c r="L3" s="66"/>
      <c r="M3" s="66"/>
      <c r="N3" s="66"/>
      <c r="O3" s="66"/>
      <c r="P3" s="84"/>
      <c r="Q3" s="84"/>
      <c r="R3" s="84"/>
      <c r="S3" s="84"/>
      <c r="T3" s="84"/>
      <c r="AG3" s="63"/>
    </row>
    <row r="4" spans="1:43" x14ac:dyDescent="0.25">
      <c r="A4" s="48" t="s">
        <v>57</v>
      </c>
      <c r="B4" s="49"/>
      <c r="C4" s="196"/>
      <c r="D4" s="197"/>
      <c r="E4" s="50" t="s">
        <v>60</v>
      </c>
      <c r="F4" s="51"/>
      <c r="G4" s="52" t="s">
        <v>1</v>
      </c>
      <c r="H4" s="53" t="s">
        <v>2</v>
      </c>
      <c r="I4" s="51" t="s">
        <v>3</v>
      </c>
      <c r="J4" s="51" t="s">
        <v>4</v>
      </c>
      <c r="K4" s="51" t="s">
        <v>5</v>
      </c>
      <c r="L4" s="51" t="s">
        <v>6</v>
      </c>
      <c r="M4" s="51" t="s">
        <v>7</v>
      </c>
      <c r="N4" s="200"/>
      <c r="O4" s="201"/>
      <c r="P4" s="201"/>
      <c r="Q4" s="201"/>
      <c r="R4" s="201"/>
      <c r="S4" s="202"/>
      <c r="T4" s="112"/>
      <c r="U4" s="141"/>
      <c r="V4" s="142"/>
      <c r="W4" s="147"/>
      <c r="X4" s="124" t="s">
        <v>57</v>
      </c>
      <c r="Y4" s="74" t="s">
        <v>58</v>
      </c>
      <c r="Z4" s="198" t="s">
        <v>59</v>
      </c>
      <c r="AA4" s="199"/>
      <c r="AB4" s="73" t="s">
        <v>60</v>
      </c>
      <c r="AC4" s="68" t="s">
        <v>0</v>
      </c>
      <c r="AD4" s="69" t="s">
        <v>1</v>
      </c>
      <c r="AE4" s="86" t="s">
        <v>2</v>
      </c>
      <c r="AF4" s="68" t="s">
        <v>3</v>
      </c>
      <c r="AG4" s="87" t="s">
        <v>4</v>
      </c>
      <c r="AH4" s="68" t="s">
        <v>5</v>
      </c>
      <c r="AI4" s="68" t="s">
        <v>6</v>
      </c>
      <c r="AJ4" s="68" t="s">
        <v>7</v>
      </c>
      <c r="AK4" s="203" t="s">
        <v>8</v>
      </c>
      <c r="AL4" s="204"/>
      <c r="AM4" s="204"/>
      <c r="AN4" s="204"/>
      <c r="AO4" s="205"/>
      <c r="AP4" s="178"/>
      <c r="AQ4" s="179"/>
    </row>
    <row r="5" spans="1:43" ht="15.75" thickBot="1" x14ac:dyDescent="0.3">
      <c r="A5" s="54"/>
      <c r="B5" s="55"/>
      <c r="C5" s="56"/>
      <c r="D5" s="56"/>
      <c r="E5" s="57"/>
      <c r="F5" s="58"/>
      <c r="G5" s="59" t="s">
        <v>9</v>
      </c>
      <c r="H5" s="60"/>
      <c r="I5" s="58" t="s">
        <v>10</v>
      </c>
      <c r="J5" s="58" t="s">
        <v>11</v>
      </c>
      <c r="K5" s="58"/>
      <c r="L5" s="58"/>
      <c r="M5" s="58"/>
      <c r="N5" s="168"/>
      <c r="O5" s="153"/>
      <c r="P5" s="153"/>
      <c r="Q5" s="153"/>
      <c r="R5" s="153"/>
      <c r="S5" s="108"/>
      <c r="T5" s="112"/>
      <c r="U5" s="135"/>
      <c r="V5" s="143"/>
      <c r="W5" s="146"/>
      <c r="X5" s="94"/>
      <c r="Y5" s="88"/>
      <c r="Z5" s="89" t="s">
        <v>61</v>
      </c>
      <c r="AA5" s="89" t="s">
        <v>62</v>
      </c>
      <c r="AB5" s="72"/>
      <c r="AC5" s="67"/>
      <c r="AD5" s="90" t="s">
        <v>9</v>
      </c>
      <c r="AE5" s="91"/>
      <c r="AF5" s="67" t="s">
        <v>10</v>
      </c>
      <c r="AG5" s="92" t="s">
        <v>11</v>
      </c>
      <c r="AH5" s="67"/>
      <c r="AI5" s="67"/>
      <c r="AJ5" s="67"/>
      <c r="AK5" s="67"/>
      <c r="AL5" s="106"/>
      <c r="AM5" s="93"/>
      <c r="AN5" s="93"/>
      <c r="AO5" s="128"/>
      <c r="AP5" s="166"/>
      <c r="AQ5" s="128"/>
    </row>
    <row r="6" spans="1:43" x14ac:dyDescent="0.25">
      <c r="A6" s="77"/>
      <c r="B6" s="5"/>
      <c r="C6" s="5"/>
      <c r="D6" s="5"/>
      <c r="E6" s="6">
        <v>2118</v>
      </c>
      <c r="F6" s="5" t="s">
        <v>80</v>
      </c>
      <c r="G6" s="101"/>
      <c r="H6" s="173" t="str">
        <f ca="1">IF(G6="","",VLOOKUP(E6,OFFSET(base_com!$A$7,0,((G6-40)/20)*4,9,4),3,TRUE))</f>
        <v/>
      </c>
      <c r="I6" s="103"/>
      <c r="J6" s="97" t="str">
        <f>IF(G6&lt;&gt;"",SUMPRODUCT((SUBSTITUTE($F$5:$F5,RIGHT($F$5:$F5,4),"")&amp;RIGHT($F$5:$F5,1)=SUBSTITUTE(#REF!,RIGHT(#REF!,4),"")&amp;RIGHT(#REF!,1))*#REF!),"")</f>
        <v/>
      </c>
      <c r="K6" s="117"/>
      <c r="L6" s="119"/>
      <c r="M6" s="162"/>
      <c r="N6" s="156"/>
      <c r="O6" s="104"/>
      <c r="P6" s="104"/>
      <c r="Q6" s="104"/>
      <c r="R6" s="104"/>
      <c r="S6" s="75"/>
      <c r="T6" s="123"/>
      <c r="U6" s="126"/>
      <c r="V6" s="133"/>
      <c r="W6" s="150"/>
      <c r="X6" s="77">
        <v>43287</v>
      </c>
      <c r="Y6" s="5" t="s">
        <v>20</v>
      </c>
      <c r="Z6" s="5" t="s">
        <v>21</v>
      </c>
      <c r="AA6" s="5" t="s">
        <v>22</v>
      </c>
      <c r="AB6" s="6">
        <v>2118</v>
      </c>
      <c r="AC6" s="5" t="s">
        <v>23</v>
      </c>
      <c r="AD6" s="5"/>
      <c r="AE6" s="5"/>
      <c r="AF6" s="5"/>
      <c r="AG6" s="65"/>
      <c r="AH6" s="13"/>
      <c r="AI6" s="9"/>
      <c r="AJ6" s="170"/>
      <c r="AK6" s="183"/>
      <c r="AL6" s="104"/>
      <c r="AM6" s="104"/>
      <c r="AN6" s="104"/>
      <c r="AO6" s="79"/>
      <c r="AP6" s="164"/>
      <c r="AQ6" s="145"/>
    </row>
    <row r="7" spans="1:43" x14ac:dyDescent="0.25">
      <c r="A7" s="77"/>
      <c r="B7" s="5"/>
      <c r="C7" s="5"/>
      <c r="D7" s="5"/>
      <c r="E7" s="6">
        <v>1598</v>
      </c>
      <c r="F7" s="5" t="s">
        <v>80</v>
      </c>
      <c r="G7" s="101"/>
      <c r="H7" s="173" t="str">
        <f ca="1">IF(G7="","",VLOOKUP(E7,OFFSET(base_com!$A$7,0,((G7-40)/20)*4,9,4),3,TRUE))</f>
        <v/>
      </c>
      <c r="I7" s="117"/>
      <c r="J7" s="97" t="str">
        <f>IF(G7&lt;&gt;"",SUMPRODUCT((SUBSTITUTE($F$5:$F5,RIGHT($F$5:$F5,4),"")&amp;RIGHT($F$5:$F5,1)=SUBSTITUTE($F6,RIGHT($F6,4),"")&amp;RIGHT(F6,1))*$M$6:$M6),"")</f>
        <v/>
      </c>
      <c r="K7" s="117"/>
      <c r="L7" s="78"/>
      <c r="M7" s="159"/>
      <c r="N7" s="155"/>
      <c r="O7" s="104"/>
      <c r="P7" s="104"/>
      <c r="Q7" s="104"/>
      <c r="R7" s="104"/>
      <c r="S7" s="75"/>
      <c r="T7" s="123"/>
      <c r="U7" s="95"/>
      <c r="V7" s="131"/>
      <c r="W7" s="148"/>
      <c r="X7" s="77">
        <v>43290</v>
      </c>
      <c r="Y7" s="5" t="s">
        <v>24</v>
      </c>
      <c r="Z7" s="5" t="s">
        <v>25</v>
      </c>
      <c r="AA7" s="5" t="s">
        <v>14</v>
      </c>
      <c r="AB7" s="6">
        <v>1598</v>
      </c>
      <c r="AC7" s="5" t="s">
        <v>23</v>
      </c>
      <c r="AD7" s="5"/>
      <c r="AE7" s="5"/>
      <c r="AF7" s="5"/>
      <c r="AG7" s="65"/>
      <c r="AH7" s="12"/>
      <c r="AI7" s="9"/>
      <c r="AJ7" s="170"/>
      <c r="AK7" s="183"/>
      <c r="AL7" s="104"/>
      <c r="AM7" s="104"/>
      <c r="AN7" s="104"/>
      <c r="AO7" s="79"/>
      <c r="AP7" s="164"/>
      <c r="AQ7" s="145"/>
    </row>
    <row r="8" spans="1:43" x14ac:dyDescent="0.25">
      <c r="A8" s="76"/>
      <c r="B8" s="10"/>
      <c r="C8" s="10"/>
      <c r="D8" s="10"/>
      <c r="E8" s="9">
        <f>SUM(E6:E7)</f>
        <v>3716</v>
      </c>
      <c r="F8" s="10"/>
      <c r="G8" s="101">
        <v>40</v>
      </c>
      <c r="H8" s="173">
        <f ca="1">IF(G8="","",VLOOKUP(E8,OFFSET(base_com!$A$7,0,((G8-40)/20)*4,9,4),3,TRUE))</f>
        <v>0.12</v>
      </c>
      <c r="I8" s="117">
        <f ca="1">E8*H8</f>
        <v>445.91999999999996</v>
      </c>
      <c r="J8" s="97">
        <f>IF(G8&lt;&gt;"",SUMPRODUCT((SUBSTITUTE($F$5:$F6,RIGHT($F$5:$F6,4),"")&amp;RIGHT($F$5:$F6,1)=SUBSTITUTE($F7,RIGHT($F7,4),"")&amp;RIGHT(F7,1))*$M$6:$M7),"")</f>
        <v>0</v>
      </c>
      <c r="K8" s="117">
        <f ca="1">IFERROR(I8-J8,"")</f>
        <v>445.91999999999996</v>
      </c>
      <c r="L8" s="78">
        <f ca="1">IF(E8="","",VLOOKUP(E8,OFFSET(base_com!$A$7,0,((G8-40)/20)*4,9,4),4,TRUE))</f>
        <v>75</v>
      </c>
      <c r="M8" s="160">
        <f ca="1">IFERROR(K8+L8,"")</f>
        <v>520.91999999999996</v>
      </c>
      <c r="N8" s="156"/>
      <c r="O8" s="104"/>
      <c r="P8" s="104"/>
      <c r="Q8" s="104"/>
      <c r="R8" s="104"/>
      <c r="S8" s="75"/>
      <c r="T8" s="123"/>
      <c r="U8" s="127"/>
      <c r="V8" s="134"/>
      <c r="W8" s="151"/>
      <c r="X8" s="76"/>
      <c r="Y8" s="10" t="s">
        <v>12</v>
      </c>
      <c r="Z8" s="10"/>
      <c r="AA8" s="10"/>
      <c r="AB8" s="9">
        <f>SUM(AB6:AB7)</f>
        <v>3716</v>
      </c>
      <c r="AC8" s="10"/>
      <c r="AD8" s="10">
        <v>40</v>
      </c>
      <c r="AE8" s="11">
        <v>0.25</v>
      </c>
      <c r="AF8" s="9">
        <f>AB8*AE8</f>
        <v>929</v>
      </c>
      <c r="AG8" s="64">
        <v>0</v>
      </c>
      <c r="AH8" s="9">
        <f>AF8-AG8</f>
        <v>929</v>
      </c>
      <c r="AI8" s="9">
        <v>125</v>
      </c>
      <c r="AJ8" s="170">
        <f>AH8+AI8</f>
        <v>1054</v>
      </c>
      <c r="AK8" s="183"/>
      <c r="AL8" s="104"/>
      <c r="AM8" s="104"/>
      <c r="AN8" s="104"/>
      <c r="AO8" s="79"/>
      <c r="AP8" s="164"/>
      <c r="AQ8" s="145"/>
    </row>
    <row r="9" spans="1:43" x14ac:dyDescent="0.25">
      <c r="A9" s="77"/>
      <c r="B9" s="5"/>
      <c r="C9" s="5"/>
      <c r="D9" s="5"/>
      <c r="E9" s="6"/>
      <c r="F9" s="5"/>
      <c r="G9" s="101"/>
      <c r="H9" s="173" t="str">
        <f ca="1">IF(G9="","",VLOOKUP(E9,OFFSET(base_com!$A$7,0,((G9-40)/20)*4,9,4),3,TRUE))</f>
        <v/>
      </c>
      <c r="I9" s="103"/>
      <c r="J9" s="97" t="str">
        <f>IF(G9&lt;&gt;"",SUMPRODUCT((SUBSTITUTE($F$5:$F7,RIGHT($F$5:$F7,4),"")&amp;RIGHT($F$5:$F7,1)=SUBSTITUTE($F8,RIGHT($F8,4),"")&amp;RIGHT(F8,1))*$M$6:$M8),"")</f>
        <v/>
      </c>
      <c r="K9" s="117"/>
      <c r="L9" s="78" t="str">
        <f ca="1">IF(E9="","",VLOOKUP(E9,OFFSET(base_com!$A$7,0,((G9-40)/20)*4,9,4),4,TRUE))</f>
        <v/>
      </c>
      <c r="M9" s="162"/>
      <c r="N9" s="156"/>
      <c r="O9" s="104"/>
      <c r="P9" s="104"/>
      <c r="Q9" s="104"/>
      <c r="R9" s="104"/>
      <c r="S9" s="75"/>
      <c r="T9" s="123"/>
      <c r="U9" s="127"/>
      <c r="V9" s="134"/>
      <c r="W9" s="151"/>
      <c r="X9" s="77"/>
      <c r="Y9" s="5"/>
      <c r="Z9" s="5"/>
      <c r="AA9" s="5"/>
      <c r="AB9" s="6"/>
      <c r="AC9" s="5"/>
      <c r="AD9" s="5"/>
      <c r="AE9" s="5"/>
      <c r="AF9" s="5"/>
      <c r="AG9" s="65"/>
      <c r="AH9" s="12"/>
      <c r="AI9" s="9"/>
      <c r="AJ9" s="170"/>
      <c r="AK9" s="183"/>
      <c r="AL9" s="104"/>
      <c r="AM9" s="104"/>
      <c r="AN9" s="104"/>
      <c r="AO9" s="79"/>
      <c r="AP9" s="164"/>
      <c r="AQ9" s="145"/>
    </row>
    <row r="10" spans="1:43" x14ac:dyDescent="0.25">
      <c r="A10" s="77"/>
      <c r="B10" s="5"/>
      <c r="C10" s="5"/>
      <c r="D10" s="5"/>
      <c r="E10" s="6">
        <v>2760</v>
      </c>
      <c r="F10" s="5" t="s">
        <v>79</v>
      </c>
      <c r="G10" s="101"/>
      <c r="H10" s="173" t="str">
        <f ca="1">IF(G10="","",VLOOKUP(E10,OFFSET(base_com!$A$7,0,((G10-40)/20)*4,9,4),3,TRUE))</f>
        <v/>
      </c>
      <c r="I10" s="117" t="str">
        <f t="shared" ref="I10:I17" ca="1" si="0">IFERROR(E10*H10,"")</f>
        <v/>
      </c>
      <c r="J10" s="97" t="str">
        <f>IF(G10&lt;&gt;"",SUMPRODUCT((SUBSTITUTE($F$5:$F8,RIGHT($F$5:$F8,4),"")&amp;RIGHT($F$5:$F8,1)=SUBSTITUTE($F9,RIGHT($F9,4),"")&amp;RIGHT(F9,1))*$M$6:$M9),"")</f>
        <v/>
      </c>
      <c r="K10" s="117" t="str">
        <f t="shared" ref="K10:K17" ca="1" si="1">IFERROR(I10-J10,"")</f>
        <v/>
      </c>
      <c r="L10" s="78"/>
      <c r="M10" s="159"/>
      <c r="N10" s="155"/>
      <c r="O10" s="104"/>
      <c r="P10" s="104"/>
      <c r="Q10" s="104"/>
      <c r="R10" s="104"/>
      <c r="S10" s="75"/>
      <c r="T10" s="123"/>
      <c r="U10" s="95"/>
      <c r="V10" s="131"/>
      <c r="W10" s="148"/>
      <c r="X10" s="77">
        <v>43290</v>
      </c>
      <c r="Y10" s="5" t="s">
        <v>26</v>
      </c>
      <c r="Z10" s="5" t="s">
        <v>27</v>
      </c>
      <c r="AA10" s="5" t="s">
        <v>18</v>
      </c>
      <c r="AB10" s="6">
        <v>1760</v>
      </c>
      <c r="AC10" s="5" t="s">
        <v>28</v>
      </c>
      <c r="AD10" s="5"/>
      <c r="AE10" s="5"/>
      <c r="AF10" s="5"/>
      <c r="AG10" s="65"/>
      <c r="AH10" s="13"/>
      <c r="AI10" s="9"/>
      <c r="AJ10" s="170"/>
      <c r="AK10" s="183"/>
      <c r="AL10" s="104"/>
      <c r="AM10" s="104"/>
      <c r="AN10" s="104"/>
      <c r="AO10" s="79"/>
      <c r="AP10" s="164"/>
      <c r="AQ10" s="145"/>
    </row>
    <row r="11" spans="1:43" x14ac:dyDescent="0.25">
      <c r="A11" s="76"/>
      <c r="B11" s="10"/>
      <c r="C11" s="10"/>
      <c r="D11" s="10"/>
      <c r="E11" s="9">
        <f>SUM(E9:E10)</f>
        <v>2760</v>
      </c>
      <c r="F11" s="10"/>
      <c r="G11" s="101">
        <v>40</v>
      </c>
      <c r="H11" s="173">
        <f ca="1">IF(G11="","",VLOOKUP(E11,OFFSET(base_com!$A$7,0,((G11-40)/20)*4,9,4),3,TRUE))</f>
        <v>0.08</v>
      </c>
      <c r="I11" s="117">
        <f t="shared" ca="1" si="0"/>
        <v>220.8</v>
      </c>
      <c r="J11" s="97">
        <f ca="1">IF(G11&lt;&gt;"",SUMPRODUCT((SUBSTITUTE($F$5:$F9,RIGHT($F$5:$F9,4),"")&amp;RIGHT($F$5:$F9,1)=SUBSTITUTE($F10,RIGHT($F10,4),"")&amp;RIGHT(F10,1))*$M$6:$M10),"")</f>
        <v>0</v>
      </c>
      <c r="K11" s="117">
        <f t="shared" ca="1" si="1"/>
        <v>220.8</v>
      </c>
      <c r="L11" s="78">
        <f ca="1">IF(E11="","",VLOOKUP(E11,OFFSET(base_com!$A$7,0,((G11-40)/20)*4,9,4),4,TRUE))</f>
        <v>15</v>
      </c>
      <c r="M11" s="160">
        <f ca="1">IFERROR(K11+L11,"")</f>
        <v>235.8</v>
      </c>
      <c r="N11" s="156"/>
      <c r="O11" s="104"/>
      <c r="P11" s="104"/>
      <c r="Q11" s="104"/>
      <c r="R11" s="104"/>
      <c r="S11" s="75"/>
      <c r="T11" s="123"/>
      <c r="U11" s="127"/>
      <c r="V11" s="134"/>
      <c r="W11" s="151"/>
      <c r="X11" s="76"/>
      <c r="Y11" s="10" t="s">
        <v>12</v>
      </c>
      <c r="Z11" s="10"/>
      <c r="AA11" s="10"/>
      <c r="AB11" s="9">
        <f>SUM(AB9:AB10)</f>
        <v>1760</v>
      </c>
      <c r="AC11" s="10"/>
      <c r="AD11" s="10">
        <v>40</v>
      </c>
      <c r="AE11" s="11">
        <v>0.1</v>
      </c>
      <c r="AF11" s="9">
        <f>AB11*AE11</f>
        <v>176</v>
      </c>
      <c r="AG11" s="64">
        <v>0</v>
      </c>
      <c r="AH11" s="9">
        <f>AF11-AG11</f>
        <v>176</v>
      </c>
      <c r="AI11" s="9">
        <v>0</v>
      </c>
      <c r="AJ11" s="170">
        <f>AH11+AI11</f>
        <v>176</v>
      </c>
      <c r="AK11" s="183"/>
      <c r="AL11" s="104"/>
      <c r="AM11" s="104"/>
      <c r="AN11" s="104"/>
      <c r="AO11" s="79"/>
      <c r="AP11" s="164"/>
      <c r="AQ11" s="145"/>
    </row>
    <row r="12" spans="1:43" x14ac:dyDescent="0.25">
      <c r="A12" s="77"/>
      <c r="B12" s="5"/>
      <c r="C12" s="5"/>
      <c r="D12" s="5"/>
      <c r="E12" s="6"/>
      <c r="F12" s="5"/>
      <c r="G12" s="101"/>
      <c r="H12" s="173" t="str">
        <f ca="1">IF(G12="","",VLOOKUP(E12,OFFSET(base_com!$A$7,0,((G12-40)/20)*4,9,4),3,TRUE))</f>
        <v/>
      </c>
      <c r="I12" s="117" t="str">
        <f t="shared" ca="1" si="0"/>
        <v/>
      </c>
      <c r="J12" s="97" t="str">
        <f>IF(G12&lt;&gt;"",SUMPRODUCT((SUBSTITUTE($F$5:$F10,RIGHT($F$5:$F10,4),"")&amp;RIGHT($F$5:$F10,1)=SUBSTITUTE($F11,RIGHT($F11,4),"")&amp;RIGHT(F11,1))*$M$6:$M11),"")</f>
        <v/>
      </c>
      <c r="K12" s="117" t="str">
        <f t="shared" ca="1" si="1"/>
        <v/>
      </c>
      <c r="L12" s="78" t="str">
        <f ca="1">IF(E12="","",VLOOKUP(E12,OFFSET(base_com!$A$7,0,((G12-40)/20)*4,9,4),4,TRUE))</f>
        <v/>
      </c>
      <c r="M12" s="162"/>
      <c r="N12" s="156"/>
      <c r="O12" s="104"/>
      <c r="P12" s="104"/>
      <c r="Q12" s="104"/>
      <c r="R12" s="104"/>
      <c r="S12" s="75"/>
      <c r="T12" s="123"/>
      <c r="U12" s="126"/>
      <c r="V12" s="133"/>
      <c r="W12" s="150"/>
      <c r="X12" s="77"/>
      <c r="Y12" s="5"/>
      <c r="Z12" s="5"/>
      <c r="AA12" s="5"/>
      <c r="AB12" s="6"/>
      <c r="AC12" s="5"/>
      <c r="AD12" s="5"/>
      <c r="AE12" s="5"/>
      <c r="AF12" s="5"/>
      <c r="AG12" s="65"/>
      <c r="AH12" s="13"/>
      <c r="AI12" s="9"/>
      <c r="AJ12" s="170"/>
      <c r="AK12" s="183"/>
      <c r="AL12" s="104"/>
      <c r="AM12" s="104"/>
      <c r="AN12" s="104"/>
      <c r="AO12" s="79"/>
      <c r="AP12" s="164"/>
      <c r="AQ12" s="145"/>
    </row>
    <row r="13" spans="1:43" x14ac:dyDescent="0.25">
      <c r="A13" s="77"/>
      <c r="B13" s="5"/>
      <c r="C13" s="5"/>
      <c r="D13" s="5"/>
      <c r="E13" s="6">
        <v>1568</v>
      </c>
      <c r="F13" s="5" t="s">
        <v>78</v>
      </c>
      <c r="G13" s="101"/>
      <c r="H13" s="173" t="str">
        <f ca="1">IF(G13="","",VLOOKUP(E13,OFFSET(base_com!$A$7,0,((G13-40)/20)*4,9,4),3,TRUE))</f>
        <v/>
      </c>
      <c r="I13" s="117" t="str">
        <f t="shared" ca="1" si="0"/>
        <v/>
      </c>
      <c r="J13" s="97" t="str">
        <f>IF(G13&lt;&gt;"",SUMPRODUCT((SUBSTITUTE($F$5:$F11,RIGHT($F$5:$F11,4),"")&amp;RIGHT($F$5:$F11,1)=SUBSTITUTE($F12,RIGHT($F12,4),"")&amp;RIGHT(F12,1))*$M$6:$M12),"")</f>
        <v/>
      </c>
      <c r="K13" s="117" t="str">
        <f t="shared" ca="1" si="1"/>
        <v/>
      </c>
      <c r="L13" s="78"/>
      <c r="M13" s="159"/>
      <c r="N13" s="155"/>
      <c r="O13" s="104"/>
      <c r="P13" s="104"/>
      <c r="Q13" s="104"/>
      <c r="R13" s="104"/>
      <c r="S13" s="75"/>
      <c r="T13" s="123"/>
      <c r="U13" s="95"/>
      <c r="V13" s="131"/>
      <c r="W13" s="148"/>
      <c r="X13" s="77">
        <v>43299</v>
      </c>
      <c r="Y13" s="5" t="s">
        <v>29</v>
      </c>
      <c r="Z13" s="5" t="s">
        <v>30</v>
      </c>
      <c r="AA13" s="5" t="s">
        <v>31</v>
      </c>
      <c r="AB13" s="6">
        <v>1568</v>
      </c>
      <c r="AC13" s="5" t="s">
        <v>32</v>
      </c>
      <c r="AD13" s="5"/>
      <c r="AE13" s="5"/>
      <c r="AF13" s="5"/>
      <c r="AG13" s="65"/>
      <c r="AH13" s="12"/>
      <c r="AI13" s="6"/>
      <c r="AJ13" s="170"/>
      <c r="AK13" s="183"/>
      <c r="AL13" s="104"/>
      <c r="AM13" s="104"/>
      <c r="AN13" s="104"/>
      <c r="AO13" s="79"/>
      <c r="AP13" s="164"/>
      <c r="AQ13" s="145"/>
    </row>
    <row r="14" spans="1:43" x14ac:dyDescent="0.25">
      <c r="A14" s="76"/>
      <c r="B14" s="10"/>
      <c r="C14" s="10"/>
      <c r="D14" s="10"/>
      <c r="E14" s="9">
        <f>SUM(E13:E13)</f>
        <v>1568</v>
      </c>
      <c r="F14" s="10"/>
      <c r="G14" s="101">
        <v>60</v>
      </c>
      <c r="H14" s="173">
        <f ca="1">IF(G14="","",VLOOKUP(E14,OFFSET(base_com!$A$7,0,((G14-40)/20)*4,9,4),3,TRUE))</f>
        <v>0.05</v>
      </c>
      <c r="I14" s="117">
        <f t="shared" ca="1" si="0"/>
        <v>78.400000000000006</v>
      </c>
      <c r="J14" s="97">
        <f ca="1">IF(G14&lt;&gt;"",SUMPRODUCT((SUBSTITUTE($F$5:$F12,RIGHT($F$5:$F12,4),"")&amp;RIGHT($F$5:$F12,1)=SUBSTITUTE($F13,RIGHT($F13,4),"")&amp;RIGHT(F13,1))*$M$6:$M13),"")</f>
        <v>0</v>
      </c>
      <c r="K14" s="117">
        <f t="shared" ca="1" si="1"/>
        <v>78.400000000000006</v>
      </c>
      <c r="L14" s="78">
        <f ca="1">IF(E14="","",VLOOKUP(E14,OFFSET(base_com!$A$7,0,((G14-40)/20)*4,9,4),4,TRUE))</f>
        <v>0</v>
      </c>
      <c r="M14" s="160">
        <f ca="1">+K14+L14</f>
        <v>78.400000000000006</v>
      </c>
      <c r="N14" s="156"/>
      <c r="O14" s="104"/>
      <c r="P14" s="104"/>
      <c r="Q14" s="104"/>
      <c r="R14" s="104"/>
      <c r="S14" s="75"/>
      <c r="T14" s="123"/>
      <c r="U14" s="127"/>
      <c r="V14" s="134"/>
      <c r="W14" s="151"/>
      <c r="X14" s="76"/>
      <c r="Y14" s="10" t="s">
        <v>12</v>
      </c>
      <c r="Z14" s="10"/>
      <c r="AA14" s="10"/>
      <c r="AB14" s="9">
        <f>SUM(AB13:AB13)</f>
        <v>1568</v>
      </c>
      <c r="AC14" s="10"/>
      <c r="AD14" s="10">
        <v>60</v>
      </c>
      <c r="AE14" s="11">
        <v>0.05</v>
      </c>
      <c r="AF14" s="9">
        <f>AB14*AE14</f>
        <v>78.400000000000006</v>
      </c>
      <c r="AG14" s="64">
        <v>0</v>
      </c>
      <c r="AH14" s="9">
        <f>AF14-AG14</f>
        <v>78.400000000000006</v>
      </c>
      <c r="AI14" s="9">
        <v>0</v>
      </c>
      <c r="AJ14" s="170">
        <f>AH14+AI14</f>
        <v>78.400000000000006</v>
      </c>
      <c r="AK14" s="183"/>
      <c r="AL14" s="104"/>
      <c r="AM14" s="104"/>
      <c r="AN14" s="104"/>
      <c r="AO14" s="79"/>
      <c r="AP14" s="164"/>
      <c r="AQ14" s="145"/>
    </row>
    <row r="15" spans="1:43" x14ac:dyDescent="0.25">
      <c r="A15" s="77"/>
      <c r="B15" s="5"/>
      <c r="C15" s="5"/>
      <c r="D15" s="5"/>
      <c r="E15" s="6"/>
      <c r="F15" s="5"/>
      <c r="G15" s="101"/>
      <c r="H15" s="173" t="str">
        <f ca="1">IF(G15="","",VLOOKUP(E15,OFFSET(base_com!$A$7,0,((G15-40)/20)*4,9,4),3,TRUE))</f>
        <v/>
      </c>
      <c r="I15" s="117" t="str">
        <f t="shared" ca="1" si="0"/>
        <v/>
      </c>
      <c r="J15" s="97" t="str">
        <f>IF(G15&lt;&gt;"",SUMPRODUCT((SUBSTITUTE($F$5:$F13,RIGHT($F$5:$F13,4),"")&amp;RIGHT($F$5:$F13,1)=SUBSTITUTE($F14,RIGHT($F14,4),"")&amp;RIGHT(F14,1))*$M$6:$M14),"")</f>
        <v/>
      </c>
      <c r="K15" s="117" t="str">
        <f t="shared" ca="1" si="1"/>
        <v/>
      </c>
      <c r="L15" s="78" t="str">
        <f ca="1">IF(E15="","",VLOOKUP(E15,OFFSET(base_com!$A$7,0,((G15-40)/20)*4,9,4),4,TRUE))</f>
        <v/>
      </c>
      <c r="M15" s="162"/>
      <c r="N15" s="156"/>
      <c r="O15" s="104"/>
      <c r="P15" s="104"/>
      <c r="Q15" s="104"/>
      <c r="R15" s="104"/>
      <c r="S15" s="75"/>
      <c r="T15" s="123"/>
      <c r="U15" s="127"/>
      <c r="V15" s="134"/>
      <c r="W15" s="151"/>
      <c r="X15" s="76"/>
      <c r="Y15" s="10"/>
      <c r="Z15" s="10"/>
      <c r="AA15" s="10"/>
      <c r="AB15" s="9"/>
      <c r="AC15" s="10"/>
      <c r="AD15" s="10"/>
      <c r="AE15" s="11"/>
      <c r="AF15" s="9"/>
      <c r="AG15" s="64"/>
      <c r="AH15" s="9"/>
      <c r="AI15" s="9"/>
      <c r="AJ15" s="170"/>
      <c r="AK15" s="183"/>
      <c r="AL15" s="104"/>
      <c r="AM15" s="104"/>
      <c r="AN15" s="104"/>
      <c r="AO15" s="79"/>
      <c r="AP15" s="164"/>
      <c r="AQ15" s="145"/>
    </row>
    <row r="16" spans="1:43" x14ac:dyDescent="0.25">
      <c r="A16" s="77"/>
      <c r="B16" s="5"/>
      <c r="C16" s="5"/>
      <c r="D16" s="5"/>
      <c r="E16" s="6">
        <v>3298</v>
      </c>
      <c r="F16" s="5" t="s">
        <v>78</v>
      </c>
      <c r="G16" s="101"/>
      <c r="H16" s="173" t="str">
        <f ca="1">IF(G16="","",VLOOKUP(E16,OFFSET(base_com!$A$7,0,((G16-40)/20)*4,9,4),3,TRUE))</f>
        <v/>
      </c>
      <c r="I16" s="117" t="str">
        <f t="shared" ca="1" si="0"/>
        <v/>
      </c>
      <c r="J16" s="97" t="str">
        <f>IF(G16&lt;&gt;"",SUMPRODUCT((SUBSTITUTE($F$5:$F14,RIGHT($F$5:$F14,4),"")&amp;RIGHT($F$5:$F14,1)=SUBSTITUTE($F15,RIGHT($F15,4),"")&amp;RIGHT(F15,1))*$M$6:$M15),"")</f>
        <v/>
      </c>
      <c r="K16" s="117" t="str">
        <f t="shared" ca="1" si="1"/>
        <v/>
      </c>
      <c r="L16" s="78"/>
      <c r="M16" s="159"/>
      <c r="N16" s="155"/>
      <c r="O16" s="104"/>
      <c r="P16" s="104"/>
      <c r="Q16" s="104"/>
      <c r="R16" s="104"/>
      <c r="S16" s="75"/>
      <c r="T16" s="123"/>
      <c r="U16" s="127"/>
      <c r="V16" s="134"/>
      <c r="W16" s="151"/>
      <c r="X16" s="77">
        <v>43305</v>
      </c>
      <c r="Y16" s="5" t="s">
        <v>33</v>
      </c>
      <c r="Z16" s="5" t="s">
        <v>34</v>
      </c>
      <c r="AA16" s="5" t="s">
        <v>35</v>
      </c>
      <c r="AB16" s="6">
        <v>1298</v>
      </c>
      <c r="AC16" s="5" t="s">
        <v>36</v>
      </c>
      <c r="AD16" s="5"/>
      <c r="AE16" s="5"/>
      <c r="AF16" s="5"/>
      <c r="AG16" s="65"/>
      <c r="AH16" s="12"/>
      <c r="AI16" s="9"/>
      <c r="AJ16" s="170"/>
      <c r="AK16" s="183"/>
      <c r="AL16" s="104"/>
      <c r="AM16" s="104"/>
      <c r="AN16" s="104"/>
      <c r="AO16" s="79"/>
      <c r="AP16" s="164"/>
      <c r="AQ16" s="145"/>
    </row>
    <row r="17" spans="1:43" ht="15.75" thickBot="1" x14ac:dyDescent="0.3">
      <c r="A17" s="76"/>
      <c r="B17" s="10"/>
      <c r="C17" s="10"/>
      <c r="D17" s="10"/>
      <c r="E17" s="9">
        <f>SUM(E16)</f>
        <v>3298</v>
      </c>
      <c r="F17" s="10"/>
      <c r="G17" s="101">
        <v>40</v>
      </c>
      <c r="H17" s="173">
        <f ca="1">IF(G17="","",VLOOKUP(E17,OFFSET(base_com!$A$7,0,((G17-40)/20)*4,9,4),3,TRUE))</f>
        <v>0.12</v>
      </c>
      <c r="I17" s="117">
        <f t="shared" ca="1" si="0"/>
        <v>395.76</v>
      </c>
      <c r="J17" s="97">
        <f ca="1">IF(G17&lt;&gt;"",SUMPRODUCT((SUBSTITUTE($F$5:$F15,RIGHT($F$5:$F15,4),"")&amp;RIGHT($F$5:$F15,1)=SUBSTITUTE($F16,RIGHT($F16,4),"")&amp;RIGHT(F16,1))*$M$6:$M16),"")</f>
        <v>78.400000000000006</v>
      </c>
      <c r="K17" s="117">
        <f t="shared" ca="1" si="1"/>
        <v>317.36</v>
      </c>
      <c r="L17" s="78">
        <f ca="1">IF(E17="","",VLOOKUP(E17,OFFSET(base_com!$A$7,0,((G17-40)/20)*4,9,4),4,TRUE))</f>
        <v>50</v>
      </c>
      <c r="M17" s="160">
        <f ca="1">+K17+L17</f>
        <v>367.36</v>
      </c>
      <c r="N17" s="155"/>
      <c r="O17" s="104"/>
      <c r="P17" s="104"/>
      <c r="Q17" s="104"/>
      <c r="R17" s="104"/>
      <c r="S17" s="75"/>
      <c r="T17" s="123"/>
      <c r="U17" s="95"/>
      <c r="V17" s="131"/>
      <c r="W17" s="148"/>
      <c r="X17" s="76"/>
      <c r="Y17" s="10" t="s">
        <v>12</v>
      </c>
      <c r="Z17" s="10"/>
      <c r="AA17" s="10"/>
      <c r="AB17" s="9">
        <v>1298</v>
      </c>
      <c r="AC17" s="10"/>
      <c r="AD17" s="10">
        <v>40</v>
      </c>
      <c r="AE17" s="11">
        <v>7.0000000000000007E-2</v>
      </c>
      <c r="AF17" s="9">
        <f>AB17*AE17</f>
        <v>90.860000000000014</v>
      </c>
      <c r="AG17" s="64">
        <v>0</v>
      </c>
      <c r="AH17" s="9">
        <f>AF17-AG17</f>
        <v>90.860000000000014</v>
      </c>
      <c r="AI17" s="9">
        <v>0</v>
      </c>
      <c r="AJ17" s="170">
        <f>AH17+AI17</f>
        <v>90.860000000000014</v>
      </c>
      <c r="AK17" s="183"/>
      <c r="AL17" s="104"/>
      <c r="AM17" s="104"/>
      <c r="AN17" s="104"/>
      <c r="AO17" s="79"/>
      <c r="AP17" s="164"/>
      <c r="AQ17" s="145"/>
    </row>
    <row r="18" spans="1:43" ht="19.5" thickBot="1" x14ac:dyDescent="0.35">
      <c r="A18" s="82"/>
      <c r="B18" s="62"/>
      <c r="C18" s="62"/>
      <c r="D18" s="62"/>
      <c r="E18" s="61"/>
      <c r="F18" s="62" t="s">
        <v>81</v>
      </c>
      <c r="G18" s="120"/>
      <c r="H18" s="174" t="str">
        <f ca="1">IF(G18="","",VLOOKUP(E18,OFFSET(base_com!$A$7,0,((G18-40)/20)*4,9,4),3,TRUE))</f>
        <v/>
      </c>
      <c r="I18" s="118">
        <f ca="1">SUM(I6:I17)</f>
        <v>1140.8800000000001</v>
      </c>
      <c r="J18" s="185">
        <f ca="1">SUM(J6:J17)</f>
        <v>78.400000000000006</v>
      </c>
      <c r="K18" s="118">
        <f ca="1">SUM(K6:K17)</f>
        <v>1062.48</v>
      </c>
      <c r="L18" s="78">
        <f ca="1">SUM(L8:L17)</f>
        <v>140</v>
      </c>
      <c r="M18" s="161">
        <f ca="1">SUM(M6:M17)</f>
        <v>1202.48</v>
      </c>
      <c r="N18" s="154">
        <f ca="1">M18:M18</f>
        <v>1202.48</v>
      </c>
      <c r="O18" s="105"/>
      <c r="P18" s="105"/>
      <c r="Q18" s="105"/>
      <c r="R18" s="105"/>
      <c r="S18" s="83"/>
      <c r="T18" s="123"/>
      <c r="U18" s="135">
        <f ca="1">AK18-N18</f>
        <v>3488.8700000000003</v>
      </c>
      <c r="V18" s="136">
        <f ca="1">U18/AK18</f>
        <v>0.74368145629722793</v>
      </c>
      <c r="W18" s="146"/>
      <c r="X18" s="137"/>
      <c r="Y18" s="62"/>
      <c r="Z18" s="62"/>
      <c r="AA18" s="62"/>
      <c r="AB18" s="61"/>
      <c r="AC18" s="62" t="s">
        <v>13</v>
      </c>
      <c r="AD18" s="62"/>
      <c r="AE18" s="99"/>
      <c r="AF18" s="61">
        <f>SUM(AF6:AF17)</f>
        <v>1274.2600000000002</v>
      </c>
      <c r="AG18" s="102">
        <f>SUM(AG6:AG17)</f>
        <v>0</v>
      </c>
      <c r="AH18" s="61">
        <f>SUM(AH6:AH17)</f>
        <v>1274.2600000000002</v>
      </c>
      <c r="AI18" s="61">
        <f>SUM(AI6:AI17)</f>
        <v>125</v>
      </c>
      <c r="AJ18" s="171">
        <f>SUM(AJ6:AJ17)</f>
        <v>1399.2600000000002</v>
      </c>
      <c r="AK18" s="184">
        <v>4691.3500000000004</v>
      </c>
      <c r="AL18" s="105"/>
      <c r="AM18" s="105"/>
      <c r="AN18" s="105"/>
      <c r="AO18" s="111"/>
      <c r="AP18" s="180">
        <f ca="1">AK18-N18</f>
        <v>3488.8700000000003</v>
      </c>
      <c r="AQ18" s="181">
        <f ca="1">N18/AK18</f>
        <v>0.25631854370277213</v>
      </c>
    </row>
    <row r="19" spans="1:43" x14ac:dyDescent="0.25">
      <c r="A19" s="77"/>
      <c r="B19" s="5"/>
      <c r="C19" s="5"/>
      <c r="D19" s="5"/>
      <c r="E19" s="6">
        <v>1760</v>
      </c>
      <c r="F19" s="5" t="s">
        <v>79</v>
      </c>
      <c r="G19" s="121"/>
      <c r="H19" s="176"/>
      <c r="I19" s="71"/>
      <c r="J19" s="71"/>
      <c r="K19" s="71"/>
      <c r="L19" s="71"/>
      <c r="M19" s="162"/>
      <c r="N19" s="157"/>
      <c r="O19" s="8"/>
      <c r="P19" s="130"/>
      <c r="Q19" s="130"/>
      <c r="R19" s="130"/>
      <c r="S19" s="3"/>
      <c r="T19" s="122"/>
      <c r="U19" s="125"/>
      <c r="V19" s="132"/>
      <c r="W19" s="149"/>
      <c r="X19" s="77">
        <v>43290</v>
      </c>
      <c r="Y19" s="5" t="s">
        <v>26</v>
      </c>
      <c r="Z19" s="5" t="s">
        <v>27</v>
      </c>
      <c r="AA19" s="5" t="s">
        <v>18</v>
      </c>
      <c r="AB19" s="6">
        <v>1760</v>
      </c>
      <c r="AC19" s="5" t="s">
        <v>28</v>
      </c>
      <c r="AD19" s="1"/>
      <c r="AE19" s="2"/>
      <c r="AF19" s="4"/>
      <c r="AG19" s="4"/>
      <c r="AH19" s="4"/>
      <c r="AI19" s="4"/>
      <c r="AJ19" s="170"/>
      <c r="AK19" s="183"/>
      <c r="AL19" s="104"/>
      <c r="AM19" s="104"/>
      <c r="AN19" s="104"/>
      <c r="AO19" s="75"/>
      <c r="AP19" s="164"/>
      <c r="AQ19" s="145"/>
    </row>
    <row r="20" spans="1:43" x14ac:dyDescent="0.25">
      <c r="A20" s="77"/>
      <c r="B20" s="5"/>
      <c r="C20" s="5"/>
      <c r="D20" s="5"/>
      <c r="E20" s="6">
        <v>1522</v>
      </c>
      <c r="F20" s="5" t="s">
        <v>79</v>
      </c>
      <c r="G20" s="101"/>
      <c r="H20" s="177"/>
      <c r="I20" s="70"/>
      <c r="J20" s="97" t="str">
        <f>IF(G20&lt;&gt;"",SUMPRODUCT((SUBSTITUTE($F$5:$F18,RIGHT($F$5:$F18,4),"")&amp;RIGHT($F$5:$F18,1)=SUBSTITUTE($F19,RIGHT($F19,4),"")&amp;RIGHT(F19,1))*$M$6:$M19),"")</f>
        <v/>
      </c>
      <c r="K20" s="70"/>
      <c r="L20" s="78"/>
      <c r="M20" s="160"/>
      <c r="N20" s="157"/>
      <c r="O20" s="8"/>
      <c r="P20" s="130"/>
      <c r="Q20" s="130"/>
      <c r="R20" s="130"/>
      <c r="S20" s="3"/>
      <c r="T20" s="122"/>
      <c r="U20" s="125"/>
      <c r="V20" s="132"/>
      <c r="W20" s="149"/>
      <c r="X20" s="77">
        <v>43325</v>
      </c>
      <c r="Y20" s="5" t="s">
        <v>63</v>
      </c>
      <c r="Z20" s="5" t="s">
        <v>64</v>
      </c>
      <c r="AA20" s="5" t="s">
        <v>19</v>
      </c>
      <c r="AB20" s="6">
        <v>1522</v>
      </c>
      <c r="AC20" s="5" t="s">
        <v>28</v>
      </c>
      <c r="AD20" s="5"/>
      <c r="AE20" s="7"/>
      <c r="AF20" s="6"/>
      <c r="AG20" s="6"/>
      <c r="AH20" s="6"/>
      <c r="AI20" s="6"/>
      <c r="AJ20" s="172"/>
      <c r="AK20" s="183"/>
      <c r="AL20" s="104"/>
      <c r="AM20" s="104"/>
      <c r="AN20" s="104"/>
      <c r="AO20" s="75"/>
      <c r="AP20" s="164"/>
      <c r="AQ20" s="145"/>
    </row>
    <row r="21" spans="1:43" x14ac:dyDescent="0.25">
      <c r="A21" s="77"/>
      <c r="B21" s="5"/>
      <c r="C21" s="5"/>
      <c r="D21" s="5"/>
      <c r="E21" s="6">
        <v>1348</v>
      </c>
      <c r="F21" s="5" t="s">
        <v>79</v>
      </c>
      <c r="G21" s="101"/>
      <c r="H21" s="177"/>
      <c r="I21" s="70"/>
      <c r="J21" s="97" t="str">
        <f>IF(G21&lt;&gt;"",SUMPRODUCT((SUBSTITUTE($F$5:$F19,RIGHT($F$5:$F19,4),"")&amp;RIGHT($F$5:$F19,1)=SUBSTITUTE($F20,RIGHT($F20,4),"")&amp;RIGHT(F20,1))*$M$6:$M20),"")</f>
        <v/>
      </c>
      <c r="K21" s="117" t="str">
        <f t="shared" ref="K21:K31" si="2">IFERROR(I21-J21,"")</f>
        <v/>
      </c>
      <c r="L21" s="78"/>
      <c r="M21" s="160"/>
      <c r="N21" s="157"/>
      <c r="O21" s="104"/>
      <c r="P21" s="107"/>
      <c r="Q21" s="107"/>
      <c r="R21" s="107"/>
      <c r="S21" s="81"/>
      <c r="T21" s="122"/>
      <c r="U21" s="125"/>
      <c r="V21" s="132"/>
      <c r="W21" s="149"/>
      <c r="X21" s="77">
        <v>43332</v>
      </c>
      <c r="Y21" s="5" t="s">
        <v>65</v>
      </c>
      <c r="Z21" s="5" t="s">
        <v>15</v>
      </c>
      <c r="AA21" s="5" t="s">
        <v>16</v>
      </c>
      <c r="AB21" s="6">
        <v>1348</v>
      </c>
      <c r="AC21" s="5" t="s">
        <v>28</v>
      </c>
      <c r="AD21" s="5"/>
      <c r="AE21" s="7"/>
      <c r="AF21" s="6"/>
      <c r="AG21" s="6"/>
      <c r="AH21" s="6"/>
      <c r="AI21" s="6"/>
      <c r="AJ21" s="172"/>
      <c r="AK21" s="183"/>
      <c r="AL21" s="104"/>
      <c r="AM21" s="104"/>
      <c r="AN21" s="104"/>
      <c r="AO21" s="75"/>
      <c r="AP21" s="164"/>
      <c r="AQ21" s="145"/>
    </row>
    <row r="22" spans="1:43" x14ac:dyDescent="0.25">
      <c r="A22" s="76"/>
      <c r="B22" s="10"/>
      <c r="C22" s="10"/>
      <c r="D22" s="10"/>
      <c r="E22" s="9">
        <f>SUM(E19:E21)</f>
        <v>4630</v>
      </c>
      <c r="F22" s="10"/>
      <c r="G22" s="101">
        <v>40</v>
      </c>
      <c r="H22" s="175">
        <f ca="1">IF(G22="","",VLOOKUP(E22,OFFSET(base_com!$A$7,0,((G22-40)/20)*4,9,4),3,TRUE))</f>
        <v>0.13</v>
      </c>
      <c r="I22" s="70">
        <f ca="1">E22*H22</f>
        <v>601.9</v>
      </c>
      <c r="J22" s="97">
        <f ca="1">IF(G22&lt;&gt;"",SUMPRODUCT((SUBSTITUTE($F$5:$F20,RIGHT($F$5:$F20,4),"")&amp;RIGHT($F$5:$F20,1)=SUBSTITUTE($F21,RIGHT($F21,4),"")&amp;RIGHT(F21,1))*$M$6:$M21),"")</f>
        <v>235.8</v>
      </c>
      <c r="K22" s="117">
        <f t="shared" ca="1" si="2"/>
        <v>366.09999999999997</v>
      </c>
      <c r="L22" s="78">
        <f ca="1">IF(E22="","",VLOOKUP(E22,OFFSET(base_com!$A$7,0,((G22-40)/20)*4,9,4),4,TRUE))</f>
        <v>125</v>
      </c>
      <c r="M22" s="160">
        <f ca="1">K22+L22</f>
        <v>491.09999999999997</v>
      </c>
      <c r="N22" s="157"/>
      <c r="O22" s="104"/>
      <c r="P22" s="104"/>
      <c r="Q22" s="104"/>
      <c r="R22" s="104"/>
      <c r="S22" s="75"/>
      <c r="T22" s="122"/>
      <c r="U22" s="125"/>
      <c r="V22" s="132"/>
      <c r="W22" s="149"/>
      <c r="X22" s="76"/>
      <c r="Y22" s="10" t="s">
        <v>12</v>
      </c>
      <c r="Z22" s="10"/>
      <c r="AA22" s="10"/>
      <c r="AB22" s="9">
        <f>SUM(AB19:AB21)</f>
        <v>4630</v>
      </c>
      <c r="AC22" s="10"/>
      <c r="AD22" s="10">
        <v>40</v>
      </c>
      <c r="AE22" s="11">
        <v>0.25</v>
      </c>
      <c r="AF22" s="9">
        <f>AB22*AE22</f>
        <v>1157.5</v>
      </c>
      <c r="AG22" s="9">
        <v>176</v>
      </c>
      <c r="AH22" s="9">
        <f>AF22-AG22</f>
        <v>981.5</v>
      </c>
      <c r="AI22" s="9">
        <v>188</v>
      </c>
      <c r="AJ22" s="169">
        <f>AH22+AI22</f>
        <v>1169.5</v>
      </c>
      <c r="AK22" s="183"/>
      <c r="AL22" s="104"/>
      <c r="AM22" s="104"/>
      <c r="AN22" s="104"/>
      <c r="AO22" s="75"/>
      <c r="AP22" s="164"/>
      <c r="AQ22" s="145"/>
    </row>
    <row r="23" spans="1:43" x14ac:dyDescent="0.25">
      <c r="A23" s="77"/>
      <c r="B23" s="5"/>
      <c r="C23" s="5"/>
      <c r="D23" s="5"/>
      <c r="E23" s="6"/>
      <c r="F23" s="5"/>
      <c r="G23" s="101"/>
      <c r="H23" s="175" t="str">
        <f ca="1">IF(G23="","",VLOOKUP(E23,OFFSET(base_com!$A$7,0,((G23-40)/20)*4,9,4),3,TRUE))</f>
        <v/>
      </c>
      <c r="I23" s="70"/>
      <c r="J23" s="97" t="str">
        <f>IF(G23&lt;&gt;"",SUMPRODUCT((SUBSTITUTE($F$5:$F21,RIGHT($F$5:$F21,4),"")&amp;RIGHT($F$5:$F21,1)=SUBSTITUTE($F22,RIGHT($F22,4),"")&amp;RIGHT(F22,1))*$M$6:$M22),"")</f>
        <v/>
      </c>
      <c r="K23" s="117" t="str">
        <f t="shared" si="2"/>
        <v/>
      </c>
      <c r="L23" s="78" t="str">
        <f ca="1">IF(E23="","",VLOOKUP(E23,OFFSET(base_com!$A$7,0,((G23-40)/20)*4,9,4),4,TRUE))</f>
        <v/>
      </c>
      <c r="M23" s="160"/>
      <c r="N23" s="157"/>
      <c r="O23" s="104"/>
      <c r="P23" s="104"/>
      <c r="Q23" s="104"/>
      <c r="R23" s="104"/>
      <c r="S23" s="75"/>
      <c r="T23" s="122"/>
      <c r="U23" s="125"/>
      <c r="V23" s="132"/>
      <c r="W23" s="149"/>
      <c r="X23" s="77"/>
      <c r="Y23" s="5"/>
      <c r="Z23" s="5"/>
      <c r="AA23" s="5"/>
      <c r="AB23" s="6"/>
      <c r="AC23" s="5"/>
      <c r="AD23" s="5"/>
      <c r="AE23" s="7"/>
      <c r="AF23" s="9"/>
      <c r="AG23" s="6"/>
      <c r="AH23" s="9"/>
      <c r="AI23" s="6"/>
      <c r="AJ23" s="169"/>
      <c r="AK23" s="183"/>
      <c r="AL23" s="104"/>
      <c r="AM23" s="104"/>
      <c r="AN23" s="104"/>
      <c r="AO23" s="75"/>
      <c r="AP23" s="164"/>
      <c r="AQ23" s="145"/>
    </row>
    <row r="24" spans="1:43" x14ac:dyDescent="0.25">
      <c r="A24" s="77"/>
      <c r="B24" s="5"/>
      <c r="C24" s="5"/>
      <c r="D24" s="5"/>
      <c r="E24" s="6">
        <v>1298</v>
      </c>
      <c r="F24" s="5" t="s">
        <v>78</v>
      </c>
      <c r="G24" s="101"/>
      <c r="H24" s="175" t="str">
        <f ca="1">IF(G24="","",VLOOKUP(E24,OFFSET(base_com!$A$7,0,((G24-40)/20)*4,9,4),3,TRUE))</f>
        <v/>
      </c>
      <c r="I24" s="70"/>
      <c r="J24" s="97" t="str">
        <f>IF(G24&lt;&gt;"",SUMPRODUCT((SUBSTITUTE($F$5:$F22,RIGHT($F$5:$F22,4),"")&amp;RIGHT($F$5:$F22,1)=SUBSTITUTE($F23,RIGHT($F23,4),"")&amp;RIGHT(F23,1))*$M$6:$M23),"")</f>
        <v/>
      </c>
      <c r="K24" s="117" t="str">
        <f t="shared" si="2"/>
        <v/>
      </c>
      <c r="L24" s="78"/>
      <c r="M24" s="160"/>
      <c r="N24" s="157"/>
      <c r="O24" s="104"/>
      <c r="P24" s="104"/>
      <c r="Q24" s="104"/>
      <c r="R24" s="104"/>
      <c r="S24" s="75"/>
      <c r="T24" s="122"/>
      <c r="U24" s="125"/>
      <c r="V24" s="132"/>
      <c r="W24" s="149"/>
      <c r="X24" s="77">
        <v>43305</v>
      </c>
      <c r="Y24" s="5" t="s">
        <v>33</v>
      </c>
      <c r="Z24" s="5" t="s">
        <v>34</v>
      </c>
      <c r="AA24" s="5" t="s">
        <v>35</v>
      </c>
      <c r="AB24" s="6">
        <v>1298</v>
      </c>
      <c r="AC24" s="5" t="s">
        <v>36</v>
      </c>
      <c r="AD24" s="5"/>
      <c r="AE24" s="7"/>
      <c r="AF24" s="9"/>
      <c r="AG24" s="6"/>
      <c r="AH24" s="9"/>
      <c r="AI24" s="6"/>
      <c r="AJ24" s="169"/>
      <c r="AK24" s="183"/>
      <c r="AL24" s="104"/>
      <c r="AM24" s="104"/>
      <c r="AN24" s="104"/>
      <c r="AO24" s="75"/>
      <c r="AP24" s="164"/>
      <c r="AQ24" s="145"/>
    </row>
    <row r="25" spans="1:43" x14ac:dyDescent="0.25">
      <c r="A25" s="77"/>
      <c r="B25" s="5"/>
      <c r="C25" s="5"/>
      <c r="D25" s="5"/>
      <c r="E25" s="6">
        <v>2118</v>
      </c>
      <c r="F25" s="5" t="s">
        <v>78</v>
      </c>
      <c r="G25" s="101"/>
      <c r="H25" s="175" t="str">
        <f ca="1">IF(G25="","",VLOOKUP(E25,OFFSET(base_com!$A$7,0,((G25-40)/20)*4,9,4),3,TRUE))</f>
        <v/>
      </c>
      <c r="I25" s="70"/>
      <c r="J25" s="97" t="str">
        <f>IF(G25&lt;&gt;"",SUMPRODUCT((SUBSTITUTE($F$5:$F23,RIGHT($F$5:$F23,4),"")&amp;RIGHT($F$5:$F23,1)=SUBSTITUTE($F24,RIGHT($F24,4),"")&amp;RIGHT(F24,1))*$M$6:$M24),"")</f>
        <v/>
      </c>
      <c r="K25" s="117" t="str">
        <f t="shared" si="2"/>
        <v/>
      </c>
      <c r="L25" s="78"/>
      <c r="M25" s="160"/>
      <c r="N25" s="157"/>
      <c r="O25" s="104"/>
      <c r="P25" s="104"/>
      <c r="Q25" s="104"/>
      <c r="R25" s="104"/>
      <c r="S25" s="75"/>
      <c r="T25" s="122"/>
      <c r="U25" s="125"/>
      <c r="V25" s="132"/>
      <c r="W25" s="149"/>
      <c r="X25" s="77">
        <v>43328</v>
      </c>
      <c r="Y25" s="5" t="s">
        <v>66</v>
      </c>
      <c r="Z25" s="5" t="s">
        <v>67</v>
      </c>
      <c r="AA25" s="5" t="s">
        <v>68</v>
      </c>
      <c r="AB25" s="6">
        <v>2118</v>
      </c>
      <c r="AC25" s="5" t="s">
        <v>36</v>
      </c>
      <c r="AD25" s="5"/>
      <c r="AE25" s="7"/>
      <c r="AF25" s="9"/>
      <c r="AG25" s="6"/>
      <c r="AH25" s="9"/>
      <c r="AI25" s="6"/>
      <c r="AJ25" s="169"/>
      <c r="AK25" s="183"/>
      <c r="AL25" s="104"/>
      <c r="AM25" s="104"/>
      <c r="AN25" s="104"/>
      <c r="AO25" s="75"/>
      <c r="AP25" s="164"/>
      <c r="AQ25" s="145"/>
    </row>
    <row r="26" spans="1:43" x14ac:dyDescent="0.25">
      <c r="A26" s="77"/>
      <c r="B26" s="5"/>
      <c r="C26" s="5"/>
      <c r="D26" s="5"/>
      <c r="E26" s="6">
        <v>2794</v>
      </c>
      <c r="F26" s="5" t="s">
        <v>78</v>
      </c>
      <c r="G26" s="101"/>
      <c r="H26" s="175" t="str">
        <f ca="1">IF(G26="","",VLOOKUP(E26,OFFSET(base_com!$A$7,0,((G26-40)/20)*4,9,4),3,TRUE))</f>
        <v/>
      </c>
      <c r="I26" s="70"/>
      <c r="J26" s="97" t="str">
        <f>IF(G26&lt;&gt;"",SUMPRODUCT((SUBSTITUTE($F$5:$F24,RIGHT($F$5:$F24,4),"")&amp;RIGHT($F$5:$F24,1)=SUBSTITUTE($F25,RIGHT($F25,4),"")&amp;RIGHT(F25,1))*$M$6:$M25),"")</f>
        <v/>
      </c>
      <c r="K26" s="117" t="str">
        <f t="shared" si="2"/>
        <v/>
      </c>
      <c r="L26" s="78"/>
      <c r="M26" s="160"/>
      <c r="N26" s="157"/>
      <c r="O26" s="104"/>
      <c r="P26" s="104"/>
      <c r="Q26" s="104"/>
      <c r="R26" s="104"/>
      <c r="S26" s="75"/>
      <c r="T26" s="122"/>
      <c r="U26" s="125"/>
      <c r="V26" s="132"/>
      <c r="W26" s="149"/>
      <c r="X26" s="77">
        <v>43335</v>
      </c>
      <c r="Y26" s="5" t="s">
        <v>69</v>
      </c>
      <c r="Z26" s="5" t="s">
        <v>70</v>
      </c>
      <c r="AA26" s="5" t="s">
        <v>17</v>
      </c>
      <c r="AB26" s="6">
        <v>2794</v>
      </c>
      <c r="AC26" s="5" t="s">
        <v>36</v>
      </c>
      <c r="AD26" s="5"/>
      <c r="AE26" s="7"/>
      <c r="AF26" s="9"/>
      <c r="AG26" s="6"/>
      <c r="AH26" s="9"/>
      <c r="AI26" s="6"/>
      <c r="AJ26" s="169"/>
      <c r="AK26" s="183"/>
      <c r="AL26" s="104"/>
      <c r="AM26" s="104"/>
      <c r="AN26" s="104"/>
      <c r="AO26" s="75"/>
      <c r="AP26" s="164"/>
      <c r="AQ26" s="145"/>
    </row>
    <row r="27" spans="1:43" x14ac:dyDescent="0.25">
      <c r="A27" s="76"/>
      <c r="B27" s="10"/>
      <c r="C27" s="10"/>
      <c r="D27" s="10"/>
      <c r="E27" s="9">
        <f>SUM(E24:E26)</f>
        <v>6210</v>
      </c>
      <c r="F27" s="10"/>
      <c r="G27" s="101">
        <v>80</v>
      </c>
      <c r="H27" s="175">
        <f ca="1">IF(G27="","",VLOOKUP(E27,OFFSET(base_com!$A$7,0,((G27-40)/20)*4,9,4),3,TRUE))</f>
        <v>0.1</v>
      </c>
      <c r="I27" s="70">
        <f ca="1">E27*H27</f>
        <v>621</v>
      </c>
      <c r="J27" s="97">
        <f ca="1">IF(G27&lt;&gt;"",SUMPRODUCT((SUBSTITUTE($F$5:$F25,RIGHT($F$5:$F25,4),"")&amp;RIGHT($F$5:$F25,1)=SUBSTITUTE($F26,RIGHT($F26,4),"")&amp;RIGHT(F26,1))*$M$6:$M26),"")</f>
        <v>445.76</v>
      </c>
      <c r="K27" s="117">
        <f t="shared" ca="1" si="2"/>
        <v>175.24</v>
      </c>
      <c r="L27" s="78">
        <f ca="1">IF(E27="","",VLOOKUP(E27,OFFSET(base_com!$A$7,0,((G27-40)/20)*4,9,4),4,TRUE))</f>
        <v>50</v>
      </c>
      <c r="M27" s="160">
        <f ca="1">K27+L27</f>
        <v>225.24</v>
      </c>
      <c r="N27" s="157"/>
      <c r="O27" s="104"/>
      <c r="P27" s="104"/>
      <c r="Q27" s="104"/>
      <c r="R27" s="104"/>
      <c r="S27" s="75"/>
      <c r="T27" s="122"/>
      <c r="U27" s="125"/>
      <c r="V27" s="132"/>
      <c r="W27" s="149"/>
      <c r="X27" s="76"/>
      <c r="Y27" s="10" t="s">
        <v>12</v>
      </c>
      <c r="Z27" s="10"/>
      <c r="AA27" s="10"/>
      <c r="AB27" s="9">
        <f>SUM(AB24:AB26)</f>
        <v>6210</v>
      </c>
      <c r="AC27" s="10"/>
      <c r="AD27" s="10">
        <v>40</v>
      </c>
      <c r="AE27" s="11">
        <v>0.25</v>
      </c>
      <c r="AF27" s="9">
        <f t="shared" ref="AF27" si="3">AB27*AE27</f>
        <v>1552.5</v>
      </c>
      <c r="AG27" s="9">
        <v>90.86</v>
      </c>
      <c r="AH27" s="9">
        <f t="shared" ref="AH27" si="4">AF27-AG27</f>
        <v>1461.64</v>
      </c>
      <c r="AI27" s="9">
        <v>188</v>
      </c>
      <c r="AJ27" s="169">
        <f t="shared" ref="AJ27" si="5">AH27+AI27</f>
        <v>1649.64</v>
      </c>
      <c r="AK27" s="183"/>
      <c r="AL27" s="104"/>
      <c r="AM27" s="104"/>
      <c r="AN27" s="104"/>
      <c r="AO27" s="75"/>
      <c r="AP27" s="164"/>
      <c r="AQ27" s="145"/>
    </row>
    <row r="28" spans="1:43" x14ac:dyDescent="0.25">
      <c r="A28" s="77"/>
      <c r="B28" s="5"/>
      <c r="C28" s="5"/>
      <c r="D28" s="5"/>
      <c r="E28" s="6"/>
      <c r="F28" s="5"/>
      <c r="G28" s="101"/>
      <c r="H28" s="175" t="str">
        <f ca="1">IF(G28="","",VLOOKUP(E28,OFFSET(base_com!$A$7,0,((G28-40)/20)*4,9,4),3,TRUE))</f>
        <v/>
      </c>
      <c r="I28" s="70"/>
      <c r="J28" s="97" t="str">
        <f>IF(G28&lt;&gt;"",SUMPRODUCT((SUBSTITUTE($F$5:$F26,RIGHT($F$5:$F26,4),"")&amp;RIGHT($F$5:$F26,1)=SUBSTITUTE($F27,RIGHT($F27,4),"")&amp;RIGHT(F27,1))*$M$6:$M27),"")</f>
        <v/>
      </c>
      <c r="K28" s="117" t="str">
        <f t="shared" si="2"/>
        <v/>
      </c>
      <c r="L28" s="78" t="str">
        <f ca="1">IF(E28="","",VLOOKUP(E28,OFFSET(base_com!$A$7,0,((G28-40)/20)*4,9,4),4,TRUE))</f>
        <v/>
      </c>
      <c r="M28" s="160"/>
      <c r="N28" s="157"/>
      <c r="O28" s="104"/>
      <c r="P28" s="104"/>
      <c r="Q28" s="104"/>
      <c r="R28" s="104"/>
      <c r="S28" s="75"/>
      <c r="T28" s="122"/>
      <c r="U28" s="125"/>
      <c r="V28" s="132"/>
      <c r="W28" s="149"/>
      <c r="X28" s="77"/>
      <c r="Y28" s="5"/>
      <c r="Z28" s="5"/>
      <c r="AA28" s="5"/>
      <c r="AB28" s="6"/>
      <c r="AC28" s="5"/>
      <c r="AD28" s="5"/>
      <c r="AE28" s="7"/>
      <c r="AF28" s="9"/>
      <c r="AG28" s="6"/>
      <c r="AH28" s="9"/>
      <c r="AI28" s="6"/>
      <c r="AJ28" s="169"/>
      <c r="AK28" s="183"/>
      <c r="AL28" s="104"/>
      <c r="AM28" s="104"/>
      <c r="AN28" s="104"/>
      <c r="AO28" s="75"/>
      <c r="AP28" s="164"/>
      <c r="AQ28" s="145"/>
    </row>
    <row r="29" spans="1:43" x14ac:dyDescent="0.25">
      <c r="A29" s="77"/>
      <c r="B29" s="5"/>
      <c r="C29" s="5"/>
      <c r="D29" s="5"/>
      <c r="E29" s="6">
        <v>1131</v>
      </c>
      <c r="F29" s="5" t="s">
        <v>80</v>
      </c>
      <c r="G29" s="101"/>
      <c r="H29" s="175" t="str">
        <f ca="1">IF(G29="","",VLOOKUP(E29,OFFSET(base_com!$A$7,0,((G29-40)/20)*4,9,4),3,TRUE))</f>
        <v/>
      </c>
      <c r="I29" s="70"/>
      <c r="J29" s="97" t="str">
        <f>IF(G29&lt;&gt;"",SUMPRODUCT((SUBSTITUTE($F$5:$F27,RIGHT($F$5:$F27,4),"")&amp;RIGHT($F$5:$F27,1)=SUBSTITUTE($F28,RIGHT($F28,4),"")&amp;RIGHT(F28,1))*$M$6:$M28),"")</f>
        <v/>
      </c>
      <c r="K29" s="117" t="str">
        <f t="shared" si="2"/>
        <v/>
      </c>
      <c r="L29" s="78" t="e">
        <f ca="1">IF(E29="","",VLOOKUP(E29,OFFSET(base_com!$A$7,0,((G29-40)/20)*4,9,4),4,TRUE))</f>
        <v>#REF!</v>
      </c>
      <c r="M29" s="160"/>
      <c r="N29" s="157"/>
      <c r="O29" s="104"/>
      <c r="P29" s="104"/>
      <c r="Q29" s="104"/>
      <c r="R29" s="104"/>
      <c r="S29" s="75"/>
      <c r="T29" s="122"/>
      <c r="U29" s="125"/>
      <c r="V29" s="132"/>
      <c r="W29" s="149"/>
      <c r="X29" s="77">
        <v>43341</v>
      </c>
      <c r="Y29" s="5" t="s">
        <v>71</v>
      </c>
      <c r="Z29" s="5" t="s">
        <v>72</v>
      </c>
      <c r="AA29" s="5" t="s">
        <v>73</v>
      </c>
      <c r="AB29" s="6">
        <v>1131</v>
      </c>
      <c r="AC29" s="5" t="s">
        <v>74</v>
      </c>
      <c r="AD29" s="5"/>
      <c r="AE29" s="7"/>
      <c r="AF29" s="9"/>
      <c r="AG29" s="6"/>
      <c r="AH29" s="9"/>
      <c r="AI29" s="6"/>
      <c r="AJ29" s="169"/>
      <c r="AK29" s="183"/>
      <c r="AL29" s="104"/>
      <c r="AM29" s="104"/>
      <c r="AN29" s="104"/>
      <c r="AO29" s="75"/>
      <c r="AP29" s="164"/>
      <c r="AQ29" s="145"/>
    </row>
    <row r="30" spans="1:43" x14ac:dyDescent="0.25">
      <c r="A30" s="77"/>
      <c r="B30" s="5"/>
      <c r="C30" s="5"/>
      <c r="D30" s="5"/>
      <c r="E30" s="6">
        <v>3320</v>
      </c>
      <c r="F30" s="5" t="s">
        <v>80</v>
      </c>
      <c r="G30" s="101"/>
      <c r="H30" s="175" t="str">
        <f ca="1">IF(G30="","",VLOOKUP(E30,OFFSET(base_com!$A$7,0,((G30-40)/20)*4,9,4),3,TRUE))</f>
        <v/>
      </c>
      <c r="I30" s="70"/>
      <c r="J30" s="97" t="str">
        <f>IF(G30&lt;&gt;"",SUMPRODUCT((SUBSTITUTE($F$5:$F28,RIGHT($F$5:$F28,4),"")&amp;RIGHT($F$5:$F28,1)=SUBSTITUTE($F29,RIGHT($F29,4),"")&amp;RIGHT(F29,1))*$M$6:$M29),"")</f>
        <v/>
      </c>
      <c r="K30" s="117" t="str">
        <f t="shared" si="2"/>
        <v/>
      </c>
      <c r="L30" s="78" t="e">
        <f ca="1">IF(E30="","",VLOOKUP(E30,OFFSET(base_com!$A$7,0,((G30-40)/20)*4,9,4),4,TRUE))</f>
        <v>#REF!</v>
      </c>
      <c r="M30" s="160"/>
      <c r="N30" s="157"/>
      <c r="O30" s="104"/>
      <c r="P30" s="104"/>
      <c r="Q30" s="104"/>
      <c r="R30" s="104"/>
      <c r="S30" s="75"/>
      <c r="T30" s="122"/>
      <c r="U30" s="125"/>
      <c r="V30" s="132"/>
      <c r="W30" s="149"/>
      <c r="X30" s="77">
        <v>43342</v>
      </c>
      <c r="Y30" s="5" t="s">
        <v>75</v>
      </c>
      <c r="Z30" s="5" t="s">
        <v>72</v>
      </c>
      <c r="AA30" s="5" t="s">
        <v>76</v>
      </c>
      <c r="AB30" s="6">
        <v>3320</v>
      </c>
      <c r="AC30" s="5" t="s">
        <v>74</v>
      </c>
      <c r="AD30" s="5"/>
      <c r="AE30" s="7"/>
      <c r="AF30" s="9"/>
      <c r="AG30" s="6"/>
      <c r="AH30" s="9"/>
      <c r="AI30" s="6"/>
      <c r="AJ30" s="169"/>
      <c r="AK30" s="183"/>
      <c r="AL30" s="104"/>
      <c r="AM30" s="104"/>
      <c r="AN30" s="104"/>
      <c r="AO30" s="75"/>
      <c r="AP30" s="164"/>
      <c r="AQ30" s="145"/>
    </row>
    <row r="31" spans="1:43" ht="15.75" thickBot="1" x14ac:dyDescent="0.3">
      <c r="A31" s="76"/>
      <c r="B31" s="10"/>
      <c r="C31" s="10"/>
      <c r="D31" s="10"/>
      <c r="E31" s="9">
        <f>SUM(E29:E30)</f>
        <v>4451</v>
      </c>
      <c r="F31" s="10"/>
      <c r="G31" s="101">
        <v>60</v>
      </c>
      <c r="H31" s="175">
        <f ca="1">IF(G31="","",VLOOKUP(E31,OFFSET(base_com!$A$7,0,((G31-40)/20)*4,9,4),3,TRUE))</f>
        <v>0.1</v>
      </c>
      <c r="I31" s="70">
        <f ca="1">E31*H31</f>
        <v>445.1</v>
      </c>
      <c r="J31" s="97">
        <f ca="1">IF(G31&lt;&gt;"",SUMPRODUCT((SUBSTITUTE($F$5:$F29,RIGHT($F$5:$F29,4),"")&amp;RIGHT($F$5:$F29,1)=SUBSTITUTE($F30,RIGHT($F30,4),"")&amp;RIGHT(F30,1))*$M$6:$M30),"")</f>
        <v>520.91999999999996</v>
      </c>
      <c r="K31" s="117">
        <f t="shared" ca="1" si="2"/>
        <v>-75.819999999999936</v>
      </c>
      <c r="L31" s="78">
        <f ca="1">IF(E31="","",VLOOKUP(E31,OFFSET(base_com!$A$7,0,((G31-40)/20)*4,9,4),4,TRUE))</f>
        <v>38</v>
      </c>
      <c r="M31" s="160">
        <f ca="1">K31+L31</f>
        <v>-37.819999999999936</v>
      </c>
      <c r="N31" s="157"/>
      <c r="O31" s="104"/>
      <c r="P31" s="104"/>
      <c r="Q31" s="104"/>
      <c r="R31" s="104"/>
      <c r="S31" s="75"/>
      <c r="T31" s="122"/>
      <c r="U31" s="125"/>
      <c r="V31" s="132"/>
      <c r="W31" s="149"/>
      <c r="X31" s="76"/>
      <c r="Y31" s="10" t="s">
        <v>12</v>
      </c>
      <c r="Z31" s="10"/>
      <c r="AA31" s="10"/>
      <c r="AB31" s="9">
        <f>SUM(AB29:AB30)</f>
        <v>4451</v>
      </c>
      <c r="AC31" s="10"/>
      <c r="AD31" s="10">
        <v>60</v>
      </c>
      <c r="AE31" s="11">
        <v>0.2</v>
      </c>
      <c r="AF31" s="9">
        <f t="shared" ref="AF31" si="6">AB31*AE31</f>
        <v>890.2</v>
      </c>
      <c r="AG31" s="9">
        <v>0</v>
      </c>
      <c r="AH31" s="9">
        <f t="shared" ref="AH31" si="7">AF31-AG31</f>
        <v>890.2</v>
      </c>
      <c r="AI31" s="9">
        <v>150</v>
      </c>
      <c r="AJ31" s="169">
        <f t="shared" ref="AJ31" si="8">AH31+AI31</f>
        <v>1040.2</v>
      </c>
      <c r="AK31" s="183"/>
      <c r="AL31" s="104"/>
      <c r="AM31" s="104"/>
      <c r="AN31" s="104"/>
      <c r="AO31" s="75"/>
      <c r="AP31" s="164"/>
      <c r="AQ31" s="145"/>
    </row>
    <row r="32" spans="1:43" ht="15.75" thickBot="1" x14ac:dyDescent="0.3">
      <c r="A32" s="82"/>
      <c r="B32" s="62"/>
      <c r="C32" s="62"/>
      <c r="D32" s="62"/>
      <c r="E32" s="61"/>
      <c r="F32" s="62" t="s">
        <v>81</v>
      </c>
      <c r="G32" s="120"/>
      <c r="H32" s="175" t="str">
        <f ca="1">IF(G32="","",VLOOKUP(E32,OFFSET(base_com!$A$7,0,((G32-40)/20)*4,9,4),3,TRUE))</f>
        <v/>
      </c>
      <c r="I32" s="98">
        <f ca="1">SUM(I19:I31)</f>
        <v>1668</v>
      </c>
      <c r="J32" s="186">
        <f t="shared" ref="J32:M32" ca="1" si="9">SUM(J19:J31)</f>
        <v>1202.48</v>
      </c>
      <c r="K32" s="98">
        <f t="shared" ca="1" si="9"/>
        <v>465.52</v>
      </c>
      <c r="L32" s="98" t="e">
        <f t="shared" ca="1" si="9"/>
        <v>#REF!</v>
      </c>
      <c r="M32" s="163">
        <f t="shared" ca="1" si="9"/>
        <v>678.52</v>
      </c>
      <c r="N32" s="158">
        <v>1954.2</v>
      </c>
      <c r="O32" s="98">
        <f t="shared" ref="O32" si="10">SUM(O19:O31)</f>
        <v>0</v>
      </c>
      <c r="P32" s="129"/>
      <c r="Q32" s="129"/>
      <c r="R32" s="129"/>
      <c r="S32" s="83"/>
      <c r="T32" s="122"/>
      <c r="U32" s="135">
        <f>AK32-N32</f>
        <v>1905.14</v>
      </c>
      <c r="V32" s="136">
        <f>U32/AK32</f>
        <v>0.49364399094145633</v>
      </c>
      <c r="W32" s="146"/>
      <c r="X32" s="82"/>
      <c r="Y32" s="62"/>
      <c r="Z32" s="62"/>
      <c r="AA32" s="62"/>
      <c r="AB32" s="61"/>
      <c r="AC32" s="62" t="s">
        <v>13</v>
      </c>
      <c r="AD32" s="62"/>
      <c r="AE32" s="99"/>
      <c r="AF32" s="61"/>
      <c r="AG32" s="61"/>
      <c r="AH32" s="61"/>
      <c r="AI32" s="61"/>
      <c r="AJ32" s="171"/>
      <c r="AK32" s="182">
        <v>3859.34</v>
      </c>
      <c r="AL32" s="105"/>
      <c r="AM32" s="105"/>
      <c r="AN32" s="105"/>
      <c r="AO32" s="83"/>
      <c r="AP32" s="180">
        <f>AK32-N32</f>
        <v>1905.14</v>
      </c>
      <c r="AQ32" s="181">
        <f>N32/AK32</f>
        <v>0.50635600905854372</v>
      </c>
    </row>
    <row r="33" spans="1:41" x14ac:dyDescent="0.25">
      <c r="A33" s="164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45"/>
      <c r="S33" s="79"/>
      <c r="T33" s="113"/>
      <c r="W33" s="152"/>
      <c r="X33" s="164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45"/>
      <c r="AK33" s="84"/>
      <c r="AL33" s="84"/>
      <c r="AM33" s="84"/>
      <c r="AN33" s="84"/>
      <c r="AO33" s="110"/>
    </row>
    <row r="34" spans="1:41" x14ac:dyDescent="0.25">
      <c r="A34" s="164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45"/>
      <c r="S34" s="79"/>
      <c r="T34" s="113"/>
      <c r="W34" s="152"/>
      <c r="X34" s="164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45"/>
      <c r="AK34" s="84"/>
      <c r="AL34" s="84"/>
      <c r="AM34" s="84"/>
      <c r="AN34" s="84"/>
      <c r="AO34" s="110"/>
    </row>
    <row r="35" spans="1:41" x14ac:dyDescent="0.25">
      <c r="A35" s="164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45"/>
      <c r="S35" s="79"/>
      <c r="T35" s="113"/>
      <c r="W35" s="152"/>
      <c r="X35" s="164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45"/>
      <c r="AK35" s="84"/>
      <c r="AL35" s="84"/>
      <c r="AM35" s="84"/>
      <c r="AN35" s="84"/>
      <c r="AO35" s="110"/>
    </row>
    <row r="36" spans="1:41" x14ac:dyDescent="0.25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45"/>
      <c r="S36" s="79"/>
      <c r="T36" s="113"/>
      <c r="W36" s="152"/>
      <c r="X36" s="164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45"/>
      <c r="AK36" s="84"/>
      <c r="AL36" s="84"/>
      <c r="AM36" s="84"/>
      <c r="AN36" s="84"/>
      <c r="AO36" s="110"/>
    </row>
    <row r="37" spans="1:41" x14ac:dyDescent="0.25">
      <c r="A37" s="164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45"/>
      <c r="S37" s="79"/>
      <c r="T37" s="113"/>
      <c r="W37" s="152"/>
      <c r="X37" s="164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45"/>
      <c r="AK37" s="84"/>
      <c r="AL37" s="84"/>
      <c r="AM37" s="84"/>
      <c r="AN37" s="84"/>
      <c r="AO37" s="110"/>
    </row>
    <row r="38" spans="1:41" x14ac:dyDescent="0.25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45"/>
      <c r="S38" s="79"/>
      <c r="T38" s="113"/>
      <c r="W38" s="152"/>
      <c r="X38" s="164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45"/>
      <c r="AK38" s="84"/>
      <c r="AL38" s="84"/>
      <c r="AM38" s="84"/>
      <c r="AN38" s="84"/>
      <c r="AO38" s="110"/>
    </row>
    <row r="39" spans="1:41" x14ac:dyDescent="0.25">
      <c r="A39" s="164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45"/>
      <c r="S39" s="79"/>
      <c r="T39" s="113"/>
      <c r="W39" s="152"/>
      <c r="X39" s="164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45"/>
      <c r="AK39" s="84"/>
      <c r="AL39" s="84"/>
      <c r="AM39" s="84"/>
      <c r="AN39" s="84"/>
      <c r="AO39" s="110"/>
    </row>
    <row r="40" spans="1:41" x14ac:dyDescent="0.25">
      <c r="A40" s="164"/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45"/>
      <c r="S40" s="79"/>
      <c r="T40" s="113"/>
      <c r="W40" s="152"/>
      <c r="X40" s="164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45"/>
      <c r="AK40" s="84"/>
      <c r="AL40" s="84"/>
      <c r="AM40" s="84"/>
      <c r="AN40" s="84"/>
      <c r="AO40" s="110"/>
    </row>
    <row r="41" spans="1:41" x14ac:dyDescent="0.25">
      <c r="A41" s="164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45"/>
      <c r="S41" s="79"/>
      <c r="T41" s="113"/>
      <c r="W41" s="152"/>
      <c r="X41" s="164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45"/>
      <c r="AK41" s="84"/>
      <c r="AL41" s="84"/>
      <c r="AM41" s="84"/>
      <c r="AN41" s="84"/>
      <c r="AO41" s="110"/>
    </row>
    <row r="42" spans="1:41" x14ac:dyDescent="0.25">
      <c r="A42" s="164"/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45"/>
      <c r="S42" s="79"/>
      <c r="T42" s="113"/>
      <c r="W42" s="152"/>
      <c r="X42" s="164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45"/>
      <c r="AK42" s="84"/>
      <c r="AL42" s="84"/>
      <c r="AM42" s="84"/>
      <c r="AN42" s="84"/>
      <c r="AO42" s="110"/>
    </row>
    <row r="43" spans="1:41" x14ac:dyDescent="0.25">
      <c r="A43" s="164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45"/>
      <c r="S43" s="79"/>
      <c r="T43" s="113"/>
      <c r="W43" s="152"/>
      <c r="X43" s="164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45"/>
      <c r="AK43" s="84"/>
      <c r="AL43" s="84"/>
      <c r="AM43" s="84"/>
      <c r="AN43" s="84"/>
      <c r="AO43" s="110"/>
    </row>
    <row r="44" spans="1:41" x14ac:dyDescent="0.25">
      <c r="A44" s="164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45"/>
      <c r="S44" s="79"/>
      <c r="T44" s="113"/>
      <c r="W44" s="152"/>
      <c r="X44" s="164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45"/>
      <c r="AK44" s="84"/>
      <c r="AL44" s="84"/>
      <c r="AM44" s="84"/>
      <c r="AN44" s="84"/>
      <c r="AO44" s="110"/>
    </row>
    <row r="45" spans="1:41" x14ac:dyDescent="0.25">
      <c r="A45" s="164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45"/>
      <c r="S45" s="79"/>
      <c r="T45" s="113"/>
      <c r="W45" s="152"/>
      <c r="X45" s="164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45"/>
      <c r="AK45" s="84"/>
      <c r="AL45" s="84"/>
      <c r="AM45" s="84"/>
      <c r="AN45" s="84"/>
      <c r="AO45" s="110"/>
    </row>
    <row r="46" spans="1:41" x14ac:dyDescent="0.25">
      <c r="A46" s="164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45"/>
      <c r="S46" s="79"/>
      <c r="T46" s="113"/>
      <c r="W46" s="152"/>
      <c r="X46" s="164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45"/>
      <c r="AK46" s="84"/>
      <c r="AL46" s="84"/>
      <c r="AM46" s="84"/>
      <c r="AN46" s="84"/>
      <c r="AO46" s="110"/>
    </row>
    <row r="47" spans="1:41" x14ac:dyDescent="0.25">
      <c r="A47" s="164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45"/>
      <c r="S47" s="79"/>
      <c r="T47" s="113"/>
      <c r="W47" s="152"/>
      <c r="X47" s="164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45"/>
      <c r="AK47" s="84"/>
      <c r="AL47" s="84"/>
      <c r="AM47" s="84"/>
      <c r="AN47" s="84"/>
      <c r="AO47" s="110"/>
    </row>
    <row r="48" spans="1:41" x14ac:dyDescent="0.25">
      <c r="A48" s="164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45"/>
      <c r="S48" s="79"/>
      <c r="T48" s="113"/>
      <c r="W48" s="152"/>
      <c r="X48" s="164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45"/>
      <c r="AK48" s="84"/>
      <c r="AL48" s="84"/>
      <c r="AM48" s="84"/>
      <c r="AN48" s="84"/>
      <c r="AO48" s="110"/>
    </row>
    <row r="49" spans="1:41" x14ac:dyDescent="0.25">
      <c r="A49" s="164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45"/>
      <c r="S49" s="79"/>
      <c r="T49" s="113"/>
      <c r="W49" s="152"/>
      <c r="X49" s="164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45"/>
      <c r="AK49" s="84"/>
      <c r="AL49" s="84"/>
      <c r="AM49" s="84"/>
      <c r="AN49" s="84"/>
      <c r="AO49" s="110"/>
    </row>
    <row r="50" spans="1:41" x14ac:dyDescent="0.25">
      <c r="A50" s="164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45"/>
      <c r="S50" s="79"/>
      <c r="T50" s="113"/>
      <c r="W50" s="152"/>
      <c r="X50" s="164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45"/>
      <c r="AK50" s="84"/>
      <c r="AL50" s="84"/>
      <c r="AM50" s="84"/>
      <c r="AN50" s="84"/>
      <c r="AO50" s="110"/>
    </row>
    <row r="51" spans="1:41" x14ac:dyDescent="0.25">
      <c r="A51" s="164"/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45"/>
      <c r="S51" s="79"/>
      <c r="T51" s="113"/>
      <c r="W51" s="152"/>
      <c r="X51" s="164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45"/>
      <c r="AK51" s="84"/>
      <c r="AL51" s="84"/>
      <c r="AM51" s="84"/>
      <c r="AN51" s="84"/>
      <c r="AO51" s="110"/>
    </row>
    <row r="52" spans="1:41" x14ac:dyDescent="0.25">
      <c r="A52" s="164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45"/>
      <c r="S52" s="79"/>
      <c r="T52" s="113"/>
      <c r="W52" s="152"/>
      <c r="X52" s="164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45"/>
      <c r="AK52" s="84"/>
      <c r="AL52" s="84"/>
      <c r="AM52" s="84"/>
      <c r="AN52" s="84"/>
      <c r="AO52" s="110"/>
    </row>
    <row r="53" spans="1:41" x14ac:dyDescent="0.25">
      <c r="A53" s="164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45"/>
      <c r="S53" s="79"/>
      <c r="T53" s="113"/>
      <c r="W53" s="152"/>
      <c r="X53" s="164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45"/>
      <c r="AK53" s="84"/>
      <c r="AL53" s="84"/>
      <c r="AM53" s="84"/>
      <c r="AN53" s="84"/>
      <c r="AO53" s="110"/>
    </row>
    <row r="54" spans="1:41" x14ac:dyDescent="0.25">
      <c r="A54" s="164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45"/>
      <c r="S54" s="79"/>
      <c r="T54" s="113"/>
      <c r="W54" s="152"/>
      <c r="X54" s="164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45"/>
      <c r="AK54" s="84"/>
      <c r="AL54" s="84"/>
      <c r="AM54" s="84"/>
      <c r="AN54" s="84"/>
      <c r="AO54" s="110"/>
    </row>
    <row r="55" spans="1:41" x14ac:dyDescent="0.25">
      <c r="A55" s="164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45"/>
      <c r="S55" s="79"/>
      <c r="T55" s="113"/>
      <c r="W55" s="152"/>
      <c r="X55" s="164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45"/>
      <c r="AK55" s="84"/>
      <c r="AL55" s="84"/>
      <c r="AM55" s="84"/>
      <c r="AN55" s="84"/>
      <c r="AO55" s="110"/>
    </row>
    <row r="56" spans="1:41" x14ac:dyDescent="0.25">
      <c r="A56" s="164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45"/>
      <c r="S56" s="79"/>
      <c r="T56" s="113"/>
      <c r="W56" s="152"/>
      <c r="X56" s="164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45"/>
      <c r="AK56" s="84"/>
      <c r="AL56" s="84"/>
      <c r="AM56" s="84"/>
      <c r="AN56" s="84"/>
      <c r="AO56" s="110"/>
    </row>
    <row r="57" spans="1:41" x14ac:dyDescent="0.25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45"/>
      <c r="S57" s="79"/>
      <c r="T57" s="113"/>
      <c r="W57" s="152"/>
      <c r="X57" s="164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45"/>
      <c r="AK57" s="84"/>
      <c r="AL57" s="84"/>
      <c r="AM57" s="84"/>
      <c r="AN57" s="84"/>
      <c r="AO57" s="110"/>
    </row>
    <row r="58" spans="1:41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45"/>
      <c r="S58" s="79"/>
      <c r="T58" s="113"/>
      <c r="W58" s="152"/>
      <c r="X58" s="164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45"/>
      <c r="AK58" s="84"/>
      <c r="AL58" s="84"/>
      <c r="AM58" s="84"/>
      <c r="AN58" s="84"/>
      <c r="AO58" s="110"/>
    </row>
    <row r="59" spans="1:41" ht="15.75" thickBot="1" x14ac:dyDescent="0.3">
      <c r="A59" s="164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45"/>
      <c r="S59" s="111"/>
      <c r="T59" s="113"/>
      <c r="W59" s="152"/>
      <c r="X59" s="164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45"/>
      <c r="AK59" s="84"/>
      <c r="AL59" s="84"/>
      <c r="AM59" s="84"/>
      <c r="AN59" s="84"/>
      <c r="AO59" s="110"/>
    </row>
    <row r="60" spans="1:41" x14ac:dyDescent="0.25">
      <c r="A60" s="164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45"/>
      <c r="S60" s="85"/>
      <c r="T60" s="114"/>
      <c r="W60" s="152"/>
      <c r="X60" s="164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45"/>
      <c r="AK60" s="84"/>
      <c r="AL60" s="84"/>
      <c r="AM60" s="84"/>
      <c r="AN60" s="84"/>
      <c r="AO60" s="110"/>
    </row>
    <row r="61" spans="1:41" x14ac:dyDescent="0.25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45"/>
      <c r="S61" s="5"/>
      <c r="T61" s="114"/>
      <c r="X61" s="164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45"/>
      <c r="AK61" s="84"/>
      <c r="AL61" s="84"/>
      <c r="AM61" s="84"/>
      <c r="AN61" s="84"/>
      <c r="AO61" s="110"/>
    </row>
    <row r="62" spans="1:41" x14ac:dyDescent="0.25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45"/>
      <c r="S62" s="5"/>
      <c r="T62" s="114"/>
      <c r="X62" s="164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45"/>
      <c r="AK62" s="84"/>
      <c r="AL62" s="84"/>
      <c r="AM62" s="84"/>
      <c r="AN62" s="84"/>
      <c r="AO62" s="110"/>
    </row>
    <row r="63" spans="1:41" x14ac:dyDescent="0.25">
      <c r="A63" s="164"/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45"/>
      <c r="S63" s="5"/>
      <c r="T63" s="114"/>
      <c r="X63" s="164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45"/>
      <c r="AK63" s="84"/>
      <c r="AL63" s="84"/>
      <c r="AM63" s="84"/>
      <c r="AN63" s="84"/>
      <c r="AO63" s="110"/>
    </row>
    <row r="64" spans="1:41" x14ac:dyDescent="0.25">
      <c r="A64" s="164"/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45"/>
      <c r="S64" s="5"/>
      <c r="T64" s="114"/>
      <c r="X64" s="164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45"/>
      <c r="AK64" s="84"/>
      <c r="AL64" s="84"/>
      <c r="AM64" s="84"/>
      <c r="AN64" s="84"/>
      <c r="AO64" s="110"/>
    </row>
    <row r="65" spans="1:41" x14ac:dyDescent="0.25">
      <c r="A65" s="164"/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45"/>
      <c r="S65" s="5"/>
      <c r="T65" s="114"/>
      <c r="X65" s="164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45"/>
      <c r="AK65" s="84"/>
      <c r="AL65" s="84"/>
      <c r="AM65" s="84"/>
      <c r="AN65" s="84"/>
      <c r="AO65" s="110"/>
    </row>
    <row r="66" spans="1:41" x14ac:dyDescent="0.25">
      <c r="A66" s="164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45"/>
      <c r="S66" s="5"/>
      <c r="T66" s="114"/>
      <c r="X66" s="164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45"/>
      <c r="AK66" s="84"/>
      <c r="AL66" s="84"/>
      <c r="AM66" s="84"/>
      <c r="AN66" s="84"/>
      <c r="AO66" s="110"/>
    </row>
    <row r="67" spans="1:41" x14ac:dyDescent="0.25">
      <c r="A67" s="164"/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45"/>
      <c r="S67" s="5"/>
      <c r="T67" s="114"/>
      <c r="X67" s="164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45"/>
      <c r="AK67" s="84"/>
      <c r="AL67" s="84"/>
      <c r="AM67" s="84"/>
      <c r="AN67" s="84"/>
      <c r="AO67" s="110"/>
    </row>
    <row r="68" spans="1:41" x14ac:dyDescent="0.25">
      <c r="A68" s="164"/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45"/>
      <c r="S68" s="5"/>
      <c r="T68" s="114"/>
      <c r="X68" s="164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45"/>
      <c r="AK68" s="84"/>
      <c r="AL68" s="84"/>
      <c r="AM68" s="84"/>
      <c r="AN68" s="84"/>
      <c r="AO68" s="110"/>
    </row>
    <row r="69" spans="1:41" x14ac:dyDescent="0.25">
      <c r="A69" s="164"/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45"/>
      <c r="S69" s="5"/>
      <c r="T69" s="114"/>
      <c r="X69" s="164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45"/>
      <c r="AK69" s="84"/>
      <c r="AL69" s="84"/>
      <c r="AM69" s="84"/>
      <c r="AN69" s="84"/>
      <c r="AO69" s="110"/>
    </row>
    <row r="70" spans="1:41" ht="15.75" thickBot="1" x14ac:dyDescent="0.3">
      <c r="A70" s="164"/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45"/>
      <c r="S70" s="5"/>
      <c r="T70" s="114"/>
      <c r="X70" s="166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28"/>
      <c r="AK70" s="84"/>
      <c r="AL70" s="84"/>
      <c r="AM70" s="84"/>
      <c r="AN70" s="84"/>
      <c r="AO70" s="110"/>
    </row>
    <row r="71" spans="1:41" x14ac:dyDescent="0.25">
      <c r="A71" s="164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45"/>
      <c r="S71" s="5"/>
      <c r="T71" s="114"/>
      <c r="X71" s="138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110"/>
    </row>
    <row r="72" spans="1:41" ht="15.75" thickBot="1" x14ac:dyDescent="0.3">
      <c r="A72" s="166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28"/>
      <c r="S72" s="5"/>
      <c r="T72" s="114"/>
      <c r="X72" s="138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110"/>
    </row>
    <row r="73" spans="1:41" x14ac:dyDescent="0.25">
      <c r="S73" s="5"/>
      <c r="T73" s="114"/>
      <c r="X73" s="138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110"/>
    </row>
    <row r="74" spans="1:41" x14ac:dyDescent="0.25">
      <c r="S74" s="5"/>
      <c r="T74" s="114"/>
      <c r="X74" s="138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110"/>
    </row>
    <row r="75" spans="1:41" x14ac:dyDescent="0.25">
      <c r="S75" s="5"/>
      <c r="T75" s="114"/>
      <c r="X75" s="138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110"/>
    </row>
    <row r="76" spans="1:41" x14ac:dyDescent="0.25">
      <c r="S76" s="5"/>
      <c r="T76" s="114"/>
      <c r="X76" s="138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110"/>
    </row>
    <row r="77" spans="1:41" x14ac:dyDescent="0.25">
      <c r="S77" s="109"/>
      <c r="T77" s="115"/>
      <c r="X77" s="138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110"/>
    </row>
    <row r="78" spans="1:41" x14ac:dyDescent="0.25">
      <c r="S78" s="84"/>
      <c r="T78" s="116"/>
      <c r="X78" s="138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110"/>
    </row>
    <row r="79" spans="1:41" x14ac:dyDescent="0.25">
      <c r="S79" s="84"/>
      <c r="T79" s="116"/>
      <c r="X79" s="138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110"/>
    </row>
    <row r="80" spans="1:41" x14ac:dyDescent="0.25">
      <c r="S80" s="84"/>
      <c r="T80" s="116"/>
      <c r="X80" s="138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110"/>
    </row>
    <row r="81" spans="19:41" x14ac:dyDescent="0.25">
      <c r="S81" s="84"/>
      <c r="T81" s="116"/>
      <c r="X81" s="138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110"/>
    </row>
    <row r="82" spans="19:41" x14ac:dyDescent="0.25">
      <c r="S82" s="84"/>
      <c r="T82" s="116"/>
      <c r="X82" s="138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110"/>
    </row>
    <row r="83" spans="19:41" x14ac:dyDescent="0.25">
      <c r="S83" s="84"/>
      <c r="T83" s="116"/>
      <c r="X83" s="138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110"/>
    </row>
    <row r="84" spans="19:41" x14ac:dyDescent="0.25">
      <c r="S84" s="84"/>
      <c r="T84" s="116"/>
      <c r="X84" s="138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110"/>
    </row>
    <row r="85" spans="19:41" x14ac:dyDescent="0.25">
      <c r="S85" s="84"/>
      <c r="T85" s="116"/>
      <c r="X85" s="138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110"/>
    </row>
    <row r="86" spans="19:41" x14ac:dyDescent="0.25">
      <c r="S86" s="84"/>
      <c r="T86" s="116"/>
      <c r="X86" s="138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110"/>
    </row>
    <row r="87" spans="19:41" x14ac:dyDescent="0.25">
      <c r="S87" s="84"/>
      <c r="T87" s="116"/>
      <c r="X87" s="138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110"/>
    </row>
    <row r="88" spans="19:41" x14ac:dyDescent="0.25">
      <c r="S88" s="84"/>
      <c r="T88" s="116"/>
      <c r="X88" s="138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110"/>
    </row>
    <row r="89" spans="19:41" x14ac:dyDescent="0.25">
      <c r="S89" s="84"/>
      <c r="T89" s="116"/>
      <c r="X89" s="138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110"/>
    </row>
    <row r="90" spans="19:41" x14ac:dyDescent="0.25">
      <c r="S90" s="84"/>
      <c r="T90" s="116"/>
      <c r="X90" s="138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110"/>
    </row>
    <row r="91" spans="19:41" x14ac:dyDescent="0.25">
      <c r="S91" s="84"/>
      <c r="T91" s="116"/>
      <c r="X91" s="138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110"/>
    </row>
    <row r="92" spans="19:41" x14ac:dyDescent="0.25">
      <c r="S92" s="84"/>
      <c r="T92" s="116"/>
      <c r="X92" s="138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110"/>
    </row>
    <row r="93" spans="19:41" x14ac:dyDescent="0.25">
      <c r="S93" s="84"/>
      <c r="T93" s="116"/>
      <c r="X93" s="138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110"/>
    </row>
    <row r="94" spans="19:41" x14ac:dyDescent="0.25">
      <c r="S94" s="84"/>
      <c r="T94" s="116"/>
      <c r="X94" s="138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110"/>
    </row>
    <row r="95" spans="19:41" x14ac:dyDescent="0.25">
      <c r="S95" s="84"/>
      <c r="T95" s="116"/>
      <c r="X95" s="138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110"/>
    </row>
    <row r="96" spans="19:41" x14ac:dyDescent="0.25">
      <c r="S96" s="84"/>
      <c r="T96" s="116"/>
      <c r="X96" s="138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110"/>
    </row>
    <row r="97" spans="19:41" x14ac:dyDescent="0.25">
      <c r="S97" s="84"/>
      <c r="T97" s="116"/>
      <c r="X97" s="138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110"/>
    </row>
    <row r="98" spans="19:41" x14ac:dyDescent="0.25">
      <c r="S98" s="84"/>
      <c r="T98" s="116"/>
      <c r="X98" s="138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110"/>
    </row>
    <row r="99" spans="19:41" x14ac:dyDescent="0.25">
      <c r="S99" s="84"/>
      <c r="T99" s="116"/>
      <c r="X99" s="138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110"/>
    </row>
    <row r="100" spans="19:41" x14ac:dyDescent="0.25">
      <c r="S100" s="84"/>
      <c r="T100" s="116"/>
      <c r="X100" s="138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110"/>
    </row>
    <row r="101" spans="19:41" x14ac:dyDescent="0.25">
      <c r="S101" s="84"/>
      <c r="T101" s="116"/>
      <c r="X101" s="138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110"/>
    </row>
    <row r="102" spans="19:41" x14ac:dyDescent="0.25">
      <c r="S102" s="84"/>
      <c r="T102" s="116"/>
      <c r="X102" s="138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110"/>
    </row>
    <row r="103" spans="19:41" x14ac:dyDescent="0.25">
      <c r="S103" s="84"/>
      <c r="T103" s="116"/>
      <c r="X103" s="138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110"/>
    </row>
    <row r="104" spans="19:41" x14ac:dyDescent="0.25">
      <c r="S104" s="84"/>
      <c r="T104" s="116"/>
      <c r="X104" s="138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110"/>
    </row>
    <row r="105" spans="19:41" x14ac:dyDescent="0.25">
      <c r="S105" s="84"/>
      <c r="T105" s="116"/>
      <c r="X105" s="138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110"/>
    </row>
    <row r="106" spans="19:41" x14ac:dyDescent="0.25">
      <c r="S106" s="84"/>
      <c r="T106" s="116"/>
      <c r="X106" s="138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110"/>
    </row>
    <row r="107" spans="19:41" x14ac:dyDescent="0.25">
      <c r="S107" s="84"/>
      <c r="T107" s="116"/>
      <c r="X107" s="138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110"/>
    </row>
    <row r="108" spans="19:41" x14ac:dyDescent="0.25">
      <c r="S108" s="84"/>
      <c r="T108" s="116"/>
      <c r="X108" s="138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110"/>
    </row>
    <row r="109" spans="19:41" x14ac:dyDescent="0.25">
      <c r="S109" s="84"/>
      <c r="T109" s="116"/>
      <c r="X109" s="138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110"/>
    </row>
    <row r="110" spans="19:41" x14ac:dyDescent="0.25">
      <c r="S110" s="84"/>
      <c r="T110" s="116"/>
      <c r="X110" s="138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110"/>
    </row>
    <row r="111" spans="19:41" x14ac:dyDescent="0.25">
      <c r="S111" s="84"/>
      <c r="T111" s="116"/>
      <c r="X111" s="138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110"/>
    </row>
    <row r="112" spans="19:41" x14ac:dyDescent="0.25">
      <c r="S112" s="84"/>
      <c r="T112" s="116"/>
      <c r="X112" s="138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110"/>
    </row>
    <row r="113" spans="19:41" x14ac:dyDescent="0.25">
      <c r="S113" s="84"/>
      <c r="T113" s="116"/>
      <c r="X113" s="138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110"/>
    </row>
    <row r="114" spans="19:41" x14ac:dyDescent="0.25">
      <c r="S114" s="84"/>
      <c r="T114" s="116"/>
      <c r="X114" s="138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110"/>
    </row>
    <row r="115" spans="19:41" x14ac:dyDescent="0.25">
      <c r="S115" s="84"/>
      <c r="T115" s="116"/>
      <c r="X115" s="138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110"/>
    </row>
    <row r="116" spans="19:41" x14ac:dyDescent="0.25">
      <c r="S116" s="84"/>
      <c r="T116" s="116"/>
      <c r="X116" s="138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110"/>
    </row>
    <row r="117" spans="19:41" x14ac:dyDescent="0.25">
      <c r="S117" s="84"/>
      <c r="T117" s="116"/>
      <c r="X117" s="138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110"/>
    </row>
    <row r="118" spans="19:41" x14ac:dyDescent="0.25">
      <c r="S118" s="84"/>
      <c r="T118" s="116"/>
      <c r="X118" s="138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110"/>
    </row>
    <row r="119" spans="19:41" x14ac:dyDescent="0.25">
      <c r="S119" s="84"/>
      <c r="T119" s="116"/>
      <c r="X119" s="138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110"/>
    </row>
    <row r="120" spans="19:41" x14ac:dyDescent="0.25">
      <c r="S120" s="84"/>
      <c r="T120" s="116"/>
      <c r="X120" s="138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110"/>
    </row>
    <row r="121" spans="19:41" x14ac:dyDescent="0.25">
      <c r="S121" s="84"/>
      <c r="T121" s="116"/>
      <c r="X121" s="138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110"/>
    </row>
    <row r="122" spans="19:41" x14ac:dyDescent="0.25">
      <c r="S122" s="84"/>
      <c r="T122" s="116"/>
      <c r="X122" s="138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110"/>
    </row>
    <row r="123" spans="19:41" x14ac:dyDescent="0.25">
      <c r="S123" s="84"/>
      <c r="T123" s="116"/>
      <c r="X123" s="138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110"/>
    </row>
    <row r="124" spans="19:41" x14ac:dyDescent="0.25">
      <c r="S124" s="84"/>
      <c r="T124" s="116"/>
      <c r="X124" s="138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110"/>
    </row>
    <row r="125" spans="19:41" x14ac:dyDescent="0.25">
      <c r="S125" s="84"/>
      <c r="T125" s="116"/>
      <c r="X125" s="138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110"/>
    </row>
    <row r="126" spans="19:41" x14ac:dyDescent="0.25">
      <c r="S126" s="84"/>
      <c r="T126" s="116"/>
      <c r="X126" s="138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110"/>
    </row>
    <row r="127" spans="19:41" x14ac:dyDescent="0.25">
      <c r="S127" s="84"/>
      <c r="T127" s="116"/>
      <c r="X127" s="138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110"/>
    </row>
    <row r="128" spans="19:41" x14ac:dyDescent="0.25">
      <c r="S128" s="84"/>
      <c r="T128" s="116"/>
      <c r="X128" s="138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110"/>
    </row>
    <row r="129" spans="19:41" x14ac:dyDescent="0.25">
      <c r="S129" s="84"/>
      <c r="T129" s="116"/>
      <c r="X129" s="138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110"/>
    </row>
    <row r="130" spans="19:41" x14ac:dyDescent="0.25">
      <c r="S130" s="84"/>
      <c r="T130" s="116"/>
      <c r="X130" s="138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110"/>
    </row>
    <row r="131" spans="19:41" x14ac:dyDescent="0.25">
      <c r="S131" s="84"/>
      <c r="T131" s="116"/>
      <c r="X131" s="138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110"/>
    </row>
    <row r="132" spans="19:41" x14ac:dyDescent="0.25">
      <c r="S132" s="84"/>
      <c r="T132" s="116"/>
      <c r="X132" s="138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110"/>
    </row>
    <row r="133" spans="19:41" x14ac:dyDescent="0.25">
      <c r="S133" s="84"/>
      <c r="T133" s="116"/>
      <c r="X133" s="138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110"/>
    </row>
    <row r="134" spans="19:41" x14ac:dyDescent="0.25">
      <c r="S134" s="84"/>
      <c r="T134" s="116"/>
      <c r="X134" s="138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110"/>
    </row>
    <row r="135" spans="19:41" x14ac:dyDescent="0.25">
      <c r="S135" s="84"/>
      <c r="T135" s="116"/>
      <c r="X135" s="138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110"/>
    </row>
    <row r="136" spans="19:41" x14ac:dyDescent="0.25">
      <c r="S136" s="84"/>
      <c r="T136" s="116"/>
      <c r="X136" s="138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110"/>
    </row>
    <row r="137" spans="19:41" x14ac:dyDescent="0.25">
      <c r="S137" s="84"/>
      <c r="T137" s="116"/>
      <c r="X137" s="138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110"/>
    </row>
    <row r="138" spans="19:41" x14ac:dyDescent="0.25">
      <c r="S138" s="84"/>
      <c r="T138" s="116"/>
      <c r="X138" s="138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110"/>
    </row>
    <row r="139" spans="19:41" x14ac:dyDescent="0.25">
      <c r="S139" s="84"/>
      <c r="T139" s="116"/>
      <c r="X139" s="138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110"/>
    </row>
    <row r="140" spans="19:41" x14ac:dyDescent="0.25">
      <c r="S140" s="84"/>
      <c r="T140" s="116"/>
      <c r="X140" s="138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110"/>
    </row>
    <row r="141" spans="19:41" x14ac:dyDescent="0.25">
      <c r="S141" s="84"/>
      <c r="T141" s="116"/>
      <c r="X141" s="138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110"/>
    </row>
    <row r="142" spans="19:41" x14ac:dyDescent="0.25">
      <c r="S142" s="84"/>
      <c r="T142" s="116"/>
      <c r="X142" s="138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110"/>
    </row>
    <row r="143" spans="19:41" x14ac:dyDescent="0.25">
      <c r="S143" s="84"/>
      <c r="T143" s="116"/>
      <c r="X143" s="138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110"/>
    </row>
    <row r="144" spans="19:41" x14ac:dyDescent="0.25">
      <c r="S144" s="84"/>
      <c r="T144" s="116"/>
      <c r="X144" s="138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110"/>
    </row>
    <row r="145" spans="20:41" x14ac:dyDescent="0.25">
      <c r="T145" s="144"/>
      <c r="X145" s="138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110"/>
    </row>
    <row r="146" spans="20:41" ht="15.75" thickBot="1" x14ac:dyDescent="0.3">
      <c r="T146" s="144"/>
      <c r="X146" s="139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140"/>
    </row>
  </sheetData>
  <mergeCells count="4">
    <mergeCell ref="C4:D4"/>
    <mergeCell ref="Z4:AA4"/>
    <mergeCell ref="N4:S4"/>
    <mergeCell ref="AK4:AO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base_com</vt:lpstr>
      <vt:lpstr> ciaux  groupe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Saclier</dc:creator>
  <cp:lastModifiedBy>pap</cp:lastModifiedBy>
  <cp:lastPrinted>2017-05-12T13:35:51Z</cp:lastPrinted>
  <dcterms:created xsi:type="dcterms:W3CDTF">2017-04-05T13:41:54Z</dcterms:created>
  <dcterms:modified xsi:type="dcterms:W3CDTF">2018-10-07T16:03:43Z</dcterms:modified>
</cp:coreProperties>
</file>