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ilva_pm\Desktop\"/>
    </mc:Choice>
  </mc:AlternateContent>
  <bookViews>
    <workbookView xWindow="360" yWindow="45" windowWidth="19980" windowHeight="11640" firstSheet="1" activeTab="1"/>
  </bookViews>
  <sheets>
    <sheet name="FILTRE AVEC MOTIF DU DEPART STA" sheetId="7" r:id="rId1"/>
    <sheet name="DROIT AMICALE SP + RETRAITE " sheetId="1" r:id="rId2"/>
  </sheets>
  <externalReferences>
    <externalReference r:id="rId3"/>
  </externalReferences>
  <definedNames>
    <definedName name="_xlnm._FilterDatabase" localSheetId="1" hidden="1">'DROIT AMICALE SP + RETRAITE '!$A$2:$Z$96</definedName>
  </definedNames>
  <calcPr calcId="152511"/>
</workbook>
</file>

<file path=xl/calcChain.xml><?xml version="1.0" encoding="utf-8"?>
<calcChain xmlns="http://schemas.openxmlformats.org/spreadsheetml/2006/main">
  <c r="X4" i="1" l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9" i="1"/>
  <c r="X60" i="1"/>
  <c r="X61" i="1"/>
  <c r="X62" i="1"/>
  <c r="X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F47" i="1" l="1"/>
  <c r="F45" i="1"/>
  <c r="X3" i="1"/>
  <c r="H47" i="1" l="1"/>
  <c r="O47" i="1" s="1"/>
  <c r="G47" i="1"/>
  <c r="H46" i="1"/>
  <c r="O46" i="1" s="1"/>
  <c r="G46" i="1"/>
  <c r="N46" i="1" l="1"/>
  <c r="N47" i="1"/>
  <c r="M47" i="1" s="1"/>
  <c r="M46" i="1"/>
  <c r="F23" i="1" l="1"/>
  <c r="G23" i="1" s="1"/>
  <c r="D23" i="1"/>
  <c r="F13" i="1"/>
  <c r="G13" i="1" l="1"/>
  <c r="H23" i="1"/>
  <c r="H13" i="1"/>
  <c r="O13" i="1" s="1"/>
  <c r="O23" i="1" l="1"/>
  <c r="N23" i="1"/>
  <c r="N13" i="1"/>
  <c r="M13" i="1" s="1"/>
  <c r="M23" i="1"/>
  <c r="F16" i="1"/>
  <c r="F38" i="1" l="1"/>
  <c r="G38" i="1" s="1"/>
  <c r="F37" i="1"/>
  <c r="H38" i="1" l="1"/>
  <c r="O38" i="1" s="1"/>
  <c r="F36" i="1"/>
  <c r="F34" i="1"/>
  <c r="F32" i="1"/>
  <c r="F29" i="1"/>
  <c r="N38" i="1" l="1"/>
  <c r="H36" i="1"/>
  <c r="G34" i="1"/>
  <c r="H32" i="1"/>
  <c r="O32" i="1" s="1"/>
  <c r="D29" i="1"/>
  <c r="G36" i="1"/>
  <c r="H34" i="1"/>
  <c r="O34" i="1" s="1"/>
  <c r="G32" i="1"/>
  <c r="H29" i="1"/>
  <c r="O29" i="1" s="1"/>
  <c r="G29" i="1"/>
  <c r="O36" i="1" l="1"/>
  <c r="N34" i="1"/>
  <c r="M34" i="1" s="1"/>
  <c r="N32" i="1"/>
  <c r="M32" i="1" s="1"/>
  <c r="N36" i="1"/>
  <c r="M36" i="1" s="1"/>
  <c r="N29" i="1"/>
  <c r="M29" i="1" s="1"/>
  <c r="F5" i="1"/>
  <c r="G5" i="1" l="1"/>
  <c r="H5" i="1"/>
  <c r="O5" i="1" s="1"/>
  <c r="F14" i="1"/>
  <c r="N5" i="1" l="1"/>
  <c r="M5" i="1" s="1"/>
  <c r="G81" i="1" l="1"/>
  <c r="H81" i="1"/>
  <c r="K81" i="1"/>
  <c r="L81" i="1" s="1"/>
  <c r="G56" i="1" l="1"/>
  <c r="H56" i="1"/>
  <c r="H53" i="1" l="1"/>
  <c r="G53" i="1"/>
  <c r="D86" i="1" l="1"/>
  <c r="G86" i="1"/>
  <c r="H86" i="1"/>
  <c r="N86" i="1" s="1"/>
  <c r="M86" i="1" s="1"/>
  <c r="F28" i="1" l="1"/>
  <c r="D28" i="1" s="1"/>
  <c r="G28" i="1" l="1"/>
  <c r="H28" i="1"/>
  <c r="O28" i="1" s="1"/>
  <c r="N28" i="1" l="1"/>
  <c r="M28" i="1" s="1"/>
  <c r="F85" i="1"/>
  <c r="G85" i="1" s="1"/>
  <c r="L85" i="1"/>
  <c r="L20" i="1"/>
  <c r="H85" i="1" l="1"/>
  <c r="N85" i="1" s="1"/>
  <c r="M85" i="1" s="1"/>
  <c r="F3" i="1"/>
  <c r="Z3" i="1" s="1"/>
  <c r="L72" i="1" l="1"/>
  <c r="L71" i="1"/>
  <c r="F26" i="1" l="1"/>
  <c r="G26" i="1" s="1"/>
  <c r="H26" i="1" l="1"/>
  <c r="O26" i="1" s="1"/>
  <c r="N26" i="1" l="1"/>
  <c r="F4" i="1"/>
  <c r="G4" i="1" l="1"/>
  <c r="H4" i="1"/>
  <c r="O4" i="1" s="1"/>
  <c r="F27" i="1"/>
  <c r="H27" i="1" s="1"/>
  <c r="O27" i="1" s="1"/>
  <c r="N4" i="1" l="1"/>
  <c r="M4" i="1" s="1"/>
  <c r="N27" i="1"/>
  <c r="M27" i="1" s="1"/>
  <c r="D27" i="1"/>
  <c r="G27" i="1"/>
  <c r="L79" i="1" l="1"/>
  <c r="H41" i="1" l="1"/>
  <c r="O41" i="1" s="1"/>
  <c r="G41" i="1"/>
  <c r="F8" i="1"/>
  <c r="F50" i="1"/>
  <c r="G50" i="1" s="1"/>
  <c r="K41" i="1"/>
  <c r="L41" i="1" s="1"/>
  <c r="F42" i="1"/>
  <c r="G42" i="1" s="1"/>
  <c r="H42" i="1" l="1"/>
  <c r="O42" i="1" s="1"/>
  <c r="H50" i="1"/>
  <c r="O50" i="1" s="1"/>
  <c r="F1" i="1"/>
  <c r="D46" i="1" l="1"/>
  <c r="D47" i="1"/>
  <c r="N42" i="1"/>
  <c r="M42" i="1" s="1"/>
  <c r="D38" i="1"/>
  <c r="D13" i="1"/>
  <c r="D36" i="1"/>
  <c r="D37" i="1"/>
  <c r="D32" i="1"/>
  <c r="D34" i="1"/>
  <c r="D65" i="1"/>
  <c r="D66" i="1"/>
  <c r="D5" i="1"/>
  <c r="D62" i="1"/>
  <c r="D56" i="1"/>
  <c r="D81" i="1"/>
  <c r="D57" i="1"/>
  <c r="D52" i="1"/>
  <c r="D54" i="1"/>
  <c r="D85" i="1"/>
  <c r="D73" i="1"/>
  <c r="D71" i="1"/>
  <c r="D72" i="1"/>
  <c r="D42" i="1"/>
  <c r="D41" i="1"/>
  <c r="D19" i="1"/>
  <c r="N50" i="1"/>
  <c r="M50" i="1" s="1"/>
  <c r="D26" i="1"/>
  <c r="D4" i="1"/>
  <c r="D14" i="1"/>
  <c r="D50" i="1"/>
  <c r="F9" i="1"/>
  <c r="D79" i="1" l="1"/>
  <c r="D49" i="1"/>
  <c r="D43" i="1"/>
  <c r="D48" i="1"/>
  <c r="D45" i="1"/>
  <c r="D44" i="1"/>
  <c r="D80" i="1"/>
  <c r="D40" i="1"/>
  <c r="D39" i="1"/>
  <c r="D35" i="1"/>
  <c r="D33" i="1"/>
  <c r="D30" i="1"/>
  <c r="D31" i="1"/>
  <c r="D25" i="1"/>
  <c r="D24" i="1"/>
  <c r="D22" i="1"/>
  <c r="D21" i="1"/>
  <c r="D20" i="1"/>
  <c r="D18" i="1"/>
  <c r="D17" i="1"/>
  <c r="D16" i="1"/>
  <c r="D83" i="1"/>
  <c r="D12" i="1"/>
  <c r="D15" i="1"/>
  <c r="D76" i="1"/>
  <c r="D11" i="1"/>
  <c r="D10" i="1"/>
  <c r="D9" i="1"/>
  <c r="D8" i="1"/>
  <c r="D7" i="1"/>
  <c r="D6" i="1"/>
  <c r="D3" i="1"/>
  <c r="D84" i="1"/>
  <c r="D78" i="1"/>
  <c r="D77" i="1"/>
  <c r="D75" i="1"/>
  <c r="D69" i="1"/>
  <c r="D68" i="1"/>
  <c r="D61" i="1"/>
  <c r="D59" i="1"/>
  <c r="D55" i="1"/>
  <c r="L69" i="1"/>
  <c r="L68" i="1"/>
  <c r="M73" i="1" l="1"/>
  <c r="M66" i="1" l="1"/>
  <c r="M52" i="1"/>
  <c r="M58" i="1"/>
  <c r="M59" i="1"/>
  <c r="M60" i="1"/>
  <c r="M63" i="1"/>
  <c r="M64" i="1"/>
  <c r="M65" i="1"/>
  <c r="M57" i="1"/>
  <c r="H52" i="1" l="1"/>
  <c r="H54" i="1"/>
  <c r="H55" i="1"/>
  <c r="H58" i="1"/>
  <c r="H59" i="1"/>
  <c r="H60" i="1"/>
  <c r="H61" i="1"/>
  <c r="N61" i="1" s="1"/>
  <c r="M61" i="1" s="1"/>
  <c r="H63" i="1"/>
  <c r="H64" i="1"/>
  <c r="H65" i="1"/>
  <c r="H66" i="1"/>
  <c r="H73" i="1"/>
  <c r="H75" i="1"/>
  <c r="H77" i="1"/>
  <c r="N77" i="1" s="1"/>
  <c r="M77" i="1" s="1"/>
  <c r="H78" i="1"/>
  <c r="N78" i="1" s="1"/>
  <c r="M78" i="1" s="1"/>
  <c r="N41" i="1"/>
  <c r="M41" i="1" s="1"/>
  <c r="H84" i="1"/>
  <c r="N84" i="1" s="1"/>
  <c r="M84" i="1" s="1"/>
  <c r="H57" i="1"/>
  <c r="N55" i="1" l="1"/>
  <c r="M55" i="1" s="1"/>
  <c r="F68" i="1"/>
  <c r="F6" i="1"/>
  <c r="H3" i="1" l="1"/>
  <c r="G68" i="1"/>
  <c r="H68" i="1"/>
  <c r="N68" i="1" s="1"/>
  <c r="M68" i="1" s="1"/>
  <c r="H6" i="1"/>
  <c r="O6" i="1" s="1"/>
  <c r="N3" i="1" l="1"/>
  <c r="M3" i="1" s="1"/>
  <c r="N6" i="1"/>
  <c r="M6" i="1" s="1"/>
  <c r="O3" i="1"/>
  <c r="H62" i="1"/>
  <c r="N62" i="1" s="1"/>
  <c r="M62" i="1" s="1"/>
  <c r="G73" i="1"/>
  <c r="G75" i="1"/>
  <c r="F25" i="1"/>
  <c r="F24" i="1"/>
  <c r="H71" i="1" l="1"/>
  <c r="N71" i="1" s="1"/>
  <c r="M71" i="1" s="1"/>
  <c r="H24" i="1"/>
  <c r="O24" i="1" s="1"/>
  <c r="H25" i="1"/>
  <c r="O25" i="1" s="1"/>
  <c r="G24" i="1"/>
  <c r="G25" i="1"/>
  <c r="G84" i="1"/>
  <c r="G78" i="1"/>
  <c r="G77" i="1"/>
  <c r="G66" i="1"/>
  <c r="G65" i="1"/>
  <c r="G64" i="1"/>
  <c r="G63" i="1"/>
  <c r="G61" i="1"/>
  <c r="G60" i="1"/>
  <c r="G59" i="1"/>
  <c r="G58" i="1"/>
  <c r="G55" i="1"/>
  <c r="G54" i="1"/>
  <c r="G52" i="1"/>
  <c r="G57" i="1"/>
  <c r="N24" i="1" l="1"/>
  <c r="M24" i="1" s="1"/>
  <c r="N25" i="1"/>
  <c r="M25" i="1" s="1"/>
  <c r="H83" i="1" l="1"/>
  <c r="H16" i="1"/>
  <c r="O16" i="1" s="1"/>
  <c r="G83" i="1"/>
  <c r="G16" i="1"/>
  <c r="F49" i="1"/>
  <c r="F48" i="1"/>
  <c r="F44" i="1"/>
  <c r="G62" i="1"/>
  <c r="F43" i="1"/>
  <c r="F40" i="1"/>
  <c r="F39" i="1"/>
  <c r="F35" i="1"/>
  <c r="F33" i="1"/>
  <c r="F31" i="1"/>
  <c r="F30" i="1"/>
  <c r="F22" i="1"/>
  <c r="F21" i="1"/>
  <c r="F20" i="1"/>
  <c r="F19" i="1"/>
  <c r="G19" i="1" s="1"/>
  <c r="F17" i="1"/>
  <c r="F15" i="1"/>
  <c r="F12" i="1"/>
  <c r="F11" i="1"/>
  <c r="F10" i="1"/>
  <c r="G71" i="1"/>
  <c r="F7" i="1"/>
  <c r="N83" i="1" l="1"/>
  <c r="M83" i="1" s="1"/>
  <c r="N16" i="1"/>
  <c r="M16" i="1" s="1"/>
  <c r="G20" i="1"/>
  <c r="H12" i="1"/>
  <c r="O12" i="1" s="1"/>
  <c r="H44" i="1"/>
  <c r="O44" i="1" s="1"/>
  <c r="H30" i="1"/>
  <c r="O30" i="1" s="1"/>
  <c r="H33" i="1"/>
  <c r="O33" i="1" s="1"/>
  <c r="H37" i="1"/>
  <c r="O37" i="1" s="1"/>
  <c r="H40" i="1"/>
  <c r="O40" i="1" s="1"/>
  <c r="H80" i="1"/>
  <c r="N80" i="1" s="1"/>
  <c r="M80" i="1" s="1"/>
  <c r="H31" i="1"/>
  <c r="O31" i="1" s="1"/>
  <c r="H35" i="1"/>
  <c r="O35" i="1" s="1"/>
  <c r="H39" i="1"/>
  <c r="O39" i="1" s="1"/>
  <c r="H43" i="1"/>
  <c r="O43" i="1" s="1"/>
  <c r="H15" i="1"/>
  <c r="O15" i="1" s="1"/>
  <c r="H17" i="1"/>
  <c r="O17" i="1" s="1"/>
  <c r="H18" i="1"/>
  <c r="H20" i="1"/>
  <c r="O20" i="1" s="1"/>
  <c r="H22" i="1"/>
  <c r="O22" i="1" s="1"/>
  <c r="H72" i="1"/>
  <c r="N72" i="1" s="1"/>
  <c r="H19" i="1"/>
  <c r="O19" i="1" s="1"/>
  <c r="H21" i="1"/>
  <c r="O21" i="1" s="1"/>
  <c r="H14" i="1"/>
  <c r="H8" i="1"/>
  <c r="O8" i="1" s="1"/>
  <c r="H10" i="1"/>
  <c r="O10" i="1" s="1"/>
  <c r="H76" i="1"/>
  <c r="N76" i="1" s="1"/>
  <c r="M76" i="1" s="1"/>
  <c r="H9" i="1"/>
  <c r="O9" i="1" s="1"/>
  <c r="H11" i="1"/>
  <c r="O11" i="1" s="1"/>
  <c r="H7" i="1"/>
  <c r="G69" i="1"/>
  <c r="H69" i="1"/>
  <c r="N69" i="1" s="1"/>
  <c r="M69" i="1" s="1"/>
  <c r="H79" i="1"/>
  <c r="N79" i="1" s="1"/>
  <c r="M79" i="1" s="1"/>
  <c r="H48" i="1"/>
  <c r="O48" i="1" s="1"/>
  <c r="H45" i="1"/>
  <c r="O45" i="1" s="1"/>
  <c r="H49" i="1"/>
  <c r="O49" i="1" s="1"/>
  <c r="G3" i="1"/>
  <c r="G7" i="1"/>
  <c r="G8" i="1"/>
  <c r="G10" i="1"/>
  <c r="G76" i="1"/>
  <c r="G14" i="1"/>
  <c r="G72" i="1"/>
  <c r="G21" i="1"/>
  <c r="G30" i="1"/>
  <c r="G33" i="1"/>
  <c r="G37" i="1"/>
  <c r="G40" i="1"/>
  <c r="G80" i="1"/>
  <c r="G45" i="1"/>
  <c r="G49" i="1"/>
  <c r="G79" i="1"/>
  <c r="G9" i="1"/>
  <c r="G11" i="1"/>
  <c r="G12" i="1"/>
  <c r="G15" i="1"/>
  <c r="G17" i="1"/>
  <c r="G18" i="1"/>
  <c r="G22" i="1"/>
  <c r="G31" i="1"/>
  <c r="G35" i="1"/>
  <c r="G39" i="1"/>
  <c r="G43" i="1"/>
  <c r="G44" i="1"/>
  <c r="G48" i="1"/>
  <c r="G6" i="1"/>
  <c r="O7" i="1" l="1"/>
  <c r="N7" i="1"/>
  <c r="M7" i="1" s="1"/>
  <c r="N18" i="1"/>
  <c r="M18" i="1" s="1"/>
  <c r="O18" i="1"/>
  <c r="O14" i="1"/>
  <c r="N45" i="1"/>
  <c r="M45" i="1" s="1"/>
  <c r="N11" i="1"/>
  <c r="M11" i="1" s="1"/>
  <c r="N8" i="1"/>
  <c r="M8" i="1" s="1"/>
  <c r="N21" i="1"/>
  <c r="M21" i="1" s="1"/>
  <c r="N20" i="1"/>
  <c r="M20" i="1" s="1"/>
  <c r="N17" i="1"/>
  <c r="M17" i="1" s="1"/>
  <c r="N43" i="1"/>
  <c r="M43" i="1" s="1"/>
  <c r="N35" i="1"/>
  <c r="M35" i="1" s="1"/>
  <c r="N37" i="1"/>
  <c r="M37" i="1" s="1"/>
  <c r="N30" i="1"/>
  <c r="M30" i="1" s="1"/>
  <c r="N12" i="1"/>
  <c r="M12" i="1" s="1"/>
  <c r="N49" i="1"/>
  <c r="M49" i="1" s="1"/>
  <c r="N48" i="1"/>
  <c r="M48" i="1" s="1"/>
  <c r="N9" i="1"/>
  <c r="M9" i="1" s="1"/>
  <c r="N10" i="1"/>
  <c r="M10" i="1" s="1"/>
  <c r="N14" i="1"/>
  <c r="M14" i="1" s="1"/>
  <c r="N19" i="1"/>
  <c r="M19" i="1" s="1"/>
  <c r="N22" i="1"/>
  <c r="M22" i="1" s="1"/>
  <c r="N15" i="1"/>
  <c r="M15" i="1" s="1"/>
  <c r="N39" i="1"/>
  <c r="M39" i="1" s="1"/>
  <c r="N31" i="1"/>
  <c r="M31" i="1" s="1"/>
  <c r="N40" i="1"/>
  <c r="M40" i="1" s="1"/>
  <c r="N44" i="1"/>
  <c r="M44" i="1" s="1"/>
  <c r="N33" i="1"/>
  <c r="M33" i="1" s="1"/>
  <c r="M72" i="1"/>
</calcChain>
</file>

<file path=xl/comments1.xml><?xml version="1.0" encoding="utf-8"?>
<comments xmlns="http://schemas.openxmlformats.org/spreadsheetml/2006/main">
  <authors>
    <author>DA SILVA Pédro Manuel</author>
    <author>pedro da silva</author>
    <author>DASILVA_pm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DA SILVA Pédro Manuel:
</t>
        </r>
        <r>
          <rPr>
            <sz val="9"/>
            <color indexed="81"/>
            <rFont val="Tahoma"/>
            <family val="2"/>
          </rPr>
          <t xml:space="preserve">11,52€ depuis le 1er mars 2017
1/11/18 vacation officcier passe a 11,63€
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 cree 7/10/2018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cree le 21/05/2018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cree le 21/05/2018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CHEF DE CENTRE DU </t>
        </r>
      </text>
    </comment>
    <comment ref="I46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SDIS 69 
mutation au </t>
        </r>
        <r>
          <rPr>
            <b/>
            <sz val="9"/>
            <color indexed="81"/>
            <rFont val="Tahoma"/>
            <family val="2"/>
          </rPr>
          <t>CI COMMUNAY AU  15/02/18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SDIS 69 
mutation au </t>
        </r>
        <r>
          <rPr>
            <b/>
            <sz val="9"/>
            <color indexed="81"/>
            <rFont val="Tahoma"/>
            <family val="2"/>
          </rPr>
          <t>CI COMMUNAY AU  15/02/18 retour de communay le 1/11/18</t>
        </r>
      </text>
    </comment>
    <comment ref="O51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 cree 7/10/2018</t>
        </r>
      </text>
    </comment>
    <comment ref="T51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cree le 21/05/2018</t>
        </r>
      </text>
    </comment>
    <comment ref="U51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cree le 21/05/2018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02/10/1999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rengagement 4 avril 1981
</t>
        </r>
      </text>
    </comment>
    <comment ref="Y54" authorId="1" shapeId="0">
      <text>
        <r>
          <rPr>
            <b/>
            <sz val="9"/>
            <color indexed="81"/>
            <rFont val="Tahoma"/>
            <family val="2"/>
          </rPr>
          <t>pedro da silva: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fin de droit:</t>
        </r>
        <r>
          <rPr>
            <sz val="9"/>
            <color indexed="81"/>
            <rFont val="Tahoma"/>
            <family val="2"/>
          </rPr>
          <t xml:space="preserve"> suite a sa demande faite par courrie de ne plus faire partie de l'amicale des sapeur pompiers ozon serezin du rhone.</t>
        </r>
      </text>
    </comment>
    <comment ref="P55" authorId="2" shapeId="0">
      <text>
        <r>
          <rPr>
            <b/>
            <sz val="9"/>
            <color indexed="81"/>
            <rFont val="Tahoma"/>
            <family val="2"/>
          </rPr>
          <t>DASILVA_pm:</t>
        </r>
        <r>
          <rPr>
            <sz val="9"/>
            <color indexed="81"/>
            <rFont val="Tahoma"/>
            <family val="2"/>
          </rPr>
          <t xml:space="preserve">
PAS DE VOYAGE EN 2016
VOYAGE THILANDE DU 19 MARS au 28 MARS 2017
VOYAGE CANARIES DU 20 MAI au 27 MAI 2018</t>
        </r>
      </text>
    </comment>
    <comment ref="P61" authorId="2" shapeId="0">
      <text>
        <r>
          <rPr>
            <b/>
            <sz val="9"/>
            <color indexed="81"/>
            <rFont val="Tahoma"/>
            <family val="2"/>
          </rPr>
          <t>DASILVA_pm:</t>
        </r>
        <r>
          <rPr>
            <sz val="9"/>
            <color indexed="81"/>
            <rFont val="Tahoma"/>
            <family val="2"/>
          </rPr>
          <t xml:space="preserve">
PAS DE VOYAGE EN 2016
VOYAGE THILANDE DU 19 MARS au 28 MARS 2017</t>
        </r>
      </text>
    </comment>
    <comment ref="P62" authorId="2" shapeId="0">
      <text>
        <r>
          <rPr>
            <b/>
            <sz val="9"/>
            <color indexed="81"/>
            <rFont val="Tahoma"/>
            <family val="2"/>
          </rPr>
          <t xml:space="preserve">DASILVA_pm: </t>
        </r>
        <r>
          <rPr>
            <sz val="9"/>
            <color indexed="81"/>
            <rFont val="Tahoma"/>
            <family val="2"/>
          </rPr>
          <t>VOYAGE THILANDE DU 18 AU 28 JANVIER 2017 , il a taper dans sont permier voyages de la retraite car il na pas fait de calandrier en 2016</t>
        </r>
      </text>
    </comment>
    <comment ref="O67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 cree 7/10/2018</t>
        </r>
      </text>
    </comment>
    <comment ref="T67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cree le 21/05/2018</t>
        </r>
      </text>
    </comment>
    <comment ref="U67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cree le 21/05/2018</t>
        </r>
      </text>
    </comment>
    <comment ref="O70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 cree 7/10/2018</t>
        </r>
      </text>
    </comment>
    <comment ref="T70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cree le 21/05/2018</t>
        </r>
      </text>
    </comment>
    <comment ref="U70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cree le 21/05/2018</t>
        </r>
      </text>
    </comment>
    <comment ref="O74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 cree 7/10/2018</t>
        </r>
      </text>
    </comment>
    <comment ref="T74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cree le 21/05/2018</t>
        </r>
      </text>
    </comment>
    <comment ref="U74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cree le 21/05/2018</t>
        </r>
      </text>
    </comment>
    <comment ref="I75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SDIS 38
CI CHASSE / RHONE</t>
        </r>
      </text>
    </comment>
    <comment ref="P75" authorId="2" shapeId="0">
      <text>
        <r>
          <rPr>
            <b/>
            <sz val="9"/>
            <color indexed="81"/>
            <rFont val="Tahoma"/>
            <family val="2"/>
          </rPr>
          <t xml:space="preserve">DASILVA_pm:
</t>
        </r>
        <r>
          <rPr>
            <sz val="9"/>
            <color indexed="81"/>
            <rFont val="Tahoma"/>
            <family val="2"/>
          </rPr>
          <t xml:space="preserve">
VOYAGE CANARIES DU 20 MAI au 27 MAI 2018</t>
        </r>
      </text>
    </comment>
    <comment ref="Q75" authorId="2" shapeId="0">
      <text>
        <r>
          <rPr>
            <b/>
            <sz val="9"/>
            <color indexed="81"/>
            <rFont val="Tahoma"/>
            <family val="2"/>
          </rPr>
          <t>DASILVA_pm:</t>
        </r>
        <r>
          <rPr>
            <sz val="9"/>
            <color indexed="81"/>
            <rFont val="Tahoma"/>
            <family val="2"/>
          </rPr>
          <t xml:space="preserve">
inviter a la ste barbe </t>
        </r>
        <r>
          <rPr>
            <b/>
            <sz val="9"/>
            <color indexed="81"/>
            <rFont val="Tahoma"/>
            <family val="2"/>
          </rPr>
          <t xml:space="preserve">2016, 2017 </t>
        </r>
        <r>
          <rPr>
            <sz val="9"/>
            <color indexed="81"/>
            <rFont val="Tahoma"/>
            <family val="2"/>
          </rPr>
          <t>suite a des service rendu a l'amicale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01/06/2015</t>
        </r>
      </text>
    </comment>
    <comment ref="I77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SDIS 38
CI VIENNE</t>
        </r>
      </text>
    </comment>
    <comment ref="I80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SDIS01 au 21/09/2017
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3/10/88 au 1/07/91</t>
        </r>
      </text>
    </comment>
    <comment ref="I81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SDIS 69
CI FEYZIN EN 01/2013
</t>
        </r>
      </text>
    </comment>
    <comment ref="P81" authorId="2" shapeId="0">
      <text>
        <r>
          <rPr>
            <b/>
            <sz val="9"/>
            <color indexed="81"/>
            <rFont val="Tahoma"/>
            <family val="2"/>
          </rPr>
          <t>DASILVA_pm:</t>
        </r>
        <r>
          <rPr>
            <sz val="9"/>
            <color indexed="81"/>
            <rFont val="Tahoma"/>
            <family val="2"/>
          </rPr>
          <t xml:space="preserve">
PAS DE VOYAGE EN 2016
VOYAGE THILANDE DU 19 MARS au 28  MARS 2017</t>
        </r>
      </text>
    </comment>
    <comment ref="Q81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inviter a la ste barbe </t>
        </r>
        <r>
          <rPr>
            <b/>
            <sz val="9"/>
            <color indexed="81"/>
            <rFont val="Tahoma"/>
            <family val="2"/>
          </rPr>
          <t>2016, 2017</t>
        </r>
        <r>
          <rPr>
            <sz val="9"/>
            <color indexed="81"/>
            <rFont val="Tahoma"/>
            <family val="2"/>
          </rPr>
          <t xml:space="preserve"> suite a des service rendu a l'amicale</t>
        </r>
      </text>
    </comment>
    <comment ref="O82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 cree 7/10/2018</t>
        </r>
      </text>
    </comment>
    <comment ref="T82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cree le 21/05/2018</t>
        </r>
      </text>
    </comment>
    <comment ref="U82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cree le 21/05/2018</t>
        </r>
      </text>
    </comment>
    <comment ref="O87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 cree 7/10/2018</t>
        </r>
      </text>
    </comment>
    <comment ref="T87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cree le 21/05/2018</t>
        </r>
      </text>
    </comment>
    <comment ref="U87" authorId="0" shapeId="0">
      <text>
        <r>
          <rPr>
            <b/>
            <sz val="9"/>
            <color indexed="81"/>
            <rFont val="Tahoma"/>
            <family val="2"/>
          </rPr>
          <t>DA SILVA Pédro Manuel:</t>
        </r>
        <r>
          <rPr>
            <sz val="9"/>
            <color indexed="81"/>
            <rFont val="Tahoma"/>
            <family val="2"/>
          </rPr>
          <t xml:space="preserve">
cree le 21/05/2018</t>
        </r>
      </text>
    </comment>
  </commentList>
</comments>
</file>

<file path=xl/sharedStrings.xml><?xml version="1.0" encoding="utf-8"?>
<sst xmlns="http://schemas.openxmlformats.org/spreadsheetml/2006/main" count="575" uniqueCount="157">
  <si>
    <t>NOM DES SP ACTIF OU INACTIF</t>
  </si>
  <si>
    <t>DATE D'ENTREE AU CI OZON</t>
  </si>
  <si>
    <t>DATE DEPART DU CI OZON</t>
  </si>
  <si>
    <t>DUREE</t>
  </si>
  <si>
    <t>MOTIF DU DEPART</t>
  </si>
  <si>
    <t>DATE DEBUT D'INDISPONIBILITER</t>
  </si>
  <si>
    <t>DATE DE RETOUR DE L'INDISPONIBILITER</t>
  </si>
  <si>
    <t>DUREE D'INDISPONIBILITER ANNEE OU MOIS</t>
  </si>
  <si>
    <t>DROIT AMICALE</t>
  </si>
  <si>
    <t>STATUE</t>
  </si>
  <si>
    <t>PERNOMS</t>
  </si>
  <si>
    <t xml:space="preserve"> THOMAS</t>
  </si>
  <si>
    <t>FRANCK</t>
  </si>
  <si>
    <t xml:space="preserve">ACTIF </t>
  </si>
  <si>
    <t xml:space="preserve">AUDREY </t>
  </si>
  <si>
    <t>CONGER MATERNITER</t>
  </si>
  <si>
    <t xml:space="preserve"> JEROME</t>
  </si>
  <si>
    <t xml:space="preserve">MUTATION </t>
  </si>
  <si>
    <t>ACTIF</t>
  </si>
  <si>
    <t xml:space="preserve">AURELIEN </t>
  </si>
  <si>
    <t>OPERATIONNEL</t>
  </si>
  <si>
    <t xml:space="preserve">STEPHANE </t>
  </si>
  <si>
    <t>DENIS</t>
  </si>
  <si>
    <t>NATHALIE</t>
  </si>
  <si>
    <t>ALEXANDRE</t>
  </si>
  <si>
    <t xml:space="preserve">GREGORY </t>
  </si>
  <si>
    <t xml:space="preserve">EDDY </t>
  </si>
  <si>
    <t xml:space="preserve"> GUY</t>
  </si>
  <si>
    <t>PEDRO</t>
  </si>
  <si>
    <t>ANTHONY</t>
  </si>
  <si>
    <t xml:space="preserve">VIRGINIE </t>
  </si>
  <si>
    <t xml:space="preserve">PASCAL </t>
  </si>
  <si>
    <t xml:space="preserve"> FLAVIO</t>
  </si>
  <si>
    <t xml:space="preserve"> J.PHILIPPE</t>
  </si>
  <si>
    <t xml:space="preserve"> BENJAMIN </t>
  </si>
  <si>
    <t>JOHN</t>
  </si>
  <si>
    <t>LUDOVIC</t>
  </si>
  <si>
    <t>VIVIEN</t>
  </si>
  <si>
    <t xml:space="preserve"> GREGOIRE</t>
  </si>
  <si>
    <t>FABRICE</t>
  </si>
  <si>
    <t>LOIC</t>
  </si>
  <si>
    <t xml:space="preserve">MICKAEL </t>
  </si>
  <si>
    <t xml:space="preserve"> FABIEN</t>
  </si>
  <si>
    <t>MUTATION</t>
  </si>
  <si>
    <t xml:space="preserve"> LAURENT</t>
  </si>
  <si>
    <t>PHILIPPE</t>
  </si>
  <si>
    <t xml:space="preserve">  HELENE</t>
  </si>
  <si>
    <t xml:space="preserve">MAXIME </t>
  </si>
  <si>
    <t>CASSANDRE</t>
  </si>
  <si>
    <t xml:space="preserve">GUILLAUME </t>
  </si>
  <si>
    <t>DAVID</t>
  </si>
  <si>
    <t>OLIVIER</t>
  </si>
  <si>
    <t>CHRISTOPHE</t>
  </si>
  <si>
    <t>GILLES</t>
  </si>
  <si>
    <t>YOHANN</t>
  </si>
  <si>
    <t xml:space="preserve"> VANESSA</t>
  </si>
  <si>
    <t>RETRAITE</t>
  </si>
  <si>
    <t>DATE DEBU D'INDISPONIBILITER</t>
  </si>
  <si>
    <t>DUREE D'INDISPONIBILITER</t>
  </si>
  <si>
    <t>DROIT AU VOYAGE</t>
  </si>
  <si>
    <t>RICHARD</t>
  </si>
  <si>
    <t>fin de droit</t>
  </si>
  <si>
    <t xml:space="preserve">RETRAITER </t>
  </si>
  <si>
    <t>DANIEL</t>
  </si>
  <si>
    <t xml:space="preserve"> ROGER</t>
  </si>
  <si>
    <t xml:space="preserve"> GILBERT</t>
  </si>
  <si>
    <t>RETRAITER</t>
  </si>
  <si>
    <t xml:space="preserve"> JACKY </t>
  </si>
  <si>
    <t xml:space="preserve"> DANIEL </t>
  </si>
  <si>
    <t>GEORGES</t>
  </si>
  <si>
    <t>ROGER</t>
  </si>
  <si>
    <t>DEMENAGEMENT</t>
  </si>
  <si>
    <t xml:space="preserve">LOUIS </t>
  </si>
  <si>
    <t xml:space="preserve"> JEAN</t>
  </si>
  <si>
    <t xml:space="preserve">LUCIEN </t>
  </si>
  <si>
    <t>Après 5 ans d’engagement : 1 voyage et 1 sainte barbe</t>
  </si>
  <si>
    <t>Après 10 ans d’engagement :2 voyages et 2 sainte barbe</t>
  </si>
  <si>
    <t>Après 15 ans d’engagement : 3 voyage s et 3 sainte barbe</t>
  </si>
  <si>
    <t>Après 20 ans d’engagement : 4 voyages et 4 sainte barbe</t>
  </si>
  <si>
    <t>Après 25 ans d’engagement : 5 voyages et 5 sainte barbe</t>
  </si>
  <si>
    <t>Après 30 ans d’engagement : 6 voyages et 6 sainte barbe</t>
  </si>
  <si>
    <t>AMELIE</t>
  </si>
  <si>
    <t>NOM DES SP RETRAITE</t>
  </si>
  <si>
    <t>NOM DES SP EN MUTATION</t>
  </si>
  <si>
    <t>NOM DES SP EN DEMISSION</t>
  </si>
  <si>
    <t>DEMISSION</t>
  </si>
  <si>
    <t>INDISPONIBLE</t>
  </si>
  <si>
    <t xml:space="preserve">RETRAITE </t>
  </si>
  <si>
    <t>STATUE OPERATIONNEL</t>
  </si>
  <si>
    <t xml:space="preserve">DEMENAGEMENT </t>
  </si>
  <si>
    <t>FLORIAN</t>
  </si>
  <si>
    <t>NOM DES SP QUI A DEMENAGER SANS MUTATION</t>
  </si>
  <si>
    <t>FABIEN</t>
  </si>
  <si>
    <t>DROIT AU VOYAGE ET SAINTE BARBE</t>
  </si>
  <si>
    <t>STAGIER</t>
  </si>
  <si>
    <t>NOM DES SP QUI SONT EN INDISPONIBLITER</t>
  </si>
  <si>
    <t>DROIT A L'AMICALE</t>
  </si>
  <si>
    <t>FIN DE DROIT</t>
  </si>
  <si>
    <t>Nee le</t>
  </si>
  <si>
    <t>Ages</t>
  </si>
  <si>
    <t>2015 des 20 ans</t>
  </si>
  <si>
    <t>Medailles SP</t>
  </si>
  <si>
    <t>Medailles UD</t>
  </si>
  <si>
    <t>Moins de 5 ans d'engagement: 0 voyage et  0 sainte barbe</t>
  </si>
  <si>
    <t>Nbe d'années</t>
  </si>
  <si>
    <t>fin de droit a l'amicale</t>
  </si>
  <si>
    <t xml:space="preserve">FIN DE DROIT EN </t>
  </si>
  <si>
    <t>2016 des 20 ans</t>
  </si>
  <si>
    <t>INDISPONIBILITER</t>
  </si>
  <si>
    <t>STE BARBE APRES CESSATION D'ACTIVITE</t>
  </si>
  <si>
    <t>VOYAGES APRES CESSATION D'ACTIVITE</t>
  </si>
  <si>
    <t>JULIEN</t>
  </si>
  <si>
    <t>CAMEL</t>
  </si>
  <si>
    <t>LAURENT</t>
  </si>
  <si>
    <t>DATE D'ENTREE AU CI OZON / SEREZIN DU RHONE</t>
  </si>
  <si>
    <t>DATE DEPART DU CI OZON / SEREZIN DU RHONE</t>
  </si>
  <si>
    <t>SERVICE RENDU APRES  CESSATION D'ACTIVITE</t>
  </si>
  <si>
    <t>EX:PREPA FOIRE ,  CONCOURS, STE BARBE,CALENDRIER, ETC ….</t>
  </si>
  <si>
    <t>DCD</t>
  </si>
  <si>
    <t>INACTIF</t>
  </si>
  <si>
    <t>SAINTE BARBE APRES CESSATION D'ACTIVITE</t>
  </si>
  <si>
    <t>nouveau arrive</t>
  </si>
  <si>
    <t>STAGIAIRE</t>
  </si>
  <si>
    <t>NOUVEAU ARRIVE</t>
  </si>
  <si>
    <t>NOM DES SP en radiation pour faute grave ou non-respect du règlement</t>
  </si>
  <si>
    <t>Quentin</t>
  </si>
  <si>
    <t>RADIATION POUR FAUTE GRAVE</t>
  </si>
  <si>
    <t>RADIATION POUR NON-RESPECT DU REGLEMENT</t>
  </si>
  <si>
    <t xml:space="preserve">RADIATION </t>
  </si>
  <si>
    <t>FIN DROIT SAINTE BARBE ET AUTRE FESTIVITER</t>
  </si>
  <si>
    <t xml:space="preserve">2010 des 20 ans    2015 des 25 ans </t>
  </si>
  <si>
    <t xml:space="preserve">2010 des 20 ans   2015 des 25 ans </t>
  </si>
  <si>
    <t xml:space="preserve">2010 des 20 ans 2015 des 25 ans </t>
  </si>
  <si>
    <t>2016       2017</t>
  </si>
  <si>
    <t xml:space="preserve">2016          2017 </t>
  </si>
  <si>
    <t>RAISON PERSONNELLE / FAMILIALE</t>
  </si>
  <si>
    <t>RAISON PROFESSIONNELLES</t>
  </si>
  <si>
    <t>LAURIE</t>
  </si>
  <si>
    <t>26/11/2016 02/12/2017</t>
  </si>
  <si>
    <t>25/11/2015 26/11/2016 02/12/2017</t>
  </si>
  <si>
    <t>JACQUE</t>
  </si>
  <si>
    <t>ADRIEN</t>
  </si>
  <si>
    <t>01/03/2017 20/05/2018</t>
  </si>
  <si>
    <t xml:space="preserve">voyage pendant qui est opérationnelle </t>
  </si>
  <si>
    <t>Calendriers</t>
  </si>
  <si>
    <t xml:space="preserve">2018 canaries </t>
  </si>
  <si>
    <t>Menbre du Bureau</t>
  </si>
  <si>
    <t>FICHIER CREE EN 12/2014</t>
  </si>
  <si>
    <t xml:space="preserve">CYPRIEN </t>
  </si>
  <si>
    <t>DAMIEN</t>
  </si>
  <si>
    <t>THOMAS</t>
  </si>
  <si>
    <t>A B C D E F G H I J K L M N O P Q R S T U V W X Y Z</t>
  </si>
  <si>
    <t>01/03/2018 demission du bureau le 01/10/18</t>
  </si>
  <si>
    <t xml:space="preserve">montant pour le cadeau il s’agit d’une vacation officier par année passée, </t>
  </si>
  <si>
    <t>vacation officcier</t>
  </si>
  <si>
    <t>FIN DE DROIT AUX BONS CADEAUX</t>
  </si>
  <si>
    <t>01/03/2018 15/11/2018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</si>
</sst>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C]d\ mmmm\ yyyy;@"/>
    <numFmt numFmtId="165" formatCode="[$-F800]dddd\,\ mmmm\ dd\,\ yyyy"/>
    <numFmt numFmtId="167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0"/>
      <color rgb="FF30303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9"/>
      <color indexed="81"/>
      <name val="Tahoma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66FF"/>
        <bgColor indexed="64"/>
      </patternFill>
    </fill>
  </fills>
  <borders count="36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0" fontId="1" fillId="0" borderId="0" xfId="0" applyFont="1"/>
    <xf numFmtId="0" fontId="0" fillId="0" borderId="2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0" fillId="0" borderId="19" xfId="0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0" fontId="0" fillId="0" borderId="0" xfId="0" applyFill="1"/>
    <xf numFmtId="164" fontId="0" fillId="0" borderId="31" xfId="0" applyNumberFormat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2" borderId="11" xfId="0" applyNumberForma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17" fontId="0" fillId="0" borderId="31" xfId="0" applyNumberForma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7" fontId="0" fillId="0" borderId="22" xfId="0" applyNumberForma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4" fontId="0" fillId="0" borderId="3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" fontId="0" fillId="0" borderId="16" xfId="0" applyNumberFormat="1" applyBorder="1" applyAlignment="1">
      <alignment horizontal="center" vertical="center" wrapText="1"/>
    </xf>
    <xf numFmtId="0" fontId="0" fillId="0" borderId="9" xfId="0" applyBorder="1"/>
    <xf numFmtId="0" fontId="0" fillId="0" borderId="8" xfId="0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4" fontId="0" fillId="0" borderId="8" xfId="0" applyNumberFormat="1" applyFill="1" applyBorder="1" applyAlignment="1">
      <alignment vertical="center" wrapText="1"/>
    </xf>
    <xf numFmtId="1" fontId="0" fillId="0" borderId="8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14" fontId="0" fillId="0" borderId="8" xfId="0" applyNumberFormat="1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49" fontId="0" fillId="4" borderId="22" xfId="0" applyNumberForma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17" fontId="0" fillId="4" borderId="22" xfId="0" applyNumberFormat="1" applyFill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7" fontId="0" fillId="0" borderId="23" xfId="0" applyNumberFormat="1" applyBorder="1" applyAlignment="1">
      <alignment horizontal="center" vertical="center" wrapText="1"/>
    </xf>
    <xf numFmtId="167" fontId="0" fillId="0" borderId="22" xfId="0" applyNumberFormat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164" fontId="1" fillId="6" borderId="0" xfId="0" applyNumberFormat="1" applyFont="1" applyFill="1" applyAlignment="1">
      <alignment horizontal="center" vertical="center"/>
    </xf>
    <xf numFmtId="167" fontId="1" fillId="6" borderId="0" xfId="0" applyNumberFormat="1" applyFont="1" applyFill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4" borderId="8" xfId="0" applyNumberFormat="1" applyFill="1" applyBorder="1" applyAlignment="1">
      <alignment horizontal="center" vertical="center" wrapText="1"/>
    </xf>
    <xf numFmtId="167" fontId="0" fillId="0" borderId="22" xfId="0" applyNumberForma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17" fontId="0" fillId="0" borderId="22" xfId="0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4" fontId="11" fillId="0" borderId="8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165" fontId="0" fillId="0" borderId="5" xfId="0" applyNumberFormat="1" applyFill="1" applyBorder="1" applyAlignment="1">
      <alignment horizontal="center" vertical="center" wrapText="1"/>
    </xf>
    <xf numFmtId="2" fontId="0" fillId="0" borderId="21" xfId="0" applyNumberFormat="1" applyFill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 wrapText="1"/>
    </xf>
    <xf numFmtId="17" fontId="0" fillId="0" borderId="5" xfId="0" applyNumberFormat="1" applyFill="1" applyBorder="1" applyAlignment="1">
      <alignment horizontal="center" vertical="center" wrapText="1"/>
    </xf>
    <xf numFmtId="1" fontId="0" fillId="0" borderId="21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4" borderId="23" xfId="0" applyNumberFormat="1" applyFill="1" applyBorder="1" applyAlignment="1">
      <alignment horizontal="center" vertical="center" wrapText="1"/>
    </xf>
    <xf numFmtId="17" fontId="0" fillId="4" borderId="23" xfId="0" applyNumberFormat="1" applyFill="1" applyBorder="1" applyAlignment="1">
      <alignment horizontal="center" vertical="center" wrapText="1"/>
    </xf>
    <xf numFmtId="17" fontId="0" fillId="4" borderId="2" xfId="0" applyNumberFormat="1" applyFill="1" applyBorder="1" applyAlignment="1">
      <alignment horizontal="center" vertical="center" wrapText="1"/>
    </xf>
    <xf numFmtId="14" fontId="0" fillId="4" borderId="22" xfId="0" applyNumberFormat="1" applyFill="1" applyBorder="1" applyAlignment="1">
      <alignment horizontal="center" vertical="center" wrapText="1"/>
    </xf>
    <xf numFmtId="17" fontId="0" fillId="4" borderId="24" xfId="0" applyNumberForma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4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Fill="1" applyBorder="1"/>
    <xf numFmtId="0" fontId="1" fillId="0" borderId="19" xfId="0" applyFont="1" applyBorder="1"/>
    <xf numFmtId="0" fontId="0" fillId="2" borderId="1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ONNE%20QUI%20DES%20DROIT%20A%20L'AMICALE%20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IT AMICALE SP + RETRAITE "/>
      <sheetName val="DROIT AMICALE ENFANTS DE SP"/>
      <sheetName val="ESSAI INTERNET"/>
      <sheetName val="Feuil1"/>
    </sheetNames>
    <sheetDataSet>
      <sheetData sheetId="0">
        <row r="78">
          <cell r="C78">
            <v>0</v>
          </cell>
          <cell r="D78">
            <v>0</v>
          </cell>
        </row>
        <row r="79">
          <cell r="C79">
            <v>1</v>
          </cell>
          <cell r="D79">
            <v>0</v>
          </cell>
        </row>
        <row r="80">
          <cell r="C80">
            <v>2</v>
          </cell>
          <cell r="D80">
            <v>0</v>
          </cell>
        </row>
        <row r="81">
          <cell r="C81">
            <v>3</v>
          </cell>
          <cell r="D81">
            <v>0</v>
          </cell>
        </row>
        <row r="82">
          <cell r="C82">
            <v>4</v>
          </cell>
          <cell r="D82">
            <v>0</v>
          </cell>
        </row>
        <row r="83">
          <cell r="C83">
            <v>5</v>
          </cell>
          <cell r="D83">
            <v>0</v>
          </cell>
        </row>
        <row r="84">
          <cell r="C84">
            <v>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2" sqref="A2:A9"/>
    </sheetView>
  </sheetViews>
  <sheetFormatPr baseColWidth="10" defaultRowHeight="15" x14ac:dyDescent="0.25"/>
  <cols>
    <col min="1" max="1" width="20.85546875" style="26" customWidth="1"/>
    <col min="2" max="2" width="31.140625" style="26" customWidth="1"/>
    <col min="3" max="4" width="11.42578125" customWidth="1"/>
  </cols>
  <sheetData>
    <row r="1" spans="1:2" x14ac:dyDescent="0.25">
      <c r="A1" s="103" t="s">
        <v>9</v>
      </c>
      <c r="B1" s="104" t="s">
        <v>4</v>
      </c>
    </row>
    <row r="2" spans="1:2" x14ac:dyDescent="0.25">
      <c r="A2" s="63" t="s">
        <v>20</v>
      </c>
      <c r="B2" s="63" t="s">
        <v>56</v>
      </c>
    </row>
    <row r="3" spans="1:2" x14ac:dyDescent="0.25">
      <c r="A3" s="63" t="s">
        <v>122</v>
      </c>
      <c r="B3" s="63" t="s">
        <v>71</v>
      </c>
    </row>
    <row r="4" spans="1:2" x14ac:dyDescent="0.25">
      <c r="A4" s="63" t="s">
        <v>66</v>
      </c>
      <c r="B4" s="63" t="s">
        <v>18</v>
      </c>
    </row>
    <row r="5" spans="1:2" x14ac:dyDescent="0.25">
      <c r="A5" s="63" t="s">
        <v>86</v>
      </c>
      <c r="B5" s="63" t="s">
        <v>119</v>
      </c>
    </row>
    <row r="6" spans="1:2" x14ac:dyDescent="0.25">
      <c r="A6" s="63" t="s">
        <v>43</v>
      </c>
      <c r="B6" s="63" t="s">
        <v>43</v>
      </c>
    </row>
    <row r="7" spans="1:2" x14ac:dyDescent="0.25">
      <c r="A7" s="63" t="s">
        <v>85</v>
      </c>
      <c r="B7" s="63" t="s">
        <v>15</v>
      </c>
    </row>
    <row r="8" spans="1:2" x14ac:dyDescent="0.25">
      <c r="A8" s="63" t="s">
        <v>123</v>
      </c>
      <c r="B8" s="63" t="s">
        <v>85</v>
      </c>
    </row>
    <row r="9" spans="1:2" ht="30" x14ac:dyDescent="0.25">
      <c r="A9" s="63" t="s">
        <v>97</v>
      </c>
      <c r="B9" s="3" t="s">
        <v>127</v>
      </c>
    </row>
    <row r="10" spans="1:2" x14ac:dyDescent="0.25">
      <c r="A10" s="63" t="s">
        <v>118</v>
      </c>
      <c r="B10" s="63" t="s">
        <v>126</v>
      </c>
    </row>
    <row r="11" spans="1:2" x14ac:dyDescent="0.25">
      <c r="A11" s="63" t="s">
        <v>128</v>
      </c>
      <c r="B11" s="63" t="s">
        <v>108</v>
      </c>
    </row>
    <row r="12" spans="1:2" ht="30" x14ac:dyDescent="0.25">
      <c r="A12" s="3" t="s">
        <v>155</v>
      </c>
      <c r="B12" s="63" t="s">
        <v>135</v>
      </c>
    </row>
    <row r="13" spans="1:2" ht="45" x14ac:dyDescent="0.25">
      <c r="A13" s="3" t="s">
        <v>129</v>
      </c>
      <c r="B13" s="63" t="s">
        <v>136</v>
      </c>
    </row>
    <row r="14" spans="1:2" x14ac:dyDescent="0.25">
      <c r="A14" s="63" t="s">
        <v>71</v>
      </c>
      <c r="B14" s="63"/>
    </row>
    <row r="15" spans="1:2" x14ac:dyDescent="0.25">
      <c r="A15" s="63"/>
      <c r="B15" s="6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2"/>
  <sheetViews>
    <sheetView tabSelected="1" workbookViewId="0">
      <pane xSplit="1" topLeftCell="B1" activePane="topRight" state="frozen"/>
      <selection activeCell="A6" sqref="A6"/>
      <selection pane="topRight" sqref="A1:A1048576"/>
    </sheetView>
  </sheetViews>
  <sheetFormatPr baseColWidth="10" defaultRowHeight="15" x14ac:dyDescent="0.25"/>
  <cols>
    <col min="1" max="1" width="22.5703125" style="1" customWidth="1"/>
    <col min="2" max="2" width="11.85546875" customWidth="1"/>
    <col min="3" max="3" width="10.42578125" customWidth="1"/>
    <col min="4" max="4" width="6.28515625" customWidth="1"/>
    <col min="5" max="5" width="27.7109375" customWidth="1"/>
    <col min="6" max="6" width="26.42578125" customWidth="1"/>
    <col min="7" max="7" width="20.28515625" customWidth="1"/>
    <col min="8" max="8" width="9" customWidth="1"/>
    <col min="9" max="9" width="18" style="75" customWidth="1"/>
    <col min="10" max="10" width="25.85546875" customWidth="1"/>
    <col min="11" max="11" width="25.7109375" customWidth="1"/>
    <col min="12" max="12" width="24.7109375" customWidth="1"/>
    <col min="13" max="13" width="18.28515625" customWidth="1"/>
    <col min="14" max="14" width="11.5703125" style="26" customWidth="1"/>
    <col min="15" max="15" width="15.28515625" style="26" customWidth="1"/>
    <col min="16" max="19" width="11.5703125" style="26" customWidth="1"/>
    <col min="20" max="20" width="15.42578125" style="26" customWidth="1"/>
    <col min="21" max="21" width="11.5703125" style="26" customWidth="1"/>
    <col min="22" max="23" width="15.5703125" customWidth="1"/>
    <col min="24" max="24" width="11.42578125" style="28"/>
    <col min="25" max="25" width="14.7109375" bestFit="1" customWidth="1"/>
    <col min="26" max="26" width="16.42578125" customWidth="1"/>
  </cols>
  <sheetData>
    <row r="1" spans="1:27" ht="13.5" customHeight="1" thickBot="1" x14ac:dyDescent="0.3">
      <c r="A1" s="74" t="s">
        <v>121</v>
      </c>
      <c r="B1" s="183" t="s">
        <v>105</v>
      </c>
      <c r="C1" s="183"/>
      <c r="D1" s="184" t="s">
        <v>147</v>
      </c>
      <c r="E1" s="184"/>
      <c r="F1" s="87">
        <f ca="1">TODAY()</f>
        <v>43401</v>
      </c>
      <c r="G1" s="149" t="s">
        <v>154</v>
      </c>
      <c r="H1" s="150">
        <v>11.63</v>
      </c>
      <c r="I1" s="188" t="s">
        <v>151</v>
      </c>
      <c r="J1" s="188"/>
      <c r="K1" s="148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26"/>
      <c r="W1" s="26"/>
      <c r="Y1" s="26"/>
      <c r="Z1" s="26"/>
      <c r="AA1" s="26"/>
    </row>
    <row r="2" spans="1:27" ht="76.5" thickTop="1" thickBot="1" x14ac:dyDescent="0.3">
      <c r="A2" s="110" t="s">
        <v>0</v>
      </c>
      <c r="B2" s="10" t="s">
        <v>10</v>
      </c>
      <c r="C2" s="11" t="s">
        <v>98</v>
      </c>
      <c r="D2" s="11" t="s">
        <v>99</v>
      </c>
      <c r="E2" s="11" t="s">
        <v>114</v>
      </c>
      <c r="F2" s="11" t="s">
        <v>115</v>
      </c>
      <c r="G2" s="11" t="s">
        <v>3</v>
      </c>
      <c r="H2" s="109" t="s">
        <v>104</v>
      </c>
      <c r="I2" s="11" t="s">
        <v>4</v>
      </c>
      <c r="J2" s="11" t="s">
        <v>5</v>
      </c>
      <c r="K2" s="11" t="s">
        <v>6</v>
      </c>
      <c r="L2" s="11" t="s">
        <v>7</v>
      </c>
      <c r="M2" s="11" t="s">
        <v>106</v>
      </c>
      <c r="N2" s="11" t="s">
        <v>93</v>
      </c>
      <c r="O2" s="11" t="s">
        <v>153</v>
      </c>
      <c r="P2" s="101" t="s">
        <v>110</v>
      </c>
      <c r="Q2" s="101" t="s">
        <v>120</v>
      </c>
      <c r="R2" s="101" t="s">
        <v>116</v>
      </c>
      <c r="S2" s="101" t="s">
        <v>146</v>
      </c>
      <c r="T2" s="139" t="s">
        <v>143</v>
      </c>
      <c r="U2" s="11" t="s">
        <v>144</v>
      </c>
      <c r="V2" s="11" t="s">
        <v>101</v>
      </c>
      <c r="W2" s="35" t="s">
        <v>102</v>
      </c>
      <c r="X2" s="180"/>
      <c r="Y2" s="27" t="s">
        <v>8</v>
      </c>
      <c r="Z2" s="35" t="s">
        <v>88</v>
      </c>
      <c r="AA2" s="24"/>
    </row>
    <row r="3" spans="1:27" ht="15.75" thickTop="1" x14ac:dyDescent="0.25">
      <c r="A3" s="92"/>
      <c r="B3" s="90" t="s">
        <v>11</v>
      </c>
      <c r="C3" s="106">
        <v>36050</v>
      </c>
      <c r="D3" s="105">
        <f ca="1">DATEDIF(C3,F1,"y")</f>
        <v>20</v>
      </c>
      <c r="E3" s="137">
        <v>42156</v>
      </c>
      <c r="F3" s="137">
        <f ca="1">TODAY()</f>
        <v>43401</v>
      </c>
      <c r="G3" s="159" t="str">
        <f ca="1">DATEDIF(E3,F3,"y")&amp;"ans"&amp;DATEDIF(E3,F3,"ym")&amp;"mois"&amp;DATEDIF(E3,F3,"md")&amp;"jours"</f>
        <v>3ans4mois27jours</v>
      </c>
      <c r="H3" s="91">
        <f ca="1">DATEDIF(E3,F3,"d")/365.25</f>
        <v>3.4086242299794662</v>
      </c>
      <c r="I3" s="105" t="s">
        <v>13</v>
      </c>
      <c r="J3" s="105"/>
      <c r="K3" s="105"/>
      <c r="L3" s="105"/>
      <c r="M3" s="105">
        <f t="shared" ref="M3:M25" ca="1" si="0">YEAR(F:F)+N:N</f>
        <v>2018</v>
      </c>
      <c r="N3" s="140">
        <f ca="1">VLOOKUP(H:H,B90:C96,2,TRUE)</f>
        <v>0</v>
      </c>
      <c r="O3" s="155">
        <f ca="1">H3*H1</f>
        <v>39.642299794661191</v>
      </c>
      <c r="P3" s="140"/>
      <c r="Q3" s="140"/>
      <c r="R3" s="140"/>
      <c r="S3" s="142">
        <v>43160</v>
      </c>
      <c r="T3" s="140"/>
      <c r="U3" s="140"/>
      <c r="V3" s="105"/>
      <c r="W3" s="140"/>
      <c r="X3" s="67" t="str">
        <f>IF(COUNTIF($A$3:A3,A3)&gt;1,"doublon","")</f>
        <v/>
      </c>
      <c r="Y3" s="90" t="s">
        <v>18</v>
      </c>
      <c r="Z3" s="140" t="str">
        <f ca="1">IF(YEARFRAC(E3,F3)&gt;1,"OPERATIONNEL","")</f>
        <v>OPERATIONNEL</v>
      </c>
      <c r="AA3" s="24"/>
    </row>
    <row r="4" spans="1:27" x14ac:dyDescent="0.25">
      <c r="A4" s="92"/>
      <c r="B4" s="90" t="s">
        <v>112</v>
      </c>
      <c r="C4" s="106">
        <v>29785</v>
      </c>
      <c r="D4" s="105">
        <f ca="1">DATEDIF(C4,F1,"y")</f>
        <v>37</v>
      </c>
      <c r="E4" s="137">
        <v>42988</v>
      </c>
      <c r="F4" s="53">
        <f ca="1">TODAY()</f>
        <v>43401</v>
      </c>
      <c r="G4" s="88" t="str">
        <f ca="1">DATEDIF(E4,F4,"y")&amp;"ans"&amp;DATEDIF(E4,F4,"ym")&amp;"mois"&amp;DATEDIF(E4,F4,"md")&amp;"jours"</f>
        <v>1ans1mois18jours</v>
      </c>
      <c r="H4" s="95">
        <f ca="1">DATEDIF(E4,F4,"d")/365.25</f>
        <v>1.1307323750855578</v>
      </c>
      <c r="I4" s="43" t="s">
        <v>13</v>
      </c>
      <c r="J4" s="105"/>
      <c r="K4" s="105"/>
      <c r="L4" s="105"/>
      <c r="M4" s="105">
        <f t="shared" ca="1" si="0"/>
        <v>2018</v>
      </c>
      <c r="N4" s="140">
        <f ca="1">VLOOKUP(H:H,B90:C96,2,TRUE)</f>
        <v>0</v>
      </c>
      <c r="O4" s="155">
        <f ca="1">H4*H1</f>
        <v>13.150417522245037</v>
      </c>
      <c r="P4" s="140"/>
      <c r="Q4" s="140"/>
      <c r="R4" s="140"/>
      <c r="S4" s="140"/>
      <c r="T4" s="140"/>
      <c r="U4" s="140"/>
      <c r="V4" s="105"/>
      <c r="W4" s="140"/>
      <c r="X4" s="67" t="str">
        <f>IF(COUNTIF($A$3:A4,A4)&gt;1,"doublon","")</f>
        <v/>
      </c>
      <c r="Y4" s="90" t="s">
        <v>18</v>
      </c>
      <c r="Z4" s="89" t="s">
        <v>20</v>
      </c>
      <c r="AA4" s="24"/>
    </row>
    <row r="5" spans="1:27" ht="30" x14ac:dyDescent="0.25">
      <c r="A5" s="92"/>
      <c r="B5" s="90" t="s">
        <v>141</v>
      </c>
      <c r="C5" s="106">
        <v>30051</v>
      </c>
      <c r="D5" s="105">
        <f ca="1">DATEDIF(C5,F1,"y")</f>
        <v>36</v>
      </c>
      <c r="E5" s="137">
        <v>43135</v>
      </c>
      <c r="F5" s="53">
        <f ca="1">TODAY()</f>
        <v>43401</v>
      </c>
      <c r="G5" s="88" t="str">
        <f ca="1">DATEDIF(E5,F5,"y")&amp;"ans"&amp;DATEDIF(E5,F5,"ym")&amp;"mois"&amp;DATEDIF(E5,F5,"md")&amp;"jours"</f>
        <v>0ans8mois24jours</v>
      </c>
      <c r="H5" s="95">
        <f ca="1">DATEDIF(E5,F5,"d")/365.25</f>
        <v>0.72826830937713893</v>
      </c>
      <c r="I5" s="43" t="s">
        <v>13</v>
      </c>
      <c r="J5" s="105"/>
      <c r="K5" s="105"/>
      <c r="L5" s="105"/>
      <c r="M5" s="105">
        <f t="shared" ca="1" si="0"/>
        <v>2018</v>
      </c>
      <c r="N5" s="140">
        <f ca="1">VLOOKUP(H:H,B90:C96,2,TRUE)</f>
        <v>0</v>
      </c>
      <c r="O5" s="155">
        <f ca="1">H5*H1</f>
        <v>8.4697604380561256</v>
      </c>
      <c r="P5" s="140"/>
      <c r="Q5" s="140"/>
      <c r="R5" s="140"/>
      <c r="S5" s="142">
        <v>43160</v>
      </c>
      <c r="T5" s="140"/>
      <c r="U5" s="140"/>
      <c r="V5" s="105"/>
      <c r="W5" s="140"/>
      <c r="X5" s="67" t="str">
        <f>IF(COUNTIF($A$3:A5,A5)&gt;1,"doublon","")</f>
        <v/>
      </c>
      <c r="Y5" s="90" t="s">
        <v>18</v>
      </c>
      <c r="Z5" s="89" t="s">
        <v>123</v>
      </c>
      <c r="AA5" s="24"/>
    </row>
    <row r="6" spans="1:27" x14ac:dyDescent="0.25">
      <c r="A6" s="52"/>
      <c r="B6" s="93" t="s">
        <v>12</v>
      </c>
      <c r="C6" s="94">
        <v>28851</v>
      </c>
      <c r="D6" s="54">
        <f ca="1">DATEDIF(C6,F1,"y")</f>
        <v>39</v>
      </c>
      <c r="E6" s="53">
        <v>34700</v>
      </c>
      <c r="F6" s="53">
        <f ca="1">TODAY()</f>
        <v>43401</v>
      </c>
      <c r="G6" s="88" t="str">
        <f ca="1">DATEDIF(E6,F6,"y")&amp;"ans"&amp;DATEDIF(E6,F6,"ym")&amp;"mois"&amp;DATEDIF(E6,F6,"md")&amp;"jours"</f>
        <v>23ans9mois27jours</v>
      </c>
      <c r="H6" s="95">
        <f t="shared" ref="H6:H49" ca="1" si="1">DATEDIF(E6,F6,"d")/365.25</f>
        <v>23.822039698836413</v>
      </c>
      <c r="I6" s="43" t="s">
        <v>13</v>
      </c>
      <c r="J6" s="43"/>
      <c r="K6" s="43"/>
      <c r="L6" s="43"/>
      <c r="M6" s="105">
        <f t="shared" ca="1" si="0"/>
        <v>2022</v>
      </c>
      <c r="N6" s="140">
        <f ca="1">VLOOKUP(H:H,B90:C96,2,TRUE)</f>
        <v>4</v>
      </c>
      <c r="O6" s="155">
        <f ca="1">H6*H1</f>
        <v>277.0503216974675</v>
      </c>
      <c r="P6" s="140"/>
      <c r="Q6" s="140"/>
      <c r="R6" s="140"/>
      <c r="S6" s="140"/>
      <c r="T6" s="138" t="s">
        <v>145</v>
      </c>
      <c r="U6" s="140"/>
      <c r="V6" s="42" t="s">
        <v>100</v>
      </c>
      <c r="W6" s="89"/>
      <c r="X6" s="67" t="str">
        <f>IF(COUNTIF($A$3:A6,A6)&gt;1,"doublon","")</f>
        <v/>
      </c>
      <c r="Y6" s="93" t="s">
        <v>13</v>
      </c>
      <c r="Z6" s="89" t="s">
        <v>20</v>
      </c>
      <c r="AA6" s="24"/>
    </row>
    <row r="7" spans="1:27" ht="30" x14ac:dyDescent="0.25">
      <c r="A7" s="52"/>
      <c r="B7" s="93" t="s">
        <v>19</v>
      </c>
      <c r="C7" s="94">
        <v>34598</v>
      </c>
      <c r="D7" s="54">
        <f ca="1">DATEDIF(C7,F1,"y")</f>
        <v>24</v>
      </c>
      <c r="E7" s="53">
        <v>40544</v>
      </c>
      <c r="F7" s="53">
        <f t="shared" ref="F7:F49" ca="1" si="2">TODAY()</f>
        <v>43401</v>
      </c>
      <c r="G7" s="88" t="str">
        <f t="shared" ref="G7:G49" ca="1" si="3">DATEDIF(E7,F7,"y")&amp;"ans"&amp;DATEDIF(E7,F7,"ym")&amp;"mois"&amp;DATEDIF(E7,F7,"md")&amp;"jours"</f>
        <v>7ans9mois27jours</v>
      </c>
      <c r="H7" s="95">
        <f t="shared" ca="1" si="1"/>
        <v>7.8220396988364138</v>
      </c>
      <c r="I7" s="43" t="s">
        <v>13</v>
      </c>
      <c r="J7" s="43"/>
      <c r="K7" s="43"/>
      <c r="L7" s="43"/>
      <c r="M7" s="105">
        <f t="shared" ca="1" si="0"/>
        <v>2019</v>
      </c>
      <c r="N7" s="140">
        <f ca="1">VLOOKUP(H:H,B90:C96,2,TRUE)</f>
        <v>1</v>
      </c>
      <c r="O7" s="155">
        <f ca="1">H7*H1</f>
        <v>90.970321697467497</v>
      </c>
      <c r="P7" s="140"/>
      <c r="Q7" s="140"/>
      <c r="R7" s="140"/>
      <c r="S7" s="142" t="s">
        <v>156</v>
      </c>
      <c r="T7" s="138" t="s">
        <v>145</v>
      </c>
      <c r="U7" s="140"/>
      <c r="V7" s="43"/>
      <c r="W7" s="89"/>
      <c r="X7" s="67" t="str">
        <f>IF(COUNTIF($A$3:A7,A7)&gt;1,"doublon","")</f>
        <v/>
      </c>
      <c r="Y7" s="93" t="s">
        <v>18</v>
      </c>
      <c r="Z7" s="89" t="s">
        <v>20</v>
      </c>
      <c r="AA7" s="24"/>
    </row>
    <row r="8" spans="1:27" x14ac:dyDescent="0.25">
      <c r="A8" s="52"/>
      <c r="B8" s="93" t="s">
        <v>22</v>
      </c>
      <c r="C8" s="94">
        <v>22113</v>
      </c>
      <c r="D8" s="54">
        <f ca="1">DATEDIF(C8,F1,"y")</f>
        <v>58</v>
      </c>
      <c r="E8" s="53">
        <v>30742</v>
      </c>
      <c r="F8" s="53">
        <f t="shared" ca="1" si="2"/>
        <v>43401</v>
      </c>
      <c r="G8" s="88" t="str">
        <f t="shared" ca="1" si="3"/>
        <v>34ans7mois27jours</v>
      </c>
      <c r="H8" s="95">
        <f t="shared" ca="1" si="1"/>
        <v>34.658453114305267</v>
      </c>
      <c r="I8" s="43" t="s">
        <v>13</v>
      </c>
      <c r="J8" s="43"/>
      <c r="K8" s="43"/>
      <c r="L8" s="43"/>
      <c r="M8" s="105">
        <f t="shared" ca="1" si="0"/>
        <v>2024</v>
      </c>
      <c r="N8" s="140">
        <f ca="1">VLOOKUP(H:H,B90:C96,2,TRUE)</f>
        <v>6</v>
      </c>
      <c r="O8" s="155">
        <f ca="1">H8*H1</f>
        <v>403.07780971937029</v>
      </c>
      <c r="P8" s="140"/>
      <c r="Q8" s="140"/>
      <c r="R8" s="140"/>
      <c r="S8" s="140"/>
      <c r="T8" s="138" t="s">
        <v>145</v>
      </c>
      <c r="U8" s="140"/>
      <c r="V8" s="43"/>
      <c r="W8" s="89"/>
      <c r="X8" s="67" t="str">
        <f>IF(COUNTIF($A$3:A8,A8)&gt;1,"doublon","")</f>
        <v/>
      </c>
      <c r="Y8" s="93" t="s">
        <v>18</v>
      </c>
      <c r="Z8" s="89" t="s">
        <v>20</v>
      </c>
      <c r="AA8" s="24"/>
    </row>
    <row r="9" spans="1:27" ht="30" x14ac:dyDescent="0.25">
      <c r="A9" s="52"/>
      <c r="B9" s="93" t="s">
        <v>23</v>
      </c>
      <c r="C9" s="94">
        <v>27412</v>
      </c>
      <c r="D9" s="54">
        <f ca="1">DATEDIF(C9,F1,"y")</f>
        <v>43</v>
      </c>
      <c r="E9" s="53">
        <v>38534</v>
      </c>
      <c r="F9" s="53">
        <f ca="1">TODAY()</f>
        <v>43401</v>
      </c>
      <c r="G9" s="88" t="str">
        <f t="shared" ca="1" si="3"/>
        <v>13ans3mois27jours</v>
      </c>
      <c r="H9" s="95">
        <f t="shared" ca="1" si="1"/>
        <v>13.325119780971937</v>
      </c>
      <c r="I9" s="43" t="s">
        <v>13</v>
      </c>
      <c r="J9" s="43"/>
      <c r="K9" s="43"/>
      <c r="L9" s="43"/>
      <c r="M9" s="105">
        <f t="shared" ca="1" si="0"/>
        <v>2020</v>
      </c>
      <c r="N9" s="140">
        <f ca="1">VLOOKUP(H:H,B90:C96,2,TRUE)</f>
        <v>2</v>
      </c>
      <c r="O9" s="155">
        <f ca="1">H9*H1</f>
        <v>154.97114305270364</v>
      </c>
      <c r="P9" s="140"/>
      <c r="Q9" s="140"/>
      <c r="R9" s="140"/>
      <c r="S9" s="142" t="s">
        <v>156</v>
      </c>
      <c r="T9" s="138" t="s">
        <v>145</v>
      </c>
      <c r="U9" s="140"/>
      <c r="V9" s="43"/>
      <c r="W9" s="89"/>
      <c r="X9" s="67" t="str">
        <f>IF(COUNTIF($A$3:A9,A9)&gt;1,"doublon","")</f>
        <v/>
      </c>
      <c r="Y9" s="93" t="s">
        <v>18</v>
      </c>
      <c r="Z9" s="89" t="s">
        <v>20</v>
      </c>
      <c r="AA9" s="24"/>
    </row>
    <row r="10" spans="1:27" x14ac:dyDescent="0.25">
      <c r="A10" s="52"/>
      <c r="B10" s="93" t="s">
        <v>24</v>
      </c>
      <c r="C10" s="94">
        <v>32864</v>
      </c>
      <c r="D10" s="54">
        <f ca="1">DATEDIF(C10,F1,"y")</f>
        <v>28</v>
      </c>
      <c r="E10" s="53">
        <v>39234</v>
      </c>
      <c r="F10" s="53">
        <f t="shared" ca="1" si="2"/>
        <v>43401</v>
      </c>
      <c r="G10" s="88" t="str">
        <f t="shared" ca="1" si="3"/>
        <v>11ans4mois27jours</v>
      </c>
      <c r="H10" s="95">
        <f t="shared" ca="1" si="1"/>
        <v>11.408624229979466</v>
      </c>
      <c r="I10" s="43" t="s">
        <v>13</v>
      </c>
      <c r="J10" s="43"/>
      <c r="K10" s="43"/>
      <c r="L10" s="43"/>
      <c r="M10" s="105">
        <f t="shared" ca="1" si="0"/>
        <v>2020</v>
      </c>
      <c r="N10" s="140">
        <f ca="1">VLOOKUP(H:H,B90:C96,2,TRUE)</f>
        <v>2</v>
      </c>
      <c r="O10" s="155">
        <f ca="1">H10*H1</f>
        <v>132.68229979466119</v>
      </c>
      <c r="P10" s="140"/>
      <c r="Q10" s="140"/>
      <c r="R10" s="140"/>
      <c r="S10" s="140"/>
      <c r="T10" s="138" t="s">
        <v>145</v>
      </c>
      <c r="U10" s="140"/>
      <c r="V10" s="43"/>
      <c r="W10" s="89"/>
      <c r="X10" s="67" t="str">
        <f>IF(COUNTIF($A$3:A10,A10)&gt;1,"doublon","")</f>
        <v/>
      </c>
      <c r="Y10" s="93" t="s">
        <v>18</v>
      </c>
      <c r="Z10" s="89" t="s">
        <v>20</v>
      </c>
      <c r="AA10" s="24"/>
    </row>
    <row r="11" spans="1:27" ht="60" x14ac:dyDescent="0.25">
      <c r="A11" s="52"/>
      <c r="B11" s="93" t="s">
        <v>25</v>
      </c>
      <c r="C11" s="94">
        <v>30319</v>
      </c>
      <c r="D11" s="54">
        <f ca="1">DATEDIF(C11,F1,"y")</f>
        <v>35</v>
      </c>
      <c r="E11" s="53">
        <v>41395</v>
      </c>
      <c r="F11" s="53">
        <f t="shared" ca="1" si="2"/>
        <v>43401</v>
      </c>
      <c r="G11" s="88" t="str">
        <f t="shared" ca="1" si="3"/>
        <v>5ans5mois27jours</v>
      </c>
      <c r="H11" s="95">
        <f t="shared" ca="1" si="1"/>
        <v>5.4921286789869956</v>
      </c>
      <c r="I11" s="43" t="s">
        <v>13</v>
      </c>
      <c r="J11" s="43"/>
      <c r="K11" s="43"/>
      <c r="L11" s="43"/>
      <c r="M11" s="105">
        <f t="shared" ca="1" si="0"/>
        <v>2019</v>
      </c>
      <c r="N11" s="140">
        <f ca="1">VLOOKUP(H:H,B90:C96,2,TRUE)</f>
        <v>1</v>
      </c>
      <c r="O11" s="155">
        <f ca="1">H11*H1</f>
        <v>63.873456536618761</v>
      </c>
      <c r="P11" s="140"/>
      <c r="Q11" s="140"/>
      <c r="R11" s="140"/>
      <c r="S11" s="142" t="s">
        <v>152</v>
      </c>
      <c r="T11" s="138" t="s">
        <v>145</v>
      </c>
      <c r="U11" s="140"/>
      <c r="V11" s="43"/>
      <c r="W11" s="89"/>
      <c r="X11" s="67" t="str">
        <f>IF(COUNTIF($A$3:A11,A11)&gt;1,"doublon","")</f>
        <v/>
      </c>
      <c r="Y11" s="93" t="s">
        <v>18</v>
      </c>
      <c r="Z11" s="89" t="s">
        <v>20</v>
      </c>
      <c r="AA11" s="24"/>
    </row>
    <row r="12" spans="1:27" ht="30" x14ac:dyDescent="0.25">
      <c r="A12" s="132"/>
      <c r="B12" s="133" t="s">
        <v>27</v>
      </c>
      <c r="C12" s="134">
        <v>25999</v>
      </c>
      <c r="D12" s="131">
        <f ca="1">DATEDIF(C12,F1,"y")</f>
        <v>47</v>
      </c>
      <c r="E12" s="135">
        <v>33175</v>
      </c>
      <c r="F12" s="135">
        <f ca="1">TODAY()</f>
        <v>43401</v>
      </c>
      <c r="G12" s="136" t="str">
        <f ca="1">DATEDIF(E12,F12,"y")&amp;"ans"&amp;DATEDIF(E12,F12,"ym")&amp;"mois"&amp;DATEDIF(E12,F12,"md")&amp;"jours"</f>
        <v>27ans11mois29jours</v>
      </c>
      <c r="H12" s="143">
        <f t="shared" ca="1" si="1"/>
        <v>27.997262149212869</v>
      </c>
      <c r="I12" s="151" t="s">
        <v>13</v>
      </c>
      <c r="J12" s="151"/>
      <c r="K12" s="151"/>
      <c r="L12" s="151"/>
      <c r="M12" s="151">
        <f t="shared" ca="1" si="0"/>
        <v>2023</v>
      </c>
      <c r="N12" s="151">
        <f ca="1">VLOOKUP(H:H,B90:C96,2,TRUE)</f>
        <v>5</v>
      </c>
      <c r="O12" s="155">
        <f ca="1">H12*H1</f>
        <v>325.60815879534567</v>
      </c>
      <c r="P12" s="43"/>
      <c r="Q12" s="43"/>
      <c r="R12" s="43"/>
      <c r="S12" s="43"/>
      <c r="T12" s="43"/>
      <c r="U12" s="43"/>
      <c r="V12" s="42" t="s">
        <v>131</v>
      </c>
      <c r="W12" s="89"/>
      <c r="X12" s="67" t="str">
        <f>IF(COUNTIF($A$3:A12,A12)&gt;1,"doublon","")</f>
        <v/>
      </c>
      <c r="Y12" s="133" t="s">
        <v>18</v>
      </c>
      <c r="Z12" s="85" t="s">
        <v>20</v>
      </c>
      <c r="AA12" s="24"/>
    </row>
    <row r="13" spans="1:27" ht="30" x14ac:dyDescent="0.25">
      <c r="A13" s="132"/>
      <c r="B13" s="133" t="s">
        <v>125</v>
      </c>
      <c r="C13" s="94">
        <v>37047</v>
      </c>
      <c r="D13" s="131">
        <f ca="1">DATEDIF(C13,F1,"y")</f>
        <v>17</v>
      </c>
      <c r="E13" s="135"/>
      <c r="F13" s="135">
        <f ca="1">TODAY()</f>
        <v>43401</v>
      </c>
      <c r="G13" s="136" t="str">
        <f ca="1">DATEDIF(E13,F13,"y")&amp;"ans"&amp;DATEDIF(E13,F13,"ym")&amp;"mois"&amp;DATEDIF(E13,F13,"md")&amp;"jours"</f>
        <v>118ans9mois28jours</v>
      </c>
      <c r="H13" s="143">
        <f t="shared" ca="1" si="1"/>
        <v>118.82546201232033</v>
      </c>
      <c r="I13" s="151" t="s">
        <v>18</v>
      </c>
      <c r="J13" s="151"/>
      <c r="K13" s="151"/>
      <c r="L13" s="151"/>
      <c r="M13" s="151">
        <f t="shared" ca="1" si="0"/>
        <v>2024</v>
      </c>
      <c r="N13" s="151">
        <f ca="1">VLOOKUP(H:H,B90:C96,2,TRUE)</f>
        <v>6</v>
      </c>
      <c r="O13" s="155">
        <f ca="1">H13*H1</f>
        <v>1381.9401232032856</v>
      </c>
      <c r="P13" s="89"/>
      <c r="Q13" s="89"/>
      <c r="R13" s="89"/>
      <c r="S13" s="140"/>
      <c r="T13" s="89"/>
      <c r="U13" s="89"/>
      <c r="V13" s="43"/>
      <c r="W13" s="89"/>
      <c r="X13" s="67" t="str">
        <f>IF(COUNTIF($A$3:A13,A13)&gt;1,"doublon","")</f>
        <v/>
      </c>
      <c r="Y13" s="133" t="s">
        <v>18</v>
      </c>
      <c r="Z13" s="85" t="s">
        <v>123</v>
      </c>
      <c r="AA13" s="24"/>
    </row>
    <row r="14" spans="1:27" x14ac:dyDescent="0.25">
      <c r="A14" s="52"/>
      <c r="B14" s="93" t="s">
        <v>28</v>
      </c>
      <c r="C14" s="94">
        <v>29035</v>
      </c>
      <c r="D14" s="54">
        <f ca="1">DATEDIF(C14,F1,"y")</f>
        <v>39</v>
      </c>
      <c r="E14" s="53">
        <v>38047</v>
      </c>
      <c r="F14" s="53">
        <f ca="1">TODAY()</f>
        <v>43401</v>
      </c>
      <c r="G14" s="88" t="str">
        <f t="shared" ca="1" si="3"/>
        <v>14ans7mois27jours</v>
      </c>
      <c r="H14" s="95">
        <f t="shared" ca="1" si="1"/>
        <v>14.658453114305271</v>
      </c>
      <c r="I14" s="43" t="s">
        <v>13</v>
      </c>
      <c r="J14" s="43"/>
      <c r="K14" s="43"/>
      <c r="L14" s="43"/>
      <c r="M14" s="43">
        <f t="shared" ca="1" si="0"/>
        <v>2020</v>
      </c>
      <c r="N14" s="89">
        <f ca="1">VLOOKUP(H:H,B90:C96,2,TRUE)</f>
        <v>2</v>
      </c>
      <c r="O14" s="155">
        <f ca="1">H14*H1</f>
        <v>170.4778097193703</v>
      </c>
      <c r="P14" s="89"/>
      <c r="Q14" s="89"/>
      <c r="R14" s="89"/>
      <c r="S14" s="142">
        <v>43160</v>
      </c>
      <c r="T14" s="89"/>
      <c r="U14" s="89"/>
      <c r="V14" s="43"/>
      <c r="W14" s="89"/>
      <c r="X14" s="67" t="str">
        <f>IF(COUNTIF($A$3:A14,A14)&gt;1,"doublon","")</f>
        <v/>
      </c>
      <c r="Y14" s="93" t="s">
        <v>18</v>
      </c>
      <c r="Z14" s="89" t="s">
        <v>20</v>
      </c>
      <c r="AA14" s="24"/>
    </row>
    <row r="15" spans="1:27" x14ac:dyDescent="0.25">
      <c r="A15" s="52"/>
      <c r="B15" s="93" t="s">
        <v>29</v>
      </c>
      <c r="C15" s="94">
        <v>32869</v>
      </c>
      <c r="D15" s="54">
        <f ca="1">DATEDIF(C15,F1,"y")</f>
        <v>28</v>
      </c>
      <c r="E15" s="53">
        <v>38786</v>
      </c>
      <c r="F15" s="53">
        <f t="shared" ca="1" si="2"/>
        <v>43401</v>
      </c>
      <c r="G15" s="88" t="str">
        <f t="shared" ca="1" si="3"/>
        <v>12ans7mois18jours</v>
      </c>
      <c r="H15" s="95">
        <f t="shared" ca="1" si="1"/>
        <v>12.635181382614647</v>
      </c>
      <c r="I15" s="43" t="s">
        <v>13</v>
      </c>
      <c r="J15" s="43"/>
      <c r="K15" s="43"/>
      <c r="L15" s="43"/>
      <c r="M15" s="43">
        <f t="shared" ca="1" si="0"/>
        <v>2020</v>
      </c>
      <c r="N15" s="89">
        <f ca="1">VLOOKUP(H:H,B90:C96,2,TRUE)</f>
        <v>2</v>
      </c>
      <c r="O15" s="155">
        <f ca="1">H15*H1</f>
        <v>146.94715947980836</v>
      </c>
      <c r="P15" s="89"/>
      <c r="Q15" s="89"/>
      <c r="R15" s="89"/>
      <c r="S15" s="89"/>
      <c r="T15" s="89"/>
      <c r="U15" s="89"/>
      <c r="V15" s="43"/>
      <c r="W15" s="89"/>
      <c r="X15" s="67" t="str">
        <f>IF(COUNTIF($A$3:A15,A15)&gt;1,"doublon","")</f>
        <v/>
      </c>
      <c r="Y15" s="93" t="s">
        <v>18</v>
      </c>
      <c r="Z15" s="89" t="s">
        <v>20</v>
      </c>
      <c r="AA15" s="24"/>
    </row>
    <row r="16" spans="1:27" x14ac:dyDescent="0.25">
      <c r="A16" s="52"/>
      <c r="B16" s="93" t="s">
        <v>24</v>
      </c>
      <c r="C16" s="94">
        <v>34976</v>
      </c>
      <c r="D16" s="54">
        <f ca="1">DATEDIF(C16,F1,"y")</f>
        <v>23</v>
      </c>
      <c r="E16" s="53">
        <v>42644</v>
      </c>
      <c r="F16" s="53">
        <f ca="1">TODAY()</f>
        <v>43401</v>
      </c>
      <c r="G16" s="88" t="str">
        <f t="shared" ca="1" si="3"/>
        <v>2ans0mois27jours</v>
      </c>
      <c r="H16" s="95">
        <f t="shared" ca="1" si="1"/>
        <v>2.0725530458590007</v>
      </c>
      <c r="I16" s="43" t="s">
        <v>13</v>
      </c>
      <c r="J16" s="160"/>
      <c r="K16" s="43"/>
      <c r="L16" s="43"/>
      <c r="M16" s="43">
        <f t="shared" ca="1" si="0"/>
        <v>2018</v>
      </c>
      <c r="N16" s="89">
        <f ca="1">VLOOKUP(H:H,B90:C96,2,TRUE)</f>
        <v>0</v>
      </c>
      <c r="O16" s="155">
        <f ca="1">H16*H1</f>
        <v>24.103791923340179</v>
      </c>
      <c r="P16" s="89"/>
      <c r="Q16" s="89"/>
      <c r="R16" s="89"/>
      <c r="S16" s="89"/>
      <c r="T16" s="89"/>
      <c r="U16" s="89"/>
      <c r="V16" s="43"/>
      <c r="W16" s="89"/>
      <c r="X16" s="67" t="str">
        <f>IF(COUNTIF($A$3:A16,A16)&gt;1,"doublon","")</f>
        <v/>
      </c>
      <c r="Y16" s="90" t="s">
        <v>18</v>
      </c>
      <c r="Z16" s="89" t="s">
        <v>94</v>
      </c>
      <c r="AA16" s="24"/>
    </row>
    <row r="17" spans="1:27" x14ac:dyDescent="0.25">
      <c r="A17" s="52"/>
      <c r="B17" s="93" t="s">
        <v>33</v>
      </c>
      <c r="C17" s="94">
        <v>31329</v>
      </c>
      <c r="D17" s="54">
        <f ca="1">DATEDIF(C17,F1,"y")</f>
        <v>33</v>
      </c>
      <c r="E17" s="53">
        <v>38047</v>
      </c>
      <c r="F17" s="53">
        <f t="shared" ca="1" si="2"/>
        <v>43401</v>
      </c>
      <c r="G17" s="88" t="str">
        <f t="shared" ca="1" si="3"/>
        <v>14ans7mois27jours</v>
      </c>
      <c r="H17" s="95">
        <f t="shared" ca="1" si="1"/>
        <v>14.658453114305271</v>
      </c>
      <c r="I17" s="43" t="s">
        <v>13</v>
      </c>
      <c r="J17" s="43"/>
      <c r="K17" s="43"/>
      <c r="L17" s="43"/>
      <c r="M17" s="43">
        <f t="shared" ca="1" si="0"/>
        <v>2020</v>
      </c>
      <c r="N17" s="89">
        <f ca="1">VLOOKUP(H:H,B90:C96,2,TRUE)</f>
        <v>2</v>
      </c>
      <c r="O17" s="155">
        <f ca="1">H17*H1</f>
        <v>170.4778097193703</v>
      </c>
      <c r="P17" s="89"/>
      <c r="Q17" s="89"/>
      <c r="R17" s="89"/>
      <c r="S17" s="89"/>
      <c r="T17" s="89"/>
      <c r="U17" s="89"/>
      <c r="V17" s="43"/>
      <c r="W17" s="89"/>
      <c r="X17" s="67" t="str">
        <f>IF(COUNTIF($A$3:A17,A17)&gt;1,"doublon","")</f>
        <v/>
      </c>
      <c r="Y17" s="90" t="s">
        <v>18</v>
      </c>
      <c r="Z17" s="89" t="s">
        <v>20</v>
      </c>
      <c r="AA17" s="24"/>
    </row>
    <row r="18" spans="1:27" x14ac:dyDescent="0.25">
      <c r="A18" s="52"/>
      <c r="B18" s="161" t="s">
        <v>35</v>
      </c>
      <c r="C18" s="162">
        <v>27374</v>
      </c>
      <c r="D18" s="163">
        <f ca="1">DATEDIF(C18,F1,"y")</f>
        <v>43</v>
      </c>
      <c r="E18" s="53">
        <v>35159</v>
      </c>
      <c r="F18" s="53">
        <v>39022</v>
      </c>
      <c r="G18" s="88" t="str">
        <f t="shared" si="3"/>
        <v>10ans6mois28jours</v>
      </c>
      <c r="H18" s="95">
        <f t="shared" si="1"/>
        <v>10.576317590691307</v>
      </c>
      <c r="I18" s="43" t="s">
        <v>17</v>
      </c>
      <c r="J18" s="43"/>
      <c r="K18" s="43"/>
      <c r="L18" s="43"/>
      <c r="M18" s="43">
        <f t="shared" si="0"/>
        <v>2008</v>
      </c>
      <c r="N18" s="89">
        <f>VLOOKUP(H:H,B90:C96,2,TRUE)</f>
        <v>2</v>
      </c>
      <c r="O18" s="155">
        <f>H18*H1</f>
        <v>123.0025735797399</v>
      </c>
      <c r="P18" s="89"/>
      <c r="Q18" s="89"/>
      <c r="R18" s="89"/>
      <c r="S18" s="89"/>
      <c r="T18" s="89"/>
      <c r="U18" s="89"/>
      <c r="V18" s="43"/>
      <c r="W18" s="89"/>
      <c r="X18" s="67" t="str">
        <f>IF(COUNTIF($A$3:A18,A18)&gt;1,"doublon","")</f>
        <v/>
      </c>
      <c r="Y18" s="90" t="s">
        <v>97</v>
      </c>
      <c r="Z18" s="89" t="s">
        <v>43</v>
      </c>
      <c r="AA18" s="24"/>
    </row>
    <row r="19" spans="1:27" x14ac:dyDescent="0.25">
      <c r="A19" s="52"/>
      <c r="B19" s="151" t="s">
        <v>35</v>
      </c>
      <c r="C19" s="134">
        <v>27374</v>
      </c>
      <c r="D19" s="131">
        <f ca="1">DATEDIF(C19,F1,"y")</f>
        <v>43</v>
      </c>
      <c r="E19" s="53">
        <v>40057</v>
      </c>
      <c r="F19" s="53">
        <f t="shared" ca="1" si="2"/>
        <v>43401</v>
      </c>
      <c r="G19" s="88" t="str">
        <f ca="1">DATEDIF(E19,F19,"y")&amp;"ans"&amp;DATEDIF(E19,F19,"ym")&amp;"mois"&amp;DATEDIF(E19,F19,"md")&amp;"jours"</f>
        <v>9ans1mois27jours</v>
      </c>
      <c r="H19" s="95">
        <f t="shared" ca="1" si="1"/>
        <v>9.1553730321697468</v>
      </c>
      <c r="I19" s="43" t="s">
        <v>13</v>
      </c>
      <c r="J19" s="43"/>
      <c r="K19" s="43"/>
      <c r="L19" s="43"/>
      <c r="M19" s="43">
        <f t="shared" ca="1" si="0"/>
        <v>2019</v>
      </c>
      <c r="N19" s="89">
        <f ca="1">VLOOKUP(H:H,B90:C96,2,TRUE)</f>
        <v>1</v>
      </c>
      <c r="O19" s="155">
        <f ca="1">H19*H1</f>
        <v>106.47698836413416</v>
      </c>
      <c r="P19" s="89"/>
      <c r="Q19" s="89"/>
      <c r="R19" s="89"/>
      <c r="S19" s="140"/>
      <c r="T19" s="138" t="s">
        <v>145</v>
      </c>
      <c r="U19" s="89"/>
      <c r="V19" s="43"/>
      <c r="W19" s="89"/>
      <c r="X19" s="67" t="str">
        <f>IF(COUNTIF($A$3:A19,A19)&gt;1,"doublon","")</f>
        <v/>
      </c>
      <c r="Y19" s="90" t="s">
        <v>18</v>
      </c>
      <c r="Z19" s="89" t="s">
        <v>20</v>
      </c>
      <c r="AA19" s="24"/>
    </row>
    <row r="20" spans="1:27" x14ac:dyDescent="0.25">
      <c r="A20" s="52"/>
      <c r="B20" s="93" t="s">
        <v>36</v>
      </c>
      <c r="C20" s="94">
        <v>29308</v>
      </c>
      <c r="D20" s="54">
        <f ca="1">DATEDIF(C20,F1,"y")</f>
        <v>38</v>
      </c>
      <c r="E20" s="53">
        <v>35247</v>
      </c>
      <c r="F20" s="53">
        <f ca="1">TODAY()</f>
        <v>43401</v>
      </c>
      <c r="G20" s="88" t="str">
        <f ca="1">DATEDIF(E20,F20,"y")&amp;"ans"&amp;DATEDIF(E20,F20,"ym")&amp;"mois"&amp;DATEDIF(E20,F20,"md")&amp;"jours"</f>
        <v>22ans3mois27jours</v>
      </c>
      <c r="H20" s="95">
        <f ca="1">DATEDIF(E20,F20,"d")/365.25</f>
        <v>22.324435318275153</v>
      </c>
      <c r="I20" s="43" t="s">
        <v>18</v>
      </c>
      <c r="J20" s="94">
        <v>43022</v>
      </c>
      <c r="K20" s="94">
        <v>43112</v>
      </c>
      <c r="L20" s="43" t="str">
        <f>DATEDIF(J20,K20,"y")&amp;"ans"&amp;DATEDIF(J20,K20,"ym")&amp;"mois"&amp;DATEDIF(J20,K20,"md")&amp;"jours"</f>
        <v>0ans2mois29jours</v>
      </c>
      <c r="M20" s="43">
        <f t="shared" ca="1" si="0"/>
        <v>2022</v>
      </c>
      <c r="N20" s="89">
        <f ca="1">VLOOKUP(H:H,B90:C96,2,TRUE)</f>
        <v>4</v>
      </c>
      <c r="O20" s="155">
        <f ca="1">H20*H1</f>
        <v>259.63318275154006</v>
      </c>
      <c r="P20" s="89"/>
      <c r="Q20" s="89"/>
      <c r="R20" s="89"/>
      <c r="S20" s="89"/>
      <c r="T20" s="89"/>
      <c r="U20" s="89"/>
      <c r="V20" s="42" t="s">
        <v>107</v>
      </c>
      <c r="W20" s="89"/>
      <c r="X20" s="67" t="str">
        <f>IF(COUNTIF($A$3:A20,A20)&gt;1,"doublon","")</f>
        <v/>
      </c>
      <c r="Y20" s="90" t="s">
        <v>18</v>
      </c>
      <c r="Z20" s="89" t="s">
        <v>86</v>
      </c>
      <c r="AA20" s="24"/>
    </row>
    <row r="21" spans="1:27" x14ac:dyDescent="0.25">
      <c r="A21" s="52"/>
      <c r="B21" s="93" t="s">
        <v>37</v>
      </c>
      <c r="C21" s="94">
        <v>31012</v>
      </c>
      <c r="D21" s="54">
        <f ca="1">DATEDIF(C21,F1,"y")</f>
        <v>33</v>
      </c>
      <c r="E21" s="53">
        <v>39387</v>
      </c>
      <c r="F21" s="53">
        <f t="shared" ca="1" si="2"/>
        <v>43401</v>
      </c>
      <c r="G21" s="88" t="str">
        <f t="shared" ca="1" si="3"/>
        <v>10ans11mois27jours</v>
      </c>
      <c r="H21" s="95">
        <f t="shared" ca="1" si="1"/>
        <v>10.989733059548255</v>
      </c>
      <c r="I21" s="43" t="s">
        <v>13</v>
      </c>
      <c r="J21" s="43"/>
      <c r="K21" s="43"/>
      <c r="L21" s="43"/>
      <c r="M21" s="43">
        <f t="shared" ca="1" si="0"/>
        <v>2020</v>
      </c>
      <c r="N21" s="89">
        <f ca="1">VLOOKUP(H:H,B90:C96,2,TRUE)</f>
        <v>2</v>
      </c>
      <c r="O21" s="155">
        <f ca="1">H21*H1</f>
        <v>127.81059548254622</v>
      </c>
      <c r="P21" s="89"/>
      <c r="Q21" s="89"/>
      <c r="R21" s="89"/>
      <c r="S21" s="140"/>
      <c r="T21" s="138" t="s">
        <v>145</v>
      </c>
      <c r="U21" s="89"/>
      <c r="V21" s="43"/>
      <c r="W21" s="89"/>
      <c r="X21" s="67" t="str">
        <f>IF(COUNTIF($A$3:A21,A21)&gt;1,"doublon","")</f>
        <v/>
      </c>
      <c r="Y21" s="90" t="s">
        <v>18</v>
      </c>
      <c r="Z21" s="89" t="s">
        <v>20</v>
      </c>
      <c r="AA21" s="24"/>
    </row>
    <row r="22" spans="1:27" x14ac:dyDescent="0.25">
      <c r="A22" s="52"/>
      <c r="B22" s="93" t="s">
        <v>38</v>
      </c>
      <c r="C22" s="94">
        <v>27551</v>
      </c>
      <c r="D22" s="54">
        <f ca="1">DATEDIF(C22,F1,"y")</f>
        <v>43</v>
      </c>
      <c r="E22" s="53">
        <v>34943</v>
      </c>
      <c r="F22" s="53">
        <f t="shared" ca="1" si="2"/>
        <v>43401</v>
      </c>
      <c r="G22" s="88" t="str">
        <f t="shared" ca="1" si="3"/>
        <v>23ans1mois27jours</v>
      </c>
      <c r="H22" s="95">
        <f t="shared" ca="1" si="1"/>
        <v>23.156741957563312</v>
      </c>
      <c r="I22" s="43" t="s">
        <v>13</v>
      </c>
      <c r="J22" s="43"/>
      <c r="K22" s="43"/>
      <c r="L22" s="43"/>
      <c r="M22" s="43">
        <f t="shared" ca="1" si="0"/>
        <v>2022</v>
      </c>
      <c r="N22" s="89">
        <f ca="1">VLOOKUP(H:H,B90:C96,2,TRUE)</f>
        <v>4</v>
      </c>
      <c r="O22" s="155">
        <f ca="1">H22*H1</f>
        <v>269.31290896646135</v>
      </c>
      <c r="P22" s="89"/>
      <c r="Q22" s="89"/>
      <c r="R22" s="89"/>
      <c r="S22" s="140"/>
      <c r="T22" s="138" t="s">
        <v>145</v>
      </c>
      <c r="U22" s="89"/>
      <c r="V22" s="42" t="s">
        <v>100</v>
      </c>
      <c r="W22" s="89"/>
      <c r="X22" s="67" t="str">
        <f>IF(COUNTIF($A$3:A22,A22)&gt;1,"doublon","")</f>
        <v/>
      </c>
      <c r="Y22" s="90" t="s">
        <v>18</v>
      </c>
      <c r="Z22" s="89" t="s">
        <v>20</v>
      </c>
      <c r="AA22" s="24"/>
    </row>
    <row r="23" spans="1:27" ht="30" x14ac:dyDescent="0.25">
      <c r="A23" s="132"/>
      <c r="B23" s="133" t="s">
        <v>141</v>
      </c>
      <c r="C23" s="134"/>
      <c r="D23" s="54" t="e">
        <f>DATEDIF(C23,F2,"y")</f>
        <v>#VALUE!</v>
      </c>
      <c r="E23" s="135"/>
      <c r="F23" s="53">
        <f t="shared" ca="1" si="2"/>
        <v>43401</v>
      </c>
      <c r="G23" s="88" t="str">
        <f t="shared" ca="1" si="3"/>
        <v>118ans9mois28jours</v>
      </c>
      <c r="H23" s="95">
        <f t="shared" ca="1" si="1"/>
        <v>118.82546201232033</v>
      </c>
      <c r="I23" s="43" t="s">
        <v>13</v>
      </c>
      <c r="J23" s="151"/>
      <c r="K23" s="151"/>
      <c r="L23" s="151"/>
      <c r="M23" s="43">
        <f t="shared" ca="1" si="0"/>
        <v>2024</v>
      </c>
      <c r="N23" s="89">
        <f ca="1">VLOOKUP(H:H,B90:C96,2,TRUE)</f>
        <v>6</v>
      </c>
      <c r="O23" s="155">
        <f ca="1">H23*H1</f>
        <v>1381.9401232032856</v>
      </c>
      <c r="P23" s="85"/>
      <c r="Q23" s="85"/>
      <c r="R23" s="85"/>
      <c r="S23" s="43"/>
      <c r="T23" s="156"/>
      <c r="U23" s="85"/>
      <c r="V23" s="43"/>
      <c r="W23" s="89"/>
      <c r="X23" s="67" t="str">
        <f>IF(COUNTIF($A$3:A23,A23)&gt;1,"doublon","")</f>
        <v/>
      </c>
      <c r="Y23" s="90" t="s">
        <v>18</v>
      </c>
      <c r="Z23" s="85" t="s">
        <v>123</v>
      </c>
      <c r="AA23" s="24"/>
    </row>
    <row r="24" spans="1:27" ht="30" x14ac:dyDescent="0.25">
      <c r="A24" s="132"/>
      <c r="B24" s="133" t="s">
        <v>39</v>
      </c>
      <c r="C24" s="134">
        <v>26809</v>
      </c>
      <c r="D24" s="131">
        <f ca="1">DATEDIF(C24,F1,"y")</f>
        <v>45</v>
      </c>
      <c r="E24" s="135">
        <v>35431</v>
      </c>
      <c r="F24" s="135">
        <f t="shared" ref="F24:F29" ca="1" si="4">TODAY()</f>
        <v>43401</v>
      </c>
      <c r="G24" s="136" t="str">
        <f ca="1">DATEDIF(E24,F24,"y")&amp;"ans"&amp;DATEDIF(E24,F24,"ym")&amp;"mois"&amp;DATEDIF(E24,F24,"md")&amp;"jours"</f>
        <v>21ans9mois27jours</v>
      </c>
      <c r="H24" s="143">
        <f t="shared" ca="1" si="1"/>
        <v>21.820670773442849</v>
      </c>
      <c r="I24" s="151" t="s">
        <v>13</v>
      </c>
      <c r="J24" s="151"/>
      <c r="K24" s="151"/>
      <c r="L24" s="151"/>
      <c r="M24" s="151">
        <f t="shared" ca="1" si="0"/>
        <v>2022</v>
      </c>
      <c r="N24" s="151">
        <f ca="1">VLOOKUP(H:H,B90:C96,2,TRUE)</f>
        <v>4</v>
      </c>
      <c r="O24" s="155">
        <f ca="1">H24*H1</f>
        <v>253.77440109514035</v>
      </c>
      <c r="P24" s="151"/>
      <c r="Q24" s="151"/>
      <c r="R24" s="151"/>
      <c r="S24" s="157"/>
      <c r="T24" s="138" t="s">
        <v>145</v>
      </c>
      <c r="U24" s="151"/>
      <c r="V24" s="42" t="s">
        <v>130</v>
      </c>
      <c r="W24" s="89"/>
      <c r="X24" s="67" t="str">
        <f>IF(COUNTIF($A$3:A24,A24)&gt;1,"doublon","")</f>
        <v/>
      </c>
      <c r="Y24" s="93" t="s">
        <v>18</v>
      </c>
      <c r="Z24" s="85" t="s">
        <v>20</v>
      </c>
      <c r="AA24" s="24"/>
    </row>
    <row r="25" spans="1:27" x14ac:dyDescent="0.25">
      <c r="A25" s="52"/>
      <c r="B25" s="93" t="s">
        <v>92</v>
      </c>
      <c r="C25" s="94">
        <v>30013</v>
      </c>
      <c r="D25" s="54">
        <f ca="1">DATEDIF(C25,F1,"y")</f>
        <v>36</v>
      </c>
      <c r="E25" s="53">
        <v>42644</v>
      </c>
      <c r="F25" s="53">
        <f t="shared" ca="1" si="4"/>
        <v>43401</v>
      </c>
      <c r="G25" s="88" t="str">
        <f ca="1">DATEDIF(E25,F25,"y")&amp;"ans"&amp;DATEDIF(E25,F25,"ym")&amp;"mois"&amp;DATEDIF(E25,F25,"md")&amp;"jours"</f>
        <v>2ans0mois27jours</v>
      </c>
      <c r="H25" s="95">
        <f t="shared" ca="1" si="1"/>
        <v>2.0725530458590007</v>
      </c>
      <c r="I25" s="43" t="s">
        <v>13</v>
      </c>
      <c r="J25" s="43"/>
      <c r="K25" s="43"/>
      <c r="L25" s="43"/>
      <c r="M25" s="43">
        <f t="shared" ca="1" si="0"/>
        <v>2018</v>
      </c>
      <c r="N25" s="151">
        <f ca="1">VLOOKUP(H:H,B90:C96,2,TRUE)</f>
        <v>0</v>
      </c>
      <c r="O25" s="155">
        <f ca="1">H25*H1</f>
        <v>24.103791923340179</v>
      </c>
      <c r="P25" s="89"/>
      <c r="Q25" s="89"/>
      <c r="R25" s="89"/>
      <c r="S25" s="89"/>
      <c r="T25" s="89"/>
      <c r="U25" s="89"/>
      <c r="V25" s="43"/>
      <c r="W25" s="89"/>
      <c r="X25" s="67" t="str">
        <f>IF(COUNTIF($A$3:A25,A25)&gt;1,"doublon","")</f>
        <v/>
      </c>
      <c r="Y25" s="90" t="s">
        <v>18</v>
      </c>
      <c r="Z25" s="89" t="s">
        <v>20</v>
      </c>
      <c r="AA25" s="24"/>
    </row>
    <row r="26" spans="1:27" x14ac:dyDescent="0.25">
      <c r="A26" s="52"/>
      <c r="B26" s="93" t="s">
        <v>111</v>
      </c>
      <c r="C26" s="94">
        <v>32672</v>
      </c>
      <c r="D26" s="54">
        <f ca="1">DATEDIF(C26,F1,"y")</f>
        <v>29</v>
      </c>
      <c r="E26" s="53">
        <v>42942</v>
      </c>
      <c r="F26" s="53">
        <f t="shared" ca="1" si="4"/>
        <v>43401</v>
      </c>
      <c r="G26" s="88" t="str">
        <f ca="1">DATEDIF(E26,F26,"y")&amp;"ans"&amp;DATEDIF(E26,F26,"ym")&amp;"mois"&amp;DATEDIF(E26,F26,"md")&amp;"jours"</f>
        <v>1ans3mois2jours</v>
      </c>
      <c r="H26" s="95">
        <f t="shared" ca="1" si="1"/>
        <v>1.2566735112936345</v>
      </c>
      <c r="I26" s="43" t="s">
        <v>13</v>
      </c>
      <c r="J26" s="43"/>
      <c r="K26" s="43"/>
      <c r="L26" s="43"/>
      <c r="M26" s="43">
        <v>2017</v>
      </c>
      <c r="N26" s="151">
        <f ca="1">VLOOKUP(H:H,B90:C96,2,TRUE)</f>
        <v>0</v>
      </c>
      <c r="O26" s="155">
        <f ca="1">H26*H1</f>
        <v>14.615112936344969</v>
      </c>
      <c r="P26" s="89"/>
      <c r="Q26" s="89"/>
      <c r="R26" s="89"/>
      <c r="S26" s="89"/>
      <c r="T26" s="89"/>
      <c r="U26" s="89"/>
      <c r="V26" s="43"/>
      <c r="W26" s="89"/>
      <c r="X26" s="67" t="str">
        <f>IF(COUNTIF($A$3:A26,A26)&gt;1,"doublon","")</f>
        <v/>
      </c>
      <c r="Y26" s="90" t="s">
        <v>18</v>
      </c>
      <c r="Z26" s="89" t="s">
        <v>20</v>
      </c>
      <c r="AA26" s="24"/>
    </row>
    <row r="27" spans="1:27" x14ac:dyDescent="0.25">
      <c r="A27" s="52"/>
      <c r="B27" s="93" t="s">
        <v>40</v>
      </c>
      <c r="C27" s="94">
        <v>32605</v>
      </c>
      <c r="D27" s="54">
        <f t="shared" ref="D27:D29" ca="1" si="5">DATEDIF(C27,F27,"y")</f>
        <v>29</v>
      </c>
      <c r="E27" s="53">
        <v>42552</v>
      </c>
      <c r="F27" s="53">
        <f t="shared" ca="1" si="4"/>
        <v>43401</v>
      </c>
      <c r="G27" s="88" t="str">
        <f t="shared" ref="G27:G29" ca="1" si="6">DATEDIF(E27,F27,"y")&amp;"ans"&amp;DATEDIF(E27,F27,"ym")&amp;"mois"&amp;DATEDIF(E27,F27,"md")&amp;"jours"</f>
        <v>2ans3mois27jours</v>
      </c>
      <c r="H27" s="95">
        <f t="shared" ref="H27" ca="1" si="7">DATEDIF(E27,F27,"d")/365.25</f>
        <v>2.324435318275154</v>
      </c>
      <c r="I27" s="43" t="s">
        <v>13</v>
      </c>
      <c r="J27" s="43"/>
      <c r="K27" s="43"/>
      <c r="L27" s="43"/>
      <c r="M27" s="43">
        <f t="shared" ref="M27:M37" ca="1" si="8">YEAR(F:F)+N:N</f>
        <v>2018</v>
      </c>
      <c r="N27" s="151">
        <f ca="1">VLOOKUP(H:H,B90:C96,2,TRUE)</f>
        <v>0</v>
      </c>
      <c r="O27" s="155">
        <f ca="1">H27*H1</f>
        <v>27.033182751540043</v>
      </c>
      <c r="P27" s="89"/>
      <c r="Q27" s="89"/>
      <c r="R27" s="89"/>
      <c r="S27" s="140"/>
      <c r="T27" s="138" t="s">
        <v>145</v>
      </c>
      <c r="U27" s="89"/>
      <c r="V27" s="43"/>
      <c r="W27" s="89"/>
      <c r="X27" s="67" t="str">
        <f>IF(COUNTIF($A$3:A27,A27)&gt;1,"doublon","")</f>
        <v/>
      </c>
      <c r="Y27" s="90" t="s">
        <v>18</v>
      </c>
      <c r="Z27" s="89" t="s">
        <v>20</v>
      </c>
      <c r="AA27" s="24"/>
    </row>
    <row r="28" spans="1:27" ht="30" x14ac:dyDescent="0.25">
      <c r="A28" s="52"/>
      <c r="B28" s="93" t="s">
        <v>137</v>
      </c>
      <c r="C28" s="94">
        <v>32973</v>
      </c>
      <c r="D28" s="54">
        <f t="shared" ca="1" si="5"/>
        <v>28</v>
      </c>
      <c r="E28" s="53">
        <v>43101</v>
      </c>
      <c r="F28" s="53">
        <f t="shared" ca="1" si="4"/>
        <v>43401</v>
      </c>
      <c r="G28" s="88" t="str">
        <f t="shared" ca="1" si="6"/>
        <v>0ans9mois27jours</v>
      </c>
      <c r="H28" s="95">
        <f ca="1">DATEDIF(E28,F28,"d")/365.25</f>
        <v>0.82135523613963035</v>
      </c>
      <c r="I28" s="43" t="s">
        <v>18</v>
      </c>
      <c r="J28" s="43"/>
      <c r="K28" s="43"/>
      <c r="L28" s="43"/>
      <c r="M28" s="43">
        <f t="shared" ca="1" si="8"/>
        <v>2018</v>
      </c>
      <c r="N28" s="89">
        <f ca="1">VLOOKUP(H:H,B90:C96,2,TRUE)</f>
        <v>0</v>
      </c>
      <c r="O28" s="155">
        <f ca="1">H28*H1</f>
        <v>9.5523613963039011</v>
      </c>
      <c r="P28" s="89"/>
      <c r="Q28" s="89"/>
      <c r="R28" s="89"/>
      <c r="S28" s="89"/>
      <c r="T28" s="89"/>
      <c r="U28" s="89"/>
      <c r="V28" s="43"/>
      <c r="W28" s="89"/>
      <c r="X28" s="67" t="str">
        <f>IF(COUNTIF($A$3:A28,A28)&gt;1,"doublon","")</f>
        <v/>
      </c>
      <c r="Y28" s="90" t="s">
        <v>18</v>
      </c>
      <c r="Z28" s="89" t="s">
        <v>123</v>
      </c>
      <c r="AA28" s="24"/>
    </row>
    <row r="29" spans="1:27" ht="30" x14ac:dyDescent="0.25">
      <c r="A29" s="52"/>
      <c r="B29" s="93" t="s">
        <v>149</v>
      </c>
      <c r="C29" s="94">
        <v>37089</v>
      </c>
      <c r="D29" s="54">
        <f t="shared" ca="1" si="5"/>
        <v>17</v>
      </c>
      <c r="E29" s="53">
        <v>43252</v>
      </c>
      <c r="F29" s="53">
        <f t="shared" ca="1" si="4"/>
        <v>43401</v>
      </c>
      <c r="G29" s="88" t="str">
        <f t="shared" ca="1" si="6"/>
        <v>0ans4mois27jours</v>
      </c>
      <c r="H29" s="95">
        <f ca="1">DATEDIF(E29,F29,"d")/365.25</f>
        <v>0.40793976728268311</v>
      </c>
      <c r="I29" s="43" t="s">
        <v>18</v>
      </c>
      <c r="J29" s="43"/>
      <c r="K29" s="43"/>
      <c r="L29" s="43"/>
      <c r="M29" s="43">
        <f t="shared" ca="1" si="8"/>
        <v>2018</v>
      </c>
      <c r="N29" s="89">
        <f ca="1">VLOOKUP(H:H,B90:C96,2,TRUE)</f>
        <v>0</v>
      </c>
      <c r="O29" s="155">
        <f ca="1">H29*H1</f>
        <v>4.7443394934976046</v>
      </c>
      <c r="P29" s="89"/>
      <c r="Q29" s="89"/>
      <c r="R29" s="89"/>
      <c r="S29" s="140"/>
      <c r="T29" s="140"/>
      <c r="U29" s="89"/>
      <c r="V29" s="43"/>
      <c r="W29" s="89"/>
      <c r="X29" s="67" t="str">
        <f>IF(COUNTIF($A$3:A29,A29)&gt;1,"doublon","")</f>
        <v/>
      </c>
      <c r="Y29" s="90" t="s">
        <v>18</v>
      </c>
      <c r="Z29" s="89" t="s">
        <v>123</v>
      </c>
      <c r="AA29" s="24"/>
    </row>
    <row r="30" spans="1:27" x14ac:dyDescent="0.25">
      <c r="A30" s="52"/>
      <c r="B30" s="93" t="s">
        <v>40</v>
      </c>
      <c r="C30" s="94">
        <v>29132</v>
      </c>
      <c r="D30" s="54">
        <f ca="1">DATEDIF(C30,F1,"y")</f>
        <v>39</v>
      </c>
      <c r="E30" s="53">
        <v>38412</v>
      </c>
      <c r="F30" s="53">
        <f t="shared" ca="1" si="2"/>
        <v>43401</v>
      </c>
      <c r="G30" s="88" t="str">
        <f t="shared" ca="1" si="3"/>
        <v>13ans7mois27jours</v>
      </c>
      <c r="H30" s="95">
        <f t="shared" ca="1" si="1"/>
        <v>13.659137577002053</v>
      </c>
      <c r="I30" s="43" t="s">
        <v>13</v>
      </c>
      <c r="J30" s="43"/>
      <c r="K30" s="43"/>
      <c r="L30" s="43"/>
      <c r="M30" s="43">
        <f t="shared" ca="1" si="8"/>
        <v>2020</v>
      </c>
      <c r="N30" s="89">
        <f ca="1">VLOOKUP(H:H,B90:C96,2,TRUE)</f>
        <v>2</v>
      </c>
      <c r="O30" s="155">
        <f ca="1">H30*H1</f>
        <v>158.8557700205339</v>
      </c>
      <c r="P30" s="89"/>
      <c r="Q30" s="89"/>
      <c r="R30" s="158"/>
      <c r="S30" s="142">
        <v>43160</v>
      </c>
      <c r="T30" s="138" t="s">
        <v>145</v>
      </c>
      <c r="U30" s="89"/>
      <c r="V30" s="43"/>
      <c r="W30" s="89"/>
      <c r="X30" s="67" t="str">
        <f>IF(COUNTIF($A$3:A30,A30)&gt;1,"doublon","")</f>
        <v/>
      </c>
      <c r="Y30" s="90" t="s">
        <v>18</v>
      </c>
      <c r="Z30" s="89" t="s">
        <v>20</v>
      </c>
      <c r="AA30" s="24"/>
    </row>
    <row r="31" spans="1:27" x14ac:dyDescent="0.25">
      <c r="A31" s="52"/>
      <c r="B31" s="93" t="s">
        <v>41</v>
      </c>
      <c r="C31" s="94">
        <v>35119</v>
      </c>
      <c r="D31" s="54">
        <f ca="1">DATEDIF(C31,F1,"y")</f>
        <v>22</v>
      </c>
      <c r="E31" s="53">
        <v>42005</v>
      </c>
      <c r="F31" s="53">
        <f t="shared" ca="1" si="2"/>
        <v>43401</v>
      </c>
      <c r="G31" s="88" t="str">
        <f t="shared" ca="1" si="3"/>
        <v>3ans9mois27jours</v>
      </c>
      <c r="H31" s="95">
        <f t="shared" ca="1" si="1"/>
        <v>3.8220396988364134</v>
      </c>
      <c r="I31" s="43" t="s">
        <v>13</v>
      </c>
      <c r="J31" s="43"/>
      <c r="K31" s="43"/>
      <c r="L31" s="43"/>
      <c r="M31" s="43">
        <f t="shared" ca="1" si="8"/>
        <v>2018</v>
      </c>
      <c r="N31" s="89">
        <f ca="1">VLOOKUP(H:H,B90:C96,2,TRUE)</f>
        <v>0</v>
      </c>
      <c r="O31" s="155">
        <f ca="1">H31*H1</f>
        <v>44.450321697467487</v>
      </c>
      <c r="P31" s="89"/>
      <c r="Q31" s="89"/>
      <c r="R31" s="158"/>
      <c r="S31" s="142">
        <v>43160</v>
      </c>
      <c r="T31" s="138" t="s">
        <v>145</v>
      </c>
      <c r="U31" s="89"/>
      <c r="V31" s="43"/>
      <c r="W31" s="89"/>
      <c r="X31" s="67" t="str">
        <f>IF(COUNTIF($A$3:A31,A31)&gt;1,"doublon","")</f>
        <v/>
      </c>
      <c r="Y31" s="90" t="s">
        <v>18</v>
      </c>
      <c r="Z31" s="89" t="s">
        <v>20</v>
      </c>
      <c r="AA31" s="24"/>
    </row>
    <row r="32" spans="1:27" ht="30" x14ac:dyDescent="0.25">
      <c r="A32" s="52"/>
      <c r="B32" s="93" t="s">
        <v>148</v>
      </c>
      <c r="C32" s="94">
        <v>36779</v>
      </c>
      <c r="D32" s="54">
        <f ca="1">DATEDIF(C32,F1,"y")</f>
        <v>18</v>
      </c>
      <c r="E32" s="53">
        <v>43252</v>
      </c>
      <c r="F32" s="53">
        <f t="shared" ca="1" si="2"/>
        <v>43401</v>
      </c>
      <c r="G32" s="88" t="str">
        <f t="shared" ca="1" si="3"/>
        <v>0ans4mois27jours</v>
      </c>
      <c r="H32" s="95">
        <f t="shared" ca="1" si="1"/>
        <v>0.40793976728268311</v>
      </c>
      <c r="I32" s="43" t="s">
        <v>18</v>
      </c>
      <c r="J32" s="43"/>
      <c r="K32" s="43"/>
      <c r="L32" s="43"/>
      <c r="M32" s="43">
        <f t="shared" ca="1" si="8"/>
        <v>2018</v>
      </c>
      <c r="N32" s="89">
        <f ca="1">VLOOKUP(H:H,B90:C96,2,TRUE)</f>
        <v>0</v>
      </c>
      <c r="O32" s="155">
        <f ca="1">H32*H1</f>
        <v>4.7443394934976046</v>
      </c>
      <c r="P32" s="89"/>
      <c r="Q32" s="89"/>
      <c r="R32" s="89"/>
      <c r="S32" s="140"/>
      <c r="T32" s="156"/>
      <c r="U32" s="89"/>
      <c r="V32" s="43"/>
      <c r="W32" s="89"/>
      <c r="X32" s="67" t="str">
        <f>IF(COUNTIF($A$3:A32,A32)&gt;1,"doublon","")</f>
        <v/>
      </c>
      <c r="Y32" s="90" t="s">
        <v>18</v>
      </c>
      <c r="Z32" s="89" t="s">
        <v>123</v>
      </c>
      <c r="AA32" s="24"/>
    </row>
    <row r="33" spans="1:27" x14ac:dyDescent="0.25">
      <c r="A33" s="52"/>
      <c r="B33" s="93" t="s">
        <v>40</v>
      </c>
      <c r="C33" s="94">
        <v>31324</v>
      </c>
      <c r="D33" s="54">
        <f ca="1">DATEDIF(C33,F1,"y")</f>
        <v>33</v>
      </c>
      <c r="E33" s="53">
        <v>37898</v>
      </c>
      <c r="F33" s="53">
        <f t="shared" ca="1" si="2"/>
        <v>43401</v>
      </c>
      <c r="G33" s="88" t="str">
        <f t="shared" ca="1" si="3"/>
        <v>15ans0mois24jours</v>
      </c>
      <c r="H33" s="95">
        <f t="shared" ca="1" si="1"/>
        <v>15.066392881587953</v>
      </c>
      <c r="I33" s="43" t="s">
        <v>13</v>
      </c>
      <c r="J33" s="43"/>
      <c r="K33" s="43"/>
      <c r="L33" s="43"/>
      <c r="M33" s="43">
        <f t="shared" ca="1" si="8"/>
        <v>2021</v>
      </c>
      <c r="N33" s="89">
        <f ca="1">VLOOKUP(H:H,B90:C96,2,TRUE)</f>
        <v>3</v>
      </c>
      <c r="O33" s="155">
        <f ca="1">H33*H1</f>
        <v>175.22214921286792</v>
      </c>
      <c r="P33" s="89"/>
      <c r="Q33" s="89"/>
      <c r="R33" s="158"/>
      <c r="S33" s="142">
        <v>43160</v>
      </c>
      <c r="T33" s="138" t="s">
        <v>145</v>
      </c>
      <c r="U33" s="89"/>
      <c r="V33" s="43"/>
      <c r="W33" s="89"/>
      <c r="X33" s="67" t="str">
        <f>IF(COUNTIF($A$3:A33,A33)&gt;1,"doublon","")</f>
        <v/>
      </c>
      <c r="Y33" s="90" t="s">
        <v>18</v>
      </c>
      <c r="Z33" s="89" t="s">
        <v>20</v>
      </c>
      <c r="AA33" s="24"/>
    </row>
    <row r="34" spans="1:27" ht="30" x14ac:dyDescent="0.25">
      <c r="A34" s="52"/>
      <c r="B34" s="93" t="s">
        <v>47</v>
      </c>
      <c r="C34" s="94">
        <v>33628</v>
      </c>
      <c r="D34" s="54">
        <f ca="1">DATEDIF(C34,F1,"y")</f>
        <v>26</v>
      </c>
      <c r="E34" s="53">
        <v>43252</v>
      </c>
      <c r="F34" s="53">
        <f t="shared" ca="1" si="2"/>
        <v>43401</v>
      </c>
      <c r="G34" s="88" t="str">
        <f t="shared" ca="1" si="3"/>
        <v>0ans4mois27jours</v>
      </c>
      <c r="H34" s="95">
        <f t="shared" ca="1" si="1"/>
        <v>0.40793976728268311</v>
      </c>
      <c r="I34" s="43" t="s">
        <v>18</v>
      </c>
      <c r="J34" s="43"/>
      <c r="K34" s="43"/>
      <c r="L34" s="43"/>
      <c r="M34" s="43">
        <f t="shared" ca="1" si="8"/>
        <v>2018</v>
      </c>
      <c r="N34" s="89">
        <f ca="1">VLOOKUP(H:H,B90:C96,2,TRUE)</f>
        <v>0</v>
      </c>
      <c r="O34" s="155">
        <f ca="1">H34*H1</f>
        <v>4.7443394934976046</v>
      </c>
      <c r="P34" s="89"/>
      <c r="Q34" s="89"/>
      <c r="R34" s="89"/>
      <c r="S34" s="140"/>
      <c r="T34" s="156"/>
      <c r="U34" s="89"/>
      <c r="V34" s="43"/>
      <c r="W34" s="89"/>
      <c r="X34" s="67" t="str">
        <f>IF(COUNTIF($A$3:A34,A34)&gt;1,"doublon","")</f>
        <v/>
      </c>
      <c r="Y34" s="90" t="s">
        <v>18</v>
      </c>
      <c r="Z34" s="89" t="s">
        <v>123</v>
      </c>
      <c r="AA34" s="24"/>
    </row>
    <row r="35" spans="1:27" x14ac:dyDescent="0.25">
      <c r="A35" s="52"/>
      <c r="B35" s="93" t="s">
        <v>44</v>
      </c>
      <c r="C35" s="94">
        <v>23525</v>
      </c>
      <c r="D35" s="54">
        <f ca="1">DATEDIF(C35,F1,"y")</f>
        <v>54</v>
      </c>
      <c r="E35" s="53">
        <v>38687</v>
      </c>
      <c r="F35" s="53">
        <f t="shared" ca="1" si="2"/>
        <v>43401</v>
      </c>
      <c r="G35" s="88" t="str">
        <f t="shared" ca="1" si="3"/>
        <v>12ans10mois27jours</v>
      </c>
      <c r="H35" s="95">
        <f t="shared" ca="1" si="1"/>
        <v>12.906228610540726</v>
      </c>
      <c r="I35" s="43" t="s">
        <v>13</v>
      </c>
      <c r="J35" s="43"/>
      <c r="K35" s="43"/>
      <c r="L35" s="43"/>
      <c r="M35" s="43">
        <f t="shared" ca="1" si="8"/>
        <v>2020</v>
      </c>
      <c r="N35" s="89">
        <f ca="1">VLOOKUP(H:H,B90:C96,2,TRUE)</f>
        <v>2</v>
      </c>
      <c r="O35" s="155">
        <f ca="1">H35*H1</f>
        <v>150.09943874058865</v>
      </c>
      <c r="P35" s="89"/>
      <c r="Q35" s="89"/>
      <c r="R35" s="89"/>
      <c r="S35" s="89"/>
      <c r="T35" s="89"/>
      <c r="U35" s="89"/>
      <c r="V35" s="43"/>
      <c r="W35" s="89"/>
      <c r="X35" s="67" t="str">
        <f>IF(COUNTIF($A$3:A35,A35)&gt;1,"doublon","")</f>
        <v/>
      </c>
      <c r="Y35" s="90" t="s">
        <v>18</v>
      </c>
      <c r="Z35" s="89" t="s">
        <v>20</v>
      </c>
      <c r="AA35" s="24"/>
    </row>
    <row r="36" spans="1:27" ht="30" x14ac:dyDescent="0.25">
      <c r="A36" s="52"/>
      <c r="B36" s="93" t="s">
        <v>150</v>
      </c>
      <c r="C36" s="94">
        <v>37259</v>
      </c>
      <c r="D36" s="54">
        <f ca="1">DATEDIF(C36,F1,"y")</f>
        <v>16</v>
      </c>
      <c r="E36" s="53">
        <v>43252</v>
      </c>
      <c r="F36" s="53">
        <f t="shared" ca="1" si="2"/>
        <v>43401</v>
      </c>
      <c r="G36" s="88" t="str">
        <f t="shared" ca="1" si="3"/>
        <v>0ans4mois27jours</v>
      </c>
      <c r="H36" s="95">
        <f t="shared" ca="1" si="1"/>
        <v>0.40793976728268311</v>
      </c>
      <c r="I36" s="43" t="s">
        <v>18</v>
      </c>
      <c r="J36" s="43"/>
      <c r="K36" s="43"/>
      <c r="L36" s="43"/>
      <c r="M36" s="43">
        <f t="shared" ca="1" si="8"/>
        <v>2018</v>
      </c>
      <c r="N36" s="89">
        <f ca="1">VLOOKUP(H:H,B90:C96,2,TRUE)</f>
        <v>0</v>
      </c>
      <c r="O36" s="155">
        <f ca="1">H36*H1</f>
        <v>4.7443394934976046</v>
      </c>
      <c r="P36" s="89"/>
      <c r="Q36" s="89"/>
      <c r="R36" s="89"/>
      <c r="S36" s="140"/>
      <c r="T36" s="140"/>
      <c r="U36" s="89"/>
      <c r="V36" s="43"/>
      <c r="W36" s="89"/>
      <c r="X36" s="67" t="str">
        <f>IF(COUNTIF($A$3:A36,A36)&gt;1,"doublon","")</f>
        <v/>
      </c>
      <c r="Y36" s="90" t="s">
        <v>18</v>
      </c>
      <c r="Z36" s="89" t="s">
        <v>123</v>
      </c>
      <c r="AA36" s="24"/>
    </row>
    <row r="37" spans="1:27" x14ac:dyDescent="0.25">
      <c r="A37" s="52"/>
      <c r="B37" s="93" t="s">
        <v>45</v>
      </c>
      <c r="C37" s="94">
        <v>30414</v>
      </c>
      <c r="D37" s="54">
        <f ca="1">DATEDIF(C37,F1,"y")</f>
        <v>35</v>
      </c>
      <c r="E37" s="53">
        <v>36465</v>
      </c>
      <c r="F37" s="53">
        <f ca="1">TODAY()</f>
        <v>43401</v>
      </c>
      <c r="G37" s="88" t="str">
        <f t="shared" ca="1" si="3"/>
        <v>18ans11mois27jours</v>
      </c>
      <c r="H37" s="95">
        <f t="shared" ca="1" si="1"/>
        <v>18.989733059548254</v>
      </c>
      <c r="I37" s="43" t="s">
        <v>13</v>
      </c>
      <c r="J37" s="43"/>
      <c r="K37" s="43"/>
      <c r="L37" s="43"/>
      <c r="M37" s="53">
        <f t="shared" ca="1" si="8"/>
        <v>2021</v>
      </c>
      <c r="N37" s="89">
        <f ca="1">VLOOKUP(H:H,B90:C96,2,TRUE)</f>
        <v>3</v>
      </c>
      <c r="O37" s="155">
        <f ca="1">H37*H1</f>
        <v>220.8505954825462</v>
      </c>
      <c r="P37" s="89"/>
      <c r="Q37" s="89"/>
      <c r="R37" s="89"/>
      <c r="S37" s="140"/>
      <c r="T37" s="138" t="s">
        <v>145</v>
      </c>
      <c r="U37" s="89"/>
      <c r="V37" s="43"/>
      <c r="W37" s="89"/>
      <c r="X37" s="67" t="str">
        <f>IF(COUNTIF($A$3:A37,A37)&gt;1,"doublon","")</f>
        <v/>
      </c>
      <c r="Y37" s="90" t="s">
        <v>18</v>
      </c>
      <c r="Z37" s="89" t="s">
        <v>20</v>
      </c>
      <c r="AA37" s="24"/>
    </row>
    <row r="38" spans="1:27" ht="30" x14ac:dyDescent="0.25">
      <c r="A38" s="52"/>
      <c r="B38" s="93" t="s">
        <v>50</v>
      </c>
      <c r="C38" s="94">
        <v>30450</v>
      </c>
      <c r="D38" s="54">
        <f ca="1">DATEDIF(C38,F1,"y")</f>
        <v>35</v>
      </c>
      <c r="E38" s="53">
        <v>43311</v>
      </c>
      <c r="F38" s="53">
        <f ca="1">TODAY()</f>
        <v>43401</v>
      </c>
      <c r="G38" s="88" t="str">
        <f t="shared" ca="1" si="3"/>
        <v>0ans2mois28jours</v>
      </c>
      <c r="H38" s="95">
        <f t="shared" ca="1" si="1"/>
        <v>0.24640657084188911</v>
      </c>
      <c r="I38" s="43" t="s">
        <v>18</v>
      </c>
      <c r="J38" s="43"/>
      <c r="K38" s="43"/>
      <c r="L38" s="43"/>
      <c r="M38" s="43"/>
      <c r="N38" s="89">
        <f ca="1">VLOOKUP(H:H,B90:C96,2,TRUE)</f>
        <v>0</v>
      </c>
      <c r="O38" s="155">
        <f ca="1">H38*H1</f>
        <v>2.8657084188911703</v>
      </c>
      <c r="P38" s="89"/>
      <c r="Q38" s="89"/>
      <c r="R38" s="89"/>
      <c r="S38" s="140"/>
      <c r="T38" s="156"/>
      <c r="U38" s="89"/>
      <c r="V38" s="43"/>
      <c r="W38" s="89"/>
      <c r="X38" s="67" t="str">
        <f>IF(COUNTIF($A$3:A38,A38)&gt;1,"doublon","")</f>
        <v/>
      </c>
      <c r="Y38" s="90" t="s">
        <v>18</v>
      </c>
      <c r="Z38" s="89" t="s">
        <v>123</v>
      </c>
      <c r="AA38" s="24"/>
    </row>
    <row r="39" spans="1:27" x14ac:dyDescent="0.25">
      <c r="A39" s="52"/>
      <c r="B39" s="93" t="s">
        <v>46</v>
      </c>
      <c r="C39" s="94">
        <v>27844</v>
      </c>
      <c r="D39" s="54">
        <f ca="1">DATEDIF(C39,F1,"y")</f>
        <v>42</v>
      </c>
      <c r="E39" s="53">
        <v>38353</v>
      </c>
      <c r="F39" s="53">
        <f t="shared" ca="1" si="2"/>
        <v>43401</v>
      </c>
      <c r="G39" s="88" t="str">
        <f t="shared" ca="1" si="3"/>
        <v>13ans9mois27jours</v>
      </c>
      <c r="H39" s="95">
        <f t="shared" ca="1" si="1"/>
        <v>13.820670773442847</v>
      </c>
      <c r="I39" s="43" t="s">
        <v>13</v>
      </c>
      <c r="J39" s="43"/>
      <c r="K39" s="43"/>
      <c r="L39" s="43"/>
      <c r="M39" s="43">
        <f t="shared" ref="M39:M50" ca="1" si="9">YEAR(F:F)+N:N</f>
        <v>2020</v>
      </c>
      <c r="N39" s="89">
        <f ca="1">VLOOKUP(H:H,B90:C96,2,TRUE)</f>
        <v>2</v>
      </c>
      <c r="O39" s="155">
        <f ca="1">H39*H1</f>
        <v>160.73440109514033</v>
      </c>
      <c r="P39" s="89"/>
      <c r="Q39" s="89"/>
      <c r="R39" s="89"/>
      <c r="S39" s="89"/>
      <c r="T39" s="89"/>
      <c r="U39" s="89"/>
      <c r="V39" s="43"/>
      <c r="W39" s="89"/>
      <c r="X39" s="67" t="str">
        <f>IF(COUNTIF($A$3:A39,A39)&gt;1,"doublon","")</f>
        <v/>
      </c>
      <c r="Y39" s="90" t="s">
        <v>18</v>
      </c>
      <c r="Z39" s="89" t="s">
        <v>20</v>
      </c>
      <c r="AA39" s="24"/>
    </row>
    <row r="40" spans="1:27" x14ac:dyDescent="0.25">
      <c r="A40" s="52"/>
      <c r="B40" s="93" t="s">
        <v>47</v>
      </c>
      <c r="C40" s="94">
        <v>35642</v>
      </c>
      <c r="D40" s="54">
        <f ca="1">DATEDIF(C40,F1,"y")</f>
        <v>21</v>
      </c>
      <c r="E40" s="53">
        <v>41791</v>
      </c>
      <c r="F40" s="53">
        <f t="shared" ca="1" si="2"/>
        <v>43401</v>
      </c>
      <c r="G40" s="88" t="str">
        <f t="shared" ca="1" si="3"/>
        <v>4ans4mois27jours</v>
      </c>
      <c r="H40" s="95">
        <f t="shared" ca="1" si="1"/>
        <v>4.4079397672826834</v>
      </c>
      <c r="I40" s="43" t="s">
        <v>13</v>
      </c>
      <c r="J40" s="43"/>
      <c r="K40" s="43"/>
      <c r="L40" s="43"/>
      <c r="M40" s="43">
        <f t="shared" ca="1" si="9"/>
        <v>2018</v>
      </c>
      <c r="N40" s="89">
        <f ca="1">VLOOKUP(H:H,B90:C96,2,TRUE)</f>
        <v>0</v>
      </c>
      <c r="O40" s="155">
        <f ca="1">H40*H1</f>
        <v>51.264339493497609</v>
      </c>
      <c r="P40" s="89"/>
      <c r="Q40" s="89"/>
      <c r="R40" s="89"/>
      <c r="S40" s="89"/>
      <c r="T40" s="89"/>
      <c r="U40" s="89"/>
      <c r="V40" s="43"/>
      <c r="W40" s="89"/>
      <c r="X40" s="67" t="str">
        <f>IF(COUNTIF($A$3:A40,A40)&gt;1,"doublon","")</f>
        <v/>
      </c>
      <c r="Y40" s="90" t="s">
        <v>18</v>
      </c>
      <c r="Z40" s="89" t="s">
        <v>20</v>
      </c>
      <c r="AA40" s="24"/>
    </row>
    <row r="41" spans="1:27" x14ac:dyDescent="0.25">
      <c r="A41" s="52"/>
      <c r="B41" s="102" t="s">
        <v>48</v>
      </c>
      <c r="C41" s="130">
        <v>35646</v>
      </c>
      <c r="D41" s="131">
        <f ca="1">DATEDIF(C41,F1,"y")</f>
        <v>21</v>
      </c>
      <c r="E41" s="53">
        <v>41913</v>
      </c>
      <c r="F41" s="53">
        <v>42614</v>
      </c>
      <c r="G41" s="88" t="str">
        <f>DATEDIF(E41,F41,"y")&amp;"ans"&amp;DATEDIF(E41,F41,"ym")&amp;"mois"&amp;DATEDIF(E41,F41,"md")&amp;"jours"</f>
        <v>1ans11mois0jours</v>
      </c>
      <c r="H41" s="91">
        <f>DATEDIF(E41,F41,"d")/365.25</f>
        <v>1.9192334017796031</v>
      </c>
      <c r="I41" s="43" t="s">
        <v>17</v>
      </c>
      <c r="J41" s="94">
        <v>42614</v>
      </c>
      <c r="K41" s="94">
        <f ca="1">TODAY()</f>
        <v>43401</v>
      </c>
      <c r="L41" s="95" t="str">
        <f ca="1">DATEDIF(J41,K41,"y")&amp;"ans"&amp;DATEDIF(J41,K41,"ym")&amp;"mois"&amp;DATEDIF(J41,K41,"md")&amp;"jours"</f>
        <v>2ans1mois27jours</v>
      </c>
      <c r="M41" s="43">
        <f t="shared" si="9"/>
        <v>2016</v>
      </c>
      <c r="N41" s="89">
        <f>VLOOKUP(H:H,B90:C96,2,TRUE)</f>
        <v>0</v>
      </c>
      <c r="O41" s="155">
        <f>H41*H1</f>
        <v>22.320684462696786</v>
      </c>
      <c r="P41" s="89"/>
      <c r="Q41" s="89"/>
      <c r="R41" s="89"/>
      <c r="S41" s="89"/>
      <c r="T41" s="89"/>
      <c r="U41" s="89"/>
      <c r="V41" s="43"/>
      <c r="W41" s="89"/>
      <c r="X41" s="67" t="str">
        <f>IF(COUNTIF($A$3:A41,A41)&gt;1,"doublon","")</f>
        <v/>
      </c>
      <c r="Y41" s="93" t="s">
        <v>97</v>
      </c>
      <c r="Z41" s="89" t="s">
        <v>43</v>
      </c>
      <c r="AA41" s="24"/>
    </row>
    <row r="42" spans="1:27" s="55" customFormat="1" x14ac:dyDescent="0.25">
      <c r="A42" s="92"/>
      <c r="B42" s="102" t="s">
        <v>48</v>
      </c>
      <c r="C42" s="130">
        <v>35646</v>
      </c>
      <c r="D42" s="131">
        <f ca="1">DATEDIF(C42,F1,"y")</f>
        <v>21</v>
      </c>
      <c r="E42" s="53">
        <v>42847</v>
      </c>
      <c r="F42" s="53">
        <f ca="1">TODAY()</f>
        <v>43401</v>
      </c>
      <c r="G42" s="88" t="str">
        <f ca="1">DATEDIF(E42,F42,"y")&amp;"ans"&amp;DATEDIF(E42,F42,"ym")&amp;"mois"&amp;DATEDIF(E42,F42,"md")&amp;"jours"</f>
        <v>1ans6mois6jours</v>
      </c>
      <c r="H42" s="91">
        <f ca="1">DATEDIF(E42,F42,"d")/365.25</f>
        <v>1.516769336071184</v>
      </c>
      <c r="I42" s="43" t="s">
        <v>13</v>
      </c>
      <c r="J42" s="43"/>
      <c r="K42" s="43"/>
      <c r="L42" s="43"/>
      <c r="M42" s="88">
        <f t="shared" ca="1" si="9"/>
        <v>2018</v>
      </c>
      <c r="N42" s="89">
        <f ca="1">VLOOKUP(H:H,B90:C96,2,TRUE)</f>
        <v>0</v>
      </c>
      <c r="O42" s="147">
        <f ca="1">H42*H1</f>
        <v>17.64002737850787</v>
      </c>
      <c r="P42" s="89"/>
      <c r="Q42" s="89"/>
      <c r="R42" s="84"/>
      <c r="S42" s="142">
        <v>43160</v>
      </c>
      <c r="T42" s="89"/>
      <c r="U42" s="89"/>
      <c r="V42" s="43"/>
      <c r="W42" s="89"/>
      <c r="X42" s="67" t="str">
        <f>IF(COUNTIF($A$3:A42,A42)&gt;1,"doublon","")</f>
        <v/>
      </c>
      <c r="Y42" s="90" t="s">
        <v>18</v>
      </c>
      <c r="Z42" s="89" t="s">
        <v>20</v>
      </c>
      <c r="AA42" s="178"/>
    </row>
    <row r="43" spans="1:27" x14ac:dyDescent="0.25">
      <c r="A43" s="2"/>
      <c r="B43" s="38" t="s">
        <v>50</v>
      </c>
      <c r="C43" s="29">
        <v>35308</v>
      </c>
      <c r="D43" s="30">
        <f ca="1">DATEDIF(C43,F1,"y")</f>
        <v>22</v>
      </c>
      <c r="E43" s="4">
        <v>41334</v>
      </c>
      <c r="F43" s="4">
        <f t="shared" ca="1" si="2"/>
        <v>43401</v>
      </c>
      <c r="G43" s="7" t="str">
        <f t="shared" ca="1" si="3"/>
        <v>5ans7mois27jours</v>
      </c>
      <c r="H43" s="58">
        <f t="shared" ca="1" si="1"/>
        <v>5.6591375770020536</v>
      </c>
      <c r="I43" s="3" t="s">
        <v>13</v>
      </c>
      <c r="J43" s="3"/>
      <c r="K43" s="3"/>
      <c r="L43" s="3"/>
      <c r="M43" s="43">
        <f t="shared" ca="1" si="9"/>
        <v>2019</v>
      </c>
      <c r="N43" s="33">
        <f ca="1">VLOOKUP(H:H,B90:C96,2,TRUE)</f>
        <v>1</v>
      </c>
      <c r="O43" s="147">
        <f ca="1">H43*H1</f>
        <v>65.81577002053389</v>
      </c>
      <c r="P43" s="33"/>
      <c r="Q43" s="33"/>
      <c r="R43" s="33"/>
      <c r="S43" s="33"/>
      <c r="T43" s="33"/>
      <c r="U43" s="33"/>
      <c r="V43" s="3"/>
      <c r="W43" s="33"/>
      <c r="X43" s="67" t="str">
        <f>IF(COUNTIF($A$3:A43,A43)&gt;1,"doublon","")</f>
        <v/>
      </c>
      <c r="Y43" s="37" t="s">
        <v>18</v>
      </c>
      <c r="Z43" s="33" t="s">
        <v>20</v>
      </c>
      <c r="AA43" s="24"/>
    </row>
    <row r="44" spans="1:27" x14ac:dyDescent="0.25">
      <c r="A44" s="2"/>
      <c r="B44" s="38" t="s">
        <v>53</v>
      </c>
      <c r="C44" s="29">
        <v>23645</v>
      </c>
      <c r="D44" s="30">
        <f ca="1">DATEDIF(C44,F1,"y")</f>
        <v>54</v>
      </c>
      <c r="E44" s="4">
        <v>39508</v>
      </c>
      <c r="F44" s="4">
        <f t="shared" ca="1" si="2"/>
        <v>43401</v>
      </c>
      <c r="G44" s="7" t="str">
        <f t="shared" ca="1" si="3"/>
        <v>10ans7mois27jours</v>
      </c>
      <c r="H44" s="58">
        <f t="shared" ca="1" si="1"/>
        <v>10.658453114305271</v>
      </c>
      <c r="I44" s="3" t="s">
        <v>13</v>
      </c>
      <c r="J44" s="3"/>
      <c r="K44" s="3"/>
      <c r="L44" s="3"/>
      <c r="M44" s="3">
        <f t="shared" ca="1" si="9"/>
        <v>2020</v>
      </c>
      <c r="N44" s="33">
        <f ca="1">VLOOKUP(H:H,B90:C96,2,TRUE)</f>
        <v>2</v>
      </c>
      <c r="O44" s="147">
        <f ca="1">H44*H1</f>
        <v>123.9578097193703</v>
      </c>
      <c r="P44" s="33"/>
      <c r="Q44" s="33"/>
      <c r="R44" s="33"/>
      <c r="S44" s="33"/>
      <c r="T44" s="33"/>
      <c r="U44" s="33"/>
      <c r="V44" s="3"/>
      <c r="W44" s="33"/>
      <c r="X44" s="67" t="str">
        <f>IF(COUNTIF($A$3:A44,A44)&gt;1,"doublon","")</f>
        <v/>
      </c>
      <c r="Y44" s="37" t="s">
        <v>18</v>
      </c>
      <c r="Z44" s="33" t="s">
        <v>20</v>
      </c>
      <c r="AA44" s="24"/>
    </row>
    <row r="45" spans="1:27" x14ac:dyDescent="0.25">
      <c r="A45" s="2"/>
      <c r="B45" s="38" t="s">
        <v>53</v>
      </c>
      <c r="C45" s="29">
        <v>23645</v>
      </c>
      <c r="D45" s="30">
        <f ca="1">DATEDIF(C45,F1,"y")</f>
        <v>54</v>
      </c>
      <c r="E45" s="4">
        <v>37288</v>
      </c>
      <c r="F45" s="4">
        <f ca="1">TODAY()</f>
        <v>43401</v>
      </c>
      <c r="G45" s="7" t="str">
        <f t="shared" ca="1" si="3"/>
        <v>16ans8mois27jours</v>
      </c>
      <c r="H45" s="58">
        <f t="shared" ca="1" si="1"/>
        <v>16.736481861738536</v>
      </c>
      <c r="I45" s="3" t="s">
        <v>13</v>
      </c>
      <c r="J45" s="3"/>
      <c r="K45" s="3"/>
      <c r="L45" s="3"/>
      <c r="M45" s="3">
        <f t="shared" ca="1" si="9"/>
        <v>2021</v>
      </c>
      <c r="N45" s="33">
        <f ca="1">VLOOKUP(H:H,B90:C96,2,TRUE)</f>
        <v>3</v>
      </c>
      <c r="O45" s="147">
        <f ca="1">H45*H1</f>
        <v>194.64528405201918</v>
      </c>
      <c r="P45" s="33"/>
      <c r="Q45" s="33"/>
      <c r="R45" s="33"/>
      <c r="S45" s="33"/>
      <c r="T45" s="33"/>
      <c r="U45" s="33"/>
      <c r="V45" s="3"/>
      <c r="W45" s="33"/>
      <c r="X45" s="67" t="str">
        <f>IF(COUNTIF($A$3:A45,A45)&gt;1,"doublon","")</f>
        <v/>
      </c>
      <c r="Y45" s="37" t="s">
        <v>18</v>
      </c>
      <c r="Z45" s="33" t="s">
        <v>20</v>
      </c>
      <c r="AA45" s="24"/>
    </row>
    <row r="46" spans="1:27" s="55" customFormat="1" x14ac:dyDescent="0.25">
      <c r="A46" s="52"/>
      <c r="B46" s="93" t="s">
        <v>90</v>
      </c>
      <c r="C46" s="94">
        <v>36478</v>
      </c>
      <c r="D46" s="54">
        <f ca="1">DATEDIF(C46,F1,"y")</f>
        <v>18</v>
      </c>
      <c r="E46" s="53">
        <v>42644</v>
      </c>
      <c r="F46" s="53">
        <v>43146</v>
      </c>
      <c r="G46" s="88" t="str">
        <f>DATEDIF(E46,F46,"y")&amp;"ans"&amp;DATEDIF(E46,F46,"ym")&amp;"mois"&amp;DATEDIF(E46,F46,"md")&amp;"jours"</f>
        <v>1ans4mois14jours</v>
      </c>
      <c r="H46" s="95">
        <f>DATEDIF(E46,F46,"d")/365.25</f>
        <v>1.3744010951403149</v>
      </c>
      <c r="I46" s="43" t="s">
        <v>43</v>
      </c>
      <c r="J46" s="43"/>
      <c r="K46" s="43"/>
      <c r="L46" s="43"/>
      <c r="M46" s="88">
        <f t="shared" si="9"/>
        <v>2018</v>
      </c>
      <c r="N46" s="89">
        <f>VLOOKUP(H:H,B57:C96,2,TRUE)</f>
        <v>0</v>
      </c>
      <c r="O46" s="155">
        <f>H46*H1</f>
        <v>15.984284736481865</v>
      </c>
      <c r="P46" s="89"/>
      <c r="Q46" s="89"/>
      <c r="R46" s="89"/>
      <c r="S46" s="89"/>
      <c r="T46" s="89"/>
      <c r="U46" s="89"/>
      <c r="V46" s="43"/>
      <c r="W46" s="89"/>
      <c r="X46" s="67" t="str">
        <f>IF(COUNTIF($A$3:A46,A46)&gt;1,"doublon","")</f>
        <v/>
      </c>
      <c r="Y46" s="90" t="s">
        <v>97</v>
      </c>
      <c r="Z46" s="89" t="s">
        <v>43</v>
      </c>
      <c r="AA46" s="178"/>
    </row>
    <row r="47" spans="1:27" ht="30" x14ac:dyDescent="0.25">
      <c r="A47" s="52"/>
      <c r="B47" s="93" t="s">
        <v>90</v>
      </c>
      <c r="C47" s="94">
        <v>36478</v>
      </c>
      <c r="D47" s="54">
        <f ca="1">DATEDIF(C47,F1,"y")</f>
        <v>18</v>
      </c>
      <c r="E47" s="53">
        <v>43405</v>
      </c>
      <c r="F47" s="53">
        <f ca="1">TODAY()</f>
        <v>43401</v>
      </c>
      <c r="G47" s="88" t="e">
        <f ca="1">DATEDIF(E47,F47,"y")&amp;"ans"&amp;DATEDIF(E47,F47,"ym")&amp;"mois"&amp;DATEDIF(E47,F47,"md")&amp;"jours"</f>
        <v>#NUM!</v>
      </c>
      <c r="H47" s="95" t="e">
        <f ca="1">DATEDIF(E47,F47,"d")/365.25</f>
        <v>#NUM!</v>
      </c>
      <c r="I47" s="43" t="s">
        <v>18</v>
      </c>
      <c r="J47" s="43"/>
      <c r="K47" s="43"/>
      <c r="L47" s="43"/>
      <c r="M47" s="88" t="e">
        <f t="shared" ca="1" si="9"/>
        <v>#NUM!</v>
      </c>
      <c r="N47" s="89" t="e">
        <f ca="1">VLOOKUP(H:H,B58:C96,2,TRUE)</f>
        <v>#NUM!</v>
      </c>
      <c r="O47" s="155" t="e">
        <f ca="1">H47*H1</f>
        <v>#NUM!</v>
      </c>
      <c r="P47" s="89"/>
      <c r="Q47" s="89"/>
      <c r="R47" s="89"/>
      <c r="S47" s="89"/>
      <c r="T47" s="89"/>
      <c r="U47" s="89"/>
      <c r="V47" s="43"/>
      <c r="W47" s="89"/>
      <c r="X47" s="67" t="str">
        <f>IF(COUNTIF($A$3:A47,A47)&gt;1,"doublon","")</f>
        <v/>
      </c>
      <c r="Y47" s="90" t="s">
        <v>18</v>
      </c>
      <c r="Z47" s="89" t="s">
        <v>123</v>
      </c>
      <c r="AA47" s="24"/>
    </row>
    <row r="48" spans="1:27" x14ac:dyDescent="0.25">
      <c r="A48" s="2"/>
      <c r="B48" s="38" t="s">
        <v>54</v>
      </c>
      <c r="C48" s="29">
        <v>29659</v>
      </c>
      <c r="D48" s="30">
        <f ca="1">DATEDIF(C48,F1,"y")</f>
        <v>37</v>
      </c>
      <c r="E48" s="4">
        <v>39569</v>
      </c>
      <c r="F48" s="4">
        <f t="shared" ca="1" si="2"/>
        <v>43401</v>
      </c>
      <c r="G48" s="7" t="str">
        <f t="shared" ca="1" si="3"/>
        <v>10ans5mois27jours</v>
      </c>
      <c r="H48" s="58">
        <f t="shared" ca="1" si="1"/>
        <v>10.491444216290212</v>
      </c>
      <c r="I48" s="3" t="s">
        <v>13</v>
      </c>
      <c r="J48" s="3"/>
      <c r="K48" s="3"/>
      <c r="L48" s="3"/>
      <c r="M48" s="3">
        <f t="shared" ca="1" si="9"/>
        <v>2020</v>
      </c>
      <c r="N48" s="33">
        <f ca="1">VLOOKUP(H:H,B90:C96,2,TRUE)</f>
        <v>2</v>
      </c>
      <c r="O48" s="147">
        <f ca="1">H48*H1</f>
        <v>122.01549623545517</v>
      </c>
      <c r="P48" s="33"/>
      <c r="Q48" s="33"/>
      <c r="R48" s="33"/>
      <c r="S48" s="33"/>
      <c r="T48" s="33"/>
      <c r="U48" s="33"/>
      <c r="V48" s="3"/>
      <c r="W48" s="33"/>
      <c r="X48" s="67" t="str">
        <f>IF(COUNTIF($A$3:A48,A48)&gt;1,"doublon","")</f>
        <v/>
      </c>
      <c r="Y48" s="37" t="s">
        <v>18</v>
      </c>
      <c r="Z48" s="33" t="s">
        <v>20</v>
      </c>
      <c r="AA48" s="24"/>
    </row>
    <row r="49" spans="1:27" x14ac:dyDescent="0.25">
      <c r="A49" s="2"/>
      <c r="B49" s="38" t="s">
        <v>54</v>
      </c>
      <c r="C49" s="29">
        <v>29659</v>
      </c>
      <c r="D49" s="7">
        <f ca="1">DATEDIF(C49,F1,"y")</f>
        <v>37</v>
      </c>
      <c r="E49" s="4">
        <v>35503</v>
      </c>
      <c r="F49" s="4">
        <f t="shared" ca="1" si="2"/>
        <v>43401</v>
      </c>
      <c r="G49" s="7" t="str">
        <f t="shared" ca="1" si="3"/>
        <v>21ans7mois14jours</v>
      </c>
      <c r="H49" s="58">
        <f t="shared" ca="1" si="1"/>
        <v>21.623545516769337</v>
      </c>
      <c r="I49" s="3" t="s">
        <v>13</v>
      </c>
      <c r="J49" s="3"/>
      <c r="K49" s="3"/>
      <c r="L49" s="3"/>
      <c r="M49" s="3">
        <f t="shared" ca="1" si="9"/>
        <v>2022</v>
      </c>
      <c r="N49" s="33">
        <f ca="1">VLOOKUP(H:H,B90:C96,2,TRUE)</f>
        <v>4</v>
      </c>
      <c r="O49" s="147">
        <f ca="1">H49*H1</f>
        <v>251.48183436002739</v>
      </c>
      <c r="P49" s="33"/>
      <c r="Q49" s="33"/>
      <c r="R49" s="63"/>
      <c r="S49" s="142">
        <v>43160</v>
      </c>
      <c r="T49" s="33"/>
      <c r="U49" s="33"/>
      <c r="V49" s="3"/>
      <c r="W49" s="33"/>
      <c r="X49" s="67" t="str">
        <f>IF(COUNTIF($A$3:A49,A49)&gt;1,"doublon","")</f>
        <v/>
      </c>
      <c r="Y49" s="37" t="s">
        <v>18</v>
      </c>
      <c r="Z49" s="33" t="s">
        <v>20</v>
      </c>
      <c r="AA49" s="24"/>
    </row>
    <row r="50" spans="1:27" s="55" customFormat="1" ht="15.75" thickBot="1" x14ac:dyDescent="0.3">
      <c r="A50" s="132"/>
      <c r="B50" s="133" t="s">
        <v>90</v>
      </c>
      <c r="C50" s="134">
        <v>33999</v>
      </c>
      <c r="D50" s="54">
        <f ca="1">DATEDIF(C50,F1,"y")</f>
        <v>25</v>
      </c>
      <c r="E50" s="135">
        <v>42847</v>
      </c>
      <c r="F50" s="135">
        <f ca="1">TODAY()</f>
        <v>43401</v>
      </c>
      <c r="G50" s="136" t="str">
        <f ca="1">DATEDIF(E50,F50,"y")&amp;"ans"&amp;DATEDIF(E50,F50,"ym")&amp;"mois"&amp;DATEDIF(E50,F50,"md")&amp;"jours"</f>
        <v>1ans6mois6jours</v>
      </c>
      <c r="H50" s="95">
        <f ca="1">DATEDIF(E50,F50,"d")/365.25</f>
        <v>1.516769336071184</v>
      </c>
      <c r="I50" s="129" t="s">
        <v>13</v>
      </c>
      <c r="J50" s="129"/>
      <c r="K50" s="129"/>
      <c r="L50" s="129"/>
      <c r="M50" s="43">
        <f t="shared" ca="1" si="9"/>
        <v>2018</v>
      </c>
      <c r="N50" s="85">
        <f ca="1">VLOOKUP(H:H,B90:C96,2,TRUE)</f>
        <v>0</v>
      </c>
      <c r="O50" s="147">
        <f ca="1">H50*H1</f>
        <v>17.64002737850787</v>
      </c>
      <c r="P50" s="85"/>
      <c r="Q50" s="85"/>
      <c r="R50" s="85"/>
      <c r="S50" s="85"/>
      <c r="T50" s="85"/>
      <c r="U50" s="85"/>
      <c r="V50" s="129"/>
      <c r="W50" s="85"/>
      <c r="X50" s="181" t="str">
        <f>IF(COUNTIF($A$3:A50,A50)&gt;1,"doublon","")</f>
        <v/>
      </c>
      <c r="Y50" s="90" t="s">
        <v>18</v>
      </c>
      <c r="Z50" s="89" t="s">
        <v>20</v>
      </c>
      <c r="AA50" s="178"/>
    </row>
    <row r="51" spans="1:27" ht="75.75" customHeight="1" thickTop="1" thickBot="1" x14ac:dyDescent="0.3">
      <c r="A51" s="12" t="s">
        <v>82</v>
      </c>
      <c r="B51" s="27" t="s">
        <v>10</v>
      </c>
      <c r="C51" s="11" t="s">
        <v>98</v>
      </c>
      <c r="D51" s="11" t="s">
        <v>99</v>
      </c>
      <c r="E51" s="11" t="s">
        <v>114</v>
      </c>
      <c r="F51" s="11" t="s">
        <v>115</v>
      </c>
      <c r="G51" s="11" t="s">
        <v>3</v>
      </c>
      <c r="H51" s="109" t="s">
        <v>104</v>
      </c>
      <c r="I51" s="11" t="s">
        <v>4</v>
      </c>
      <c r="J51" s="11" t="s">
        <v>5</v>
      </c>
      <c r="K51" s="11" t="s">
        <v>6</v>
      </c>
      <c r="L51" s="11" t="s">
        <v>7</v>
      </c>
      <c r="M51" s="11" t="s">
        <v>106</v>
      </c>
      <c r="N51" s="35" t="s">
        <v>93</v>
      </c>
      <c r="O51" s="35" t="s">
        <v>153</v>
      </c>
      <c r="P51" s="80" t="s">
        <v>110</v>
      </c>
      <c r="Q51" s="80" t="s">
        <v>120</v>
      </c>
      <c r="R51" s="80" t="s">
        <v>116</v>
      </c>
      <c r="S51" s="35" t="s">
        <v>146</v>
      </c>
      <c r="T51" s="139" t="s">
        <v>143</v>
      </c>
      <c r="U51" s="11" t="s">
        <v>144</v>
      </c>
      <c r="V51" s="11" t="s">
        <v>101</v>
      </c>
      <c r="W51" s="35" t="s">
        <v>102</v>
      </c>
      <c r="X51" s="180" t="str">
        <f>IF(COUNTIF($A$3:A51,A51)&gt;1,"doublon","")</f>
        <v/>
      </c>
      <c r="Y51" s="27" t="s">
        <v>8</v>
      </c>
      <c r="Z51" s="35" t="s">
        <v>9</v>
      </c>
      <c r="AA51" s="24"/>
    </row>
    <row r="52" spans="1:27" s="6" customFormat="1" ht="15.75" thickTop="1" x14ac:dyDescent="0.25">
      <c r="A52" s="2"/>
      <c r="B52" s="38" t="s">
        <v>63</v>
      </c>
      <c r="C52" s="29">
        <v>17651</v>
      </c>
      <c r="D52" s="3">
        <f ca="1">DATEDIF(C52,F1,"y")</f>
        <v>70</v>
      </c>
      <c r="E52" s="5">
        <v>31599</v>
      </c>
      <c r="F52" s="5">
        <v>37986</v>
      </c>
      <c r="G52" s="7" t="str">
        <f t="shared" ref="G52:G66" si="10">DATEDIF(E52,F52,"y")&amp;"ans"&amp;DATEDIF(E52,F52,"ym")&amp;"mois"&amp;DATEDIF(E52,F52,"md")&amp;"jours"</f>
        <v>17ans5mois25jours</v>
      </c>
      <c r="H52" s="70">
        <f t="shared" ref="H52:H84" si="11">DATEDIF(E52,F52,"d")/365.25</f>
        <v>17.486652977412732</v>
      </c>
      <c r="I52" s="3" t="s">
        <v>56</v>
      </c>
      <c r="J52" s="3"/>
      <c r="K52" s="3"/>
      <c r="L52" s="3"/>
      <c r="M52" s="76" t="e">
        <f>YEAR(F:F)+N:N</f>
        <v>#VALUE!</v>
      </c>
      <c r="N52" s="33" t="s">
        <v>61</v>
      </c>
      <c r="O52" s="33"/>
      <c r="P52" s="33"/>
      <c r="Q52" s="33"/>
      <c r="R52" s="33"/>
      <c r="S52" s="33"/>
      <c r="T52" s="33"/>
      <c r="U52" s="33"/>
      <c r="V52" s="3"/>
      <c r="W52" s="33"/>
      <c r="X52" s="67" t="str">
        <f>IF(COUNTIF($A$3:A52,A52)&gt;1,"doublon","")</f>
        <v/>
      </c>
      <c r="Y52" s="38" t="s">
        <v>18</v>
      </c>
      <c r="Z52" s="89" t="s">
        <v>66</v>
      </c>
      <c r="AA52" s="179"/>
    </row>
    <row r="53" spans="1:27" s="6" customFormat="1" x14ac:dyDescent="0.25">
      <c r="A53" s="2"/>
      <c r="B53" s="38" t="s">
        <v>140</v>
      </c>
      <c r="C53" s="29"/>
      <c r="D53" s="3"/>
      <c r="E53" s="5">
        <v>27700</v>
      </c>
      <c r="F53" s="5">
        <v>35430</v>
      </c>
      <c r="G53" s="7" t="str">
        <f>DATEDIF(E53,F53,"y")&amp;"ans"&amp;DATEDIF(E53,F53,"ym")&amp;"mois"&amp;DATEDIF(E53,F53,"md")&amp;"jours"</f>
        <v>21ans1mois29jours</v>
      </c>
      <c r="H53" s="127">
        <f t="shared" si="11"/>
        <v>21.163586584531142</v>
      </c>
      <c r="I53" s="3" t="s">
        <v>56</v>
      </c>
      <c r="J53" s="3"/>
      <c r="K53" s="3"/>
      <c r="L53" s="3"/>
      <c r="M53" s="126"/>
      <c r="N53" s="33"/>
      <c r="O53" s="33"/>
      <c r="P53" s="33"/>
      <c r="Q53" s="33"/>
      <c r="R53" s="33"/>
      <c r="S53" s="33"/>
      <c r="T53" s="33"/>
      <c r="U53" s="33"/>
      <c r="V53" s="3"/>
      <c r="W53" s="33"/>
      <c r="X53" s="67" t="str">
        <f>IF(COUNTIF($A$3:A53,A53)&gt;1,"doublon","")</f>
        <v/>
      </c>
      <c r="Y53" s="38" t="s">
        <v>18</v>
      </c>
      <c r="Z53" s="89" t="s">
        <v>66</v>
      </c>
      <c r="AA53" s="179"/>
    </row>
    <row r="54" spans="1:27" s="55" customFormat="1" ht="15" customHeight="1" x14ac:dyDescent="0.25">
      <c r="A54" s="52"/>
      <c r="B54" s="93" t="s">
        <v>64</v>
      </c>
      <c r="C54" s="94">
        <v>17161</v>
      </c>
      <c r="D54" s="43">
        <f ca="1">DATEDIF(C54,F1,"y")</f>
        <v>71</v>
      </c>
      <c r="E54" s="160">
        <v>27700</v>
      </c>
      <c r="F54" s="160">
        <v>35064</v>
      </c>
      <c r="G54" s="88" t="str">
        <f t="shared" si="10"/>
        <v>20ans1mois29jours</v>
      </c>
      <c r="H54" s="91">
        <f t="shared" si="11"/>
        <v>20.161533196440793</v>
      </c>
      <c r="I54" s="43" t="s">
        <v>56</v>
      </c>
      <c r="J54" s="43"/>
      <c r="K54" s="43"/>
      <c r="L54" s="43"/>
      <c r="M54" s="105">
        <v>2016</v>
      </c>
      <c r="N54" s="89" t="s">
        <v>61</v>
      </c>
      <c r="O54" s="89"/>
      <c r="P54" s="89"/>
      <c r="Q54" s="89"/>
      <c r="R54" s="89"/>
      <c r="S54" s="89"/>
      <c r="T54" s="89"/>
      <c r="U54" s="89"/>
      <c r="V54" s="43"/>
      <c r="W54" s="89"/>
      <c r="X54" s="67" t="str">
        <f>IF(COUNTIF($A$3:A54,A54)&gt;1,"doublon","")</f>
        <v/>
      </c>
      <c r="Y54" s="93" t="s">
        <v>97</v>
      </c>
      <c r="Z54" s="89" t="s">
        <v>66</v>
      </c>
      <c r="AA54" s="178"/>
    </row>
    <row r="55" spans="1:27" ht="30" x14ac:dyDescent="0.25">
      <c r="A55" s="124"/>
      <c r="B55" s="118" t="s">
        <v>65</v>
      </c>
      <c r="C55" s="123">
        <v>21621</v>
      </c>
      <c r="D55" s="118">
        <f ca="1">DATEDIF(C55,F1,"y")</f>
        <v>59</v>
      </c>
      <c r="E55" s="121">
        <v>34731</v>
      </c>
      <c r="F55" s="121">
        <v>42156</v>
      </c>
      <c r="G55" s="120" t="str">
        <f t="shared" si="10"/>
        <v>20ans4mois0jours</v>
      </c>
      <c r="H55" s="119">
        <f t="shared" si="11"/>
        <v>20.328542094455852</v>
      </c>
      <c r="I55" s="118" t="s">
        <v>56</v>
      </c>
      <c r="J55" s="118"/>
      <c r="K55" s="118"/>
      <c r="L55" s="118"/>
      <c r="M55" s="118">
        <f>YEAR(F:F)+N:N</f>
        <v>2019</v>
      </c>
      <c r="N55" s="118">
        <f>VLOOKUP(H:H,B90:C96,2,TRUE)</f>
        <v>4</v>
      </c>
      <c r="O55" s="34"/>
      <c r="P55" s="171" t="s">
        <v>142</v>
      </c>
      <c r="Q55" s="170" t="s">
        <v>134</v>
      </c>
      <c r="R55" s="33"/>
      <c r="S55" s="33"/>
      <c r="T55" s="33"/>
      <c r="U55" s="33"/>
      <c r="V55" s="3"/>
      <c r="W55" s="33"/>
      <c r="X55" s="67" t="str">
        <f>IF(COUNTIF($A$3:A55,A55)&gt;1,"doublon","")</f>
        <v/>
      </c>
      <c r="Y55" s="38" t="s">
        <v>18</v>
      </c>
      <c r="Z55" s="89" t="s">
        <v>66</v>
      </c>
      <c r="AA55" s="24"/>
    </row>
    <row r="56" spans="1:27" x14ac:dyDescent="0.25">
      <c r="A56" s="2"/>
      <c r="B56" s="3" t="s">
        <v>113</v>
      </c>
      <c r="C56" s="29">
        <v>21990</v>
      </c>
      <c r="D56" s="3">
        <f ca="1">DATEDIF(C56,F1,"y")</f>
        <v>58</v>
      </c>
      <c r="E56" s="5">
        <v>35787</v>
      </c>
      <c r="F56" s="5">
        <v>35796</v>
      </c>
      <c r="G56" s="7" t="str">
        <f t="shared" si="10"/>
        <v>0ans0mois9jours</v>
      </c>
      <c r="H56" s="58">
        <f t="shared" si="11"/>
        <v>2.4640657084188913E-2</v>
      </c>
      <c r="I56" s="3" t="s">
        <v>56</v>
      </c>
      <c r="J56" s="29">
        <v>39539</v>
      </c>
      <c r="K56" s="29">
        <v>39721</v>
      </c>
      <c r="L56" s="3"/>
      <c r="M56" s="3"/>
      <c r="N56" s="3"/>
      <c r="O56" s="3"/>
      <c r="P56" s="78"/>
      <c r="Q56" s="108"/>
      <c r="R56" s="3"/>
      <c r="S56" s="3"/>
      <c r="T56" s="3"/>
      <c r="U56" s="3"/>
      <c r="V56" s="3"/>
      <c r="W56" s="33"/>
      <c r="X56" s="67" t="str">
        <f>IF(COUNTIF($A$3:A56,A56)&gt;1,"doublon","")</f>
        <v/>
      </c>
      <c r="Y56" s="38" t="s">
        <v>97</v>
      </c>
      <c r="Z56" s="89" t="s">
        <v>66</v>
      </c>
      <c r="AA56" s="24"/>
    </row>
    <row r="57" spans="1:27" x14ac:dyDescent="0.25">
      <c r="A57" s="45"/>
      <c r="B57" s="37" t="s">
        <v>60</v>
      </c>
      <c r="C57" s="82">
        <v>18292</v>
      </c>
      <c r="D57" s="81">
        <f ca="1">DATEDIF(C57,F1,"y")</f>
        <v>68</v>
      </c>
      <c r="E57" s="9">
        <v>30308</v>
      </c>
      <c r="F57" s="83">
        <v>38353</v>
      </c>
      <c r="G57" s="51" t="str">
        <f>DATEDIF(E57,F57,"y")&amp;"ans"&amp;DATEDIF(E57,F57,"ym")&amp;"mois"&amp;DATEDIF(E57,F57,"md")&amp;"jours"</f>
        <v>22ans0mois9jours</v>
      </c>
      <c r="H57" s="70">
        <f>DATEDIF(E57,F57,"d")/365.25</f>
        <v>22.026009582477755</v>
      </c>
      <c r="I57" s="96" t="s">
        <v>56</v>
      </c>
      <c r="J57" s="47"/>
      <c r="K57" s="47"/>
      <c r="L57" s="47"/>
      <c r="M57" s="76" t="e">
        <f t="shared" ref="M57:M66" si="12">YEAR(F:F)+N:N</f>
        <v>#VALUE!</v>
      </c>
      <c r="N57" s="32" t="s">
        <v>61</v>
      </c>
      <c r="O57" s="32"/>
      <c r="P57" s="32"/>
      <c r="Q57" s="108"/>
      <c r="R57" s="32"/>
      <c r="S57" s="32"/>
      <c r="T57" s="32"/>
      <c r="U57" s="32"/>
      <c r="V57" s="47"/>
      <c r="W57" s="32"/>
      <c r="X57" s="67" t="str">
        <f>IF(COUNTIF($A$3:A57,A57)&gt;1,"doublon","")</f>
        <v/>
      </c>
      <c r="Y57" s="97" t="s">
        <v>13</v>
      </c>
      <c r="Z57" s="89" t="s">
        <v>66</v>
      </c>
      <c r="AA57" s="24"/>
    </row>
    <row r="58" spans="1:27" s="55" customFormat="1" ht="15.75" customHeight="1" x14ac:dyDescent="0.25">
      <c r="A58" s="52"/>
      <c r="B58" s="93" t="s">
        <v>67</v>
      </c>
      <c r="C58" s="43"/>
      <c r="D58" s="43"/>
      <c r="E58" s="160">
        <v>27700</v>
      </c>
      <c r="F58" s="160">
        <v>35797</v>
      </c>
      <c r="G58" s="88" t="str">
        <f t="shared" si="10"/>
        <v>22ans2mois0jours</v>
      </c>
      <c r="H58" s="91">
        <f t="shared" si="11"/>
        <v>22.168377823408623</v>
      </c>
      <c r="I58" s="43" t="s">
        <v>56</v>
      </c>
      <c r="J58" s="43"/>
      <c r="K58" s="43"/>
      <c r="L58" s="43"/>
      <c r="M58" s="105" t="e">
        <f t="shared" si="12"/>
        <v>#VALUE!</v>
      </c>
      <c r="N58" s="89" t="s">
        <v>61</v>
      </c>
      <c r="O58" s="89"/>
      <c r="P58" s="89"/>
      <c r="Q58" s="89"/>
      <c r="R58" s="89"/>
      <c r="S58" s="89"/>
      <c r="T58" s="89"/>
      <c r="U58" s="89"/>
      <c r="V58" s="43"/>
      <c r="W58" s="89"/>
      <c r="X58" s="67" t="s">
        <v>118</v>
      </c>
      <c r="Y58" s="93" t="s">
        <v>97</v>
      </c>
      <c r="Z58" s="89" t="s">
        <v>66</v>
      </c>
      <c r="AA58" s="178"/>
    </row>
    <row r="59" spans="1:27" ht="15" customHeight="1" x14ac:dyDescent="0.25">
      <c r="A59" s="2"/>
      <c r="B59" s="38" t="s">
        <v>68</v>
      </c>
      <c r="C59" s="29">
        <v>14087</v>
      </c>
      <c r="D59" s="3">
        <f ca="1">DATEDIF(C59,F1,"y")</f>
        <v>80</v>
      </c>
      <c r="E59" s="5">
        <v>27700</v>
      </c>
      <c r="F59" s="5">
        <v>34336</v>
      </c>
      <c r="G59" s="7" t="str">
        <f t="shared" si="10"/>
        <v>18ans2mois0jours</v>
      </c>
      <c r="H59" s="70">
        <f t="shared" si="11"/>
        <v>18.168377823408623</v>
      </c>
      <c r="I59" s="3" t="s">
        <v>56</v>
      </c>
      <c r="J59" s="3"/>
      <c r="K59" s="3"/>
      <c r="L59" s="3"/>
      <c r="M59" s="76" t="e">
        <f t="shared" si="12"/>
        <v>#VALUE!</v>
      </c>
      <c r="N59" s="33" t="s">
        <v>61</v>
      </c>
      <c r="O59" s="33"/>
      <c r="P59" s="33"/>
      <c r="Q59" s="33"/>
      <c r="R59" s="33"/>
      <c r="S59" s="33"/>
      <c r="T59" s="33"/>
      <c r="U59" s="33"/>
      <c r="V59" s="3"/>
      <c r="W59" s="33"/>
      <c r="X59" s="67" t="str">
        <f>IF(COUNTIF($A$3:A59,A59)&gt;1,"doublon","")</f>
        <v/>
      </c>
      <c r="Y59" s="38" t="s">
        <v>18</v>
      </c>
      <c r="Z59" s="89" t="s">
        <v>66</v>
      </c>
      <c r="AA59" s="24"/>
    </row>
    <row r="60" spans="1:27" ht="15" customHeight="1" x14ac:dyDescent="0.25">
      <c r="A60" s="2"/>
      <c r="B60" s="38" t="s">
        <v>69</v>
      </c>
      <c r="C60" s="3"/>
      <c r="D60" s="3"/>
      <c r="E60" s="5">
        <v>27700</v>
      </c>
      <c r="F60" s="5">
        <v>36545</v>
      </c>
      <c r="G60" s="7" t="str">
        <f t="shared" si="10"/>
        <v>24ans2mois18jours</v>
      </c>
      <c r="H60" s="70">
        <f t="shared" si="11"/>
        <v>24.216290212183434</v>
      </c>
      <c r="I60" s="3" t="s">
        <v>56</v>
      </c>
      <c r="J60" s="3"/>
      <c r="K60" s="3"/>
      <c r="L60" s="3"/>
      <c r="M60" s="76" t="e">
        <f t="shared" si="12"/>
        <v>#VALUE!</v>
      </c>
      <c r="N60" s="33" t="s">
        <v>61</v>
      </c>
      <c r="O60" s="33"/>
      <c r="P60" s="33"/>
      <c r="Q60" s="33"/>
      <c r="R60" s="33"/>
      <c r="S60" s="33"/>
      <c r="T60" s="33"/>
      <c r="U60" s="33"/>
      <c r="V60" s="3"/>
      <c r="W60" s="33"/>
      <c r="X60" s="67" t="str">
        <f>IF(COUNTIF($A$3:A60,A60)&gt;1,"doublon","")</f>
        <v/>
      </c>
      <c r="Y60" s="38" t="s">
        <v>18</v>
      </c>
      <c r="Z60" s="89" t="s">
        <v>66</v>
      </c>
      <c r="AA60" s="24"/>
    </row>
    <row r="61" spans="1:27" ht="30" x14ac:dyDescent="0.25">
      <c r="A61" s="124"/>
      <c r="B61" s="118" t="s">
        <v>51</v>
      </c>
      <c r="C61" s="123">
        <v>24359</v>
      </c>
      <c r="D61" s="118">
        <f ca="1">DATEDIF(C61,F1,"y")</f>
        <v>52</v>
      </c>
      <c r="E61" s="121">
        <v>34335</v>
      </c>
      <c r="F61" s="121">
        <v>42369</v>
      </c>
      <c r="G61" s="120" t="str">
        <f t="shared" si="10"/>
        <v>21ans11mois30jours</v>
      </c>
      <c r="H61" s="119">
        <f t="shared" si="11"/>
        <v>21.995893223819301</v>
      </c>
      <c r="I61" s="118" t="s">
        <v>87</v>
      </c>
      <c r="J61" s="118"/>
      <c r="K61" s="118"/>
      <c r="L61" s="118"/>
      <c r="M61" s="118">
        <f t="shared" si="12"/>
        <v>2019</v>
      </c>
      <c r="N61" s="118">
        <f>VLOOKUP(H:H,B90:C96,2,TRUE)</f>
        <v>4</v>
      </c>
      <c r="O61" s="34"/>
      <c r="P61" s="171">
        <v>42795</v>
      </c>
      <c r="Q61" s="170" t="s">
        <v>133</v>
      </c>
      <c r="R61" s="33"/>
      <c r="S61" s="33"/>
      <c r="T61" s="33"/>
      <c r="U61" s="33"/>
      <c r="V61" s="3"/>
      <c r="W61" s="33"/>
      <c r="X61" s="67" t="str">
        <f>IF(COUNTIF($A$3:A61,A61)&gt;1,"doublon","")</f>
        <v/>
      </c>
      <c r="Y61" s="153" t="s">
        <v>18</v>
      </c>
      <c r="Z61" s="85" t="s">
        <v>66</v>
      </c>
      <c r="AA61" s="24"/>
    </row>
    <row r="62" spans="1:27" ht="30" x14ac:dyDescent="0.25">
      <c r="A62" s="111"/>
      <c r="B62" s="116" t="s">
        <v>52</v>
      </c>
      <c r="C62" s="115">
        <v>24892</v>
      </c>
      <c r="D62" s="114">
        <f ca="1">DATEDIF(C62,F1,"y")</f>
        <v>50</v>
      </c>
      <c r="E62" s="113">
        <v>33227</v>
      </c>
      <c r="F62" s="117">
        <v>42735</v>
      </c>
      <c r="G62" s="112" t="str">
        <f>DATEDIF(E62,F62,"y")&amp;"ans"&amp;DATEDIF(E62,F62,"ym")&amp;"mois"&amp;DATEDIF(E62,F62,"md")&amp;"jours"</f>
        <v>26ans0mois11jours</v>
      </c>
      <c r="H62" s="58">
        <f>DATEDIF(E62,F62,"d")/365.25</f>
        <v>26.031485284052017</v>
      </c>
      <c r="I62" s="116" t="s">
        <v>87</v>
      </c>
      <c r="J62" s="116"/>
      <c r="K62" s="116"/>
      <c r="L62" s="116"/>
      <c r="M62" s="3">
        <f t="shared" si="12"/>
        <v>2021</v>
      </c>
      <c r="N62" s="116">
        <f>VLOOKUP(H:H,B90:C96,2,TRUE)</f>
        <v>5</v>
      </c>
      <c r="O62" s="145"/>
      <c r="P62" s="172">
        <v>42736</v>
      </c>
      <c r="Q62" s="170">
        <v>2017</v>
      </c>
      <c r="R62" s="3"/>
      <c r="S62" s="3"/>
      <c r="T62" s="3"/>
      <c r="U62" s="3"/>
      <c r="V62" s="42" t="s">
        <v>132</v>
      </c>
      <c r="W62" s="33"/>
      <c r="X62" s="67" t="str">
        <f>IF(COUNTIF($A$3:A62,A62)&gt;1,"doublon","")</f>
        <v/>
      </c>
      <c r="Y62" s="153" t="s">
        <v>18</v>
      </c>
      <c r="Z62" s="85" t="s">
        <v>66</v>
      </c>
      <c r="AA62" s="24"/>
    </row>
    <row r="63" spans="1:27" ht="15" customHeight="1" x14ac:dyDescent="0.25">
      <c r="A63" s="2"/>
      <c r="B63" s="38" t="s">
        <v>72</v>
      </c>
      <c r="C63" s="3"/>
      <c r="D63" s="3"/>
      <c r="E63" s="5"/>
      <c r="F63" s="5"/>
      <c r="G63" s="7" t="str">
        <f t="shared" si="10"/>
        <v>0ans0mois0jours</v>
      </c>
      <c r="H63" s="70">
        <f t="shared" si="11"/>
        <v>0</v>
      </c>
      <c r="I63" s="3" t="s">
        <v>56</v>
      </c>
      <c r="J63" s="3"/>
      <c r="K63" s="3"/>
      <c r="L63" s="3"/>
      <c r="M63" s="76" t="e">
        <f t="shared" si="12"/>
        <v>#VALUE!</v>
      </c>
      <c r="N63" s="33" t="s">
        <v>61</v>
      </c>
      <c r="O63" s="33"/>
      <c r="P63" s="33"/>
      <c r="Q63" s="108"/>
      <c r="R63" s="33"/>
      <c r="S63" s="33"/>
      <c r="T63" s="33"/>
      <c r="U63" s="33"/>
      <c r="V63" s="3"/>
      <c r="W63" s="33"/>
      <c r="X63" s="67" t="str">
        <f>IF(COUNTIF($A$3:A63,A63)&gt;1,"doublon","")</f>
        <v/>
      </c>
      <c r="Y63" s="38" t="s">
        <v>18</v>
      </c>
      <c r="Z63" s="89" t="s">
        <v>66</v>
      </c>
      <c r="AA63" s="24"/>
    </row>
    <row r="64" spans="1:27" ht="15" customHeight="1" x14ac:dyDescent="0.25">
      <c r="A64" s="2"/>
      <c r="B64" s="38" t="s">
        <v>73</v>
      </c>
      <c r="C64" s="3"/>
      <c r="D64" s="3"/>
      <c r="E64" s="5"/>
      <c r="F64" s="5"/>
      <c r="G64" s="7" t="str">
        <f t="shared" si="10"/>
        <v>0ans0mois0jours</v>
      </c>
      <c r="H64" s="70">
        <f t="shared" si="11"/>
        <v>0</v>
      </c>
      <c r="I64" s="3" t="s">
        <v>56</v>
      </c>
      <c r="J64" s="3"/>
      <c r="K64" s="3"/>
      <c r="L64" s="3"/>
      <c r="M64" s="76" t="e">
        <f t="shared" si="12"/>
        <v>#VALUE!</v>
      </c>
      <c r="N64" s="33" t="s">
        <v>61</v>
      </c>
      <c r="O64" s="33"/>
      <c r="P64" s="33"/>
      <c r="Q64" s="108"/>
      <c r="R64" s="33"/>
      <c r="S64" s="33"/>
      <c r="T64" s="33"/>
      <c r="U64" s="33"/>
      <c r="V64" s="3"/>
      <c r="W64" s="33"/>
      <c r="X64" s="67" t="s">
        <v>118</v>
      </c>
      <c r="Y64" s="38" t="s">
        <v>97</v>
      </c>
      <c r="Z64" s="89" t="s">
        <v>66</v>
      </c>
      <c r="AA64" s="24"/>
    </row>
    <row r="65" spans="1:27" ht="15" customHeight="1" x14ac:dyDescent="0.25">
      <c r="A65" s="2"/>
      <c r="B65" s="38" t="s">
        <v>74</v>
      </c>
      <c r="C65" s="29">
        <v>12130</v>
      </c>
      <c r="D65" s="3">
        <f ca="1">DATEDIF(C65,F1,"y")</f>
        <v>85</v>
      </c>
      <c r="E65" s="5"/>
      <c r="F65" s="5"/>
      <c r="G65" s="7" t="str">
        <f t="shared" si="10"/>
        <v>0ans0mois0jours</v>
      </c>
      <c r="H65" s="70">
        <f t="shared" si="11"/>
        <v>0</v>
      </c>
      <c r="I65" s="3" t="s">
        <v>56</v>
      </c>
      <c r="J65" s="3"/>
      <c r="K65" s="3"/>
      <c r="L65" s="3"/>
      <c r="M65" s="76" t="e">
        <f t="shared" si="12"/>
        <v>#VALUE!</v>
      </c>
      <c r="N65" s="33" t="s">
        <v>61</v>
      </c>
      <c r="O65" s="33"/>
      <c r="P65" s="33"/>
      <c r="Q65" s="108"/>
      <c r="R65" s="33"/>
      <c r="S65" s="33"/>
      <c r="T65" s="33"/>
      <c r="U65" s="33"/>
      <c r="V65" s="3"/>
      <c r="W65" s="33"/>
      <c r="X65" s="67" t="str">
        <f>IF(COUNTIF($A$3:A65,A65)&gt;1,"doublon","")</f>
        <v/>
      </c>
      <c r="Y65" s="38" t="s">
        <v>18</v>
      </c>
      <c r="Z65" s="89" t="s">
        <v>66</v>
      </c>
      <c r="AA65" s="24"/>
    </row>
    <row r="66" spans="1:27" ht="15" customHeight="1" thickBot="1" x14ac:dyDescent="0.3">
      <c r="A66" s="44"/>
      <c r="B66" s="39" t="s">
        <v>70</v>
      </c>
      <c r="C66" s="128">
        <v>18106</v>
      </c>
      <c r="D66" s="3">
        <f ca="1">DATEDIF(C66,F1,"y")</f>
        <v>69</v>
      </c>
      <c r="E66" s="8"/>
      <c r="F66" s="8"/>
      <c r="G66" s="50" t="str">
        <f t="shared" si="10"/>
        <v>0ans0mois0jours</v>
      </c>
      <c r="H66" s="71">
        <f t="shared" si="11"/>
        <v>0</v>
      </c>
      <c r="I66" s="46" t="s">
        <v>56</v>
      </c>
      <c r="J66" s="46"/>
      <c r="K66" s="46"/>
      <c r="L66" s="46"/>
      <c r="M66" s="76" t="e">
        <f t="shared" si="12"/>
        <v>#VALUE!</v>
      </c>
      <c r="N66" s="34" t="s">
        <v>61</v>
      </c>
      <c r="O66" s="34"/>
      <c r="P66" s="34"/>
      <c r="Q66" s="108"/>
      <c r="R66" s="34"/>
      <c r="S66" s="34"/>
      <c r="T66" s="34"/>
      <c r="U66" s="34"/>
      <c r="V66" s="46"/>
      <c r="W66" s="34"/>
      <c r="X66" s="181" t="str">
        <f>IF(COUNTIF($A$3:A66,A66)&gt;1,"doublon","")</f>
        <v/>
      </c>
      <c r="Y66" s="39" t="s">
        <v>18</v>
      </c>
      <c r="Z66" s="89" t="s">
        <v>66</v>
      </c>
      <c r="AA66" s="24"/>
    </row>
    <row r="67" spans="1:27" ht="72.75" customHeight="1" thickTop="1" thickBot="1" x14ac:dyDescent="0.3">
      <c r="A67" s="12" t="s">
        <v>95</v>
      </c>
      <c r="B67" s="27" t="s">
        <v>10</v>
      </c>
      <c r="C67" s="27" t="s">
        <v>98</v>
      </c>
      <c r="D67" s="27" t="s">
        <v>99</v>
      </c>
      <c r="E67" s="11" t="s">
        <v>114</v>
      </c>
      <c r="F67" s="11" t="s">
        <v>115</v>
      </c>
      <c r="G67" s="11" t="s">
        <v>3</v>
      </c>
      <c r="H67" s="109" t="s">
        <v>104</v>
      </c>
      <c r="I67" s="11" t="s">
        <v>4</v>
      </c>
      <c r="J67" s="11" t="s">
        <v>5</v>
      </c>
      <c r="K67" s="11" t="s">
        <v>6</v>
      </c>
      <c r="L67" s="11" t="s">
        <v>7</v>
      </c>
      <c r="M67" s="11" t="s">
        <v>106</v>
      </c>
      <c r="N67" s="35" t="s">
        <v>93</v>
      </c>
      <c r="O67" s="35" t="s">
        <v>153</v>
      </c>
      <c r="P67" s="80" t="s">
        <v>110</v>
      </c>
      <c r="Q67" s="80" t="s">
        <v>120</v>
      </c>
      <c r="R67" s="80" t="s">
        <v>116</v>
      </c>
      <c r="S67" s="35" t="s">
        <v>146</v>
      </c>
      <c r="T67" s="139" t="s">
        <v>143</v>
      </c>
      <c r="U67" s="11" t="s">
        <v>144</v>
      </c>
      <c r="V67" s="11" t="s">
        <v>101</v>
      </c>
      <c r="W67" s="35" t="s">
        <v>102</v>
      </c>
      <c r="X67" s="180" t="str">
        <f>IF(COUNTIF($A$3:A67,A67)&gt;1,"doublon","")</f>
        <v/>
      </c>
      <c r="Y67" s="27" t="s">
        <v>8</v>
      </c>
      <c r="Z67" s="35" t="s">
        <v>9</v>
      </c>
      <c r="AA67" s="24"/>
    </row>
    <row r="68" spans="1:27" ht="50.25" customHeight="1" thickTop="1" x14ac:dyDescent="0.25">
      <c r="A68" s="16"/>
      <c r="B68" s="38" t="s">
        <v>14</v>
      </c>
      <c r="C68" s="86">
        <v>31560</v>
      </c>
      <c r="D68" s="61">
        <f ca="1">DATEDIF(C68,F1,"y")</f>
        <v>32</v>
      </c>
      <c r="E68" s="56">
        <v>39783</v>
      </c>
      <c r="F68" s="56">
        <f ca="1">TODAY()</f>
        <v>43401</v>
      </c>
      <c r="G68" s="51" t="str">
        <f ca="1">DATEDIF(E68,F68,"y")&amp;"ans"&amp;DATEDIF(E68,F68,"ym")&amp;"mois"&amp;DATEDIF(E68,F68,"md")&amp;"jours"</f>
        <v>9ans10mois27jours</v>
      </c>
      <c r="H68" s="70">
        <f ca="1">DATEDIF(E68,F68,"d")/365.25</f>
        <v>9.9055441478439423</v>
      </c>
      <c r="I68" s="47" t="s">
        <v>15</v>
      </c>
      <c r="J68" s="57">
        <v>41244</v>
      </c>
      <c r="K68" s="79">
        <v>43525</v>
      </c>
      <c r="L68" s="61" t="str">
        <f>DATEDIF(J68,K68,"y")&amp;"ans"&amp;DATEDIF(J68,K68,"ym")&amp;"mois"&amp;DATEDIF(J68,K68,"md")&amp;"jours"</f>
        <v>6ans3mois0jours</v>
      </c>
      <c r="M68" s="61">
        <f ca="1">YEAR(F:F)+N:N</f>
        <v>2019</v>
      </c>
      <c r="N68" s="61">
        <f ca="1">VLOOKUP(H:H,B90:C96,2,TRUE)</f>
        <v>1</v>
      </c>
      <c r="O68" s="61"/>
      <c r="P68" s="61"/>
      <c r="Q68" s="61"/>
      <c r="R68" s="61"/>
      <c r="S68" s="61"/>
      <c r="T68" s="61"/>
      <c r="U68" s="61"/>
      <c r="V68" s="61"/>
      <c r="W68" s="175"/>
      <c r="X68" s="67" t="str">
        <f>IF(COUNTIF($A$3:A68,A68)&gt;1,"doublon","")</f>
        <v/>
      </c>
      <c r="Y68" s="37" t="s">
        <v>18</v>
      </c>
      <c r="Z68" s="32" t="s">
        <v>86</v>
      </c>
      <c r="AA68" s="24"/>
    </row>
    <row r="69" spans="1:27" s="55" customFormat="1" ht="27.75" customHeight="1" thickBot="1" x14ac:dyDescent="0.3">
      <c r="A69" s="52"/>
      <c r="B69" s="93" t="s">
        <v>29</v>
      </c>
      <c r="C69" s="94">
        <v>35766</v>
      </c>
      <c r="D69" s="54">
        <f ca="1">DATEDIF(C69,F1,"y")</f>
        <v>20</v>
      </c>
      <c r="E69" s="53">
        <v>41913</v>
      </c>
      <c r="F69" s="53">
        <v>42369</v>
      </c>
      <c r="G69" s="88" t="str">
        <f>DATEDIF(E69,F69,"y")&amp;"ans"&amp;DATEDIF(E69,F69,"ym")&amp;"mois"&amp;DATEDIF(E69,F69,"md")&amp;"jours"</f>
        <v>1ans2mois30jours</v>
      </c>
      <c r="H69" s="91">
        <f>DATEDIF(E69,F69,"d")/365.25</f>
        <v>1.2484599589322383</v>
      </c>
      <c r="I69" s="43" t="s">
        <v>108</v>
      </c>
      <c r="J69" s="160">
        <v>42309</v>
      </c>
      <c r="K69" s="160">
        <v>43100</v>
      </c>
      <c r="L69" s="43" t="str">
        <f>DATEDIF(J69,K69,"y")&amp;"ans"&amp;DATEDIF(J69,K69,"ym")&amp;"mois"&amp;DATEDIF(J69,K69,"md")&amp;"jours"</f>
        <v>2ans1mois30jours</v>
      </c>
      <c r="M69" s="43">
        <f>YEAR(F:F)+N:N</f>
        <v>2015</v>
      </c>
      <c r="N69" s="89">
        <f>VLOOKUP(H:H,B90:C96,2,TRUE)</f>
        <v>0</v>
      </c>
      <c r="O69" s="89"/>
      <c r="P69" s="89"/>
      <c r="Q69" s="89"/>
      <c r="R69" s="89"/>
      <c r="S69" s="89"/>
      <c r="T69" s="89"/>
      <c r="U69" s="89"/>
      <c r="V69" s="43"/>
      <c r="W69" s="89"/>
      <c r="X69" s="181" t="str">
        <f>IF(COUNTIF($A$3:A69,A69)&gt;1,"doublon","")</f>
        <v/>
      </c>
      <c r="Y69" s="93" t="s">
        <v>97</v>
      </c>
      <c r="Z69" s="89" t="s">
        <v>86</v>
      </c>
      <c r="AA69" s="178"/>
    </row>
    <row r="70" spans="1:27" ht="76.5" customHeight="1" thickTop="1" thickBot="1" x14ac:dyDescent="0.3">
      <c r="A70" s="12" t="s">
        <v>91</v>
      </c>
      <c r="B70" s="27" t="s">
        <v>10</v>
      </c>
      <c r="C70" s="27" t="s">
        <v>98</v>
      </c>
      <c r="D70" s="27" t="s">
        <v>99</v>
      </c>
      <c r="E70" s="11" t="s">
        <v>114</v>
      </c>
      <c r="F70" s="11" t="s">
        <v>115</v>
      </c>
      <c r="G70" s="11" t="s">
        <v>3</v>
      </c>
      <c r="H70" s="109" t="s">
        <v>104</v>
      </c>
      <c r="I70" s="11" t="s">
        <v>4</v>
      </c>
      <c r="J70" s="11" t="s">
        <v>5</v>
      </c>
      <c r="K70" s="11" t="s">
        <v>6</v>
      </c>
      <c r="L70" s="11" t="s">
        <v>7</v>
      </c>
      <c r="M70" s="11" t="s">
        <v>106</v>
      </c>
      <c r="N70" s="35" t="s">
        <v>93</v>
      </c>
      <c r="O70" s="35" t="s">
        <v>153</v>
      </c>
      <c r="P70" s="80" t="s">
        <v>110</v>
      </c>
      <c r="Q70" s="80" t="s">
        <v>120</v>
      </c>
      <c r="R70" s="80" t="s">
        <v>116</v>
      </c>
      <c r="S70" s="35" t="s">
        <v>146</v>
      </c>
      <c r="T70" s="139" t="s">
        <v>143</v>
      </c>
      <c r="U70" s="11" t="s">
        <v>144</v>
      </c>
      <c r="V70" s="11" t="s">
        <v>101</v>
      </c>
      <c r="W70" s="35" t="s">
        <v>102</v>
      </c>
      <c r="X70" s="180" t="str">
        <f>IF(COUNTIF($A$3:A70,A70)&gt;1,"doublon","")</f>
        <v/>
      </c>
      <c r="Y70" s="27" t="s">
        <v>8</v>
      </c>
      <c r="Z70" s="35" t="s">
        <v>9</v>
      </c>
      <c r="AA70" s="24"/>
    </row>
    <row r="71" spans="1:27" s="55" customFormat="1" ht="15.75" thickTop="1" x14ac:dyDescent="0.25">
      <c r="A71" s="92"/>
      <c r="B71" s="90" t="s">
        <v>21</v>
      </c>
      <c r="C71" s="106">
        <v>32422</v>
      </c>
      <c r="D71" s="107">
        <f ca="1">DATEDIF(C71,F1,"y")</f>
        <v>30</v>
      </c>
      <c r="E71" s="137">
        <v>40972</v>
      </c>
      <c r="F71" s="137">
        <v>42552</v>
      </c>
      <c r="G71" s="159" t="str">
        <f>DATEDIF(E71,F71,"y")&amp;"ans"&amp;DATEDIF(E71,F71,"ym")&amp;"mois"&amp;DATEDIF(E71,F71,"md")&amp;"jours"</f>
        <v>4ans3mois27jours</v>
      </c>
      <c r="H71" s="91">
        <f>DATEDIF(E71,F71,"d")/365.25</f>
        <v>4.3258042436687196</v>
      </c>
      <c r="I71" s="105" t="s">
        <v>89</v>
      </c>
      <c r="J71" s="164">
        <v>42552</v>
      </c>
      <c r="K71" s="164">
        <v>44378</v>
      </c>
      <c r="L71" s="105" t="str">
        <f>DATEDIF(J71,K71,"y")&amp;"ans"&amp;DATEDIF(J71,K71,"ym")&amp;"mois"&amp;DATEDIF(J71,K71,"md")&amp;"jours"</f>
        <v>5ans0mois0jours</v>
      </c>
      <c r="M71" s="105">
        <f>YEAR(F:F)+N:N</f>
        <v>2016</v>
      </c>
      <c r="N71" s="140">
        <f>VLOOKUP(H:H,B89:C95,2,TRUE)</f>
        <v>0</v>
      </c>
      <c r="O71" s="140"/>
      <c r="P71" s="140"/>
      <c r="Q71" s="140"/>
      <c r="R71" s="140"/>
      <c r="S71" s="140"/>
      <c r="T71" s="140"/>
      <c r="U71" s="140"/>
      <c r="V71" s="105"/>
      <c r="W71" s="140"/>
      <c r="X71" s="67" t="str">
        <f>IF(COUNTIF($A$3:A71,A71)&gt;1,"doublon","")</f>
        <v/>
      </c>
      <c r="Y71" s="90" t="s">
        <v>97</v>
      </c>
      <c r="Z71" s="140" t="s">
        <v>86</v>
      </c>
      <c r="AA71" s="178"/>
    </row>
    <row r="72" spans="1:27" s="55" customFormat="1" ht="15" customHeight="1" x14ac:dyDescent="0.25">
      <c r="A72" s="132"/>
      <c r="B72" s="133" t="s">
        <v>34</v>
      </c>
      <c r="C72" s="134">
        <v>35098</v>
      </c>
      <c r="D72" s="131">
        <f ca="1">DATEDIF(C72,F1,"y")</f>
        <v>22</v>
      </c>
      <c r="E72" s="135">
        <v>41974</v>
      </c>
      <c r="F72" s="135">
        <v>43013</v>
      </c>
      <c r="G72" s="136" t="str">
        <f>DATEDIF(E72,F72,"y")&amp;"ans"&amp;DATEDIF(E72,F72,"ym")&amp;"mois"&amp;DATEDIF(E72,F72,"md")&amp;"jours"</f>
        <v>2ans10mois4jours</v>
      </c>
      <c r="H72" s="165">
        <f>DATEDIF(E72,F72,"d")/365.25</f>
        <v>2.8446269678302532</v>
      </c>
      <c r="I72" s="151" t="s">
        <v>71</v>
      </c>
      <c r="J72" s="166">
        <v>43013</v>
      </c>
      <c r="K72" s="166">
        <v>43378</v>
      </c>
      <c r="L72" s="151" t="str">
        <f>DATEDIF(J72,K72,"y")&amp;"ans"&amp;DATEDIF(J72,K72,"ym")&amp;"mois"&amp;DATEDIF(J72,K72,"md")&amp;"jours"</f>
        <v>1ans0mois0jours</v>
      </c>
      <c r="M72" s="151">
        <f>YEAR(F:F)+N:N</f>
        <v>2017</v>
      </c>
      <c r="N72" s="85">
        <f>VLOOKUP(H:H,B89:C95,2,TRUE)</f>
        <v>0</v>
      </c>
      <c r="O72" s="85"/>
      <c r="P72" s="85"/>
      <c r="Q72" s="85"/>
      <c r="R72" s="85"/>
      <c r="S72" s="85"/>
      <c r="T72" s="85"/>
      <c r="U72" s="85"/>
      <c r="V72" s="151"/>
      <c r="W72" s="85"/>
      <c r="X72" s="67" t="str">
        <f>IF(COUNTIF($A$3:A72,A72)&gt;1,"doublon","")</f>
        <v/>
      </c>
      <c r="Y72" s="133" t="s">
        <v>97</v>
      </c>
      <c r="Z72" s="85" t="s">
        <v>86</v>
      </c>
      <c r="AA72" s="178"/>
    </row>
    <row r="73" spans="1:27" ht="15" customHeight="1" thickBot="1" x14ac:dyDescent="0.3">
      <c r="A73" s="2"/>
      <c r="B73" s="38" t="s">
        <v>70</v>
      </c>
      <c r="C73" s="29">
        <v>23197</v>
      </c>
      <c r="D73" s="3">
        <f ca="1">DATEDIF(C73,F1,"y")</f>
        <v>55</v>
      </c>
      <c r="E73" s="5">
        <v>36033</v>
      </c>
      <c r="F73" s="5">
        <v>39722</v>
      </c>
      <c r="G73" s="7" t="str">
        <f>DATEDIF(E73,F73,"y")&amp;"ans"&amp;DATEDIF(E73,F73,"ym")&amp;"mois"&amp;DATEDIF(E73,F73,"md")&amp;"jours"</f>
        <v>10ans1mois5jours</v>
      </c>
      <c r="H73" s="58">
        <f>DATEDIF(E73,F73,"d")/365.25</f>
        <v>10.099931553730322</v>
      </c>
      <c r="I73" s="3" t="s">
        <v>71</v>
      </c>
      <c r="J73" s="3"/>
      <c r="K73" s="3"/>
      <c r="L73" s="3"/>
      <c r="M73" s="3" t="e">
        <f>YEAR(F:F)+N:N</f>
        <v>#VALUE!</v>
      </c>
      <c r="N73" s="33" t="s">
        <v>61</v>
      </c>
      <c r="O73" s="33"/>
      <c r="P73" s="33"/>
      <c r="Q73" s="33"/>
      <c r="R73" s="33"/>
      <c r="S73" s="33"/>
      <c r="T73" s="33"/>
      <c r="U73" s="33"/>
      <c r="V73" s="3"/>
      <c r="W73" s="33"/>
      <c r="X73" s="181" t="str">
        <f>IF(COUNTIF($A$3:A73,A73)&gt;1,"doublon","")</f>
        <v/>
      </c>
      <c r="Y73" s="38" t="s">
        <v>18</v>
      </c>
      <c r="Z73" s="33" t="s">
        <v>62</v>
      </c>
      <c r="AA73" s="24"/>
    </row>
    <row r="74" spans="1:27" ht="74.25" customHeight="1" thickTop="1" thickBot="1" x14ac:dyDescent="0.3">
      <c r="A74" s="12" t="s">
        <v>83</v>
      </c>
      <c r="B74" s="27" t="s">
        <v>10</v>
      </c>
      <c r="C74" s="27" t="s">
        <v>98</v>
      </c>
      <c r="D74" s="27" t="s">
        <v>99</v>
      </c>
      <c r="E74" s="11" t="s">
        <v>114</v>
      </c>
      <c r="F74" s="11" t="s">
        <v>115</v>
      </c>
      <c r="G74" s="11" t="s">
        <v>3</v>
      </c>
      <c r="H74" s="109" t="s">
        <v>104</v>
      </c>
      <c r="I74" s="11" t="s">
        <v>4</v>
      </c>
      <c r="J74" s="11" t="s">
        <v>5</v>
      </c>
      <c r="K74" s="27" t="s">
        <v>6</v>
      </c>
      <c r="L74" s="11" t="s">
        <v>7</v>
      </c>
      <c r="M74" s="11" t="s">
        <v>106</v>
      </c>
      <c r="N74" s="35" t="s">
        <v>93</v>
      </c>
      <c r="O74" s="35" t="s">
        <v>153</v>
      </c>
      <c r="P74" s="80" t="s">
        <v>110</v>
      </c>
      <c r="Q74" s="80" t="s">
        <v>120</v>
      </c>
      <c r="R74" s="80" t="s">
        <v>116</v>
      </c>
      <c r="S74" s="35" t="s">
        <v>146</v>
      </c>
      <c r="T74" s="139" t="s">
        <v>143</v>
      </c>
      <c r="U74" s="11" t="s">
        <v>144</v>
      </c>
      <c r="V74" s="11" t="s">
        <v>101</v>
      </c>
      <c r="W74" s="35" t="s">
        <v>102</v>
      </c>
      <c r="X74" s="180" t="str">
        <f>IF(COUNTIF($A$3:A74,A74)&gt;1,"doublon","")</f>
        <v/>
      </c>
      <c r="Y74" s="27" t="s">
        <v>8</v>
      </c>
      <c r="Z74" s="35" t="s">
        <v>9</v>
      </c>
      <c r="AA74" s="24"/>
    </row>
    <row r="75" spans="1:27" ht="45.75" thickTop="1" x14ac:dyDescent="0.25">
      <c r="A75" s="45"/>
      <c r="B75" s="37" t="s">
        <v>16</v>
      </c>
      <c r="C75" s="48">
        <v>26854</v>
      </c>
      <c r="D75" s="30">
        <f ca="1">DATEDIF(C75,F1,"y")</f>
        <v>45</v>
      </c>
      <c r="E75" s="49">
        <v>39934</v>
      </c>
      <c r="F75" s="9">
        <v>42109</v>
      </c>
      <c r="G75" s="51" t="str">
        <f t="shared" ref="G75:G81" si="13">DATEDIF(E75,F75,"y")&amp;"ans"&amp;DATEDIF(E75,F75,"ym")&amp;"mois"&amp;DATEDIF(E75,F75,"md")&amp;"jours"</f>
        <v>5ans11mois14jours</v>
      </c>
      <c r="H75" s="70">
        <f t="shared" ref="H75:H81" si="14">DATEDIF(E75,F75,"d")/365.25</f>
        <v>5.9548254620123204</v>
      </c>
      <c r="I75" s="47" t="s">
        <v>17</v>
      </c>
      <c r="J75" s="9"/>
      <c r="K75" s="9"/>
      <c r="L75" s="47"/>
      <c r="M75" s="76">
        <v>2016</v>
      </c>
      <c r="N75" s="33" t="s">
        <v>61</v>
      </c>
      <c r="O75" s="32"/>
      <c r="P75" s="173">
        <v>43240</v>
      </c>
      <c r="Q75" s="142" t="s">
        <v>139</v>
      </c>
      <c r="R75" s="84"/>
      <c r="S75" s="84"/>
      <c r="T75" s="84"/>
      <c r="U75" s="84"/>
      <c r="V75" s="47"/>
      <c r="W75" s="32"/>
      <c r="X75" s="67" t="str">
        <f>IF(COUNTIF($A$3:A75,A75)&gt;1,"doublon","")</f>
        <v/>
      </c>
      <c r="Y75" s="37" t="s">
        <v>18</v>
      </c>
      <c r="Z75" s="32" t="s">
        <v>17</v>
      </c>
      <c r="AA75" s="24"/>
    </row>
    <row r="76" spans="1:27" s="55" customFormat="1" x14ac:dyDescent="0.25">
      <c r="A76" s="52"/>
      <c r="B76" s="93" t="s">
        <v>26</v>
      </c>
      <c r="C76" s="94">
        <v>35901</v>
      </c>
      <c r="D76" s="54">
        <f ca="1">DATEDIF(C76,F1,"y")</f>
        <v>20</v>
      </c>
      <c r="E76" s="53">
        <v>41913</v>
      </c>
      <c r="F76" s="53">
        <v>43290</v>
      </c>
      <c r="G76" s="88" t="str">
        <f>DATEDIF(E76,F76,"y")&amp;"ans"&amp;DATEDIF(E76,F76,"ym")&amp;"mois"&amp;DATEDIF(E76,F76,"md")&amp;"jours"</f>
        <v>3ans9mois8jours</v>
      </c>
      <c r="H76" s="95">
        <f>DATEDIF(E76,F76,"d")/365.25</f>
        <v>3.7700205338809036</v>
      </c>
      <c r="I76" s="43" t="s">
        <v>43</v>
      </c>
      <c r="J76" s="43"/>
      <c r="K76" s="43"/>
      <c r="L76" s="43"/>
      <c r="M76" s="105">
        <f>YEAR(F:F)+N:N</f>
        <v>2018</v>
      </c>
      <c r="N76" s="140">
        <f>VLOOKUP(H:H,B90:C96,2,TRUE)</f>
        <v>0</v>
      </c>
      <c r="O76" s="140"/>
      <c r="P76" s="140"/>
      <c r="Q76" s="140"/>
      <c r="R76" s="140"/>
      <c r="S76" s="140"/>
      <c r="T76" s="140"/>
      <c r="U76" s="140"/>
      <c r="V76" s="43"/>
      <c r="W76" s="89"/>
      <c r="X76" s="67" t="str">
        <f>IF(COUNTIF($A$3:A76,A76)&gt;1,"doublon","")</f>
        <v/>
      </c>
      <c r="Y76" s="93" t="s">
        <v>97</v>
      </c>
      <c r="Z76" s="89" t="s">
        <v>43</v>
      </c>
      <c r="AA76" s="178"/>
    </row>
    <row r="77" spans="1:27" ht="15" customHeight="1" x14ac:dyDescent="0.25">
      <c r="A77" s="2"/>
      <c r="B77" s="38" t="s">
        <v>32</v>
      </c>
      <c r="C77" s="29">
        <v>31485</v>
      </c>
      <c r="D77" s="30">
        <f ca="1">DATEDIF(C77,F1,"y")</f>
        <v>32</v>
      </c>
      <c r="E77" s="4">
        <v>38504</v>
      </c>
      <c r="F77" s="5">
        <v>42311</v>
      </c>
      <c r="G77" s="7" t="str">
        <f t="shared" si="13"/>
        <v>10ans5mois2jours</v>
      </c>
      <c r="H77" s="70">
        <f t="shared" si="14"/>
        <v>10.422997946611909</v>
      </c>
      <c r="I77" s="3" t="s">
        <v>17</v>
      </c>
      <c r="J77" s="5">
        <v>42181</v>
      </c>
      <c r="K77" s="5">
        <v>42546</v>
      </c>
      <c r="L77" s="3"/>
      <c r="M77" s="3">
        <f>YEAR(F:F)+N:N</f>
        <v>2017</v>
      </c>
      <c r="N77" s="33">
        <f>VLOOKUP(H:H,B90:C96,2,TRUE)</f>
        <v>2</v>
      </c>
      <c r="O77" s="33"/>
      <c r="P77" s="33"/>
      <c r="Q77" s="33"/>
      <c r="R77" s="33"/>
      <c r="S77" s="33"/>
      <c r="T77" s="33"/>
      <c r="U77" s="33"/>
      <c r="V77" s="3"/>
      <c r="W77" s="33"/>
      <c r="X77" s="67" t="str">
        <f>IF(COUNTIF($A$3:A77,A77)&gt;1,"doublon","")</f>
        <v/>
      </c>
      <c r="Y77" s="38" t="s">
        <v>18</v>
      </c>
      <c r="Z77" s="33" t="s">
        <v>43</v>
      </c>
      <c r="AA77" s="24"/>
    </row>
    <row r="78" spans="1:27" s="55" customFormat="1" ht="15" customHeight="1" x14ac:dyDescent="0.25">
      <c r="A78" s="52"/>
      <c r="B78" s="93" t="s">
        <v>42</v>
      </c>
      <c r="C78" s="94">
        <v>31972</v>
      </c>
      <c r="D78" s="54">
        <f ca="1">DATEDIF(C78,F1,"y")</f>
        <v>31</v>
      </c>
      <c r="E78" s="53">
        <v>40909</v>
      </c>
      <c r="F78" s="160">
        <v>42156</v>
      </c>
      <c r="G78" s="88" t="str">
        <f t="shared" si="13"/>
        <v>3ans5mois0jours</v>
      </c>
      <c r="H78" s="91">
        <f t="shared" si="14"/>
        <v>3.4140999315537304</v>
      </c>
      <c r="I78" s="43" t="s">
        <v>17</v>
      </c>
      <c r="J78" s="160">
        <v>41973</v>
      </c>
      <c r="K78" s="160">
        <v>42156</v>
      </c>
      <c r="L78" s="43"/>
      <c r="M78" s="43">
        <f>YEAR(F:F)+N:N</f>
        <v>2015</v>
      </c>
      <c r="N78" s="89">
        <f>VLOOKUP(H:H,B90:C96,2,TRUE)</f>
        <v>0</v>
      </c>
      <c r="O78" s="89"/>
      <c r="P78" s="89"/>
      <c r="Q78" s="89"/>
      <c r="R78" s="89"/>
      <c r="S78" s="89"/>
      <c r="T78" s="89"/>
      <c r="U78" s="89"/>
      <c r="V78" s="43"/>
      <c r="W78" s="89"/>
      <c r="X78" s="67" t="str">
        <f>IF(COUNTIF($A$3:A78,A78)&gt;1,"doublon","")</f>
        <v/>
      </c>
      <c r="Y78" s="93" t="s">
        <v>97</v>
      </c>
      <c r="Z78" s="89" t="s">
        <v>43</v>
      </c>
      <c r="AA78" s="178"/>
    </row>
    <row r="79" spans="1:27" s="55" customFormat="1" ht="15.75" customHeight="1" x14ac:dyDescent="0.25">
      <c r="A79" s="132"/>
      <c r="B79" s="133" t="s">
        <v>81</v>
      </c>
      <c r="C79" s="134">
        <v>33088</v>
      </c>
      <c r="D79" s="54">
        <f ca="1">DATEDIF(C79,F1,"y")</f>
        <v>28</v>
      </c>
      <c r="E79" s="135">
        <v>42370</v>
      </c>
      <c r="F79" s="135">
        <v>42931</v>
      </c>
      <c r="G79" s="136" t="str">
        <f t="shared" si="13"/>
        <v>1ans6mois14jours</v>
      </c>
      <c r="H79" s="95">
        <f t="shared" si="14"/>
        <v>1.5359342915811087</v>
      </c>
      <c r="I79" s="151" t="s">
        <v>43</v>
      </c>
      <c r="J79" s="166">
        <v>42931</v>
      </c>
      <c r="K79" s="166">
        <v>43296</v>
      </c>
      <c r="L79" s="151" t="str">
        <f>DATEDIF(J79,K79,"y")&amp;"ans"&amp;DATEDIF(J79,K79,"ym")&amp;"mois"&amp;DATEDIF(J79,K79,"md")&amp;"jours"</f>
        <v>1ans0mois0jours</v>
      </c>
      <c r="M79" s="43">
        <f>YEAR(F:F)+N:N</f>
        <v>2017</v>
      </c>
      <c r="N79" s="85">
        <f>VLOOKUP(H:H,B90:C96,2,TRUE)</f>
        <v>0</v>
      </c>
      <c r="O79" s="85"/>
      <c r="P79" s="85"/>
      <c r="Q79" s="85"/>
      <c r="R79" s="85"/>
      <c r="S79" s="85"/>
      <c r="T79" s="85"/>
      <c r="U79" s="85"/>
      <c r="V79" s="151"/>
      <c r="W79" s="85"/>
      <c r="X79" s="67" t="str">
        <f>IF(COUNTIF($A$3:A79,A79)&gt;1,"doublon","")</f>
        <v/>
      </c>
      <c r="Y79" s="90" t="s">
        <v>97</v>
      </c>
      <c r="Z79" s="89" t="s">
        <v>86</v>
      </c>
      <c r="AA79" s="178"/>
    </row>
    <row r="80" spans="1:27" s="55" customFormat="1" ht="15" customHeight="1" x14ac:dyDescent="0.25">
      <c r="A80" s="52"/>
      <c r="B80" s="93" t="s">
        <v>49</v>
      </c>
      <c r="C80" s="94">
        <v>32707</v>
      </c>
      <c r="D80" s="54">
        <f ca="1">DATEDIF(C80,F1,"y")</f>
        <v>29</v>
      </c>
      <c r="E80" s="53">
        <v>42156</v>
      </c>
      <c r="F80" s="53">
        <v>42999</v>
      </c>
      <c r="G80" s="88" t="str">
        <f t="shared" si="13"/>
        <v>2ans3mois20jours</v>
      </c>
      <c r="H80" s="95">
        <f t="shared" si="14"/>
        <v>2.3080082135523612</v>
      </c>
      <c r="I80" s="43" t="s">
        <v>17</v>
      </c>
      <c r="J80" s="43"/>
      <c r="K80" s="43"/>
      <c r="L80" s="43"/>
      <c r="M80" s="43">
        <f>YEAR(F:F)+N:N</f>
        <v>2017</v>
      </c>
      <c r="N80" s="89">
        <f>VLOOKUP(H:H,B90:C96,2,TRUE)</f>
        <v>0</v>
      </c>
      <c r="O80" s="89"/>
      <c r="P80" s="89"/>
      <c r="Q80" s="89"/>
      <c r="R80" s="89"/>
      <c r="S80" s="89"/>
      <c r="T80" s="89"/>
      <c r="U80" s="89"/>
      <c r="V80" s="43"/>
      <c r="W80" s="89"/>
      <c r="X80" s="67" t="str">
        <f>IF(COUNTIF($A$3:A80,A80)&gt;1,"doublon","")</f>
        <v/>
      </c>
      <c r="Y80" s="90" t="s">
        <v>97</v>
      </c>
      <c r="Z80" s="89" t="s">
        <v>43</v>
      </c>
      <c r="AA80" s="178"/>
    </row>
    <row r="81" spans="1:27" ht="30.75" thickBot="1" x14ac:dyDescent="0.3">
      <c r="A81" s="124"/>
      <c r="B81" s="118" t="s">
        <v>52</v>
      </c>
      <c r="C81" s="123">
        <v>24907</v>
      </c>
      <c r="D81" s="122">
        <f ca="1">DATEDIF(C81,F1,"y")</f>
        <v>50</v>
      </c>
      <c r="E81" s="121">
        <v>36526</v>
      </c>
      <c r="F81" s="121">
        <v>41274</v>
      </c>
      <c r="G81" s="120" t="str">
        <f t="shared" si="13"/>
        <v>12ans11mois30jours</v>
      </c>
      <c r="H81" s="119">
        <f t="shared" si="14"/>
        <v>12.999315537303216</v>
      </c>
      <c r="I81" s="118" t="s">
        <v>43</v>
      </c>
      <c r="J81" s="121">
        <v>41274</v>
      </c>
      <c r="K81" s="121">
        <f ca="1">TODAY()</f>
        <v>43401</v>
      </c>
      <c r="L81" s="120" t="str">
        <f ca="1">DATEDIF(J81,K81,"y")&amp;"ans"&amp;DATEDIF(J81,K81,"ym")&amp;"mois"&amp;DATEDIF(J81,K81,"md")&amp;"jours"</f>
        <v>5ans9mois27jours</v>
      </c>
      <c r="M81" s="118">
        <v>2014</v>
      </c>
      <c r="N81" s="33" t="s">
        <v>61</v>
      </c>
      <c r="O81" s="34"/>
      <c r="P81" s="174">
        <v>42795</v>
      </c>
      <c r="Q81" s="154" t="s">
        <v>138</v>
      </c>
      <c r="R81" s="100"/>
      <c r="S81" s="100"/>
      <c r="T81" s="100"/>
      <c r="U81" s="100"/>
      <c r="V81" s="102"/>
      <c r="W81" s="176"/>
      <c r="X81" s="181" t="str">
        <f>IF(COUNTIF($A$3:A81,A81)&gt;1,"doublon","")</f>
        <v/>
      </c>
      <c r="Y81" s="133" t="s">
        <v>18</v>
      </c>
      <c r="Z81" s="85" t="s">
        <v>43</v>
      </c>
      <c r="AA81" s="24"/>
    </row>
    <row r="82" spans="1:27" ht="76.5" customHeight="1" thickTop="1" thickBot="1" x14ac:dyDescent="0.3">
      <c r="A82" s="12" t="s">
        <v>84</v>
      </c>
      <c r="B82" s="27" t="s">
        <v>10</v>
      </c>
      <c r="C82" s="27" t="s">
        <v>98</v>
      </c>
      <c r="D82" s="27" t="s">
        <v>99</v>
      </c>
      <c r="E82" s="11" t="s">
        <v>114</v>
      </c>
      <c r="F82" s="11" t="s">
        <v>115</v>
      </c>
      <c r="G82" s="11" t="s">
        <v>3</v>
      </c>
      <c r="H82" s="109" t="s">
        <v>104</v>
      </c>
      <c r="I82" s="11" t="s">
        <v>4</v>
      </c>
      <c r="J82" s="11" t="s">
        <v>5</v>
      </c>
      <c r="K82" s="11" t="s">
        <v>6</v>
      </c>
      <c r="L82" s="11" t="s">
        <v>7</v>
      </c>
      <c r="M82" s="11" t="s">
        <v>106</v>
      </c>
      <c r="N82" s="35" t="s">
        <v>93</v>
      </c>
      <c r="O82" s="35" t="s">
        <v>153</v>
      </c>
      <c r="P82" s="80" t="s">
        <v>110</v>
      </c>
      <c r="Q82" s="80" t="s">
        <v>120</v>
      </c>
      <c r="R82" s="80" t="s">
        <v>116</v>
      </c>
      <c r="S82" s="35" t="s">
        <v>146</v>
      </c>
      <c r="T82" s="11" t="s">
        <v>143</v>
      </c>
      <c r="U82" s="11" t="s">
        <v>144</v>
      </c>
      <c r="V82" s="11" t="s">
        <v>101</v>
      </c>
      <c r="W82" s="35" t="s">
        <v>102</v>
      </c>
      <c r="X82" s="180" t="str">
        <f>IF(COUNTIF($A$3:A82,A82)&gt;1,"doublon","")</f>
        <v/>
      </c>
      <c r="Y82" s="27" t="s">
        <v>8</v>
      </c>
      <c r="Z82" s="35" t="s">
        <v>9</v>
      </c>
      <c r="AA82" s="24"/>
    </row>
    <row r="83" spans="1:27" ht="15.75" thickTop="1" x14ac:dyDescent="0.25">
      <c r="A83" s="2"/>
      <c r="B83" s="38" t="s">
        <v>31</v>
      </c>
      <c r="C83" s="29">
        <v>24545</v>
      </c>
      <c r="D83" s="30">
        <f ca="1">DATEDIF(C83,F1,"y")</f>
        <v>51</v>
      </c>
      <c r="E83" s="4">
        <v>38412</v>
      </c>
      <c r="F83" s="4">
        <v>43465</v>
      </c>
      <c r="G83" s="7" t="str">
        <f>DATEDIF(E83,F83,"y")&amp;"ans"&amp;DATEDIF(E83,F83,"ym")&amp;"mois"&amp;DATEDIF(E83,F83,"md")&amp;"jours"</f>
        <v>13ans9mois30jours</v>
      </c>
      <c r="H83" s="58">
        <f>DATEDIF(E83,F83,"d")/365.25</f>
        <v>13.834360027378509</v>
      </c>
      <c r="I83" s="3" t="s">
        <v>85</v>
      </c>
      <c r="J83" s="5">
        <v>42156</v>
      </c>
      <c r="K83" s="3"/>
      <c r="L83" s="3"/>
      <c r="M83" s="3">
        <f>YEAR(F:F)+N:N</f>
        <v>2020</v>
      </c>
      <c r="N83" s="33">
        <f>VLOOKUP(H:H,B90:C96,2,TRUE)</f>
        <v>2</v>
      </c>
      <c r="O83" s="146">
        <v>149.76</v>
      </c>
      <c r="P83" s="33"/>
      <c r="Q83" s="33"/>
      <c r="R83" s="41"/>
      <c r="S83" s="32"/>
      <c r="T83" s="138" t="s">
        <v>145</v>
      </c>
      <c r="U83" s="33"/>
      <c r="V83" s="3"/>
      <c r="W83" s="89"/>
      <c r="X83" s="67" t="str">
        <f>IF(COUNTIF($A$3:A83,A83)&gt;1,"doublon","")</f>
        <v/>
      </c>
      <c r="Y83" s="37" t="s">
        <v>18</v>
      </c>
      <c r="Z83" s="33" t="s">
        <v>85</v>
      </c>
      <c r="AA83" s="24"/>
    </row>
    <row r="84" spans="1:27" s="55" customFormat="1" x14ac:dyDescent="0.25">
      <c r="A84" s="92"/>
      <c r="B84" s="90" t="s">
        <v>30</v>
      </c>
      <c r="C84" s="106">
        <v>29529</v>
      </c>
      <c r="D84" s="54">
        <f ca="1">DATEDIF(C84,F1,"y")</f>
        <v>37</v>
      </c>
      <c r="E84" s="137">
        <v>40603</v>
      </c>
      <c r="F84" s="137">
        <v>41699</v>
      </c>
      <c r="G84" s="159" t="str">
        <f t="shared" ref="G84" si="15">DATEDIF(E84,F84,"y")&amp;"ans"&amp;DATEDIF(E84,F84,"ym")&amp;"mois"&amp;DATEDIF(E84,F84,"md")&amp;"jours"</f>
        <v>3ans0mois0jours</v>
      </c>
      <c r="H84" s="91">
        <f t="shared" si="11"/>
        <v>3.0006844626967832</v>
      </c>
      <c r="I84" s="105" t="s">
        <v>85</v>
      </c>
      <c r="J84" s="137">
        <v>41671</v>
      </c>
      <c r="K84" s="137">
        <v>41850</v>
      </c>
      <c r="L84" s="105"/>
      <c r="M84" s="105">
        <f>YEAR(F:F)+N:N</f>
        <v>2014</v>
      </c>
      <c r="N84" s="140">
        <f>VLOOKUP(H:H,B90:C96,2,TRUE)</f>
        <v>0</v>
      </c>
      <c r="O84" s="140"/>
      <c r="P84" s="140"/>
      <c r="Q84" s="140"/>
      <c r="R84" s="167"/>
      <c r="S84" s="167"/>
      <c r="T84" s="167"/>
      <c r="U84" s="167"/>
      <c r="V84" s="105"/>
      <c r="W84" s="140"/>
      <c r="X84" s="67" t="str">
        <f>IF(COUNTIF($A$3:A84,A84)&gt;1,"doublon","")</f>
        <v/>
      </c>
      <c r="Y84" s="90" t="s">
        <v>97</v>
      </c>
      <c r="Z84" s="89" t="s">
        <v>85</v>
      </c>
      <c r="AA84" s="178"/>
    </row>
    <row r="85" spans="1:27" s="55" customFormat="1" x14ac:dyDescent="0.25">
      <c r="A85" s="52"/>
      <c r="B85" s="93" t="s">
        <v>55</v>
      </c>
      <c r="C85" s="106">
        <v>30969</v>
      </c>
      <c r="D85" s="168">
        <f ca="1">DATEDIF(C85,F1,"y")</f>
        <v>34</v>
      </c>
      <c r="E85" s="137">
        <v>41275</v>
      </c>
      <c r="F85" s="137">
        <f ca="1">TODAY()</f>
        <v>43401</v>
      </c>
      <c r="G85" s="159" t="str">
        <f ca="1">DATEDIF(E85,F85,"y")&amp;"ans"&amp;DATEDIF(E85,F85,"ym")&amp;"mois"&amp;DATEDIF(E85,F85,"md")&amp;"jours"</f>
        <v>5ans9mois27jours</v>
      </c>
      <c r="H85" s="165">
        <f ca="1">DATEDIF(E85,F85,"d")/365.25</f>
        <v>5.8206707734428473</v>
      </c>
      <c r="I85" s="105" t="s">
        <v>85</v>
      </c>
      <c r="J85" s="164">
        <v>41974</v>
      </c>
      <c r="K85" s="167">
        <v>42856</v>
      </c>
      <c r="L85" s="105" t="str">
        <f>DATEDIF(J85,K85,"y")&amp;"ans"&amp;DATEDIF(J85,K85,"ym")&amp;"mois"&amp;DATEDIF(J85,K85,"md")&amp;"jours"</f>
        <v>2ans5mois0jours</v>
      </c>
      <c r="M85" s="105">
        <f ca="1">YEAR(F:F)+N:N</f>
        <v>2019</v>
      </c>
      <c r="N85" s="140">
        <f ca="1">VLOOKUP(H:H,B90:C96,2,TRUE)</f>
        <v>1</v>
      </c>
      <c r="O85" s="157"/>
      <c r="P85" s="157"/>
      <c r="Q85" s="157"/>
      <c r="R85" s="157"/>
      <c r="S85" s="157"/>
      <c r="T85" s="157"/>
      <c r="U85" s="157"/>
      <c r="V85" s="152"/>
      <c r="W85" s="89"/>
      <c r="X85" s="67" t="str">
        <f>IF(COUNTIF($A$3:A85,A85)&gt;1,"doublon","")</f>
        <v/>
      </c>
      <c r="Y85" s="90" t="s">
        <v>97</v>
      </c>
      <c r="Z85" s="140" t="s">
        <v>85</v>
      </c>
      <c r="AA85" s="178"/>
    </row>
    <row r="86" spans="1:27" s="55" customFormat="1" ht="15.75" thickBot="1" x14ac:dyDescent="0.3">
      <c r="A86" s="169"/>
      <c r="B86" s="133" t="s">
        <v>12</v>
      </c>
      <c r="C86" s="134">
        <v>32185</v>
      </c>
      <c r="D86" s="54">
        <f>DATEDIF(C86,F86,"y")</f>
        <v>29</v>
      </c>
      <c r="E86" s="135">
        <v>42736</v>
      </c>
      <c r="F86" s="135">
        <v>42856</v>
      </c>
      <c r="G86" s="136" t="str">
        <f>DATEDIF(E86,F86,"y")&amp;"ans"&amp;DATEDIF(E86,F86,"ym")&amp;"mois"&amp;DATEDIF(E86,F86,"md")&amp;"jours"</f>
        <v>0ans4mois0jours</v>
      </c>
      <c r="H86" s="95">
        <f>DATEDIF(E86,F86,"d")/365.25</f>
        <v>0.32854209445585214</v>
      </c>
      <c r="I86" s="151" t="s">
        <v>85</v>
      </c>
      <c r="J86" s="151"/>
      <c r="K86" s="151"/>
      <c r="L86" s="151"/>
      <c r="M86" s="43">
        <f>YEAR(F$86:F$86)+N$86:N$86</f>
        <v>2017</v>
      </c>
      <c r="N86" s="85">
        <f>VLOOKUP(H$86:H$86,'[1]DROIT AMICALE SP + RETRAITE '!C78:D84,2,TRUE)</f>
        <v>0</v>
      </c>
      <c r="O86" s="85"/>
      <c r="P86" s="85"/>
      <c r="Q86" s="85"/>
      <c r="R86" s="151"/>
      <c r="S86" s="151"/>
      <c r="T86" s="151"/>
      <c r="U86" s="151"/>
      <c r="V86" s="151"/>
      <c r="W86" s="177"/>
      <c r="X86" s="181" t="str">
        <f>IF(COUNTIF($A$3:A86,A86)&gt;1,"doublon","")</f>
        <v/>
      </c>
      <c r="Y86" s="90" t="s">
        <v>97</v>
      </c>
      <c r="Z86" s="89" t="s">
        <v>85</v>
      </c>
      <c r="AA86" s="178"/>
    </row>
    <row r="87" spans="1:27" ht="75" customHeight="1" thickTop="1" thickBot="1" x14ac:dyDescent="0.3">
      <c r="A87" s="125" t="s">
        <v>124</v>
      </c>
      <c r="B87" s="27" t="s">
        <v>10</v>
      </c>
      <c r="C87" s="27" t="s">
        <v>98</v>
      </c>
      <c r="D87" s="27" t="s">
        <v>99</v>
      </c>
      <c r="E87" s="11" t="s">
        <v>1</v>
      </c>
      <c r="F87" s="11" t="s">
        <v>2</v>
      </c>
      <c r="G87" s="11" t="s">
        <v>3</v>
      </c>
      <c r="H87" s="72"/>
      <c r="I87" s="11" t="s">
        <v>4</v>
      </c>
      <c r="J87" s="11" t="s">
        <v>57</v>
      </c>
      <c r="K87" s="11" t="s">
        <v>6</v>
      </c>
      <c r="L87" s="11" t="s">
        <v>58</v>
      </c>
      <c r="M87" s="11" t="s">
        <v>106</v>
      </c>
      <c r="N87" s="35" t="s">
        <v>59</v>
      </c>
      <c r="O87" s="35" t="s">
        <v>153</v>
      </c>
      <c r="P87" s="80" t="s">
        <v>110</v>
      </c>
      <c r="Q87" s="101" t="s">
        <v>109</v>
      </c>
      <c r="R87" s="80" t="s">
        <v>116</v>
      </c>
      <c r="S87" s="35" t="s">
        <v>146</v>
      </c>
      <c r="T87" s="139" t="s">
        <v>143</v>
      </c>
      <c r="U87" s="11" t="s">
        <v>144</v>
      </c>
      <c r="V87" s="11" t="s">
        <v>101</v>
      </c>
      <c r="W87" s="35" t="s">
        <v>102</v>
      </c>
      <c r="X87" s="180" t="str">
        <f>IF(COUNTIF($A$3:A87,A87)&gt;1,"doublon","")</f>
        <v/>
      </c>
      <c r="Y87" s="27" t="s">
        <v>8</v>
      </c>
      <c r="Z87" s="35" t="s">
        <v>9</v>
      </c>
      <c r="AA87" s="24"/>
    </row>
    <row r="88" spans="1:27" ht="16.5" thickTop="1" thickBot="1" x14ac:dyDescent="0.3">
      <c r="A88" s="18"/>
      <c r="B88" s="40"/>
      <c r="C88" s="20"/>
      <c r="D88" s="20"/>
      <c r="E88" s="21"/>
      <c r="F88" s="21"/>
      <c r="G88" s="22"/>
      <c r="H88" s="73"/>
      <c r="I88" s="20"/>
      <c r="J88" s="23"/>
      <c r="K88" s="20"/>
      <c r="L88" s="20"/>
      <c r="M88" s="20"/>
      <c r="N88" s="36"/>
      <c r="O88" s="36"/>
      <c r="P88" s="36"/>
      <c r="Q88" s="36"/>
      <c r="R88" s="98"/>
      <c r="S88" s="98"/>
      <c r="T88" s="98"/>
      <c r="U88" s="98"/>
      <c r="V88" s="20"/>
      <c r="W88" s="36"/>
      <c r="X88" s="182" t="str">
        <f>IF(COUNTIF($A$3:A88,A88)&gt;1,"doublon","")</f>
        <v/>
      </c>
      <c r="Y88" s="40"/>
      <c r="Z88" s="36"/>
      <c r="AA88" s="24"/>
    </row>
    <row r="89" spans="1:27" ht="24.95" customHeight="1" thickTop="1" thickBot="1" x14ac:dyDescent="0.3">
      <c r="A89" s="185" t="s">
        <v>96</v>
      </c>
      <c r="B89" s="186"/>
      <c r="C89" s="187"/>
      <c r="D89" s="187"/>
      <c r="E89" s="187"/>
      <c r="F89" s="187"/>
      <c r="G89" s="14"/>
      <c r="H89" s="14"/>
      <c r="I89" s="31"/>
      <c r="J89" s="15"/>
      <c r="K89" s="13"/>
      <c r="L89" s="13"/>
      <c r="M89" s="13"/>
      <c r="N89" s="31"/>
      <c r="O89" s="144"/>
      <c r="P89" s="77"/>
      <c r="Q89" s="77"/>
      <c r="R89" s="99" t="s">
        <v>117</v>
      </c>
      <c r="S89" s="25"/>
      <c r="T89" s="25"/>
      <c r="U89" s="25"/>
      <c r="Y89" s="13"/>
      <c r="Z89" s="13"/>
    </row>
    <row r="90" spans="1:27" ht="39" thickTop="1" x14ac:dyDescent="0.25">
      <c r="A90" s="59" t="s">
        <v>103</v>
      </c>
      <c r="B90" s="60">
        <v>0</v>
      </c>
      <c r="C90" s="69">
        <v>0</v>
      </c>
      <c r="D90" s="28"/>
      <c r="E90" s="25"/>
      <c r="F90" s="25"/>
    </row>
    <row r="91" spans="1:27" ht="25.5" x14ac:dyDescent="0.25">
      <c r="A91" s="66" t="s">
        <v>75</v>
      </c>
      <c r="B91" s="67">
        <v>5</v>
      </c>
      <c r="C91" s="68">
        <v>1</v>
      </c>
      <c r="D91" s="28"/>
    </row>
    <row r="92" spans="1:27" ht="38.25" x14ac:dyDescent="0.25">
      <c r="A92" s="62" t="s">
        <v>76</v>
      </c>
      <c r="B92" s="63">
        <v>10</v>
      </c>
      <c r="C92" s="17">
        <v>2</v>
      </c>
      <c r="D92" s="28"/>
    </row>
    <row r="93" spans="1:27" ht="38.25" x14ac:dyDescent="0.25">
      <c r="A93" s="62" t="s">
        <v>77</v>
      </c>
      <c r="B93" s="63">
        <v>15</v>
      </c>
      <c r="C93" s="17">
        <v>3</v>
      </c>
      <c r="D93" s="28"/>
    </row>
    <row r="94" spans="1:27" ht="38.25" x14ac:dyDescent="0.25">
      <c r="A94" s="62" t="s">
        <v>78</v>
      </c>
      <c r="B94" s="63">
        <v>20</v>
      </c>
      <c r="C94" s="17">
        <v>4</v>
      </c>
      <c r="D94" s="28"/>
    </row>
    <row r="95" spans="1:27" ht="38.25" x14ac:dyDescent="0.25">
      <c r="A95" s="62" t="s">
        <v>79</v>
      </c>
      <c r="B95" s="63">
        <v>25</v>
      </c>
      <c r="C95" s="17">
        <v>5</v>
      </c>
      <c r="D95" s="28"/>
    </row>
    <row r="96" spans="1:27" ht="39" thickBot="1" x14ac:dyDescent="0.3">
      <c r="A96" s="64" t="s">
        <v>80</v>
      </c>
      <c r="B96" s="65">
        <v>30</v>
      </c>
      <c r="C96" s="19">
        <v>6</v>
      </c>
    </row>
    <row r="97" spans="1:1" ht="15.75" thickTop="1" x14ac:dyDescent="0.25">
      <c r="A97" s="28"/>
    </row>
    <row r="98" spans="1:1" x14ac:dyDescent="0.25">
      <c r="A98" s="28"/>
    </row>
    <row r="99" spans="1:1" x14ac:dyDescent="0.25">
      <c r="A99" s="28"/>
    </row>
    <row r="100" spans="1:1" x14ac:dyDescent="0.25">
      <c r="A100" s="28"/>
    </row>
    <row r="101" spans="1:1" x14ac:dyDescent="0.25">
      <c r="A101" s="28"/>
    </row>
    <row r="102" spans="1:1" x14ac:dyDescent="0.25">
      <c r="A102" s="28"/>
    </row>
  </sheetData>
  <sheetProtection pivotTables="0"/>
  <autoFilter ref="A2:Z96"/>
  <sortState ref="A58:U61">
    <sortCondition ref="A58"/>
  </sortState>
  <mergeCells count="4">
    <mergeCell ref="B1:C1"/>
    <mergeCell ref="D1:E1"/>
    <mergeCell ref="A89:F89"/>
    <mergeCell ref="I1:J1"/>
  </mergeCells>
  <conditionalFormatting sqref="A46:N46 P46:W46 Y46">
    <cfRule type="containsText" dxfId="3" priority="6" stopIfTrue="1" operator="containsText" text="FIN DE DROIT">
      <formula>NOT(ISERROR(SEARCH("FIN DE DROIT",A46)))</formula>
    </cfRule>
  </conditionalFormatting>
  <conditionalFormatting sqref="A47:N47 P47:W47 Y47">
    <cfRule type="containsText" dxfId="2" priority="5" stopIfTrue="1" operator="containsText" text="FIN DE DROIT">
      <formula>NOT(ISERROR(SEARCH("FIN DE DROIT",A47)))</formula>
    </cfRule>
  </conditionalFormatting>
  <conditionalFormatting sqref="A3:Z3">
    <cfRule type="expression" priority="1">
      <formula>$Z3="OPERATIONNEL"</formula>
    </cfRule>
  </conditionalFormatting>
  <conditionalFormatting sqref="A3:Z99">
    <cfRule type="expression" dxfId="1" priority="2">
      <formula>$Y3="FIN DE DROIT"</formula>
    </cfRule>
    <cfRule type="expression" dxfId="0" priority="3" stopIfTrue="1">
      <formula>$Z3="NOUVEAU ARRIVE"</formula>
    </cfRule>
  </conditionalFormatting>
  <dataValidations count="5">
    <dataValidation type="list" allowBlank="1" showInputMessage="1" showErrorMessage="1" sqref="Y68:Y69 Y52:Y66 Y88:Y89 Y71:Y73 Y83:Y86 Y3:Y50 Y75:Y81">
      <formula1>"ACTIF, INACTIF,FIN DE DROIT"</formula1>
    </dataValidation>
    <dataValidation type="list" allowBlank="1" showInputMessage="1" showErrorMessage="1" sqref="R75:U75">
      <formula1>"nov-2015, nov-2016"</formula1>
    </dataValidation>
    <dataValidation type="list" allowBlank="1" showInputMessage="1" showErrorMessage="1" sqref="R88:U88">
      <formula1>"nov-2016, nov-2017"</formula1>
    </dataValidation>
    <dataValidation type="list" allowBlank="1" showInputMessage="1" showErrorMessage="1" sqref="Z86">
      <formula1>"OPERATIONNEL, STAGIER, RETRAITER, INDISPONIBLE, MUTATION,DEMISSION,NOUVEAU ARRIVER"</formula1>
    </dataValidation>
    <dataValidation type="list" showInputMessage="1" showErrorMessage="1" sqref="I86">
      <formula1>"RETRAITE ,DEMENAGEMENT ,ACTIF ,INACTIF, MUTATION ,CONGER MATERNITER,DEMISSION,INDISPONIBILITER"</formula1>
    </dataValidation>
  </dataValidations>
  <pageMargins left="0.25" right="0.25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'FILTRE AVEC MOTIF DU DEPART STA'!$B$2:$B$13</xm:f>
          </x14:formula1>
          <xm:sqref>I71:I73 I68:I69 I88:I89 I52:I66 I83:I85 I3:I50 I75:I81</xm:sqref>
        </x14:dataValidation>
        <x14:dataValidation type="list" allowBlank="1" showInputMessage="1" showErrorMessage="1">
          <x14:formula1>
            <xm:f>'FILTRE AVEC MOTIF DU DEPART STA'!$A$2:$A$14</xm:f>
          </x14:formula1>
          <xm:sqref>Z68:Z69 Z88:Z89 Z52:Z66 Z71:Z73 Z83:Z85 Z3:Z50 X3:X88 Z75:Z81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FILTRE AVEC MOTIF DU DEPART STA</vt:lpstr>
      <vt:lpstr>DROIT AMICALE SP + RETRAITE </vt:lpstr>
    </vt:vector>
  </TitlesOfParts>
  <Company>MCI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DA SILVA Pédro Manuel</cp:lastModifiedBy>
  <cp:lastPrinted>2018-10-23T16:16:03Z</cp:lastPrinted>
  <dcterms:created xsi:type="dcterms:W3CDTF">2015-09-28T16:48:59Z</dcterms:created>
  <dcterms:modified xsi:type="dcterms:W3CDTF">2018-10-28T15:11:49Z</dcterms:modified>
</cp:coreProperties>
</file>