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defaultThemeVersion="124226"/>
  <bookViews>
    <workbookView xWindow="240" yWindow="555" windowWidth="20115" windowHeight="7065"/>
  </bookViews>
  <sheets>
    <sheet name="FEUILLE DE DONNEES" sheetId="4" r:id="rId1"/>
    <sheet name="COMPOSITTIONS" sheetId="2" r:id="rId2"/>
    <sheet name="CACHER" sheetId="1" r:id="rId3"/>
    <sheet name="Feuil1" sheetId="5" r:id="rId4"/>
  </sheets>
  <definedNames>
    <definedName name="deroulantespece">#REF!</definedName>
    <definedName name="especederoulantsanschiffre">#REF!</definedName>
    <definedName name="especes">COMPOSITTIONS!$2:$2</definedName>
    <definedName name="NUMEROCLASSEMENTCOMPO">COMPOSITTIONS!$A$3:$A$20</definedName>
    <definedName name="Reference">COMPOSITTIONS!$A:$A</definedName>
    <definedName name="tableaucompo">COMPOSITTIONS!$A$2:$BJ$20</definedName>
    <definedName name="TABLEAUCOMPOSITIONS">COMPOSITTIONS!$A$2:$BJ$20</definedName>
  </definedNames>
  <calcPr calcId="124519"/>
</workbook>
</file>

<file path=xl/calcChain.xml><?xml version="1.0" encoding="utf-8"?>
<calcChain xmlns="http://schemas.openxmlformats.org/spreadsheetml/2006/main">
  <c r="K57" i="4"/>
  <c r="K58"/>
  <c r="K59"/>
  <c r="K60"/>
  <c r="K61"/>
  <c r="K56"/>
  <c r="K54"/>
  <c r="K53"/>
  <c r="J4" i="1" l="1"/>
  <c r="J3"/>
  <c r="E4" l="1"/>
  <c r="F4" s="1"/>
  <c r="E3"/>
  <c r="W80" l="1"/>
  <c r="W68"/>
  <c r="W56"/>
  <c r="W44"/>
  <c r="W28"/>
  <c r="W79"/>
  <c r="W75"/>
  <c r="W71"/>
  <c r="W67"/>
  <c r="W63"/>
  <c r="W59"/>
  <c r="W55"/>
  <c r="W51"/>
  <c r="W47"/>
  <c r="W43"/>
  <c r="W39"/>
  <c r="W35"/>
  <c r="W31"/>
  <c r="W27"/>
  <c r="W23"/>
  <c r="W19"/>
  <c r="W74"/>
  <c r="W70"/>
  <c r="W62"/>
  <c r="W58"/>
  <c r="W50"/>
  <c r="W46"/>
  <c r="W42"/>
  <c r="W34"/>
  <c r="W30"/>
  <c r="W26"/>
  <c r="W22"/>
  <c r="W20"/>
  <c r="W78"/>
  <c r="W66"/>
  <c r="W54"/>
  <c r="W38"/>
  <c r="W18"/>
  <c r="W77"/>
  <c r="W73"/>
  <c r="W69"/>
  <c r="W65"/>
  <c r="W61"/>
  <c r="W57"/>
  <c r="W53"/>
  <c r="W49"/>
  <c r="W45"/>
  <c r="W41"/>
  <c r="W37"/>
  <c r="W33"/>
  <c r="W29"/>
  <c r="W25"/>
  <c r="W21"/>
  <c r="W76"/>
  <c r="W72"/>
  <c r="W64"/>
  <c r="W60"/>
  <c r="W52"/>
  <c r="W48"/>
  <c r="W40"/>
  <c r="W36"/>
  <c r="W32"/>
  <c r="W24"/>
  <c r="F3"/>
  <c r="N20" s="1"/>
  <c r="D56" i="4"/>
  <c r="D57"/>
  <c r="D58"/>
  <c r="D59"/>
  <c r="D60"/>
  <c r="D61"/>
  <c r="N71" i="1" l="1"/>
  <c r="N55"/>
  <c r="N39"/>
  <c r="N23"/>
  <c r="O23" s="1"/>
  <c r="N66"/>
  <c r="N50"/>
  <c r="N30"/>
  <c r="N78"/>
  <c r="O78" s="1"/>
  <c r="N69"/>
  <c r="N53"/>
  <c r="N37"/>
  <c r="N76"/>
  <c r="O76" s="1"/>
  <c r="N56"/>
  <c r="N32"/>
  <c r="N44"/>
  <c r="N67"/>
  <c r="O67" s="1"/>
  <c r="N51"/>
  <c r="N35"/>
  <c r="N19"/>
  <c r="N62"/>
  <c r="O62" s="1"/>
  <c r="N46"/>
  <c r="N26"/>
  <c r="N34"/>
  <c r="N65"/>
  <c r="O65" s="1"/>
  <c r="N49"/>
  <c r="N33"/>
  <c r="N72"/>
  <c r="N52"/>
  <c r="O52" s="1"/>
  <c r="N28"/>
  <c r="N18"/>
  <c r="N79"/>
  <c r="N63"/>
  <c r="O63" s="1"/>
  <c r="N47"/>
  <c r="N31"/>
  <c r="N74"/>
  <c r="O74" s="1"/>
  <c r="N58"/>
  <c r="O58" s="1"/>
  <c r="N42"/>
  <c r="N22"/>
  <c r="N77"/>
  <c r="O77" s="1"/>
  <c r="N61"/>
  <c r="O61" s="1"/>
  <c r="N45"/>
  <c r="N29"/>
  <c r="N68"/>
  <c r="N40"/>
  <c r="O40" s="1"/>
  <c r="N75"/>
  <c r="N59"/>
  <c r="O59" s="1"/>
  <c r="N43"/>
  <c r="O43" s="1"/>
  <c r="N27"/>
  <c r="O27" s="1"/>
  <c r="N70"/>
  <c r="O70" s="1"/>
  <c r="N54"/>
  <c r="O54" s="1"/>
  <c r="N38"/>
  <c r="O38" s="1"/>
  <c r="N24"/>
  <c r="O24" s="1"/>
  <c r="N73"/>
  <c r="O73" s="1"/>
  <c r="N57"/>
  <c r="O57" s="1"/>
  <c r="N41"/>
  <c r="O41" s="1"/>
  <c r="N25"/>
  <c r="O25" s="1"/>
  <c r="N60"/>
  <c r="O60" s="1"/>
  <c r="N36"/>
  <c r="O36" s="1"/>
  <c r="N80"/>
  <c r="O80" s="1"/>
  <c r="N21"/>
  <c r="O21" s="1"/>
  <c r="N64"/>
  <c r="O64" s="1"/>
  <c r="N48"/>
  <c r="O48" s="1"/>
  <c r="O37"/>
  <c r="O45"/>
  <c r="O22"/>
  <c r="O26"/>
  <c r="O30"/>
  <c r="O34"/>
  <c r="O42"/>
  <c r="O46"/>
  <c r="O50"/>
  <c r="O66"/>
  <c r="O29"/>
  <c r="O49"/>
  <c r="O35"/>
  <c r="O55"/>
  <c r="O79"/>
  <c r="O33"/>
  <c r="O53"/>
  <c r="O69"/>
  <c r="O19"/>
  <c r="O31"/>
  <c r="O39"/>
  <c r="O47"/>
  <c r="O51"/>
  <c r="O71"/>
  <c r="O75"/>
  <c r="O20"/>
  <c r="O28"/>
  <c r="O32"/>
  <c r="O44"/>
  <c r="O56"/>
  <c r="O68"/>
  <c r="O72"/>
  <c r="J7"/>
  <c r="J8"/>
  <c r="J9"/>
  <c r="J10"/>
  <c r="J11"/>
  <c r="J6"/>
  <c r="J5" l="1"/>
  <c r="E7" l="1"/>
  <c r="E8"/>
  <c r="E9"/>
  <c r="E10"/>
  <c r="E11"/>
  <c r="E6"/>
  <c r="BF78" l="1"/>
  <c r="BF74"/>
  <c r="BF70"/>
  <c r="BF66"/>
  <c r="BF62"/>
  <c r="BF58"/>
  <c r="BF54"/>
  <c r="BF50"/>
  <c r="BF46"/>
  <c r="BF42"/>
  <c r="BF38"/>
  <c r="BF34"/>
  <c r="BF30"/>
  <c r="BF22"/>
  <c r="BF77"/>
  <c r="BF73"/>
  <c r="BF69"/>
  <c r="BF65"/>
  <c r="BF61"/>
  <c r="BF57"/>
  <c r="BF53"/>
  <c r="BF49"/>
  <c r="BF45"/>
  <c r="BF41"/>
  <c r="BF37"/>
  <c r="BF33"/>
  <c r="BF29"/>
  <c r="BF25"/>
  <c r="BF75"/>
  <c r="BF67"/>
  <c r="BF59"/>
  <c r="BF51"/>
  <c r="BF43"/>
  <c r="BF35"/>
  <c r="BF27"/>
  <c r="BF80"/>
  <c r="BF72"/>
  <c r="BF64"/>
  <c r="BF56"/>
  <c r="BF48"/>
  <c r="BF40"/>
  <c r="BF32"/>
  <c r="BF24"/>
  <c r="BF79"/>
  <c r="BF71"/>
  <c r="BF63"/>
  <c r="BF55"/>
  <c r="BF47"/>
  <c r="BF39"/>
  <c r="BF31"/>
  <c r="BF23"/>
  <c r="BF76"/>
  <c r="BF68"/>
  <c r="BF60"/>
  <c r="BF52"/>
  <c r="BF44"/>
  <c r="BF36"/>
  <c r="BF28"/>
  <c r="BF21"/>
  <c r="BF20"/>
  <c r="BF19"/>
  <c r="BF18"/>
  <c r="AH26"/>
  <c r="AH22"/>
  <c r="AH18"/>
  <c r="AH47"/>
  <c r="AH43"/>
  <c r="AH39"/>
  <c r="AH35"/>
  <c r="AH31"/>
  <c r="AH27"/>
  <c r="AH59"/>
  <c r="AH55"/>
  <c r="AH51"/>
  <c r="AH77"/>
  <c r="AH73"/>
  <c r="AH69"/>
  <c r="AH65"/>
  <c r="AH25"/>
  <c r="AH21"/>
  <c r="AH50"/>
  <c r="AH46"/>
  <c r="AH42"/>
  <c r="AH38"/>
  <c r="AH34"/>
  <c r="AH30"/>
  <c r="AH62"/>
  <c r="AH58"/>
  <c r="AH54"/>
  <c r="AH80"/>
  <c r="AH76"/>
  <c r="AH72"/>
  <c r="AH68"/>
  <c r="AH64"/>
  <c r="AH24"/>
  <c r="AH49"/>
  <c r="AH41"/>
  <c r="AH33"/>
  <c r="AH61"/>
  <c r="AH53"/>
  <c r="AH75"/>
  <c r="AH67"/>
  <c r="AH23"/>
  <c r="AH48"/>
  <c r="AH40"/>
  <c r="AH32"/>
  <c r="AH60"/>
  <c r="AH52"/>
  <c r="AH74"/>
  <c r="AH66"/>
  <c r="AH20"/>
  <c r="AH45"/>
  <c r="AH37"/>
  <c r="AH29"/>
  <c r="AH57"/>
  <c r="AH79"/>
  <c r="AH71"/>
  <c r="AH63"/>
  <c r="AH19"/>
  <c r="AH44"/>
  <c r="AH36"/>
  <c r="AH28"/>
  <c r="AH56"/>
  <c r="AH78"/>
  <c r="AH70"/>
  <c r="AZ77"/>
  <c r="AZ65"/>
  <c r="AZ53"/>
  <c r="AZ37"/>
  <c r="AZ80"/>
  <c r="AZ76"/>
  <c r="AZ72"/>
  <c r="AZ68"/>
  <c r="AZ64"/>
  <c r="AZ60"/>
  <c r="AZ56"/>
  <c r="AZ52"/>
  <c r="AZ48"/>
  <c r="AZ44"/>
  <c r="AZ40"/>
  <c r="AZ36"/>
  <c r="AZ32"/>
  <c r="AZ28"/>
  <c r="AZ79"/>
  <c r="AZ75"/>
  <c r="AZ71"/>
  <c r="AZ67"/>
  <c r="AZ63"/>
  <c r="AZ59"/>
  <c r="AZ55"/>
  <c r="AZ51"/>
  <c r="AZ47"/>
  <c r="AZ43"/>
  <c r="AZ39"/>
  <c r="AZ35"/>
  <c r="AZ31"/>
  <c r="AZ27"/>
  <c r="AZ23"/>
  <c r="AZ19"/>
  <c r="AZ69"/>
  <c r="AZ57"/>
  <c r="AZ33"/>
  <c r="AZ25"/>
  <c r="AZ78"/>
  <c r="AZ74"/>
  <c r="AZ70"/>
  <c r="AZ66"/>
  <c r="AZ62"/>
  <c r="AZ58"/>
  <c r="AZ54"/>
  <c r="AZ50"/>
  <c r="AZ46"/>
  <c r="AZ42"/>
  <c r="AZ38"/>
  <c r="AZ34"/>
  <c r="AZ30"/>
  <c r="AZ26"/>
  <c r="AZ22"/>
  <c r="AZ73"/>
  <c r="AZ61"/>
  <c r="AZ49"/>
  <c r="AZ41"/>
  <c r="AZ29"/>
  <c r="AZ21"/>
  <c r="AZ24"/>
  <c r="AZ18"/>
  <c r="AZ20"/>
  <c r="AT71"/>
  <c r="AT77"/>
  <c r="AT73"/>
  <c r="AT69"/>
  <c r="AT65"/>
  <c r="AT61"/>
  <c r="AT57"/>
  <c r="AT53"/>
  <c r="AT47"/>
  <c r="AT43"/>
  <c r="AT39"/>
  <c r="AT29"/>
  <c r="AT25"/>
  <c r="AT21"/>
  <c r="AT20"/>
  <c r="AT79"/>
  <c r="AT67"/>
  <c r="AT59"/>
  <c r="AT51"/>
  <c r="AT80"/>
  <c r="AT76"/>
  <c r="AT72"/>
  <c r="AT68"/>
  <c r="AT64"/>
  <c r="AT60"/>
  <c r="AT56"/>
  <c r="AT52"/>
  <c r="AT46"/>
  <c r="AT42"/>
  <c r="AT38"/>
  <c r="AT34"/>
  <c r="AT32"/>
  <c r="AT28"/>
  <c r="AT24"/>
  <c r="AT19"/>
  <c r="AT75"/>
  <c r="AT63"/>
  <c r="AT55"/>
  <c r="AT48"/>
  <c r="AT78"/>
  <c r="AT62"/>
  <c r="AT45"/>
  <c r="AT37"/>
  <c r="AT31"/>
  <c r="AT23"/>
  <c r="AT74"/>
  <c r="AT58"/>
  <c r="AT36"/>
  <c r="AT30"/>
  <c r="AT22"/>
  <c r="AT44"/>
  <c r="AT70"/>
  <c r="AT54"/>
  <c r="AT49"/>
  <c r="AT41"/>
  <c r="AT33"/>
  <c r="AT27"/>
  <c r="AT18"/>
  <c r="AT66"/>
  <c r="AT50"/>
  <c r="AT40"/>
  <c r="AT26"/>
  <c r="AB76"/>
  <c r="AB72"/>
  <c r="AB68"/>
  <c r="AB64"/>
  <c r="AB60"/>
  <c r="AB56"/>
  <c r="AB52"/>
  <c r="AB48"/>
  <c r="AB44"/>
  <c r="AB40"/>
  <c r="AB36"/>
  <c r="AB32"/>
  <c r="AB28"/>
  <c r="AB24"/>
  <c r="AB20"/>
  <c r="AB79"/>
  <c r="AB75"/>
  <c r="AB71"/>
  <c r="AB67"/>
  <c r="AB63"/>
  <c r="AB59"/>
  <c r="AB55"/>
  <c r="AB51"/>
  <c r="AB47"/>
  <c r="AB43"/>
  <c r="AB39"/>
  <c r="AB35"/>
  <c r="AB31"/>
  <c r="AB27"/>
  <c r="AB23"/>
  <c r="AB19"/>
  <c r="AB78"/>
  <c r="AB74"/>
  <c r="AB70"/>
  <c r="AB66"/>
  <c r="AB62"/>
  <c r="AB58"/>
  <c r="AB54"/>
  <c r="AB50"/>
  <c r="AB46"/>
  <c r="AB42"/>
  <c r="AB38"/>
  <c r="AB34"/>
  <c r="AB30"/>
  <c r="AB26"/>
  <c r="AB22"/>
  <c r="AB18"/>
  <c r="AB77"/>
  <c r="AB73"/>
  <c r="AB69"/>
  <c r="AB65"/>
  <c r="AB61"/>
  <c r="AB57"/>
  <c r="AB53"/>
  <c r="AB49"/>
  <c r="AB45"/>
  <c r="AB41"/>
  <c r="AB37"/>
  <c r="AB33"/>
  <c r="AB29"/>
  <c r="AB25"/>
  <c r="AB21"/>
  <c r="AB80"/>
  <c r="AN79"/>
  <c r="AN75"/>
  <c r="AN71"/>
  <c r="AN67"/>
  <c r="AN63"/>
  <c r="AN59"/>
  <c r="AN55"/>
  <c r="AN51"/>
  <c r="AN47"/>
  <c r="AN43"/>
  <c r="AN39"/>
  <c r="AN78"/>
  <c r="AN74"/>
  <c r="AN70"/>
  <c r="AN66"/>
  <c r="AN62"/>
  <c r="AN58"/>
  <c r="AN54"/>
  <c r="AN50"/>
  <c r="AN46"/>
  <c r="AN42"/>
  <c r="AN38"/>
  <c r="AN77"/>
  <c r="AN69"/>
  <c r="AN61"/>
  <c r="AN53"/>
  <c r="AN45"/>
  <c r="AN37"/>
  <c r="AN33"/>
  <c r="AN29"/>
  <c r="AN24"/>
  <c r="AN19"/>
  <c r="AN76"/>
  <c r="AN68"/>
  <c r="AN60"/>
  <c r="AN52"/>
  <c r="AN44"/>
  <c r="AN36"/>
  <c r="AN32"/>
  <c r="AN28"/>
  <c r="AN27"/>
  <c r="AN23"/>
  <c r="AN18"/>
  <c r="AN73"/>
  <c r="AN65"/>
  <c r="AN57"/>
  <c r="AN41"/>
  <c r="AN35"/>
  <c r="AN31"/>
  <c r="AN26"/>
  <c r="AN22"/>
  <c r="AN80"/>
  <c r="AN72"/>
  <c r="AN64"/>
  <c r="AN56"/>
  <c r="AN48"/>
  <c r="AN40"/>
  <c r="AN34"/>
  <c r="AN30"/>
  <c r="AN25"/>
  <c r="AN21"/>
  <c r="AN20"/>
  <c r="H53" i="4"/>
  <c r="H54"/>
  <c r="D54"/>
  <c r="D53"/>
  <c r="B20" i="1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19"/>
  <c r="B18"/>
  <c r="H8" i="4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7"/>
  <c r="B32"/>
  <c r="B33"/>
  <c r="B34"/>
  <c r="B35"/>
  <c r="B31"/>
  <c r="B30"/>
  <c r="B29"/>
  <c r="B28"/>
  <c r="B27"/>
  <c r="B26"/>
  <c r="B25"/>
  <c r="B24"/>
  <c r="B23"/>
  <c r="B22"/>
  <c r="B21"/>
  <c r="B20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B19"/>
  <c r="B18"/>
  <c r="B17"/>
  <c r="B16"/>
  <c r="B15"/>
  <c r="B14"/>
  <c r="B13"/>
  <c r="B12"/>
  <c r="B11"/>
  <c r="B10"/>
  <c r="B9"/>
  <c r="B8"/>
  <c r="B7"/>
  <c r="C19" i="1"/>
  <c r="C20"/>
  <c r="C21"/>
  <c r="C22"/>
  <c r="C23"/>
  <c r="C24"/>
  <c r="C25"/>
  <c r="C26"/>
  <c r="BF26" s="1"/>
  <c r="C27"/>
  <c r="C28"/>
  <c r="C29"/>
  <c r="C30"/>
  <c r="C31"/>
  <c r="C32"/>
  <c r="C33"/>
  <c r="C34"/>
  <c r="C35"/>
  <c r="AT35" s="1"/>
  <c r="C36"/>
  <c r="C37"/>
  <c r="C38"/>
  <c r="C39"/>
  <c r="C40"/>
  <c r="C41"/>
  <c r="C42"/>
  <c r="C43"/>
  <c r="C44"/>
  <c r="C45"/>
  <c r="AZ45" s="1"/>
  <c r="C46"/>
  <c r="C47"/>
  <c r="C48"/>
  <c r="C49"/>
  <c r="AN49" s="1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D76"/>
  <c r="D77"/>
  <c r="D78"/>
  <c r="D79"/>
  <c r="D80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C18"/>
  <c r="D18"/>
  <c r="AR21" l="1"/>
  <c r="AO21"/>
  <c r="AP21"/>
  <c r="AQ21"/>
  <c r="AR72"/>
  <c r="AO72"/>
  <c r="AQ72" s="1"/>
  <c r="AP72"/>
  <c r="AR31"/>
  <c r="AP31"/>
  <c r="AO31"/>
  <c r="AQ31" s="1"/>
  <c r="AQ23"/>
  <c r="AR23"/>
  <c r="AO23"/>
  <c r="AP23"/>
  <c r="AR68"/>
  <c r="AO68"/>
  <c r="AQ68" s="1"/>
  <c r="AP68"/>
  <c r="AP53"/>
  <c r="AO53"/>
  <c r="AQ53" s="1"/>
  <c r="AR53"/>
  <c r="AR43"/>
  <c r="AP43"/>
  <c r="AO43"/>
  <c r="AQ43" s="1"/>
  <c r="AR25"/>
  <c r="AO25"/>
  <c r="AP25"/>
  <c r="AQ25"/>
  <c r="AO48"/>
  <c r="AQ48" s="1"/>
  <c r="AR48"/>
  <c r="AP48"/>
  <c r="AR80"/>
  <c r="AO80"/>
  <c r="AQ80" s="1"/>
  <c r="AP80"/>
  <c r="AO35"/>
  <c r="AQ35" s="1"/>
  <c r="AR35"/>
  <c r="AP35"/>
  <c r="AP65"/>
  <c r="AO65"/>
  <c r="AQ65" s="1"/>
  <c r="AR65"/>
  <c r="AQ27"/>
  <c r="AR27"/>
  <c r="AO27"/>
  <c r="AP27"/>
  <c r="AR44"/>
  <c r="AO44"/>
  <c r="AQ44" s="1"/>
  <c r="AP44"/>
  <c r="AR76"/>
  <c r="AO76"/>
  <c r="AQ76" s="1"/>
  <c r="AP76"/>
  <c r="AO33"/>
  <c r="AQ33" s="1"/>
  <c r="AR33"/>
  <c r="AP33"/>
  <c r="AR61"/>
  <c r="AP61"/>
  <c r="AO61"/>
  <c r="AQ61" s="1"/>
  <c r="AR42"/>
  <c r="AP42"/>
  <c r="AO42"/>
  <c r="AQ42" s="1"/>
  <c r="AR58"/>
  <c r="AP58"/>
  <c r="AO58"/>
  <c r="AQ58" s="1"/>
  <c r="AO74"/>
  <c r="AQ74" s="1"/>
  <c r="AP74"/>
  <c r="AO47"/>
  <c r="AQ47" s="1"/>
  <c r="AP47"/>
  <c r="AR47"/>
  <c r="AO63"/>
  <c r="AQ63" s="1"/>
  <c r="AR63"/>
  <c r="AP63"/>
  <c r="AR79"/>
  <c r="AO79"/>
  <c r="AQ79" s="1"/>
  <c r="AP79"/>
  <c r="AD29"/>
  <c r="AE29"/>
  <c r="AF29"/>
  <c r="AC29"/>
  <c r="AD45"/>
  <c r="AE45"/>
  <c r="AF45"/>
  <c r="AC45"/>
  <c r="AD61"/>
  <c r="AE61"/>
  <c r="AF61"/>
  <c r="AC61"/>
  <c r="AD77"/>
  <c r="AE77"/>
  <c r="AF77"/>
  <c r="AC77"/>
  <c r="AE30"/>
  <c r="AC30"/>
  <c r="AF30"/>
  <c r="AD30"/>
  <c r="AE46"/>
  <c r="AC46"/>
  <c r="AF46"/>
  <c r="AD46"/>
  <c r="AE62"/>
  <c r="AC62"/>
  <c r="AF62"/>
  <c r="AD62"/>
  <c r="AE78"/>
  <c r="AC78"/>
  <c r="AF78"/>
  <c r="AD78"/>
  <c r="AC31"/>
  <c r="AE31"/>
  <c r="AD31"/>
  <c r="AF31"/>
  <c r="AC47"/>
  <c r="AE47"/>
  <c r="AD47"/>
  <c r="AF47"/>
  <c r="AC63"/>
  <c r="AE63"/>
  <c r="AD63"/>
  <c r="AF63"/>
  <c r="AC79"/>
  <c r="AE79"/>
  <c r="AD79"/>
  <c r="AF79"/>
  <c r="AE32"/>
  <c r="AF32"/>
  <c r="AC32"/>
  <c r="AD32"/>
  <c r="AC48"/>
  <c r="AD48"/>
  <c r="AE64"/>
  <c r="AF64"/>
  <c r="AC64"/>
  <c r="AD64"/>
  <c r="AU26"/>
  <c r="AX26"/>
  <c r="AW26"/>
  <c r="AV26"/>
  <c r="AU18"/>
  <c r="AX18"/>
  <c r="AV18"/>
  <c r="AW18"/>
  <c r="AV49"/>
  <c r="AX49"/>
  <c r="AW49"/>
  <c r="AU49"/>
  <c r="AU22"/>
  <c r="AW22"/>
  <c r="AV22"/>
  <c r="AX22"/>
  <c r="AU74"/>
  <c r="AV74"/>
  <c r="AW74"/>
  <c r="AV45"/>
  <c r="AW45"/>
  <c r="AX45"/>
  <c r="AU45"/>
  <c r="AW55"/>
  <c r="AU55"/>
  <c r="AV55"/>
  <c r="AX24"/>
  <c r="AW24"/>
  <c r="AV24"/>
  <c r="AU24"/>
  <c r="AV38"/>
  <c r="AW38"/>
  <c r="AX38"/>
  <c r="AU38"/>
  <c r="AV56"/>
  <c r="AW56"/>
  <c r="AU56"/>
  <c r="AV72"/>
  <c r="AW72"/>
  <c r="AU72"/>
  <c r="AU59"/>
  <c r="AV59"/>
  <c r="AW59"/>
  <c r="AU21"/>
  <c r="AW21"/>
  <c r="AV21"/>
  <c r="AX21"/>
  <c r="AV39"/>
  <c r="AX39"/>
  <c r="AU39"/>
  <c r="AW39"/>
  <c r="AW57"/>
  <c r="AU57"/>
  <c r="AV57"/>
  <c r="AU73"/>
  <c r="AV73"/>
  <c r="AW73"/>
  <c r="BD18"/>
  <c r="BB18"/>
  <c r="BA18"/>
  <c r="BC18"/>
  <c r="BD41"/>
  <c r="BA41"/>
  <c r="BC41"/>
  <c r="BB41"/>
  <c r="BD22"/>
  <c r="BA22"/>
  <c r="BB22"/>
  <c r="BC22"/>
  <c r="BD38"/>
  <c r="BA38"/>
  <c r="BB38"/>
  <c r="BC38"/>
  <c r="BB54"/>
  <c r="BC54"/>
  <c r="BD54"/>
  <c r="BA54"/>
  <c r="BD70"/>
  <c r="BA70"/>
  <c r="BB70"/>
  <c r="BC70"/>
  <c r="BD33"/>
  <c r="BA33"/>
  <c r="BC33"/>
  <c r="BB33"/>
  <c r="BD19"/>
  <c r="BA19"/>
  <c r="BC19"/>
  <c r="BB19"/>
  <c r="BD35"/>
  <c r="BA35"/>
  <c r="BC35"/>
  <c r="BB35"/>
  <c r="BB51"/>
  <c r="BC51"/>
  <c r="BD51"/>
  <c r="BA51"/>
  <c r="BD67"/>
  <c r="BA67"/>
  <c r="BB67"/>
  <c r="BC67"/>
  <c r="BD28"/>
  <c r="BA28"/>
  <c r="BB28"/>
  <c r="BC28"/>
  <c r="BD44"/>
  <c r="BA44"/>
  <c r="BB44"/>
  <c r="BC44"/>
  <c r="BD60"/>
  <c r="BA60"/>
  <c r="BB60"/>
  <c r="BC60"/>
  <c r="BD76"/>
  <c r="BA76"/>
  <c r="BB76"/>
  <c r="BC76"/>
  <c r="BD65"/>
  <c r="BA65"/>
  <c r="BB65"/>
  <c r="BC65"/>
  <c r="AJ56"/>
  <c r="AL56"/>
  <c r="AK56"/>
  <c r="AI56"/>
  <c r="AI19"/>
  <c r="AJ19"/>
  <c r="AL57"/>
  <c r="AK57"/>
  <c r="AI57"/>
  <c r="AJ57"/>
  <c r="AL20"/>
  <c r="AI20"/>
  <c r="AK20"/>
  <c r="AJ20"/>
  <c r="AJ60"/>
  <c r="AL60"/>
  <c r="AK60"/>
  <c r="AI60"/>
  <c r="AL23"/>
  <c r="AJ23"/>
  <c r="AK23"/>
  <c r="AI23"/>
  <c r="AL61"/>
  <c r="AK61"/>
  <c r="AI61"/>
  <c r="AJ61"/>
  <c r="AK24"/>
  <c r="AL24"/>
  <c r="AI24"/>
  <c r="AJ24"/>
  <c r="AJ76"/>
  <c r="AL76"/>
  <c r="AK76"/>
  <c r="AI76"/>
  <c r="AL62"/>
  <c r="AI62"/>
  <c r="AJ62"/>
  <c r="AK62"/>
  <c r="AL42"/>
  <c r="AI42"/>
  <c r="AJ42"/>
  <c r="AK42"/>
  <c r="AL25"/>
  <c r="AI25"/>
  <c r="AK25" s="1"/>
  <c r="AJ25"/>
  <c r="AL77"/>
  <c r="AK77"/>
  <c r="AI77"/>
  <c r="AJ77"/>
  <c r="AL27"/>
  <c r="AI27"/>
  <c r="AJ27"/>
  <c r="AK27"/>
  <c r="AL43"/>
  <c r="AI43"/>
  <c r="AJ43"/>
  <c r="AK43"/>
  <c r="AJ26"/>
  <c r="AL26"/>
  <c r="AI26"/>
  <c r="AK26"/>
  <c r="BI21"/>
  <c r="BJ21"/>
  <c r="BG21"/>
  <c r="BH21"/>
  <c r="BG52"/>
  <c r="BH52"/>
  <c r="BI52"/>
  <c r="BJ52"/>
  <c r="BI23"/>
  <c r="BJ23"/>
  <c r="BG23"/>
  <c r="BH23"/>
  <c r="BG55"/>
  <c r="BH55"/>
  <c r="BJ55"/>
  <c r="BI55"/>
  <c r="BI24"/>
  <c r="BJ24"/>
  <c r="BH24"/>
  <c r="BG24"/>
  <c r="BG56"/>
  <c r="BH56"/>
  <c r="BI56"/>
  <c r="BJ56"/>
  <c r="BI27"/>
  <c r="BJ27"/>
  <c r="BG27"/>
  <c r="BH27"/>
  <c r="BG59"/>
  <c r="BH59"/>
  <c r="BJ59"/>
  <c r="BI59"/>
  <c r="BI29"/>
  <c r="BJ29"/>
  <c r="BG29"/>
  <c r="BH29"/>
  <c r="BG45"/>
  <c r="BH45"/>
  <c r="BJ45"/>
  <c r="BI45"/>
  <c r="BG61"/>
  <c r="BH61"/>
  <c r="BJ61"/>
  <c r="BI61"/>
  <c r="BG77"/>
  <c r="BH77"/>
  <c r="BJ77"/>
  <c r="BI77"/>
  <c r="BI34"/>
  <c r="BJ34"/>
  <c r="BG34"/>
  <c r="BH34"/>
  <c r="BG50"/>
  <c r="BH50"/>
  <c r="BI50"/>
  <c r="BJ50"/>
  <c r="BG66"/>
  <c r="BH66"/>
  <c r="BI66"/>
  <c r="BJ66"/>
  <c r="AO56"/>
  <c r="AQ56" s="1"/>
  <c r="AP56"/>
  <c r="AR56"/>
  <c r="AO73"/>
  <c r="AQ73" s="1"/>
  <c r="AP73"/>
  <c r="AR73"/>
  <c r="AR52"/>
  <c r="AP52"/>
  <c r="AO52"/>
  <c r="AQ52" s="1"/>
  <c r="AR69"/>
  <c r="AP69"/>
  <c r="AO69"/>
  <c r="AQ69" s="1"/>
  <c r="AO46"/>
  <c r="AQ46" s="1"/>
  <c r="AP46"/>
  <c r="AR46"/>
  <c r="AO62"/>
  <c r="AQ62" s="1"/>
  <c r="AP62"/>
  <c r="AR62"/>
  <c r="AP78"/>
  <c r="AO78"/>
  <c r="AQ78" s="1"/>
  <c r="AR78"/>
  <c r="AR67"/>
  <c r="AP67"/>
  <c r="AO67"/>
  <c r="AQ67" s="1"/>
  <c r="AE80"/>
  <c r="AF80"/>
  <c r="AC80"/>
  <c r="AD80"/>
  <c r="AD33"/>
  <c r="AE33"/>
  <c r="AF33"/>
  <c r="AC33"/>
  <c r="AD49"/>
  <c r="AE49"/>
  <c r="AF49"/>
  <c r="AC49"/>
  <c r="AD65"/>
  <c r="AE65"/>
  <c r="AF65"/>
  <c r="AC65"/>
  <c r="AC18"/>
  <c r="AD18"/>
  <c r="AE18"/>
  <c r="AE34"/>
  <c r="AC34"/>
  <c r="AF34"/>
  <c r="AD34"/>
  <c r="AE50"/>
  <c r="AC50"/>
  <c r="AF50"/>
  <c r="AD50"/>
  <c r="AE66"/>
  <c r="AC66"/>
  <c r="AF66"/>
  <c r="AD66"/>
  <c r="AD19"/>
  <c r="AE19"/>
  <c r="AF19"/>
  <c r="AC19"/>
  <c r="AC35"/>
  <c r="AE35"/>
  <c r="AD35"/>
  <c r="AF35"/>
  <c r="AC51"/>
  <c r="AE51"/>
  <c r="AD51"/>
  <c r="AF51"/>
  <c r="AC67"/>
  <c r="AE67"/>
  <c r="AD67"/>
  <c r="AF67"/>
  <c r="AE20"/>
  <c r="AC20"/>
  <c r="AF20"/>
  <c r="AD20"/>
  <c r="AE36"/>
  <c r="AF36"/>
  <c r="AC36"/>
  <c r="AD36"/>
  <c r="AE52"/>
  <c r="AF52"/>
  <c r="AC52"/>
  <c r="AD52"/>
  <c r="AE68"/>
  <c r="AF68"/>
  <c r="AC68"/>
  <c r="AD68"/>
  <c r="AU40"/>
  <c r="AW40"/>
  <c r="AX40"/>
  <c r="AV40"/>
  <c r="AX27"/>
  <c r="AW27"/>
  <c r="AV27"/>
  <c r="AU27"/>
  <c r="AW54"/>
  <c r="AU54"/>
  <c r="AV54"/>
  <c r="AU30"/>
  <c r="AX30"/>
  <c r="AW30"/>
  <c r="AV30"/>
  <c r="AW23"/>
  <c r="AV23"/>
  <c r="AX23"/>
  <c r="AU23"/>
  <c r="AW62"/>
  <c r="AU62"/>
  <c r="AV62"/>
  <c r="AW63"/>
  <c r="AU63"/>
  <c r="AV63"/>
  <c r="AX28"/>
  <c r="AW28"/>
  <c r="AV28"/>
  <c r="AU28"/>
  <c r="AU42"/>
  <c r="AV42"/>
  <c r="AX42"/>
  <c r="AW42"/>
  <c r="AV60"/>
  <c r="AU60"/>
  <c r="AW60"/>
  <c r="AV76"/>
  <c r="AW76"/>
  <c r="AU76"/>
  <c r="AW67"/>
  <c r="AU67"/>
  <c r="AV67"/>
  <c r="AU25"/>
  <c r="AX25"/>
  <c r="AW25"/>
  <c r="AV25"/>
  <c r="AU43"/>
  <c r="AX43"/>
  <c r="AW43"/>
  <c r="AV43"/>
  <c r="AW61"/>
  <c r="AU61"/>
  <c r="AV61"/>
  <c r="AU77"/>
  <c r="AV77"/>
  <c r="AW77"/>
  <c r="BD24"/>
  <c r="BA24"/>
  <c r="BB24"/>
  <c r="BC24"/>
  <c r="BD49"/>
  <c r="BA49"/>
  <c r="BC49"/>
  <c r="BB49"/>
  <c r="BD26"/>
  <c r="BA26"/>
  <c r="BB26"/>
  <c r="BC26"/>
  <c r="BD42"/>
  <c r="BA42"/>
  <c r="BB42"/>
  <c r="BC42"/>
  <c r="BD58"/>
  <c r="BA58"/>
  <c r="BB58"/>
  <c r="BC58"/>
  <c r="BA74"/>
  <c r="BB74"/>
  <c r="BC74"/>
  <c r="BD74"/>
  <c r="BA45"/>
  <c r="BB45"/>
  <c r="BC45" s="1"/>
  <c r="BD23"/>
  <c r="BA23"/>
  <c r="BC23"/>
  <c r="BB23"/>
  <c r="BD39"/>
  <c r="BA39"/>
  <c r="BC39"/>
  <c r="BB39"/>
  <c r="BB55"/>
  <c r="BC55"/>
  <c r="BD55"/>
  <c r="BA55"/>
  <c r="BD71"/>
  <c r="BA71"/>
  <c r="BB71"/>
  <c r="BC71"/>
  <c r="BD32"/>
  <c r="BA32"/>
  <c r="BB32"/>
  <c r="BC32"/>
  <c r="BD48"/>
  <c r="BA48"/>
  <c r="BB48"/>
  <c r="BC48"/>
  <c r="BD64"/>
  <c r="BA64"/>
  <c r="BB64"/>
  <c r="BC64"/>
  <c r="BD80"/>
  <c r="BA80"/>
  <c r="BB80"/>
  <c r="BC80"/>
  <c r="BD77"/>
  <c r="BA77"/>
  <c r="BB77"/>
  <c r="BC77"/>
  <c r="AJ28"/>
  <c r="AL28"/>
  <c r="AK28"/>
  <c r="AI28"/>
  <c r="AL63"/>
  <c r="AI63"/>
  <c r="AJ63"/>
  <c r="AK63"/>
  <c r="AL29"/>
  <c r="AK29"/>
  <c r="AI29"/>
  <c r="AJ29"/>
  <c r="AL66"/>
  <c r="AI66"/>
  <c r="AJ66"/>
  <c r="AK66"/>
  <c r="AL32"/>
  <c r="AJ32"/>
  <c r="AK32"/>
  <c r="AI32"/>
  <c r="AL67"/>
  <c r="AI67"/>
  <c r="AJ67"/>
  <c r="AK67"/>
  <c r="AL33"/>
  <c r="AK33"/>
  <c r="AI33"/>
  <c r="AJ33"/>
  <c r="AJ64"/>
  <c r="AL64"/>
  <c r="AK64"/>
  <c r="AI64"/>
  <c r="AJ80"/>
  <c r="AL80"/>
  <c r="AK80"/>
  <c r="AI80"/>
  <c r="AL30"/>
  <c r="AI30"/>
  <c r="AJ30"/>
  <c r="AK30"/>
  <c r="AL46"/>
  <c r="AI46"/>
  <c r="AJ46"/>
  <c r="AK46"/>
  <c r="AL65"/>
  <c r="AK65"/>
  <c r="AI65"/>
  <c r="AJ65"/>
  <c r="AL51"/>
  <c r="AI51"/>
  <c r="AJ51"/>
  <c r="AK51"/>
  <c r="AL31"/>
  <c r="AI31"/>
  <c r="AJ31"/>
  <c r="AK31"/>
  <c r="AL47"/>
  <c r="AI47"/>
  <c r="AJ47"/>
  <c r="AK47"/>
  <c r="BG18"/>
  <c r="BH18"/>
  <c r="BI18"/>
  <c r="BJ18"/>
  <c r="BI28"/>
  <c r="BJ28"/>
  <c r="BG28"/>
  <c r="BH28"/>
  <c r="BG60"/>
  <c r="BH60"/>
  <c r="BI60"/>
  <c r="BJ60"/>
  <c r="BI31"/>
  <c r="BJ31"/>
  <c r="BG31"/>
  <c r="BH31"/>
  <c r="BG63"/>
  <c r="BH63"/>
  <c r="BJ63"/>
  <c r="BI63"/>
  <c r="BI32"/>
  <c r="BJ32"/>
  <c r="BG32"/>
  <c r="BH32"/>
  <c r="BG64"/>
  <c r="BH64"/>
  <c r="BI64"/>
  <c r="BJ64"/>
  <c r="BI35"/>
  <c r="BJ35"/>
  <c r="BG35"/>
  <c r="BH35"/>
  <c r="BG67"/>
  <c r="BH67"/>
  <c r="BJ67"/>
  <c r="BI67"/>
  <c r="BI33"/>
  <c r="BJ33"/>
  <c r="BG33"/>
  <c r="BH33"/>
  <c r="BG49"/>
  <c r="BH49"/>
  <c r="BJ49"/>
  <c r="BI49"/>
  <c r="BG65"/>
  <c r="BH65"/>
  <c r="BJ65"/>
  <c r="BI65"/>
  <c r="BI22"/>
  <c r="BJ22"/>
  <c r="BH22"/>
  <c r="BG22"/>
  <c r="BI38"/>
  <c r="BJ38"/>
  <c r="BG38"/>
  <c r="BH38"/>
  <c r="BG54"/>
  <c r="BH54"/>
  <c r="BI54"/>
  <c r="BJ54"/>
  <c r="BG70"/>
  <c r="BH70"/>
  <c r="BI70"/>
  <c r="BJ70"/>
  <c r="AO30"/>
  <c r="AQ30" s="1"/>
  <c r="AR30"/>
  <c r="AP30"/>
  <c r="AP22"/>
  <c r="AR22"/>
  <c r="AQ22"/>
  <c r="AO22"/>
  <c r="AO41"/>
  <c r="AQ41" s="1"/>
  <c r="AP41"/>
  <c r="AR41"/>
  <c r="AR28"/>
  <c r="AP28"/>
  <c r="AO28"/>
  <c r="AQ28" s="1"/>
  <c r="AQ19"/>
  <c r="AR19"/>
  <c r="AO19"/>
  <c r="AP19"/>
  <c r="AO37"/>
  <c r="AP37"/>
  <c r="AQ37" s="1"/>
  <c r="AO51"/>
  <c r="AQ51" s="1"/>
  <c r="AR51"/>
  <c r="AP51"/>
  <c r="AO20"/>
  <c r="AP20"/>
  <c r="AR20"/>
  <c r="AQ20"/>
  <c r="AP34"/>
  <c r="AR34"/>
  <c r="AO34"/>
  <c r="AQ34" s="1"/>
  <c r="AR64"/>
  <c r="AP64"/>
  <c r="AO64"/>
  <c r="AQ64" s="1"/>
  <c r="AP26"/>
  <c r="AR26"/>
  <c r="AQ26"/>
  <c r="AO26"/>
  <c r="AP49"/>
  <c r="AO49"/>
  <c r="AQ49" s="1"/>
  <c r="AO18"/>
  <c r="AR18"/>
  <c r="AQ18"/>
  <c r="AP18"/>
  <c r="AO32"/>
  <c r="AQ32" s="1"/>
  <c r="AR32"/>
  <c r="AP32"/>
  <c r="AO60"/>
  <c r="AQ60" s="1"/>
  <c r="AR60"/>
  <c r="AP60"/>
  <c r="AO24"/>
  <c r="AP24"/>
  <c r="AR24"/>
  <c r="AQ24"/>
  <c r="AO45"/>
  <c r="AQ45" s="1"/>
  <c r="AR45"/>
  <c r="AP45"/>
  <c r="AR77"/>
  <c r="AP77"/>
  <c r="AO77"/>
  <c r="AQ77" s="1"/>
  <c r="AO50"/>
  <c r="AQ50" s="1"/>
  <c r="AP50"/>
  <c r="AR50"/>
  <c r="AO66"/>
  <c r="AQ66" s="1"/>
  <c r="AR66"/>
  <c r="AP66"/>
  <c r="AR39"/>
  <c r="AP39"/>
  <c r="AO39"/>
  <c r="AQ39" s="1"/>
  <c r="AR55"/>
  <c r="AP55"/>
  <c r="AO55"/>
  <c r="AQ55" s="1"/>
  <c r="AR71"/>
  <c r="AO71"/>
  <c r="AQ71" s="1"/>
  <c r="AP71"/>
  <c r="AC21"/>
  <c r="AE21"/>
  <c r="AD21"/>
  <c r="AF21"/>
  <c r="AD37"/>
  <c r="AE37"/>
  <c r="AF37"/>
  <c r="AC37"/>
  <c r="AD53"/>
  <c r="AE53" s="1"/>
  <c r="AC53"/>
  <c r="AD69"/>
  <c r="AE69"/>
  <c r="AF69"/>
  <c r="AC69"/>
  <c r="AE22"/>
  <c r="AF22"/>
  <c r="AC22"/>
  <c r="AD22"/>
  <c r="AE38"/>
  <c r="AC38"/>
  <c r="AF38"/>
  <c r="AD38"/>
  <c r="AE54"/>
  <c r="AC54"/>
  <c r="AF54"/>
  <c r="AD54"/>
  <c r="AE70"/>
  <c r="AC70"/>
  <c r="AF70"/>
  <c r="AD70"/>
  <c r="AD23"/>
  <c r="AE23"/>
  <c r="AF23"/>
  <c r="AC23"/>
  <c r="AC39"/>
  <c r="AE39"/>
  <c r="AD39"/>
  <c r="AF39"/>
  <c r="AC55"/>
  <c r="AE55"/>
  <c r="AD55"/>
  <c r="AF55"/>
  <c r="AC71"/>
  <c r="AE71"/>
  <c r="AD71"/>
  <c r="AF71"/>
  <c r="AE24"/>
  <c r="AF24"/>
  <c r="AC24"/>
  <c r="AD24"/>
  <c r="AE40"/>
  <c r="AF40"/>
  <c r="AC40"/>
  <c r="AD40"/>
  <c r="AE56"/>
  <c r="AF56"/>
  <c r="AC56"/>
  <c r="AD56"/>
  <c r="AE72"/>
  <c r="AF72"/>
  <c r="AC72"/>
  <c r="AD72"/>
  <c r="AX50"/>
  <c r="AU50"/>
  <c r="AV50"/>
  <c r="AW50"/>
  <c r="AU33"/>
  <c r="AX33"/>
  <c r="AW33"/>
  <c r="AV33"/>
  <c r="AU70"/>
  <c r="AV70"/>
  <c r="AW70"/>
  <c r="AW36"/>
  <c r="AX36"/>
  <c r="AU36"/>
  <c r="AV36"/>
  <c r="AX31"/>
  <c r="AW31"/>
  <c r="AV31"/>
  <c r="AU31"/>
  <c r="AU78"/>
  <c r="AV78"/>
  <c r="AW78"/>
  <c r="AW75"/>
  <c r="AU75"/>
  <c r="AV75"/>
  <c r="AX32"/>
  <c r="AW32"/>
  <c r="AV32"/>
  <c r="AU32"/>
  <c r="AV46"/>
  <c r="AW46"/>
  <c r="AX46"/>
  <c r="AU46"/>
  <c r="AV64"/>
  <c r="AW64"/>
  <c r="AU64"/>
  <c r="AV80"/>
  <c r="AW80"/>
  <c r="AU80"/>
  <c r="AW79"/>
  <c r="AU79"/>
  <c r="AV79"/>
  <c r="AX29"/>
  <c r="AU29"/>
  <c r="AW29"/>
  <c r="AV29"/>
  <c r="AU47"/>
  <c r="AX47"/>
  <c r="AW47"/>
  <c r="AV47"/>
  <c r="AW65"/>
  <c r="AU65"/>
  <c r="AV65"/>
  <c r="AW71"/>
  <c r="AU71"/>
  <c r="AV71"/>
  <c r="BD21"/>
  <c r="BA21"/>
  <c r="BC21"/>
  <c r="BB21"/>
  <c r="BD61"/>
  <c r="BA61"/>
  <c r="BB61"/>
  <c r="BC61"/>
  <c r="BD30"/>
  <c r="BA30"/>
  <c r="BB30"/>
  <c r="BC30"/>
  <c r="BD46"/>
  <c r="BA46"/>
  <c r="BB46"/>
  <c r="BC46"/>
  <c r="BD62"/>
  <c r="BA62"/>
  <c r="BB62"/>
  <c r="BC62"/>
  <c r="BD78"/>
  <c r="BA78"/>
  <c r="BB78"/>
  <c r="BC78"/>
  <c r="BD57"/>
  <c r="BA57"/>
  <c r="BB57"/>
  <c r="BC57"/>
  <c r="BD27"/>
  <c r="BA27"/>
  <c r="BC27"/>
  <c r="BB27"/>
  <c r="BD43"/>
  <c r="BA43"/>
  <c r="BC43"/>
  <c r="BB43"/>
  <c r="BD59"/>
  <c r="BA59"/>
  <c r="BB59"/>
  <c r="BC59"/>
  <c r="BD75"/>
  <c r="BA75"/>
  <c r="BB75"/>
  <c r="BC75"/>
  <c r="BD36"/>
  <c r="BA36"/>
  <c r="BB36"/>
  <c r="BC36"/>
  <c r="BB52"/>
  <c r="BC52"/>
  <c r="BD52"/>
  <c r="BA52"/>
  <c r="BD68"/>
  <c r="BA68"/>
  <c r="BB68"/>
  <c r="BC68"/>
  <c r="BD37"/>
  <c r="BA37"/>
  <c r="BC37"/>
  <c r="BB37"/>
  <c r="AL70"/>
  <c r="AI70"/>
  <c r="AJ70"/>
  <c r="AK70"/>
  <c r="AJ36"/>
  <c r="AL36"/>
  <c r="AK36"/>
  <c r="AI36"/>
  <c r="AL71"/>
  <c r="AI71"/>
  <c r="AJ71"/>
  <c r="AK71"/>
  <c r="AL37"/>
  <c r="AK37"/>
  <c r="AI37"/>
  <c r="AJ37"/>
  <c r="AL74"/>
  <c r="AI74"/>
  <c r="AJ74"/>
  <c r="AK74"/>
  <c r="AL40"/>
  <c r="AJ40"/>
  <c r="AK40"/>
  <c r="AI40"/>
  <c r="AL75"/>
  <c r="AI75"/>
  <c r="AJ75"/>
  <c r="AK75"/>
  <c r="AL41"/>
  <c r="AK41"/>
  <c r="AI41"/>
  <c r="AJ41"/>
  <c r="AJ68"/>
  <c r="AL68"/>
  <c r="AK68"/>
  <c r="AI68"/>
  <c r="AI54"/>
  <c r="AJ54"/>
  <c r="AL34"/>
  <c r="AI34"/>
  <c r="AJ34"/>
  <c r="AK34"/>
  <c r="AL50"/>
  <c r="AI50"/>
  <c r="AJ50"/>
  <c r="AK50"/>
  <c r="AL69"/>
  <c r="AK69"/>
  <c r="AI69"/>
  <c r="AJ69"/>
  <c r="AL55"/>
  <c r="AI55"/>
  <c r="AJ55"/>
  <c r="AK55"/>
  <c r="AL35"/>
  <c r="AI35"/>
  <c r="AJ35"/>
  <c r="AK35"/>
  <c r="AL18"/>
  <c r="AK18"/>
  <c r="AI18"/>
  <c r="AJ18"/>
  <c r="BG19"/>
  <c r="BH19"/>
  <c r="BJ19"/>
  <c r="BI19"/>
  <c r="BI36"/>
  <c r="BJ36"/>
  <c r="BG36"/>
  <c r="BH36"/>
  <c r="BG68"/>
  <c r="BH68"/>
  <c r="BI68"/>
  <c r="BJ68"/>
  <c r="BG39"/>
  <c r="BH39"/>
  <c r="BJ39"/>
  <c r="BI39"/>
  <c r="BG71"/>
  <c r="BH71"/>
  <c r="BJ71"/>
  <c r="BI71"/>
  <c r="BG40"/>
  <c r="BH40"/>
  <c r="BI40"/>
  <c r="BJ40"/>
  <c r="BG72"/>
  <c r="BH72"/>
  <c r="BI72"/>
  <c r="BJ72"/>
  <c r="BG43"/>
  <c r="BH43"/>
  <c r="BJ43"/>
  <c r="BI43"/>
  <c r="BG75"/>
  <c r="BH75"/>
  <c r="BJ75"/>
  <c r="BI75"/>
  <c r="BI37"/>
  <c r="BJ37"/>
  <c r="BG37"/>
  <c r="BH37"/>
  <c r="BG53"/>
  <c r="BH53"/>
  <c r="BJ53"/>
  <c r="BI53"/>
  <c r="BG69"/>
  <c r="BH69"/>
  <c r="BJ69"/>
  <c r="BI69"/>
  <c r="BG26"/>
  <c r="BI26" s="1"/>
  <c r="BH26"/>
  <c r="BG42"/>
  <c r="BH42"/>
  <c r="BI42"/>
  <c r="BJ42"/>
  <c r="BG58"/>
  <c r="BH58"/>
  <c r="BI58"/>
  <c r="BJ58"/>
  <c r="BG74"/>
  <c r="BH74"/>
  <c r="BI74"/>
  <c r="BJ74"/>
  <c r="AR40"/>
  <c r="AP40"/>
  <c r="AO40"/>
  <c r="AQ40" s="1"/>
  <c r="AO57"/>
  <c r="AQ57" s="1"/>
  <c r="AR57"/>
  <c r="AP57"/>
  <c r="AR36"/>
  <c r="AO36"/>
  <c r="AQ36" s="1"/>
  <c r="AP36"/>
  <c r="AP29"/>
  <c r="AO29"/>
  <c r="AQ29" s="1"/>
  <c r="AR29"/>
  <c r="AP38"/>
  <c r="AO38"/>
  <c r="AQ38"/>
  <c r="AR38" s="1"/>
  <c r="AO54"/>
  <c r="AQ54" s="1"/>
  <c r="AR54"/>
  <c r="AP54"/>
  <c r="AP70"/>
  <c r="AO70"/>
  <c r="AQ70" s="1"/>
  <c r="AR70"/>
  <c r="AP59"/>
  <c r="AO59"/>
  <c r="AQ59" s="1"/>
  <c r="AR59"/>
  <c r="AO75"/>
  <c r="AQ75" s="1"/>
  <c r="AR75"/>
  <c r="AP75"/>
  <c r="AD25"/>
  <c r="AE25"/>
  <c r="AF25"/>
  <c r="AC25"/>
  <c r="AD41"/>
  <c r="AE41"/>
  <c r="AF41"/>
  <c r="AC41"/>
  <c r="AD57"/>
  <c r="AE57"/>
  <c r="AF57"/>
  <c r="AC57"/>
  <c r="AD73"/>
  <c r="AE73"/>
  <c r="AF73"/>
  <c r="AC73"/>
  <c r="AE26"/>
  <c r="AC26"/>
  <c r="AF26"/>
  <c r="AD26"/>
  <c r="AE42"/>
  <c r="AC42"/>
  <c r="AF42"/>
  <c r="AD42"/>
  <c r="AE58"/>
  <c r="AC58"/>
  <c r="AF58"/>
  <c r="AD58"/>
  <c r="AE74"/>
  <c r="AC74"/>
  <c r="AF74"/>
  <c r="AD74"/>
  <c r="AC27"/>
  <c r="AE27"/>
  <c r="AD27"/>
  <c r="AF27"/>
  <c r="AC43"/>
  <c r="AE43"/>
  <c r="AD43"/>
  <c r="AF43"/>
  <c r="AC59"/>
  <c r="AE59"/>
  <c r="AD59"/>
  <c r="AF59"/>
  <c r="AC75"/>
  <c r="AE75"/>
  <c r="AD75"/>
  <c r="AF75"/>
  <c r="AE28"/>
  <c r="AF28"/>
  <c r="AC28"/>
  <c r="AD28"/>
  <c r="AE44"/>
  <c r="AF44"/>
  <c r="AC44"/>
  <c r="AD44"/>
  <c r="AE60"/>
  <c r="AF60"/>
  <c r="AC60"/>
  <c r="AD60"/>
  <c r="AE76"/>
  <c r="AF76"/>
  <c r="AC76"/>
  <c r="AD76"/>
  <c r="AU66"/>
  <c r="AW66" s="1"/>
  <c r="AV66"/>
  <c r="AU41"/>
  <c r="AV41"/>
  <c r="AX41"/>
  <c r="AW41"/>
  <c r="AV44"/>
  <c r="AW44"/>
  <c r="AX44"/>
  <c r="AU44"/>
  <c r="AW58"/>
  <c r="AU58"/>
  <c r="AV58"/>
  <c r="AV37"/>
  <c r="AW37"/>
  <c r="AX37"/>
  <c r="AU37"/>
  <c r="AV48"/>
  <c r="AW48"/>
  <c r="AU48"/>
  <c r="AX19"/>
  <c r="AW19"/>
  <c r="AV19"/>
  <c r="AU19"/>
  <c r="AU34"/>
  <c r="AX34"/>
  <c r="AW34"/>
  <c r="AV34"/>
  <c r="AV52"/>
  <c r="AU52"/>
  <c r="AW52"/>
  <c r="AV68"/>
  <c r="AW68"/>
  <c r="AU68"/>
  <c r="AW51"/>
  <c r="AU51"/>
  <c r="AV51"/>
  <c r="AV20"/>
  <c r="AX20"/>
  <c r="AW20"/>
  <c r="AU20"/>
  <c r="AU35"/>
  <c r="AV35"/>
  <c r="AW53"/>
  <c r="AU53"/>
  <c r="AV53"/>
  <c r="AU69"/>
  <c r="AV69"/>
  <c r="AW69"/>
  <c r="BD20"/>
  <c r="BA20"/>
  <c r="BB20"/>
  <c r="BC20"/>
  <c r="BD29"/>
  <c r="BA29"/>
  <c r="BC29"/>
  <c r="BB29"/>
  <c r="BA73"/>
  <c r="BB73"/>
  <c r="BD73"/>
  <c r="BC73"/>
  <c r="BD34"/>
  <c r="BA34"/>
  <c r="BB34"/>
  <c r="BC34"/>
  <c r="BD50"/>
  <c r="BA50"/>
  <c r="BB50"/>
  <c r="BC50"/>
  <c r="BD66"/>
  <c r="BA66"/>
  <c r="BB66"/>
  <c r="BC66"/>
  <c r="BD25"/>
  <c r="BA25"/>
  <c r="BC25"/>
  <c r="BB25"/>
  <c r="BD69"/>
  <c r="BA69"/>
  <c r="BB69"/>
  <c r="BC69"/>
  <c r="BD31"/>
  <c r="BA31"/>
  <c r="BC31"/>
  <c r="BB31"/>
  <c r="BD47"/>
  <c r="BA47"/>
  <c r="BC47"/>
  <c r="BB47"/>
  <c r="BD63"/>
  <c r="BA63"/>
  <c r="BB63"/>
  <c r="BC63"/>
  <c r="BD79"/>
  <c r="BA79"/>
  <c r="BB79"/>
  <c r="BC79"/>
  <c r="BD40"/>
  <c r="BA40"/>
  <c r="BB40"/>
  <c r="BC40"/>
  <c r="BB56"/>
  <c r="BA56"/>
  <c r="BC56" s="1"/>
  <c r="BD72"/>
  <c r="BA72"/>
  <c r="BB72"/>
  <c r="BC72"/>
  <c r="BB53"/>
  <c r="BC53"/>
  <c r="BD53"/>
  <c r="BA53"/>
  <c r="AL78"/>
  <c r="AI78"/>
  <c r="AJ78"/>
  <c r="AK78"/>
  <c r="AJ44"/>
  <c r="AL44"/>
  <c r="AK44"/>
  <c r="AI44"/>
  <c r="AL79"/>
  <c r="AI79"/>
  <c r="AJ79"/>
  <c r="AK79"/>
  <c r="AL45"/>
  <c r="AK45"/>
  <c r="AI45"/>
  <c r="AJ45"/>
  <c r="AJ52"/>
  <c r="AL52"/>
  <c r="AK52"/>
  <c r="AI52"/>
  <c r="AJ48"/>
  <c r="AL48"/>
  <c r="AK48"/>
  <c r="AI48"/>
  <c r="AL53"/>
  <c r="AK53"/>
  <c r="AI53"/>
  <c r="AJ53"/>
  <c r="AL49"/>
  <c r="AK49"/>
  <c r="AI49"/>
  <c r="AJ49"/>
  <c r="AJ72"/>
  <c r="AL72"/>
  <c r="AK72"/>
  <c r="AI72"/>
  <c r="AL58"/>
  <c r="AI58"/>
  <c r="AJ58"/>
  <c r="AK58"/>
  <c r="AL38"/>
  <c r="AI38"/>
  <c r="AJ38"/>
  <c r="AK38"/>
  <c r="AL21"/>
  <c r="AI21"/>
  <c r="AJ21"/>
  <c r="AK21"/>
  <c r="AL73"/>
  <c r="AK73"/>
  <c r="AI73"/>
  <c r="AJ73"/>
  <c r="AL59"/>
  <c r="AI59"/>
  <c r="AJ59"/>
  <c r="AK59"/>
  <c r="AL39"/>
  <c r="AI39"/>
  <c r="AJ39"/>
  <c r="AK39"/>
  <c r="AL22"/>
  <c r="AI22"/>
  <c r="AJ22"/>
  <c r="AK22"/>
  <c r="BG20"/>
  <c r="BI20" s="1"/>
  <c r="BH20"/>
  <c r="BG44"/>
  <c r="BH44"/>
  <c r="BI44"/>
  <c r="BJ44"/>
  <c r="BG76"/>
  <c r="BH76"/>
  <c r="BI76"/>
  <c r="BJ76"/>
  <c r="BG47"/>
  <c r="BH47"/>
  <c r="BJ47"/>
  <c r="BI47"/>
  <c r="BG79"/>
  <c r="BH79"/>
  <c r="BJ79"/>
  <c r="BI79"/>
  <c r="BG48"/>
  <c r="BH48"/>
  <c r="BI48"/>
  <c r="BJ48"/>
  <c r="BG80"/>
  <c r="BH80"/>
  <c r="BI80"/>
  <c r="BJ80"/>
  <c r="BG51"/>
  <c r="BH51"/>
  <c r="BJ51"/>
  <c r="BI51"/>
  <c r="BI25"/>
  <c r="BJ25"/>
  <c r="BG25"/>
  <c r="BH25"/>
  <c r="BG41"/>
  <c r="BH41"/>
  <c r="BJ41"/>
  <c r="BI41"/>
  <c r="BG57"/>
  <c r="BH57"/>
  <c r="BJ57"/>
  <c r="BI57"/>
  <c r="BG73"/>
  <c r="BH73"/>
  <c r="BJ73"/>
  <c r="BI73"/>
  <c r="BI30"/>
  <c r="BJ30"/>
  <c r="BG30"/>
  <c r="BH30"/>
  <c r="BG46"/>
  <c r="BH46"/>
  <c r="BI46"/>
  <c r="BJ46"/>
  <c r="BG62"/>
  <c r="BH62"/>
  <c r="BI62"/>
  <c r="BJ62"/>
  <c r="BG78"/>
  <c r="BH78"/>
  <c r="BI78"/>
  <c r="BJ78"/>
  <c r="V76"/>
  <c r="U76" s="1"/>
  <c r="E75"/>
  <c r="E67"/>
  <c r="E55"/>
  <c r="M55" s="1"/>
  <c r="P55" s="1"/>
  <c r="E47"/>
  <c r="E35"/>
  <c r="E27"/>
  <c r="E23"/>
  <c r="M23" s="1"/>
  <c r="P23" s="1"/>
  <c r="E74"/>
  <c r="E66"/>
  <c r="E54"/>
  <c r="M54" s="1"/>
  <c r="P54" s="1"/>
  <c r="E42"/>
  <c r="M42" s="1"/>
  <c r="P42" s="1"/>
  <c r="E34"/>
  <c r="E26"/>
  <c r="M26" s="1"/>
  <c r="P26" s="1"/>
  <c r="E79"/>
  <c r="E59"/>
  <c r="E39"/>
  <c r="E78"/>
  <c r="M78" s="1"/>
  <c r="P78" s="1"/>
  <c r="E62"/>
  <c r="M62" s="1"/>
  <c r="P62" s="1"/>
  <c r="E46"/>
  <c r="E22"/>
  <c r="M22" s="1"/>
  <c r="P22" s="1"/>
  <c r="E77"/>
  <c r="M77" s="1"/>
  <c r="P77" s="1"/>
  <c r="E73"/>
  <c r="M73" s="1"/>
  <c r="P73" s="1"/>
  <c r="E69"/>
  <c r="M69" s="1"/>
  <c r="P69" s="1"/>
  <c r="E65"/>
  <c r="M65" s="1"/>
  <c r="P65" s="1"/>
  <c r="E61"/>
  <c r="M61" s="1"/>
  <c r="P61" s="1"/>
  <c r="E57"/>
  <c r="M57" s="1"/>
  <c r="P57" s="1"/>
  <c r="E53"/>
  <c r="E49"/>
  <c r="M49" s="1"/>
  <c r="P49" s="1"/>
  <c r="E45"/>
  <c r="M45" s="1"/>
  <c r="P45" s="1"/>
  <c r="E41"/>
  <c r="M41" s="1"/>
  <c r="P41" s="1"/>
  <c r="E37"/>
  <c r="M37" s="1"/>
  <c r="P37" s="1"/>
  <c r="E33"/>
  <c r="M33" s="1"/>
  <c r="P33" s="1"/>
  <c r="E29"/>
  <c r="M29" s="1"/>
  <c r="P29" s="1"/>
  <c r="E25"/>
  <c r="M25" s="1"/>
  <c r="P25" s="1"/>
  <c r="E21"/>
  <c r="M21" s="1"/>
  <c r="P21" s="1"/>
  <c r="E71"/>
  <c r="M71" s="1"/>
  <c r="P71" s="1"/>
  <c r="E63"/>
  <c r="E51"/>
  <c r="E43"/>
  <c r="M43" s="1"/>
  <c r="P43" s="1"/>
  <c r="E31"/>
  <c r="M31" s="1"/>
  <c r="P31" s="1"/>
  <c r="E19"/>
  <c r="E70"/>
  <c r="E58"/>
  <c r="M58" s="1"/>
  <c r="P58" s="1"/>
  <c r="E50"/>
  <c r="M50" s="1"/>
  <c r="P50" s="1"/>
  <c r="E38"/>
  <c r="M38" s="1"/>
  <c r="P38" s="1"/>
  <c r="E30"/>
  <c r="M30" s="1"/>
  <c r="P30" s="1"/>
  <c r="E80"/>
  <c r="E76"/>
  <c r="M76" s="1"/>
  <c r="P76" s="1"/>
  <c r="E72"/>
  <c r="E68"/>
  <c r="E64"/>
  <c r="E60"/>
  <c r="E56"/>
  <c r="E52"/>
  <c r="E48"/>
  <c r="M48" s="1"/>
  <c r="P48" s="1"/>
  <c r="E44"/>
  <c r="E40"/>
  <c r="E36"/>
  <c r="E32"/>
  <c r="M32" s="1"/>
  <c r="P32" s="1"/>
  <c r="E28"/>
  <c r="M28" s="1"/>
  <c r="P28" s="1"/>
  <c r="E24"/>
  <c r="E20"/>
  <c r="V25"/>
  <c r="V22"/>
  <c r="F11"/>
  <c r="V58"/>
  <c r="X77"/>
  <c r="F77" s="1"/>
  <c r="V18"/>
  <c r="V23"/>
  <c r="F10"/>
  <c r="X78"/>
  <c r="V20"/>
  <c r="V24"/>
  <c r="F9"/>
  <c r="V19"/>
  <c r="V60"/>
  <c r="X79"/>
  <c r="V21"/>
  <c r="V59"/>
  <c r="X76"/>
  <c r="F6"/>
  <c r="F8"/>
  <c r="F7"/>
  <c r="E43" i="4" s="1"/>
  <c r="X80" i="1"/>
  <c r="S58"/>
  <c r="S69"/>
  <c r="V80"/>
  <c r="U80" s="1"/>
  <c r="V79"/>
  <c r="U79" s="1"/>
  <c r="V78"/>
  <c r="U78" s="1"/>
  <c r="V77"/>
  <c r="U77" s="1"/>
  <c r="E3" i="2"/>
  <c r="F3"/>
  <c r="G3"/>
  <c r="I3"/>
  <c r="J3"/>
  <c r="K3"/>
  <c r="L3"/>
  <c r="M3"/>
  <c r="N3"/>
  <c r="O3"/>
  <c r="P3"/>
  <c r="Q3"/>
  <c r="R3"/>
  <c r="S3"/>
  <c r="T3"/>
  <c r="U3"/>
  <c r="W3"/>
  <c r="X3"/>
  <c r="AB3"/>
  <c r="AA3"/>
  <c r="V3"/>
  <c r="Y3"/>
  <c r="Z3"/>
  <c r="H3"/>
  <c r="E18" i="1"/>
  <c r="S37" l="1"/>
  <c r="S32"/>
  <c r="S48"/>
  <c r="S43"/>
  <c r="AK54"/>
  <c r="S76"/>
  <c r="AW35"/>
  <c r="S33"/>
  <c r="AK19"/>
  <c r="AE48"/>
  <c r="F76"/>
  <c r="F80"/>
  <c r="F78"/>
  <c r="F79"/>
  <c r="S18"/>
  <c r="M18"/>
  <c r="S64"/>
  <c r="M64"/>
  <c r="P64" s="1"/>
  <c r="S80"/>
  <c r="Y80" s="1"/>
  <c r="M80"/>
  <c r="P80" s="1"/>
  <c r="S53"/>
  <c r="M53"/>
  <c r="P53" s="1"/>
  <c r="S39"/>
  <c r="M39"/>
  <c r="P39" s="1"/>
  <c r="S34"/>
  <c r="M34"/>
  <c r="P34" s="1"/>
  <c r="S74"/>
  <c r="M74"/>
  <c r="P74" s="1"/>
  <c r="S47"/>
  <c r="M47"/>
  <c r="P47" s="1"/>
  <c r="S20"/>
  <c r="M20"/>
  <c r="P20" s="1"/>
  <c r="S36"/>
  <c r="M36"/>
  <c r="P36" s="1"/>
  <c r="S52"/>
  <c r="M52"/>
  <c r="P52" s="1"/>
  <c r="S68"/>
  <c r="M68"/>
  <c r="P68" s="1"/>
  <c r="S70"/>
  <c r="M70"/>
  <c r="P70" s="1"/>
  <c r="S51"/>
  <c r="M51"/>
  <c r="P51" s="1"/>
  <c r="S46"/>
  <c r="M46"/>
  <c r="P46" s="1"/>
  <c r="S59"/>
  <c r="M59"/>
  <c r="P59" s="1"/>
  <c r="S24"/>
  <c r="M24"/>
  <c r="P24" s="1"/>
  <c r="S40"/>
  <c r="M40"/>
  <c r="P40" s="1"/>
  <c r="S56"/>
  <c r="M56"/>
  <c r="P56" s="1"/>
  <c r="S72"/>
  <c r="M72"/>
  <c r="P72" s="1"/>
  <c r="S19"/>
  <c r="M19"/>
  <c r="P19" s="1"/>
  <c r="S63"/>
  <c r="M63"/>
  <c r="P63" s="1"/>
  <c r="S79"/>
  <c r="Y79" s="1"/>
  <c r="M79"/>
  <c r="P79" s="1"/>
  <c r="S27"/>
  <c r="M27"/>
  <c r="P27" s="1"/>
  <c r="S67"/>
  <c r="M67"/>
  <c r="P67" s="1"/>
  <c r="S44"/>
  <c r="M44"/>
  <c r="P44" s="1"/>
  <c r="S60"/>
  <c r="M60"/>
  <c r="P60" s="1"/>
  <c r="S66"/>
  <c r="M66"/>
  <c r="P66" s="1"/>
  <c r="S35"/>
  <c r="M35"/>
  <c r="P35" s="1"/>
  <c r="S75"/>
  <c r="M75"/>
  <c r="P75" s="1"/>
  <c r="S21"/>
  <c r="S23"/>
  <c r="S71"/>
  <c r="S25"/>
  <c r="S30"/>
  <c r="S65"/>
  <c r="S50"/>
  <c r="S28"/>
  <c r="S31"/>
  <c r="S41"/>
  <c r="S57"/>
  <c r="S73"/>
  <c r="S55"/>
  <c r="S49"/>
  <c r="S22"/>
  <c r="S54"/>
  <c r="S62"/>
  <c r="S29"/>
  <c r="S61"/>
  <c r="S77"/>
  <c r="Y77" s="1"/>
  <c r="H77" s="1"/>
  <c r="S38"/>
  <c r="S45"/>
  <c r="S26"/>
  <c r="S42"/>
  <c r="S78"/>
  <c r="Y76"/>
  <c r="H76" s="1"/>
  <c r="AD17"/>
  <c r="O18"/>
  <c r="X19"/>
  <c r="F19" s="1"/>
  <c r="X20"/>
  <c r="X21"/>
  <c r="F21" s="1"/>
  <c r="X22"/>
  <c r="F22" s="1"/>
  <c r="X23"/>
  <c r="X25"/>
  <c r="X26"/>
  <c r="F26" s="1"/>
  <c r="X27"/>
  <c r="X28"/>
  <c r="X29"/>
  <c r="F29" s="1"/>
  <c r="X30"/>
  <c r="F30" s="1"/>
  <c r="X31"/>
  <c r="F31" s="1"/>
  <c r="X32"/>
  <c r="X33"/>
  <c r="X34"/>
  <c r="X35"/>
  <c r="F35" s="1"/>
  <c r="X36"/>
  <c r="X37"/>
  <c r="X38"/>
  <c r="F38" s="1"/>
  <c r="X39"/>
  <c r="X40"/>
  <c r="X41"/>
  <c r="X42"/>
  <c r="F42" s="1"/>
  <c r="X43"/>
  <c r="X44"/>
  <c r="X45"/>
  <c r="X46"/>
  <c r="F46" s="1"/>
  <c r="X47"/>
  <c r="X48"/>
  <c r="X49"/>
  <c r="X50"/>
  <c r="F50" s="1"/>
  <c r="X51"/>
  <c r="X52"/>
  <c r="F52" s="1"/>
  <c r="X53"/>
  <c r="X54"/>
  <c r="F54" s="1"/>
  <c r="X55"/>
  <c r="F55" s="1"/>
  <c r="X56"/>
  <c r="F56" s="1"/>
  <c r="X57"/>
  <c r="F57" s="1"/>
  <c r="X58"/>
  <c r="X59"/>
  <c r="X60"/>
  <c r="F60" s="1"/>
  <c r="X61"/>
  <c r="F61" s="1"/>
  <c r="X62"/>
  <c r="F62" s="1"/>
  <c r="X63"/>
  <c r="X64"/>
  <c r="X65"/>
  <c r="X66"/>
  <c r="X67"/>
  <c r="F67" s="1"/>
  <c r="X68"/>
  <c r="X69"/>
  <c r="X70"/>
  <c r="F70" s="1"/>
  <c r="X71"/>
  <c r="X72"/>
  <c r="X73"/>
  <c r="F73" s="1"/>
  <c r="X74"/>
  <c r="X7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61"/>
  <c r="V62"/>
  <c r="V63"/>
  <c r="V64"/>
  <c r="V65"/>
  <c r="V66"/>
  <c r="V67"/>
  <c r="V68"/>
  <c r="V69"/>
  <c r="V70"/>
  <c r="V71"/>
  <c r="V72"/>
  <c r="V73"/>
  <c r="V74"/>
  <c r="V75"/>
  <c r="X24"/>
  <c r="F24" s="1"/>
  <c r="H80" l="1"/>
  <c r="H79"/>
  <c r="Y75"/>
  <c r="H75" s="1"/>
  <c r="F75"/>
  <c r="Y71"/>
  <c r="H71" s="1"/>
  <c r="F71"/>
  <c r="Y63"/>
  <c r="H63" s="1"/>
  <c r="F63"/>
  <c r="Y59"/>
  <c r="H59" s="1"/>
  <c r="F59"/>
  <c r="Y51"/>
  <c r="H51" s="1"/>
  <c r="F51"/>
  <c r="Y47"/>
  <c r="H47" s="1"/>
  <c r="F47"/>
  <c r="Y43"/>
  <c r="H43" s="1"/>
  <c r="F43"/>
  <c r="Y39"/>
  <c r="H39" s="1"/>
  <c r="F39"/>
  <c r="Y27"/>
  <c r="H27" s="1"/>
  <c r="F27"/>
  <c r="Y74"/>
  <c r="H74" s="1"/>
  <c r="F74"/>
  <c r="Y66"/>
  <c r="H66" s="1"/>
  <c r="F66"/>
  <c r="Y58"/>
  <c r="H58" s="1"/>
  <c r="F58"/>
  <c r="Y34"/>
  <c r="H34" s="1"/>
  <c r="F34"/>
  <c r="Y69"/>
  <c r="H69" s="1"/>
  <c r="F69"/>
  <c r="Y65"/>
  <c r="H65" s="1"/>
  <c r="F65"/>
  <c r="Y53"/>
  <c r="H53" s="1"/>
  <c r="F53"/>
  <c r="Y49"/>
  <c r="H49" s="1"/>
  <c r="F49"/>
  <c r="Y45"/>
  <c r="H45" s="1"/>
  <c r="F45"/>
  <c r="Y41"/>
  <c r="H41" s="1"/>
  <c r="F41"/>
  <c r="Y37"/>
  <c r="H37" s="1"/>
  <c r="F37"/>
  <c r="Y33"/>
  <c r="H33" s="1"/>
  <c r="F33"/>
  <c r="Y25"/>
  <c r="H25" s="1"/>
  <c r="F25"/>
  <c r="Y20"/>
  <c r="H20" s="1"/>
  <c r="F20"/>
  <c r="Y72"/>
  <c r="H72" s="1"/>
  <c r="F72"/>
  <c r="Y68"/>
  <c r="H68" s="1"/>
  <c r="F68"/>
  <c r="Y64"/>
  <c r="H64" s="1"/>
  <c r="F64"/>
  <c r="Y48"/>
  <c r="H48" s="1"/>
  <c r="F48"/>
  <c r="Y44"/>
  <c r="H44" s="1"/>
  <c r="F44"/>
  <c r="Y40"/>
  <c r="H40" s="1"/>
  <c r="F40"/>
  <c r="Y36"/>
  <c r="H36" s="1"/>
  <c r="F36"/>
  <c r="Y32"/>
  <c r="H32" s="1"/>
  <c r="F32"/>
  <c r="Y28"/>
  <c r="H28" s="1"/>
  <c r="F28"/>
  <c r="Y23"/>
  <c r="H23" s="1"/>
  <c r="F23"/>
  <c r="Y60"/>
  <c r="H60" s="1"/>
  <c r="Y56"/>
  <c r="H56" s="1"/>
  <c r="Y52"/>
  <c r="H52" s="1"/>
  <c r="Y19"/>
  <c r="H19" s="1"/>
  <c r="Y24"/>
  <c r="H24" s="1"/>
  <c r="Y67"/>
  <c r="H67" s="1"/>
  <c r="Y35"/>
  <c r="H35" s="1"/>
  <c r="P18"/>
  <c r="Y70"/>
  <c r="H70" s="1"/>
  <c r="Y46"/>
  <c r="H46" s="1"/>
  <c r="Y21"/>
  <c r="H21" s="1"/>
  <c r="Y73"/>
  <c r="H73" s="1"/>
  <c r="Y50"/>
  <c r="H50" s="1"/>
  <c r="Y30"/>
  <c r="H30" s="1"/>
  <c r="Y57"/>
  <c r="H57" s="1"/>
  <c r="Y62"/>
  <c r="H62" s="1"/>
  <c r="Y55"/>
  <c r="H55" s="1"/>
  <c r="Y31"/>
  <c r="H31" s="1"/>
  <c r="Y54"/>
  <c r="H54" s="1"/>
  <c r="Y22"/>
  <c r="H22" s="1"/>
  <c r="Y38"/>
  <c r="H38" s="1"/>
  <c r="Y26"/>
  <c r="H26" s="1"/>
  <c r="Y61"/>
  <c r="H61" s="1"/>
  <c r="Y29"/>
  <c r="H29" s="1"/>
  <c r="Y42"/>
  <c r="H42" s="1"/>
  <c r="Y78"/>
  <c r="H78" s="1"/>
  <c r="V17"/>
  <c r="X18"/>
  <c r="F18" s="1"/>
  <c r="W17"/>
  <c r="N17"/>
  <c r="M2" i="4"/>
  <c r="F17" i="1" l="1"/>
  <c r="BB17"/>
  <c r="X17"/>
  <c r="Y18"/>
  <c r="E40" i="4"/>
  <c r="E54" s="1"/>
  <c r="G78" i="1" l="1"/>
  <c r="G70"/>
  <c r="G62"/>
  <c r="G54"/>
  <c r="G46"/>
  <c r="G38"/>
  <c r="G30"/>
  <c r="G22"/>
  <c r="G75"/>
  <c r="G67"/>
  <c r="G59"/>
  <c r="G51"/>
  <c r="G43"/>
  <c r="G35"/>
  <c r="G27"/>
  <c r="G19"/>
  <c r="G76"/>
  <c r="G68"/>
  <c r="G60"/>
  <c r="G52"/>
  <c r="G44"/>
  <c r="G36"/>
  <c r="G28"/>
  <c r="G20"/>
  <c r="G73"/>
  <c r="G65"/>
  <c r="G57"/>
  <c r="G49"/>
  <c r="G41"/>
  <c r="G33"/>
  <c r="G25"/>
  <c r="G74"/>
  <c r="G66"/>
  <c r="G58"/>
  <c r="G50"/>
  <c r="G42"/>
  <c r="G34"/>
  <c r="G26"/>
  <c r="G79"/>
  <c r="G71"/>
  <c r="G63"/>
  <c r="G55"/>
  <c r="G47"/>
  <c r="G39"/>
  <c r="G31"/>
  <c r="G23"/>
  <c r="G80"/>
  <c r="G72"/>
  <c r="G64"/>
  <c r="G56"/>
  <c r="G48"/>
  <c r="G40"/>
  <c r="G32"/>
  <c r="G24"/>
  <c r="G77"/>
  <c r="G69"/>
  <c r="G61"/>
  <c r="G53"/>
  <c r="G45"/>
  <c r="G37"/>
  <c r="G29"/>
  <c r="G21"/>
  <c r="G18"/>
  <c r="U33"/>
  <c r="U31"/>
  <c r="U29"/>
  <c r="U27"/>
  <c r="U25"/>
  <c r="U23"/>
  <c r="U21"/>
  <c r="U19"/>
  <c r="U74"/>
  <c r="U72"/>
  <c r="U70"/>
  <c r="U68"/>
  <c r="U66"/>
  <c r="U64"/>
  <c r="U62"/>
  <c r="U60"/>
  <c r="U58"/>
  <c r="U56"/>
  <c r="U54"/>
  <c r="U52"/>
  <c r="U50"/>
  <c r="U48"/>
  <c r="U46"/>
  <c r="U44"/>
  <c r="U42"/>
  <c r="U40"/>
  <c r="U38"/>
  <c r="U36"/>
  <c r="U34"/>
  <c r="U32"/>
  <c r="U30"/>
  <c r="U28"/>
  <c r="U26"/>
  <c r="U24"/>
  <c r="U71"/>
  <c r="U63"/>
  <c r="U55"/>
  <c r="U47"/>
  <c r="U39"/>
  <c r="U69"/>
  <c r="U61"/>
  <c r="U53"/>
  <c r="U45"/>
  <c r="U37"/>
  <c r="U22"/>
  <c r="U18"/>
  <c r="U75"/>
  <c r="U67"/>
  <c r="U59"/>
  <c r="U51"/>
  <c r="U43"/>
  <c r="U35"/>
  <c r="U73"/>
  <c r="U65"/>
  <c r="U57"/>
  <c r="U49"/>
  <c r="U41"/>
  <c r="U20"/>
  <c r="G17" l="1"/>
  <c r="U17"/>
  <c r="H57" i="4"/>
  <c r="H58"/>
  <c r="H59"/>
  <c r="H60"/>
  <c r="H61"/>
  <c r="I57" l="1"/>
  <c r="J57" s="1"/>
  <c r="I36"/>
  <c r="I61"/>
  <c r="I60"/>
  <c r="H56"/>
  <c r="I56" s="1"/>
  <c r="I54"/>
  <c r="J56" l="1"/>
  <c r="I59"/>
  <c r="J59" s="1"/>
  <c r="I58"/>
  <c r="J58" s="1"/>
  <c r="J61"/>
  <c r="J60"/>
  <c r="J54"/>
  <c r="H63"/>
  <c r="Y17" i="1" l="1"/>
  <c r="Z18" s="1"/>
  <c r="J63" i="4"/>
  <c r="I63"/>
  <c r="Z77" i="1" l="1"/>
  <c r="Z49"/>
  <c r="Z68"/>
  <c r="Z36"/>
  <c r="Z53"/>
  <c r="Z71"/>
  <c r="Z51"/>
  <c r="Z33"/>
  <c r="Z74"/>
  <c r="Z79"/>
  <c r="Z41"/>
  <c r="Z64"/>
  <c r="Z48"/>
  <c r="Z32"/>
  <c r="Z37"/>
  <c r="Z47"/>
  <c r="Z27"/>
  <c r="Z20"/>
  <c r="Z34"/>
  <c r="Z75"/>
  <c r="Z45"/>
  <c r="Z58"/>
  <c r="Z25"/>
  <c r="Z44"/>
  <c r="Z28"/>
  <c r="Z76"/>
  <c r="Z63"/>
  <c r="Z43"/>
  <c r="Z65"/>
  <c r="Z66"/>
  <c r="Z69"/>
  <c r="Z72"/>
  <c r="Z40"/>
  <c r="Z23"/>
  <c r="Z80"/>
  <c r="Z59"/>
  <c r="Z39"/>
  <c r="Z56"/>
  <c r="Z30"/>
  <c r="Z78"/>
  <c r="Z50"/>
  <c r="Z55"/>
  <c r="Z46"/>
  <c r="Z29"/>
  <c r="Z61"/>
  <c r="Z21"/>
  <c r="Z26"/>
  <c r="Z73"/>
  <c r="Z35"/>
  <c r="Z57"/>
  <c r="Z31"/>
  <c r="Z22"/>
  <c r="Z24"/>
  <c r="Z54"/>
  <c r="Z70"/>
  <c r="Z38"/>
  <c r="Z19"/>
  <c r="Z42"/>
  <c r="Z62"/>
  <c r="Z60"/>
  <c r="Z67"/>
  <c r="Z52"/>
  <c r="AJ17"/>
  <c r="E42" i="4"/>
  <c r="E56" s="1"/>
  <c r="E39"/>
  <c r="E53" s="1"/>
  <c r="AK17" i="1" l="1"/>
  <c r="E47" i="4"/>
  <c r="E61" s="1"/>
  <c r="E46"/>
  <c r="E60" s="1"/>
  <c r="E45"/>
  <c r="E59" s="1"/>
  <c r="E44"/>
  <c r="E58" s="1"/>
  <c r="E57"/>
  <c r="AL19" i="1" l="1"/>
  <c r="AL54"/>
  <c r="O17"/>
  <c r="J13"/>
  <c r="H49" i="4" l="1"/>
  <c r="BC17" i="1"/>
  <c r="BD56" l="1"/>
  <c r="BD45"/>
  <c r="BH17"/>
  <c r="P17"/>
  <c r="Q18" s="1"/>
  <c r="Q27" l="1"/>
  <c r="Q31"/>
  <c r="Q35"/>
  <c r="Q39"/>
  <c r="Q63"/>
  <c r="Q67"/>
  <c r="Q71"/>
  <c r="Q58"/>
  <c r="Q73"/>
  <c r="Q59"/>
  <c r="Q43"/>
  <c r="Q75"/>
  <c r="Q55"/>
  <c r="Q37"/>
  <c r="Q74"/>
  <c r="Q54"/>
  <c r="Q36"/>
  <c r="Q68"/>
  <c r="Q47"/>
  <c r="Q33"/>
  <c r="Q65"/>
  <c r="Q53"/>
  <c r="Q64"/>
  <c r="Q29"/>
  <c r="Q48"/>
  <c r="Q57"/>
  <c r="Q25"/>
  <c r="Q62"/>
  <c r="Q46"/>
  <c r="Q42"/>
  <c r="Q61"/>
  <c r="Q77"/>
  <c r="Q38"/>
  <c r="Q70"/>
  <c r="Q56"/>
  <c r="Q40"/>
  <c r="Q72"/>
  <c r="Q52"/>
  <c r="Q34"/>
  <c r="Q69"/>
  <c r="Q51"/>
  <c r="Q28"/>
  <c r="Q60"/>
  <c r="Q44"/>
  <c r="Q30"/>
  <c r="Q79"/>
  <c r="Q32"/>
  <c r="Q49"/>
  <c r="Q66"/>
  <c r="Q80"/>
  <c r="Q41"/>
  <c r="Q76"/>
  <c r="Q78"/>
  <c r="Q26"/>
  <c r="Q45"/>
  <c r="Q50"/>
  <c r="Q20"/>
  <c r="Q24"/>
  <c r="Q19"/>
  <c r="Q22"/>
  <c r="Q21"/>
  <c r="Q23"/>
  <c r="BI17"/>
  <c r="BJ26" s="1"/>
  <c r="BJ20" l="1"/>
  <c r="BD17"/>
  <c r="Z17"/>
  <c r="Q17"/>
  <c r="BJ17" l="1"/>
  <c r="A28" l="1"/>
  <c r="A43"/>
  <c r="A55"/>
  <c r="A26"/>
  <c r="A76"/>
  <c r="A74"/>
  <c r="A60"/>
  <c r="A70"/>
  <c r="A41"/>
  <c r="A34"/>
  <c r="A22"/>
  <c r="A42"/>
  <c r="A50"/>
  <c r="A29"/>
  <c r="A21"/>
  <c r="A71"/>
  <c r="A37"/>
  <c r="A61"/>
  <c r="A49"/>
  <c r="A77"/>
  <c r="A44"/>
  <c r="A39"/>
  <c r="A67"/>
  <c r="A38"/>
  <c r="A30"/>
  <c r="A20"/>
  <c r="A64"/>
  <c r="A69"/>
  <c r="A56"/>
  <c r="A80"/>
  <c r="A65"/>
  <c r="A54"/>
  <c r="A63"/>
  <c r="A59"/>
  <c r="A40"/>
  <c r="A33"/>
  <c r="A36"/>
  <c r="A48"/>
  <c r="A35"/>
  <c r="A53"/>
  <c r="A57"/>
  <c r="A78"/>
  <c r="A75"/>
  <c r="A58"/>
  <c r="A62"/>
  <c r="A45"/>
  <c r="A32"/>
  <c r="A25"/>
  <c r="A66"/>
  <c r="A51"/>
  <c r="A73"/>
  <c r="A68"/>
  <c r="A31"/>
  <c r="A23"/>
  <c r="A72"/>
  <c r="A24"/>
  <c r="A27"/>
  <c r="A52"/>
  <c r="A47"/>
  <c r="A79"/>
  <c r="A19"/>
  <c r="H18"/>
  <c r="H17" l="1"/>
  <c r="I18" s="1"/>
  <c r="J18" s="1"/>
  <c r="AQ17"/>
  <c r="AP17"/>
  <c r="I79" l="1"/>
  <c r="J79" s="1"/>
  <c r="I80"/>
  <c r="J80" s="1"/>
  <c r="I77"/>
  <c r="I76"/>
  <c r="J76" s="1"/>
  <c r="I54"/>
  <c r="I30"/>
  <c r="J30" s="1"/>
  <c r="I25"/>
  <c r="J25" s="1"/>
  <c r="I69"/>
  <c r="J69" s="1"/>
  <c r="I55"/>
  <c r="J55" s="1"/>
  <c r="I60"/>
  <c r="J60" s="1"/>
  <c r="I48"/>
  <c r="J48" s="1"/>
  <c r="I22"/>
  <c r="J22" s="1"/>
  <c r="I20"/>
  <c r="J20" s="1"/>
  <c r="I57"/>
  <c r="J57" s="1"/>
  <c r="I63"/>
  <c r="J63" s="1"/>
  <c r="I78"/>
  <c r="J78" s="1"/>
  <c r="I46"/>
  <c r="J46" s="1"/>
  <c r="I37"/>
  <c r="J37" s="1"/>
  <c r="I58"/>
  <c r="J58" s="1"/>
  <c r="I50"/>
  <c r="J50" s="1"/>
  <c r="I23"/>
  <c r="J23" s="1"/>
  <c r="I68"/>
  <c r="J68" s="1"/>
  <c r="I71"/>
  <c r="J71" s="1"/>
  <c r="I62"/>
  <c r="J62" s="1"/>
  <c r="I33"/>
  <c r="J33" s="1"/>
  <c r="I34"/>
  <c r="J34" s="1"/>
  <c r="I21"/>
  <c r="J21" s="1"/>
  <c r="I36"/>
  <c r="I27"/>
  <c r="I75"/>
  <c r="J75" s="1"/>
  <c r="I45"/>
  <c r="J45" s="1"/>
  <c r="I70"/>
  <c r="J70" s="1"/>
  <c r="I39"/>
  <c r="J39" s="1"/>
  <c r="I73"/>
  <c r="J73" s="1"/>
  <c r="I66"/>
  <c r="I35"/>
  <c r="I43"/>
  <c r="J43" s="1"/>
  <c r="I26"/>
  <c r="J26" s="1"/>
  <c r="I67"/>
  <c r="J67" s="1"/>
  <c r="I74"/>
  <c r="J74" s="1"/>
  <c r="I32"/>
  <c r="J32" s="1"/>
  <c r="I38"/>
  <c r="J38" s="1"/>
  <c r="I41"/>
  <c r="J41" s="1"/>
  <c r="I44"/>
  <c r="I31"/>
  <c r="I56"/>
  <c r="J56" s="1"/>
  <c r="I53"/>
  <c r="J53" s="1"/>
  <c r="I42"/>
  <c r="J42" s="1"/>
  <c r="I24"/>
  <c r="I40"/>
  <c r="J40" s="1"/>
  <c r="I47"/>
  <c r="J47" s="1"/>
  <c r="I29"/>
  <c r="I19"/>
  <c r="J19" s="1"/>
  <c r="I49"/>
  <c r="J49" s="1"/>
  <c r="I61"/>
  <c r="J61" s="1"/>
  <c r="I52"/>
  <c r="I64"/>
  <c r="J64" s="1"/>
  <c r="I51"/>
  <c r="I59"/>
  <c r="J59" s="1"/>
  <c r="I65"/>
  <c r="J65" s="1"/>
  <c r="I28"/>
  <c r="I72"/>
  <c r="J72" s="1"/>
  <c r="J28" l="1"/>
  <c r="J24"/>
  <c r="I17"/>
  <c r="E14"/>
  <c r="D50" i="4" s="1"/>
  <c r="E13" i="1"/>
  <c r="D49" i="4" s="1"/>
  <c r="AV17" i="1"/>
  <c r="C76" i="4" l="1"/>
  <c r="D76" s="1"/>
  <c r="J27" i="1"/>
  <c r="J29"/>
  <c r="J35" s="1"/>
  <c r="A46"/>
  <c r="H76" i="4" l="1"/>
  <c r="C77"/>
  <c r="D77" s="1"/>
  <c r="F76"/>
  <c r="J31" i="1"/>
  <c r="C78" i="4" s="1"/>
  <c r="F77"/>
  <c r="H77"/>
  <c r="J44" i="1"/>
  <c r="J52" s="1"/>
  <c r="J51"/>
  <c r="AW17"/>
  <c r="AX35" s="1"/>
  <c r="D78" i="4" l="1"/>
  <c r="F78"/>
  <c r="J36" i="1"/>
  <c r="C79" i="4" s="1"/>
  <c r="H78"/>
  <c r="J66" i="1"/>
  <c r="AX52"/>
  <c r="AX56"/>
  <c r="AX60"/>
  <c r="AX64"/>
  <c r="AX68"/>
  <c r="AX72"/>
  <c r="AX76"/>
  <c r="AX80"/>
  <c r="AX53"/>
  <c r="AX57"/>
  <c r="AX61"/>
  <c r="AX65"/>
  <c r="AX69"/>
  <c r="AX73"/>
  <c r="AX77"/>
  <c r="AX48"/>
  <c r="AX54"/>
  <c r="AX58"/>
  <c r="AX62"/>
  <c r="AX66"/>
  <c r="AX70"/>
  <c r="AX74"/>
  <c r="AX78"/>
  <c r="AX51"/>
  <c r="AX55"/>
  <c r="AX59"/>
  <c r="AX63"/>
  <c r="AX67"/>
  <c r="AX71"/>
  <c r="AX75"/>
  <c r="AX79"/>
  <c r="AE17"/>
  <c r="D79" i="4" l="1"/>
  <c r="F79"/>
  <c r="H79"/>
  <c r="J54" i="1"/>
  <c r="C91" i="4" s="1"/>
  <c r="J77" i="1"/>
  <c r="AF53"/>
  <c r="AR74"/>
  <c r="AF18"/>
  <c r="AF48"/>
  <c r="AR49"/>
  <c r="AX17"/>
  <c r="AR37"/>
  <c r="C95" i="4" l="1"/>
  <c r="C94"/>
  <c r="C92"/>
  <c r="C80"/>
  <c r="C93"/>
  <c r="C85"/>
  <c r="C100"/>
  <c r="C89"/>
  <c r="C101"/>
  <c r="C98"/>
  <c r="C97"/>
  <c r="C81"/>
  <c r="C90"/>
  <c r="C99"/>
  <c r="C96"/>
  <c r="C88"/>
  <c r="C83"/>
  <c r="C86"/>
  <c r="C84"/>
  <c r="C82"/>
  <c r="C87"/>
  <c r="F94"/>
  <c r="H94"/>
  <c r="D94"/>
  <c r="AF17" i="1"/>
  <c r="A18"/>
  <c r="AL17"/>
  <c r="D81" i="4" l="1"/>
  <c r="H81"/>
  <c r="F81"/>
  <c r="D80"/>
  <c r="H80"/>
  <c r="F80"/>
  <c r="F82"/>
  <c r="H82"/>
  <c r="D82"/>
  <c r="F87"/>
  <c r="H87"/>
  <c r="D87"/>
  <c r="F85"/>
  <c r="H85"/>
  <c r="D85"/>
  <c r="H95"/>
  <c r="D95"/>
  <c r="F95"/>
  <c r="H100"/>
  <c r="D100"/>
  <c r="F100"/>
  <c r="H99"/>
  <c r="D99"/>
  <c r="F99"/>
  <c r="F101"/>
  <c r="H101"/>
  <c r="D101"/>
  <c r="F92"/>
  <c r="H92"/>
  <c r="D92"/>
  <c r="F90"/>
  <c r="H90"/>
  <c r="D90"/>
  <c r="H84"/>
  <c r="F84"/>
  <c r="D84"/>
  <c r="F98"/>
  <c r="H98"/>
  <c r="D98"/>
  <c r="H83"/>
  <c r="D83"/>
  <c r="F83"/>
  <c r="F86"/>
  <c r="H86"/>
  <c r="D86"/>
  <c r="H91"/>
  <c r="D91"/>
  <c r="F91"/>
  <c r="F89"/>
  <c r="H89"/>
  <c r="D89"/>
  <c r="F97"/>
  <c r="H97"/>
  <c r="D97"/>
  <c r="D96"/>
  <c r="F96"/>
  <c r="H96"/>
  <c r="H88"/>
  <c r="D88"/>
  <c r="F88"/>
  <c r="F93"/>
  <c r="H93"/>
  <c r="D93"/>
  <c r="AR17" i="1"/>
  <c r="T36"/>
  <c r="T52"/>
  <c r="T37"/>
  <c r="T76"/>
  <c r="T77"/>
  <c r="T61"/>
  <c r="T26"/>
  <c r="T44"/>
  <c r="T64"/>
  <c r="T22"/>
  <c r="T71"/>
  <c r="T60"/>
  <c r="T21"/>
  <c r="T35"/>
  <c r="T38"/>
  <c r="T39"/>
  <c r="T29"/>
  <c r="T72"/>
  <c r="T65"/>
  <c r="T48"/>
  <c r="T68"/>
  <c r="T75"/>
  <c r="T30"/>
  <c r="T31"/>
  <c r="T66"/>
  <c r="T51"/>
  <c r="T42"/>
  <c r="T67"/>
  <c r="T19"/>
  <c r="T62"/>
  <c r="T74"/>
  <c r="T23"/>
  <c r="T78"/>
  <c r="T43"/>
  <c r="T54"/>
  <c r="T20"/>
  <c r="T24"/>
  <c r="T34"/>
  <c r="T17"/>
  <c r="T18"/>
  <c r="T32"/>
  <c r="T28"/>
  <c r="T63"/>
  <c r="T59"/>
  <c r="T41"/>
  <c r="T40"/>
  <c r="T70"/>
  <c r="T53"/>
  <c r="T27"/>
  <c r="T25"/>
  <c r="T47"/>
  <c r="T80"/>
  <c r="T57"/>
  <c r="T56"/>
  <c r="T79"/>
  <c r="T50"/>
  <c r="T73"/>
  <c r="T45"/>
  <c r="T58"/>
  <c r="T46"/>
  <c r="T33"/>
  <c r="T69"/>
  <c r="T55"/>
  <c r="T49"/>
</calcChain>
</file>

<file path=xl/comments1.xml><?xml version="1.0" encoding="utf-8"?>
<comments xmlns="http://schemas.openxmlformats.org/spreadsheetml/2006/main">
  <authors>
    <author>gaic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MOHA 60%
T ALEXANDRIE 40%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SEIGLE 70%
TREFLE INCARNAT 30%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AVOINE 60%
VESCE 40%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 xml:space="preserve">MOUTARDE 70 %
PHACELIE 30 % </t>
        </r>
      </text>
    </comment>
    <comment ref="J2" authorId="0">
      <text>
        <r>
          <rPr>
            <sz val="9"/>
            <color indexed="81"/>
            <rFont val="Tahoma"/>
            <family val="2"/>
          </rPr>
          <t>70 % FENUGREC
30 % RADIS CHINOIS</t>
        </r>
      </text>
    </comment>
  </commentList>
</comments>
</file>

<file path=xl/sharedStrings.xml><?xml version="1.0" encoding="utf-8"?>
<sst xmlns="http://schemas.openxmlformats.org/spreadsheetml/2006/main" count="219" uniqueCount="141">
  <si>
    <t xml:space="preserve">MELANGE PROTA + FIRST   </t>
  </si>
  <si>
    <t xml:space="preserve">MELANGE ST MARCELIN </t>
  </si>
  <si>
    <t>MELANGE FOIN DAUPHINE SAVOY</t>
  </si>
  <si>
    <t xml:space="preserve">MELANGE ZONES HUMIDES </t>
  </si>
  <si>
    <t>MELANGE ZONES SECHES</t>
  </si>
  <si>
    <t>MS FAMOSA 44 P</t>
  </si>
  <si>
    <t>MS FAMOSA 45</t>
  </si>
  <si>
    <t>RGI A 2N</t>
  </si>
  <si>
    <t>RGI A 4N</t>
  </si>
  <si>
    <t>RGI NA 2N</t>
  </si>
  <si>
    <t>RGI NA 4N</t>
  </si>
  <si>
    <t>PMG</t>
  </si>
  <si>
    <t>Espèces Fourragères</t>
  </si>
  <si>
    <t>Fétuque Elevée</t>
  </si>
  <si>
    <t>Dactyle</t>
  </si>
  <si>
    <t>RGA 2n</t>
  </si>
  <si>
    <t>RGA 4n</t>
  </si>
  <si>
    <t>RGH 2n</t>
  </si>
  <si>
    <t>RGH 4n</t>
  </si>
  <si>
    <t>Festulolium</t>
  </si>
  <si>
    <t>Fétuque des prés</t>
  </si>
  <si>
    <t>Fléole des prés</t>
  </si>
  <si>
    <t>Pâturin des prés</t>
  </si>
  <si>
    <t>Luzerne</t>
  </si>
  <si>
    <t>Trèfle squarosum</t>
  </si>
  <si>
    <t>Trèfle vésiculum</t>
  </si>
  <si>
    <t>Minette</t>
  </si>
  <si>
    <t>Melilot</t>
  </si>
  <si>
    <t>Sainfoin (cosse)</t>
  </si>
  <si>
    <t>Cretelle des prés</t>
  </si>
  <si>
    <t>Fétuque rouge</t>
  </si>
  <si>
    <t>Lotier</t>
  </si>
  <si>
    <t>Sainfoin decortiqué</t>
  </si>
  <si>
    <t>Trèfle d'alexandrie</t>
  </si>
  <si>
    <t>Trèfle blanc ladino</t>
  </si>
  <si>
    <t>Trèfle blanc nain</t>
  </si>
  <si>
    <t>Trèfle incarnat</t>
  </si>
  <si>
    <t>Trèfle violet 2n</t>
  </si>
  <si>
    <t>Trèfle violet 4n</t>
  </si>
  <si>
    <t>Moha</t>
  </si>
  <si>
    <t>Avoine rude</t>
  </si>
  <si>
    <t>Phacélie</t>
  </si>
  <si>
    <t>Sarrasin</t>
  </si>
  <si>
    <t>Radis fourrager</t>
  </si>
  <si>
    <t>Vesce commune</t>
  </si>
  <si>
    <t>Trèfle hybride</t>
  </si>
  <si>
    <t>Trèfle de micheli</t>
  </si>
  <si>
    <t>Trèfle de perse</t>
  </si>
  <si>
    <t>Trèfle blanc géant</t>
  </si>
  <si>
    <t>Mais</t>
  </si>
  <si>
    <t>Moutarde blanche</t>
  </si>
  <si>
    <t>Navette Fourragére</t>
  </si>
  <si>
    <t>Colza fourrager</t>
  </si>
  <si>
    <t>Cameline</t>
  </si>
  <si>
    <t>Tournesol</t>
  </si>
  <si>
    <t>Nyger</t>
  </si>
  <si>
    <t>Sorgho fourrager</t>
  </si>
  <si>
    <t>KG / HA</t>
  </si>
  <si>
    <t>NBRE DE GRAINES TOTALE</t>
  </si>
  <si>
    <t>% DE GRAINES</t>
  </si>
  <si>
    <t>Nbre de graines / gramme</t>
  </si>
  <si>
    <t>Lin</t>
  </si>
  <si>
    <t>Feverolle</t>
  </si>
  <si>
    <t>Quantité par éspeces en KG/ha</t>
  </si>
  <si>
    <t>% du mélange en poids</t>
  </si>
  <si>
    <t>Pois fourrager de printemps</t>
  </si>
  <si>
    <t>Pois fourrager d'hiver</t>
  </si>
  <si>
    <t xml:space="preserve">Composition n°= </t>
  </si>
  <si>
    <t>Radis chinois</t>
  </si>
  <si>
    <t>Fenugrec</t>
  </si>
  <si>
    <t>ou / et</t>
  </si>
  <si>
    <t>TOTAL</t>
  </si>
  <si>
    <t>MEL N°=4  MOUTARDE PHACELIE</t>
  </si>
  <si>
    <t>MEL N°=2  SEIGLE T INCARNAT</t>
  </si>
  <si>
    <t>MEL N°=1  MOHA T ALEX</t>
  </si>
  <si>
    <t>MS ALFA 32</t>
  </si>
  <si>
    <t>MEL N°5 FENUGREC RADIS CHI</t>
  </si>
  <si>
    <t>Espèces 1 numéro :</t>
  </si>
  <si>
    <t>Espèces 2 numéro :</t>
  </si>
  <si>
    <t>Espèces 3 numéro :</t>
  </si>
  <si>
    <t xml:space="preserve"> Espèces 4 numéro :</t>
  </si>
  <si>
    <t xml:space="preserve"> Espèces 5 numéro :</t>
  </si>
  <si>
    <t xml:space="preserve"> Espèces 6 numéro :</t>
  </si>
  <si>
    <t>% du mélange en graines</t>
  </si>
  <si>
    <t>poids en graines</t>
  </si>
  <si>
    <t>MS FAMOSA 40</t>
  </si>
  <si>
    <t>MS JURA 47</t>
  </si>
  <si>
    <t>MS MEDIA 20</t>
  </si>
  <si>
    <t>MS TARDA 33</t>
  </si>
  <si>
    <t>Poids  par éspeces en KG/ha</t>
  </si>
  <si>
    <t>Plantain</t>
  </si>
  <si>
    <t>Chicorée</t>
  </si>
  <si>
    <t>Mon mélange contient</t>
  </si>
  <si>
    <t>% de légumineuses en graines</t>
  </si>
  <si>
    <t>Coût / Ha</t>
  </si>
  <si>
    <t xml:space="preserve">Kg /Ha </t>
  </si>
  <si>
    <t xml:space="preserve">Commentaire : </t>
  </si>
  <si>
    <t xml:space="preserve">Surface concerné : </t>
  </si>
  <si>
    <t>Ha</t>
  </si>
  <si>
    <t xml:space="preserve">Coût total </t>
  </si>
  <si>
    <t>EXPLOITATION :</t>
  </si>
  <si>
    <t>DEVIS FOURRAGERES</t>
  </si>
  <si>
    <t>Mon mélange contient:</t>
  </si>
  <si>
    <t>FEUILLE DE CALCUL</t>
  </si>
  <si>
    <t>Coût /T</t>
  </si>
  <si>
    <t>% de graines</t>
  </si>
  <si>
    <t>CALCULER LES POURCENTAGES D'ESPECES DANS UNE COMPOSITION ?</t>
  </si>
  <si>
    <t xml:space="preserve">Composition 1 n°= </t>
  </si>
  <si>
    <t xml:space="preserve">Composition 2 n°= </t>
  </si>
  <si>
    <t>composition 1</t>
  </si>
  <si>
    <t>composition 2</t>
  </si>
  <si>
    <r>
      <t xml:space="preserve">1) je choisis  mon numéro de composition et ma quantité HA que j'inscris </t>
    </r>
    <r>
      <rPr>
        <b/>
        <u/>
        <sz val="10"/>
        <color theme="1"/>
        <rFont val="Calibri"/>
        <family val="2"/>
        <scheme val="minor"/>
      </rPr>
      <t xml:space="preserve">exclusivement dans les </t>
    </r>
    <r>
      <rPr>
        <b/>
        <u/>
        <sz val="10"/>
        <color theme="4"/>
        <rFont val="Calibri"/>
        <family val="2"/>
        <scheme val="minor"/>
      </rPr>
      <t>cases bleues</t>
    </r>
    <r>
      <rPr>
        <sz val="10"/>
        <color theme="1"/>
        <rFont val="Calibri"/>
        <family val="2"/>
        <scheme val="minor"/>
      </rPr>
      <t xml:space="preserve">.                                                                                                                               2) je choisis de 1 à 6 espèces (en vert) et ma quantité HA que je souhaite associer, je les inscris </t>
    </r>
    <r>
      <rPr>
        <b/>
        <u/>
        <sz val="10"/>
        <color theme="1"/>
        <rFont val="Calibri"/>
        <family val="2"/>
        <scheme val="minor"/>
      </rPr>
      <t xml:space="preserve">exclusivement dans </t>
    </r>
    <r>
      <rPr>
        <b/>
        <u/>
        <sz val="10"/>
        <color rgb="FF66FF66"/>
        <rFont val="Calibri"/>
        <family val="2"/>
        <scheme val="minor"/>
      </rPr>
      <t>les cases vertes</t>
    </r>
    <r>
      <rPr>
        <sz val="10"/>
        <color theme="1"/>
        <rFont val="Calibri"/>
        <family val="2"/>
        <scheme val="minor"/>
      </rPr>
      <t xml:space="preserve">.                                                                              </t>
    </r>
    <r>
      <rPr>
        <sz val="10"/>
        <color rgb="FF00B050"/>
        <rFont val="Calibri"/>
        <family val="2"/>
        <scheme val="minor"/>
      </rPr>
      <t xml:space="preserve">Une fois inscrit, (sous le numéro des espéces) je retrouve mon taux de légumineuses dans mes mélanges. </t>
    </r>
    <r>
      <rPr>
        <sz val="10"/>
        <color rgb="FFFF0000"/>
        <rFont val="Calibri"/>
        <family val="2"/>
        <scheme val="minor"/>
      </rPr>
      <t>Pour etablir le devis, je note mon tarif par composition ou espéce à la tonne, et la surface à réaliser.</t>
    </r>
  </si>
  <si>
    <t>PROTEINE HERBE</t>
  </si>
  <si>
    <t>MELANGE GRINGO</t>
  </si>
  <si>
    <t>MELANGE PROTA PLUS 3 MIXTE</t>
  </si>
  <si>
    <t>MELANGE SATANAS</t>
  </si>
  <si>
    <t>MELANGE EQUIN</t>
  </si>
  <si>
    <t>MEL PHACELIE RADIS CHINOIS</t>
  </si>
  <si>
    <t>Vesce velue</t>
  </si>
  <si>
    <t>Seigle fourrager</t>
  </si>
  <si>
    <t>Seigle forestier</t>
  </si>
  <si>
    <t>Tréfle fléche</t>
  </si>
  <si>
    <t>Gesse</t>
  </si>
  <si>
    <t>Lentille noire</t>
  </si>
  <si>
    <t>Avoine noire</t>
  </si>
  <si>
    <t>MEL N°=3  AVOINE VESCE DE P</t>
  </si>
  <si>
    <t>MEL N = 31 AVOINE VESCE VELUE</t>
  </si>
  <si>
    <t>kg en graines</t>
  </si>
  <si>
    <t>GRAMME/GRAINE</t>
  </si>
  <si>
    <t>gramme/graine</t>
  </si>
  <si>
    <t>graine / gramme</t>
  </si>
  <si>
    <t>poids / graine</t>
  </si>
  <si>
    <t>espèce 2</t>
  </si>
  <si>
    <t>espèce 3</t>
  </si>
  <si>
    <t>espèce 1</t>
  </si>
  <si>
    <t>espèce 4</t>
  </si>
  <si>
    <t>espèce 5</t>
  </si>
  <si>
    <t>espèce 6</t>
  </si>
  <si>
    <t>Quantité graines totale</t>
  </si>
  <si>
    <t>% de graminées en graines</t>
  </si>
  <si>
    <t>Besoin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</si>
</sst>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0"/>
    <numFmt numFmtId="165" formatCode="0.00000"/>
    <numFmt numFmtId="166" formatCode="_-* #,##0.00000\ _€_-;\-* #,##0.00000\ _€_-;_-* &quot;-&quot;??\ _€_-;_-@_-"/>
    <numFmt numFmtId="167" formatCode="0.000"/>
  </numFmts>
  <fonts count="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7"/>
      <name val="Arial"/>
      <family val="2"/>
    </font>
    <font>
      <b/>
      <u/>
      <sz val="11"/>
      <color rgb="FFC0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mbria"/>
      <family val="1"/>
      <scheme val="major"/>
    </font>
    <font>
      <b/>
      <u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u/>
      <sz val="2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theme="4"/>
      <name val="Calibri"/>
      <family val="2"/>
      <scheme val="minor"/>
    </font>
    <font>
      <b/>
      <u/>
      <sz val="10"/>
      <color rgb="FF66FF66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rgb="FF1F497D"/>
      <name val="Berlin Sans FB"/>
      <family val="2"/>
    </font>
    <font>
      <b/>
      <sz val="6"/>
      <name val="Arial"/>
      <family val="2"/>
    </font>
    <font>
      <b/>
      <sz val="7"/>
      <color theme="1"/>
      <name val="Arial"/>
      <family val="2"/>
    </font>
    <font>
      <sz val="8"/>
      <color theme="1"/>
      <name val="Cambria"/>
      <family val="1"/>
      <scheme val="major"/>
    </font>
    <font>
      <sz val="12"/>
      <color rgb="FF303030"/>
      <name val="Arial"/>
      <family val="2"/>
    </font>
    <font>
      <b/>
      <u/>
      <sz val="10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0" xfId="0" applyFill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textRotation="255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4" fontId="1" fillId="0" borderId="1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vertical="center"/>
    </xf>
    <xf numFmtId="2" fontId="0" fillId="0" borderId="0" xfId="0" applyNumberFormat="1" applyFill="1" applyBorder="1" applyProtection="1"/>
    <xf numFmtId="2" fontId="8" fillId="0" borderId="0" xfId="0" applyNumberFormat="1" applyFont="1" applyBorder="1" applyAlignment="1" applyProtection="1">
      <alignment vertical="center"/>
    </xf>
    <xf numFmtId="2" fontId="8" fillId="0" borderId="0" xfId="0" applyNumberFormat="1" applyFont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2" fontId="0" fillId="0" borderId="0" xfId="0" applyNumberFormat="1" applyProtection="1"/>
    <xf numFmtId="2" fontId="8" fillId="0" borderId="0" xfId="0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center" vertical="center"/>
    </xf>
    <xf numFmtId="2" fontId="9" fillId="0" borderId="0" xfId="0" applyNumberFormat="1" applyFont="1" applyAlignment="1" applyProtection="1">
      <alignment vertical="center"/>
    </xf>
    <xf numFmtId="2" fontId="6" fillId="0" borderId="0" xfId="0" applyNumberFormat="1" applyFont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Border="1" applyAlignment="1" applyProtection="1">
      <alignment vertical="center"/>
    </xf>
    <xf numFmtId="2" fontId="0" fillId="0" borderId="0" xfId="0" applyNumberFormat="1" applyFont="1" applyBorder="1" applyAlignment="1" applyProtection="1">
      <alignment vertical="center"/>
    </xf>
    <xf numFmtId="2" fontId="0" fillId="0" borderId="0" xfId="0" applyNumberFormat="1" applyBorder="1" applyProtection="1"/>
    <xf numFmtId="2" fontId="1" fillId="7" borderId="1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 wrapText="1"/>
    </xf>
    <xf numFmtId="2" fontId="1" fillId="4" borderId="10" xfId="0" applyNumberFormat="1" applyFont="1" applyFill="1" applyBorder="1" applyAlignment="1" applyProtection="1">
      <alignment horizontal="center" vertical="center" wrapText="1"/>
    </xf>
    <xf numFmtId="2" fontId="1" fillId="0" borderId="9" xfId="0" applyNumberFormat="1" applyFont="1" applyFill="1" applyBorder="1" applyAlignment="1" applyProtection="1">
      <alignment horizontal="center" vertical="center"/>
    </xf>
    <xf numFmtId="2" fontId="1" fillId="0" borderId="10" xfId="0" applyNumberFormat="1" applyFont="1" applyFill="1" applyBorder="1" applyAlignment="1" applyProtection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 wrapText="1"/>
    </xf>
    <xf numFmtId="10" fontId="0" fillId="0" borderId="8" xfId="0" applyNumberFormat="1" applyFill="1" applyBorder="1" applyAlignment="1" applyProtection="1">
      <alignment horizontal="center" vertical="center" wrapText="1"/>
    </xf>
    <xf numFmtId="2" fontId="0" fillId="0" borderId="8" xfId="0" applyNumberForma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2" fontId="0" fillId="0" borderId="0" xfId="0" applyNumberFormat="1" applyFill="1" applyProtection="1"/>
    <xf numFmtId="1" fontId="0" fillId="7" borderId="0" xfId="0" applyNumberFormat="1" applyFill="1" applyProtection="1"/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Fill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44" fontId="0" fillId="0" borderId="0" xfId="1" applyFont="1" applyProtection="1"/>
    <xf numFmtId="2" fontId="16" fillId="0" borderId="0" xfId="0" applyNumberFormat="1" applyFont="1" applyProtection="1"/>
    <xf numFmtId="0" fontId="16" fillId="0" borderId="0" xfId="0" applyFont="1" applyProtection="1"/>
    <xf numFmtId="2" fontId="16" fillId="0" borderId="0" xfId="0" applyNumberFormat="1" applyFont="1" applyAlignment="1" applyProtection="1">
      <alignment horizontal="left" vertical="top"/>
    </xf>
    <xf numFmtId="2" fontId="16" fillId="0" borderId="0" xfId="0" applyNumberFormat="1" applyFont="1" applyAlignment="1" applyProtection="1">
      <alignment horizontal="center"/>
    </xf>
    <xf numFmtId="1" fontId="19" fillId="5" borderId="1" xfId="0" applyNumberFormat="1" applyFont="1" applyFill="1" applyBorder="1" applyAlignment="1" applyProtection="1">
      <alignment horizontal="center" vertical="center"/>
    </xf>
    <xf numFmtId="2" fontId="16" fillId="0" borderId="0" xfId="0" applyNumberFormat="1" applyFont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vertical="center"/>
    </xf>
    <xf numFmtId="2" fontId="16" fillId="0" borderId="0" xfId="0" applyNumberFormat="1" applyFont="1" applyBorder="1" applyAlignment="1" applyProtection="1">
      <alignment horizontal="center" vertical="center"/>
    </xf>
    <xf numFmtId="2" fontId="16" fillId="0" borderId="0" xfId="0" applyNumberFormat="1" applyFont="1" applyFill="1" applyBorder="1" applyAlignment="1" applyProtection="1">
      <alignment horizontal="center" vertical="center"/>
    </xf>
    <xf numFmtId="2" fontId="16" fillId="0" borderId="1" xfId="0" applyNumberFormat="1" applyFont="1" applyBorder="1" applyAlignment="1" applyProtection="1">
      <alignment horizontal="center" vertical="center"/>
    </xf>
    <xf numFmtId="2" fontId="16" fillId="0" borderId="0" xfId="0" applyNumberFormat="1" applyFont="1" applyFill="1" applyAlignment="1" applyProtection="1">
      <alignment horizontal="center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2" fontId="19" fillId="0" borderId="1" xfId="0" applyNumberFormat="1" applyFont="1" applyBorder="1" applyAlignment="1" applyProtection="1">
      <alignment horizontal="center" vertical="center"/>
    </xf>
    <xf numFmtId="2" fontId="19" fillId="0" borderId="0" xfId="0" applyNumberFormat="1" applyFont="1" applyAlignment="1" applyProtection="1">
      <alignment horizontal="center" vertical="center"/>
    </xf>
    <xf numFmtId="44" fontId="16" fillId="0" borderId="3" xfId="1" applyFont="1" applyBorder="1" applyAlignment="1" applyProtection="1">
      <alignment horizontal="center" vertical="center"/>
    </xf>
    <xf numFmtId="44" fontId="19" fillId="0" borderId="1" xfId="1" applyFont="1" applyBorder="1" applyAlignment="1" applyProtection="1">
      <alignment horizontal="center" vertical="center"/>
    </xf>
    <xf numFmtId="44" fontId="16" fillId="0" borderId="1" xfId="1" applyFont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  <xf numFmtId="1" fontId="19" fillId="7" borderId="1" xfId="0" applyNumberFormat="1" applyFont="1" applyFill="1" applyBorder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center" vertical="center" wrapText="1"/>
    </xf>
    <xf numFmtId="2" fontId="19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Protection="1"/>
    <xf numFmtId="2" fontId="22" fillId="0" borderId="0" xfId="0" applyNumberFormat="1" applyFont="1" applyAlignment="1" applyProtection="1">
      <alignment horizontal="center" vertical="center"/>
    </xf>
    <xf numFmtId="14" fontId="26" fillId="0" borderId="0" xfId="0" applyNumberFormat="1" applyFont="1" applyFill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/>
    </xf>
    <xf numFmtId="2" fontId="16" fillId="0" borderId="0" xfId="0" applyNumberFormat="1" applyFont="1" applyBorder="1" applyAlignment="1" applyProtection="1">
      <alignment vertical="top" wrapText="1"/>
    </xf>
    <xf numFmtId="2" fontId="22" fillId="0" borderId="0" xfId="0" applyNumberFormat="1" applyFont="1" applyBorder="1" applyAlignment="1" applyProtection="1">
      <alignment horizontal="center" vertical="center"/>
    </xf>
    <xf numFmtId="2" fontId="19" fillId="0" borderId="0" xfId="0" applyNumberFormat="1" applyFont="1" applyAlignment="1" applyProtection="1">
      <alignment horizontal="center" vertical="center"/>
    </xf>
    <xf numFmtId="44" fontId="16" fillId="0" borderId="0" xfId="1" applyFont="1" applyFill="1" applyAlignment="1" applyProtection="1">
      <alignment horizontal="center" vertical="center"/>
    </xf>
    <xf numFmtId="44" fontId="16" fillId="0" borderId="0" xfId="1" applyFont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44" fontId="16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0" fontId="0" fillId="0" borderId="0" xfId="2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/>
    </xf>
    <xf numFmtId="10" fontId="15" fillId="0" borderId="8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2" fontId="16" fillId="7" borderId="1" xfId="0" applyNumberFormat="1" applyFont="1" applyFill="1" applyBorder="1" applyAlignment="1" applyProtection="1">
      <alignment horizontal="center" vertical="center"/>
      <protection locked="0"/>
    </xf>
    <xf numFmtId="2" fontId="32" fillId="0" borderId="0" xfId="0" applyNumberFormat="1" applyFont="1" applyFill="1" applyBorder="1" applyAlignment="1" applyProtection="1">
      <alignment horizontal="center" vertical="center"/>
    </xf>
    <xf numFmtId="1" fontId="32" fillId="0" borderId="1" xfId="0" applyNumberFormat="1" applyFont="1" applyFill="1" applyBorder="1" applyAlignment="1" applyProtection="1">
      <alignment horizontal="center" vertical="center"/>
    </xf>
    <xf numFmtId="1" fontId="23" fillId="4" borderId="8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Border="1" applyAlignment="1" applyProtection="1">
      <alignment vertical="center"/>
    </xf>
    <xf numFmtId="44" fontId="16" fillId="4" borderId="1" xfId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2" fontId="22" fillId="0" borderId="0" xfId="0" applyNumberFormat="1" applyFont="1" applyAlignment="1" applyProtection="1">
      <alignment horizontal="center" vertical="center"/>
    </xf>
    <xf numFmtId="2" fontId="22" fillId="0" borderId="25" xfId="0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5" fontId="1" fillId="0" borderId="1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textRotation="255"/>
    </xf>
    <xf numFmtId="0" fontId="0" fillId="0" borderId="0" xfId="0" applyAlignment="1">
      <alignment horizontal="center" textRotation="255"/>
    </xf>
    <xf numFmtId="0" fontId="0" fillId="0" borderId="0" xfId="0" applyFill="1" applyAlignment="1">
      <alignment horizontal="center" textRotation="255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33" xfId="0" applyFont="1" applyFill="1" applyBorder="1" applyAlignment="1">
      <alignment horizontal="center" textRotation="255"/>
    </xf>
    <xf numFmtId="0" fontId="10" fillId="0" borderId="33" xfId="0" applyNumberFormat="1" applyFont="1" applyFill="1" applyBorder="1" applyAlignment="1" applyProtection="1">
      <alignment horizontal="center" textRotation="255" wrapText="1"/>
    </xf>
    <xf numFmtId="0" fontId="36" fillId="0" borderId="33" xfId="0" applyFont="1" applyFill="1" applyBorder="1" applyAlignment="1">
      <alignment horizontal="center" textRotation="255"/>
    </xf>
    <xf numFmtId="0" fontId="1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10" fillId="0" borderId="34" xfId="0" applyFont="1" applyFill="1" applyBorder="1" applyAlignment="1">
      <alignment horizontal="center" textRotation="255"/>
    </xf>
    <xf numFmtId="0" fontId="10" fillId="0" borderId="15" xfId="0" applyFont="1" applyFill="1" applyBorder="1" applyAlignment="1">
      <alignment horizontal="center" textRotation="255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textRotation="255"/>
    </xf>
    <xf numFmtId="2" fontId="1" fillId="0" borderId="1" xfId="0" applyNumberFormat="1" applyFont="1" applyFill="1" applyBorder="1" applyAlignment="1">
      <alignment horizontal="center" vertical="center"/>
    </xf>
    <xf numFmtId="2" fontId="8" fillId="10" borderId="0" xfId="0" applyNumberFormat="1" applyFont="1" applyFill="1" applyBorder="1" applyAlignment="1" applyProtection="1">
      <alignment horizontal="center" vertical="center"/>
    </xf>
    <xf numFmtId="166" fontId="1" fillId="0" borderId="13" xfId="3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/>
    </xf>
    <xf numFmtId="2" fontId="16" fillId="10" borderId="0" xfId="0" applyNumberFormat="1" applyFont="1" applyFill="1" applyBorder="1" applyAlignment="1" applyProtection="1">
      <alignment horizontal="center" vertical="center"/>
    </xf>
    <xf numFmtId="2" fontId="16" fillId="0" borderId="29" xfId="0" applyNumberFormat="1" applyFont="1" applyBorder="1" applyAlignment="1" applyProtection="1">
      <alignment horizontal="center" vertical="center"/>
    </xf>
    <xf numFmtId="1" fontId="16" fillId="5" borderId="4" xfId="0" applyNumberFormat="1" applyFont="1" applyFill="1" applyBorder="1" applyAlignment="1" applyProtection="1">
      <alignment horizontal="center" vertical="center"/>
      <protection locked="0"/>
    </xf>
    <xf numFmtId="2" fontId="16" fillId="5" borderId="4" xfId="0" applyNumberFormat="1" applyFont="1" applyFill="1" applyBorder="1" applyAlignment="1" applyProtection="1">
      <alignment horizontal="center" vertical="center"/>
      <protection locked="0"/>
    </xf>
    <xf numFmtId="2" fontId="16" fillId="0" borderId="35" xfId="0" applyNumberFormat="1" applyFont="1" applyBorder="1" applyAlignment="1" applyProtection="1">
      <alignment horizontal="center" vertical="center"/>
    </xf>
    <xf numFmtId="2" fontId="16" fillId="0" borderId="27" xfId="0" applyNumberFormat="1" applyFont="1" applyBorder="1" applyAlignment="1" applyProtection="1">
      <alignment horizontal="center" vertical="center"/>
    </xf>
    <xf numFmtId="2" fontId="16" fillId="10" borderId="25" xfId="0" applyNumberFormat="1" applyFont="1" applyFill="1" applyBorder="1" applyAlignment="1" applyProtection="1">
      <alignment horizontal="center" vertical="center"/>
    </xf>
    <xf numFmtId="2" fontId="16" fillId="0" borderId="37" xfId="0" applyNumberFormat="1" applyFont="1" applyBorder="1" applyAlignment="1" applyProtection="1">
      <alignment horizontal="center" vertical="center"/>
    </xf>
    <xf numFmtId="2" fontId="16" fillId="0" borderId="31" xfId="0" applyNumberFormat="1" applyFont="1" applyBorder="1" applyAlignment="1" applyProtection="1">
      <alignment horizontal="center" vertical="center"/>
    </xf>
    <xf numFmtId="2" fontId="16" fillId="7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40" xfId="0" applyNumberFormat="1" applyFont="1" applyBorder="1" applyAlignment="1" applyProtection="1">
      <alignment horizontal="center" vertical="center"/>
    </xf>
    <xf numFmtId="1" fontId="16" fillId="5" borderId="6" xfId="0" applyNumberFormat="1" applyFont="1" applyFill="1" applyBorder="1" applyAlignment="1" applyProtection="1">
      <alignment horizontal="center" vertical="center"/>
      <protection locked="0"/>
    </xf>
    <xf numFmtId="2" fontId="16" fillId="5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41" xfId="0" applyNumberFormat="1" applyFont="1" applyBorder="1" applyAlignment="1" applyProtection="1">
      <alignment horizontal="center" vertical="center"/>
    </xf>
    <xf numFmtId="2" fontId="16" fillId="7" borderId="4" xfId="0" applyNumberFormat="1" applyFont="1" applyFill="1" applyBorder="1" applyAlignment="1" applyProtection="1">
      <alignment horizontal="center" vertical="center"/>
      <protection locked="0"/>
    </xf>
    <xf numFmtId="2" fontId="16" fillId="0" borderId="5" xfId="0" applyNumberFormat="1" applyFont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2" fontId="0" fillId="10" borderId="0" xfId="0" applyNumberFormat="1" applyFill="1" applyAlignment="1" applyProtection="1">
      <alignment horizontal="center"/>
    </xf>
    <xf numFmtId="2" fontId="0" fillId="0" borderId="0" xfId="0" applyNumberFormat="1" applyFont="1" applyBorder="1" applyAlignment="1" applyProtection="1">
      <alignment horizontal="center" vertical="center"/>
    </xf>
    <xf numFmtId="167" fontId="0" fillId="0" borderId="0" xfId="0" applyNumberFormat="1" applyProtection="1"/>
    <xf numFmtId="2" fontId="1" fillId="7" borderId="24" xfId="0" applyNumberFormat="1" applyFont="1" applyFill="1" applyBorder="1" applyAlignment="1" applyProtection="1">
      <alignment horizontal="center" vertical="center" wrapText="1"/>
    </xf>
    <xf numFmtId="2" fontId="1" fillId="7" borderId="8" xfId="0" applyNumberFormat="1" applyFont="1" applyFill="1" applyBorder="1" applyAlignment="1" applyProtection="1">
      <alignment horizontal="center" vertical="center" wrapText="1"/>
    </xf>
    <xf numFmtId="2" fontId="1" fillId="0" borderId="20" xfId="0" applyNumberFormat="1" applyFont="1" applyFill="1" applyBorder="1" applyAlignment="1" applyProtection="1">
      <alignment horizontal="center" vertical="center" wrapText="1"/>
    </xf>
    <xf numFmtId="164" fontId="1" fillId="0" borderId="42" xfId="0" applyNumberFormat="1" applyFont="1" applyFill="1" applyBorder="1" applyAlignment="1" applyProtection="1">
      <alignment horizontal="center" vertical="center"/>
    </xf>
    <xf numFmtId="2" fontId="1" fillId="7" borderId="21" xfId="0" applyNumberFormat="1" applyFont="1" applyFill="1" applyBorder="1" applyAlignment="1" applyProtection="1">
      <alignment horizontal="center" vertical="center" wrapText="1"/>
    </xf>
    <xf numFmtId="2" fontId="1" fillId="0" borderId="36" xfId="0" applyNumberFormat="1" applyFont="1" applyFill="1" applyBorder="1" applyAlignment="1" applyProtection="1">
      <alignment horizontal="center" vertical="center"/>
    </xf>
    <xf numFmtId="10" fontId="13" fillId="0" borderId="8" xfId="0" applyNumberFormat="1" applyFont="1" applyBorder="1" applyAlignment="1" applyProtection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 wrapText="1"/>
    </xf>
    <xf numFmtId="2" fontId="1" fillId="0" borderId="5" xfId="0" applyNumberFormat="1" applyFont="1" applyFill="1" applyBorder="1" applyAlignment="1" applyProtection="1">
      <alignment horizontal="center" vertical="center" wrapText="1"/>
    </xf>
    <xf numFmtId="164" fontId="1" fillId="0" borderId="20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/>
    </xf>
    <xf numFmtId="2" fontId="1" fillId="0" borderId="11" xfId="0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/>
    </xf>
    <xf numFmtId="2" fontId="1" fillId="4" borderId="18" xfId="0" applyNumberFormat="1" applyFont="1" applyFill="1" applyBorder="1" applyAlignment="1" applyProtection="1">
      <alignment horizontal="center" vertical="center" wrapText="1"/>
    </xf>
    <xf numFmtId="2" fontId="1" fillId="4" borderId="8" xfId="0" applyNumberFormat="1" applyFont="1" applyFill="1" applyBorder="1" applyAlignment="1" applyProtection="1">
      <alignment horizontal="center" vertical="center" wrapText="1"/>
    </xf>
    <xf numFmtId="10" fontId="1" fillId="0" borderId="13" xfId="0" applyNumberFormat="1" applyFont="1" applyFill="1" applyBorder="1" applyAlignment="1" applyProtection="1">
      <alignment horizontal="center" vertical="center" wrapText="1"/>
    </xf>
    <xf numFmtId="2" fontId="0" fillId="4" borderId="21" xfId="0" applyNumberFormat="1" applyFill="1" applyBorder="1" applyAlignment="1" applyProtection="1">
      <alignment horizontal="center" vertical="center" wrapText="1"/>
    </xf>
    <xf numFmtId="2" fontId="1" fillId="0" borderId="36" xfId="0" applyNumberFormat="1" applyFont="1" applyFill="1" applyBorder="1" applyAlignment="1" applyProtection="1">
      <alignment horizontal="center" vertical="center" wrapText="1"/>
    </xf>
    <xf numFmtId="165" fontId="1" fillId="0" borderId="36" xfId="0" applyNumberFormat="1" applyFont="1" applyFill="1" applyBorder="1" applyAlignment="1" applyProtection="1">
      <alignment horizontal="center" vertical="center"/>
    </xf>
    <xf numFmtId="165" fontId="1" fillId="0" borderId="21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 wrapText="1"/>
    </xf>
    <xf numFmtId="2" fontId="1" fillId="4" borderId="20" xfId="0" applyNumberFormat="1" applyFont="1" applyFill="1" applyBorder="1" applyAlignment="1" applyProtection="1">
      <alignment horizontal="center" vertical="center"/>
    </xf>
    <xf numFmtId="2" fontId="1" fillId="4" borderId="21" xfId="0" applyNumberFormat="1" applyFont="1" applyFill="1" applyBorder="1" applyAlignment="1" applyProtection="1">
      <alignment horizontal="center" vertical="center" wrapText="1"/>
    </xf>
    <xf numFmtId="2" fontId="1" fillId="4" borderId="8" xfId="0" applyNumberFormat="1" applyFont="1" applyFill="1" applyBorder="1" applyAlignment="1" applyProtection="1">
      <alignment horizontal="center" vertical="center"/>
    </xf>
    <xf numFmtId="2" fontId="1" fillId="0" borderId="42" xfId="0" applyNumberFormat="1" applyFont="1" applyFill="1" applyBorder="1" applyAlignment="1" applyProtection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</xf>
    <xf numFmtId="2" fontId="7" fillId="7" borderId="13" xfId="0" applyNumberFormat="1" applyFont="1" applyFill="1" applyBorder="1" applyAlignment="1" applyProtection="1">
      <alignment horizontal="center"/>
    </xf>
    <xf numFmtId="2" fontId="7" fillId="7" borderId="8" xfId="0" applyNumberFormat="1" applyFont="1" applyFill="1" applyBorder="1" applyAlignment="1" applyProtection="1">
      <alignment horizontal="center"/>
    </xf>
    <xf numFmtId="1" fontId="1" fillId="0" borderId="21" xfId="0" applyNumberFormat="1" applyFont="1" applyFill="1" applyBorder="1" applyAlignment="1" applyProtection="1">
      <alignment horizontal="center" vertical="center" wrapText="1"/>
    </xf>
    <xf numFmtId="2" fontId="1" fillId="7" borderId="20" xfId="0" applyNumberFormat="1" applyFont="1" applyFill="1" applyBorder="1" applyAlignment="1" applyProtection="1">
      <alignment horizontal="center" vertical="center" wrapText="1"/>
    </xf>
    <xf numFmtId="2" fontId="0" fillId="7" borderId="22" xfId="0" applyNumberFormat="1" applyFill="1" applyBorder="1" applyAlignment="1" applyProtection="1">
      <alignment horizontal="center" vertical="center" wrapText="1"/>
    </xf>
    <xf numFmtId="10" fontId="0" fillId="0" borderId="22" xfId="0" applyNumberFormat="1" applyFill="1" applyBorder="1" applyAlignment="1" applyProtection="1">
      <alignment horizontal="center" vertical="center" wrapText="1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2" fontId="0" fillId="7" borderId="8" xfId="0" applyNumberFormat="1" applyFill="1" applyBorder="1" applyAlignment="1" applyProtection="1">
      <alignment horizontal="center" vertical="center" wrapText="1"/>
    </xf>
    <xf numFmtId="2" fontId="9" fillId="0" borderId="0" xfId="0" applyNumberFormat="1" applyFont="1" applyFill="1" applyBorder="1" applyAlignment="1" applyProtection="1">
      <alignment vertical="center"/>
    </xf>
    <xf numFmtId="164" fontId="1" fillId="0" borderId="8" xfId="0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164" fontId="0" fillId="0" borderId="0" xfId="0" applyNumberFormat="1" applyFill="1" applyProtection="1"/>
    <xf numFmtId="164" fontId="1" fillId="7" borderId="8" xfId="0" applyNumberFormat="1" applyFont="1" applyFill="1" applyBorder="1" applyAlignment="1" applyProtection="1">
      <alignment horizontal="center" vertical="center" wrapText="1"/>
    </xf>
    <xf numFmtId="164" fontId="1" fillId="0" borderId="8" xfId="0" applyNumberFormat="1" applyFont="1" applyFill="1" applyBorder="1" applyAlignment="1" applyProtection="1">
      <alignment horizontal="center" vertical="center" wrapText="1"/>
    </xf>
    <xf numFmtId="2" fontId="0" fillId="0" borderId="21" xfId="0" applyNumberFormat="1" applyFill="1" applyBorder="1" applyAlignment="1" applyProtection="1">
      <alignment horizontal="center" vertical="center"/>
    </xf>
    <xf numFmtId="1" fontId="1" fillId="0" borderId="36" xfId="0" applyNumberFormat="1" applyFont="1" applyFill="1" applyBorder="1" applyAlignment="1" applyProtection="1">
      <alignment horizontal="center" vertical="center" wrapText="1"/>
    </xf>
    <xf numFmtId="164" fontId="1" fillId="0" borderId="13" xfId="0" applyNumberFormat="1" applyFont="1" applyFill="1" applyBorder="1" applyAlignment="1" applyProtection="1">
      <alignment horizontal="center" vertical="center"/>
    </xf>
    <xf numFmtId="166" fontId="1" fillId="0" borderId="8" xfId="3" applyNumberFormat="1" applyFont="1" applyFill="1" applyBorder="1" applyAlignment="1" applyProtection="1">
      <alignment horizontal="center" vertical="center"/>
    </xf>
    <xf numFmtId="2" fontId="1" fillId="2" borderId="17" xfId="0" applyNumberFormat="1" applyFont="1" applyFill="1" applyBorder="1" applyAlignment="1" applyProtection="1">
      <alignment horizontal="center" vertical="center" wrapText="1"/>
    </xf>
    <xf numFmtId="1" fontId="8" fillId="10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/>
    <xf numFmtId="2" fontId="0" fillId="0" borderId="0" xfId="0" applyNumberFormat="1" applyAlignment="1" applyProtection="1"/>
    <xf numFmtId="2" fontId="1" fillId="0" borderId="42" xfId="0" applyNumberFormat="1" applyFont="1" applyFill="1" applyBorder="1" applyAlignment="1" applyProtection="1">
      <alignment horizontal="center" vertical="center" wrapText="1"/>
    </xf>
    <xf numFmtId="2" fontId="1" fillId="0" borderId="43" xfId="0" applyNumberFormat="1" applyFont="1" applyFill="1" applyBorder="1" applyAlignment="1" applyProtection="1">
      <alignment horizontal="center" vertical="center" wrapText="1"/>
    </xf>
    <xf numFmtId="2" fontId="1" fillId="0" borderId="44" xfId="0" applyNumberFormat="1" applyFont="1" applyFill="1" applyBorder="1" applyAlignment="1" applyProtection="1">
      <alignment horizontal="center" vertical="center" wrapText="1"/>
    </xf>
    <xf numFmtId="2" fontId="1" fillId="0" borderId="23" xfId="0" applyNumberFormat="1" applyFont="1" applyFill="1" applyBorder="1" applyAlignment="1" applyProtection="1">
      <alignment horizontal="center" vertical="center" wrapText="1"/>
    </xf>
    <xf numFmtId="2" fontId="1" fillId="0" borderId="10" xfId="0" applyNumberFormat="1" applyFont="1" applyFill="1" applyBorder="1" applyAlignment="1" applyProtection="1">
      <alignment horizontal="center" vertical="center" wrapText="1"/>
    </xf>
    <xf numFmtId="2" fontId="1" fillId="7" borderId="18" xfId="0" applyNumberFormat="1" applyFont="1" applyFill="1" applyBorder="1" applyAlignment="1" applyProtection="1">
      <alignment horizontal="center" vertical="center" wrapText="1"/>
    </xf>
    <xf numFmtId="10" fontId="0" fillId="0" borderId="21" xfId="0" applyNumberFormat="1" applyFill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>
      <alignment horizontal="center" vertical="center"/>
    </xf>
    <xf numFmtId="2" fontId="0" fillId="0" borderId="22" xfId="0" applyNumberFormat="1" applyFill="1" applyBorder="1" applyAlignment="1" applyProtection="1">
      <alignment horizontal="center" vertical="center" wrapText="1"/>
    </xf>
    <xf numFmtId="2" fontId="1" fillId="0" borderId="35" xfId="0" applyNumberFormat="1" applyFont="1" applyFill="1" applyBorder="1" applyAlignment="1" applyProtection="1">
      <alignment horizontal="center" vertical="center" wrapText="1"/>
    </xf>
    <xf numFmtId="165" fontId="1" fillId="0" borderId="8" xfId="0" applyNumberFormat="1" applyFont="1" applyFill="1" applyBorder="1" applyAlignment="1" applyProtection="1">
      <alignment horizontal="center" vertical="center"/>
    </xf>
    <xf numFmtId="2" fontId="1" fillId="0" borderId="30" xfId="0" applyNumberFormat="1" applyFont="1" applyFill="1" applyBorder="1" applyAlignment="1" applyProtection="1">
      <alignment horizontal="center" vertical="center" wrapText="1"/>
    </xf>
    <xf numFmtId="2" fontId="1" fillId="0" borderId="41" xfId="0" applyNumberFormat="1" applyFont="1" applyFill="1" applyBorder="1" applyAlignment="1" applyProtection="1">
      <alignment horizontal="center" vertical="center" wrapText="1"/>
    </xf>
    <xf numFmtId="1" fontId="16" fillId="7" borderId="13" xfId="0" applyNumberFormat="1" applyFont="1" applyFill="1" applyBorder="1" applyAlignment="1" applyProtection="1">
      <alignment horizontal="center" vertical="center"/>
      <protection locked="0"/>
    </xf>
    <xf numFmtId="1" fontId="16" fillId="7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2" fontId="19" fillId="0" borderId="0" xfId="0" applyNumberFormat="1" applyFont="1" applyBorder="1" applyAlignment="1" applyProtection="1">
      <alignment horizontal="center" vertical="center"/>
    </xf>
    <xf numFmtId="0" fontId="39" fillId="0" borderId="27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horizontal="center" vertical="center"/>
    </xf>
    <xf numFmtId="2" fontId="21" fillId="0" borderId="1" xfId="0" applyNumberFormat="1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 vertical="center"/>
    </xf>
    <xf numFmtId="2" fontId="16" fillId="0" borderId="1" xfId="0" applyNumberFormat="1" applyFont="1" applyBorder="1" applyAlignment="1" applyProtection="1">
      <alignment horizontal="center" vertical="center"/>
    </xf>
    <xf numFmtId="2" fontId="33" fillId="0" borderId="27" xfId="0" applyNumberFormat="1" applyFont="1" applyBorder="1" applyAlignment="1" applyProtection="1">
      <alignment horizontal="center" vertical="center"/>
    </xf>
    <xf numFmtId="2" fontId="33" fillId="0" borderId="0" xfId="0" applyNumberFormat="1" applyFont="1" applyBorder="1" applyAlignment="1" applyProtection="1">
      <alignment horizontal="center" vertical="center"/>
    </xf>
    <xf numFmtId="2" fontId="16" fillId="0" borderId="16" xfId="0" applyNumberFormat="1" applyFont="1" applyBorder="1" applyAlignment="1" applyProtection="1">
      <alignment horizontal="center" vertical="center"/>
    </xf>
    <xf numFmtId="2" fontId="16" fillId="0" borderId="38" xfId="0" applyNumberFormat="1" applyFont="1" applyBorder="1" applyAlignment="1" applyProtection="1">
      <alignment horizontal="center" vertical="center"/>
    </xf>
    <xf numFmtId="2" fontId="16" fillId="0" borderId="39" xfId="0" applyNumberFormat="1" applyFont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2" fontId="16" fillId="0" borderId="26" xfId="0" applyNumberFormat="1" applyFont="1" applyBorder="1" applyAlignment="1" applyProtection="1">
      <alignment horizontal="left" vertical="top" wrapText="1"/>
    </xf>
    <xf numFmtId="2" fontId="16" fillId="0" borderId="0" xfId="0" applyNumberFormat="1" applyFont="1" applyBorder="1" applyAlignment="1" applyProtection="1">
      <alignment horizontal="left" vertical="top" wrapText="1"/>
    </xf>
    <xf numFmtId="2" fontId="22" fillId="0" borderId="27" xfId="0" applyNumberFormat="1" applyFont="1" applyBorder="1" applyAlignment="1" applyProtection="1">
      <alignment horizontal="center" vertical="center"/>
    </xf>
    <xf numFmtId="2" fontId="22" fillId="0" borderId="19" xfId="0" applyNumberFormat="1" applyFont="1" applyBorder="1" applyAlignment="1" applyProtection="1">
      <alignment horizontal="center" vertical="center"/>
    </xf>
    <xf numFmtId="2" fontId="16" fillId="0" borderId="17" xfId="0" applyNumberFormat="1" applyFont="1" applyBorder="1" applyAlignment="1" applyProtection="1">
      <alignment horizontal="center" vertical="center"/>
    </xf>
    <xf numFmtId="2" fontId="16" fillId="0" borderId="36" xfId="0" applyNumberFormat="1" applyFont="1" applyBorder="1" applyAlignment="1" applyProtection="1">
      <alignment horizontal="center" vertical="center"/>
    </xf>
    <xf numFmtId="2" fontId="16" fillId="0" borderId="12" xfId="0" applyNumberFormat="1" applyFont="1" applyBorder="1" applyAlignment="1" applyProtection="1">
      <alignment horizontal="center" vertical="center"/>
    </xf>
    <xf numFmtId="2" fontId="16" fillId="0" borderId="14" xfId="0" applyNumberFormat="1" applyFont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vertical="center"/>
    </xf>
    <xf numFmtId="0" fontId="31" fillId="0" borderId="28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</xf>
    <xf numFmtId="2" fontId="8" fillId="9" borderId="20" xfId="0" applyNumberFormat="1" applyFont="1" applyFill="1" applyBorder="1" applyAlignment="1" applyProtection="1">
      <alignment horizontal="center" vertical="center"/>
      <protection locked="0"/>
    </xf>
    <xf numFmtId="2" fontId="8" fillId="9" borderId="21" xfId="0" applyNumberFormat="1" applyFont="1" applyFill="1" applyBorder="1" applyAlignment="1" applyProtection="1">
      <alignment horizontal="center" vertical="center"/>
      <protection locked="0"/>
    </xf>
    <xf numFmtId="2" fontId="8" fillId="9" borderId="22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2" fontId="16" fillId="0" borderId="2" xfId="0" applyNumberFormat="1" applyFont="1" applyBorder="1" applyAlignment="1" applyProtection="1">
      <alignment horizontal="center" vertical="center"/>
    </xf>
    <xf numFmtId="2" fontId="9" fillId="4" borderId="29" xfId="0" applyNumberFormat="1" applyFont="1" applyFill="1" applyBorder="1" applyAlignment="1" applyProtection="1">
      <alignment horizontal="center" vertical="center"/>
    </xf>
    <xf numFmtId="2" fontId="9" fillId="4" borderId="28" xfId="0" applyNumberFormat="1" applyFont="1" applyFill="1" applyBorder="1" applyAlignment="1" applyProtection="1">
      <alignment horizontal="center" vertical="center"/>
    </xf>
    <xf numFmtId="2" fontId="9" fillId="4" borderId="30" xfId="0" applyNumberFormat="1" applyFont="1" applyFill="1" applyBorder="1" applyAlignment="1" applyProtection="1">
      <alignment horizontal="center" vertical="center"/>
    </xf>
    <xf numFmtId="2" fontId="9" fillId="4" borderId="27" xfId="0" applyNumberFormat="1" applyFont="1" applyFill="1" applyBorder="1" applyAlignment="1" applyProtection="1">
      <alignment horizontal="center" vertical="center"/>
    </xf>
    <xf numFmtId="2" fontId="9" fillId="4" borderId="0" xfId="0" applyNumberFormat="1" applyFont="1" applyFill="1" applyBorder="1" applyAlignment="1" applyProtection="1">
      <alignment horizontal="center" vertical="center"/>
    </xf>
    <xf numFmtId="2" fontId="9" fillId="4" borderId="25" xfId="0" applyNumberFormat="1" applyFont="1" applyFill="1" applyBorder="1" applyAlignment="1" applyProtection="1">
      <alignment horizontal="center" vertical="center"/>
    </xf>
    <xf numFmtId="2" fontId="9" fillId="4" borderId="31" xfId="0" applyNumberFormat="1" applyFont="1" applyFill="1" applyBorder="1" applyAlignment="1" applyProtection="1">
      <alignment horizontal="center" vertical="center"/>
    </xf>
    <xf numFmtId="2" fontId="9" fillId="4" borderId="7" xfId="0" applyNumberFormat="1" applyFont="1" applyFill="1" applyBorder="1" applyAlignment="1" applyProtection="1">
      <alignment horizontal="center" vertical="center"/>
    </xf>
    <xf numFmtId="2" fontId="9" fillId="4" borderId="32" xfId="0" applyNumberFormat="1" applyFont="1" applyFill="1" applyBorder="1" applyAlignment="1" applyProtection="1">
      <alignment horizontal="center" vertical="center"/>
    </xf>
    <xf numFmtId="2" fontId="8" fillId="10" borderId="14" xfId="0" applyNumberFormat="1" applyFont="1" applyFill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2" fontId="11" fillId="0" borderId="0" xfId="0" applyNumberFormat="1" applyFont="1" applyAlignment="1" applyProtection="1">
      <alignment horizontal="right"/>
    </xf>
    <xf numFmtId="2" fontId="11" fillId="0" borderId="25" xfId="0" applyNumberFormat="1" applyFont="1" applyBorder="1" applyAlignment="1" applyProtection="1">
      <alignment horizontal="right"/>
    </xf>
    <xf numFmtId="2" fontId="11" fillId="0" borderId="0" xfId="0" applyNumberFormat="1" applyFont="1" applyBorder="1" applyAlignment="1" applyProtection="1">
      <alignment horizontal="left" vertical="center"/>
    </xf>
    <xf numFmtId="2" fontId="12" fillId="0" borderId="20" xfId="0" applyNumberFormat="1" applyFont="1" applyBorder="1" applyAlignment="1" applyProtection="1">
      <alignment horizontal="center" vertical="center"/>
    </xf>
    <xf numFmtId="2" fontId="0" fillId="0" borderId="21" xfId="0" applyNumberFormat="1" applyBorder="1" applyAlignment="1" applyProtection="1">
      <alignment horizontal="center" vertical="center"/>
    </xf>
    <xf numFmtId="2" fontId="0" fillId="0" borderId="22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11" fillId="0" borderId="19" xfId="0" applyNumberFormat="1" applyFont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 wrapText="1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2">
    <dxf>
      <font>
        <strike val="0"/>
        <color rgb="FF00B050"/>
      </font>
    </dxf>
    <dxf>
      <font>
        <strike val="0"/>
        <color rgb="FF00B050"/>
      </font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35</xdr:row>
      <xdr:rowOff>38099</xdr:rowOff>
    </xdr:from>
    <xdr:to>
      <xdr:col>3</xdr:col>
      <xdr:colOff>153191</xdr:colOff>
      <xdr:row>35</xdr:row>
      <xdr:rowOff>590550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6334124"/>
          <a:ext cx="2537616" cy="5524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115091</xdr:colOff>
      <xdr:row>2</xdr:row>
      <xdr:rowOff>95250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2537616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19050</xdr:rowOff>
    </xdr:from>
    <xdr:to>
      <xdr:col>3</xdr:col>
      <xdr:colOff>115091</xdr:colOff>
      <xdr:row>72</xdr:row>
      <xdr:rowOff>87540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2525375"/>
          <a:ext cx="2537616" cy="55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40"/>
  <sheetViews>
    <sheetView tabSelected="1" topLeftCell="A52" workbookViewId="0">
      <selection activeCell="D40" sqref="D40"/>
    </sheetView>
  </sheetViews>
  <sheetFormatPr baseColWidth="10" defaultRowHeight="12.75"/>
  <cols>
    <col min="1" max="1" width="4.28515625" style="68" bestFit="1" customWidth="1"/>
    <col min="2" max="2" width="3.7109375" style="68" customWidth="1"/>
    <col min="3" max="3" width="28.42578125" style="68" customWidth="1"/>
    <col min="4" max="4" width="7.140625" style="68" customWidth="1"/>
    <col min="5" max="5" width="10.85546875" style="68" customWidth="1"/>
    <col min="6" max="6" width="16.85546875" style="68" customWidth="1"/>
    <col min="7" max="7" width="13" style="68" customWidth="1"/>
    <col min="8" max="8" width="9.42578125" style="68" customWidth="1"/>
    <col min="9" max="9" width="16.28515625" style="68" customWidth="1"/>
    <col min="10" max="10" width="11.7109375" style="68" bestFit="1" customWidth="1"/>
    <col min="11" max="11" width="9.28515625" style="68" customWidth="1"/>
    <col min="12" max="12" width="7.85546875" style="68" bestFit="1" customWidth="1"/>
    <col min="13" max="13" width="5.7109375" style="68" bestFit="1" customWidth="1"/>
    <col min="14" max="14" width="7.140625" style="68" bestFit="1" customWidth="1"/>
    <col min="15" max="15" width="11.85546875" style="68" bestFit="1" customWidth="1"/>
    <col min="16" max="16" width="8.140625" style="68" bestFit="1" customWidth="1"/>
    <col min="17" max="17" width="10.42578125" style="68" customWidth="1"/>
    <col min="18" max="18" width="8.5703125" style="68" customWidth="1"/>
    <col min="19" max="16384" width="11.42578125" style="68"/>
  </cols>
  <sheetData>
    <row r="2" spans="1:14" ht="14.25">
      <c r="M2" s="114">
        <f>IF($D$39="",0,IF($D$39&gt;10,HLOOKUP($D$39,COMPOSITTIONS!A:Z,4,FALSE),""))</f>
        <v>0</v>
      </c>
    </row>
    <row r="4" spans="1:14" ht="27.75" customHeight="1">
      <c r="A4" s="258" t="s">
        <v>106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112"/>
    </row>
    <row r="5" spans="1:14" ht="51" customHeight="1">
      <c r="A5" s="264" t="s">
        <v>111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92"/>
    </row>
    <row r="6" spans="1:14">
      <c r="A6" s="69"/>
      <c r="B6" s="70"/>
      <c r="C6" s="70"/>
      <c r="D6" s="70"/>
      <c r="E6" s="70"/>
      <c r="F6" s="70"/>
      <c r="G6" s="70"/>
      <c r="H6" s="70"/>
      <c r="I6" s="70"/>
      <c r="J6" s="70"/>
      <c r="K6" s="67"/>
    </row>
    <row r="7" spans="1:14">
      <c r="A7" s="71">
        <f>COMPOSITTIONS!E1</f>
        <v>1</v>
      </c>
      <c r="B7" s="256" t="str">
        <f>COMPOSITTIONS!E2</f>
        <v>MEL N°=1  MOHA T ALEX</v>
      </c>
      <c r="C7" s="256"/>
      <c r="D7" s="85">
        <v>30</v>
      </c>
      <c r="E7" s="256" t="str">
        <f>COMPOSITTIONS!C9</f>
        <v>Cretelle des prés</v>
      </c>
      <c r="F7" s="256"/>
      <c r="G7" s="85">
        <v>59</v>
      </c>
      <c r="H7" s="255" t="str">
        <f>COMPOSITTIONS!C38</f>
        <v>RGA 4n</v>
      </c>
      <c r="I7" s="255"/>
      <c r="J7" s="67"/>
      <c r="K7" s="67"/>
    </row>
    <row r="8" spans="1:14" ht="12.75" customHeight="1">
      <c r="A8" s="71">
        <f>COMPOSITTIONS!F1</f>
        <v>2</v>
      </c>
      <c r="B8" s="256" t="str">
        <f>COMPOSITTIONS!F2</f>
        <v>MEL N°=2  SEIGLE T INCARNAT</v>
      </c>
      <c r="C8" s="256"/>
      <c r="D8" s="85">
        <v>31</v>
      </c>
      <c r="E8" s="256" t="str">
        <f>COMPOSITTIONS!C10</f>
        <v>Dactyle</v>
      </c>
      <c r="F8" s="256"/>
      <c r="G8" s="85">
        <v>60</v>
      </c>
      <c r="H8" s="255" t="str">
        <f>COMPOSITTIONS!C39</f>
        <v>RGH 2n</v>
      </c>
      <c r="I8" s="255"/>
      <c r="J8" s="67"/>
      <c r="K8" s="67"/>
    </row>
    <row r="9" spans="1:14" ht="12.75" customHeight="1">
      <c r="A9" s="71">
        <f>COMPOSITTIONS!G1</f>
        <v>3</v>
      </c>
      <c r="B9" s="256" t="str">
        <f>COMPOSITTIONS!G2</f>
        <v>MEL N°=3  AVOINE VESCE DE P</v>
      </c>
      <c r="C9" s="256"/>
      <c r="D9" s="85">
        <v>32</v>
      </c>
      <c r="E9" s="256" t="str">
        <f>COMPOSITTIONS!C11</f>
        <v>Fenugrec</v>
      </c>
      <c r="F9" s="256"/>
      <c r="G9" s="85">
        <v>61</v>
      </c>
      <c r="H9" s="255" t="str">
        <f>COMPOSITTIONS!C40</f>
        <v>RGH 4n</v>
      </c>
      <c r="I9" s="255"/>
      <c r="J9" s="67"/>
      <c r="K9" s="67"/>
    </row>
    <row r="10" spans="1:14" ht="12.75" customHeight="1">
      <c r="A10" s="71">
        <f>COMPOSITTIONS!H1</f>
        <v>4</v>
      </c>
      <c r="B10" s="256" t="str">
        <f>COMPOSITTIONS!H2</f>
        <v>MEL N = 31 AVOINE VESCE VELUE</v>
      </c>
      <c r="C10" s="256"/>
      <c r="D10" s="85">
        <v>33</v>
      </c>
      <c r="E10" s="256" t="str">
        <f>COMPOSITTIONS!C12</f>
        <v>Festulolium</v>
      </c>
      <c r="F10" s="256"/>
      <c r="G10" s="85">
        <v>62</v>
      </c>
      <c r="H10" s="255" t="str">
        <f>COMPOSITTIONS!C41</f>
        <v>RGI A 2N</v>
      </c>
      <c r="I10" s="255"/>
      <c r="L10" s="86"/>
      <c r="M10" s="87"/>
      <c r="N10" s="86"/>
    </row>
    <row r="11" spans="1:14" ht="15" customHeight="1">
      <c r="A11" s="71">
        <f>COMPOSITTIONS!I1</f>
        <v>5</v>
      </c>
      <c r="B11" s="256" t="str">
        <f>COMPOSITTIONS!I2</f>
        <v>MEL N°=4  MOUTARDE PHACELIE</v>
      </c>
      <c r="C11" s="256"/>
      <c r="D11" s="85">
        <v>34</v>
      </c>
      <c r="E11" s="256" t="str">
        <f>COMPOSITTIONS!C13</f>
        <v>Fétuque des prés</v>
      </c>
      <c r="F11" s="256"/>
      <c r="G11" s="85">
        <v>63</v>
      </c>
      <c r="H11" s="255" t="str">
        <f>COMPOSITTIONS!C42</f>
        <v>RGI A 4N</v>
      </c>
      <c r="I11" s="255"/>
      <c r="L11" s="86"/>
      <c r="M11" s="87"/>
      <c r="N11" s="86"/>
    </row>
    <row r="12" spans="1:14">
      <c r="A12" s="71">
        <f>COMPOSITTIONS!J1</f>
        <v>6</v>
      </c>
      <c r="B12" s="256" t="str">
        <f>COMPOSITTIONS!J2</f>
        <v>MEL N°5 FENUGREC RADIS CHI</v>
      </c>
      <c r="C12" s="256"/>
      <c r="D12" s="85">
        <v>35</v>
      </c>
      <c r="E12" s="256" t="str">
        <f>COMPOSITTIONS!C14</f>
        <v>Fétuque Elevée</v>
      </c>
      <c r="F12" s="256"/>
      <c r="G12" s="85">
        <v>64</v>
      </c>
      <c r="H12" s="255" t="str">
        <f>COMPOSITTIONS!C43</f>
        <v>RGI NA 2N</v>
      </c>
      <c r="I12" s="255"/>
      <c r="L12" s="86"/>
      <c r="M12" s="87"/>
      <c r="N12" s="86"/>
    </row>
    <row r="13" spans="1:14" ht="12.75" customHeight="1">
      <c r="A13" s="71">
        <f>COMPOSITTIONS!K1</f>
        <v>7</v>
      </c>
      <c r="B13" s="256" t="str">
        <f>COMPOSITTIONS!K2</f>
        <v>MEL PHACELIE RADIS CHINOIS</v>
      </c>
      <c r="C13" s="256"/>
      <c r="D13" s="85">
        <v>36</v>
      </c>
      <c r="E13" s="256" t="str">
        <f>COMPOSITTIONS!C15</f>
        <v>Fétuque rouge</v>
      </c>
      <c r="F13" s="256"/>
      <c r="G13" s="85">
        <v>65</v>
      </c>
      <c r="H13" s="255" t="str">
        <f>COMPOSITTIONS!C44</f>
        <v>RGI NA 4N</v>
      </c>
      <c r="I13" s="255"/>
      <c r="L13" s="86"/>
      <c r="M13" s="87"/>
      <c r="N13" s="86"/>
    </row>
    <row r="14" spans="1:14">
      <c r="A14" s="71">
        <f>COMPOSITTIONS!L1</f>
        <v>8</v>
      </c>
      <c r="B14" s="256" t="str">
        <f>COMPOSITTIONS!L2</f>
        <v>MELANGE EQUIN</v>
      </c>
      <c r="C14" s="256"/>
      <c r="D14" s="85">
        <v>37</v>
      </c>
      <c r="E14" s="256" t="str">
        <f>COMPOSITTIONS!C16</f>
        <v>Feverolle</v>
      </c>
      <c r="F14" s="256"/>
      <c r="G14" s="85">
        <v>66</v>
      </c>
      <c r="H14" s="255" t="str">
        <f>COMPOSITTIONS!C45</f>
        <v>Sainfoin (cosse)</v>
      </c>
      <c r="I14" s="255"/>
      <c r="L14" s="86"/>
      <c r="M14" s="87"/>
      <c r="N14" s="86"/>
    </row>
    <row r="15" spans="1:14" ht="12.75" customHeight="1">
      <c r="A15" s="71">
        <f>COMPOSITTIONS!M1</f>
        <v>9</v>
      </c>
      <c r="B15" s="256" t="str">
        <f>COMPOSITTIONS!M2</f>
        <v>MELANGE FOIN DAUPHINE SAVOY</v>
      </c>
      <c r="C15" s="256"/>
      <c r="D15" s="85">
        <v>38</v>
      </c>
      <c r="E15" s="256" t="str">
        <f>COMPOSITTIONS!C17</f>
        <v>Fléole des prés</v>
      </c>
      <c r="F15" s="256"/>
      <c r="G15" s="85">
        <v>67</v>
      </c>
      <c r="H15" s="255" t="str">
        <f>COMPOSITTIONS!C46</f>
        <v>Sainfoin decortiqué</v>
      </c>
      <c r="I15" s="255"/>
      <c r="L15" s="86"/>
      <c r="M15" s="87"/>
      <c r="N15" s="86"/>
    </row>
    <row r="16" spans="1:14" ht="12.75" customHeight="1">
      <c r="A16" s="71">
        <f>COMPOSITTIONS!N1</f>
        <v>10</v>
      </c>
      <c r="B16" s="256" t="str">
        <f>COMPOSITTIONS!N2</f>
        <v>MELANGE GRINGO</v>
      </c>
      <c r="C16" s="256"/>
      <c r="D16" s="85">
        <v>39</v>
      </c>
      <c r="E16" s="256" t="str">
        <f>COMPOSITTIONS!C18</f>
        <v>Gesse</v>
      </c>
      <c r="F16" s="256"/>
      <c r="G16" s="85">
        <v>68</v>
      </c>
      <c r="H16" s="255" t="str">
        <f>COMPOSITTIONS!C47</f>
        <v>Sarrasin</v>
      </c>
      <c r="I16" s="255"/>
      <c r="L16" s="86"/>
      <c r="M16" s="87"/>
      <c r="N16" s="86"/>
    </row>
    <row r="17" spans="1:14">
      <c r="A17" s="71">
        <f>COMPOSITTIONS!O1</f>
        <v>11</v>
      </c>
      <c r="B17" s="256" t="str">
        <f>COMPOSITTIONS!O2</f>
        <v xml:space="preserve">MELANGE PROTA + FIRST   </v>
      </c>
      <c r="C17" s="256"/>
      <c r="D17" s="85">
        <v>40</v>
      </c>
      <c r="E17" s="256" t="str">
        <f>COMPOSITTIONS!C19</f>
        <v>Lentille noire</v>
      </c>
      <c r="F17" s="256"/>
      <c r="G17" s="85">
        <v>69</v>
      </c>
      <c r="H17" s="255" t="str">
        <f>COMPOSITTIONS!C48</f>
        <v>Seigle forestier</v>
      </c>
      <c r="I17" s="255"/>
      <c r="L17" s="86"/>
      <c r="M17" s="87"/>
      <c r="N17" s="86"/>
    </row>
    <row r="18" spans="1:14">
      <c r="A18" s="71">
        <f>COMPOSITTIONS!P1</f>
        <v>12</v>
      </c>
      <c r="B18" s="256" t="str">
        <f>COMPOSITTIONS!P2</f>
        <v>MELANGE PROTA PLUS 3 MIXTE</v>
      </c>
      <c r="C18" s="256"/>
      <c r="D18" s="85">
        <v>41</v>
      </c>
      <c r="E18" s="256" t="str">
        <f>COMPOSITTIONS!C20</f>
        <v>Lin</v>
      </c>
      <c r="F18" s="256"/>
      <c r="G18" s="85">
        <v>70</v>
      </c>
      <c r="H18" s="255" t="str">
        <f>COMPOSITTIONS!C49</f>
        <v>Seigle fourrager</v>
      </c>
      <c r="I18" s="255"/>
      <c r="L18" s="86"/>
      <c r="M18" s="87"/>
      <c r="N18" s="86"/>
    </row>
    <row r="19" spans="1:14">
      <c r="A19" s="71">
        <f>COMPOSITTIONS!Q1</f>
        <v>13</v>
      </c>
      <c r="B19" s="256" t="str">
        <f>COMPOSITTIONS!Q2</f>
        <v>MELANGE SATANAS</v>
      </c>
      <c r="C19" s="256"/>
      <c r="D19" s="85">
        <v>42</v>
      </c>
      <c r="E19" s="256" t="str">
        <f>COMPOSITTIONS!C21</f>
        <v>Lotier</v>
      </c>
      <c r="F19" s="256"/>
      <c r="G19" s="85">
        <v>71</v>
      </c>
      <c r="H19" s="255" t="str">
        <f>COMPOSITTIONS!C50</f>
        <v>Sorgho fourrager</v>
      </c>
      <c r="I19" s="255"/>
      <c r="L19" s="86"/>
      <c r="M19" s="87"/>
      <c r="N19" s="86"/>
    </row>
    <row r="20" spans="1:14">
      <c r="A20" s="71">
        <f>COMPOSITTIONS!R1</f>
        <v>14</v>
      </c>
      <c r="B20" s="256" t="str">
        <f>COMPOSITTIONS!R2</f>
        <v xml:space="preserve">MELANGE ST MARCELIN </v>
      </c>
      <c r="C20" s="256"/>
      <c r="D20" s="85">
        <v>43</v>
      </c>
      <c r="E20" s="256" t="str">
        <f>COMPOSITTIONS!C22</f>
        <v>Luzerne</v>
      </c>
      <c r="F20" s="256"/>
      <c r="G20" s="85">
        <v>72</v>
      </c>
      <c r="H20" s="255" t="str">
        <f>COMPOSITTIONS!C51</f>
        <v>Tournesol</v>
      </c>
      <c r="I20" s="255"/>
      <c r="L20" s="86"/>
      <c r="M20" s="87"/>
      <c r="N20" s="86"/>
    </row>
    <row r="21" spans="1:14">
      <c r="A21" s="71">
        <f>COMPOSITTIONS!S1</f>
        <v>15</v>
      </c>
      <c r="B21" s="256" t="str">
        <f>COMPOSITTIONS!S2</f>
        <v xml:space="preserve">MELANGE ZONES HUMIDES </v>
      </c>
      <c r="C21" s="256"/>
      <c r="D21" s="85">
        <v>44</v>
      </c>
      <c r="E21" s="256" t="str">
        <f>COMPOSITTIONS!C23</f>
        <v>Mais</v>
      </c>
      <c r="F21" s="256"/>
      <c r="G21" s="85">
        <v>73</v>
      </c>
      <c r="H21" s="255" t="str">
        <f>COMPOSITTIONS!C52</f>
        <v>Trèfle blanc géant</v>
      </c>
      <c r="I21" s="255"/>
      <c r="L21" s="86"/>
      <c r="M21" s="87"/>
      <c r="N21" s="86"/>
    </row>
    <row r="22" spans="1:14">
      <c r="A22" s="71">
        <f>COMPOSITTIONS!T1</f>
        <v>16</v>
      </c>
      <c r="B22" s="256" t="str">
        <f>COMPOSITTIONS!T2</f>
        <v>MELANGE ZONES SECHES</v>
      </c>
      <c r="C22" s="256"/>
      <c r="D22" s="85">
        <v>45</v>
      </c>
      <c r="E22" s="256" t="str">
        <f>COMPOSITTIONS!C24</f>
        <v>Melilot</v>
      </c>
      <c r="F22" s="256"/>
      <c r="G22" s="85">
        <v>74</v>
      </c>
      <c r="H22" s="255" t="str">
        <f>COMPOSITTIONS!C53</f>
        <v>Trèfle blanc ladino</v>
      </c>
      <c r="I22" s="255"/>
      <c r="L22" s="86"/>
      <c r="M22" s="87"/>
      <c r="N22" s="86"/>
    </row>
    <row r="23" spans="1:14" ht="12.75" customHeight="1">
      <c r="A23" s="71">
        <f>COMPOSITTIONS!U1</f>
        <v>17</v>
      </c>
      <c r="B23" s="256" t="str">
        <f>COMPOSITTIONS!U2</f>
        <v>MS ALFA 32</v>
      </c>
      <c r="C23" s="256"/>
      <c r="D23" s="85">
        <v>46</v>
      </c>
      <c r="E23" s="256" t="str">
        <f>COMPOSITTIONS!C25</f>
        <v>Minette</v>
      </c>
      <c r="F23" s="256"/>
      <c r="G23" s="85">
        <v>75</v>
      </c>
      <c r="H23" s="255" t="str">
        <f>COMPOSITTIONS!C54</f>
        <v>Trèfle blanc nain</v>
      </c>
      <c r="I23" s="255"/>
      <c r="L23" s="86"/>
      <c r="M23" s="87"/>
      <c r="N23" s="86"/>
    </row>
    <row r="24" spans="1:14" ht="12" customHeight="1">
      <c r="A24" s="71">
        <f>COMPOSITTIONS!V1</f>
        <v>18</v>
      </c>
      <c r="B24" s="256" t="str">
        <f>COMPOSITTIONS!V2</f>
        <v>MS FAMOSA 40</v>
      </c>
      <c r="C24" s="256"/>
      <c r="D24" s="85">
        <v>47</v>
      </c>
      <c r="E24" s="256" t="str">
        <f>COMPOSITTIONS!C26</f>
        <v>Moha</v>
      </c>
      <c r="F24" s="256"/>
      <c r="G24" s="85">
        <v>76</v>
      </c>
      <c r="H24" s="255" t="str">
        <f>COMPOSITTIONS!C55</f>
        <v>Trèfle d'alexandrie</v>
      </c>
      <c r="I24" s="255"/>
      <c r="L24" s="86"/>
      <c r="M24" s="87"/>
      <c r="N24" s="86"/>
    </row>
    <row r="25" spans="1:14">
      <c r="A25" s="71">
        <f>COMPOSITTIONS!W1</f>
        <v>19</v>
      </c>
      <c r="B25" s="256" t="str">
        <f>COMPOSITTIONS!W2</f>
        <v>MS FAMOSA 44 P</v>
      </c>
      <c r="C25" s="256"/>
      <c r="D25" s="85">
        <v>48</v>
      </c>
      <c r="E25" s="256" t="str">
        <f>COMPOSITTIONS!C27</f>
        <v>Moutarde blanche</v>
      </c>
      <c r="F25" s="256"/>
      <c r="G25" s="85">
        <v>77</v>
      </c>
      <c r="H25" s="255" t="str">
        <f>COMPOSITTIONS!C56</f>
        <v>Trèfle de micheli</v>
      </c>
      <c r="I25" s="255"/>
      <c r="L25" s="86"/>
      <c r="M25" s="87"/>
      <c r="N25" s="86"/>
    </row>
    <row r="26" spans="1:14">
      <c r="A26" s="71">
        <f>COMPOSITTIONS!X1</f>
        <v>20</v>
      </c>
      <c r="B26" s="256" t="str">
        <f>COMPOSITTIONS!X2</f>
        <v>MS FAMOSA 45</v>
      </c>
      <c r="C26" s="256"/>
      <c r="D26" s="85">
        <v>49</v>
      </c>
      <c r="E26" s="256" t="str">
        <f>COMPOSITTIONS!C28</f>
        <v>Navette Fourragére</v>
      </c>
      <c r="F26" s="256"/>
      <c r="G26" s="85">
        <v>78</v>
      </c>
      <c r="H26" s="255" t="str">
        <f>COMPOSITTIONS!C57</f>
        <v>Trèfle de perse</v>
      </c>
      <c r="I26" s="255"/>
      <c r="L26" s="86"/>
      <c r="M26" s="87"/>
      <c r="N26" s="86"/>
    </row>
    <row r="27" spans="1:14">
      <c r="A27" s="71">
        <f>COMPOSITTIONS!Y1</f>
        <v>21</v>
      </c>
      <c r="B27" s="256" t="str">
        <f>COMPOSITTIONS!Y2</f>
        <v>MS JURA 47</v>
      </c>
      <c r="C27" s="256"/>
      <c r="D27" s="85">
        <v>50</v>
      </c>
      <c r="E27" s="256" t="str">
        <f>COMPOSITTIONS!C29</f>
        <v>Nyger</v>
      </c>
      <c r="F27" s="256"/>
      <c r="G27" s="85">
        <v>79</v>
      </c>
      <c r="H27" s="255" t="str">
        <f>COMPOSITTIONS!C58</f>
        <v>Tréfle fléche</v>
      </c>
      <c r="I27" s="255"/>
      <c r="L27" s="86"/>
      <c r="M27" s="87"/>
      <c r="N27" s="86"/>
    </row>
    <row r="28" spans="1:14">
      <c r="A28" s="71">
        <f>COMPOSITTIONS!Z1</f>
        <v>22</v>
      </c>
      <c r="B28" s="256" t="str">
        <f>COMPOSITTIONS!Z2</f>
        <v>MS MEDIA 20</v>
      </c>
      <c r="C28" s="256"/>
      <c r="D28" s="85">
        <v>51</v>
      </c>
      <c r="E28" s="256" t="str">
        <f>COMPOSITTIONS!C30</f>
        <v>Pâturin des prés</v>
      </c>
      <c r="F28" s="256"/>
      <c r="G28" s="85">
        <v>80</v>
      </c>
      <c r="H28" s="255" t="str">
        <f>COMPOSITTIONS!C59</f>
        <v>Trèfle hybride</v>
      </c>
      <c r="I28" s="255"/>
      <c r="L28" s="86"/>
      <c r="M28" s="87"/>
      <c r="N28" s="86"/>
    </row>
    <row r="29" spans="1:14">
      <c r="A29" s="71">
        <f>COMPOSITTIONS!AA1</f>
        <v>23</v>
      </c>
      <c r="B29" s="256" t="str">
        <f>COMPOSITTIONS!AA2</f>
        <v>MS TARDA 33</v>
      </c>
      <c r="C29" s="256"/>
      <c r="D29" s="85">
        <v>52</v>
      </c>
      <c r="E29" s="256" t="str">
        <f>COMPOSITTIONS!C31</f>
        <v>Phacélie</v>
      </c>
      <c r="F29" s="256"/>
      <c r="G29" s="85">
        <v>81</v>
      </c>
      <c r="H29" s="255" t="str">
        <f>COMPOSITTIONS!C60</f>
        <v>Trèfle incarnat</v>
      </c>
      <c r="I29" s="255"/>
      <c r="L29" s="86"/>
      <c r="M29" s="87"/>
      <c r="N29" s="86"/>
    </row>
    <row r="30" spans="1:14">
      <c r="A30" s="71">
        <f>COMPOSITTIONS!AB1</f>
        <v>24</v>
      </c>
      <c r="B30" s="256" t="str">
        <f>COMPOSITTIONS!AB2</f>
        <v>PROTEINE HERBE</v>
      </c>
      <c r="C30" s="256"/>
      <c r="D30" s="85">
        <v>53</v>
      </c>
      <c r="E30" s="256" t="str">
        <f>COMPOSITTIONS!C32</f>
        <v>Plantain</v>
      </c>
      <c r="F30" s="256"/>
      <c r="G30" s="85">
        <v>82</v>
      </c>
      <c r="H30" s="255" t="str">
        <f>COMPOSITTIONS!C61</f>
        <v>Trèfle squarosum</v>
      </c>
      <c r="I30" s="255"/>
      <c r="L30" s="86"/>
      <c r="M30" s="87"/>
      <c r="N30" s="86"/>
    </row>
    <row r="31" spans="1:14">
      <c r="A31" s="85">
        <v>25</v>
      </c>
      <c r="B31" s="279" t="str">
        <f>COMPOSITTIONS!C4</f>
        <v>Avoine noire</v>
      </c>
      <c r="C31" s="280"/>
      <c r="D31" s="85">
        <v>54</v>
      </c>
      <c r="E31" s="256" t="str">
        <f>COMPOSITTIONS!C33</f>
        <v>Pois fourrager de printemps</v>
      </c>
      <c r="F31" s="256"/>
      <c r="G31" s="85">
        <v>83</v>
      </c>
      <c r="H31" s="255" t="str">
        <f>COMPOSITTIONS!C62</f>
        <v>Trèfle vésiculum</v>
      </c>
      <c r="I31" s="255"/>
      <c r="J31" s="67"/>
      <c r="K31" s="67"/>
      <c r="L31" s="88"/>
      <c r="M31" s="88"/>
      <c r="N31" s="88"/>
    </row>
    <row r="32" spans="1:14">
      <c r="A32" s="85">
        <v>26</v>
      </c>
      <c r="B32" s="279" t="str">
        <f>COMPOSITTIONS!C5</f>
        <v>Avoine rude</v>
      </c>
      <c r="C32" s="280"/>
      <c r="D32" s="85">
        <v>55</v>
      </c>
      <c r="E32" s="256" t="str">
        <f>COMPOSITTIONS!C34</f>
        <v>Pois fourrager d'hiver</v>
      </c>
      <c r="F32" s="256"/>
      <c r="G32" s="85">
        <v>84</v>
      </c>
      <c r="H32" s="255" t="str">
        <f>COMPOSITTIONS!C63</f>
        <v>Trèfle violet 2n</v>
      </c>
      <c r="I32" s="255"/>
      <c r="J32" s="67"/>
      <c r="K32" s="67"/>
      <c r="L32" s="88"/>
      <c r="M32" s="88"/>
      <c r="N32" s="88"/>
    </row>
    <row r="33" spans="1:14">
      <c r="A33" s="85">
        <v>27</v>
      </c>
      <c r="B33" s="279" t="str">
        <f>COMPOSITTIONS!C6</f>
        <v>Cameline</v>
      </c>
      <c r="C33" s="280"/>
      <c r="D33" s="85">
        <v>56</v>
      </c>
      <c r="E33" s="256" t="str">
        <f>COMPOSITTIONS!C35</f>
        <v>Radis chinois</v>
      </c>
      <c r="F33" s="256"/>
      <c r="G33" s="85">
        <v>85</v>
      </c>
      <c r="H33" s="255" t="str">
        <f>COMPOSITTIONS!C64</f>
        <v>Trèfle violet 4n</v>
      </c>
      <c r="I33" s="255"/>
      <c r="J33" s="67"/>
      <c r="K33" s="67"/>
      <c r="L33" s="88"/>
      <c r="M33" s="88"/>
      <c r="N33" s="88"/>
    </row>
    <row r="34" spans="1:14">
      <c r="A34" s="85">
        <v>28</v>
      </c>
      <c r="B34" s="279" t="str">
        <f>COMPOSITTIONS!C7</f>
        <v>Chicorée</v>
      </c>
      <c r="C34" s="280"/>
      <c r="D34" s="85">
        <v>57</v>
      </c>
      <c r="E34" s="256" t="str">
        <f>COMPOSITTIONS!C36</f>
        <v>Radis fourrager</v>
      </c>
      <c r="F34" s="256"/>
      <c r="G34" s="85">
        <v>86</v>
      </c>
      <c r="H34" s="255" t="str">
        <f>COMPOSITTIONS!C65</f>
        <v>Vesce commune</v>
      </c>
      <c r="I34" s="255"/>
      <c r="J34" s="67"/>
      <c r="K34" s="67"/>
      <c r="L34" s="88"/>
      <c r="M34" s="88"/>
      <c r="N34" s="88"/>
    </row>
    <row r="35" spans="1:14">
      <c r="A35" s="85">
        <v>29</v>
      </c>
      <c r="B35" s="279" t="str">
        <f>COMPOSITTIONS!C8</f>
        <v>Colza fourrager</v>
      </c>
      <c r="C35" s="280"/>
      <c r="D35" s="85">
        <v>58</v>
      </c>
      <c r="E35" s="256" t="str">
        <f>COMPOSITTIONS!C37</f>
        <v>RGA 2n</v>
      </c>
      <c r="F35" s="256"/>
      <c r="G35" s="85">
        <v>87</v>
      </c>
      <c r="H35" s="255" t="str">
        <f>COMPOSITTIONS!C66</f>
        <v>Vesce velue</v>
      </c>
      <c r="I35" s="255"/>
      <c r="J35" s="67"/>
      <c r="K35" s="67"/>
    </row>
    <row r="36" spans="1:14" s="99" customFormat="1" ht="47.25" customHeight="1" thickBot="1">
      <c r="A36" s="84"/>
      <c r="B36" s="98"/>
      <c r="C36" s="98"/>
      <c r="D36" s="84"/>
      <c r="E36" s="98"/>
      <c r="F36" s="98"/>
      <c r="G36" s="75"/>
      <c r="H36" s="75"/>
      <c r="I36" s="90">
        <f ca="1">TODAY()</f>
        <v>43362</v>
      </c>
      <c r="J36" s="75"/>
      <c r="K36" s="75"/>
    </row>
    <row r="37" spans="1:14" s="100" customFormat="1" ht="21.75" thickBot="1">
      <c r="A37" s="180" t="s">
        <v>100</v>
      </c>
      <c r="B37" s="127"/>
      <c r="C37" s="127"/>
      <c r="D37" s="276"/>
      <c r="E37" s="277"/>
      <c r="F37" s="277"/>
      <c r="G37" s="277"/>
      <c r="H37" s="277"/>
      <c r="I37" s="277"/>
      <c r="J37" s="277"/>
      <c r="K37" s="278"/>
      <c r="N37" s="91"/>
    </row>
    <row r="38" spans="1:14" s="100" customFormat="1" ht="12" customHeight="1" thickBot="1">
      <c r="A38" s="91"/>
      <c r="B38" s="91"/>
      <c r="D38" s="36"/>
      <c r="E38" s="36"/>
      <c r="F38" s="36"/>
      <c r="G38" s="36"/>
      <c r="H38" s="36"/>
      <c r="I38" s="36"/>
      <c r="J38" s="36"/>
      <c r="K38" s="36"/>
    </row>
    <row r="39" spans="1:14" s="100" customFormat="1" ht="22.5" customHeight="1">
      <c r="A39" s="75"/>
      <c r="B39" s="74"/>
      <c r="C39" s="165" t="s">
        <v>107</v>
      </c>
      <c r="D39" s="166">
        <v>17</v>
      </c>
      <c r="E39" s="268" t="str">
        <f>CACHER!F3</f>
        <v>MS ALFA 32</v>
      </c>
      <c r="F39" s="269"/>
      <c r="G39" s="270"/>
      <c r="H39" s="167">
        <v>19</v>
      </c>
      <c r="I39" s="168" t="s">
        <v>57</v>
      </c>
      <c r="J39" s="74"/>
      <c r="K39" s="74"/>
    </row>
    <row r="40" spans="1:14" s="100" customFormat="1" ht="22.5" customHeight="1" thickBot="1">
      <c r="A40" s="75"/>
      <c r="B40" s="74"/>
      <c r="C40" s="172" t="s">
        <v>108</v>
      </c>
      <c r="D40" s="175"/>
      <c r="E40" s="260" t="str">
        <f>CACHER!F4</f>
        <v/>
      </c>
      <c r="F40" s="261"/>
      <c r="G40" s="262"/>
      <c r="H40" s="176"/>
      <c r="I40" s="177" t="s">
        <v>57</v>
      </c>
      <c r="J40" s="74"/>
      <c r="K40" s="74"/>
    </row>
    <row r="41" spans="1:14" s="100" customFormat="1" ht="13.5" thickBot="1">
      <c r="A41" s="75"/>
      <c r="B41" s="74"/>
      <c r="C41" s="169" t="s">
        <v>70</v>
      </c>
      <c r="D41" s="164"/>
      <c r="E41" s="164"/>
      <c r="F41" s="164"/>
      <c r="G41" s="164"/>
      <c r="H41" s="164"/>
      <c r="I41" s="170"/>
      <c r="J41" s="72"/>
      <c r="K41" s="72"/>
    </row>
    <row r="42" spans="1:14" s="100" customFormat="1" ht="13.5" thickBot="1">
      <c r="A42" s="75"/>
      <c r="B42" s="74"/>
      <c r="C42" s="165" t="s">
        <v>77</v>
      </c>
      <c r="D42" s="249"/>
      <c r="E42" s="269" t="str">
        <f>CACHER!F6</f>
        <v/>
      </c>
      <c r="F42" s="269"/>
      <c r="G42" s="270"/>
      <c r="H42" s="178"/>
      <c r="I42" s="179" t="s">
        <v>57</v>
      </c>
      <c r="J42" s="74"/>
      <c r="K42" s="74"/>
    </row>
    <row r="43" spans="1:14" s="100" customFormat="1" ht="13.5" thickBot="1">
      <c r="A43" s="75"/>
      <c r="B43" s="74"/>
      <c r="C43" s="169" t="s">
        <v>78</v>
      </c>
      <c r="D43" s="249"/>
      <c r="E43" s="271" t="str">
        <f>CACHER!F7</f>
        <v/>
      </c>
      <c r="F43" s="271"/>
      <c r="G43" s="272"/>
      <c r="H43" s="108"/>
      <c r="I43" s="171" t="s">
        <v>57</v>
      </c>
      <c r="J43" s="74"/>
      <c r="K43" s="74"/>
    </row>
    <row r="44" spans="1:14" s="100" customFormat="1" ht="13.5" thickBot="1">
      <c r="A44" s="75"/>
      <c r="B44" s="74"/>
      <c r="C44" s="169" t="s">
        <v>79</v>
      </c>
      <c r="D44" s="249"/>
      <c r="E44" s="271" t="str">
        <f>CACHER!F8</f>
        <v/>
      </c>
      <c r="F44" s="271"/>
      <c r="G44" s="272"/>
      <c r="H44" s="108"/>
      <c r="I44" s="171" t="s">
        <v>57</v>
      </c>
      <c r="J44" s="74"/>
      <c r="K44" s="74"/>
    </row>
    <row r="45" spans="1:14" s="100" customFormat="1" ht="13.5" thickBot="1">
      <c r="A45" s="75"/>
      <c r="B45" s="74"/>
      <c r="C45" s="169" t="s">
        <v>80</v>
      </c>
      <c r="D45" s="249"/>
      <c r="E45" s="271" t="str">
        <f>CACHER!F9</f>
        <v/>
      </c>
      <c r="F45" s="271"/>
      <c r="G45" s="272"/>
      <c r="H45" s="108"/>
      <c r="I45" s="171" t="s">
        <v>57</v>
      </c>
      <c r="J45" s="74"/>
      <c r="K45" s="74"/>
    </row>
    <row r="46" spans="1:14" s="100" customFormat="1" ht="13.5" thickBot="1">
      <c r="A46" s="75"/>
      <c r="B46" s="74"/>
      <c r="C46" s="169" t="s">
        <v>81</v>
      </c>
      <c r="D46" s="249"/>
      <c r="E46" s="271" t="str">
        <f>CACHER!F10</f>
        <v/>
      </c>
      <c r="F46" s="271"/>
      <c r="G46" s="272"/>
      <c r="H46" s="108"/>
      <c r="I46" s="171" t="s">
        <v>57</v>
      </c>
      <c r="J46" s="74"/>
      <c r="K46" s="74"/>
    </row>
    <row r="47" spans="1:14" s="100" customFormat="1" ht="13.5" thickBot="1">
      <c r="A47" s="75"/>
      <c r="B47" s="74"/>
      <c r="C47" s="172" t="s">
        <v>82</v>
      </c>
      <c r="D47" s="250"/>
      <c r="E47" s="261" t="str">
        <f>CACHER!F11</f>
        <v/>
      </c>
      <c r="F47" s="261"/>
      <c r="G47" s="262"/>
      <c r="H47" s="173"/>
      <c r="I47" s="174" t="s">
        <v>57</v>
      </c>
      <c r="J47" s="74"/>
      <c r="K47" s="74"/>
    </row>
    <row r="48" spans="1:14" s="100" customFormat="1" ht="13.5" thickBot="1">
      <c r="A48" s="75"/>
      <c r="B48" s="75"/>
      <c r="C48" s="77"/>
      <c r="D48" s="78"/>
      <c r="E48" s="75"/>
      <c r="F48" s="75"/>
      <c r="G48" s="75"/>
      <c r="H48" s="75"/>
      <c r="I48" s="75"/>
      <c r="J48" s="75"/>
      <c r="K48" s="75"/>
    </row>
    <row r="49" spans="1:12" s="100" customFormat="1" ht="13.5" thickBot="1">
      <c r="A49" s="129" t="s">
        <v>92</v>
      </c>
      <c r="B49" s="129"/>
      <c r="C49" s="130"/>
      <c r="D49" s="106">
        <f>CACHER!E13</f>
        <v>0.39917600465178532</v>
      </c>
      <c r="E49" s="266" t="s">
        <v>93</v>
      </c>
      <c r="F49" s="267"/>
      <c r="G49" s="76" t="s">
        <v>71</v>
      </c>
      <c r="H49" s="79">
        <f>CACHER!J13</f>
        <v>19</v>
      </c>
      <c r="I49" s="76" t="s">
        <v>57</v>
      </c>
      <c r="J49" s="74"/>
      <c r="K49" s="74"/>
    </row>
    <row r="50" spans="1:12" s="100" customFormat="1" ht="13.5" thickBot="1">
      <c r="D50" s="106">
        <f>CACHER!E14</f>
        <v>0.60082399534821462</v>
      </c>
      <c r="E50" s="253" t="s">
        <v>139</v>
      </c>
      <c r="F50" s="254"/>
      <c r="K50" s="74"/>
    </row>
    <row r="51" spans="1:12" s="100" customFormat="1" ht="23.25" customHeight="1">
      <c r="C51" s="128" t="s">
        <v>101</v>
      </c>
      <c r="D51" s="128"/>
      <c r="E51" s="128"/>
      <c r="F51" s="128"/>
      <c r="G51" s="128"/>
      <c r="K51" s="74"/>
    </row>
    <row r="52" spans="1:12" s="100" customFormat="1">
      <c r="A52" s="72"/>
      <c r="B52" s="72"/>
      <c r="C52" s="72"/>
      <c r="D52" s="72"/>
      <c r="E52" s="72"/>
      <c r="F52" s="72"/>
      <c r="G52" s="80" t="s">
        <v>104</v>
      </c>
      <c r="H52" s="80" t="s">
        <v>95</v>
      </c>
      <c r="I52" s="80" t="s">
        <v>94</v>
      </c>
      <c r="J52" s="94" t="s">
        <v>99</v>
      </c>
      <c r="K52" s="252" t="s">
        <v>140</v>
      </c>
      <c r="L52" s="103"/>
    </row>
    <row r="53" spans="1:12" s="115" customFormat="1">
      <c r="A53" s="72"/>
      <c r="B53" s="72"/>
      <c r="C53" s="72"/>
      <c r="D53" s="110">
        <f>IF(D39="","",D39)</f>
        <v>17</v>
      </c>
      <c r="E53" s="257" t="str">
        <f>E39</f>
        <v>MS ALFA 32</v>
      </c>
      <c r="F53" s="257"/>
      <c r="G53" s="113"/>
      <c r="H53" s="76">
        <f>IF(H39="","",H39)</f>
        <v>19</v>
      </c>
      <c r="I53" s="79"/>
      <c r="J53" s="79"/>
      <c r="K53" s="79" t="str">
        <f>IF(D63="","",H53*D63)</f>
        <v/>
      </c>
      <c r="L53" s="122"/>
    </row>
    <row r="54" spans="1:12" s="100" customFormat="1">
      <c r="A54" s="75"/>
      <c r="B54" s="74"/>
      <c r="C54" s="72" t="s">
        <v>67</v>
      </c>
      <c r="D54" s="110" t="str">
        <f>IF(D40="","",D40)</f>
        <v/>
      </c>
      <c r="E54" s="257" t="str">
        <f>E40</f>
        <v/>
      </c>
      <c r="F54" s="257"/>
      <c r="G54" s="113"/>
      <c r="H54" s="76" t="str">
        <f>IF(H40="","",H40)</f>
        <v/>
      </c>
      <c r="I54" s="83" t="str">
        <f>IF(H54="","",H54*(G54/1000))</f>
        <v/>
      </c>
      <c r="J54" s="101" t="str">
        <f>IF(I54="","",PRODUCT(I54,D63))</f>
        <v/>
      </c>
      <c r="K54" s="79" t="str">
        <f>IF(D64="","",H54*D64)</f>
        <v/>
      </c>
    </row>
    <row r="55" spans="1:12" s="100" customFormat="1">
      <c r="A55" s="75"/>
      <c r="B55" s="74"/>
      <c r="C55" s="72" t="s">
        <v>70</v>
      </c>
      <c r="D55" s="109"/>
      <c r="E55" s="74"/>
      <c r="F55" s="75"/>
      <c r="G55" s="95"/>
      <c r="H55" s="72"/>
      <c r="I55" s="96"/>
      <c r="K55" s="115"/>
    </row>
    <row r="56" spans="1:12" s="100" customFormat="1">
      <c r="A56" s="75"/>
      <c r="B56" s="74"/>
      <c r="C56" s="72" t="s">
        <v>77</v>
      </c>
      <c r="D56" s="110" t="str">
        <f t="shared" ref="D56:D61" si="0">IF(D42="","",D42)</f>
        <v/>
      </c>
      <c r="E56" s="281" t="str">
        <f t="shared" ref="E56:E61" si="1">E42</f>
        <v/>
      </c>
      <c r="F56" s="272"/>
      <c r="G56" s="113"/>
      <c r="H56" s="73" t="str">
        <f t="shared" ref="H56:H61" si="2">IF(H42="","",H42)</f>
        <v/>
      </c>
      <c r="I56" s="81" t="str">
        <f t="shared" ref="I56:I61" si="3">IF(H56="","",H56*(G56/1000))</f>
        <v/>
      </c>
      <c r="J56" s="83" t="str">
        <f t="shared" ref="J56:J61" si="4">IF(I56="","",I56*$D$63)</f>
        <v/>
      </c>
      <c r="K56" s="79" t="str">
        <f>IF(D66="","",H56*D66)</f>
        <v/>
      </c>
    </row>
    <row r="57" spans="1:12" s="100" customFormat="1">
      <c r="A57" s="75"/>
      <c r="B57" s="74"/>
      <c r="C57" s="72" t="s">
        <v>78</v>
      </c>
      <c r="D57" s="110" t="str">
        <f t="shared" si="0"/>
        <v/>
      </c>
      <c r="E57" s="281" t="str">
        <f t="shared" si="1"/>
        <v/>
      </c>
      <c r="F57" s="272"/>
      <c r="G57" s="113"/>
      <c r="H57" s="73" t="str">
        <f t="shared" si="2"/>
        <v/>
      </c>
      <c r="I57" s="81" t="str">
        <f t="shared" si="3"/>
        <v/>
      </c>
      <c r="J57" s="83" t="str">
        <f t="shared" si="4"/>
        <v/>
      </c>
      <c r="K57" s="79" t="str">
        <f t="shared" ref="K57:K61" si="5">IF(D67="","",H57*D67)</f>
        <v/>
      </c>
    </row>
    <row r="58" spans="1:12" s="100" customFormat="1">
      <c r="A58" s="75"/>
      <c r="B58" s="74"/>
      <c r="C58" s="72" t="s">
        <v>79</v>
      </c>
      <c r="D58" s="110" t="str">
        <f t="shared" si="0"/>
        <v/>
      </c>
      <c r="E58" s="281" t="str">
        <f t="shared" si="1"/>
        <v/>
      </c>
      <c r="F58" s="272"/>
      <c r="G58" s="113"/>
      <c r="H58" s="73" t="str">
        <f t="shared" si="2"/>
        <v/>
      </c>
      <c r="I58" s="81" t="str">
        <f t="shared" si="3"/>
        <v/>
      </c>
      <c r="J58" s="83" t="str">
        <f t="shared" si="4"/>
        <v/>
      </c>
      <c r="K58" s="79" t="str">
        <f t="shared" si="5"/>
        <v/>
      </c>
    </row>
    <row r="59" spans="1:12" s="100" customFormat="1" ht="13.5" customHeight="1">
      <c r="A59" s="75"/>
      <c r="B59" s="74"/>
      <c r="C59" s="72" t="s">
        <v>80</v>
      </c>
      <c r="D59" s="110" t="str">
        <f t="shared" si="0"/>
        <v/>
      </c>
      <c r="E59" s="281" t="str">
        <f t="shared" si="1"/>
        <v/>
      </c>
      <c r="F59" s="272"/>
      <c r="G59" s="113"/>
      <c r="H59" s="73" t="str">
        <f t="shared" si="2"/>
        <v/>
      </c>
      <c r="I59" s="81" t="str">
        <f t="shared" si="3"/>
        <v/>
      </c>
      <c r="J59" s="83" t="str">
        <f t="shared" si="4"/>
        <v/>
      </c>
      <c r="K59" s="79" t="str">
        <f t="shared" si="5"/>
        <v/>
      </c>
    </row>
    <row r="60" spans="1:12" s="100" customFormat="1">
      <c r="A60" s="75"/>
      <c r="B60" s="74"/>
      <c r="C60" s="72" t="s">
        <v>81</v>
      </c>
      <c r="D60" s="110" t="str">
        <f t="shared" si="0"/>
        <v/>
      </c>
      <c r="E60" s="281" t="str">
        <f t="shared" si="1"/>
        <v/>
      </c>
      <c r="F60" s="272"/>
      <c r="G60" s="113"/>
      <c r="H60" s="73" t="str">
        <f t="shared" si="2"/>
        <v/>
      </c>
      <c r="I60" s="81" t="str">
        <f t="shared" si="3"/>
        <v/>
      </c>
      <c r="J60" s="83" t="str">
        <f t="shared" si="4"/>
        <v/>
      </c>
      <c r="K60" s="79" t="str">
        <f t="shared" si="5"/>
        <v/>
      </c>
    </row>
    <row r="61" spans="1:12" s="100" customFormat="1">
      <c r="A61" s="75"/>
      <c r="B61" s="74"/>
      <c r="C61" s="72" t="s">
        <v>82</v>
      </c>
      <c r="D61" s="110" t="str">
        <f t="shared" si="0"/>
        <v/>
      </c>
      <c r="E61" s="281" t="str">
        <f t="shared" si="1"/>
        <v/>
      </c>
      <c r="F61" s="272"/>
      <c r="G61" s="113"/>
      <c r="H61" s="73" t="str">
        <f t="shared" si="2"/>
        <v/>
      </c>
      <c r="I61" s="81" t="str">
        <f t="shared" si="3"/>
        <v/>
      </c>
      <c r="J61" s="83" t="str">
        <f t="shared" si="4"/>
        <v/>
      </c>
      <c r="K61" s="79" t="str">
        <f t="shared" si="5"/>
        <v/>
      </c>
    </row>
    <row r="62" spans="1:12" s="100" customFormat="1" ht="13.5" thickBot="1">
      <c r="A62" s="75"/>
      <c r="B62" s="75"/>
      <c r="C62" s="77"/>
      <c r="D62" s="78"/>
      <c r="E62" s="75"/>
      <c r="F62" s="75"/>
      <c r="G62" s="75"/>
      <c r="H62" s="75"/>
      <c r="I62" s="75"/>
      <c r="J62" s="75"/>
      <c r="K62" s="115"/>
    </row>
    <row r="63" spans="1:12" s="100" customFormat="1" ht="13.5" thickBot="1">
      <c r="A63" s="89"/>
      <c r="B63" s="89"/>
      <c r="C63" s="93" t="s">
        <v>97</v>
      </c>
      <c r="D63" s="111"/>
      <c r="E63" s="97" t="s">
        <v>98</v>
      </c>
      <c r="G63" s="76" t="s">
        <v>71</v>
      </c>
      <c r="H63" s="79">
        <f>SUM(H54,H56:H61)</f>
        <v>0</v>
      </c>
      <c r="I63" s="82">
        <f>SUM(I54,I56:I61)</f>
        <v>0</v>
      </c>
      <c r="J63" s="83">
        <f>SUM(J56:J61,J54)</f>
        <v>0</v>
      </c>
      <c r="K63" s="251"/>
    </row>
    <row r="64" spans="1:12" s="100" customFormat="1" ht="8.25" customHeight="1"/>
    <row r="65" spans="1:13" s="100" customFormat="1" ht="15.75" customHeight="1" thickBot="1">
      <c r="A65" s="117" t="s">
        <v>96</v>
      </c>
      <c r="B65" s="117"/>
      <c r="C65" s="117"/>
    </row>
    <row r="66" spans="1:13" s="100" customFormat="1" ht="14.25" customHeight="1">
      <c r="A66" s="118"/>
      <c r="B66" s="119"/>
      <c r="C66" s="119"/>
      <c r="D66" s="119"/>
      <c r="E66" s="119"/>
      <c r="F66" s="119"/>
      <c r="G66" s="119"/>
      <c r="H66" s="119"/>
      <c r="I66" s="119"/>
      <c r="J66" s="119"/>
      <c r="K66" s="120"/>
    </row>
    <row r="67" spans="1:13" s="100" customFormat="1">
      <c r="A67" s="121"/>
      <c r="B67" s="122"/>
      <c r="C67" s="122"/>
      <c r="D67" s="122"/>
      <c r="E67" s="122"/>
      <c r="F67" s="122"/>
      <c r="G67" s="122"/>
      <c r="H67" s="122"/>
      <c r="I67" s="122"/>
      <c r="J67" s="122"/>
      <c r="K67" s="123"/>
    </row>
    <row r="68" spans="1:13" s="100" customFormat="1">
      <c r="A68" s="121"/>
      <c r="B68" s="122"/>
      <c r="C68" s="122"/>
      <c r="D68" s="122"/>
      <c r="E68" s="122"/>
      <c r="F68" s="122"/>
      <c r="G68" s="122"/>
      <c r="H68" s="122"/>
      <c r="I68" s="122"/>
      <c r="J68" s="122"/>
      <c r="K68" s="123"/>
    </row>
    <row r="69" spans="1:13" s="100" customFormat="1" ht="13.5" thickBot="1">
      <c r="A69" s="124"/>
      <c r="B69" s="125"/>
      <c r="C69" s="125"/>
      <c r="D69" s="125"/>
      <c r="E69" s="125"/>
      <c r="F69" s="125"/>
      <c r="G69" s="125"/>
      <c r="H69" s="125"/>
      <c r="I69" s="125"/>
      <c r="J69" s="125"/>
      <c r="K69" s="126"/>
    </row>
    <row r="70" spans="1:13" s="100" customFormat="1">
      <c r="C70" s="107"/>
      <c r="D70" s="107"/>
      <c r="E70" s="273" t="s">
        <v>102</v>
      </c>
      <c r="F70" s="273"/>
      <c r="G70" s="273"/>
      <c r="H70" s="273"/>
      <c r="I70" s="273"/>
      <c r="J70" s="273"/>
      <c r="K70" s="273"/>
    </row>
    <row r="71" spans="1:13" s="100" customFormat="1">
      <c r="C71" s="107"/>
      <c r="D71" s="107"/>
      <c r="E71" s="274"/>
      <c r="F71" s="274"/>
      <c r="G71" s="274"/>
      <c r="H71" s="274"/>
      <c r="I71" s="274"/>
      <c r="J71" s="274"/>
      <c r="K71" s="274"/>
    </row>
    <row r="72" spans="1:13" s="100" customFormat="1">
      <c r="C72" s="107"/>
      <c r="D72" s="107"/>
      <c r="E72" s="274"/>
      <c r="F72" s="274"/>
      <c r="G72" s="274"/>
      <c r="H72" s="274"/>
      <c r="I72" s="274"/>
      <c r="J72" s="274"/>
      <c r="K72" s="274"/>
    </row>
    <row r="73" spans="1:13" s="100" customFormat="1">
      <c r="C73" s="107"/>
      <c r="D73" s="107"/>
      <c r="E73" s="274"/>
      <c r="F73" s="274"/>
      <c r="G73" s="274"/>
      <c r="H73" s="274"/>
      <c r="I73" s="274"/>
      <c r="J73" s="274"/>
      <c r="K73" s="274"/>
    </row>
    <row r="74" spans="1:13" s="99" customFormat="1" ht="4.5" customHeight="1"/>
    <row r="75" spans="1:13" s="99" customFormat="1" ht="31.5" customHeight="1">
      <c r="A75" s="102"/>
      <c r="B75" s="102"/>
      <c r="C75" s="105" t="s">
        <v>12</v>
      </c>
      <c r="D75" s="263" t="s">
        <v>89</v>
      </c>
      <c r="E75" s="263"/>
      <c r="F75" s="263" t="s">
        <v>64</v>
      </c>
      <c r="G75" s="263"/>
      <c r="H75" s="263" t="s">
        <v>105</v>
      </c>
      <c r="I75" s="263"/>
      <c r="J75" s="44"/>
      <c r="K75" s="44"/>
      <c r="L75" s="86"/>
    </row>
    <row r="76" spans="1:13" s="99" customFormat="1" ht="15.75" customHeight="1">
      <c r="A76" s="102"/>
      <c r="B76" s="102"/>
      <c r="C76" s="105" t="str">
        <f>IFERROR(INDEX(CACHER!$D$18:$D$80,MATCH(ROW()-75,CACHER!$J$18:$J$80,0)),"")</f>
        <v>Dactyle</v>
      </c>
      <c r="D76" s="263">
        <f>IF($C76="","",VLOOKUP($C76,CACHER!$D$18:$I$80,3,0))</f>
        <v>1.9000000000000001</v>
      </c>
      <c r="E76" s="263"/>
      <c r="F76" s="304">
        <f>IF($C76="","",VLOOKUP($C76,CACHER!$D$18:$I$80,4,0))</f>
        <v>0.1</v>
      </c>
      <c r="G76" s="304"/>
      <c r="H76" s="304">
        <f>IF($C76="","",VLOOKUP($C76,CACHER!$D$18:$I$80,6,0))</f>
        <v>0.16414714209979958</v>
      </c>
      <c r="I76" s="304"/>
      <c r="J76" s="44"/>
      <c r="K76" s="44"/>
      <c r="L76" s="87"/>
      <c r="M76" s="86"/>
    </row>
    <row r="77" spans="1:13" s="99" customFormat="1" ht="15.75" customHeight="1">
      <c r="A77" s="116"/>
      <c r="B77" s="116"/>
      <c r="C77" s="105" t="str">
        <f>IFERROR(INDEX(CACHER!$D$18:$D$80,MATCH(ROW()-75,CACHER!$J$18:$J$80,0)),"")</f>
        <v>Fétuque des prés</v>
      </c>
      <c r="D77" s="263">
        <f>IF($C77="","",VLOOKUP($C77,CACHER!$D$18:$I$80,3,0))</f>
        <v>3.8000000000000003</v>
      </c>
      <c r="E77" s="263"/>
      <c r="F77" s="304">
        <f>IF($C77="","",VLOOKUP($C77,CACHER!$D$18:$I$80,4,0))</f>
        <v>0.2</v>
      </c>
      <c r="G77" s="304"/>
      <c r="H77" s="304">
        <f>IF($C77="","",VLOOKUP($C77,CACHER!$D$18:$I$80,6,0))</f>
        <v>0.17219357063410345</v>
      </c>
      <c r="I77" s="304"/>
    </row>
    <row r="78" spans="1:13" s="99" customFormat="1" ht="15.75" customHeight="1">
      <c r="A78" s="116"/>
      <c r="B78" s="116"/>
      <c r="C78" s="105" t="str">
        <f>IFERROR(INDEX(CACHER!$D$18:$D$80,MATCH(ROW()-75,CACHER!$J$18:$J$80,0)),"")</f>
        <v>Fléole des prés</v>
      </c>
      <c r="D78" s="263">
        <f>IF($C78="","",VLOOKUP($C78,CACHER!$D$18:$I$80,3,0))</f>
        <v>0.95000000000000007</v>
      </c>
      <c r="E78" s="263"/>
      <c r="F78" s="304">
        <f>IF($C78="","",VLOOKUP($C78,CACHER!$D$18:$I$80,4,0))</f>
        <v>0.05</v>
      </c>
      <c r="G78" s="304"/>
      <c r="H78" s="304">
        <f>IF($C78="","",VLOOKUP($C78,CACHER!$D$18:$I$80,6,0))</f>
        <v>0.19515271338531731</v>
      </c>
      <c r="I78" s="304"/>
    </row>
    <row r="79" spans="1:13" s="100" customFormat="1" ht="15.75" customHeight="1">
      <c r="A79" s="115"/>
      <c r="B79" s="115"/>
      <c r="C79" s="105" t="str">
        <f>IFERROR(INDEX(CACHER!$D$18:$D$80,MATCH(ROW()-75,CACHER!$J$18:$J$80,0)),"")</f>
        <v>Luzerne</v>
      </c>
      <c r="D79" s="263">
        <f>IF($C79="","",VLOOKUP($C79,CACHER!$D$18:$I$80,3,0))</f>
        <v>9.5</v>
      </c>
      <c r="E79" s="263"/>
      <c r="F79" s="304">
        <f>IF($C79="","",VLOOKUP($C79,CACHER!$D$18:$I$80,4,0))</f>
        <v>0.5</v>
      </c>
      <c r="G79" s="304"/>
      <c r="H79" s="304">
        <f>IF($C79="","",VLOOKUP($C79,CACHER!$D$18:$I$80,6,0))</f>
        <v>0.39917600465178532</v>
      </c>
      <c r="I79" s="304"/>
    </row>
    <row r="80" spans="1:13" s="100" customFormat="1" ht="15.75" customHeight="1">
      <c r="A80" s="115"/>
      <c r="B80" s="115"/>
      <c r="C80" s="105" t="str">
        <f>IFERROR(INDEX(CACHER!$D$18:$D$80,MATCH(ROW()-75,CACHER!$J$18:$J$80,0)),"")</f>
        <v>RGH 4n</v>
      </c>
      <c r="D80" s="263">
        <f>IF($C80="","",VLOOKUP($C80,CACHER!$D$18:$I$80,3,0))</f>
        <v>2.85</v>
      </c>
      <c r="E80" s="263"/>
      <c r="F80" s="304">
        <f>IF($C80="","",VLOOKUP($C80,CACHER!$D$18:$I$80,4,0))</f>
        <v>0.15</v>
      </c>
      <c r="G80" s="304"/>
      <c r="H80" s="304">
        <f>IF($C80="","",VLOOKUP($C80,CACHER!$D$18:$I$80,6,0))</f>
        <v>6.933056922899429E-2</v>
      </c>
      <c r="I80" s="304"/>
    </row>
    <row r="81" spans="1:9" s="100" customFormat="1" ht="15.75" customHeight="1">
      <c r="A81" s="115"/>
      <c r="B81" s="115"/>
      <c r="C81" s="105" t="str">
        <f>IFERROR(INDEX(CACHER!$D$18:$D$80,MATCH(ROW()-75,CACHER!$J$18:$J$80,0)),"")</f>
        <v/>
      </c>
      <c r="D81" s="263" t="str">
        <f>IF($C81="","",VLOOKUP($C81,CACHER!$D$18:$I$80,3,0))</f>
        <v/>
      </c>
      <c r="E81" s="263"/>
      <c r="F81" s="304" t="str">
        <f>IF($C81="","",VLOOKUP($C81,CACHER!$D$18:$I$80,4,0))</f>
        <v/>
      </c>
      <c r="G81" s="304"/>
      <c r="H81" s="304" t="str">
        <f>IF($C81="","",VLOOKUP($C81,CACHER!$D$18:$I$80,6,0))</f>
        <v/>
      </c>
      <c r="I81" s="304"/>
    </row>
    <row r="82" spans="1:9" s="100" customFormat="1" ht="15.75" customHeight="1">
      <c r="A82" s="115"/>
      <c r="B82" s="115"/>
      <c r="C82" s="105" t="str">
        <f>IFERROR(INDEX(CACHER!$D$18:$D$80,MATCH(ROW()-75,CACHER!$J$18:$J$80,0)),"")</f>
        <v/>
      </c>
      <c r="D82" s="263" t="str">
        <f>IF($C82="","",VLOOKUP($C82,CACHER!$D$18:$I$80,3,0))</f>
        <v/>
      </c>
      <c r="E82" s="263"/>
      <c r="F82" s="304" t="str">
        <f>IF($C82="","",VLOOKUP($C82,CACHER!$D$18:$I$80,4,0))</f>
        <v/>
      </c>
      <c r="G82" s="304"/>
      <c r="H82" s="304" t="str">
        <f>IF($C82="","",VLOOKUP($C82,CACHER!$D$18:$I$80,6,0))</f>
        <v/>
      </c>
      <c r="I82" s="304"/>
    </row>
    <row r="83" spans="1:9" s="100" customFormat="1" ht="15.75" customHeight="1">
      <c r="A83" s="115"/>
      <c r="B83" s="115"/>
      <c r="C83" s="105" t="str">
        <f>IFERROR(INDEX(CACHER!$D$18:$D$80,MATCH(ROW()-75,CACHER!$J$18:$J$80,0)),"")</f>
        <v/>
      </c>
      <c r="D83" s="263" t="str">
        <f>IF($C83="","",VLOOKUP($C83,CACHER!$D$18:$I$80,3,0))</f>
        <v/>
      </c>
      <c r="E83" s="263"/>
      <c r="F83" s="304" t="str">
        <f>IF($C83="","",VLOOKUP($C83,CACHER!$D$18:$I$80,4,0))</f>
        <v/>
      </c>
      <c r="G83" s="304"/>
      <c r="H83" s="304" t="str">
        <f>IF($C83="","",VLOOKUP($C83,CACHER!$D$18:$I$80,6,0))</f>
        <v/>
      </c>
      <c r="I83" s="304"/>
    </row>
    <row r="84" spans="1:9" s="100" customFormat="1" ht="15.75" customHeight="1">
      <c r="A84" s="115"/>
      <c r="B84" s="115"/>
      <c r="C84" s="105" t="str">
        <f>IFERROR(INDEX(CACHER!$D$18:$D$80,MATCH(ROW()-75,CACHER!$J$18:$J$80,0)),"")</f>
        <v/>
      </c>
      <c r="D84" s="263" t="str">
        <f>IF($C84="","",VLOOKUP($C84,CACHER!$D$18:$I$80,3,0))</f>
        <v/>
      </c>
      <c r="E84" s="263"/>
      <c r="F84" s="304" t="str">
        <f>IF($C84="","",VLOOKUP($C84,CACHER!$D$18:$I$80,4,0))</f>
        <v/>
      </c>
      <c r="G84" s="304"/>
      <c r="H84" s="304" t="str">
        <f>IF($C84="","",VLOOKUP($C84,CACHER!$D$18:$I$80,6,0))</f>
        <v/>
      </c>
      <c r="I84" s="304"/>
    </row>
    <row r="85" spans="1:9" s="100" customFormat="1" ht="15.75" customHeight="1">
      <c r="A85" s="115"/>
      <c r="B85" s="115"/>
      <c r="C85" s="105" t="str">
        <f>IFERROR(INDEX(CACHER!$D$18:$D$80,MATCH(ROW()-75,CACHER!$J$18:$J$80,0)),"")</f>
        <v/>
      </c>
      <c r="D85" s="263" t="str">
        <f>IF($C85="","",VLOOKUP($C85,CACHER!$D$18:$I$80,3,0))</f>
        <v/>
      </c>
      <c r="E85" s="263"/>
      <c r="F85" s="304" t="str">
        <f>IF($C85="","",VLOOKUP($C85,CACHER!$D$18:$I$80,4,0))</f>
        <v/>
      </c>
      <c r="G85" s="304"/>
      <c r="H85" s="304" t="str">
        <f>IF($C85="","",VLOOKUP($C85,CACHER!$D$18:$I$80,6,0))</f>
        <v/>
      </c>
      <c r="I85" s="304"/>
    </row>
    <row r="86" spans="1:9" s="100" customFormat="1" ht="15.75" customHeight="1">
      <c r="A86" s="115"/>
      <c r="B86" s="115"/>
      <c r="C86" s="105" t="str">
        <f>IFERROR(INDEX(CACHER!$D$18:$D$80,MATCH(ROW()-75,CACHER!$J$18:$J$80,0)),"")</f>
        <v/>
      </c>
      <c r="D86" s="263" t="str">
        <f>IF($C86="","",VLOOKUP($C86,CACHER!$D$18:$I$80,3,0))</f>
        <v/>
      </c>
      <c r="E86" s="263"/>
      <c r="F86" s="304" t="str">
        <f>IF($C86="","",VLOOKUP($C86,CACHER!$D$18:$I$80,4,0))</f>
        <v/>
      </c>
      <c r="G86" s="304"/>
      <c r="H86" s="304" t="str">
        <f>IF($C86="","",VLOOKUP($C86,CACHER!$D$18:$I$80,6,0))</f>
        <v/>
      </c>
      <c r="I86" s="304"/>
    </row>
    <row r="87" spans="1:9" s="100" customFormat="1" ht="15.75" customHeight="1">
      <c r="A87" s="115"/>
      <c r="B87" s="115"/>
      <c r="C87" s="105" t="str">
        <f>IFERROR(INDEX(CACHER!$D$18:$D$80,MATCH(ROW()-75,CACHER!$J$18:$J$80,0)),"")</f>
        <v/>
      </c>
      <c r="D87" s="263" t="str">
        <f>IF($C87="","",VLOOKUP($C87,CACHER!$D$18:$I$80,3,0))</f>
        <v/>
      </c>
      <c r="E87" s="263"/>
      <c r="F87" s="304" t="str">
        <f>IF($C87="","",VLOOKUP($C87,CACHER!$D$18:$I$80,4,0))</f>
        <v/>
      </c>
      <c r="G87" s="304"/>
      <c r="H87" s="304" t="str">
        <f>IF($C87="","",VLOOKUP($C87,CACHER!$D$18:$I$80,6,0))</f>
        <v/>
      </c>
      <c r="I87" s="304"/>
    </row>
    <row r="88" spans="1:9" s="100" customFormat="1" ht="15.75" customHeight="1">
      <c r="A88" s="115"/>
      <c r="B88" s="115"/>
      <c r="C88" s="105" t="str">
        <f>IFERROR(INDEX(CACHER!$D$18:$D$80,MATCH(ROW()-75,CACHER!$J$18:$J$80,0)),"")</f>
        <v/>
      </c>
      <c r="D88" s="263" t="str">
        <f>IF($C88="","",VLOOKUP($C88,CACHER!$D$18:$I$80,3,0))</f>
        <v/>
      </c>
      <c r="E88" s="263"/>
      <c r="F88" s="304" t="str">
        <f>IF($C88="","",VLOOKUP($C88,CACHER!$D$18:$I$80,4,0))</f>
        <v/>
      </c>
      <c r="G88" s="304"/>
      <c r="H88" s="304" t="str">
        <f>IF($C88="","",VLOOKUP($C88,CACHER!$D$18:$I$80,6,0))</f>
        <v/>
      </c>
      <c r="I88" s="304"/>
    </row>
    <row r="89" spans="1:9" s="100" customFormat="1" ht="15.75" customHeight="1">
      <c r="A89" s="115"/>
      <c r="B89" s="115"/>
      <c r="C89" s="105" t="str">
        <f>IFERROR(INDEX(CACHER!$D$18:$D$80,MATCH(ROW()-75,CACHER!$J$18:$J$80,0)),"")</f>
        <v/>
      </c>
      <c r="D89" s="263" t="str">
        <f>IF($C89="","",VLOOKUP($C89,CACHER!$D$18:$I$80,3,0))</f>
        <v/>
      </c>
      <c r="E89" s="263"/>
      <c r="F89" s="304" t="str">
        <f>IF($C89="","",VLOOKUP($C89,CACHER!$D$18:$I$80,4,0))</f>
        <v/>
      </c>
      <c r="G89" s="304"/>
      <c r="H89" s="304" t="str">
        <f>IF($C89="","",VLOOKUP($C89,CACHER!$D$18:$I$80,6,0))</f>
        <v/>
      </c>
      <c r="I89" s="304"/>
    </row>
    <row r="90" spans="1:9" s="100" customFormat="1" ht="15.75" customHeight="1">
      <c r="C90" s="105" t="str">
        <f>IFERROR(INDEX(CACHER!$D$18:$D$80,MATCH(ROW()-75,CACHER!$J$18:$J$80,0)),"")</f>
        <v/>
      </c>
      <c r="D90" s="263" t="str">
        <f>IF($C90="","",VLOOKUP($C90,CACHER!$D$18:$I$80,3,0))</f>
        <v/>
      </c>
      <c r="E90" s="263"/>
      <c r="F90" s="304" t="str">
        <f>IF($C90="","",VLOOKUP($C90,CACHER!$D$18:$I$80,4,0))</f>
        <v/>
      </c>
      <c r="G90" s="304"/>
      <c r="H90" s="304" t="str">
        <f>IF($C90="","",VLOOKUP($C90,CACHER!$D$18:$I$80,6,0))</f>
        <v/>
      </c>
      <c r="I90" s="304"/>
    </row>
    <row r="91" spans="1:9" s="100" customFormat="1" ht="15.75" customHeight="1">
      <c r="C91" s="105" t="str">
        <f>IFERROR(INDEX(CACHER!$D$18:$D$80,MATCH(ROW()-75,CACHER!$J$18:$J$80,0)),"")</f>
        <v/>
      </c>
      <c r="D91" s="263" t="str">
        <f>IF($C91="","",VLOOKUP($C91,CACHER!$D$18:$I$80,3,0))</f>
        <v/>
      </c>
      <c r="E91" s="263"/>
      <c r="F91" s="304" t="str">
        <f>IF($C91="","",VLOOKUP($C91,CACHER!$D$18:$I$80,4,0))</f>
        <v/>
      </c>
      <c r="G91" s="304"/>
      <c r="H91" s="304" t="str">
        <f>IF($C91="","",VLOOKUP($C91,CACHER!$D$18:$I$80,6,0))</f>
        <v/>
      </c>
      <c r="I91" s="304"/>
    </row>
    <row r="92" spans="1:9" s="100" customFormat="1" ht="15.75" customHeight="1">
      <c r="C92" s="105" t="str">
        <f>IFERROR(INDEX(CACHER!$D$18:$D$80,MATCH(ROW()-75,CACHER!$J$18:$J$80,0)),"")</f>
        <v/>
      </c>
      <c r="D92" s="263" t="str">
        <f>IF($C92="","",VLOOKUP($C92,CACHER!$D$18:$I$80,3,0))</f>
        <v/>
      </c>
      <c r="E92" s="263"/>
      <c r="F92" s="304" t="str">
        <f>IF($C92="","",VLOOKUP($C92,CACHER!$D$18:$I$80,4,0))</f>
        <v/>
      </c>
      <c r="G92" s="304"/>
      <c r="H92" s="304" t="str">
        <f>IF($C92="","",VLOOKUP($C92,CACHER!$D$18:$I$80,6,0))</f>
        <v/>
      </c>
      <c r="I92" s="304"/>
    </row>
    <row r="93" spans="1:9" s="100" customFormat="1" ht="15.75" customHeight="1">
      <c r="C93" s="105" t="str">
        <f>IFERROR(INDEX(CACHER!$D$18:$D$80,MATCH(ROW()-75,CACHER!$J$18:$J$80,0)),"")</f>
        <v/>
      </c>
      <c r="D93" s="263" t="str">
        <f>IF($C93="","",VLOOKUP($C93,CACHER!$D$18:$I$80,3,0))</f>
        <v/>
      </c>
      <c r="E93" s="263"/>
      <c r="F93" s="304" t="str">
        <f>IF($C93="","",VLOOKUP($C93,CACHER!$D$18:$I$80,4,0))</f>
        <v/>
      </c>
      <c r="G93" s="304"/>
      <c r="H93" s="304" t="str">
        <f>IF($C93="","",VLOOKUP($C93,CACHER!$D$18:$I$80,6,0))</f>
        <v/>
      </c>
      <c r="I93" s="304"/>
    </row>
    <row r="94" spans="1:9" s="100" customFormat="1" ht="15.75" customHeight="1">
      <c r="C94" s="105" t="str">
        <f>IFERROR(INDEX(CACHER!$D$18:$D$80,MATCH(ROW()-75,CACHER!$J$18:$J$80,0)),"")</f>
        <v/>
      </c>
      <c r="D94" s="263" t="str">
        <f>IF($C94="","",VLOOKUP($C94,CACHER!$D$18:$I$80,3,0))</f>
        <v/>
      </c>
      <c r="E94" s="263"/>
      <c r="F94" s="304" t="str">
        <f>IF($C94="","",VLOOKUP($C94,CACHER!$D$18:$I$80,4,0))</f>
        <v/>
      </c>
      <c r="G94" s="304"/>
      <c r="H94" s="304" t="str">
        <f>IF($C94="","",VLOOKUP($C94,CACHER!$D$18:$I$80,6,0))</f>
        <v/>
      </c>
      <c r="I94" s="304"/>
    </row>
    <row r="95" spans="1:9" s="100" customFormat="1" ht="15.75" customHeight="1">
      <c r="C95" s="105" t="str">
        <f>IFERROR(INDEX(CACHER!$D$18:$D$80,MATCH(ROW()-75,CACHER!$J$18:$J$80,0)),"")</f>
        <v/>
      </c>
      <c r="D95" s="263" t="str">
        <f>IF($C95="","",VLOOKUP($C95,CACHER!$D$18:$I$80,3,0))</f>
        <v/>
      </c>
      <c r="E95" s="263"/>
      <c r="F95" s="304" t="str">
        <f>IF($C95="","",VLOOKUP($C95,CACHER!$D$18:$I$80,4,0))</f>
        <v/>
      </c>
      <c r="G95" s="304"/>
      <c r="H95" s="304" t="str">
        <f>IF($C95="","",VLOOKUP($C95,CACHER!$D$18:$I$80,6,0))</f>
        <v/>
      </c>
      <c r="I95" s="304"/>
    </row>
    <row r="96" spans="1:9" s="100" customFormat="1" ht="15.75" customHeight="1">
      <c r="C96" s="105" t="str">
        <f>IFERROR(INDEX(CACHER!$D$18:$D$80,MATCH(ROW()-75,CACHER!$J$18:$J$80,0)),"")</f>
        <v/>
      </c>
      <c r="D96" s="263" t="str">
        <f>IF($C96="","",VLOOKUP($C96,CACHER!$D$18:$I$80,3,0))</f>
        <v/>
      </c>
      <c r="E96" s="263"/>
      <c r="F96" s="304" t="str">
        <f>IF($C96="","",VLOOKUP($C96,CACHER!$D$18:$I$80,4,0))</f>
        <v/>
      </c>
      <c r="G96" s="304"/>
      <c r="H96" s="304" t="str">
        <f>IF($C96="","",VLOOKUP($C96,CACHER!$D$18:$I$80,6,0))</f>
        <v/>
      </c>
      <c r="I96" s="304"/>
    </row>
    <row r="97" spans="3:9" ht="15.75" customHeight="1">
      <c r="C97" s="105" t="str">
        <f>IFERROR(INDEX(CACHER!$D$18:$D$80,MATCH(ROW()-75,CACHER!$J$18:$J$80,0)),"")</f>
        <v/>
      </c>
      <c r="D97" s="263" t="str">
        <f>IF($C97="","",VLOOKUP($C97,CACHER!$D$18:$I$80,3,0))</f>
        <v/>
      </c>
      <c r="E97" s="263"/>
      <c r="F97" s="304" t="str">
        <f>IF($C97="","",VLOOKUP($C97,CACHER!$D$18:$I$80,4,0))</f>
        <v/>
      </c>
      <c r="G97" s="304"/>
      <c r="H97" s="304" t="str">
        <f>IF($C97="","",VLOOKUP($C97,CACHER!$D$18:$I$80,6,0))</f>
        <v/>
      </c>
      <c r="I97" s="304"/>
    </row>
    <row r="98" spans="3:9" ht="15.75" customHeight="1">
      <c r="C98" s="105" t="str">
        <f>IFERROR(INDEX(CACHER!$D$18:$D$80,MATCH(ROW()-75,CACHER!$J$18:$J$80,0)),"")</f>
        <v/>
      </c>
      <c r="D98" s="263" t="str">
        <f>IF($C98="","",VLOOKUP($C98,CACHER!$D$18:$I$80,3,0))</f>
        <v/>
      </c>
      <c r="E98" s="263"/>
      <c r="F98" s="304" t="str">
        <f>IF($C98="","",VLOOKUP($C98,CACHER!$D$18:$I$80,4,0))</f>
        <v/>
      </c>
      <c r="G98" s="304"/>
      <c r="H98" s="304" t="str">
        <f>IF($C98="","",VLOOKUP($C98,CACHER!$D$18:$I$80,6,0))</f>
        <v/>
      </c>
      <c r="I98" s="304"/>
    </row>
    <row r="99" spans="3:9" ht="15.75" customHeight="1">
      <c r="C99" s="105" t="str">
        <f>IFERROR(INDEX(CACHER!$D$18:$D$80,MATCH(ROW()-75,CACHER!$J$18:$J$80,0)),"")</f>
        <v/>
      </c>
      <c r="D99" s="263" t="str">
        <f>IF($C99="","",VLOOKUP($C99,CACHER!$D$18:$I$80,3,0))</f>
        <v/>
      </c>
      <c r="E99" s="263"/>
      <c r="F99" s="304" t="str">
        <f>IF($C99="","",VLOOKUP($C99,CACHER!$D$18:$I$80,4,0))</f>
        <v/>
      </c>
      <c r="G99" s="304"/>
      <c r="H99" s="304" t="str">
        <f>IF($C99="","",VLOOKUP($C99,CACHER!$D$18:$I$80,6,0))</f>
        <v/>
      </c>
      <c r="I99" s="304"/>
    </row>
    <row r="100" spans="3:9" ht="15.75" customHeight="1">
      <c r="C100" s="105" t="str">
        <f>IFERROR(INDEX(CACHER!$D$18:$D$80,MATCH(ROW()-75,CACHER!$J$18:$J$80,0)),"")</f>
        <v/>
      </c>
      <c r="D100" s="263" t="str">
        <f>IF($C100="","",VLOOKUP($C100,CACHER!$D$18:$I$80,3,0))</f>
        <v/>
      </c>
      <c r="E100" s="263"/>
      <c r="F100" s="304" t="str">
        <f>IF($C100="","",VLOOKUP($C100,CACHER!$D$18:$I$80,4,0))</f>
        <v/>
      </c>
      <c r="G100" s="304"/>
      <c r="H100" s="304" t="str">
        <f>IF($C100="","",VLOOKUP($C100,CACHER!$D$18:$I$80,6,0))</f>
        <v/>
      </c>
      <c r="I100" s="304"/>
    </row>
    <row r="101" spans="3:9" ht="15.75" customHeight="1">
      <c r="C101" s="105" t="str">
        <f>IFERROR(INDEX(CACHER!$D$18:$D$80,MATCH(ROW()-75,CACHER!$J$18:$J$80,0)),"")</f>
        <v/>
      </c>
      <c r="D101" s="263" t="str">
        <f>IF($C101="","",VLOOKUP($C101,CACHER!$D$18:$I$80,3,0))</f>
        <v/>
      </c>
      <c r="E101" s="263"/>
      <c r="F101" s="304" t="str">
        <f>IF($C101="","",VLOOKUP($C101,CACHER!$D$18:$I$80,4,0))</f>
        <v/>
      </c>
      <c r="G101" s="304"/>
      <c r="H101" s="304" t="str">
        <f>IF($C101="","",VLOOKUP($C101,CACHER!$D$18:$I$80,6,0))</f>
        <v/>
      </c>
      <c r="I101" s="304"/>
    </row>
    <row r="102" spans="3:9" ht="15.75" customHeight="1">
      <c r="C102" s="102"/>
      <c r="H102" s="104"/>
    </row>
    <row r="103" spans="3:9" ht="15.75" customHeight="1">
      <c r="C103" s="102"/>
      <c r="H103" s="104"/>
    </row>
    <row r="104" spans="3:9" ht="15.75" customHeight="1">
      <c r="C104" s="102"/>
      <c r="H104" s="104"/>
    </row>
    <row r="105" spans="3:9" ht="15.75" customHeight="1">
      <c r="C105" s="102"/>
      <c r="H105" s="104"/>
    </row>
    <row r="106" spans="3:9" ht="15.75" customHeight="1">
      <c r="C106" s="102"/>
    </row>
    <row r="107" spans="3:9" ht="15.75" customHeight="1">
      <c r="C107" s="102"/>
    </row>
    <row r="108" spans="3:9" ht="15.75" customHeight="1">
      <c r="C108" s="102"/>
    </row>
    <row r="109" spans="3:9" ht="15.75" customHeight="1">
      <c r="C109" s="102"/>
    </row>
    <row r="110" spans="3:9" ht="15.75" customHeight="1">
      <c r="C110" s="102"/>
    </row>
    <row r="111" spans="3:9" ht="15.75" customHeight="1">
      <c r="C111" s="102"/>
    </row>
    <row r="112" spans="3:9" ht="15.75" customHeight="1">
      <c r="C112" s="102"/>
    </row>
    <row r="113" spans="3:3" ht="15.75" customHeight="1">
      <c r="C113" s="102"/>
    </row>
    <row r="114" spans="3:3" ht="15.75" customHeight="1">
      <c r="C114" s="102"/>
    </row>
    <row r="115" spans="3:3" ht="15.75" customHeight="1">
      <c r="C115" s="102"/>
    </row>
    <row r="116" spans="3:3" ht="15.75" customHeight="1">
      <c r="C116" s="102"/>
    </row>
    <row r="117" spans="3:3" ht="15.75" customHeight="1">
      <c r="C117" s="102"/>
    </row>
    <row r="118" spans="3:3" ht="15.75" customHeight="1">
      <c r="C118" s="102"/>
    </row>
    <row r="119" spans="3:3" ht="15.75" customHeight="1">
      <c r="C119" s="102"/>
    </row>
    <row r="120" spans="3:3" ht="15.75" customHeight="1">
      <c r="C120" s="102"/>
    </row>
    <row r="121" spans="3:3" ht="15.75" customHeight="1">
      <c r="C121" s="102"/>
    </row>
    <row r="122" spans="3:3" ht="15.75" customHeight="1">
      <c r="C122" s="102"/>
    </row>
    <row r="123" spans="3:3" ht="15.75" customHeight="1">
      <c r="C123" s="102"/>
    </row>
    <row r="124" spans="3:3" ht="15.75" customHeight="1">
      <c r="C124" s="102"/>
    </row>
    <row r="125" spans="3:3" ht="15.75" customHeight="1">
      <c r="C125" s="102"/>
    </row>
    <row r="126" spans="3:3" ht="15.75" customHeight="1">
      <c r="C126" s="102"/>
    </row>
    <row r="127" spans="3:3" ht="15.75" customHeight="1">
      <c r="C127" s="102"/>
    </row>
    <row r="128" spans="3:3" ht="15.75" customHeight="1">
      <c r="C128" s="102"/>
    </row>
    <row r="129" spans="3:5" ht="15.75" customHeight="1">
      <c r="C129" s="102"/>
    </row>
    <row r="130" spans="3:5" ht="15.75" customHeight="1">
      <c r="C130" s="102"/>
    </row>
    <row r="131" spans="3:5" ht="15.75" customHeight="1">
      <c r="C131" s="102"/>
      <c r="D131" s="275"/>
      <c r="E131" s="275"/>
    </row>
    <row r="132" spans="3:5" ht="15.75" customHeight="1">
      <c r="C132" s="102"/>
    </row>
    <row r="133" spans="3:5" ht="15.75" customHeight="1">
      <c r="C133" s="102"/>
    </row>
    <row r="134" spans="3:5" ht="15">
      <c r="C134" s="102"/>
    </row>
    <row r="135" spans="3:5" ht="15">
      <c r="C135" s="102"/>
    </row>
    <row r="136" spans="3:5" ht="15">
      <c r="C136" s="102"/>
    </row>
    <row r="137" spans="3:5" ht="15">
      <c r="C137" s="102"/>
    </row>
    <row r="138" spans="3:5" ht="15">
      <c r="C138" s="102"/>
    </row>
    <row r="139" spans="3:5" ht="15">
      <c r="C139" s="102"/>
    </row>
    <row r="140" spans="3:5" ht="15">
      <c r="C140" s="102"/>
    </row>
  </sheetData>
  <mergeCells count="191">
    <mergeCell ref="B22:C22"/>
    <mergeCell ref="B11:C11"/>
    <mergeCell ref="B15:C15"/>
    <mergeCell ref="B21:C21"/>
    <mergeCell ref="B16:C16"/>
    <mergeCell ref="B9:C9"/>
    <mergeCell ref="B13:C13"/>
    <mergeCell ref="B19:C19"/>
    <mergeCell ref="B10:C10"/>
    <mergeCell ref="B14:C14"/>
    <mergeCell ref="B20:C20"/>
    <mergeCell ref="B7:C7"/>
    <mergeCell ref="B17:C17"/>
    <mergeCell ref="B8:C8"/>
    <mergeCell ref="B12:C12"/>
    <mergeCell ref="B18:C18"/>
    <mergeCell ref="E61:F61"/>
    <mergeCell ref="B23:C23"/>
    <mergeCell ref="B24:C24"/>
    <mergeCell ref="B25:C25"/>
    <mergeCell ref="B26:C26"/>
    <mergeCell ref="B27:C27"/>
    <mergeCell ref="B28:C28"/>
    <mergeCell ref="B29:C29"/>
    <mergeCell ref="B30:C30"/>
    <mergeCell ref="E54:F54"/>
    <mergeCell ref="E56:F56"/>
    <mergeCell ref="E57:F57"/>
    <mergeCell ref="E58:F58"/>
    <mergeCell ref="E59:F59"/>
    <mergeCell ref="E60:F60"/>
    <mergeCell ref="E45:G45"/>
    <mergeCell ref="E47:G47"/>
    <mergeCell ref="B31:C31"/>
    <mergeCell ref="B32:C32"/>
    <mergeCell ref="B34:C34"/>
    <mergeCell ref="B33:C33"/>
    <mergeCell ref="B35:C35"/>
    <mergeCell ref="H9:I9"/>
    <mergeCell ref="H8:I8"/>
    <mergeCell ref="H7:I7"/>
    <mergeCell ref="E32:F32"/>
    <mergeCell ref="E33:F33"/>
    <mergeCell ref="E35:F35"/>
    <mergeCell ref="H31:I31"/>
    <mergeCell ref="E12:F12"/>
    <mergeCell ref="E13:F13"/>
    <mergeCell ref="E14:F14"/>
    <mergeCell ref="E15:F15"/>
    <mergeCell ref="E16:F16"/>
    <mergeCell ref="E18:F18"/>
    <mergeCell ref="E7:F7"/>
    <mergeCell ref="E8:F8"/>
    <mergeCell ref="E9:F9"/>
    <mergeCell ref="E10:F10"/>
    <mergeCell ref="E11:F11"/>
    <mergeCell ref="E25:F25"/>
    <mergeCell ref="E26:F26"/>
    <mergeCell ref="E27:F27"/>
    <mergeCell ref="H12:I12"/>
    <mergeCell ref="H13:I13"/>
    <mergeCell ref="H14:I14"/>
    <mergeCell ref="E28:F28"/>
    <mergeCell ref="H10:I10"/>
    <mergeCell ref="H11:I11"/>
    <mergeCell ref="H15:I15"/>
    <mergeCell ref="E29:F29"/>
    <mergeCell ref="E30:F30"/>
    <mergeCell ref="H26:I26"/>
    <mergeCell ref="H27:I27"/>
    <mergeCell ref="H28:I28"/>
    <mergeCell ref="H16:I16"/>
    <mergeCell ref="H17:I17"/>
    <mergeCell ref="H18:I18"/>
    <mergeCell ref="H19:I19"/>
    <mergeCell ref="H20:I20"/>
    <mergeCell ref="H21:I21"/>
    <mergeCell ref="E24:F24"/>
    <mergeCell ref="H24:I24"/>
    <mergeCell ref="E17:F17"/>
    <mergeCell ref="H35:I35"/>
    <mergeCell ref="D37:K37"/>
    <mergeCell ref="E19:F19"/>
    <mergeCell ref="E20:F20"/>
    <mergeCell ref="E21:F21"/>
    <mergeCell ref="E22:F22"/>
    <mergeCell ref="E23:F23"/>
    <mergeCell ref="H29:I29"/>
    <mergeCell ref="H30:I30"/>
    <mergeCell ref="H22:I22"/>
    <mergeCell ref="H23:I23"/>
    <mergeCell ref="H25:I25"/>
    <mergeCell ref="E31:F31"/>
    <mergeCell ref="H101:I101"/>
    <mergeCell ref="H100:I100"/>
    <mergeCell ref="H92:I92"/>
    <mergeCell ref="H93:I93"/>
    <mergeCell ref="E70:K73"/>
    <mergeCell ref="H75:I75"/>
    <mergeCell ref="F75:G75"/>
    <mergeCell ref="D131:E131"/>
    <mergeCell ref="D79:E79"/>
    <mergeCell ref="D80:E80"/>
    <mergeCell ref="D81:E81"/>
    <mergeCell ref="D82:E82"/>
    <mergeCell ref="D83:E83"/>
    <mergeCell ref="D84:E84"/>
    <mergeCell ref="D85:E85"/>
    <mergeCell ref="F78:G78"/>
    <mergeCell ref="F79:G79"/>
    <mergeCell ref="H76:I76"/>
    <mergeCell ref="H77:I77"/>
    <mergeCell ref="H78:I78"/>
    <mergeCell ref="H79:I79"/>
    <mergeCell ref="F80:G80"/>
    <mergeCell ref="F81:G81"/>
    <mergeCell ref="F82:G82"/>
    <mergeCell ref="D100:E100"/>
    <mergeCell ref="D101:E101"/>
    <mergeCell ref="F101:G101"/>
    <mergeCell ref="F89:G89"/>
    <mergeCell ref="F90:G90"/>
    <mergeCell ref="F91:G91"/>
    <mergeCell ref="F92:G92"/>
    <mergeCell ref="F93:G93"/>
    <mergeCell ref="F94:G94"/>
    <mergeCell ref="F95:G95"/>
    <mergeCell ref="D94:E94"/>
    <mergeCell ref="D95:E95"/>
    <mergeCell ref="D96:E96"/>
    <mergeCell ref="D97:E97"/>
    <mergeCell ref="D98:E98"/>
    <mergeCell ref="D99:E99"/>
    <mergeCell ref="D89:E89"/>
    <mergeCell ref="D93:E93"/>
    <mergeCell ref="D92:E92"/>
    <mergeCell ref="F100:G100"/>
    <mergeCell ref="H98:I98"/>
    <mergeCell ref="H99:I99"/>
    <mergeCell ref="F96:G96"/>
    <mergeCell ref="F97:G97"/>
    <mergeCell ref="F98:G98"/>
    <mergeCell ref="F99:G99"/>
    <mergeCell ref="D87:E87"/>
    <mergeCell ref="D86:E86"/>
    <mergeCell ref="D88:E88"/>
    <mergeCell ref="F86:G86"/>
    <mergeCell ref="F87:G87"/>
    <mergeCell ref="F88:G88"/>
    <mergeCell ref="D91:E91"/>
    <mergeCell ref="D90:E90"/>
    <mergeCell ref="H86:I86"/>
    <mergeCell ref="H87:I87"/>
    <mergeCell ref="H88:I88"/>
    <mergeCell ref="H89:I89"/>
    <mergeCell ref="H90:I90"/>
    <mergeCell ref="H91:I91"/>
    <mergeCell ref="H97:I97"/>
    <mergeCell ref="H80:I80"/>
    <mergeCell ref="H81:I81"/>
    <mergeCell ref="H82:I82"/>
    <mergeCell ref="H83:I83"/>
    <mergeCell ref="H84:I84"/>
    <mergeCell ref="H85:I85"/>
    <mergeCell ref="F83:G83"/>
    <mergeCell ref="F84:G84"/>
    <mergeCell ref="F85:G85"/>
    <mergeCell ref="E50:F50"/>
    <mergeCell ref="H34:I34"/>
    <mergeCell ref="E34:F34"/>
    <mergeCell ref="E53:F53"/>
    <mergeCell ref="A4:K4"/>
    <mergeCell ref="E40:G40"/>
    <mergeCell ref="H94:I94"/>
    <mergeCell ref="H95:I95"/>
    <mergeCell ref="H96:I96"/>
    <mergeCell ref="D77:E77"/>
    <mergeCell ref="D76:E76"/>
    <mergeCell ref="D75:E75"/>
    <mergeCell ref="D78:E78"/>
    <mergeCell ref="F76:G76"/>
    <mergeCell ref="F77:G77"/>
    <mergeCell ref="A5:K5"/>
    <mergeCell ref="E49:F49"/>
    <mergeCell ref="E39:G39"/>
    <mergeCell ref="E42:G42"/>
    <mergeCell ref="E43:G43"/>
    <mergeCell ref="E44:G44"/>
    <mergeCell ref="E46:G46"/>
    <mergeCell ref="H32:I32"/>
    <mergeCell ref="H33:I33"/>
  </mergeCells>
  <conditionalFormatting sqref="D49:D50">
    <cfRule type="cellIs" dxfId="1" priority="1" operator="greaterThan">
      <formula>0.5</formula>
    </cfRule>
  </conditionalFormatting>
  <dataValidations count="1">
    <dataValidation type="whole" showInputMessage="1" showErrorMessage="1" sqref="D39:D40 D53:D54">
      <formula1>1</formula1>
      <formula2>100</formula2>
    </dataValidation>
  </dataValidations>
  <pageMargins left="0.7" right="0.7" top="0.75" bottom="0.75" header="0.3" footer="0.3"/>
  <pageSetup paperSize="9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BH77"/>
  <sheetViews>
    <sheetView topLeftCell="A34" workbookViewId="0">
      <selection activeCell="D2" sqref="D2"/>
    </sheetView>
  </sheetViews>
  <sheetFormatPr baseColWidth="10" defaultColWidth="4.140625" defaultRowHeight="15"/>
  <cols>
    <col min="1" max="1" width="4.140625" style="1"/>
    <col min="2" max="2" width="5.42578125" style="1" bestFit="1" customWidth="1"/>
    <col min="3" max="3" width="21.85546875" style="1" bestFit="1" customWidth="1"/>
    <col min="4" max="4" width="4.140625" style="1" customWidth="1"/>
    <col min="5" max="28" width="4.140625" style="5"/>
    <col min="29" max="31" width="4.140625" style="1"/>
    <col min="32" max="32" width="5.5703125" style="1" customWidth="1"/>
    <col min="33" max="33" width="31.7109375" style="1" customWidth="1"/>
    <col min="34" max="16384" width="4.140625" style="1"/>
  </cols>
  <sheetData>
    <row r="1" spans="1:2764">
      <c r="C1" s="134"/>
      <c r="D1" s="134">
        <v>0</v>
      </c>
      <c r="E1" s="9">
        <v>1</v>
      </c>
      <c r="F1" s="9">
        <v>2</v>
      </c>
      <c r="G1" s="9">
        <v>3</v>
      </c>
      <c r="H1" s="9">
        <v>4</v>
      </c>
      <c r="I1" s="9">
        <v>5</v>
      </c>
      <c r="J1" s="9">
        <v>6</v>
      </c>
      <c r="K1" s="9">
        <v>7</v>
      </c>
      <c r="L1" s="9">
        <v>8</v>
      </c>
      <c r="M1" s="9">
        <v>9</v>
      </c>
      <c r="N1" s="9">
        <v>10</v>
      </c>
      <c r="O1" s="9">
        <v>11</v>
      </c>
      <c r="P1" s="9">
        <v>12</v>
      </c>
      <c r="Q1" s="9">
        <v>13</v>
      </c>
      <c r="R1" s="9">
        <v>14</v>
      </c>
      <c r="S1" s="9">
        <v>15</v>
      </c>
      <c r="T1" s="9">
        <v>16</v>
      </c>
      <c r="U1" s="9">
        <v>17</v>
      </c>
      <c r="V1" s="9">
        <v>18</v>
      </c>
      <c r="W1" s="9">
        <v>19</v>
      </c>
      <c r="X1" s="9">
        <v>20</v>
      </c>
      <c r="Y1" s="9">
        <v>21</v>
      </c>
      <c r="Z1" s="9">
        <v>22</v>
      </c>
      <c r="AA1" s="9">
        <v>23</v>
      </c>
      <c r="AB1" s="9">
        <v>24</v>
      </c>
    </row>
    <row r="2" spans="1:2764" s="2" customFormat="1" ht="247.5" customHeight="1">
      <c r="A2"/>
      <c r="B2" s="25" t="s">
        <v>11</v>
      </c>
      <c r="C2" s="138" t="s">
        <v>12</v>
      </c>
      <c r="D2" s="139"/>
      <c r="E2" s="135" t="s">
        <v>74</v>
      </c>
      <c r="F2" s="135" t="s">
        <v>73</v>
      </c>
      <c r="G2" s="153" t="s">
        <v>125</v>
      </c>
      <c r="H2" s="159" t="s">
        <v>126</v>
      </c>
      <c r="I2" s="144" t="s">
        <v>72</v>
      </c>
      <c r="J2" s="144" t="s">
        <v>76</v>
      </c>
      <c r="K2" s="144" t="s">
        <v>117</v>
      </c>
      <c r="L2" s="144" t="s">
        <v>116</v>
      </c>
      <c r="M2" s="145" t="s">
        <v>2</v>
      </c>
      <c r="N2" s="144" t="s">
        <v>113</v>
      </c>
      <c r="O2" s="135" t="s">
        <v>0</v>
      </c>
      <c r="P2" s="135" t="s">
        <v>114</v>
      </c>
      <c r="Q2" s="146" t="s">
        <v>115</v>
      </c>
      <c r="R2" s="145" t="s">
        <v>1</v>
      </c>
      <c r="S2" s="145" t="s">
        <v>3</v>
      </c>
      <c r="T2" s="145" t="s">
        <v>4</v>
      </c>
      <c r="U2" s="144" t="s">
        <v>75</v>
      </c>
      <c r="V2" s="154" t="s">
        <v>85</v>
      </c>
      <c r="W2" s="144" t="s">
        <v>5</v>
      </c>
      <c r="X2" s="144" t="s">
        <v>6</v>
      </c>
      <c r="Y2" s="144" t="s">
        <v>86</v>
      </c>
      <c r="Z2" s="144" t="s">
        <v>87</v>
      </c>
      <c r="AA2" s="144" t="s">
        <v>88</v>
      </c>
      <c r="AB2" s="135" t="s">
        <v>112</v>
      </c>
      <c r="AC2" s="137"/>
      <c r="AD2" s="136"/>
      <c r="AE2" s="1"/>
      <c r="AF2" s="11"/>
      <c r="AG2" s="15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</row>
    <row r="3" spans="1:2764">
      <c r="A3"/>
      <c r="B3" s="26"/>
      <c r="C3" s="139"/>
      <c r="D3" s="139"/>
      <c r="E3" s="9">
        <f t="shared" ref="E3:AB3" si="0">SUM(E4:E69)</f>
        <v>100</v>
      </c>
      <c r="F3" s="9">
        <f t="shared" si="0"/>
        <v>100</v>
      </c>
      <c r="G3" s="9">
        <f t="shared" si="0"/>
        <v>100</v>
      </c>
      <c r="H3" s="9">
        <f t="shared" si="0"/>
        <v>100</v>
      </c>
      <c r="I3" s="9">
        <f t="shared" si="0"/>
        <v>100</v>
      </c>
      <c r="J3" s="9">
        <f t="shared" si="0"/>
        <v>100</v>
      </c>
      <c r="K3" s="9">
        <f t="shared" si="0"/>
        <v>100</v>
      </c>
      <c r="L3" s="9">
        <f t="shared" si="0"/>
        <v>100</v>
      </c>
      <c r="M3" s="9">
        <f t="shared" si="0"/>
        <v>100</v>
      </c>
      <c r="N3" s="9">
        <f t="shared" si="0"/>
        <v>100</v>
      </c>
      <c r="O3" s="9">
        <f t="shared" si="0"/>
        <v>100</v>
      </c>
      <c r="P3" s="9">
        <f t="shared" si="0"/>
        <v>100</v>
      </c>
      <c r="Q3" s="9">
        <f t="shared" si="0"/>
        <v>100</v>
      </c>
      <c r="R3" s="9">
        <f t="shared" si="0"/>
        <v>100</v>
      </c>
      <c r="S3" s="9">
        <f t="shared" si="0"/>
        <v>100</v>
      </c>
      <c r="T3" s="9">
        <f t="shared" si="0"/>
        <v>100</v>
      </c>
      <c r="U3" s="9">
        <f t="shared" si="0"/>
        <v>100</v>
      </c>
      <c r="V3" s="9">
        <f t="shared" si="0"/>
        <v>100</v>
      </c>
      <c r="W3" s="9">
        <f t="shared" si="0"/>
        <v>100</v>
      </c>
      <c r="X3" s="9">
        <f t="shared" si="0"/>
        <v>100</v>
      </c>
      <c r="Y3" s="9">
        <f t="shared" si="0"/>
        <v>100</v>
      </c>
      <c r="Z3" s="9">
        <f t="shared" si="0"/>
        <v>100</v>
      </c>
      <c r="AA3" s="9">
        <f t="shared" si="0"/>
        <v>100</v>
      </c>
      <c r="AB3" s="9">
        <f t="shared" si="0"/>
        <v>100</v>
      </c>
      <c r="AC3" s="16"/>
      <c r="AD3" s="16"/>
      <c r="AE3" s="16"/>
      <c r="AF3" s="16"/>
      <c r="AG3" s="11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</row>
    <row r="4" spans="1:2764" ht="16.5" customHeight="1">
      <c r="A4" s="14">
        <v>25</v>
      </c>
      <c r="B4" s="149">
        <v>35</v>
      </c>
      <c r="C4" s="148" t="s">
        <v>124</v>
      </c>
      <c r="D4" s="14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1"/>
      <c r="AD4" s="11"/>
      <c r="AE4" s="11"/>
      <c r="AF4" s="102"/>
      <c r="AG4" s="15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</row>
    <row r="5" spans="1:2764" ht="16.5" customHeight="1">
      <c r="A5" s="14">
        <v>26</v>
      </c>
      <c r="B5" s="26">
        <v>30</v>
      </c>
      <c r="C5" s="140" t="s">
        <v>40</v>
      </c>
      <c r="D5" s="140"/>
      <c r="E5" s="9"/>
      <c r="F5" s="9"/>
      <c r="G5" s="9">
        <v>60</v>
      </c>
      <c r="H5" s="9">
        <v>60</v>
      </c>
      <c r="I5" s="9"/>
      <c r="J5" s="9"/>
      <c r="K5" s="9"/>
      <c r="L5" s="9"/>
      <c r="M5" s="9"/>
      <c r="N5" s="9"/>
      <c r="O5" s="9"/>
      <c r="P5" s="9"/>
      <c r="Q5" s="9"/>
      <c r="R5" s="6"/>
      <c r="S5" s="9"/>
      <c r="T5" s="9"/>
      <c r="U5" s="9"/>
      <c r="V5" s="9"/>
      <c r="W5" s="9"/>
      <c r="X5" s="9"/>
      <c r="Y5" s="9"/>
      <c r="Z5" s="9"/>
      <c r="AA5" s="9"/>
      <c r="AB5" s="9"/>
      <c r="AC5" s="11"/>
      <c r="AD5" s="11"/>
      <c r="AE5" s="11"/>
      <c r="AF5" s="102"/>
      <c r="AG5" s="15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</row>
    <row r="6" spans="1:2764" ht="16.5" customHeight="1">
      <c r="A6" s="14">
        <v>27</v>
      </c>
      <c r="B6" s="27">
        <v>1.8</v>
      </c>
      <c r="C6" s="140" t="s">
        <v>53</v>
      </c>
      <c r="D6" s="14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1"/>
      <c r="AD6" s="11"/>
      <c r="AE6" s="11"/>
      <c r="AF6" s="152"/>
      <c r="AG6" s="15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</row>
    <row r="7" spans="1:2764" ht="16.5" customHeight="1">
      <c r="A7" s="14">
        <v>28</v>
      </c>
      <c r="B7" s="149">
        <v>1.3</v>
      </c>
      <c r="C7" s="148" t="s">
        <v>91</v>
      </c>
      <c r="D7" s="14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1"/>
      <c r="AD7" s="11"/>
      <c r="AE7" s="11"/>
      <c r="AF7" s="102"/>
      <c r="AG7" s="15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</row>
    <row r="8" spans="1:2764" ht="16.5" customHeight="1">
      <c r="A8" s="14">
        <v>29</v>
      </c>
      <c r="B8" s="27">
        <v>6</v>
      </c>
      <c r="C8" s="140" t="s">
        <v>52</v>
      </c>
      <c r="D8" s="140"/>
      <c r="E8" s="9"/>
      <c r="F8" s="9"/>
      <c r="G8" s="15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56"/>
      <c r="W8" s="9"/>
      <c r="X8" s="9"/>
      <c r="Y8" s="9"/>
      <c r="Z8" s="9"/>
      <c r="AA8" s="9"/>
      <c r="AB8" s="9"/>
      <c r="AC8" s="11"/>
      <c r="AD8" s="11"/>
      <c r="AE8" s="11"/>
      <c r="AF8" s="152"/>
      <c r="AG8" s="15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</row>
    <row r="9" spans="1:2764" ht="16.5" customHeight="1">
      <c r="A9" s="14">
        <v>30</v>
      </c>
      <c r="B9" s="26">
        <v>0.5</v>
      </c>
      <c r="C9" s="140" t="s">
        <v>29</v>
      </c>
      <c r="D9" s="140"/>
      <c r="E9" s="9"/>
      <c r="F9" s="9"/>
      <c r="G9" s="155"/>
      <c r="H9" s="9"/>
      <c r="I9" s="9"/>
      <c r="J9" s="9"/>
      <c r="K9" s="9"/>
      <c r="L9" s="9"/>
      <c r="M9" s="9"/>
      <c r="N9" s="9"/>
      <c r="O9" s="9"/>
      <c r="P9" s="9"/>
      <c r="Q9" s="9"/>
      <c r="R9" s="6"/>
      <c r="S9" s="9"/>
      <c r="T9" s="9"/>
      <c r="U9" s="9"/>
      <c r="V9" s="156"/>
      <c r="W9" s="9"/>
      <c r="X9" s="9"/>
      <c r="Y9" s="9">
        <v>5</v>
      </c>
      <c r="Z9" s="9"/>
      <c r="AA9" s="9"/>
      <c r="AB9" s="9"/>
      <c r="AC9" s="11"/>
      <c r="AD9" s="11"/>
      <c r="AE9" s="11"/>
      <c r="AF9" s="152"/>
      <c r="AG9" s="15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  <c r="AMK9" s="5"/>
      <c r="AML9" s="5"/>
      <c r="AMM9" s="5"/>
      <c r="AMN9" s="5"/>
      <c r="AMO9" s="5"/>
      <c r="AMP9" s="5"/>
      <c r="AMQ9" s="5"/>
      <c r="AMR9" s="5"/>
      <c r="AMS9" s="5"/>
      <c r="AMT9" s="5"/>
      <c r="AMU9" s="5"/>
      <c r="AMV9" s="5"/>
      <c r="AMW9" s="5"/>
      <c r="AMX9" s="5"/>
      <c r="AMY9" s="5"/>
      <c r="AMZ9" s="5"/>
      <c r="ANA9" s="5"/>
      <c r="ANB9" s="5"/>
      <c r="ANC9" s="5"/>
      <c r="AND9" s="5"/>
      <c r="ANE9" s="5"/>
      <c r="ANF9" s="5"/>
      <c r="ANG9" s="5"/>
      <c r="ANH9" s="5"/>
      <c r="ANI9" s="5"/>
      <c r="ANJ9" s="5"/>
      <c r="ANK9" s="5"/>
      <c r="ANL9" s="5"/>
      <c r="ANM9" s="5"/>
      <c r="ANN9" s="5"/>
      <c r="ANO9" s="5"/>
      <c r="ANP9" s="5"/>
      <c r="ANQ9" s="5"/>
      <c r="ANR9" s="5"/>
      <c r="ANS9" s="5"/>
      <c r="ANT9" s="5"/>
      <c r="ANU9" s="5"/>
      <c r="ANV9" s="5"/>
      <c r="ANW9" s="5"/>
      <c r="ANX9" s="5"/>
      <c r="ANY9" s="5"/>
      <c r="ANZ9" s="5"/>
      <c r="AOA9" s="5"/>
      <c r="AOB9" s="5"/>
      <c r="AOC9" s="5"/>
      <c r="AOD9" s="5"/>
      <c r="AOE9" s="5"/>
      <c r="AOF9" s="5"/>
      <c r="AOG9" s="5"/>
      <c r="AOH9" s="5"/>
      <c r="AOI9" s="5"/>
      <c r="AOJ9" s="5"/>
      <c r="AOK9" s="5"/>
      <c r="AOL9" s="5"/>
      <c r="AOM9" s="5"/>
      <c r="AON9" s="5"/>
      <c r="AOO9" s="5"/>
      <c r="AOP9" s="5"/>
      <c r="AOQ9" s="5"/>
      <c r="AOR9" s="5"/>
      <c r="AOS9" s="5"/>
      <c r="AOT9" s="5"/>
      <c r="AOU9" s="5"/>
      <c r="AOV9" s="5"/>
      <c r="AOW9" s="5"/>
      <c r="AOX9" s="5"/>
      <c r="AOY9" s="5"/>
      <c r="AOZ9" s="5"/>
      <c r="APA9" s="5"/>
      <c r="APB9" s="5"/>
      <c r="APC9" s="5"/>
      <c r="APD9" s="5"/>
      <c r="APE9" s="5"/>
      <c r="APF9" s="5"/>
      <c r="APG9" s="5"/>
      <c r="APH9" s="5"/>
      <c r="API9" s="5"/>
      <c r="APJ9" s="5"/>
      <c r="APK9" s="5"/>
      <c r="APL9" s="5"/>
      <c r="APM9" s="5"/>
      <c r="APN9" s="5"/>
      <c r="APO9" s="5"/>
      <c r="APP9" s="5"/>
      <c r="APQ9" s="5"/>
      <c r="APR9" s="5"/>
      <c r="APS9" s="5"/>
      <c r="APT9" s="5"/>
      <c r="APU9" s="5"/>
      <c r="APV9" s="5"/>
      <c r="APW9" s="5"/>
      <c r="APX9" s="5"/>
      <c r="APY9" s="5"/>
      <c r="APZ9" s="5"/>
      <c r="AQA9" s="5"/>
      <c r="AQB9" s="5"/>
      <c r="AQC9" s="5"/>
      <c r="AQD9" s="5"/>
      <c r="AQE9" s="5"/>
      <c r="AQF9" s="5"/>
      <c r="AQG9" s="5"/>
      <c r="AQH9" s="5"/>
      <c r="AQI9" s="5"/>
      <c r="AQJ9" s="5"/>
      <c r="AQK9" s="5"/>
      <c r="AQL9" s="5"/>
      <c r="AQM9" s="5"/>
      <c r="AQN9" s="5"/>
      <c r="AQO9" s="5"/>
      <c r="AQP9" s="5"/>
      <c r="AQQ9" s="5"/>
      <c r="AQR9" s="5"/>
      <c r="AQS9" s="5"/>
      <c r="AQT9" s="5"/>
      <c r="AQU9" s="5"/>
      <c r="AQV9" s="5"/>
      <c r="AQW9" s="5"/>
      <c r="AQX9" s="5"/>
      <c r="AQY9" s="5"/>
      <c r="AQZ9" s="5"/>
      <c r="ARA9" s="5"/>
      <c r="ARB9" s="5"/>
      <c r="ARC9" s="5"/>
      <c r="ARD9" s="5"/>
      <c r="ARE9" s="5"/>
      <c r="ARF9" s="5"/>
      <c r="ARG9" s="5"/>
      <c r="ARH9" s="5"/>
      <c r="ARI9" s="5"/>
      <c r="ARJ9" s="5"/>
      <c r="ARK9" s="5"/>
      <c r="ARL9" s="5"/>
      <c r="ARM9" s="5"/>
      <c r="ARN9" s="5"/>
      <c r="ARO9" s="5"/>
      <c r="ARP9" s="5"/>
      <c r="ARQ9" s="5"/>
      <c r="ARR9" s="5"/>
      <c r="ARS9" s="5"/>
      <c r="ART9" s="5"/>
      <c r="ARU9" s="5"/>
      <c r="ARV9" s="5"/>
      <c r="ARW9" s="5"/>
      <c r="ARX9" s="5"/>
      <c r="ARY9" s="5"/>
      <c r="ARZ9" s="5"/>
      <c r="ASA9" s="5"/>
      <c r="ASB9" s="5"/>
      <c r="ASC9" s="5"/>
      <c r="ASD9" s="5"/>
      <c r="ASE9" s="5"/>
      <c r="ASF9" s="5"/>
      <c r="ASG9" s="5"/>
      <c r="ASH9" s="5"/>
      <c r="ASI9" s="5"/>
      <c r="ASJ9" s="5"/>
      <c r="ASK9" s="5"/>
      <c r="ASL9" s="5"/>
      <c r="ASM9" s="5"/>
      <c r="ASN9" s="5"/>
      <c r="ASO9" s="5"/>
      <c r="ASP9" s="5"/>
      <c r="ASQ9" s="5"/>
      <c r="ASR9" s="5"/>
      <c r="ASS9" s="5"/>
      <c r="AST9" s="5"/>
      <c r="ASU9" s="5"/>
      <c r="ASV9" s="5"/>
      <c r="ASW9" s="5"/>
      <c r="ASX9" s="5"/>
      <c r="ASY9" s="5"/>
      <c r="ASZ9" s="5"/>
      <c r="ATA9" s="5"/>
      <c r="ATB9" s="5"/>
      <c r="ATC9" s="5"/>
      <c r="ATD9" s="5"/>
      <c r="ATE9" s="5"/>
      <c r="ATF9" s="5"/>
      <c r="ATG9" s="5"/>
      <c r="ATH9" s="5"/>
      <c r="ATI9" s="5"/>
      <c r="ATJ9" s="5"/>
      <c r="ATK9" s="5"/>
      <c r="ATL9" s="5"/>
      <c r="ATM9" s="5"/>
      <c r="ATN9" s="5"/>
      <c r="ATO9" s="5"/>
      <c r="ATP9" s="5"/>
      <c r="ATQ9" s="5"/>
      <c r="ATR9" s="5"/>
      <c r="ATS9" s="5"/>
      <c r="ATT9" s="5"/>
      <c r="ATU9" s="5"/>
      <c r="ATV9" s="5"/>
      <c r="ATW9" s="5"/>
      <c r="ATX9" s="5"/>
      <c r="ATY9" s="5"/>
      <c r="ATZ9" s="5"/>
      <c r="AUA9" s="5"/>
      <c r="AUB9" s="5"/>
      <c r="AUC9" s="5"/>
      <c r="AUD9" s="5"/>
      <c r="AUE9" s="5"/>
      <c r="AUF9" s="5"/>
      <c r="AUG9" s="5"/>
      <c r="AUH9" s="5"/>
      <c r="AUI9" s="5"/>
      <c r="AUJ9" s="5"/>
      <c r="AUK9" s="5"/>
      <c r="AUL9" s="5"/>
      <c r="AUM9" s="5"/>
      <c r="AUN9" s="5"/>
      <c r="AUO9" s="5"/>
      <c r="AUP9" s="5"/>
      <c r="AUQ9" s="5"/>
      <c r="AUR9" s="5"/>
      <c r="AUS9" s="5"/>
      <c r="AUT9" s="5"/>
      <c r="AUU9" s="5"/>
      <c r="AUV9" s="5"/>
      <c r="AUW9" s="5"/>
      <c r="AUX9" s="5"/>
      <c r="AUY9" s="5"/>
      <c r="AUZ9" s="5"/>
      <c r="AVA9" s="5"/>
      <c r="AVB9" s="5"/>
      <c r="AVC9" s="5"/>
      <c r="AVD9" s="5"/>
      <c r="AVE9" s="5"/>
      <c r="AVF9" s="5"/>
      <c r="AVG9" s="5"/>
      <c r="AVH9" s="5"/>
      <c r="AVI9" s="5"/>
      <c r="AVJ9" s="5"/>
      <c r="AVK9" s="5"/>
      <c r="AVL9" s="5"/>
      <c r="AVM9" s="5"/>
      <c r="AVN9" s="5"/>
      <c r="AVO9" s="5"/>
      <c r="AVP9" s="5"/>
      <c r="AVQ9" s="5"/>
      <c r="AVR9" s="5"/>
      <c r="AVS9" s="5"/>
      <c r="AVT9" s="5"/>
      <c r="AVU9" s="5"/>
      <c r="AVV9" s="5"/>
      <c r="AVW9" s="5"/>
      <c r="AVX9" s="5"/>
      <c r="AVY9" s="5"/>
      <c r="AVZ9" s="5"/>
      <c r="AWA9" s="5"/>
      <c r="AWB9" s="5"/>
      <c r="AWC9" s="5"/>
      <c r="AWD9" s="5"/>
      <c r="AWE9" s="5"/>
      <c r="AWF9" s="5"/>
      <c r="AWG9" s="5"/>
      <c r="AWH9" s="5"/>
      <c r="AWI9" s="5"/>
      <c r="AWJ9" s="5"/>
      <c r="AWK9" s="5"/>
      <c r="AWL9" s="5"/>
      <c r="AWM9" s="5"/>
      <c r="AWN9" s="5"/>
      <c r="AWO9" s="5"/>
      <c r="AWP9" s="5"/>
      <c r="AWQ9" s="5"/>
      <c r="AWR9" s="5"/>
      <c r="AWS9" s="5"/>
      <c r="AWT9" s="5"/>
      <c r="AWU9" s="5"/>
      <c r="AWV9" s="5"/>
      <c r="AWW9" s="5"/>
      <c r="AWX9" s="5"/>
      <c r="AWY9" s="5"/>
      <c r="AWZ9" s="5"/>
      <c r="AXA9" s="5"/>
      <c r="AXB9" s="5"/>
      <c r="AXC9" s="5"/>
      <c r="AXD9" s="5"/>
      <c r="AXE9" s="5"/>
      <c r="AXF9" s="5"/>
      <c r="AXG9" s="5"/>
      <c r="AXH9" s="5"/>
      <c r="AXI9" s="5"/>
      <c r="AXJ9" s="5"/>
      <c r="AXK9" s="5"/>
      <c r="AXL9" s="5"/>
      <c r="AXM9" s="5"/>
      <c r="AXN9" s="5"/>
      <c r="AXO9" s="5"/>
      <c r="AXP9" s="5"/>
      <c r="AXQ9" s="5"/>
      <c r="AXR9" s="5"/>
      <c r="AXS9" s="5"/>
      <c r="AXT9" s="5"/>
      <c r="AXU9" s="5"/>
      <c r="AXV9" s="5"/>
      <c r="AXW9" s="5"/>
      <c r="AXX9" s="5"/>
      <c r="AXY9" s="5"/>
      <c r="AXZ9" s="5"/>
      <c r="AYA9" s="5"/>
      <c r="AYB9" s="5"/>
      <c r="AYC9" s="5"/>
      <c r="AYD9" s="5"/>
      <c r="AYE9" s="5"/>
      <c r="AYF9" s="5"/>
      <c r="AYG9" s="5"/>
      <c r="AYH9" s="5"/>
      <c r="AYI9" s="5"/>
      <c r="AYJ9" s="5"/>
      <c r="AYK9" s="5"/>
      <c r="AYL9" s="5"/>
      <c r="AYM9" s="5"/>
      <c r="AYN9" s="5"/>
      <c r="AYO9" s="5"/>
      <c r="AYP9" s="5"/>
      <c r="AYQ9" s="5"/>
      <c r="AYR9" s="5"/>
      <c r="AYS9" s="5"/>
      <c r="AYT9" s="5"/>
      <c r="AYU9" s="5"/>
      <c r="AYV9" s="5"/>
      <c r="AYW9" s="5"/>
      <c r="AYX9" s="5"/>
      <c r="AYY9" s="5"/>
      <c r="AYZ9" s="5"/>
      <c r="AZA9" s="5"/>
      <c r="AZB9" s="5"/>
      <c r="AZC9" s="5"/>
      <c r="AZD9" s="5"/>
      <c r="AZE9" s="5"/>
      <c r="AZF9" s="5"/>
      <c r="AZG9" s="5"/>
      <c r="AZH9" s="5"/>
      <c r="AZI9" s="5"/>
      <c r="AZJ9" s="5"/>
      <c r="AZK9" s="5"/>
      <c r="AZL9" s="5"/>
      <c r="AZM9" s="5"/>
      <c r="AZN9" s="5"/>
      <c r="AZO9" s="5"/>
      <c r="AZP9" s="5"/>
      <c r="AZQ9" s="5"/>
      <c r="AZR9" s="5"/>
      <c r="AZS9" s="5"/>
      <c r="AZT9" s="5"/>
      <c r="AZU9" s="5"/>
      <c r="AZV9" s="5"/>
      <c r="AZW9" s="5"/>
      <c r="AZX9" s="5"/>
      <c r="AZY9" s="5"/>
      <c r="AZZ9" s="5"/>
      <c r="BAA9" s="5"/>
      <c r="BAB9" s="5"/>
      <c r="BAC9" s="5"/>
      <c r="BAD9" s="5"/>
      <c r="BAE9" s="5"/>
      <c r="BAF9" s="5"/>
      <c r="BAG9" s="5"/>
      <c r="BAH9" s="5"/>
      <c r="BAI9" s="5"/>
      <c r="BAJ9" s="5"/>
      <c r="BAK9" s="5"/>
      <c r="BAL9" s="5"/>
      <c r="BAM9" s="5"/>
      <c r="BAN9" s="5"/>
      <c r="BAO9" s="5"/>
      <c r="BAP9" s="5"/>
      <c r="BAQ9" s="5"/>
      <c r="BAR9" s="5"/>
      <c r="BAS9" s="5"/>
      <c r="BAT9" s="5"/>
      <c r="BAU9" s="5"/>
      <c r="BAV9" s="5"/>
      <c r="BAW9" s="5"/>
      <c r="BAX9" s="5"/>
      <c r="BAY9" s="5"/>
      <c r="BAZ9" s="5"/>
      <c r="BBA9" s="5"/>
      <c r="BBB9" s="5"/>
      <c r="BBC9" s="5"/>
      <c r="BBD9" s="5"/>
      <c r="BBE9" s="5"/>
      <c r="BBF9" s="5"/>
      <c r="BBG9" s="5"/>
      <c r="BBH9" s="5"/>
      <c r="BBI9" s="5"/>
      <c r="BBJ9" s="5"/>
      <c r="BBK9" s="5"/>
      <c r="BBL9" s="5"/>
      <c r="BBM9" s="5"/>
      <c r="BBN9" s="5"/>
      <c r="BBO9" s="5"/>
      <c r="BBP9" s="5"/>
      <c r="BBQ9" s="5"/>
      <c r="BBR9" s="5"/>
      <c r="BBS9" s="5"/>
      <c r="BBT9" s="5"/>
      <c r="BBU9" s="5"/>
      <c r="BBV9" s="5"/>
      <c r="BBW9" s="5"/>
      <c r="BBX9" s="5"/>
      <c r="BBY9" s="5"/>
      <c r="BBZ9" s="5"/>
      <c r="BCA9" s="5"/>
      <c r="BCB9" s="5"/>
      <c r="BCC9" s="5"/>
      <c r="BCD9" s="5"/>
      <c r="BCE9" s="5"/>
      <c r="BCF9" s="5"/>
      <c r="BCG9" s="5"/>
      <c r="BCH9" s="5"/>
      <c r="BCI9" s="5"/>
      <c r="BCJ9" s="5"/>
      <c r="BCK9" s="5"/>
      <c r="BCL9" s="5"/>
      <c r="BCM9" s="5"/>
      <c r="BCN9" s="5"/>
      <c r="BCO9" s="5"/>
      <c r="BCP9" s="5"/>
      <c r="BCQ9" s="5"/>
      <c r="BCR9" s="5"/>
      <c r="BCS9" s="5"/>
      <c r="BCT9" s="5"/>
      <c r="BCU9" s="5"/>
      <c r="BCV9" s="5"/>
      <c r="BCW9" s="5"/>
      <c r="BCX9" s="5"/>
      <c r="BCY9" s="5"/>
      <c r="BCZ9" s="5"/>
      <c r="BDA9" s="5"/>
      <c r="BDB9" s="5"/>
      <c r="BDC9" s="5"/>
      <c r="BDD9" s="5"/>
      <c r="BDE9" s="5"/>
      <c r="BDF9" s="5"/>
      <c r="BDG9" s="5"/>
      <c r="BDH9" s="5"/>
      <c r="BDI9" s="5"/>
      <c r="BDJ9" s="5"/>
      <c r="BDK9" s="5"/>
      <c r="BDL9" s="5"/>
      <c r="BDM9" s="5"/>
      <c r="BDN9" s="5"/>
      <c r="BDO9" s="5"/>
      <c r="BDP9" s="5"/>
      <c r="BDQ9" s="5"/>
      <c r="BDR9" s="5"/>
      <c r="BDS9" s="5"/>
      <c r="BDT9" s="5"/>
      <c r="BDU9" s="5"/>
      <c r="BDV9" s="5"/>
      <c r="BDW9" s="5"/>
      <c r="BDX9" s="5"/>
      <c r="BDY9" s="5"/>
      <c r="BDZ9" s="5"/>
      <c r="BEA9" s="5"/>
      <c r="BEB9" s="5"/>
      <c r="BEC9" s="5"/>
      <c r="BED9" s="5"/>
      <c r="BEE9" s="5"/>
      <c r="BEF9" s="5"/>
      <c r="BEG9" s="5"/>
      <c r="BEH9" s="5"/>
      <c r="BEI9" s="5"/>
      <c r="BEJ9" s="5"/>
      <c r="BEK9" s="5"/>
      <c r="BEL9" s="5"/>
      <c r="BEM9" s="5"/>
      <c r="BEN9" s="5"/>
      <c r="BEO9" s="5"/>
      <c r="BEP9" s="5"/>
      <c r="BEQ9" s="5"/>
      <c r="BER9" s="5"/>
      <c r="BES9" s="5"/>
      <c r="BET9" s="5"/>
      <c r="BEU9" s="5"/>
      <c r="BEV9" s="5"/>
      <c r="BEW9" s="5"/>
      <c r="BEX9" s="5"/>
      <c r="BEY9" s="5"/>
      <c r="BEZ9" s="5"/>
      <c r="BFA9" s="5"/>
      <c r="BFB9" s="5"/>
      <c r="BFC9" s="5"/>
      <c r="BFD9" s="5"/>
      <c r="BFE9" s="5"/>
      <c r="BFF9" s="5"/>
      <c r="BFG9" s="5"/>
      <c r="BFH9" s="5"/>
      <c r="BFI9" s="5"/>
      <c r="BFJ9" s="5"/>
      <c r="BFK9" s="5"/>
      <c r="BFL9" s="5"/>
      <c r="BFM9" s="5"/>
      <c r="BFN9" s="5"/>
      <c r="BFO9" s="5"/>
      <c r="BFP9" s="5"/>
      <c r="BFQ9" s="5"/>
      <c r="BFR9" s="5"/>
      <c r="BFS9" s="5"/>
      <c r="BFT9" s="5"/>
      <c r="BFU9" s="5"/>
      <c r="BFV9" s="5"/>
      <c r="BFW9" s="5"/>
      <c r="BFX9" s="5"/>
      <c r="BFY9" s="5"/>
      <c r="BFZ9" s="5"/>
      <c r="BGA9" s="5"/>
      <c r="BGB9" s="5"/>
      <c r="BGC9" s="5"/>
      <c r="BGD9" s="5"/>
      <c r="BGE9" s="5"/>
      <c r="BGF9" s="5"/>
      <c r="BGG9" s="5"/>
      <c r="BGH9" s="5"/>
      <c r="BGI9" s="5"/>
      <c r="BGJ9" s="5"/>
      <c r="BGK9" s="5"/>
      <c r="BGL9" s="5"/>
      <c r="BGM9" s="5"/>
      <c r="BGN9" s="5"/>
      <c r="BGO9" s="5"/>
      <c r="BGP9" s="5"/>
      <c r="BGQ9" s="5"/>
      <c r="BGR9" s="5"/>
      <c r="BGS9" s="5"/>
      <c r="BGT9" s="5"/>
      <c r="BGU9" s="5"/>
      <c r="BGV9" s="5"/>
      <c r="BGW9" s="5"/>
      <c r="BGX9" s="5"/>
      <c r="BGY9" s="5"/>
      <c r="BGZ9" s="5"/>
      <c r="BHA9" s="5"/>
      <c r="BHB9" s="5"/>
      <c r="BHC9" s="5"/>
      <c r="BHD9" s="5"/>
      <c r="BHE9" s="5"/>
      <c r="BHF9" s="5"/>
      <c r="BHG9" s="5"/>
      <c r="BHH9" s="5"/>
      <c r="BHI9" s="5"/>
      <c r="BHJ9" s="5"/>
      <c r="BHK9" s="5"/>
      <c r="BHL9" s="5"/>
      <c r="BHM9" s="5"/>
      <c r="BHN9" s="5"/>
      <c r="BHO9" s="5"/>
      <c r="BHP9" s="5"/>
      <c r="BHQ9" s="5"/>
      <c r="BHR9" s="5"/>
      <c r="BHS9" s="5"/>
      <c r="BHT9" s="5"/>
      <c r="BHU9" s="5"/>
      <c r="BHV9" s="5"/>
      <c r="BHW9" s="5"/>
      <c r="BHX9" s="5"/>
      <c r="BHY9" s="5"/>
      <c r="BHZ9" s="5"/>
      <c r="BIA9" s="5"/>
      <c r="BIB9" s="5"/>
      <c r="BIC9" s="5"/>
      <c r="BID9" s="5"/>
      <c r="BIE9" s="5"/>
      <c r="BIF9" s="5"/>
      <c r="BIG9" s="5"/>
      <c r="BIH9" s="5"/>
      <c r="BII9" s="5"/>
      <c r="BIJ9" s="5"/>
      <c r="BIK9" s="5"/>
      <c r="BIL9" s="5"/>
      <c r="BIM9" s="5"/>
      <c r="BIN9" s="5"/>
      <c r="BIO9" s="5"/>
      <c r="BIP9" s="5"/>
      <c r="BIQ9" s="5"/>
      <c r="BIR9" s="5"/>
      <c r="BIS9" s="5"/>
      <c r="BIT9" s="5"/>
      <c r="BIU9" s="5"/>
      <c r="BIV9" s="5"/>
      <c r="BIW9" s="5"/>
      <c r="BIX9" s="5"/>
      <c r="BIY9" s="5"/>
      <c r="BIZ9" s="5"/>
      <c r="BJA9" s="5"/>
      <c r="BJB9" s="5"/>
      <c r="BJC9" s="5"/>
      <c r="BJD9" s="5"/>
      <c r="BJE9" s="5"/>
      <c r="BJF9" s="5"/>
      <c r="BJG9" s="5"/>
      <c r="BJH9" s="5"/>
      <c r="BJI9" s="5"/>
      <c r="BJJ9" s="5"/>
      <c r="BJK9" s="5"/>
      <c r="BJL9" s="5"/>
      <c r="BJM9" s="5"/>
      <c r="BJN9" s="5"/>
      <c r="BJO9" s="5"/>
      <c r="BJP9" s="5"/>
      <c r="BJQ9" s="5"/>
      <c r="BJR9" s="5"/>
      <c r="BJS9" s="5"/>
      <c r="BJT9" s="5"/>
      <c r="BJU9" s="5"/>
      <c r="BJV9" s="5"/>
      <c r="BJW9" s="5"/>
      <c r="BJX9" s="5"/>
      <c r="BJY9" s="5"/>
      <c r="BJZ9" s="5"/>
      <c r="BKA9" s="5"/>
      <c r="BKB9" s="5"/>
      <c r="BKC9" s="5"/>
      <c r="BKD9" s="5"/>
      <c r="BKE9" s="5"/>
      <c r="BKF9" s="5"/>
      <c r="BKG9" s="5"/>
      <c r="BKH9" s="5"/>
      <c r="BKI9" s="5"/>
      <c r="BKJ9" s="5"/>
      <c r="BKK9" s="5"/>
      <c r="BKL9" s="5"/>
      <c r="BKM9" s="5"/>
      <c r="BKN9" s="5"/>
      <c r="BKO9" s="5"/>
      <c r="BKP9" s="5"/>
      <c r="BKQ9" s="5"/>
      <c r="BKR9" s="5"/>
      <c r="BKS9" s="5"/>
      <c r="BKT9" s="5"/>
      <c r="BKU9" s="5"/>
      <c r="BKV9" s="5"/>
      <c r="BKW9" s="5"/>
      <c r="BKX9" s="5"/>
      <c r="BKY9" s="5"/>
      <c r="BKZ9" s="5"/>
      <c r="BLA9" s="5"/>
      <c r="BLB9" s="5"/>
      <c r="BLC9" s="5"/>
      <c r="BLD9" s="5"/>
      <c r="BLE9" s="5"/>
      <c r="BLF9" s="5"/>
      <c r="BLG9" s="5"/>
      <c r="BLH9" s="5"/>
      <c r="BLI9" s="5"/>
      <c r="BLJ9" s="5"/>
      <c r="BLK9" s="5"/>
      <c r="BLL9" s="5"/>
      <c r="BLM9" s="5"/>
      <c r="BLN9" s="5"/>
      <c r="BLO9" s="5"/>
      <c r="BLP9" s="5"/>
      <c r="BLQ9" s="5"/>
      <c r="BLR9" s="5"/>
      <c r="BLS9" s="5"/>
      <c r="BLT9" s="5"/>
      <c r="BLU9" s="5"/>
      <c r="BLV9" s="5"/>
      <c r="BLW9" s="5"/>
      <c r="BLX9" s="5"/>
      <c r="BLY9" s="5"/>
      <c r="BLZ9" s="5"/>
      <c r="BMA9" s="5"/>
      <c r="BMB9" s="5"/>
      <c r="BMC9" s="5"/>
      <c r="BMD9" s="5"/>
      <c r="BME9" s="5"/>
      <c r="BMF9" s="5"/>
      <c r="BMG9" s="5"/>
      <c r="BMH9" s="5"/>
      <c r="BMI9" s="5"/>
      <c r="BMJ9" s="5"/>
      <c r="BMK9" s="5"/>
      <c r="BML9" s="5"/>
      <c r="BMM9" s="5"/>
      <c r="BMN9" s="5"/>
      <c r="BMO9" s="5"/>
      <c r="BMP9" s="5"/>
      <c r="BMQ9" s="5"/>
      <c r="BMR9" s="5"/>
      <c r="BMS9" s="5"/>
      <c r="BMT9" s="5"/>
      <c r="BMU9" s="5"/>
      <c r="BMV9" s="5"/>
      <c r="BMW9" s="5"/>
      <c r="BMX9" s="5"/>
      <c r="BMY9" s="5"/>
      <c r="BMZ9" s="5"/>
      <c r="BNA9" s="5"/>
      <c r="BNB9" s="5"/>
      <c r="BNC9" s="5"/>
      <c r="BND9" s="5"/>
      <c r="BNE9" s="5"/>
      <c r="BNF9" s="5"/>
      <c r="BNG9" s="5"/>
      <c r="BNH9" s="5"/>
      <c r="BNI9" s="5"/>
      <c r="BNJ9" s="5"/>
      <c r="BNK9" s="5"/>
      <c r="BNL9" s="5"/>
      <c r="BNM9" s="5"/>
      <c r="BNN9" s="5"/>
      <c r="BNO9" s="5"/>
      <c r="BNP9" s="5"/>
      <c r="BNQ9" s="5"/>
      <c r="BNR9" s="5"/>
      <c r="BNS9" s="5"/>
      <c r="BNT9" s="5"/>
      <c r="BNU9" s="5"/>
      <c r="BNV9" s="5"/>
      <c r="BNW9" s="5"/>
      <c r="BNX9" s="5"/>
      <c r="BNY9" s="5"/>
      <c r="BNZ9" s="5"/>
      <c r="BOA9" s="5"/>
      <c r="BOB9" s="5"/>
      <c r="BOC9" s="5"/>
      <c r="BOD9" s="5"/>
      <c r="BOE9" s="5"/>
      <c r="BOF9" s="5"/>
      <c r="BOG9" s="5"/>
      <c r="BOH9" s="5"/>
      <c r="BOI9" s="5"/>
      <c r="BOJ9" s="5"/>
      <c r="BOK9" s="5"/>
      <c r="BOL9" s="5"/>
      <c r="BOM9" s="5"/>
      <c r="BON9" s="5"/>
      <c r="BOO9" s="5"/>
      <c r="BOP9" s="5"/>
      <c r="BOQ9" s="5"/>
      <c r="BOR9" s="5"/>
      <c r="BOS9" s="5"/>
      <c r="BOT9" s="5"/>
      <c r="BOU9" s="5"/>
      <c r="BOV9" s="5"/>
      <c r="BOW9" s="5"/>
      <c r="BOX9" s="5"/>
      <c r="BOY9" s="5"/>
      <c r="BOZ9" s="5"/>
      <c r="BPA9" s="5"/>
      <c r="BPB9" s="5"/>
      <c r="BPC9" s="5"/>
      <c r="BPD9" s="5"/>
      <c r="BPE9" s="5"/>
      <c r="BPF9" s="5"/>
      <c r="BPG9" s="5"/>
      <c r="BPH9" s="5"/>
      <c r="BPI9" s="5"/>
      <c r="BPJ9" s="5"/>
      <c r="BPK9" s="5"/>
      <c r="BPL9" s="5"/>
      <c r="BPM9" s="5"/>
      <c r="BPN9" s="5"/>
      <c r="BPO9" s="5"/>
      <c r="BPP9" s="5"/>
      <c r="BPQ9" s="5"/>
      <c r="BPR9" s="5"/>
      <c r="BPS9" s="5"/>
      <c r="BPT9" s="5"/>
      <c r="BPU9" s="5"/>
      <c r="BPV9" s="5"/>
      <c r="BPW9" s="5"/>
      <c r="BPX9" s="5"/>
      <c r="BPY9" s="5"/>
      <c r="BPZ9" s="5"/>
      <c r="BQA9" s="5"/>
      <c r="BQB9" s="5"/>
      <c r="BQC9" s="5"/>
      <c r="BQD9" s="5"/>
      <c r="BQE9" s="5"/>
      <c r="BQF9" s="5"/>
      <c r="BQG9" s="5"/>
      <c r="BQH9" s="5"/>
      <c r="BQI9" s="5"/>
      <c r="BQJ9" s="5"/>
      <c r="BQK9" s="5"/>
      <c r="BQL9" s="5"/>
      <c r="BQM9" s="5"/>
      <c r="BQN9" s="5"/>
      <c r="BQO9" s="5"/>
      <c r="BQP9" s="5"/>
      <c r="BQQ9" s="5"/>
      <c r="BQR9" s="5"/>
      <c r="BQS9" s="5"/>
      <c r="BQT9" s="5"/>
      <c r="BQU9" s="5"/>
      <c r="BQV9" s="5"/>
      <c r="BQW9" s="5"/>
      <c r="BQX9" s="5"/>
      <c r="BQY9" s="5"/>
      <c r="BQZ9" s="5"/>
      <c r="BRA9" s="5"/>
      <c r="BRB9" s="5"/>
      <c r="BRC9" s="5"/>
      <c r="BRD9" s="5"/>
      <c r="BRE9" s="5"/>
      <c r="BRF9" s="5"/>
      <c r="BRG9" s="5"/>
      <c r="BRH9" s="5"/>
      <c r="BRI9" s="5"/>
      <c r="BRJ9" s="5"/>
      <c r="BRK9" s="5"/>
      <c r="BRL9" s="5"/>
      <c r="BRM9" s="5"/>
      <c r="BRN9" s="5"/>
      <c r="BRO9" s="5"/>
      <c r="BRP9" s="5"/>
      <c r="BRQ9" s="5"/>
      <c r="BRR9" s="5"/>
      <c r="BRS9" s="5"/>
      <c r="BRT9" s="5"/>
      <c r="BRU9" s="5"/>
      <c r="BRV9" s="5"/>
      <c r="BRW9" s="5"/>
      <c r="BRX9" s="5"/>
      <c r="BRY9" s="5"/>
      <c r="BRZ9" s="5"/>
      <c r="BSA9" s="5"/>
      <c r="BSB9" s="5"/>
      <c r="BSC9" s="5"/>
      <c r="BSD9" s="5"/>
      <c r="BSE9" s="5"/>
      <c r="BSF9" s="5"/>
      <c r="BSG9" s="5"/>
      <c r="BSH9" s="5"/>
      <c r="BSI9" s="5"/>
      <c r="BSJ9" s="5"/>
      <c r="BSK9" s="5"/>
      <c r="BSL9" s="5"/>
      <c r="BSM9" s="5"/>
      <c r="BSN9" s="5"/>
      <c r="BSO9" s="5"/>
      <c r="BSP9" s="5"/>
      <c r="BSQ9" s="5"/>
      <c r="BSR9" s="5"/>
      <c r="BSS9" s="5"/>
      <c r="BST9" s="5"/>
      <c r="BSU9" s="5"/>
      <c r="BSV9" s="5"/>
      <c r="BSW9" s="5"/>
      <c r="BSX9" s="5"/>
      <c r="BSY9" s="5"/>
      <c r="BSZ9" s="5"/>
      <c r="BTA9" s="5"/>
      <c r="BTB9" s="5"/>
      <c r="BTC9" s="5"/>
      <c r="BTD9" s="5"/>
      <c r="BTE9" s="5"/>
      <c r="BTF9" s="5"/>
      <c r="BTG9" s="5"/>
      <c r="BTH9" s="5"/>
      <c r="BTI9" s="5"/>
      <c r="BTJ9" s="5"/>
      <c r="BTK9" s="5"/>
      <c r="BTL9" s="5"/>
      <c r="BTM9" s="5"/>
      <c r="BTN9" s="5"/>
      <c r="BTO9" s="5"/>
      <c r="BTP9" s="5"/>
      <c r="BTQ9" s="5"/>
      <c r="BTR9" s="5"/>
      <c r="BTS9" s="5"/>
      <c r="BTT9" s="5"/>
      <c r="BTU9" s="5"/>
      <c r="BTV9" s="5"/>
      <c r="BTW9" s="5"/>
      <c r="BTX9" s="5"/>
      <c r="BTY9" s="5"/>
      <c r="BTZ9" s="5"/>
      <c r="BUA9" s="5"/>
      <c r="BUB9" s="5"/>
      <c r="BUC9" s="5"/>
      <c r="BUD9" s="5"/>
      <c r="BUE9" s="5"/>
      <c r="BUF9" s="5"/>
      <c r="BUG9" s="5"/>
      <c r="BUH9" s="5"/>
      <c r="BUI9" s="5"/>
      <c r="BUJ9" s="5"/>
      <c r="BUK9" s="5"/>
      <c r="BUL9" s="5"/>
      <c r="BUM9" s="5"/>
      <c r="BUN9" s="5"/>
      <c r="BUO9" s="5"/>
      <c r="BUP9" s="5"/>
      <c r="BUQ9" s="5"/>
      <c r="BUR9" s="5"/>
      <c r="BUS9" s="5"/>
      <c r="BUT9" s="5"/>
      <c r="BUU9" s="5"/>
      <c r="BUV9" s="5"/>
      <c r="BUW9" s="5"/>
      <c r="BUX9" s="5"/>
      <c r="BUY9" s="5"/>
      <c r="BUZ9" s="5"/>
      <c r="BVA9" s="5"/>
      <c r="BVB9" s="5"/>
      <c r="BVC9" s="5"/>
      <c r="BVD9" s="5"/>
      <c r="BVE9" s="5"/>
      <c r="BVF9" s="5"/>
      <c r="BVG9" s="5"/>
      <c r="BVH9" s="5"/>
      <c r="BVI9" s="5"/>
      <c r="BVJ9" s="5"/>
      <c r="BVK9" s="5"/>
      <c r="BVL9" s="5"/>
      <c r="BVM9" s="5"/>
      <c r="BVN9" s="5"/>
      <c r="BVO9" s="5"/>
      <c r="BVP9" s="5"/>
      <c r="BVQ9" s="5"/>
      <c r="BVR9" s="5"/>
      <c r="BVS9" s="5"/>
      <c r="BVT9" s="5"/>
      <c r="BVU9" s="5"/>
      <c r="BVV9" s="5"/>
      <c r="BVW9" s="5"/>
      <c r="BVX9" s="5"/>
      <c r="BVY9" s="5"/>
      <c r="BVZ9" s="5"/>
      <c r="BWA9" s="5"/>
      <c r="BWB9" s="5"/>
      <c r="BWC9" s="5"/>
      <c r="BWD9" s="5"/>
      <c r="BWE9" s="5"/>
      <c r="BWF9" s="5"/>
      <c r="BWG9" s="5"/>
      <c r="BWH9" s="5"/>
      <c r="BWI9" s="5"/>
      <c r="BWJ9" s="5"/>
      <c r="BWK9" s="5"/>
      <c r="BWL9" s="5"/>
      <c r="BWM9" s="5"/>
      <c r="BWN9" s="5"/>
      <c r="BWO9" s="5"/>
      <c r="BWP9" s="5"/>
      <c r="BWQ9" s="5"/>
      <c r="BWR9" s="5"/>
      <c r="BWS9" s="5"/>
      <c r="BWT9" s="5"/>
      <c r="BWU9" s="5"/>
      <c r="BWV9" s="5"/>
      <c r="BWW9" s="5"/>
      <c r="BWX9" s="5"/>
      <c r="BWY9" s="5"/>
      <c r="BWZ9" s="5"/>
      <c r="BXA9" s="5"/>
      <c r="BXB9" s="5"/>
      <c r="BXC9" s="5"/>
      <c r="BXD9" s="5"/>
      <c r="BXE9" s="5"/>
      <c r="BXF9" s="5"/>
      <c r="BXG9" s="5"/>
      <c r="BXH9" s="5"/>
      <c r="BXI9" s="5"/>
      <c r="BXJ9" s="5"/>
      <c r="BXK9" s="5"/>
      <c r="BXL9" s="5"/>
      <c r="BXM9" s="5"/>
      <c r="BXN9" s="5"/>
      <c r="BXO9" s="5"/>
      <c r="BXP9" s="5"/>
      <c r="BXQ9" s="5"/>
      <c r="BXR9" s="5"/>
      <c r="BXS9" s="5"/>
      <c r="BXT9" s="5"/>
      <c r="BXU9" s="5"/>
      <c r="BXV9" s="5"/>
      <c r="BXW9" s="5"/>
      <c r="BXX9" s="5"/>
      <c r="BXY9" s="5"/>
      <c r="BXZ9" s="5"/>
      <c r="BYA9" s="5"/>
      <c r="BYB9" s="5"/>
      <c r="BYC9" s="5"/>
      <c r="BYD9" s="5"/>
      <c r="BYE9" s="5"/>
      <c r="BYF9" s="5"/>
      <c r="BYG9" s="5"/>
      <c r="BYH9" s="5"/>
      <c r="BYI9" s="5"/>
      <c r="BYJ9" s="5"/>
      <c r="BYK9" s="5"/>
      <c r="BYL9" s="5"/>
      <c r="BYM9" s="5"/>
      <c r="BYN9" s="5"/>
      <c r="BYO9" s="5"/>
      <c r="BYP9" s="5"/>
      <c r="BYQ9" s="5"/>
      <c r="BYR9" s="5"/>
      <c r="BYS9" s="5"/>
      <c r="BYT9" s="5"/>
      <c r="BYU9" s="5"/>
      <c r="BYV9" s="5"/>
      <c r="BYW9" s="5"/>
      <c r="BYX9" s="5"/>
      <c r="BYY9" s="5"/>
      <c r="BYZ9" s="5"/>
      <c r="BZA9" s="5"/>
      <c r="BZB9" s="5"/>
      <c r="BZC9" s="5"/>
      <c r="BZD9" s="5"/>
      <c r="BZE9" s="5"/>
      <c r="BZF9" s="5"/>
      <c r="BZG9" s="5"/>
      <c r="BZH9" s="5"/>
      <c r="BZI9" s="5"/>
      <c r="BZJ9" s="5"/>
      <c r="BZK9" s="5"/>
      <c r="BZL9" s="5"/>
      <c r="BZM9" s="5"/>
      <c r="BZN9" s="5"/>
      <c r="BZO9" s="5"/>
      <c r="BZP9" s="5"/>
      <c r="BZQ9" s="5"/>
      <c r="BZR9" s="5"/>
      <c r="BZS9" s="5"/>
      <c r="BZT9" s="5"/>
      <c r="BZU9" s="5"/>
      <c r="BZV9" s="5"/>
      <c r="BZW9" s="5"/>
      <c r="BZX9" s="5"/>
      <c r="BZY9" s="5"/>
      <c r="BZZ9" s="5"/>
      <c r="CAA9" s="5"/>
      <c r="CAB9" s="5"/>
      <c r="CAC9" s="5"/>
      <c r="CAD9" s="5"/>
      <c r="CAE9" s="5"/>
      <c r="CAF9" s="5"/>
      <c r="CAG9" s="5"/>
      <c r="CAH9" s="5"/>
      <c r="CAI9" s="5"/>
      <c r="CAJ9" s="5"/>
      <c r="CAK9" s="5"/>
      <c r="CAL9" s="5"/>
      <c r="CAM9" s="5"/>
      <c r="CAN9" s="5"/>
      <c r="CAO9" s="5"/>
      <c r="CAP9" s="5"/>
      <c r="CAQ9" s="5"/>
      <c r="CAR9" s="5"/>
      <c r="CAS9" s="5"/>
      <c r="CAT9" s="5"/>
      <c r="CAU9" s="5"/>
      <c r="CAV9" s="5"/>
      <c r="CAW9" s="5"/>
      <c r="CAX9" s="5"/>
      <c r="CAY9" s="5"/>
      <c r="CAZ9" s="5"/>
      <c r="CBA9" s="5"/>
      <c r="CBB9" s="5"/>
      <c r="CBC9" s="5"/>
      <c r="CBD9" s="5"/>
      <c r="CBE9" s="5"/>
      <c r="CBF9" s="5"/>
      <c r="CBG9" s="5"/>
      <c r="CBH9" s="5"/>
      <c r="CBI9" s="5"/>
      <c r="CBJ9" s="5"/>
      <c r="CBK9" s="5"/>
      <c r="CBL9" s="5"/>
      <c r="CBM9" s="5"/>
      <c r="CBN9" s="5"/>
      <c r="CBO9" s="5"/>
      <c r="CBP9" s="5"/>
      <c r="CBQ9" s="5"/>
      <c r="CBR9" s="5"/>
      <c r="CBS9" s="5"/>
      <c r="CBT9" s="5"/>
      <c r="CBU9" s="5"/>
      <c r="CBV9" s="5"/>
      <c r="CBW9" s="5"/>
      <c r="CBX9" s="5"/>
      <c r="CBY9" s="5"/>
      <c r="CBZ9" s="5"/>
      <c r="CCA9" s="5"/>
      <c r="CCB9" s="5"/>
      <c r="CCC9" s="5"/>
      <c r="CCD9" s="5"/>
      <c r="CCE9" s="5"/>
      <c r="CCF9" s="5"/>
      <c r="CCG9" s="5"/>
      <c r="CCH9" s="5"/>
      <c r="CCI9" s="5"/>
      <c r="CCJ9" s="5"/>
      <c r="CCK9" s="5"/>
      <c r="CCL9" s="5"/>
      <c r="CCM9" s="5"/>
      <c r="CCN9" s="5"/>
      <c r="CCO9" s="5"/>
      <c r="CCP9" s="5"/>
      <c r="CCQ9" s="5"/>
      <c r="CCR9" s="5"/>
      <c r="CCS9" s="5"/>
      <c r="CCT9" s="5"/>
      <c r="CCU9" s="5"/>
      <c r="CCV9" s="5"/>
      <c r="CCW9" s="5"/>
      <c r="CCX9" s="5"/>
      <c r="CCY9" s="5"/>
      <c r="CCZ9" s="5"/>
      <c r="CDA9" s="5"/>
      <c r="CDB9" s="5"/>
      <c r="CDC9" s="5"/>
      <c r="CDD9" s="5"/>
      <c r="CDE9" s="5"/>
      <c r="CDF9" s="5"/>
      <c r="CDG9" s="5"/>
      <c r="CDH9" s="5"/>
      <c r="CDI9" s="5"/>
      <c r="CDJ9" s="5"/>
      <c r="CDK9" s="5"/>
      <c r="CDL9" s="5"/>
      <c r="CDM9" s="5"/>
      <c r="CDN9" s="5"/>
      <c r="CDO9" s="5"/>
      <c r="CDP9" s="5"/>
      <c r="CDQ9" s="5"/>
      <c r="CDR9" s="5"/>
      <c r="CDS9" s="5"/>
      <c r="CDT9" s="5"/>
      <c r="CDU9" s="5"/>
      <c r="CDV9" s="5"/>
      <c r="CDW9" s="5"/>
      <c r="CDX9" s="5"/>
      <c r="CDY9" s="5"/>
      <c r="CDZ9" s="5"/>
      <c r="CEA9" s="5"/>
      <c r="CEB9" s="5"/>
      <c r="CEC9" s="5"/>
      <c r="CED9" s="5"/>
      <c r="CEE9" s="5"/>
      <c r="CEF9" s="5"/>
      <c r="CEG9" s="5"/>
      <c r="CEH9" s="5"/>
      <c r="CEI9" s="5"/>
      <c r="CEJ9" s="5"/>
      <c r="CEK9" s="5"/>
      <c r="CEL9" s="5"/>
      <c r="CEM9" s="5"/>
      <c r="CEN9" s="5"/>
      <c r="CEO9" s="5"/>
      <c r="CEP9" s="5"/>
      <c r="CEQ9" s="5"/>
      <c r="CER9" s="5"/>
      <c r="CES9" s="5"/>
      <c r="CET9" s="5"/>
      <c r="CEU9" s="5"/>
      <c r="CEV9" s="5"/>
      <c r="CEW9" s="5"/>
      <c r="CEX9" s="5"/>
      <c r="CEY9" s="5"/>
      <c r="CEZ9" s="5"/>
      <c r="CFA9" s="5"/>
      <c r="CFB9" s="5"/>
      <c r="CFC9" s="5"/>
      <c r="CFD9" s="5"/>
      <c r="CFE9" s="5"/>
      <c r="CFF9" s="5"/>
      <c r="CFG9" s="5"/>
      <c r="CFH9" s="5"/>
      <c r="CFI9" s="5"/>
      <c r="CFJ9" s="5"/>
      <c r="CFK9" s="5"/>
      <c r="CFL9" s="5"/>
      <c r="CFM9" s="5"/>
      <c r="CFN9" s="5"/>
      <c r="CFO9" s="5"/>
      <c r="CFP9" s="5"/>
      <c r="CFQ9" s="5"/>
      <c r="CFR9" s="5"/>
      <c r="CFS9" s="5"/>
      <c r="CFT9" s="5"/>
      <c r="CFU9" s="5"/>
      <c r="CFV9" s="5"/>
      <c r="CFW9" s="5"/>
      <c r="CFX9" s="5"/>
      <c r="CFY9" s="5"/>
      <c r="CFZ9" s="5"/>
      <c r="CGA9" s="5"/>
      <c r="CGB9" s="5"/>
      <c r="CGC9" s="5"/>
      <c r="CGD9" s="5"/>
      <c r="CGE9" s="5"/>
      <c r="CGF9" s="5"/>
      <c r="CGG9" s="5"/>
      <c r="CGH9" s="5"/>
      <c r="CGI9" s="5"/>
      <c r="CGJ9" s="5"/>
      <c r="CGK9" s="5"/>
      <c r="CGL9" s="5"/>
      <c r="CGM9" s="5"/>
      <c r="CGN9" s="5"/>
      <c r="CGO9" s="5"/>
      <c r="CGP9" s="5"/>
      <c r="CGQ9" s="5"/>
      <c r="CGR9" s="5"/>
      <c r="CGS9" s="5"/>
      <c r="CGT9" s="5"/>
      <c r="CGU9" s="5"/>
      <c r="CGV9" s="5"/>
      <c r="CGW9" s="5"/>
      <c r="CGX9" s="5"/>
      <c r="CGY9" s="5"/>
      <c r="CGZ9" s="5"/>
      <c r="CHA9" s="5"/>
      <c r="CHB9" s="5"/>
      <c r="CHC9" s="5"/>
      <c r="CHD9" s="5"/>
      <c r="CHE9" s="5"/>
      <c r="CHF9" s="5"/>
      <c r="CHG9" s="5"/>
      <c r="CHH9" s="5"/>
      <c r="CHI9" s="5"/>
      <c r="CHJ9" s="5"/>
      <c r="CHK9" s="5"/>
      <c r="CHL9" s="5"/>
      <c r="CHM9" s="5"/>
      <c r="CHN9" s="5"/>
      <c r="CHO9" s="5"/>
      <c r="CHP9" s="5"/>
      <c r="CHQ9" s="5"/>
      <c r="CHR9" s="5"/>
      <c r="CHS9" s="5"/>
      <c r="CHT9" s="5"/>
      <c r="CHU9" s="5"/>
      <c r="CHV9" s="5"/>
      <c r="CHW9" s="5"/>
      <c r="CHX9" s="5"/>
      <c r="CHY9" s="5"/>
      <c r="CHZ9" s="5"/>
      <c r="CIA9" s="5"/>
      <c r="CIB9" s="5"/>
      <c r="CIC9" s="5"/>
      <c r="CID9" s="5"/>
      <c r="CIE9" s="5"/>
      <c r="CIF9" s="5"/>
      <c r="CIG9" s="5"/>
      <c r="CIH9" s="5"/>
      <c r="CII9" s="5"/>
      <c r="CIJ9" s="5"/>
      <c r="CIK9" s="5"/>
      <c r="CIL9" s="5"/>
      <c r="CIM9" s="5"/>
      <c r="CIN9" s="5"/>
      <c r="CIO9" s="5"/>
      <c r="CIP9" s="5"/>
      <c r="CIQ9" s="5"/>
      <c r="CIR9" s="5"/>
      <c r="CIS9" s="5"/>
      <c r="CIT9" s="5"/>
      <c r="CIU9" s="5"/>
      <c r="CIV9" s="5"/>
      <c r="CIW9" s="5"/>
      <c r="CIX9" s="5"/>
      <c r="CIY9" s="5"/>
      <c r="CIZ9" s="5"/>
      <c r="CJA9" s="5"/>
      <c r="CJB9" s="5"/>
      <c r="CJC9" s="5"/>
      <c r="CJD9" s="5"/>
      <c r="CJE9" s="5"/>
      <c r="CJF9" s="5"/>
      <c r="CJG9" s="5"/>
      <c r="CJH9" s="5"/>
      <c r="CJI9" s="5"/>
      <c r="CJJ9" s="5"/>
      <c r="CJK9" s="5"/>
      <c r="CJL9" s="5"/>
      <c r="CJM9" s="5"/>
      <c r="CJN9" s="5"/>
      <c r="CJO9" s="5"/>
      <c r="CJP9" s="5"/>
      <c r="CJQ9" s="5"/>
      <c r="CJR9" s="5"/>
      <c r="CJS9" s="5"/>
      <c r="CJT9" s="5"/>
      <c r="CJU9" s="5"/>
      <c r="CJV9" s="5"/>
      <c r="CJW9" s="5"/>
      <c r="CJX9" s="5"/>
      <c r="CJY9" s="5"/>
      <c r="CJZ9" s="5"/>
      <c r="CKA9" s="5"/>
      <c r="CKB9" s="5"/>
      <c r="CKC9" s="5"/>
      <c r="CKD9" s="5"/>
      <c r="CKE9" s="5"/>
      <c r="CKF9" s="5"/>
      <c r="CKG9" s="5"/>
      <c r="CKH9" s="5"/>
      <c r="CKI9" s="5"/>
      <c r="CKJ9" s="5"/>
      <c r="CKK9" s="5"/>
      <c r="CKL9" s="5"/>
      <c r="CKM9" s="5"/>
      <c r="CKN9" s="5"/>
      <c r="CKO9" s="5"/>
      <c r="CKP9" s="5"/>
      <c r="CKQ9" s="5"/>
      <c r="CKR9" s="5"/>
      <c r="CKS9" s="5"/>
      <c r="CKT9" s="5"/>
      <c r="CKU9" s="5"/>
      <c r="CKV9" s="5"/>
      <c r="CKW9" s="5"/>
      <c r="CKX9" s="5"/>
      <c r="CKY9" s="5"/>
      <c r="CKZ9" s="5"/>
      <c r="CLA9" s="5"/>
      <c r="CLB9" s="5"/>
      <c r="CLC9" s="5"/>
      <c r="CLD9" s="5"/>
      <c r="CLE9" s="5"/>
      <c r="CLF9" s="5"/>
      <c r="CLG9" s="5"/>
      <c r="CLH9" s="5"/>
      <c r="CLI9" s="5"/>
      <c r="CLJ9" s="5"/>
      <c r="CLK9" s="5"/>
      <c r="CLL9" s="5"/>
      <c r="CLM9" s="5"/>
      <c r="CLN9" s="5"/>
      <c r="CLO9" s="5"/>
      <c r="CLP9" s="5"/>
      <c r="CLQ9" s="5"/>
      <c r="CLR9" s="5"/>
      <c r="CLS9" s="5"/>
      <c r="CLT9" s="5"/>
      <c r="CLU9" s="5"/>
      <c r="CLV9" s="5"/>
      <c r="CLW9" s="5"/>
      <c r="CLX9" s="5"/>
      <c r="CLY9" s="5"/>
      <c r="CLZ9" s="5"/>
      <c r="CMA9" s="5"/>
      <c r="CMB9" s="5"/>
      <c r="CMC9" s="5"/>
      <c r="CMD9" s="5"/>
      <c r="CME9" s="5"/>
      <c r="CMF9" s="5"/>
      <c r="CMG9" s="5"/>
      <c r="CMH9" s="5"/>
      <c r="CMI9" s="5"/>
      <c r="CMJ9" s="5"/>
      <c r="CMK9" s="5"/>
      <c r="CML9" s="5"/>
      <c r="CMM9" s="5"/>
      <c r="CMN9" s="5"/>
      <c r="CMO9" s="5"/>
      <c r="CMP9" s="5"/>
      <c r="CMQ9" s="5"/>
      <c r="CMR9" s="5"/>
      <c r="CMS9" s="5"/>
      <c r="CMT9" s="5"/>
      <c r="CMU9" s="5"/>
      <c r="CMV9" s="5"/>
      <c r="CMW9" s="5"/>
      <c r="CMX9" s="5"/>
      <c r="CMY9" s="5"/>
      <c r="CMZ9" s="5"/>
      <c r="CNA9" s="5"/>
      <c r="CNB9" s="5"/>
      <c r="CNC9" s="5"/>
      <c r="CND9" s="5"/>
      <c r="CNE9" s="5"/>
      <c r="CNF9" s="5"/>
      <c r="CNG9" s="5"/>
      <c r="CNH9" s="5"/>
      <c r="CNI9" s="5"/>
      <c r="CNJ9" s="5"/>
      <c r="CNK9" s="5"/>
      <c r="CNL9" s="5"/>
      <c r="CNM9" s="5"/>
      <c r="CNN9" s="5"/>
      <c r="CNO9" s="5"/>
      <c r="CNP9" s="5"/>
      <c r="CNQ9" s="5"/>
      <c r="CNR9" s="5"/>
      <c r="CNS9" s="5"/>
      <c r="CNT9" s="5"/>
      <c r="CNU9" s="5"/>
      <c r="CNV9" s="5"/>
      <c r="CNW9" s="5"/>
      <c r="CNX9" s="5"/>
      <c r="CNY9" s="5"/>
      <c r="CNZ9" s="5"/>
      <c r="COA9" s="5"/>
      <c r="COB9" s="5"/>
      <c r="COC9" s="5"/>
      <c r="COD9" s="5"/>
      <c r="COE9" s="5"/>
      <c r="COF9" s="5"/>
      <c r="COG9" s="5"/>
      <c r="COH9" s="5"/>
      <c r="COI9" s="5"/>
      <c r="COJ9" s="5"/>
      <c r="COK9" s="5"/>
      <c r="COL9" s="5"/>
      <c r="COM9" s="5"/>
      <c r="CON9" s="5"/>
      <c r="COO9" s="5"/>
      <c r="COP9" s="5"/>
      <c r="COQ9" s="5"/>
      <c r="COR9" s="5"/>
      <c r="COS9" s="5"/>
      <c r="COT9" s="5"/>
      <c r="COU9" s="5"/>
      <c r="COV9" s="5"/>
      <c r="COW9" s="5"/>
      <c r="COX9" s="5"/>
      <c r="COY9" s="5"/>
      <c r="COZ9" s="5"/>
      <c r="CPA9" s="5"/>
      <c r="CPB9" s="5"/>
      <c r="CPC9" s="5"/>
      <c r="CPD9" s="5"/>
      <c r="CPE9" s="5"/>
      <c r="CPF9" s="5"/>
      <c r="CPG9" s="5"/>
      <c r="CPH9" s="5"/>
      <c r="CPI9" s="5"/>
      <c r="CPJ9" s="5"/>
      <c r="CPK9" s="5"/>
      <c r="CPL9" s="5"/>
      <c r="CPM9" s="5"/>
      <c r="CPN9" s="5"/>
      <c r="CPO9" s="5"/>
      <c r="CPP9" s="5"/>
      <c r="CPQ9" s="5"/>
      <c r="CPR9" s="5"/>
      <c r="CPS9" s="5"/>
      <c r="CPT9" s="5"/>
      <c r="CPU9" s="5"/>
      <c r="CPV9" s="5"/>
      <c r="CPW9" s="5"/>
      <c r="CPX9" s="5"/>
      <c r="CPY9" s="5"/>
      <c r="CPZ9" s="5"/>
      <c r="CQA9" s="5"/>
      <c r="CQB9" s="5"/>
      <c r="CQC9" s="5"/>
      <c r="CQD9" s="5"/>
      <c r="CQE9" s="5"/>
      <c r="CQF9" s="5"/>
      <c r="CQG9" s="5"/>
      <c r="CQH9" s="5"/>
      <c r="CQI9" s="5"/>
      <c r="CQJ9" s="5"/>
      <c r="CQK9" s="5"/>
      <c r="CQL9" s="5"/>
      <c r="CQM9" s="5"/>
      <c r="CQN9" s="5"/>
      <c r="CQO9" s="5"/>
      <c r="CQP9" s="5"/>
      <c r="CQQ9" s="5"/>
      <c r="CQR9" s="5"/>
      <c r="CQS9" s="5"/>
      <c r="CQT9" s="5"/>
      <c r="CQU9" s="5"/>
      <c r="CQV9" s="5"/>
      <c r="CQW9" s="5"/>
      <c r="CQX9" s="5"/>
      <c r="CQY9" s="5"/>
      <c r="CQZ9" s="5"/>
      <c r="CRA9" s="5"/>
      <c r="CRB9" s="5"/>
      <c r="CRC9" s="5"/>
      <c r="CRD9" s="5"/>
      <c r="CRE9" s="5"/>
      <c r="CRF9" s="5"/>
      <c r="CRG9" s="5"/>
      <c r="CRH9" s="5"/>
      <c r="CRI9" s="5"/>
      <c r="CRJ9" s="5"/>
      <c r="CRK9" s="5"/>
      <c r="CRL9" s="5"/>
      <c r="CRM9" s="5"/>
      <c r="CRN9" s="5"/>
      <c r="CRO9" s="5"/>
      <c r="CRP9" s="5"/>
      <c r="CRQ9" s="5"/>
      <c r="CRR9" s="5"/>
      <c r="CRS9" s="5"/>
      <c r="CRT9" s="5"/>
      <c r="CRU9" s="5"/>
      <c r="CRV9" s="5"/>
      <c r="CRW9" s="5"/>
      <c r="CRX9" s="5"/>
      <c r="CRY9" s="5"/>
      <c r="CRZ9" s="5"/>
      <c r="CSA9" s="5"/>
      <c r="CSB9" s="5"/>
      <c r="CSC9" s="5"/>
      <c r="CSD9" s="5"/>
      <c r="CSE9" s="5"/>
      <c r="CSF9" s="5"/>
      <c r="CSG9" s="5"/>
      <c r="CSH9" s="5"/>
      <c r="CSI9" s="5"/>
      <c r="CSJ9" s="5"/>
      <c r="CSK9" s="5"/>
      <c r="CSL9" s="5"/>
      <c r="CSM9" s="5"/>
      <c r="CSN9" s="5"/>
      <c r="CSO9" s="5"/>
      <c r="CSP9" s="5"/>
      <c r="CSQ9" s="5"/>
      <c r="CSR9" s="5"/>
      <c r="CSS9" s="5"/>
      <c r="CST9" s="5"/>
      <c r="CSU9" s="5"/>
      <c r="CSV9" s="5"/>
      <c r="CSW9" s="5"/>
      <c r="CSX9" s="5"/>
      <c r="CSY9" s="5"/>
      <c r="CSZ9" s="5"/>
      <c r="CTA9" s="5"/>
      <c r="CTB9" s="5"/>
      <c r="CTC9" s="5"/>
      <c r="CTD9" s="5"/>
      <c r="CTE9" s="5"/>
      <c r="CTF9" s="5"/>
      <c r="CTG9" s="5"/>
      <c r="CTH9" s="5"/>
      <c r="CTI9" s="5"/>
      <c r="CTJ9" s="5"/>
      <c r="CTK9" s="5"/>
      <c r="CTL9" s="5"/>
      <c r="CTM9" s="5"/>
      <c r="CTN9" s="5"/>
      <c r="CTO9" s="5"/>
      <c r="CTP9" s="5"/>
      <c r="CTQ9" s="5"/>
      <c r="CTR9" s="5"/>
      <c r="CTS9" s="5"/>
      <c r="CTT9" s="5"/>
      <c r="CTU9" s="5"/>
      <c r="CTV9" s="5"/>
      <c r="CTW9" s="5"/>
      <c r="CTX9" s="5"/>
      <c r="CTY9" s="5"/>
      <c r="CTZ9" s="5"/>
      <c r="CUA9" s="5"/>
      <c r="CUB9" s="5"/>
      <c r="CUC9" s="5"/>
      <c r="CUD9" s="5"/>
      <c r="CUE9" s="5"/>
      <c r="CUF9" s="5"/>
      <c r="CUG9" s="5"/>
      <c r="CUH9" s="5"/>
      <c r="CUI9" s="5"/>
      <c r="CUJ9" s="5"/>
      <c r="CUK9" s="5"/>
      <c r="CUL9" s="5"/>
      <c r="CUM9" s="5"/>
      <c r="CUN9" s="5"/>
      <c r="CUO9" s="5"/>
      <c r="CUP9" s="5"/>
      <c r="CUQ9" s="5"/>
      <c r="CUR9" s="5"/>
      <c r="CUS9" s="5"/>
      <c r="CUT9" s="5"/>
      <c r="CUU9" s="5"/>
      <c r="CUV9" s="5"/>
      <c r="CUW9" s="5"/>
      <c r="CUX9" s="5"/>
      <c r="CUY9" s="5"/>
      <c r="CUZ9" s="5"/>
      <c r="CVA9" s="5"/>
      <c r="CVB9" s="5"/>
      <c r="CVC9" s="5"/>
      <c r="CVD9" s="5"/>
      <c r="CVE9" s="5"/>
      <c r="CVF9" s="5"/>
      <c r="CVG9" s="5"/>
      <c r="CVH9" s="5"/>
      <c r="CVI9" s="5"/>
      <c r="CVJ9" s="5"/>
      <c r="CVK9" s="5"/>
      <c r="CVL9" s="5"/>
      <c r="CVM9" s="5"/>
      <c r="CVN9" s="5"/>
      <c r="CVO9" s="5"/>
      <c r="CVP9" s="5"/>
      <c r="CVQ9" s="5"/>
      <c r="CVR9" s="5"/>
      <c r="CVS9" s="5"/>
      <c r="CVT9" s="5"/>
      <c r="CVU9" s="5"/>
      <c r="CVV9" s="5"/>
      <c r="CVW9" s="5"/>
      <c r="CVX9" s="5"/>
      <c r="CVY9" s="5"/>
      <c r="CVZ9" s="5"/>
      <c r="CWA9" s="5"/>
      <c r="CWB9" s="5"/>
      <c r="CWC9" s="5"/>
      <c r="CWD9" s="5"/>
      <c r="CWE9" s="5"/>
      <c r="CWF9" s="5"/>
      <c r="CWG9" s="5"/>
      <c r="CWH9" s="5"/>
      <c r="CWI9" s="5"/>
      <c r="CWJ9" s="5"/>
      <c r="CWK9" s="5"/>
      <c r="CWL9" s="5"/>
      <c r="CWM9" s="5"/>
      <c r="CWN9" s="5"/>
      <c r="CWO9" s="5"/>
      <c r="CWP9" s="5"/>
      <c r="CWQ9" s="5"/>
      <c r="CWR9" s="5"/>
      <c r="CWS9" s="5"/>
      <c r="CWT9" s="5"/>
      <c r="CWU9" s="5"/>
      <c r="CWV9" s="5"/>
      <c r="CWW9" s="5"/>
      <c r="CWX9" s="5"/>
      <c r="CWY9" s="5"/>
      <c r="CWZ9" s="5"/>
      <c r="CXA9" s="5"/>
      <c r="CXB9" s="5"/>
      <c r="CXC9" s="5"/>
      <c r="CXD9" s="5"/>
      <c r="CXE9" s="5"/>
      <c r="CXF9" s="5"/>
      <c r="CXG9" s="5"/>
      <c r="CXH9" s="5"/>
      <c r="CXI9" s="5"/>
      <c r="CXJ9" s="5"/>
      <c r="CXK9" s="5"/>
      <c r="CXL9" s="5"/>
      <c r="CXM9" s="5"/>
      <c r="CXN9" s="5"/>
      <c r="CXO9" s="5"/>
      <c r="CXP9" s="5"/>
      <c r="CXQ9" s="5"/>
      <c r="CXR9" s="5"/>
      <c r="CXS9" s="5"/>
      <c r="CXT9" s="5"/>
      <c r="CXU9" s="5"/>
      <c r="CXV9" s="5"/>
      <c r="CXW9" s="5"/>
      <c r="CXX9" s="5"/>
      <c r="CXY9" s="5"/>
      <c r="CXZ9" s="5"/>
      <c r="CYA9" s="5"/>
      <c r="CYB9" s="5"/>
      <c r="CYC9" s="5"/>
      <c r="CYD9" s="5"/>
      <c r="CYE9" s="5"/>
      <c r="CYF9" s="5"/>
      <c r="CYG9" s="5"/>
      <c r="CYH9" s="5"/>
      <c r="CYI9" s="5"/>
      <c r="CYJ9" s="5"/>
      <c r="CYK9" s="5"/>
      <c r="CYL9" s="5"/>
      <c r="CYM9" s="5"/>
      <c r="CYN9" s="5"/>
      <c r="CYO9" s="5"/>
      <c r="CYP9" s="5"/>
      <c r="CYQ9" s="5"/>
      <c r="CYR9" s="5"/>
      <c r="CYS9" s="5"/>
      <c r="CYT9" s="5"/>
      <c r="CYU9" s="5"/>
      <c r="CYV9" s="5"/>
      <c r="CYW9" s="5"/>
      <c r="CYX9" s="5"/>
      <c r="CYY9" s="5"/>
      <c r="CYZ9" s="5"/>
      <c r="CZA9" s="5"/>
      <c r="CZB9" s="5"/>
      <c r="CZC9" s="5"/>
      <c r="CZD9" s="5"/>
      <c r="CZE9" s="5"/>
      <c r="CZF9" s="5"/>
      <c r="CZG9" s="5"/>
      <c r="CZH9" s="5"/>
      <c r="CZI9" s="5"/>
      <c r="CZJ9" s="5"/>
      <c r="CZK9" s="5"/>
      <c r="CZL9" s="5"/>
      <c r="CZM9" s="5"/>
      <c r="CZN9" s="5"/>
      <c r="CZO9" s="5"/>
      <c r="CZP9" s="5"/>
      <c r="CZQ9" s="5"/>
      <c r="CZR9" s="5"/>
      <c r="CZS9" s="5"/>
      <c r="CZT9" s="5"/>
      <c r="CZU9" s="5"/>
      <c r="CZV9" s="5"/>
      <c r="CZW9" s="5"/>
      <c r="CZX9" s="5"/>
      <c r="CZY9" s="5"/>
      <c r="CZZ9" s="5"/>
      <c r="DAA9" s="5"/>
      <c r="DAB9" s="5"/>
      <c r="DAC9" s="5"/>
      <c r="DAD9" s="5"/>
      <c r="DAE9" s="5"/>
      <c r="DAF9" s="5"/>
      <c r="DAG9" s="5"/>
      <c r="DAH9" s="5"/>
      <c r="DAI9" s="5"/>
      <c r="DAJ9" s="5"/>
      <c r="DAK9" s="5"/>
      <c r="DAL9" s="5"/>
      <c r="DAM9" s="5"/>
      <c r="DAN9" s="5"/>
      <c r="DAO9" s="5"/>
      <c r="DAP9" s="5"/>
      <c r="DAQ9" s="5"/>
      <c r="DAR9" s="5"/>
      <c r="DAS9" s="5"/>
      <c r="DAT9" s="5"/>
      <c r="DAU9" s="5"/>
      <c r="DAV9" s="5"/>
      <c r="DAW9" s="5"/>
      <c r="DAX9" s="5"/>
      <c r="DAY9" s="5"/>
      <c r="DAZ9" s="5"/>
      <c r="DBA9" s="5"/>
      <c r="DBB9" s="5"/>
      <c r="DBC9" s="5"/>
      <c r="DBD9" s="5"/>
      <c r="DBE9" s="5"/>
      <c r="DBF9" s="5"/>
      <c r="DBG9" s="5"/>
      <c r="DBH9" s="5"/>
    </row>
    <row r="10" spans="1:2764" ht="16.5" customHeight="1">
      <c r="A10" s="14">
        <v>31</v>
      </c>
      <c r="B10" s="27">
        <v>1.07</v>
      </c>
      <c r="C10" s="140" t="s">
        <v>14</v>
      </c>
      <c r="D10" s="140"/>
      <c r="E10" s="9"/>
      <c r="F10" s="9"/>
      <c r="G10" s="155"/>
      <c r="H10" s="9"/>
      <c r="I10" s="9"/>
      <c r="J10" s="9"/>
      <c r="K10" s="9"/>
      <c r="L10" s="9"/>
      <c r="M10" s="9">
        <v>25</v>
      </c>
      <c r="N10" s="9"/>
      <c r="O10" s="9"/>
      <c r="P10" s="9"/>
      <c r="Q10" s="9"/>
      <c r="R10" s="6">
        <v>24</v>
      </c>
      <c r="S10" s="9"/>
      <c r="T10" s="9">
        <v>45</v>
      </c>
      <c r="U10" s="9">
        <v>10</v>
      </c>
      <c r="V10" s="156">
        <v>16</v>
      </c>
      <c r="W10" s="9"/>
      <c r="X10" s="9">
        <v>16</v>
      </c>
      <c r="Y10" s="9">
        <v>11</v>
      </c>
      <c r="Z10" s="9"/>
      <c r="AA10" s="9">
        <v>17</v>
      </c>
      <c r="AB10" s="9"/>
      <c r="AC10" s="11"/>
      <c r="AD10" s="11"/>
      <c r="AE10" s="11"/>
      <c r="AF10" s="152"/>
      <c r="AG10" s="15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  <c r="DBH10" s="5"/>
    </row>
    <row r="11" spans="1:2764" ht="16.5" customHeight="1">
      <c r="A11" s="14">
        <v>32</v>
      </c>
      <c r="B11" s="28">
        <v>16</v>
      </c>
      <c r="C11" s="140" t="s">
        <v>69</v>
      </c>
      <c r="D11" s="140"/>
      <c r="E11" s="22"/>
      <c r="F11" s="23"/>
      <c r="G11" s="157"/>
      <c r="H11" s="24"/>
      <c r="I11" s="20"/>
      <c r="J11" s="9">
        <v>70</v>
      </c>
      <c r="K11" s="9"/>
      <c r="L11" s="22"/>
      <c r="M11" s="20"/>
      <c r="N11" s="23"/>
      <c r="O11" s="160"/>
      <c r="P11" s="24"/>
      <c r="Q11" s="9"/>
      <c r="R11" s="20"/>
      <c r="S11" s="21"/>
      <c r="T11" s="22"/>
      <c r="U11" s="22"/>
      <c r="V11" s="158"/>
      <c r="W11" s="22"/>
      <c r="X11" s="160"/>
      <c r="Y11" s="20"/>
      <c r="Z11" s="9"/>
      <c r="AA11" s="21"/>
      <c r="AB11" s="21"/>
      <c r="AC11" s="11"/>
      <c r="AD11" s="11"/>
      <c r="AE11" s="11"/>
      <c r="AF11" s="152"/>
      <c r="AG11" s="15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  <c r="AML11" s="5"/>
      <c r="AMM11" s="5"/>
      <c r="AMN11" s="5"/>
      <c r="AMO11" s="5"/>
      <c r="AMP11" s="5"/>
      <c r="AMQ11" s="5"/>
      <c r="AMR11" s="5"/>
      <c r="AMS11" s="5"/>
      <c r="AMT11" s="5"/>
      <c r="AMU11" s="5"/>
      <c r="AMV11" s="5"/>
      <c r="AMW11" s="5"/>
      <c r="AMX11" s="5"/>
      <c r="AMY11" s="5"/>
      <c r="AMZ11" s="5"/>
      <c r="ANA11" s="5"/>
      <c r="ANB11" s="5"/>
      <c r="ANC11" s="5"/>
      <c r="AND11" s="5"/>
      <c r="ANE11" s="5"/>
      <c r="ANF11" s="5"/>
      <c r="ANG11" s="5"/>
      <c r="ANH11" s="5"/>
      <c r="ANI11" s="5"/>
      <c r="ANJ11" s="5"/>
      <c r="ANK11" s="5"/>
      <c r="ANL11" s="5"/>
      <c r="ANM11" s="5"/>
      <c r="ANN11" s="5"/>
      <c r="ANO11" s="5"/>
      <c r="ANP11" s="5"/>
      <c r="ANQ11" s="5"/>
      <c r="ANR11" s="5"/>
      <c r="ANS11" s="5"/>
      <c r="ANT11" s="5"/>
      <c r="ANU11" s="5"/>
      <c r="ANV11" s="5"/>
      <c r="ANW11" s="5"/>
      <c r="ANX11" s="5"/>
      <c r="ANY11" s="5"/>
      <c r="ANZ11" s="5"/>
      <c r="AOA11" s="5"/>
      <c r="AOB11" s="5"/>
      <c r="AOC11" s="5"/>
      <c r="AOD11" s="5"/>
      <c r="AOE11" s="5"/>
      <c r="AOF11" s="5"/>
      <c r="AOG11" s="5"/>
      <c r="AOH11" s="5"/>
      <c r="AOI11" s="5"/>
      <c r="AOJ11" s="5"/>
      <c r="AOK11" s="5"/>
      <c r="AOL11" s="5"/>
      <c r="AOM11" s="5"/>
      <c r="AON11" s="5"/>
      <c r="AOO11" s="5"/>
      <c r="AOP11" s="5"/>
      <c r="AOQ11" s="5"/>
      <c r="AOR11" s="5"/>
      <c r="AOS11" s="5"/>
      <c r="AOT11" s="5"/>
      <c r="AOU11" s="5"/>
      <c r="AOV11" s="5"/>
      <c r="AOW11" s="5"/>
      <c r="AOX11" s="5"/>
      <c r="AOY11" s="5"/>
      <c r="AOZ11" s="5"/>
      <c r="APA11" s="5"/>
      <c r="APB11" s="5"/>
      <c r="APC11" s="5"/>
      <c r="APD11" s="5"/>
      <c r="APE11" s="5"/>
      <c r="APF11" s="5"/>
      <c r="APG11" s="5"/>
      <c r="APH11" s="5"/>
      <c r="API11" s="5"/>
      <c r="APJ11" s="5"/>
      <c r="APK11" s="5"/>
      <c r="APL11" s="5"/>
      <c r="APM11" s="5"/>
      <c r="APN11" s="5"/>
      <c r="APO11" s="5"/>
      <c r="APP11" s="5"/>
      <c r="APQ11" s="5"/>
      <c r="APR11" s="5"/>
      <c r="APS11" s="5"/>
      <c r="APT11" s="5"/>
      <c r="APU11" s="5"/>
      <c r="APV11" s="5"/>
      <c r="APW11" s="5"/>
      <c r="APX11" s="5"/>
      <c r="APY11" s="5"/>
      <c r="APZ11" s="5"/>
      <c r="AQA11" s="5"/>
      <c r="AQB11" s="5"/>
      <c r="AQC11" s="5"/>
      <c r="AQD11" s="5"/>
      <c r="AQE11" s="5"/>
      <c r="AQF11" s="5"/>
      <c r="AQG11" s="5"/>
      <c r="AQH11" s="5"/>
      <c r="AQI11" s="5"/>
      <c r="AQJ11" s="5"/>
      <c r="AQK11" s="5"/>
      <c r="AQL11" s="5"/>
      <c r="AQM11" s="5"/>
      <c r="AQN11" s="5"/>
      <c r="AQO11" s="5"/>
      <c r="AQP11" s="5"/>
      <c r="AQQ11" s="5"/>
      <c r="AQR11" s="5"/>
      <c r="AQS11" s="5"/>
      <c r="AQT11" s="5"/>
      <c r="AQU11" s="5"/>
      <c r="AQV11" s="5"/>
      <c r="AQW11" s="5"/>
      <c r="AQX11" s="5"/>
      <c r="AQY11" s="5"/>
      <c r="AQZ11" s="5"/>
      <c r="ARA11" s="5"/>
      <c r="ARB11" s="5"/>
      <c r="ARC11" s="5"/>
      <c r="ARD11" s="5"/>
      <c r="ARE11" s="5"/>
      <c r="ARF11" s="5"/>
      <c r="ARG11" s="5"/>
      <c r="ARH11" s="5"/>
      <c r="ARI11" s="5"/>
      <c r="ARJ11" s="5"/>
      <c r="ARK11" s="5"/>
      <c r="ARL11" s="5"/>
      <c r="ARM11" s="5"/>
      <c r="ARN11" s="5"/>
      <c r="ARO11" s="5"/>
      <c r="ARP11" s="5"/>
      <c r="ARQ11" s="5"/>
      <c r="ARR11" s="5"/>
      <c r="ARS11" s="5"/>
      <c r="ART11" s="5"/>
      <c r="ARU11" s="5"/>
      <c r="ARV11" s="5"/>
      <c r="ARW11" s="5"/>
      <c r="ARX11" s="5"/>
      <c r="ARY11" s="5"/>
      <c r="ARZ11" s="5"/>
      <c r="ASA11" s="5"/>
      <c r="ASB11" s="5"/>
      <c r="ASC11" s="5"/>
      <c r="ASD11" s="5"/>
      <c r="ASE11" s="5"/>
      <c r="ASF11" s="5"/>
      <c r="ASG11" s="5"/>
      <c r="ASH11" s="5"/>
      <c r="ASI11" s="5"/>
      <c r="ASJ11" s="5"/>
      <c r="ASK11" s="5"/>
      <c r="ASL11" s="5"/>
      <c r="ASM11" s="5"/>
      <c r="ASN11" s="5"/>
      <c r="ASO11" s="5"/>
      <c r="ASP11" s="5"/>
      <c r="ASQ11" s="5"/>
      <c r="ASR11" s="5"/>
      <c r="ASS11" s="5"/>
      <c r="AST11" s="5"/>
      <c r="ASU11" s="5"/>
      <c r="ASV11" s="5"/>
      <c r="ASW11" s="5"/>
      <c r="ASX11" s="5"/>
      <c r="ASY11" s="5"/>
      <c r="ASZ11" s="5"/>
      <c r="ATA11" s="5"/>
      <c r="ATB11" s="5"/>
      <c r="ATC11" s="5"/>
      <c r="ATD11" s="5"/>
      <c r="ATE11" s="5"/>
      <c r="ATF11" s="5"/>
      <c r="ATG11" s="5"/>
      <c r="ATH11" s="5"/>
      <c r="ATI11" s="5"/>
      <c r="ATJ11" s="5"/>
      <c r="ATK11" s="5"/>
      <c r="ATL11" s="5"/>
      <c r="ATM11" s="5"/>
      <c r="ATN11" s="5"/>
      <c r="ATO11" s="5"/>
      <c r="ATP11" s="5"/>
      <c r="ATQ11" s="5"/>
      <c r="ATR11" s="5"/>
      <c r="ATS11" s="5"/>
      <c r="ATT11" s="5"/>
      <c r="ATU11" s="5"/>
      <c r="ATV11" s="5"/>
      <c r="ATW11" s="5"/>
      <c r="ATX11" s="5"/>
      <c r="ATY11" s="5"/>
      <c r="ATZ11" s="5"/>
      <c r="AUA11" s="5"/>
      <c r="AUB11" s="5"/>
      <c r="AUC11" s="5"/>
      <c r="AUD11" s="5"/>
      <c r="AUE11" s="5"/>
      <c r="AUF11" s="5"/>
      <c r="AUG11" s="5"/>
      <c r="AUH11" s="5"/>
      <c r="AUI11" s="5"/>
      <c r="AUJ11" s="5"/>
      <c r="AUK11" s="5"/>
      <c r="AUL11" s="5"/>
      <c r="AUM11" s="5"/>
      <c r="AUN11" s="5"/>
      <c r="AUO11" s="5"/>
      <c r="AUP11" s="5"/>
      <c r="AUQ11" s="5"/>
      <c r="AUR11" s="5"/>
      <c r="AUS11" s="5"/>
      <c r="AUT11" s="5"/>
      <c r="AUU11" s="5"/>
      <c r="AUV11" s="5"/>
      <c r="AUW11" s="5"/>
      <c r="AUX11" s="5"/>
      <c r="AUY11" s="5"/>
      <c r="AUZ11" s="5"/>
      <c r="AVA11" s="5"/>
      <c r="AVB11" s="5"/>
      <c r="AVC11" s="5"/>
      <c r="AVD11" s="5"/>
      <c r="AVE11" s="5"/>
      <c r="AVF11" s="5"/>
      <c r="AVG11" s="5"/>
      <c r="AVH11" s="5"/>
      <c r="AVI11" s="5"/>
      <c r="AVJ11" s="5"/>
      <c r="AVK11" s="5"/>
      <c r="AVL11" s="5"/>
      <c r="AVM11" s="5"/>
      <c r="AVN11" s="5"/>
      <c r="AVO11" s="5"/>
      <c r="AVP11" s="5"/>
      <c r="AVQ11" s="5"/>
      <c r="AVR11" s="5"/>
      <c r="AVS11" s="5"/>
      <c r="AVT11" s="5"/>
      <c r="AVU11" s="5"/>
      <c r="AVV11" s="5"/>
      <c r="AVW11" s="5"/>
      <c r="AVX11" s="5"/>
      <c r="AVY11" s="5"/>
      <c r="AVZ11" s="5"/>
      <c r="AWA11" s="5"/>
      <c r="AWB11" s="5"/>
      <c r="AWC11" s="5"/>
      <c r="AWD11" s="5"/>
      <c r="AWE11" s="5"/>
      <c r="AWF11" s="5"/>
      <c r="AWG11" s="5"/>
      <c r="AWH11" s="5"/>
      <c r="AWI11" s="5"/>
      <c r="AWJ11" s="5"/>
      <c r="AWK11" s="5"/>
      <c r="AWL11" s="5"/>
      <c r="AWM11" s="5"/>
      <c r="AWN11" s="5"/>
      <c r="AWO11" s="5"/>
      <c r="AWP11" s="5"/>
      <c r="AWQ11" s="5"/>
      <c r="AWR11" s="5"/>
      <c r="AWS11" s="5"/>
      <c r="AWT11" s="5"/>
      <c r="AWU11" s="5"/>
      <c r="AWV11" s="5"/>
      <c r="AWW11" s="5"/>
      <c r="AWX11" s="5"/>
      <c r="AWY11" s="5"/>
      <c r="AWZ11" s="5"/>
      <c r="AXA11" s="5"/>
      <c r="AXB11" s="5"/>
      <c r="AXC11" s="5"/>
      <c r="AXD11" s="5"/>
      <c r="AXE11" s="5"/>
      <c r="AXF11" s="5"/>
      <c r="AXG11" s="5"/>
      <c r="AXH11" s="5"/>
      <c r="AXI11" s="5"/>
      <c r="AXJ11" s="5"/>
      <c r="AXK11" s="5"/>
      <c r="AXL11" s="5"/>
      <c r="AXM11" s="5"/>
      <c r="AXN11" s="5"/>
      <c r="AXO11" s="5"/>
      <c r="AXP11" s="5"/>
      <c r="AXQ11" s="5"/>
      <c r="AXR11" s="5"/>
      <c r="AXS11" s="5"/>
      <c r="AXT11" s="5"/>
      <c r="AXU11" s="5"/>
      <c r="AXV11" s="5"/>
      <c r="AXW11" s="5"/>
      <c r="AXX11" s="5"/>
      <c r="AXY11" s="5"/>
      <c r="AXZ11" s="5"/>
      <c r="AYA11" s="5"/>
      <c r="AYB11" s="5"/>
      <c r="AYC11" s="5"/>
      <c r="AYD11" s="5"/>
      <c r="AYE11" s="5"/>
      <c r="AYF11" s="5"/>
      <c r="AYG11" s="5"/>
      <c r="AYH11" s="5"/>
      <c r="AYI11" s="5"/>
      <c r="AYJ11" s="5"/>
      <c r="AYK11" s="5"/>
      <c r="AYL11" s="5"/>
      <c r="AYM11" s="5"/>
      <c r="AYN11" s="5"/>
      <c r="AYO11" s="5"/>
      <c r="AYP11" s="5"/>
      <c r="AYQ11" s="5"/>
      <c r="AYR11" s="5"/>
      <c r="AYS11" s="5"/>
      <c r="AYT11" s="5"/>
      <c r="AYU11" s="5"/>
      <c r="AYV11" s="5"/>
      <c r="AYW11" s="5"/>
      <c r="AYX11" s="5"/>
      <c r="AYY11" s="5"/>
      <c r="AYZ11" s="5"/>
      <c r="AZA11" s="5"/>
      <c r="AZB11" s="5"/>
      <c r="AZC11" s="5"/>
      <c r="AZD11" s="5"/>
      <c r="AZE11" s="5"/>
      <c r="AZF11" s="5"/>
      <c r="AZG11" s="5"/>
      <c r="AZH11" s="5"/>
      <c r="AZI11" s="5"/>
      <c r="AZJ11" s="5"/>
      <c r="AZK11" s="5"/>
      <c r="AZL11" s="5"/>
      <c r="AZM11" s="5"/>
      <c r="AZN11" s="5"/>
      <c r="AZO11" s="5"/>
      <c r="AZP11" s="5"/>
      <c r="AZQ11" s="5"/>
      <c r="AZR11" s="5"/>
      <c r="AZS11" s="5"/>
      <c r="AZT11" s="5"/>
      <c r="AZU11" s="5"/>
      <c r="AZV11" s="5"/>
      <c r="AZW11" s="5"/>
      <c r="AZX11" s="5"/>
      <c r="AZY11" s="5"/>
      <c r="AZZ11" s="5"/>
      <c r="BAA11" s="5"/>
      <c r="BAB11" s="5"/>
      <c r="BAC11" s="5"/>
      <c r="BAD11" s="5"/>
      <c r="BAE11" s="5"/>
      <c r="BAF11" s="5"/>
      <c r="BAG11" s="5"/>
      <c r="BAH11" s="5"/>
      <c r="BAI11" s="5"/>
      <c r="BAJ11" s="5"/>
      <c r="BAK11" s="5"/>
      <c r="BAL11" s="5"/>
      <c r="BAM11" s="5"/>
      <c r="BAN11" s="5"/>
      <c r="BAO11" s="5"/>
      <c r="BAP11" s="5"/>
      <c r="BAQ11" s="5"/>
      <c r="BAR11" s="5"/>
      <c r="BAS11" s="5"/>
      <c r="BAT11" s="5"/>
      <c r="BAU11" s="5"/>
      <c r="BAV11" s="5"/>
      <c r="BAW11" s="5"/>
      <c r="BAX11" s="5"/>
      <c r="BAY11" s="5"/>
      <c r="BAZ11" s="5"/>
      <c r="BBA11" s="5"/>
      <c r="BBB11" s="5"/>
      <c r="BBC11" s="5"/>
      <c r="BBD11" s="5"/>
      <c r="BBE11" s="5"/>
      <c r="BBF11" s="5"/>
      <c r="BBG11" s="5"/>
      <c r="BBH11" s="5"/>
      <c r="BBI11" s="5"/>
      <c r="BBJ11" s="5"/>
      <c r="BBK11" s="5"/>
      <c r="BBL11" s="5"/>
      <c r="BBM11" s="5"/>
      <c r="BBN11" s="5"/>
      <c r="BBO11" s="5"/>
      <c r="BBP11" s="5"/>
      <c r="BBQ11" s="5"/>
      <c r="BBR11" s="5"/>
      <c r="BBS11" s="5"/>
      <c r="BBT11" s="5"/>
      <c r="BBU11" s="5"/>
      <c r="BBV11" s="5"/>
      <c r="BBW11" s="5"/>
      <c r="BBX11" s="5"/>
      <c r="BBY11" s="5"/>
      <c r="BBZ11" s="5"/>
      <c r="BCA11" s="5"/>
      <c r="BCB11" s="5"/>
      <c r="BCC11" s="5"/>
      <c r="BCD11" s="5"/>
      <c r="BCE11" s="5"/>
      <c r="BCF11" s="5"/>
      <c r="BCG11" s="5"/>
      <c r="BCH11" s="5"/>
      <c r="BCI11" s="5"/>
      <c r="BCJ11" s="5"/>
      <c r="BCK11" s="5"/>
      <c r="BCL11" s="5"/>
      <c r="BCM11" s="5"/>
      <c r="BCN11" s="5"/>
      <c r="BCO11" s="5"/>
      <c r="BCP11" s="5"/>
      <c r="BCQ11" s="5"/>
      <c r="BCR11" s="5"/>
      <c r="BCS11" s="5"/>
      <c r="BCT11" s="5"/>
      <c r="BCU11" s="5"/>
      <c r="BCV11" s="5"/>
      <c r="BCW11" s="5"/>
      <c r="BCX11" s="5"/>
      <c r="BCY11" s="5"/>
      <c r="BCZ11" s="5"/>
      <c r="BDA11" s="5"/>
      <c r="BDB11" s="5"/>
      <c r="BDC11" s="5"/>
      <c r="BDD11" s="5"/>
      <c r="BDE11" s="5"/>
      <c r="BDF11" s="5"/>
      <c r="BDG11" s="5"/>
      <c r="BDH11" s="5"/>
      <c r="BDI11" s="5"/>
      <c r="BDJ11" s="5"/>
      <c r="BDK11" s="5"/>
      <c r="BDL11" s="5"/>
      <c r="BDM11" s="5"/>
      <c r="BDN11" s="5"/>
      <c r="BDO11" s="5"/>
      <c r="BDP11" s="5"/>
      <c r="BDQ11" s="5"/>
      <c r="BDR11" s="5"/>
      <c r="BDS11" s="5"/>
      <c r="BDT11" s="5"/>
      <c r="BDU11" s="5"/>
      <c r="BDV11" s="5"/>
      <c r="BDW11" s="5"/>
      <c r="BDX11" s="5"/>
      <c r="BDY11" s="5"/>
      <c r="BDZ11" s="5"/>
      <c r="BEA11" s="5"/>
      <c r="BEB11" s="5"/>
      <c r="BEC11" s="5"/>
      <c r="BED11" s="5"/>
      <c r="BEE11" s="5"/>
      <c r="BEF11" s="5"/>
      <c r="BEG11" s="5"/>
      <c r="BEH11" s="5"/>
      <c r="BEI11" s="5"/>
      <c r="BEJ11" s="5"/>
      <c r="BEK11" s="5"/>
      <c r="BEL11" s="5"/>
      <c r="BEM11" s="5"/>
      <c r="BEN11" s="5"/>
      <c r="BEO11" s="5"/>
      <c r="BEP11" s="5"/>
      <c r="BEQ11" s="5"/>
      <c r="BER11" s="5"/>
      <c r="BES11" s="5"/>
      <c r="BET11" s="5"/>
      <c r="BEU11" s="5"/>
      <c r="BEV11" s="5"/>
      <c r="BEW11" s="5"/>
      <c r="BEX11" s="5"/>
      <c r="BEY11" s="5"/>
      <c r="BEZ11" s="5"/>
      <c r="BFA11" s="5"/>
      <c r="BFB11" s="5"/>
      <c r="BFC11" s="5"/>
      <c r="BFD11" s="5"/>
      <c r="BFE11" s="5"/>
      <c r="BFF11" s="5"/>
      <c r="BFG11" s="5"/>
      <c r="BFH11" s="5"/>
      <c r="BFI11" s="5"/>
      <c r="BFJ11" s="5"/>
      <c r="BFK11" s="5"/>
      <c r="BFL11" s="5"/>
      <c r="BFM11" s="5"/>
      <c r="BFN11" s="5"/>
      <c r="BFO11" s="5"/>
      <c r="BFP11" s="5"/>
      <c r="BFQ11" s="5"/>
      <c r="BFR11" s="5"/>
      <c r="BFS11" s="5"/>
      <c r="BFT11" s="5"/>
      <c r="BFU11" s="5"/>
      <c r="BFV11" s="5"/>
      <c r="BFW11" s="5"/>
      <c r="BFX11" s="5"/>
      <c r="BFY11" s="5"/>
      <c r="BFZ11" s="5"/>
      <c r="BGA11" s="5"/>
      <c r="BGB11" s="5"/>
      <c r="BGC11" s="5"/>
      <c r="BGD11" s="5"/>
      <c r="BGE11" s="5"/>
      <c r="BGF11" s="5"/>
      <c r="BGG11" s="5"/>
      <c r="BGH11" s="5"/>
      <c r="BGI11" s="5"/>
      <c r="BGJ11" s="5"/>
      <c r="BGK11" s="5"/>
      <c r="BGL11" s="5"/>
      <c r="BGM11" s="5"/>
      <c r="BGN11" s="5"/>
      <c r="BGO11" s="5"/>
      <c r="BGP11" s="5"/>
      <c r="BGQ11" s="5"/>
      <c r="BGR11" s="5"/>
      <c r="BGS11" s="5"/>
      <c r="BGT11" s="5"/>
      <c r="BGU11" s="5"/>
      <c r="BGV11" s="5"/>
      <c r="BGW11" s="5"/>
      <c r="BGX11" s="5"/>
      <c r="BGY11" s="5"/>
      <c r="BGZ11" s="5"/>
      <c r="BHA11" s="5"/>
      <c r="BHB11" s="5"/>
      <c r="BHC11" s="5"/>
      <c r="BHD11" s="5"/>
      <c r="BHE11" s="5"/>
      <c r="BHF11" s="5"/>
      <c r="BHG11" s="5"/>
      <c r="BHH11" s="5"/>
      <c r="BHI11" s="5"/>
      <c r="BHJ11" s="5"/>
      <c r="BHK11" s="5"/>
      <c r="BHL11" s="5"/>
      <c r="BHM11" s="5"/>
      <c r="BHN11" s="5"/>
      <c r="BHO11" s="5"/>
      <c r="BHP11" s="5"/>
      <c r="BHQ11" s="5"/>
      <c r="BHR11" s="5"/>
      <c r="BHS11" s="5"/>
      <c r="BHT11" s="5"/>
      <c r="BHU11" s="5"/>
      <c r="BHV11" s="5"/>
      <c r="BHW11" s="5"/>
      <c r="BHX11" s="5"/>
      <c r="BHY11" s="5"/>
      <c r="BHZ11" s="5"/>
      <c r="BIA11" s="5"/>
      <c r="BIB11" s="5"/>
      <c r="BIC11" s="5"/>
      <c r="BID11" s="5"/>
      <c r="BIE11" s="5"/>
      <c r="BIF11" s="5"/>
      <c r="BIG11" s="5"/>
      <c r="BIH11" s="5"/>
      <c r="BII11" s="5"/>
      <c r="BIJ11" s="5"/>
      <c r="BIK11" s="5"/>
      <c r="BIL11" s="5"/>
      <c r="BIM11" s="5"/>
      <c r="BIN11" s="5"/>
      <c r="BIO11" s="5"/>
      <c r="BIP11" s="5"/>
      <c r="BIQ11" s="5"/>
      <c r="BIR11" s="5"/>
      <c r="BIS11" s="5"/>
      <c r="BIT11" s="5"/>
      <c r="BIU11" s="5"/>
      <c r="BIV11" s="5"/>
      <c r="BIW11" s="5"/>
      <c r="BIX11" s="5"/>
      <c r="BIY11" s="5"/>
      <c r="BIZ11" s="5"/>
      <c r="BJA11" s="5"/>
      <c r="BJB11" s="5"/>
      <c r="BJC11" s="5"/>
      <c r="BJD11" s="5"/>
      <c r="BJE11" s="5"/>
      <c r="BJF11" s="5"/>
      <c r="BJG11" s="5"/>
      <c r="BJH11" s="5"/>
      <c r="BJI11" s="5"/>
      <c r="BJJ11" s="5"/>
      <c r="BJK11" s="5"/>
      <c r="BJL11" s="5"/>
      <c r="BJM11" s="5"/>
      <c r="BJN11" s="5"/>
      <c r="BJO11" s="5"/>
      <c r="BJP11" s="5"/>
      <c r="BJQ11" s="5"/>
      <c r="BJR11" s="5"/>
      <c r="BJS11" s="5"/>
      <c r="BJT11" s="5"/>
      <c r="BJU11" s="5"/>
      <c r="BJV11" s="5"/>
      <c r="BJW11" s="5"/>
      <c r="BJX11" s="5"/>
      <c r="BJY11" s="5"/>
      <c r="BJZ11" s="5"/>
      <c r="BKA11" s="5"/>
      <c r="BKB11" s="5"/>
      <c r="BKC11" s="5"/>
      <c r="BKD11" s="5"/>
      <c r="BKE11" s="5"/>
      <c r="BKF11" s="5"/>
      <c r="BKG11" s="5"/>
      <c r="BKH11" s="5"/>
      <c r="BKI11" s="5"/>
      <c r="BKJ11" s="5"/>
      <c r="BKK11" s="5"/>
      <c r="BKL11" s="5"/>
      <c r="BKM11" s="5"/>
      <c r="BKN11" s="5"/>
      <c r="BKO11" s="5"/>
      <c r="BKP11" s="5"/>
      <c r="BKQ11" s="5"/>
      <c r="BKR11" s="5"/>
      <c r="BKS11" s="5"/>
      <c r="BKT11" s="5"/>
      <c r="BKU11" s="5"/>
      <c r="BKV11" s="5"/>
      <c r="BKW11" s="5"/>
      <c r="BKX11" s="5"/>
      <c r="BKY11" s="5"/>
      <c r="BKZ11" s="5"/>
      <c r="BLA11" s="5"/>
      <c r="BLB11" s="5"/>
      <c r="BLC11" s="5"/>
      <c r="BLD11" s="5"/>
      <c r="BLE11" s="5"/>
      <c r="BLF11" s="5"/>
      <c r="BLG11" s="5"/>
      <c r="BLH11" s="5"/>
      <c r="BLI11" s="5"/>
      <c r="BLJ11" s="5"/>
      <c r="BLK11" s="5"/>
      <c r="BLL11" s="5"/>
      <c r="BLM11" s="5"/>
      <c r="BLN11" s="5"/>
      <c r="BLO11" s="5"/>
      <c r="BLP11" s="5"/>
      <c r="BLQ11" s="5"/>
      <c r="BLR11" s="5"/>
      <c r="BLS11" s="5"/>
      <c r="BLT11" s="5"/>
      <c r="BLU11" s="5"/>
      <c r="BLV11" s="5"/>
      <c r="BLW11" s="5"/>
      <c r="BLX11" s="5"/>
      <c r="BLY11" s="5"/>
      <c r="BLZ11" s="5"/>
      <c r="BMA11" s="5"/>
      <c r="BMB11" s="5"/>
      <c r="BMC11" s="5"/>
      <c r="BMD11" s="5"/>
      <c r="BME11" s="5"/>
      <c r="BMF11" s="5"/>
      <c r="BMG11" s="5"/>
      <c r="BMH11" s="5"/>
      <c r="BMI11" s="5"/>
      <c r="BMJ11" s="5"/>
      <c r="BMK11" s="5"/>
      <c r="BML11" s="5"/>
      <c r="BMM11" s="5"/>
      <c r="BMN11" s="5"/>
      <c r="BMO11" s="5"/>
      <c r="BMP11" s="5"/>
      <c r="BMQ11" s="5"/>
      <c r="BMR11" s="5"/>
      <c r="BMS11" s="5"/>
      <c r="BMT11" s="5"/>
      <c r="BMU11" s="5"/>
      <c r="BMV11" s="5"/>
      <c r="BMW11" s="5"/>
      <c r="BMX11" s="5"/>
      <c r="BMY11" s="5"/>
      <c r="BMZ11" s="5"/>
      <c r="BNA11" s="5"/>
      <c r="BNB11" s="5"/>
      <c r="BNC11" s="5"/>
      <c r="BND11" s="5"/>
      <c r="BNE11" s="5"/>
      <c r="BNF11" s="5"/>
      <c r="BNG11" s="5"/>
      <c r="BNH11" s="5"/>
      <c r="BNI11" s="5"/>
      <c r="BNJ11" s="5"/>
      <c r="BNK11" s="5"/>
      <c r="BNL11" s="5"/>
      <c r="BNM11" s="5"/>
      <c r="BNN11" s="5"/>
      <c r="BNO11" s="5"/>
      <c r="BNP11" s="5"/>
      <c r="BNQ11" s="5"/>
      <c r="BNR11" s="5"/>
      <c r="BNS11" s="5"/>
      <c r="BNT11" s="5"/>
      <c r="BNU11" s="5"/>
      <c r="BNV11" s="5"/>
      <c r="BNW11" s="5"/>
      <c r="BNX11" s="5"/>
      <c r="BNY11" s="5"/>
      <c r="BNZ11" s="5"/>
      <c r="BOA11" s="5"/>
      <c r="BOB11" s="5"/>
      <c r="BOC11" s="5"/>
      <c r="BOD11" s="5"/>
      <c r="BOE11" s="5"/>
      <c r="BOF11" s="5"/>
      <c r="BOG11" s="5"/>
      <c r="BOH11" s="5"/>
      <c r="BOI11" s="5"/>
      <c r="BOJ11" s="5"/>
      <c r="BOK11" s="5"/>
      <c r="BOL11" s="5"/>
      <c r="BOM11" s="5"/>
      <c r="BON11" s="5"/>
      <c r="BOO11" s="5"/>
      <c r="BOP11" s="5"/>
      <c r="BOQ11" s="5"/>
      <c r="BOR11" s="5"/>
      <c r="BOS11" s="5"/>
      <c r="BOT11" s="5"/>
      <c r="BOU11" s="5"/>
      <c r="BOV11" s="5"/>
      <c r="BOW11" s="5"/>
      <c r="BOX11" s="5"/>
      <c r="BOY11" s="5"/>
      <c r="BOZ11" s="5"/>
      <c r="BPA11" s="5"/>
      <c r="BPB11" s="5"/>
      <c r="BPC11" s="5"/>
      <c r="BPD11" s="5"/>
      <c r="BPE11" s="5"/>
      <c r="BPF11" s="5"/>
      <c r="BPG11" s="5"/>
      <c r="BPH11" s="5"/>
      <c r="BPI11" s="5"/>
      <c r="BPJ11" s="5"/>
      <c r="BPK11" s="5"/>
      <c r="BPL11" s="5"/>
      <c r="BPM11" s="5"/>
      <c r="BPN11" s="5"/>
      <c r="BPO11" s="5"/>
      <c r="BPP11" s="5"/>
      <c r="BPQ11" s="5"/>
      <c r="BPR11" s="5"/>
      <c r="BPS11" s="5"/>
      <c r="BPT11" s="5"/>
      <c r="BPU11" s="5"/>
      <c r="BPV11" s="5"/>
      <c r="BPW11" s="5"/>
      <c r="BPX11" s="5"/>
      <c r="BPY11" s="5"/>
      <c r="BPZ11" s="5"/>
      <c r="BQA11" s="5"/>
      <c r="BQB11" s="5"/>
      <c r="BQC11" s="5"/>
      <c r="BQD11" s="5"/>
      <c r="BQE11" s="5"/>
      <c r="BQF11" s="5"/>
      <c r="BQG11" s="5"/>
      <c r="BQH11" s="5"/>
      <c r="BQI11" s="5"/>
      <c r="BQJ11" s="5"/>
      <c r="BQK11" s="5"/>
      <c r="BQL11" s="5"/>
      <c r="BQM11" s="5"/>
      <c r="BQN11" s="5"/>
      <c r="BQO11" s="5"/>
      <c r="BQP11" s="5"/>
      <c r="BQQ11" s="5"/>
      <c r="BQR11" s="5"/>
      <c r="BQS11" s="5"/>
      <c r="BQT11" s="5"/>
      <c r="BQU11" s="5"/>
      <c r="BQV11" s="5"/>
      <c r="BQW11" s="5"/>
      <c r="BQX11" s="5"/>
      <c r="BQY11" s="5"/>
      <c r="BQZ11" s="5"/>
      <c r="BRA11" s="5"/>
      <c r="BRB11" s="5"/>
      <c r="BRC11" s="5"/>
      <c r="BRD11" s="5"/>
      <c r="BRE11" s="5"/>
      <c r="BRF11" s="5"/>
      <c r="BRG11" s="5"/>
      <c r="BRH11" s="5"/>
      <c r="BRI11" s="5"/>
      <c r="BRJ11" s="5"/>
      <c r="BRK11" s="5"/>
      <c r="BRL11" s="5"/>
      <c r="BRM11" s="5"/>
      <c r="BRN11" s="5"/>
      <c r="BRO11" s="5"/>
      <c r="BRP11" s="5"/>
      <c r="BRQ11" s="5"/>
      <c r="BRR11" s="5"/>
      <c r="BRS11" s="5"/>
      <c r="BRT11" s="5"/>
      <c r="BRU11" s="5"/>
      <c r="BRV11" s="5"/>
      <c r="BRW11" s="5"/>
      <c r="BRX11" s="5"/>
      <c r="BRY11" s="5"/>
      <c r="BRZ11" s="5"/>
      <c r="BSA11" s="5"/>
      <c r="BSB11" s="5"/>
      <c r="BSC11" s="5"/>
      <c r="BSD11" s="5"/>
      <c r="BSE11" s="5"/>
      <c r="BSF11" s="5"/>
      <c r="BSG11" s="5"/>
      <c r="BSH11" s="5"/>
      <c r="BSI11" s="5"/>
      <c r="BSJ11" s="5"/>
      <c r="BSK11" s="5"/>
      <c r="BSL11" s="5"/>
      <c r="BSM11" s="5"/>
      <c r="BSN11" s="5"/>
      <c r="BSO11" s="5"/>
      <c r="BSP11" s="5"/>
      <c r="BSQ11" s="5"/>
      <c r="BSR11" s="5"/>
      <c r="BSS11" s="5"/>
      <c r="BST11" s="5"/>
      <c r="BSU11" s="5"/>
      <c r="BSV11" s="5"/>
      <c r="BSW11" s="5"/>
      <c r="BSX11" s="5"/>
      <c r="BSY11" s="5"/>
      <c r="BSZ11" s="5"/>
      <c r="BTA11" s="5"/>
      <c r="BTB11" s="5"/>
      <c r="BTC11" s="5"/>
      <c r="BTD11" s="5"/>
      <c r="BTE11" s="5"/>
      <c r="BTF11" s="5"/>
      <c r="BTG11" s="5"/>
      <c r="BTH11" s="5"/>
      <c r="BTI11" s="5"/>
      <c r="BTJ11" s="5"/>
      <c r="BTK11" s="5"/>
      <c r="BTL11" s="5"/>
      <c r="BTM11" s="5"/>
      <c r="BTN11" s="5"/>
      <c r="BTO11" s="5"/>
      <c r="BTP11" s="5"/>
      <c r="BTQ11" s="5"/>
      <c r="BTR11" s="5"/>
      <c r="BTS11" s="5"/>
      <c r="BTT11" s="5"/>
      <c r="BTU11" s="5"/>
      <c r="BTV11" s="5"/>
      <c r="BTW11" s="5"/>
      <c r="BTX11" s="5"/>
      <c r="BTY11" s="5"/>
      <c r="BTZ11" s="5"/>
      <c r="BUA11" s="5"/>
      <c r="BUB11" s="5"/>
      <c r="BUC11" s="5"/>
      <c r="BUD11" s="5"/>
      <c r="BUE11" s="5"/>
      <c r="BUF11" s="5"/>
      <c r="BUG11" s="5"/>
      <c r="BUH11" s="5"/>
      <c r="BUI11" s="5"/>
      <c r="BUJ11" s="5"/>
      <c r="BUK11" s="5"/>
      <c r="BUL11" s="5"/>
      <c r="BUM11" s="5"/>
      <c r="BUN11" s="5"/>
      <c r="BUO11" s="5"/>
      <c r="BUP11" s="5"/>
      <c r="BUQ11" s="5"/>
      <c r="BUR11" s="5"/>
      <c r="BUS11" s="5"/>
      <c r="BUT11" s="5"/>
      <c r="BUU11" s="5"/>
      <c r="BUV11" s="5"/>
      <c r="BUW11" s="5"/>
      <c r="BUX11" s="5"/>
      <c r="BUY11" s="5"/>
      <c r="BUZ11" s="5"/>
      <c r="BVA11" s="5"/>
      <c r="BVB11" s="5"/>
      <c r="BVC11" s="5"/>
      <c r="BVD11" s="5"/>
      <c r="BVE11" s="5"/>
      <c r="BVF11" s="5"/>
      <c r="BVG11" s="5"/>
      <c r="BVH11" s="5"/>
      <c r="BVI11" s="5"/>
      <c r="BVJ11" s="5"/>
      <c r="BVK11" s="5"/>
      <c r="BVL11" s="5"/>
      <c r="BVM11" s="5"/>
      <c r="BVN11" s="5"/>
      <c r="BVO11" s="5"/>
      <c r="BVP11" s="5"/>
      <c r="BVQ11" s="5"/>
      <c r="BVR11" s="5"/>
      <c r="BVS11" s="5"/>
      <c r="BVT11" s="5"/>
      <c r="BVU11" s="5"/>
      <c r="BVV11" s="5"/>
      <c r="BVW11" s="5"/>
      <c r="BVX11" s="5"/>
      <c r="BVY11" s="5"/>
      <c r="BVZ11" s="5"/>
      <c r="BWA11" s="5"/>
      <c r="BWB11" s="5"/>
      <c r="BWC11" s="5"/>
      <c r="BWD11" s="5"/>
      <c r="BWE11" s="5"/>
      <c r="BWF11" s="5"/>
      <c r="BWG11" s="5"/>
      <c r="BWH11" s="5"/>
      <c r="BWI11" s="5"/>
      <c r="BWJ11" s="5"/>
      <c r="BWK11" s="5"/>
      <c r="BWL11" s="5"/>
      <c r="BWM11" s="5"/>
      <c r="BWN11" s="5"/>
      <c r="BWO11" s="5"/>
      <c r="BWP11" s="5"/>
      <c r="BWQ11" s="5"/>
      <c r="BWR11" s="5"/>
      <c r="BWS11" s="5"/>
      <c r="BWT11" s="5"/>
      <c r="BWU11" s="5"/>
      <c r="BWV11" s="5"/>
      <c r="BWW11" s="5"/>
      <c r="BWX11" s="5"/>
      <c r="BWY11" s="5"/>
      <c r="BWZ11" s="5"/>
      <c r="BXA11" s="5"/>
      <c r="BXB11" s="5"/>
      <c r="BXC11" s="5"/>
      <c r="BXD11" s="5"/>
      <c r="BXE11" s="5"/>
      <c r="BXF11" s="5"/>
      <c r="BXG11" s="5"/>
      <c r="BXH11" s="5"/>
      <c r="BXI11" s="5"/>
      <c r="BXJ11" s="5"/>
      <c r="BXK11" s="5"/>
      <c r="BXL11" s="5"/>
      <c r="BXM11" s="5"/>
      <c r="BXN11" s="5"/>
      <c r="BXO11" s="5"/>
      <c r="BXP11" s="5"/>
      <c r="BXQ11" s="5"/>
      <c r="BXR11" s="5"/>
      <c r="BXS11" s="5"/>
      <c r="BXT11" s="5"/>
      <c r="BXU11" s="5"/>
      <c r="BXV11" s="5"/>
      <c r="BXW11" s="5"/>
      <c r="BXX11" s="5"/>
      <c r="BXY11" s="5"/>
      <c r="BXZ11" s="5"/>
      <c r="BYA11" s="5"/>
      <c r="BYB11" s="5"/>
      <c r="BYC11" s="5"/>
      <c r="BYD11" s="5"/>
      <c r="BYE11" s="5"/>
      <c r="BYF11" s="5"/>
      <c r="BYG11" s="5"/>
      <c r="BYH11" s="5"/>
      <c r="BYI11" s="5"/>
      <c r="BYJ11" s="5"/>
      <c r="BYK11" s="5"/>
      <c r="BYL11" s="5"/>
      <c r="BYM11" s="5"/>
      <c r="BYN11" s="5"/>
      <c r="BYO11" s="5"/>
      <c r="BYP11" s="5"/>
      <c r="BYQ11" s="5"/>
      <c r="BYR11" s="5"/>
      <c r="BYS11" s="5"/>
      <c r="BYT11" s="5"/>
      <c r="BYU11" s="5"/>
      <c r="BYV11" s="5"/>
      <c r="BYW11" s="5"/>
      <c r="BYX11" s="5"/>
      <c r="BYY11" s="5"/>
      <c r="BYZ11" s="5"/>
      <c r="BZA11" s="5"/>
      <c r="BZB11" s="5"/>
      <c r="BZC11" s="5"/>
      <c r="BZD11" s="5"/>
      <c r="BZE11" s="5"/>
      <c r="BZF11" s="5"/>
      <c r="BZG11" s="5"/>
      <c r="BZH11" s="5"/>
      <c r="BZI11" s="5"/>
      <c r="BZJ11" s="5"/>
      <c r="BZK11" s="5"/>
      <c r="BZL11" s="5"/>
      <c r="BZM11" s="5"/>
      <c r="BZN11" s="5"/>
      <c r="BZO11" s="5"/>
      <c r="BZP11" s="5"/>
      <c r="BZQ11" s="5"/>
      <c r="BZR11" s="5"/>
      <c r="BZS11" s="5"/>
      <c r="BZT11" s="5"/>
      <c r="BZU11" s="5"/>
      <c r="BZV11" s="5"/>
      <c r="BZW11" s="5"/>
      <c r="BZX11" s="5"/>
      <c r="BZY11" s="5"/>
      <c r="BZZ11" s="5"/>
      <c r="CAA11" s="5"/>
      <c r="CAB11" s="5"/>
      <c r="CAC11" s="5"/>
      <c r="CAD11" s="5"/>
      <c r="CAE11" s="5"/>
      <c r="CAF11" s="5"/>
      <c r="CAG11" s="5"/>
      <c r="CAH11" s="5"/>
      <c r="CAI11" s="5"/>
      <c r="CAJ11" s="5"/>
      <c r="CAK11" s="5"/>
      <c r="CAL11" s="5"/>
      <c r="CAM11" s="5"/>
      <c r="CAN11" s="5"/>
      <c r="CAO11" s="5"/>
      <c r="CAP11" s="5"/>
      <c r="CAQ11" s="5"/>
      <c r="CAR11" s="5"/>
      <c r="CAS11" s="5"/>
      <c r="CAT11" s="5"/>
      <c r="CAU11" s="5"/>
      <c r="CAV11" s="5"/>
      <c r="CAW11" s="5"/>
      <c r="CAX11" s="5"/>
      <c r="CAY11" s="5"/>
      <c r="CAZ11" s="5"/>
      <c r="CBA11" s="5"/>
      <c r="CBB11" s="5"/>
      <c r="CBC11" s="5"/>
      <c r="CBD11" s="5"/>
      <c r="CBE11" s="5"/>
      <c r="CBF11" s="5"/>
      <c r="CBG11" s="5"/>
      <c r="CBH11" s="5"/>
      <c r="CBI11" s="5"/>
      <c r="CBJ11" s="5"/>
      <c r="CBK11" s="5"/>
      <c r="CBL11" s="5"/>
      <c r="CBM11" s="5"/>
      <c r="CBN11" s="5"/>
      <c r="CBO11" s="5"/>
      <c r="CBP11" s="5"/>
      <c r="CBQ11" s="5"/>
      <c r="CBR11" s="5"/>
      <c r="CBS11" s="5"/>
      <c r="CBT11" s="5"/>
      <c r="CBU11" s="5"/>
      <c r="CBV11" s="5"/>
      <c r="CBW11" s="5"/>
      <c r="CBX11" s="5"/>
      <c r="CBY11" s="5"/>
      <c r="CBZ11" s="5"/>
      <c r="CCA11" s="5"/>
      <c r="CCB11" s="5"/>
      <c r="CCC11" s="5"/>
      <c r="CCD11" s="5"/>
      <c r="CCE11" s="5"/>
      <c r="CCF11" s="5"/>
      <c r="CCG11" s="5"/>
      <c r="CCH11" s="5"/>
      <c r="CCI11" s="5"/>
      <c r="CCJ11" s="5"/>
      <c r="CCK11" s="5"/>
      <c r="CCL11" s="5"/>
      <c r="CCM11" s="5"/>
      <c r="CCN11" s="5"/>
      <c r="CCO11" s="5"/>
      <c r="CCP11" s="5"/>
      <c r="CCQ11" s="5"/>
      <c r="CCR11" s="5"/>
      <c r="CCS11" s="5"/>
      <c r="CCT11" s="5"/>
      <c r="CCU11" s="5"/>
      <c r="CCV11" s="5"/>
      <c r="CCW11" s="5"/>
      <c r="CCX11" s="5"/>
      <c r="CCY11" s="5"/>
      <c r="CCZ11" s="5"/>
      <c r="CDA11" s="5"/>
      <c r="CDB11" s="5"/>
      <c r="CDC11" s="5"/>
      <c r="CDD11" s="5"/>
      <c r="CDE11" s="5"/>
      <c r="CDF11" s="5"/>
      <c r="CDG11" s="5"/>
      <c r="CDH11" s="5"/>
      <c r="CDI11" s="5"/>
      <c r="CDJ11" s="5"/>
      <c r="CDK11" s="5"/>
      <c r="CDL11" s="5"/>
      <c r="CDM11" s="5"/>
      <c r="CDN11" s="5"/>
      <c r="CDO11" s="5"/>
      <c r="CDP11" s="5"/>
      <c r="CDQ11" s="5"/>
      <c r="CDR11" s="5"/>
      <c r="CDS11" s="5"/>
      <c r="CDT11" s="5"/>
      <c r="CDU11" s="5"/>
      <c r="CDV11" s="5"/>
      <c r="CDW11" s="5"/>
      <c r="CDX11" s="5"/>
      <c r="CDY11" s="5"/>
      <c r="CDZ11" s="5"/>
      <c r="CEA11" s="5"/>
      <c r="CEB11" s="5"/>
      <c r="CEC11" s="5"/>
      <c r="CED11" s="5"/>
      <c r="CEE11" s="5"/>
      <c r="CEF11" s="5"/>
      <c r="CEG11" s="5"/>
      <c r="CEH11" s="5"/>
      <c r="CEI11" s="5"/>
      <c r="CEJ11" s="5"/>
      <c r="CEK11" s="5"/>
      <c r="CEL11" s="5"/>
      <c r="CEM11" s="5"/>
      <c r="CEN11" s="5"/>
      <c r="CEO11" s="5"/>
      <c r="CEP11" s="5"/>
      <c r="CEQ11" s="5"/>
      <c r="CER11" s="5"/>
      <c r="CES11" s="5"/>
      <c r="CET11" s="5"/>
      <c r="CEU11" s="5"/>
      <c r="CEV11" s="5"/>
      <c r="CEW11" s="5"/>
      <c r="CEX11" s="5"/>
      <c r="CEY11" s="5"/>
      <c r="CEZ11" s="5"/>
      <c r="CFA11" s="5"/>
      <c r="CFB11" s="5"/>
      <c r="CFC11" s="5"/>
      <c r="CFD11" s="5"/>
      <c r="CFE11" s="5"/>
      <c r="CFF11" s="5"/>
      <c r="CFG11" s="5"/>
      <c r="CFH11" s="5"/>
      <c r="CFI11" s="5"/>
      <c r="CFJ11" s="5"/>
      <c r="CFK11" s="5"/>
      <c r="CFL11" s="5"/>
      <c r="CFM11" s="5"/>
      <c r="CFN11" s="5"/>
      <c r="CFO11" s="5"/>
      <c r="CFP11" s="5"/>
      <c r="CFQ11" s="5"/>
      <c r="CFR11" s="5"/>
      <c r="CFS11" s="5"/>
      <c r="CFT11" s="5"/>
      <c r="CFU11" s="5"/>
      <c r="CFV11" s="5"/>
      <c r="CFW11" s="5"/>
      <c r="CFX11" s="5"/>
      <c r="CFY11" s="5"/>
      <c r="CFZ11" s="5"/>
      <c r="CGA11" s="5"/>
      <c r="CGB11" s="5"/>
      <c r="CGC11" s="5"/>
      <c r="CGD11" s="5"/>
      <c r="CGE11" s="5"/>
      <c r="CGF11" s="5"/>
      <c r="CGG11" s="5"/>
      <c r="CGH11" s="5"/>
      <c r="CGI11" s="5"/>
      <c r="CGJ11" s="5"/>
      <c r="CGK11" s="5"/>
      <c r="CGL11" s="5"/>
      <c r="CGM11" s="5"/>
      <c r="CGN11" s="5"/>
      <c r="CGO11" s="5"/>
      <c r="CGP11" s="5"/>
      <c r="CGQ11" s="5"/>
      <c r="CGR11" s="5"/>
      <c r="CGS11" s="5"/>
      <c r="CGT11" s="5"/>
      <c r="CGU11" s="5"/>
      <c r="CGV11" s="5"/>
      <c r="CGW11" s="5"/>
      <c r="CGX11" s="5"/>
      <c r="CGY11" s="5"/>
      <c r="CGZ11" s="5"/>
      <c r="CHA11" s="5"/>
      <c r="CHB11" s="5"/>
      <c r="CHC11" s="5"/>
      <c r="CHD11" s="5"/>
      <c r="CHE11" s="5"/>
      <c r="CHF11" s="5"/>
      <c r="CHG11" s="5"/>
      <c r="CHH11" s="5"/>
      <c r="CHI11" s="5"/>
      <c r="CHJ11" s="5"/>
      <c r="CHK11" s="5"/>
      <c r="CHL11" s="5"/>
      <c r="CHM11" s="5"/>
      <c r="CHN11" s="5"/>
      <c r="CHO11" s="5"/>
      <c r="CHP11" s="5"/>
      <c r="CHQ11" s="5"/>
      <c r="CHR11" s="5"/>
      <c r="CHS11" s="5"/>
      <c r="CHT11" s="5"/>
      <c r="CHU11" s="5"/>
      <c r="CHV11" s="5"/>
      <c r="CHW11" s="5"/>
      <c r="CHX11" s="5"/>
      <c r="CHY11" s="5"/>
      <c r="CHZ11" s="5"/>
      <c r="CIA11" s="5"/>
      <c r="CIB11" s="5"/>
      <c r="CIC11" s="5"/>
      <c r="CID11" s="5"/>
      <c r="CIE11" s="5"/>
      <c r="CIF11" s="5"/>
      <c r="CIG11" s="5"/>
      <c r="CIH11" s="5"/>
      <c r="CII11" s="5"/>
      <c r="CIJ11" s="5"/>
      <c r="CIK11" s="5"/>
      <c r="CIL11" s="5"/>
      <c r="CIM11" s="5"/>
      <c r="CIN11" s="5"/>
      <c r="CIO11" s="5"/>
      <c r="CIP11" s="5"/>
      <c r="CIQ11" s="5"/>
      <c r="CIR11" s="5"/>
      <c r="CIS11" s="5"/>
      <c r="CIT11" s="5"/>
      <c r="CIU11" s="5"/>
      <c r="CIV11" s="5"/>
      <c r="CIW11" s="5"/>
      <c r="CIX11" s="5"/>
      <c r="CIY11" s="5"/>
      <c r="CIZ11" s="5"/>
      <c r="CJA11" s="5"/>
      <c r="CJB11" s="5"/>
      <c r="CJC11" s="5"/>
      <c r="CJD11" s="5"/>
      <c r="CJE11" s="5"/>
      <c r="CJF11" s="5"/>
      <c r="CJG11" s="5"/>
      <c r="CJH11" s="5"/>
      <c r="CJI11" s="5"/>
      <c r="CJJ11" s="5"/>
      <c r="CJK11" s="5"/>
      <c r="CJL11" s="5"/>
      <c r="CJM11" s="5"/>
      <c r="CJN11" s="5"/>
      <c r="CJO11" s="5"/>
      <c r="CJP11" s="5"/>
      <c r="CJQ11" s="5"/>
      <c r="CJR11" s="5"/>
      <c r="CJS11" s="5"/>
      <c r="CJT11" s="5"/>
      <c r="CJU11" s="5"/>
      <c r="CJV11" s="5"/>
      <c r="CJW11" s="5"/>
      <c r="CJX11" s="5"/>
      <c r="CJY11" s="5"/>
      <c r="CJZ11" s="5"/>
      <c r="CKA11" s="5"/>
      <c r="CKB11" s="5"/>
      <c r="CKC11" s="5"/>
      <c r="CKD11" s="5"/>
      <c r="CKE11" s="5"/>
      <c r="CKF11" s="5"/>
      <c r="CKG11" s="5"/>
      <c r="CKH11" s="5"/>
      <c r="CKI11" s="5"/>
      <c r="CKJ11" s="5"/>
      <c r="CKK11" s="5"/>
      <c r="CKL11" s="5"/>
      <c r="CKM11" s="5"/>
      <c r="CKN11" s="5"/>
      <c r="CKO11" s="5"/>
      <c r="CKP11" s="5"/>
      <c r="CKQ11" s="5"/>
      <c r="CKR11" s="5"/>
      <c r="CKS11" s="5"/>
      <c r="CKT11" s="5"/>
      <c r="CKU11" s="5"/>
      <c r="CKV11" s="5"/>
      <c r="CKW11" s="5"/>
      <c r="CKX11" s="5"/>
      <c r="CKY11" s="5"/>
      <c r="CKZ11" s="5"/>
      <c r="CLA11" s="5"/>
      <c r="CLB11" s="5"/>
      <c r="CLC11" s="5"/>
      <c r="CLD11" s="5"/>
      <c r="CLE11" s="5"/>
      <c r="CLF11" s="5"/>
      <c r="CLG11" s="5"/>
      <c r="CLH11" s="5"/>
      <c r="CLI11" s="5"/>
      <c r="CLJ11" s="5"/>
      <c r="CLK11" s="5"/>
      <c r="CLL11" s="5"/>
      <c r="CLM11" s="5"/>
      <c r="CLN11" s="5"/>
      <c r="CLO11" s="5"/>
      <c r="CLP11" s="5"/>
      <c r="CLQ11" s="5"/>
      <c r="CLR11" s="5"/>
      <c r="CLS11" s="5"/>
      <c r="CLT11" s="5"/>
      <c r="CLU11" s="5"/>
      <c r="CLV11" s="5"/>
      <c r="CLW11" s="5"/>
      <c r="CLX11" s="5"/>
      <c r="CLY11" s="5"/>
      <c r="CLZ11" s="5"/>
      <c r="CMA11" s="5"/>
      <c r="CMB11" s="5"/>
      <c r="CMC11" s="5"/>
      <c r="CMD11" s="5"/>
      <c r="CME11" s="5"/>
      <c r="CMF11" s="5"/>
      <c r="CMG11" s="5"/>
      <c r="CMH11" s="5"/>
      <c r="CMI11" s="5"/>
      <c r="CMJ11" s="5"/>
      <c r="CMK11" s="5"/>
      <c r="CML11" s="5"/>
      <c r="CMM11" s="5"/>
      <c r="CMN11" s="5"/>
      <c r="CMO11" s="5"/>
      <c r="CMP11" s="5"/>
      <c r="CMQ11" s="5"/>
      <c r="CMR11" s="5"/>
      <c r="CMS11" s="5"/>
      <c r="CMT11" s="5"/>
      <c r="CMU11" s="5"/>
      <c r="CMV11" s="5"/>
      <c r="CMW11" s="5"/>
      <c r="CMX11" s="5"/>
      <c r="CMY11" s="5"/>
      <c r="CMZ11" s="5"/>
      <c r="CNA11" s="5"/>
      <c r="CNB11" s="5"/>
      <c r="CNC11" s="5"/>
      <c r="CND11" s="5"/>
      <c r="CNE11" s="5"/>
      <c r="CNF11" s="5"/>
      <c r="CNG11" s="5"/>
      <c r="CNH11" s="5"/>
      <c r="CNI11" s="5"/>
      <c r="CNJ11" s="5"/>
      <c r="CNK11" s="5"/>
      <c r="CNL11" s="5"/>
      <c r="CNM11" s="5"/>
      <c r="CNN11" s="5"/>
      <c r="CNO11" s="5"/>
      <c r="CNP11" s="5"/>
      <c r="CNQ11" s="5"/>
      <c r="CNR11" s="5"/>
      <c r="CNS11" s="5"/>
      <c r="CNT11" s="5"/>
      <c r="CNU11" s="5"/>
      <c r="CNV11" s="5"/>
      <c r="CNW11" s="5"/>
      <c r="CNX11" s="5"/>
      <c r="CNY11" s="5"/>
      <c r="CNZ11" s="5"/>
      <c r="COA11" s="5"/>
      <c r="COB11" s="5"/>
      <c r="COC11" s="5"/>
      <c r="COD11" s="5"/>
      <c r="COE11" s="5"/>
      <c r="COF11" s="5"/>
      <c r="COG11" s="5"/>
      <c r="COH11" s="5"/>
      <c r="COI11" s="5"/>
      <c r="COJ11" s="5"/>
      <c r="COK11" s="5"/>
      <c r="COL11" s="5"/>
      <c r="COM11" s="5"/>
      <c r="CON11" s="5"/>
      <c r="COO11" s="5"/>
      <c r="COP11" s="5"/>
      <c r="COQ11" s="5"/>
      <c r="COR11" s="5"/>
      <c r="COS11" s="5"/>
      <c r="COT11" s="5"/>
      <c r="COU11" s="5"/>
      <c r="COV11" s="5"/>
      <c r="COW11" s="5"/>
      <c r="COX11" s="5"/>
      <c r="COY11" s="5"/>
      <c r="COZ11" s="5"/>
      <c r="CPA11" s="5"/>
      <c r="CPB11" s="5"/>
      <c r="CPC11" s="5"/>
      <c r="CPD11" s="5"/>
      <c r="CPE11" s="5"/>
      <c r="CPF11" s="5"/>
      <c r="CPG11" s="5"/>
      <c r="CPH11" s="5"/>
      <c r="CPI11" s="5"/>
      <c r="CPJ11" s="5"/>
      <c r="CPK11" s="5"/>
      <c r="CPL11" s="5"/>
      <c r="CPM11" s="5"/>
      <c r="CPN11" s="5"/>
      <c r="CPO11" s="5"/>
      <c r="CPP11" s="5"/>
      <c r="CPQ11" s="5"/>
      <c r="CPR11" s="5"/>
      <c r="CPS11" s="5"/>
      <c r="CPT11" s="5"/>
      <c r="CPU11" s="5"/>
      <c r="CPV11" s="5"/>
      <c r="CPW11" s="5"/>
      <c r="CPX11" s="5"/>
      <c r="CPY11" s="5"/>
      <c r="CPZ11" s="5"/>
      <c r="CQA11" s="5"/>
      <c r="CQB11" s="5"/>
      <c r="CQC11" s="5"/>
      <c r="CQD11" s="5"/>
      <c r="CQE11" s="5"/>
      <c r="CQF11" s="5"/>
      <c r="CQG11" s="5"/>
      <c r="CQH11" s="5"/>
      <c r="CQI11" s="5"/>
      <c r="CQJ11" s="5"/>
      <c r="CQK11" s="5"/>
      <c r="CQL11" s="5"/>
      <c r="CQM11" s="5"/>
      <c r="CQN11" s="5"/>
      <c r="CQO11" s="5"/>
      <c r="CQP11" s="5"/>
      <c r="CQQ11" s="5"/>
      <c r="CQR11" s="5"/>
      <c r="CQS11" s="5"/>
      <c r="CQT11" s="5"/>
      <c r="CQU11" s="5"/>
      <c r="CQV11" s="5"/>
      <c r="CQW11" s="5"/>
      <c r="CQX11" s="5"/>
      <c r="CQY11" s="5"/>
      <c r="CQZ11" s="5"/>
      <c r="CRA11" s="5"/>
      <c r="CRB11" s="5"/>
      <c r="CRC11" s="5"/>
      <c r="CRD11" s="5"/>
      <c r="CRE11" s="5"/>
      <c r="CRF11" s="5"/>
      <c r="CRG11" s="5"/>
      <c r="CRH11" s="5"/>
      <c r="CRI11" s="5"/>
      <c r="CRJ11" s="5"/>
      <c r="CRK11" s="5"/>
      <c r="CRL11" s="5"/>
      <c r="CRM11" s="5"/>
      <c r="CRN11" s="5"/>
      <c r="CRO11" s="5"/>
      <c r="CRP11" s="5"/>
      <c r="CRQ11" s="5"/>
      <c r="CRR11" s="5"/>
      <c r="CRS11" s="5"/>
      <c r="CRT11" s="5"/>
      <c r="CRU11" s="5"/>
      <c r="CRV11" s="5"/>
      <c r="CRW11" s="5"/>
      <c r="CRX11" s="5"/>
      <c r="CRY11" s="5"/>
      <c r="CRZ11" s="5"/>
      <c r="CSA11" s="5"/>
      <c r="CSB11" s="5"/>
      <c r="CSC11" s="5"/>
      <c r="CSD11" s="5"/>
      <c r="CSE11" s="5"/>
      <c r="CSF11" s="5"/>
      <c r="CSG11" s="5"/>
      <c r="CSH11" s="5"/>
      <c r="CSI11" s="5"/>
      <c r="CSJ11" s="5"/>
      <c r="CSK11" s="5"/>
      <c r="CSL11" s="5"/>
      <c r="CSM11" s="5"/>
      <c r="CSN11" s="5"/>
      <c r="CSO11" s="5"/>
      <c r="CSP11" s="5"/>
      <c r="CSQ11" s="5"/>
      <c r="CSR11" s="5"/>
      <c r="CSS11" s="5"/>
      <c r="CST11" s="5"/>
      <c r="CSU11" s="5"/>
      <c r="CSV11" s="5"/>
      <c r="CSW11" s="5"/>
      <c r="CSX11" s="5"/>
      <c r="CSY11" s="5"/>
      <c r="CSZ11" s="5"/>
      <c r="CTA11" s="5"/>
      <c r="CTB11" s="5"/>
      <c r="CTC11" s="5"/>
      <c r="CTD11" s="5"/>
      <c r="CTE11" s="5"/>
      <c r="CTF11" s="5"/>
      <c r="CTG11" s="5"/>
      <c r="CTH11" s="5"/>
      <c r="CTI11" s="5"/>
      <c r="CTJ11" s="5"/>
      <c r="CTK11" s="5"/>
      <c r="CTL11" s="5"/>
      <c r="CTM11" s="5"/>
      <c r="CTN11" s="5"/>
      <c r="CTO11" s="5"/>
      <c r="CTP11" s="5"/>
      <c r="CTQ11" s="5"/>
      <c r="CTR11" s="5"/>
      <c r="CTS11" s="5"/>
      <c r="CTT11" s="5"/>
      <c r="CTU11" s="5"/>
      <c r="CTV11" s="5"/>
      <c r="CTW11" s="5"/>
      <c r="CTX11" s="5"/>
      <c r="CTY11" s="5"/>
      <c r="CTZ11" s="5"/>
      <c r="CUA11" s="5"/>
      <c r="CUB11" s="5"/>
      <c r="CUC11" s="5"/>
      <c r="CUD11" s="5"/>
      <c r="CUE11" s="5"/>
      <c r="CUF11" s="5"/>
      <c r="CUG11" s="5"/>
      <c r="CUH11" s="5"/>
      <c r="CUI11" s="5"/>
      <c r="CUJ11" s="5"/>
      <c r="CUK11" s="5"/>
      <c r="CUL11" s="5"/>
      <c r="CUM11" s="5"/>
      <c r="CUN11" s="5"/>
      <c r="CUO11" s="5"/>
      <c r="CUP11" s="5"/>
      <c r="CUQ11" s="5"/>
      <c r="CUR11" s="5"/>
      <c r="CUS11" s="5"/>
      <c r="CUT11" s="5"/>
      <c r="CUU11" s="5"/>
      <c r="CUV11" s="5"/>
      <c r="CUW11" s="5"/>
      <c r="CUX11" s="5"/>
      <c r="CUY11" s="5"/>
      <c r="CUZ11" s="5"/>
      <c r="CVA11" s="5"/>
      <c r="CVB11" s="5"/>
      <c r="CVC11" s="5"/>
      <c r="CVD11" s="5"/>
      <c r="CVE11" s="5"/>
      <c r="CVF11" s="5"/>
      <c r="CVG11" s="5"/>
      <c r="CVH11" s="5"/>
      <c r="CVI11" s="5"/>
      <c r="CVJ11" s="5"/>
      <c r="CVK11" s="5"/>
      <c r="CVL11" s="5"/>
      <c r="CVM11" s="5"/>
      <c r="CVN11" s="5"/>
      <c r="CVO11" s="5"/>
      <c r="CVP11" s="5"/>
      <c r="CVQ11" s="5"/>
      <c r="CVR11" s="5"/>
      <c r="CVS11" s="5"/>
      <c r="CVT11" s="5"/>
      <c r="CVU11" s="5"/>
      <c r="CVV11" s="5"/>
      <c r="CVW11" s="5"/>
      <c r="CVX11" s="5"/>
      <c r="CVY11" s="5"/>
      <c r="CVZ11" s="5"/>
      <c r="CWA11" s="5"/>
      <c r="CWB11" s="5"/>
      <c r="CWC11" s="5"/>
      <c r="CWD11" s="5"/>
      <c r="CWE11" s="5"/>
      <c r="CWF11" s="5"/>
      <c r="CWG11" s="5"/>
      <c r="CWH11" s="5"/>
      <c r="CWI11" s="5"/>
      <c r="CWJ11" s="5"/>
      <c r="CWK11" s="5"/>
      <c r="CWL11" s="5"/>
      <c r="CWM11" s="5"/>
      <c r="CWN11" s="5"/>
      <c r="CWO11" s="5"/>
      <c r="CWP11" s="5"/>
      <c r="CWQ11" s="5"/>
      <c r="CWR11" s="5"/>
      <c r="CWS11" s="5"/>
      <c r="CWT11" s="5"/>
      <c r="CWU11" s="5"/>
      <c r="CWV11" s="5"/>
      <c r="CWW11" s="5"/>
      <c r="CWX11" s="5"/>
      <c r="CWY11" s="5"/>
      <c r="CWZ11" s="5"/>
      <c r="CXA11" s="5"/>
      <c r="CXB11" s="5"/>
      <c r="CXC11" s="5"/>
      <c r="CXD11" s="5"/>
      <c r="CXE11" s="5"/>
      <c r="CXF11" s="5"/>
      <c r="CXG11" s="5"/>
      <c r="CXH11" s="5"/>
      <c r="CXI11" s="5"/>
      <c r="CXJ11" s="5"/>
      <c r="CXK11" s="5"/>
      <c r="CXL11" s="5"/>
      <c r="CXM11" s="5"/>
      <c r="CXN11" s="5"/>
      <c r="CXO11" s="5"/>
      <c r="CXP11" s="5"/>
      <c r="CXQ11" s="5"/>
      <c r="CXR11" s="5"/>
      <c r="CXS11" s="5"/>
      <c r="CXT11" s="5"/>
      <c r="CXU11" s="5"/>
      <c r="CXV11" s="5"/>
      <c r="CXW11" s="5"/>
      <c r="CXX11" s="5"/>
      <c r="CXY11" s="5"/>
      <c r="CXZ11" s="5"/>
      <c r="CYA11" s="5"/>
      <c r="CYB11" s="5"/>
      <c r="CYC11" s="5"/>
      <c r="CYD11" s="5"/>
      <c r="CYE11" s="5"/>
      <c r="CYF11" s="5"/>
      <c r="CYG11" s="5"/>
      <c r="CYH11" s="5"/>
      <c r="CYI11" s="5"/>
      <c r="CYJ11" s="5"/>
      <c r="CYK11" s="5"/>
      <c r="CYL11" s="5"/>
      <c r="CYM11" s="5"/>
      <c r="CYN11" s="5"/>
      <c r="CYO11" s="5"/>
      <c r="CYP11" s="5"/>
      <c r="CYQ11" s="5"/>
      <c r="CYR11" s="5"/>
      <c r="CYS11" s="5"/>
      <c r="CYT11" s="5"/>
      <c r="CYU11" s="5"/>
      <c r="CYV11" s="5"/>
      <c r="CYW11" s="5"/>
      <c r="CYX11" s="5"/>
      <c r="CYY11" s="5"/>
      <c r="CYZ11" s="5"/>
      <c r="CZA11" s="5"/>
      <c r="CZB11" s="5"/>
      <c r="CZC11" s="5"/>
      <c r="CZD11" s="5"/>
      <c r="CZE11" s="5"/>
      <c r="CZF11" s="5"/>
      <c r="CZG11" s="5"/>
      <c r="CZH11" s="5"/>
      <c r="CZI11" s="5"/>
      <c r="CZJ11" s="5"/>
      <c r="CZK11" s="5"/>
      <c r="CZL11" s="5"/>
      <c r="CZM11" s="5"/>
      <c r="CZN11" s="5"/>
      <c r="CZO11" s="5"/>
      <c r="CZP11" s="5"/>
      <c r="CZQ11" s="5"/>
      <c r="CZR11" s="5"/>
      <c r="CZS11" s="5"/>
      <c r="CZT11" s="5"/>
      <c r="CZU11" s="5"/>
      <c r="CZV11" s="5"/>
      <c r="CZW11" s="5"/>
      <c r="CZX11" s="5"/>
      <c r="CZY11" s="5"/>
      <c r="CZZ11" s="5"/>
      <c r="DAA11" s="5"/>
      <c r="DAB11" s="5"/>
      <c r="DAC11" s="5"/>
      <c r="DAD11" s="5"/>
      <c r="DAE11" s="5"/>
      <c r="DAF11" s="5"/>
      <c r="DAG11" s="5"/>
      <c r="DAH11" s="5"/>
      <c r="DAI11" s="5"/>
      <c r="DAJ11" s="5"/>
      <c r="DAK11" s="5"/>
      <c r="DAL11" s="5"/>
      <c r="DAM11" s="5"/>
      <c r="DAN11" s="5"/>
      <c r="DAO11" s="5"/>
      <c r="DAP11" s="5"/>
      <c r="DAQ11" s="5"/>
      <c r="DAR11" s="5"/>
      <c r="DAS11" s="5"/>
      <c r="DAT11" s="5"/>
      <c r="DAU11" s="5"/>
      <c r="DAV11" s="5"/>
      <c r="DAW11" s="5"/>
      <c r="DAX11" s="5"/>
      <c r="DAY11" s="5"/>
      <c r="DAZ11" s="5"/>
      <c r="DBA11" s="5"/>
      <c r="DBB11" s="5"/>
      <c r="DBC11" s="5"/>
      <c r="DBD11" s="5"/>
      <c r="DBE11" s="5"/>
      <c r="DBF11" s="5"/>
      <c r="DBG11" s="5"/>
      <c r="DBH11" s="5"/>
    </row>
    <row r="12" spans="1:2764" ht="16.5" customHeight="1">
      <c r="A12" s="14">
        <v>33</v>
      </c>
      <c r="B12" s="26">
        <v>2.25</v>
      </c>
      <c r="C12" s="141" t="s">
        <v>19</v>
      </c>
      <c r="D12" s="141"/>
      <c r="E12" s="9"/>
      <c r="F12" s="9"/>
      <c r="G12" s="155"/>
      <c r="H12" s="9"/>
      <c r="I12" s="9"/>
      <c r="J12" s="9"/>
      <c r="K12" s="9"/>
      <c r="L12" s="9"/>
      <c r="M12" s="9"/>
      <c r="N12" s="9"/>
      <c r="O12" s="9"/>
      <c r="P12" s="9"/>
      <c r="Q12" s="9"/>
      <c r="R12" s="6"/>
      <c r="S12" s="9"/>
      <c r="T12" s="9"/>
      <c r="U12" s="9"/>
      <c r="V12" s="156"/>
      <c r="W12" s="9"/>
      <c r="X12" s="9"/>
      <c r="Y12" s="9"/>
      <c r="Z12" s="9"/>
      <c r="AA12" s="9"/>
      <c r="AB12" s="9"/>
      <c r="AC12" s="11"/>
      <c r="AD12" s="11"/>
      <c r="AE12" s="11"/>
      <c r="AF12" s="152"/>
      <c r="AG12" s="15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  <c r="AML12" s="5"/>
      <c r="AMM12" s="5"/>
      <c r="AMN12" s="5"/>
      <c r="AMO12" s="5"/>
      <c r="AMP12" s="5"/>
      <c r="AMQ12" s="5"/>
      <c r="AMR12" s="5"/>
      <c r="AMS12" s="5"/>
      <c r="AMT12" s="5"/>
      <c r="AMU12" s="5"/>
      <c r="AMV12" s="5"/>
      <c r="AMW12" s="5"/>
      <c r="AMX12" s="5"/>
      <c r="AMY12" s="5"/>
      <c r="AMZ12" s="5"/>
      <c r="ANA12" s="5"/>
      <c r="ANB12" s="5"/>
      <c r="ANC12" s="5"/>
      <c r="AND12" s="5"/>
      <c r="ANE12" s="5"/>
      <c r="ANF12" s="5"/>
      <c r="ANG12" s="5"/>
      <c r="ANH12" s="5"/>
      <c r="ANI12" s="5"/>
      <c r="ANJ12" s="5"/>
      <c r="ANK12" s="5"/>
      <c r="ANL12" s="5"/>
      <c r="ANM12" s="5"/>
      <c r="ANN12" s="5"/>
      <c r="ANO12" s="5"/>
      <c r="ANP12" s="5"/>
      <c r="ANQ12" s="5"/>
      <c r="ANR12" s="5"/>
      <c r="ANS12" s="5"/>
      <c r="ANT12" s="5"/>
      <c r="ANU12" s="5"/>
      <c r="ANV12" s="5"/>
      <c r="ANW12" s="5"/>
      <c r="ANX12" s="5"/>
      <c r="ANY12" s="5"/>
      <c r="ANZ12" s="5"/>
      <c r="AOA12" s="5"/>
      <c r="AOB12" s="5"/>
      <c r="AOC12" s="5"/>
      <c r="AOD12" s="5"/>
      <c r="AOE12" s="5"/>
      <c r="AOF12" s="5"/>
      <c r="AOG12" s="5"/>
      <c r="AOH12" s="5"/>
      <c r="AOI12" s="5"/>
      <c r="AOJ12" s="5"/>
      <c r="AOK12" s="5"/>
      <c r="AOL12" s="5"/>
      <c r="AOM12" s="5"/>
      <c r="AON12" s="5"/>
      <c r="AOO12" s="5"/>
      <c r="AOP12" s="5"/>
      <c r="AOQ12" s="5"/>
      <c r="AOR12" s="5"/>
      <c r="AOS12" s="5"/>
      <c r="AOT12" s="5"/>
      <c r="AOU12" s="5"/>
      <c r="AOV12" s="5"/>
      <c r="AOW12" s="5"/>
      <c r="AOX12" s="5"/>
      <c r="AOY12" s="5"/>
      <c r="AOZ12" s="5"/>
      <c r="APA12" s="5"/>
      <c r="APB12" s="5"/>
      <c r="APC12" s="5"/>
      <c r="APD12" s="5"/>
      <c r="APE12" s="5"/>
      <c r="APF12" s="5"/>
      <c r="APG12" s="5"/>
      <c r="APH12" s="5"/>
      <c r="API12" s="5"/>
      <c r="APJ12" s="5"/>
      <c r="APK12" s="5"/>
      <c r="APL12" s="5"/>
      <c r="APM12" s="5"/>
      <c r="APN12" s="5"/>
      <c r="APO12" s="5"/>
      <c r="APP12" s="5"/>
      <c r="APQ12" s="5"/>
      <c r="APR12" s="5"/>
      <c r="APS12" s="5"/>
      <c r="APT12" s="5"/>
      <c r="APU12" s="5"/>
      <c r="APV12" s="5"/>
      <c r="APW12" s="5"/>
      <c r="APX12" s="5"/>
      <c r="APY12" s="5"/>
      <c r="APZ12" s="5"/>
      <c r="AQA12" s="5"/>
      <c r="AQB12" s="5"/>
      <c r="AQC12" s="5"/>
      <c r="AQD12" s="5"/>
      <c r="AQE12" s="5"/>
      <c r="AQF12" s="5"/>
      <c r="AQG12" s="5"/>
      <c r="AQH12" s="5"/>
      <c r="AQI12" s="5"/>
      <c r="AQJ12" s="5"/>
      <c r="AQK12" s="5"/>
      <c r="AQL12" s="5"/>
      <c r="AQM12" s="5"/>
      <c r="AQN12" s="5"/>
      <c r="AQO12" s="5"/>
      <c r="AQP12" s="5"/>
      <c r="AQQ12" s="5"/>
      <c r="AQR12" s="5"/>
      <c r="AQS12" s="5"/>
      <c r="AQT12" s="5"/>
      <c r="AQU12" s="5"/>
      <c r="AQV12" s="5"/>
      <c r="AQW12" s="5"/>
      <c r="AQX12" s="5"/>
      <c r="AQY12" s="5"/>
      <c r="AQZ12" s="5"/>
      <c r="ARA12" s="5"/>
      <c r="ARB12" s="5"/>
      <c r="ARC12" s="5"/>
      <c r="ARD12" s="5"/>
      <c r="ARE12" s="5"/>
      <c r="ARF12" s="5"/>
      <c r="ARG12" s="5"/>
      <c r="ARH12" s="5"/>
      <c r="ARI12" s="5"/>
      <c r="ARJ12" s="5"/>
      <c r="ARK12" s="5"/>
      <c r="ARL12" s="5"/>
      <c r="ARM12" s="5"/>
      <c r="ARN12" s="5"/>
      <c r="ARO12" s="5"/>
      <c r="ARP12" s="5"/>
      <c r="ARQ12" s="5"/>
      <c r="ARR12" s="5"/>
      <c r="ARS12" s="5"/>
      <c r="ART12" s="5"/>
      <c r="ARU12" s="5"/>
      <c r="ARV12" s="5"/>
      <c r="ARW12" s="5"/>
      <c r="ARX12" s="5"/>
      <c r="ARY12" s="5"/>
      <c r="ARZ12" s="5"/>
      <c r="ASA12" s="5"/>
      <c r="ASB12" s="5"/>
      <c r="ASC12" s="5"/>
      <c r="ASD12" s="5"/>
      <c r="ASE12" s="5"/>
      <c r="ASF12" s="5"/>
      <c r="ASG12" s="5"/>
      <c r="ASH12" s="5"/>
      <c r="ASI12" s="5"/>
      <c r="ASJ12" s="5"/>
      <c r="ASK12" s="5"/>
      <c r="ASL12" s="5"/>
      <c r="ASM12" s="5"/>
      <c r="ASN12" s="5"/>
      <c r="ASO12" s="5"/>
      <c r="ASP12" s="5"/>
      <c r="ASQ12" s="5"/>
      <c r="ASR12" s="5"/>
      <c r="ASS12" s="5"/>
      <c r="AST12" s="5"/>
      <c r="ASU12" s="5"/>
      <c r="ASV12" s="5"/>
      <c r="ASW12" s="5"/>
      <c r="ASX12" s="5"/>
      <c r="ASY12" s="5"/>
      <c r="ASZ12" s="5"/>
      <c r="ATA12" s="5"/>
      <c r="ATB12" s="5"/>
      <c r="ATC12" s="5"/>
      <c r="ATD12" s="5"/>
      <c r="ATE12" s="5"/>
      <c r="ATF12" s="5"/>
      <c r="ATG12" s="5"/>
      <c r="ATH12" s="5"/>
      <c r="ATI12" s="5"/>
      <c r="ATJ12" s="5"/>
      <c r="ATK12" s="5"/>
      <c r="ATL12" s="5"/>
      <c r="ATM12" s="5"/>
      <c r="ATN12" s="5"/>
      <c r="ATO12" s="5"/>
      <c r="ATP12" s="5"/>
      <c r="ATQ12" s="5"/>
      <c r="ATR12" s="5"/>
      <c r="ATS12" s="5"/>
      <c r="ATT12" s="5"/>
      <c r="ATU12" s="5"/>
      <c r="ATV12" s="5"/>
      <c r="ATW12" s="5"/>
      <c r="ATX12" s="5"/>
      <c r="ATY12" s="5"/>
      <c r="ATZ12" s="5"/>
      <c r="AUA12" s="5"/>
      <c r="AUB12" s="5"/>
      <c r="AUC12" s="5"/>
      <c r="AUD12" s="5"/>
      <c r="AUE12" s="5"/>
      <c r="AUF12" s="5"/>
      <c r="AUG12" s="5"/>
      <c r="AUH12" s="5"/>
      <c r="AUI12" s="5"/>
      <c r="AUJ12" s="5"/>
      <c r="AUK12" s="5"/>
      <c r="AUL12" s="5"/>
      <c r="AUM12" s="5"/>
      <c r="AUN12" s="5"/>
      <c r="AUO12" s="5"/>
      <c r="AUP12" s="5"/>
      <c r="AUQ12" s="5"/>
      <c r="AUR12" s="5"/>
      <c r="AUS12" s="5"/>
      <c r="AUT12" s="5"/>
      <c r="AUU12" s="5"/>
      <c r="AUV12" s="5"/>
      <c r="AUW12" s="5"/>
      <c r="AUX12" s="5"/>
      <c r="AUY12" s="5"/>
      <c r="AUZ12" s="5"/>
      <c r="AVA12" s="5"/>
      <c r="AVB12" s="5"/>
      <c r="AVC12" s="5"/>
      <c r="AVD12" s="5"/>
      <c r="AVE12" s="5"/>
      <c r="AVF12" s="5"/>
      <c r="AVG12" s="5"/>
      <c r="AVH12" s="5"/>
      <c r="AVI12" s="5"/>
      <c r="AVJ12" s="5"/>
      <c r="AVK12" s="5"/>
      <c r="AVL12" s="5"/>
      <c r="AVM12" s="5"/>
      <c r="AVN12" s="5"/>
      <c r="AVO12" s="5"/>
      <c r="AVP12" s="5"/>
      <c r="AVQ12" s="5"/>
      <c r="AVR12" s="5"/>
      <c r="AVS12" s="5"/>
      <c r="AVT12" s="5"/>
      <c r="AVU12" s="5"/>
      <c r="AVV12" s="5"/>
      <c r="AVW12" s="5"/>
      <c r="AVX12" s="5"/>
      <c r="AVY12" s="5"/>
      <c r="AVZ12" s="5"/>
      <c r="AWA12" s="5"/>
      <c r="AWB12" s="5"/>
      <c r="AWC12" s="5"/>
      <c r="AWD12" s="5"/>
      <c r="AWE12" s="5"/>
      <c r="AWF12" s="5"/>
      <c r="AWG12" s="5"/>
      <c r="AWH12" s="5"/>
      <c r="AWI12" s="5"/>
      <c r="AWJ12" s="5"/>
      <c r="AWK12" s="5"/>
      <c r="AWL12" s="5"/>
      <c r="AWM12" s="5"/>
      <c r="AWN12" s="5"/>
      <c r="AWO12" s="5"/>
      <c r="AWP12" s="5"/>
      <c r="AWQ12" s="5"/>
      <c r="AWR12" s="5"/>
      <c r="AWS12" s="5"/>
      <c r="AWT12" s="5"/>
      <c r="AWU12" s="5"/>
      <c r="AWV12" s="5"/>
      <c r="AWW12" s="5"/>
      <c r="AWX12" s="5"/>
      <c r="AWY12" s="5"/>
      <c r="AWZ12" s="5"/>
      <c r="AXA12" s="5"/>
      <c r="AXB12" s="5"/>
      <c r="AXC12" s="5"/>
      <c r="AXD12" s="5"/>
      <c r="AXE12" s="5"/>
      <c r="AXF12" s="5"/>
      <c r="AXG12" s="5"/>
      <c r="AXH12" s="5"/>
      <c r="AXI12" s="5"/>
      <c r="AXJ12" s="5"/>
      <c r="AXK12" s="5"/>
      <c r="AXL12" s="5"/>
      <c r="AXM12" s="5"/>
      <c r="AXN12" s="5"/>
      <c r="AXO12" s="5"/>
      <c r="AXP12" s="5"/>
      <c r="AXQ12" s="5"/>
      <c r="AXR12" s="5"/>
      <c r="AXS12" s="5"/>
      <c r="AXT12" s="5"/>
      <c r="AXU12" s="5"/>
      <c r="AXV12" s="5"/>
      <c r="AXW12" s="5"/>
      <c r="AXX12" s="5"/>
      <c r="AXY12" s="5"/>
      <c r="AXZ12" s="5"/>
      <c r="AYA12" s="5"/>
      <c r="AYB12" s="5"/>
      <c r="AYC12" s="5"/>
      <c r="AYD12" s="5"/>
      <c r="AYE12" s="5"/>
      <c r="AYF12" s="5"/>
      <c r="AYG12" s="5"/>
      <c r="AYH12" s="5"/>
      <c r="AYI12" s="5"/>
      <c r="AYJ12" s="5"/>
      <c r="AYK12" s="5"/>
      <c r="AYL12" s="5"/>
      <c r="AYM12" s="5"/>
      <c r="AYN12" s="5"/>
      <c r="AYO12" s="5"/>
      <c r="AYP12" s="5"/>
      <c r="AYQ12" s="5"/>
      <c r="AYR12" s="5"/>
      <c r="AYS12" s="5"/>
      <c r="AYT12" s="5"/>
      <c r="AYU12" s="5"/>
      <c r="AYV12" s="5"/>
      <c r="AYW12" s="5"/>
      <c r="AYX12" s="5"/>
      <c r="AYY12" s="5"/>
      <c r="AYZ12" s="5"/>
      <c r="AZA12" s="5"/>
      <c r="AZB12" s="5"/>
      <c r="AZC12" s="5"/>
      <c r="AZD12" s="5"/>
      <c r="AZE12" s="5"/>
      <c r="AZF12" s="5"/>
      <c r="AZG12" s="5"/>
      <c r="AZH12" s="5"/>
      <c r="AZI12" s="5"/>
      <c r="AZJ12" s="5"/>
      <c r="AZK12" s="5"/>
      <c r="AZL12" s="5"/>
      <c r="AZM12" s="5"/>
      <c r="AZN12" s="5"/>
      <c r="AZO12" s="5"/>
      <c r="AZP12" s="5"/>
      <c r="AZQ12" s="5"/>
      <c r="AZR12" s="5"/>
      <c r="AZS12" s="5"/>
      <c r="AZT12" s="5"/>
      <c r="AZU12" s="5"/>
      <c r="AZV12" s="5"/>
      <c r="AZW12" s="5"/>
      <c r="AZX12" s="5"/>
      <c r="AZY12" s="5"/>
      <c r="AZZ12" s="5"/>
      <c r="BAA12" s="5"/>
      <c r="BAB12" s="5"/>
      <c r="BAC12" s="5"/>
      <c r="BAD12" s="5"/>
      <c r="BAE12" s="5"/>
      <c r="BAF12" s="5"/>
      <c r="BAG12" s="5"/>
      <c r="BAH12" s="5"/>
      <c r="BAI12" s="5"/>
      <c r="BAJ12" s="5"/>
      <c r="BAK12" s="5"/>
      <c r="BAL12" s="5"/>
      <c r="BAM12" s="5"/>
      <c r="BAN12" s="5"/>
      <c r="BAO12" s="5"/>
      <c r="BAP12" s="5"/>
      <c r="BAQ12" s="5"/>
      <c r="BAR12" s="5"/>
      <c r="BAS12" s="5"/>
      <c r="BAT12" s="5"/>
      <c r="BAU12" s="5"/>
      <c r="BAV12" s="5"/>
      <c r="BAW12" s="5"/>
      <c r="BAX12" s="5"/>
      <c r="BAY12" s="5"/>
      <c r="BAZ12" s="5"/>
      <c r="BBA12" s="5"/>
      <c r="BBB12" s="5"/>
      <c r="BBC12" s="5"/>
      <c r="BBD12" s="5"/>
      <c r="BBE12" s="5"/>
      <c r="BBF12" s="5"/>
      <c r="BBG12" s="5"/>
      <c r="BBH12" s="5"/>
      <c r="BBI12" s="5"/>
      <c r="BBJ12" s="5"/>
      <c r="BBK12" s="5"/>
      <c r="BBL12" s="5"/>
      <c r="BBM12" s="5"/>
      <c r="BBN12" s="5"/>
      <c r="BBO12" s="5"/>
      <c r="BBP12" s="5"/>
      <c r="BBQ12" s="5"/>
      <c r="BBR12" s="5"/>
      <c r="BBS12" s="5"/>
      <c r="BBT12" s="5"/>
      <c r="BBU12" s="5"/>
      <c r="BBV12" s="5"/>
      <c r="BBW12" s="5"/>
      <c r="BBX12" s="5"/>
      <c r="BBY12" s="5"/>
      <c r="BBZ12" s="5"/>
      <c r="BCA12" s="5"/>
      <c r="BCB12" s="5"/>
      <c r="BCC12" s="5"/>
      <c r="BCD12" s="5"/>
      <c r="BCE12" s="5"/>
      <c r="BCF12" s="5"/>
      <c r="BCG12" s="5"/>
      <c r="BCH12" s="5"/>
      <c r="BCI12" s="5"/>
      <c r="BCJ12" s="5"/>
      <c r="BCK12" s="5"/>
      <c r="BCL12" s="5"/>
      <c r="BCM12" s="5"/>
      <c r="BCN12" s="5"/>
      <c r="BCO12" s="5"/>
      <c r="BCP12" s="5"/>
      <c r="BCQ12" s="5"/>
      <c r="BCR12" s="5"/>
      <c r="BCS12" s="5"/>
      <c r="BCT12" s="5"/>
      <c r="BCU12" s="5"/>
      <c r="BCV12" s="5"/>
      <c r="BCW12" s="5"/>
      <c r="BCX12" s="5"/>
      <c r="BCY12" s="5"/>
      <c r="BCZ12" s="5"/>
      <c r="BDA12" s="5"/>
      <c r="BDB12" s="5"/>
      <c r="BDC12" s="5"/>
      <c r="BDD12" s="5"/>
      <c r="BDE12" s="5"/>
      <c r="BDF12" s="5"/>
      <c r="BDG12" s="5"/>
      <c r="BDH12" s="5"/>
      <c r="BDI12" s="5"/>
      <c r="BDJ12" s="5"/>
      <c r="BDK12" s="5"/>
      <c r="BDL12" s="5"/>
      <c r="BDM12" s="5"/>
      <c r="BDN12" s="5"/>
      <c r="BDO12" s="5"/>
      <c r="BDP12" s="5"/>
      <c r="BDQ12" s="5"/>
      <c r="BDR12" s="5"/>
      <c r="BDS12" s="5"/>
      <c r="BDT12" s="5"/>
      <c r="BDU12" s="5"/>
      <c r="BDV12" s="5"/>
      <c r="BDW12" s="5"/>
      <c r="BDX12" s="5"/>
      <c r="BDY12" s="5"/>
      <c r="BDZ12" s="5"/>
      <c r="BEA12" s="5"/>
      <c r="BEB12" s="5"/>
      <c r="BEC12" s="5"/>
      <c r="BED12" s="5"/>
      <c r="BEE12" s="5"/>
      <c r="BEF12" s="5"/>
      <c r="BEG12" s="5"/>
      <c r="BEH12" s="5"/>
      <c r="BEI12" s="5"/>
      <c r="BEJ12" s="5"/>
      <c r="BEK12" s="5"/>
      <c r="BEL12" s="5"/>
      <c r="BEM12" s="5"/>
      <c r="BEN12" s="5"/>
      <c r="BEO12" s="5"/>
      <c r="BEP12" s="5"/>
      <c r="BEQ12" s="5"/>
      <c r="BER12" s="5"/>
      <c r="BES12" s="5"/>
      <c r="BET12" s="5"/>
      <c r="BEU12" s="5"/>
      <c r="BEV12" s="5"/>
      <c r="BEW12" s="5"/>
      <c r="BEX12" s="5"/>
      <c r="BEY12" s="5"/>
      <c r="BEZ12" s="5"/>
      <c r="BFA12" s="5"/>
      <c r="BFB12" s="5"/>
      <c r="BFC12" s="5"/>
      <c r="BFD12" s="5"/>
      <c r="BFE12" s="5"/>
      <c r="BFF12" s="5"/>
      <c r="BFG12" s="5"/>
      <c r="BFH12" s="5"/>
      <c r="BFI12" s="5"/>
      <c r="BFJ12" s="5"/>
      <c r="BFK12" s="5"/>
      <c r="BFL12" s="5"/>
      <c r="BFM12" s="5"/>
      <c r="BFN12" s="5"/>
      <c r="BFO12" s="5"/>
      <c r="BFP12" s="5"/>
      <c r="BFQ12" s="5"/>
      <c r="BFR12" s="5"/>
      <c r="BFS12" s="5"/>
      <c r="BFT12" s="5"/>
      <c r="BFU12" s="5"/>
      <c r="BFV12" s="5"/>
      <c r="BFW12" s="5"/>
      <c r="BFX12" s="5"/>
      <c r="BFY12" s="5"/>
      <c r="BFZ12" s="5"/>
      <c r="BGA12" s="5"/>
      <c r="BGB12" s="5"/>
      <c r="BGC12" s="5"/>
      <c r="BGD12" s="5"/>
      <c r="BGE12" s="5"/>
      <c r="BGF12" s="5"/>
      <c r="BGG12" s="5"/>
      <c r="BGH12" s="5"/>
      <c r="BGI12" s="5"/>
      <c r="BGJ12" s="5"/>
      <c r="BGK12" s="5"/>
      <c r="BGL12" s="5"/>
      <c r="BGM12" s="5"/>
      <c r="BGN12" s="5"/>
      <c r="BGO12" s="5"/>
      <c r="BGP12" s="5"/>
      <c r="BGQ12" s="5"/>
      <c r="BGR12" s="5"/>
      <c r="BGS12" s="5"/>
      <c r="BGT12" s="5"/>
      <c r="BGU12" s="5"/>
      <c r="BGV12" s="5"/>
      <c r="BGW12" s="5"/>
      <c r="BGX12" s="5"/>
      <c r="BGY12" s="5"/>
      <c r="BGZ12" s="5"/>
      <c r="BHA12" s="5"/>
      <c r="BHB12" s="5"/>
      <c r="BHC12" s="5"/>
      <c r="BHD12" s="5"/>
      <c r="BHE12" s="5"/>
      <c r="BHF12" s="5"/>
      <c r="BHG12" s="5"/>
      <c r="BHH12" s="5"/>
      <c r="BHI12" s="5"/>
      <c r="BHJ12" s="5"/>
      <c r="BHK12" s="5"/>
      <c r="BHL12" s="5"/>
      <c r="BHM12" s="5"/>
      <c r="BHN12" s="5"/>
      <c r="BHO12" s="5"/>
      <c r="BHP12" s="5"/>
      <c r="BHQ12" s="5"/>
      <c r="BHR12" s="5"/>
      <c r="BHS12" s="5"/>
      <c r="BHT12" s="5"/>
      <c r="BHU12" s="5"/>
      <c r="BHV12" s="5"/>
      <c r="BHW12" s="5"/>
      <c r="BHX12" s="5"/>
      <c r="BHY12" s="5"/>
      <c r="BHZ12" s="5"/>
      <c r="BIA12" s="5"/>
      <c r="BIB12" s="5"/>
      <c r="BIC12" s="5"/>
      <c r="BID12" s="5"/>
      <c r="BIE12" s="5"/>
      <c r="BIF12" s="5"/>
      <c r="BIG12" s="5"/>
      <c r="BIH12" s="5"/>
      <c r="BII12" s="5"/>
      <c r="BIJ12" s="5"/>
      <c r="BIK12" s="5"/>
      <c r="BIL12" s="5"/>
      <c r="BIM12" s="5"/>
      <c r="BIN12" s="5"/>
      <c r="BIO12" s="5"/>
      <c r="BIP12" s="5"/>
      <c r="BIQ12" s="5"/>
      <c r="BIR12" s="5"/>
      <c r="BIS12" s="5"/>
      <c r="BIT12" s="5"/>
      <c r="BIU12" s="5"/>
      <c r="BIV12" s="5"/>
      <c r="BIW12" s="5"/>
      <c r="BIX12" s="5"/>
      <c r="BIY12" s="5"/>
      <c r="BIZ12" s="5"/>
      <c r="BJA12" s="5"/>
      <c r="BJB12" s="5"/>
      <c r="BJC12" s="5"/>
      <c r="BJD12" s="5"/>
      <c r="BJE12" s="5"/>
      <c r="BJF12" s="5"/>
      <c r="BJG12" s="5"/>
      <c r="BJH12" s="5"/>
      <c r="BJI12" s="5"/>
      <c r="BJJ12" s="5"/>
      <c r="BJK12" s="5"/>
      <c r="BJL12" s="5"/>
      <c r="BJM12" s="5"/>
      <c r="BJN12" s="5"/>
      <c r="BJO12" s="5"/>
      <c r="BJP12" s="5"/>
      <c r="BJQ12" s="5"/>
      <c r="BJR12" s="5"/>
      <c r="BJS12" s="5"/>
      <c r="BJT12" s="5"/>
      <c r="BJU12" s="5"/>
      <c r="BJV12" s="5"/>
      <c r="BJW12" s="5"/>
      <c r="BJX12" s="5"/>
      <c r="BJY12" s="5"/>
      <c r="BJZ12" s="5"/>
      <c r="BKA12" s="5"/>
      <c r="BKB12" s="5"/>
      <c r="BKC12" s="5"/>
      <c r="BKD12" s="5"/>
      <c r="BKE12" s="5"/>
      <c r="BKF12" s="5"/>
      <c r="BKG12" s="5"/>
      <c r="BKH12" s="5"/>
      <c r="BKI12" s="5"/>
      <c r="BKJ12" s="5"/>
      <c r="BKK12" s="5"/>
      <c r="BKL12" s="5"/>
      <c r="BKM12" s="5"/>
      <c r="BKN12" s="5"/>
      <c r="BKO12" s="5"/>
      <c r="BKP12" s="5"/>
      <c r="BKQ12" s="5"/>
      <c r="BKR12" s="5"/>
      <c r="BKS12" s="5"/>
      <c r="BKT12" s="5"/>
      <c r="BKU12" s="5"/>
      <c r="BKV12" s="5"/>
      <c r="BKW12" s="5"/>
      <c r="BKX12" s="5"/>
      <c r="BKY12" s="5"/>
      <c r="BKZ12" s="5"/>
      <c r="BLA12" s="5"/>
      <c r="BLB12" s="5"/>
      <c r="BLC12" s="5"/>
      <c r="BLD12" s="5"/>
      <c r="BLE12" s="5"/>
      <c r="BLF12" s="5"/>
      <c r="BLG12" s="5"/>
      <c r="BLH12" s="5"/>
      <c r="BLI12" s="5"/>
      <c r="BLJ12" s="5"/>
      <c r="BLK12" s="5"/>
      <c r="BLL12" s="5"/>
      <c r="BLM12" s="5"/>
      <c r="BLN12" s="5"/>
      <c r="BLO12" s="5"/>
      <c r="BLP12" s="5"/>
      <c r="BLQ12" s="5"/>
      <c r="BLR12" s="5"/>
      <c r="BLS12" s="5"/>
      <c r="BLT12" s="5"/>
      <c r="BLU12" s="5"/>
      <c r="BLV12" s="5"/>
      <c r="BLW12" s="5"/>
      <c r="BLX12" s="5"/>
      <c r="BLY12" s="5"/>
      <c r="BLZ12" s="5"/>
      <c r="BMA12" s="5"/>
      <c r="BMB12" s="5"/>
      <c r="BMC12" s="5"/>
      <c r="BMD12" s="5"/>
      <c r="BME12" s="5"/>
      <c r="BMF12" s="5"/>
      <c r="BMG12" s="5"/>
      <c r="BMH12" s="5"/>
      <c r="BMI12" s="5"/>
      <c r="BMJ12" s="5"/>
      <c r="BMK12" s="5"/>
      <c r="BML12" s="5"/>
      <c r="BMM12" s="5"/>
      <c r="BMN12" s="5"/>
      <c r="BMO12" s="5"/>
      <c r="BMP12" s="5"/>
      <c r="BMQ12" s="5"/>
      <c r="BMR12" s="5"/>
      <c r="BMS12" s="5"/>
      <c r="BMT12" s="5"/>
      <c r="BMU12" s="5"/>
      <c r="BMV12" s="5"/>
      <c r="BMW12" s="5"/>
      <c r="BMX12" s="5"/>
      <c r="BMY12" s="5"/>
      <c r="BMZ12" s="5"/>
      <c r="BNA12" s="5"/>
      <c r="BNB12" s="5"/>
      <c r="BNC12" s="5"/>
      <c r="BND12" s="5"/>
      <c r="BNE12" s="5"/>
      <c r="BNF12" s="5"/>
      <c r="BNG12" s="5"/>
      <c r="BNH12" s="5"/>
      <c r="BNI12" s="5"/>
      <c r="BNJ12" s="5"/>
      <c r="BNK12" s="5"/>
      <c r="BNL12" s="5"/>
      <c r="BNM12" s="5"/>
      <c r="BNN12" s="5"/>
      <c r="BNO12" s="5"/>
      <c r="BNP12" s="5"/>
      <c r="BNQ12" s="5"/>
      <c r="BNR12" s="5"/>
      <c r="BNS12" s="5"/>
      <c r="BNT12" s="5"/>
      <c r="BNU12" s="5"/>
      <c r="BNV12" s="5"/>
      <c r="BNW12" s="5"/>
      <c r="BNX12" s="5"/>
      <c r="BNY12" s="5"/>
      <c r="BNZ12" s="5"/>
      <c r="BOA12" s="5"/>
      <c r="BOB12" s="5"/>
      <c r="BOC12" s="5"/>
      <c r="BOD12" s="5"/>
      <c r="BOE12" s="5"/>
      <c r="BOF12" s="5"/>
      <c r="BOG12" s="5"/>
      <c r="BOH12" s="5"/>
      <c r="BOI12" s="5"/>
      <c r="BOJ12" s="5"/>
      <c r="BOK12" s="5"/>
      <c r="BOL12" s="5"/>
      <c r="BOM12" s="5"/>
      <c r="BON12" s="5"/>
      <c r="BOO12" s="5"/>
      <c r="BOP12" s="5"/>
      <c r="BOQ12" s="5"/>
      <c r="BOR12" s="5"/>
      <c r="BOS12" s="5"/>
      <c r="BOT12" s="5"/>
      <c r="BOU12" s="5"/>
      <c r="BOV12" s="5"/>
      <c r="BOW12" s="5"/>
      <c r="BOX12" s="5"/>
      <c r="BOY12" s="5"/>
      <c r="BOZ12" s="5"/>
      <c r="BPA12" s="5"/>
      <c r="BPB12" s="5"/>
      <c r="BPC12" s="5"/>
      <c r="BPD12" s="5"/>
      <c r="BPE12" s="5"/>
      <c r="BPF12" s="5"/>
      <c r="BPG12" s="5"/>
      <c r="BPH12" s="5"/>
      <c r="BPI12" s="5"/>
      <c r="BPJ12" s="5"/>
      <c r="BPK12" s="5"/>
      <c r="BPL12" s="5"/>
      <c r="BPM12" s="5"/>
      <c r="BPN12" s="5"/>
      <c r="BPO12" s="5"/>
      <c r="BPP12" s="5"/>
      <c r="BPQ12" s="5"/>
      <c r="BPR12" s="5"/>
      <c r="BPS12" s="5"/>
      <c r="BPT12" s="5"/>
      <c r="BPU12" s="5"/>
      <c r="BPV12" s="5"/>
      <c r="BPW12" s="5"/>
      <c r="BPX12" s="5"/>
      <c r="BPY12" s="5"/>
      <c r="BPZ12" s="5"/>
      <c r="BQA12" s="5"/>
      <c r="BQB12" s="5"/>
      <c r="BQC12" s="5"/>
      <c r="BQD12" s="5"/>
      <c r="BQE12" s="5"/>
      <c r="BQF12" s="5"/>
      <c r="BQG12" s="5"/>
      <c r="BQH12" s="5"/>
      <c r="BQI12" s="5"/>
      <c r="BQJ12" s="5"/>
      <c r="BQK12" s="5"/>
      <c r="BQL12" s="5"/>
      <c r="BQM12" s="5"/>
      <c r="BQN12" s="5"/>
      <c r="BQO12" s="5"/>
      <c r="BQP12" s="5"/>
      <c r="BQQ12" s="5"/>
      <c r="BQR12" s="5"/>
      <c r="BQS12" s="5"/>
      <c r="BQT12" s="5"/>
      <c r="BQU12" s="5"/>
      <c r="BQV12" s="5"/>
      <c r="BQW12" s="5"/>
      <c r="BQX12" s="5"/>
      <c r="BQY12" s="5"/>
      <c r="BQZ12" s="5"/>
      <c r="BRA12" s="5"/>
      <c r="BRB12" s="5"/>
      <c r="BRC12" s="5"/>
      <c r="BRD12" s="5"/>
      <c r="BRE12" s="5"/>
      <c r="BRF12" s="5"/>
      <c r="BRG12" s="5"/>
      <c r="BRH12" s="5"/>
      <c r="BRI12" s="5"/>
      <c r="BRJ12" s="5"/>
      <c r="BRK12" s="5"/>
      <c r="BRL12" s="5"/>
      <c r="BRM12" s="5"/>
      <c r="BRN12" s="5"/>
      <c r="BRO12" s="5"/>
      <c r="BRP12" s="5"/>
      <c r="BRQ12" s="5"/>
      <c r="BRR12" s="5"/>
      <c r="BRS12" s="5"/>
      <c r="BRT12" s="5"/>
      <c r="BRU12" s="5"/>
      <c r="BRV12" s="5"/>
      <c r="BRW12" s="5"/>
      <c r="BRX12" s="5"/>
      <c r="BRY12" s="5"/>
      <c r="BRZ12" s="5"/>
      <c r="BSA12" s="5"/>
      <c r="BSB12" s="5"/>
      <c r="BSC12" s="5"/>
      <c r="BSD12" s="5"/>
      <c r="BSE12" s="5"/>
      <c r="BSF12" s="5"/>
      <c r="BSG12" s="5"/>
      <c r="BSH12" s="5"/>
      <c r="BSI12" s="5"/>
      <c r="BSJ12" s="5"/>
      <c r="BSK12" s="5"/>
      <c r="BSL12" s="5"/>
      <c r="BSM12" s="5"/>
      <c r="BSN12" s="5"/>
      <c r="BSO12" s="5"/>
      <c r="BSP12" s="5"/>
      <c r="BSQ12" s="5"/>
      <c r="BSR12" s="5"/>
      <c r="BSS12" s="5"/>
      <c r="BST12" s="5"/>
      <c r="BSU12" s="5"/>
      <c r="BSV12" s="5"/>
      <c r="BSW12" s="5"/>
      <c r="BSX12" s="5"/>
      <c r="BSY12" s="5"/>
      <c r="BSZ12" s="5"/>
      <c r="BTA12" s="5"/>
      <c r="BTB12" s="5"/>
      <c r="BTC12" s="5"/>
      <c r="BTD12" s="5"/>
      <c r="BTE12" s="5"/>
      <c r="BTF12" s="5"/>
      <c r="BTG12" s="5"/>
      <c r="BTH12" s="5"/>
      <c r="BTI12" s="5"/>
      <c r="BTJ12" s="5"/>
      <c r="BTK12" s="5"/>
      <c r="BTL12" s="5"/>
      <c r="BTM12" s="5"/>
      <c r="BTN12" s="5"/>
      <c r="BTO12" s="5"/>
      <c r="BTP12" s="5"/>
      <c r="BTQ12" s="5"/>
      <c r="BTR12" s="5"/>
      <c r="BTS12" s="5"/>
      <c r="BTT12" s="5"/>
      <c r="BTU12" s="5"/>
      <c r="BTV12" s="5"/>
      <c r="BTW12" s="5"/>
      <c r="BTX12" s="5"/>
      <c r="BTY12" s="5"/>
      <c r="BTZ12" s="5"/>
      <c r="BUA12" s="5"/>
      <c r="BUB12" s="5"/>
      <c r="BUC12" s="5"/>
      <c r="BUD12" s="5"/>
      <c r="BUE12" s="5"/>
      <c r="BUF12" s="5"/>
      <c r="BUG12" s="5"/>
      <c r="BUH12" s="5"/>
      <c r="BUI12" s="5"/>
      <c r="BUJ12" s="5"/>
      <c r="BUK12" s="5"/>
      <c r="BUL12" s="5"/>
      <c r="BUM12" s="5"/>
      <c r="BUN12" s="5"/>
      <c r="BUO12" s="5"/>
      <c r="BUP12" s="5"/>
      <c r="BUQ12" s="5"/>
      <c r="BUR12" s="5"/>
      <c r="BUS12" s="5"/>
      <c r="BUT12" s="5"/>
      <c r="BUU12" s="5"/>
      <c r="BUV12" s="5"/>
      <c r="BUW12" s="5"/>
      <c r="BUX12" s="5"/>
      <c r="BUY12" s="5"/>
      <c r="BUZ12" s="5"/>
      <c r="BVA12" s="5"/>
      <c r="BVB12" s="5"/>
      <c r="BVC12" s="5"/>
      <c r="BVD12" s="5"/>
      <c r="BVE12" s="5"/>
      <c r="BVF12" s="5"/>
      <c r="BVG12" s="5"/>
      <c r="BVH12" s="5"/>
      <c r="BVI12" s="5"/>
      <c r="BVJ12" s="5"/>
      <c r="BVK12" s="5"/>
      <c r="BVL12" s="5"/>
      <c r="BVM12" s="5"/>
      <c r="BVN12" s="5"/>
      <c r="BVO12" s="5"/>
      <c r="BVP12" s="5"/>
      <c r="BVQ12" s="5"/>
      <c r="BVR12" s="5"/>
      <c r="BVS12" s="5"/>
      <c r="BVT12" s="5"/>
      <c r="BVU12" s="5"/>
      <c r="BVV12" s="5"/>
      <c r="BVW12" s="5"/>
      <c r="BVX12" s="5"/>
      <c r="BVY12" s="5"/>
      <c r="BVZ12" s="5"/>
      <c r="BWA12" s="5"/>
      <c r="BWB12" s="5"/>
      <c r="BWC12" s="5"/>
      <c r="BWD12" s="5"/>
      <c r="BWE12" s="5"/>
      <c r="BWF12" s="5"/>
      <c r="BWG12" s="5"/>
      <c r="BWH12" s="5"/>
      <c r="BWI12" s="5"/>
      <c r="BWJ12" s="5"/>
      <c r="BWK12" s="5"/>
      <c r="BWL12" s="5"/>
      <c r="BWM12" s="5"/>
      <c r="BWN12" s="5"/>
      <c r="BWO12" s="5"/>
      <c r="BWP12" s="5"/>
      <c r="BWQ12" s="5"/>
      <c r="BWR12" s="5"/>
      <c r="BWS12" s="5"/>
      <c r="BWT12" s="5"/>
      <c r="BWU12" s="5"/>
      <c r="BWV12" s="5"/>
      <c r="BWW12" s="5"/>
      <c r="BWX12" s="5"/>
      <c r="BWY12" s="5"/>
      <c r="BWZ12" s="5"/>
      <c r="BXA12" s="5"/>
      <c r="BXB12" s="5"/>
      <c r="BXC12" s="5"/>
      <c r="BXD12" s="5"/>
      <c r="BXE12" s="5"/>
      <c r="BXF12" s="5"/>
      <c r="BXG12" s="5"/>
      <c r="BXH12" s="5"/>
      <c r="BXI12" s="5"/>
      <c r="BXJ12" s="5"/>
      <c r="BXK12" s="5"/>
      <c r="BXL12" s="5"/>
      <c r="BXM12" s="5"/>
      <c r="BXN12" s="5"/>
      <c r="BXO12" s="5"/>
      <c r="BXP12" s="5"/>
      <c r="BXQ12" s="5"/>
      <c r="BXR12" s="5"/>
      <c r="BXS12" s="5"/>
      <c r="BXT12" s="5"/>
      <c r="BXU12" s="5"/>
      <c r="BXV12" s="5"/>
      <c r="BXW12" s="5"/>
      <c r="BXX12" s="5"/>
      <c r="BXY12" s="5"/>
      <c r="BXZ12" s="5"/>
      <c r="BYA12" s="5"/>
      <c r="BYB12" s="5"/>
      <c r="BYC12" s="5"/>
      <c r="BYD12" s="5"/>
      <c r="BYE12" s="5"/>
      <c r="BYF12" s="5"/>
      <c r="BYG12" s="5"/>
      <c r="BYH12" s="5"/>
      <c r="BYI12" s="5"/>
      <c r="BYJ12" s="5"/>
      <c r="BYK12" s="5"/>
      <c r="BYL12" s="5"/>
      <c r="BYM12" s="5"/>
      <c r="BYN12" s="5"/>
      <c r="BYO12" s="5"/>
      <c r="BYP12" s="5"/>
      <c r="BYQ12" s="5"/>
      <c r="BYR12" s="5"/>
      <c r="BYS12" s="5"/>
      <c r="BYT12" s="5"/>
      <c r="BYU12" s="5"/>
      <c r="BYV12" s="5"/>
      <c r="BYW12" s="5"/>
      <c r="BYX12" s="5"/>
      <c r="BYY12" s="5"/>
      <c r="BYZ12" s="5"/>
      <c r="BZA12" s="5"/>
      <c r="BZB12" s="5"/>
      <c r="BZC12" s="5"/>
      <c r="BZD12" s="5"/>
      <c r="BZE12" s="5"/>
      <c r="BZF12" s="5"/>
      <c r="BZG12" s="5"/>
      <c r="BZH12" s="5"/>
      <c r="BZI12" s="5"/>
      <c r="BZJ12" s="5"/>
      <c r="BZK12" s="5"/>
      <c r="BZL12" s="5"/>
      <c r="BZM12" s="5"/>
      <c r="BZN12" s="5"/>
      <c r="BZO12" s="5"/>
      <c r="BZP12" s="5"/>
      <c r="BZQ12" s="5"/>
      <c r="BZR12" s="5"/>
      <c r="BZS12" s="5"/>
      <c r="BZT12" s="5"/>
      <c r="BZU12" s="5"/>
      <c r="BZV12" s="5"/>
      <c r="BZW12" s="5"/>
      <c r="BZX12" s="5"/>
      <c r="BZY12" s="5"/>
      <c r="BZZ12" s="5"/>
      <c r="CAA12" s="5"/>
      <c r="CAB12" s="5"/>
      <c r="CAC12" s="5"/>
      <c r="CAD12" s="5"/>
      <c r="CAE12" s="5"/>
      <c r="CAF12" s="5"/>
      <c r="CAG12" s="5"/>
      <c r="CAH12" s="5"/>
      <c r="CAI12" s="5"/>
      <c r="CAJ12" s="5"/>
      <c r="CAK12" s="5"/>
      <c r="CAL12" s="5"/>
      <c r="CAM12" s="5"/>
      <c r="CAN12" s="5"/>
      <c r="CAO12" s="5"/>
      <c r="CAP12" s="5"/>
      <c r="CAQ12" s="5"/>
      <c r="CAR12" s="5"/>
      <c r="CAS12" s="5"/>
      <c r="CAT12" s="5"/>
      <c r="CAU12" s="5"/>
      <c r="CAV12" s="5"/>
      <c r="CAW12" s="5"/>
      <c r="CAX12" s="5"/>
      <c r="CAY12" s="5"/>
      <c r="CAZ12" s="5"/>
      <c r="CBA12" s="5"/>
      <c r="CBB12" s="5"/>
      <c r="CBC12" s="5"/>
      <c r="CBD12" s="5"/>
      <c r="CBE12" s="5"/>
      <c r="CBF12" s="5"/>
      <c r="CBG12" s="5"/>
      <c r="CBH12" s="5"/>
      <c r="CBI12" s="5"/>
      <c r="CBJ12" s="5"/>
      <c r="CBK12" s="5"/>
      <c r="CBL12" s="5"/>
      <c r="CBM12" s="5"/>
      <c r="CBN12" s="5"/>
      <c r="CBO12" s="5"/>
      <c r="CBP12" s="5"/>
      <c r="CBQ12" s="5"/>
      <c r="CBR12" s="5"/>
      <c r="CBS12" s="5"/>
      <c r="CBT12" s="5"/>
      <c r="CBU12" s="5"/>
      <c r="CBV12" s="5"/>
      <c r="CBW12" s="5"/>
      <c r="CBX12" s="5"/>
      <c r="CBY12" s="5"/>
      <c r="CBZ12" s="5"/>
      <c r="CCA12" s="5"/>
      <c r="CCB12" s="5"/>
      <c r="CCC12" s="5"/>
      <c r="CCD12" s="5"/>
      <c r="CCE12" s="5"/>
      <c r="CCF12" s="5"/>
      <c r="CCG12" s="5"/>
      <c r="CCH12" s="5"/>
      <c r="CCI12" s="5"/>
      <c r="CCJ12" s="5"/>
      <c r="CCK12" s="5"/>
      <c r="CCL12" s="5"/>
      <c r="CCM12" s="5"/>
      <c r="CCN12" s="5"/>
      <c r="CCO12" s="5"/>
      <c r="CCP12" s="5"/>
      <c r="CCQ12" s="5"/>
      <c r="CCR12" s="5"/>
      <c r="CCS12" s="5"/>
      <c r="CCT12" s="5"/>
      <c r="CCU12" s="5"/>
      <c r="CCV12" s="5"/>
      <c r="CCW12" s="5"/>
      <c r="CCX12" s="5"/>
      <c r="CCY12" s="5"/>
      <c r="CCZ12" s="5"/>
      <c r="CDA12" s="5"/>
      <c r="CDB12" s="5"/>
      <c r="CDC12" s="5"/>
      <c r="CDD12" s="5"/>
      <c r="CDE12" s="5"/>
      <c r="CDF12" s="5"/>
      <c r="CDG12" s="5"/>
      <c r="CDH12" s="5"/>
      <c r="CDI12" s="5"/>
      <c r="CDJ12" s="5"/>
      <c r="CDK12" s="5"/>
      <c r="CDL12" s="5"/>
      <c r="CDM12" s="5"/>
      <c r="CDN12" s="5"/>
      <c r="CDO12" s="5"/>
      <c r="CDP12" s="5"/>
      <c r="CDQ12" s="5"/>
      <c r="CDR12" s="5"/>
      <c r="CDS12" s="5"/>
      <c r="CDT12" s="5"/>
      <c r="CDU12" s="5"/>
      <c r="CDV12" s="5"/>
      <c r="CDW12" s="5"/>
      <c r="CDX12" s="5"/>
      <c r="CDY12" s="5"/>
      <c r="CDZ12" s="5"/>
      <c r="CEA12" s="5"/>
      <c r="CEB12" s="5"/>
      <c r="CEC12" s="5"/>
      <c r="CED12" s="5"/>
      <c r="CEE12" s="5"/>
      <c r="CEF12" s="5"/>
      <c r="CEG12" s="5"/>
      <c r="CEH12" s="5"/>
      <c r="CEI12" s="5"/>
      <c r="CEJ12" s="5"/>
      <c r="CEK12" s="5"/>
      <c r="CEL12" s="5"/>
      <c r="CEM12" s="5"/>
      <c r="CEN12" s="5"/>
      <c r="CEO12" s="5"/>
      <c r="CEP12" s="5"/>
      <c r="CEQ12" s="5"/>
      <c r="CER12" s="5"/>
      <c r="CES12" s="5"/>
      <c r="CET12" s="5"/>
      <c r="CEU12" s="5"/>
      <c r="CEV12" s="5"/>
      <c r="CEW12" s="5"/>
      <c r="CEX12" s="5"/>
      <c r="CEY12" s="5"/>
      <c r="CEZ12" s="5"/>
      <c r="CFA12" s="5"/>
      <c r="CFB12" s="5"/>
      <c r="CFC12" s="5"/>
      <c r="CFD12" s="5"/>
      <c r="CFE12" s="5"/>
      <c r="CFF12" s="5"/>
      <c r="CFG12" s="5"/>
      <c r="CFH12" s="5"/>
      <c r="CFI12" s="5"/>
      <c r="CFJ12" s="5"/>
      <c r="CFK12" s="5"/>
      <c r="CFL12" s="5"/>
      <c r="CFM12" s="5"/>
      <c r="CFN12" s="5"/>
      <c r="CFO12" s="5"/>
      <c r="CFP12" s="5"/>
      <c r="CFQ12" s="5"/>
      <c r="CFR12" s="5"/>
      <c r="CFS12" s="5"/>
      <c r="CFT12" s="5"/>
      <c r="CFU12" s="5"/>
      <c r="CFV12" s="5"/>
      <c r="CFW12" s="5"/>
      <c r="CFX12" s="5"/>
      <c r="CFY12" s="5"/>
      <c r="CFZ12" s="5"/>
      <c r="CGA12" s="5"/>
      <c r="CGB12" s="5"/>
      <c r="CGC12" s="5"/>
      <c r="CGD12" s="5"/>
      <c r="CGE12" s="5"/>
      <c r="CGF12" s="5"/>
      <c r="CGG12" s="5"/>
      <c r="CGH12" s="5"/>
      <c r="CGI12" s="5"/>
      <c r="CGJ12" s="5"/>
      <c r="CGK12" s="5"/>
      <c r="CGL12" s="5"/>
      <c r="CGM12" s="5"/>
      <c r="CGN12" s="5"/>
      <c r="CGO12" s="5"/>
      <c r="CGP12" s="5"/>
      <c r="CGQ12" s="5"/>
      <c r="CGR12" s="5"/>
      <c r="CGS12" s="5"/>
      <c r="CGT12" s="5"/>
      <c r="CGU12" s="5"/>
      <c r="CGV12" s="5"/>
      <c r="CGW12" s="5"/>
      <c r="CGX12" s="5"/>
      <c r="CGY12" s="5"/>
      <c r="CGZ12" s="5"/>
      <c r="CHA12" s="5"/>
      <c r="CHB12" s="5"/>
      <c r="CHC12" s="5"/>
      <c r="CHD12" s="5"/>
      <c r="CHE12" s="5"/>
      <c r="CHF12" s="5"/>
      <c r="CHG12" s="5"/>
      <c r="CHH12" s="5"/>
      <c r="CHI12" s="5"/>
      <c r="CHJ12" s="5"/>
      <c r="CHK12" s="5"/>
      <c r="CHL12" s="5"/>
      <c r="CHM12" s="5"/>
      <c r="CHN12" s="5"/>
      <c r="CHO12" s="5"/>
      <c r="CHP12" s="5"/>
      <c r="CHQ12" s="5"/>
      <c r="CHR12" s="5"/>
      <c r="CHS12" s="5"/>
      <c r="CHT12" s="5"/>
      <c r="CHU12" s="5"/>
      <c r="CHV12" s="5"/>
      <c r="CHW12" s="5"/>
      <c r="CHX12" s="5"/>
      <c r="CHY12" s="5"/>
      <c r="CHZ12" s="5"/>
      <c r="CIA12" s="5"/>
      <c r="CIB12" s="5"/>
      <c r="CIC12" s="5"/>
      <c r="CID12" s="5"/>
      <c r="CIE12" s="5"/>
      <c r="CIF12" s="5"/>
      <c r="CIG12" s="5"/>
      <c r="CIH12" s="5"/>
      <c r="CII12" s="5"/>
      <c r="CIJ12" s="5"/>
      <c r="CIK12" s="5"/>
      <c r="CIL12" s="5"/>
      <c r="CIM12" s="5"/>
      <c r="CIN12" s="5"/>
      <c r="CIO12" s="5"/>
      <c r="CIP12" s="5"/>
      <c r="CIQ12" s="5"/>
      <c r="CIR12" s="5"/>
      <c r="CIS12" s="5"/>
      <c r="CIT12" s="5"/>
      <c r="CIU12" s="5"/>
      <c r="CIV12" s="5"/>
      <c r="CIW12" s="5"/>
      <c r="CIX12" s="5"/>
      <c r="CIY12" s="5"/>
      <c r="CIZ12" s="5"/>
      <c r="CJA12" s="5"/>
      <c r="CJB12" s="5"/>
      <c r="CJC12" s="5"/>
      <c r="CJD12" s="5"/>
      <c r="CJE12" s="5"/>
      <c r="CJF12" s="5"/>
      <c r="CJG12" s="5"/>
      <c r="CJH12" s="5"/>
      <c r="CJI12" s="5"/>
      <c r="CJJ12" s="5"/>
      <c r="CJK12" s="5"/>
      <c r="CJL12" s="5"/>
      <c r="CJM12" s="5"/>
      <c r="CJN12" s="5"/>
      <c r="CJO12" s="5"/>
      <c r="CJP12" s="5"/>
      <c r="CJQ12" s="5"/>
      <c r="CJR12" s="5"/>
      <c r="CJS12" s="5"/>
      <c r="CJT12" s="5"/>
      <c r="CJU12" s="5"/>
      <c r="CJV12" s="5"/>
      <c r="CJW12" s="5"/>
      <c r="CJX12" s="5"/>
      <c r="CJY12" s="5"/>
      <c r="CJZ12" s="5"/>
      <c r="CKA12" s="5"/>
      <c r="CKB12" s="5"/>
      <c r="CKC12" s="5"/>
      <c r="CKD12" s="5"/>
      <c r="CKE12" s="5"/>
      <c r="CKF12" s="5"/>
      <c r="CKG12" s="5"/>
      <c r="CKH12" s="5"/>
      <c r="CKI12" s="5"/>
      <c r="CKJ12" s="5"/>
      <c r="CKK12" s="5"/>
      <c r="CKL12" s="5"/>
      <c r="CKM12" s="5"/>
      <c r="CKN12" s="5"/>
      <c r="CKO12" s="5"/>
      <c r="CKP12" s="5"/>
      <c r="CKQ12" s="5"/>
      <c r="CKR12" s="5"/>
      <c r="CKS12" s="5"/>
      <c r="CKT12" s="5"/>
      <c r="CKU12" s="5"/>
      <c r="CKV12" s="5"/>
      <c r="CKW12" s="5"/>
      <c r="CKX12" s="5"/>
      <c r="CKY12" s="5"/>
      <c r="CKZ12" s="5"/>
      <c r="CLA12" s="5"/>
      <c r="CLB12" s="5"/>
      <c r="CLC12" s="5"/>
      <c r="CLD12" s="5"/>
      <c r="CLE12" s="5"/>
      <c r="CLF12" s="5"/>
      <c r="CLG12" s="5"/>
      <c r="CLH12" s="5"/>
      <c r="CLI12" s="5"/>
      <c r="CLJ12" s="5"/>
      <c r="CLK12" s="5"/>
      <c r="CLL12" s="5"/>
      <c r="CLM12" s="5"/>
      <c r="CLN12" s="5"/>
      <c r="CLO12" s="5"/>
      <c r="CLP12" s="5"/>
      <c r="CLQ12" s="5"/>
      <c r="CLR12" s="5"/>
      <c r="CLS12" s="5"/>
      <c r="CLT12" s="5"/>
      <c r="CLU12" s="5"/>
      <c r="CLV12" s="5"/>
      <c r="CLW12" s="5"/>
      <c r="CLX12" s="5"/>
      <c r="CLY12" s="5"/>
      <c r="CLZ12" s="5"/>
      <c r="CMA12" s="5"/>
      <c r="CMB12" s="5"/>
      <c r="CMC12" s="5"/>
      <c r="CMD12" s="5"/>
      <c r="CME12" s="5"/>
      <c r="CMF12" s="5"/>
      <c r="CMG12" s="5"/>
      <c r="CMH12" s="5"/>
      <c r="CMI12" s="5"/>
      <c r="CMJ12" s="5"/>
      <c r="CMK12" s="5"/>
      <c r="CML12" s="5"/>
      <c r="CMM12" s="5"/>
      <c r="CMN12" s="5"/>
      <c r="CMO12" s="5"/>
      <c r="CMP12" s="5"/>
      <c r="CMQ12" s="5"/>
      <c r="CMR12" s="5"/>
      <c r="CMS12" s="5"/>
      <c r="CMT12" s="5"/>
      <c r="CMU12" s="5"/>
      <c r="CMV12" s="5"/>
      <c r="CMW12" s="5"/>
      <c r="CMX12" s="5"/>
      <c r="CMY12" s="5"/>
      <c r="CMZ12" s="5"/>
      <c r="CNA12" s="5"/>
      <c r="CNB12" s="5"/>
      <c r="CNC12" s="5"/>
      <c r="CND12" s="5"/>
      <c r="CNE12" s="5"/>
      <c r="CNF12" s="5"/>
      <c r="CNG12" s="5"/>
      <c r="CNH12" s="5"/>
      <c r="CNI12" s="5"/>
      <c r="CNJ12" s="5"/>
      <c r="CNK12" s="5"/>
      <c r="CNL12" s="5"/>
      <c r="CNM12" s="5"/>
      <c r="CNN12" s="5"/>
      <c r="CNO12" s="5"/>
      <c r="CNP12" s="5"/>
      <c r="CNQ12" s="5"/>
      <c r="CNR12" s="5"/>
      <c r="CNS12" s="5"/>
      <c r="CNT12" s="5"/>
      <c r="CNU12" s="5"/>
      <c r="CNV12" s="5"/>
      <c r="CNW12" s="5"/>
      <c r="CNX12" s="5"/>
      <c r="CNY12" s="5"/>
      <c r="CNZ12" s="5"/>
      <c r="COA12" s="5"/>
      <c r="COB12" s="5"/>
      <c r="COC12" s="5"/>
      <c r="COD12" s="5"/>
      <c r="COE12" s="5"/>
      <c r="COF12" s="5"/>
      <c r="COG12" s="5"/>
      <c r="COH12" s="5"/>
      <c r="COI12" s="5"/>
      <c r="COJ12" s="5"/>
      <c r="COK12" s="5"/>
      <c r="COL12" s="5"/>
      <c r="COM12" s="5"/>
      <c r="CON12" s="5"/>
      <c r="COO12" s="5"/>
      <c r="COP12" s="5"/>
      <c r="COQ12" s="5"/>
      <c r="COR12" s="5"/>
      <c r="COS12" s="5"/>
      <c r="COT12" s="5"/>
      <c r="COU12" s="5"/>
      <c r="COV12" s="5"/>
      <c r="COW12" s="5"/>
      <c r="COX12" s="5"/>
      <c r="COY12" s="5"/>
      <c r="COZ12" s="5"/>
      <c r="CPA12" s="5"/>
      <c r="CPB12" s="5"/>
      <c r="CPC12" s="5"/>
      <c r="CPD12" s="5"/>
      <c r="CPE12" s="5"/>
      <c r="CPF12" s="5"/>
      <c r="CPG12" s="5"/>
      <c r="CPH12" s="5"/>
      <c r="CPI12" s="5"/>
      <c r="CPJ12" s="5"/>
      <c r="CPK12" s="5"/>
      <c r="CPL12" s="5"/>
      <c r="CPM12" s="5"/>
      <c r="CPN12" s="5"/>
      <c r="CPO12" s="5"/>
      <c r="CPP12" s="5"/>
      <c r="CPQ12" s="5"/>
      <c r="CPR12" s="5"/>
      <c r="CPS12" s="5"/>
      <c r="CPT12" s="5"/>
      <c r="CPU12" s="5"/>
      <c r="CPV12" s="5"/>
      <c r="CPW12" s="5"/>
      <c r="CPX12" s="5"/>
      <c r="CPY12" s="5"/>
      <c r="CPZ12" s="5"/>
      <c r="CQA12" s="5"/>
      <c r="CQB12" s="5"/>
      <c r="CQC12" s="5"/>
      <c r="CQD12" s="5"/>
      <c r="CQE12" s="5"/>
      <c r="CQF12" s="5"/>
      <c r="CQG12" s="5"/>
      <c r="CQH12" s="5"/>
      <c r="CQI12" s="5"/>
      <c r="CQJ12" s="5"/>
      <c r="CQK12" s="5"/>
      <c r="CQL12" s="5"/>
      <c r="CQM12" s="5"/>
      <c r="CQN12" s="5"/>
      <c r="CQO12" s="5"/>
      <c r="CQP12" s="5"/>
      <c r="CQQ12" s="5"/>
      <c r="CQR12" s="5"/>
      <c r="CQS12" s="5"/>
      <c r="CQT12" s="5"/>
      <c r="CQU12" s="5"/>
      <c r="CQV12" s="5"/>
      <c r="CQW12" s="5"/>
      <c r="CQX12" s="5"/>
      <c r="CQY12" s="5"/>
      <c r="CQZ12" s="5"/>
      <c r="CRA12" s="5"/>
      <c r="CRB12" s="5"/>
      <c r="CRC12" s="5"/>
      <c r="CRD12" s="5"/>
      <c r="CRE12" s="5"/>
      <c r="CRF12" s="5"/>
      <c r="CRG12" s="5"/>
      <c r="CRH12" s="5"/>
      <c r="CRI12" s="5"/>
      <c r="CRJ12" s="5"/>
      <c r="CRK12" s="5"/>
      <c r="CRL12" s="5"/>
      <c r="CRM12" s="5"/>
      <c r="CRN12" s="5"/>
      <c r="CRO12" s="5"/>
      <c r="CRP12" s="5"/>
      <c r="CRQ12" s="5"/>
      <c r="CRR12" s="5"/>
      <c r="CRS12" s="5"/>
      <c r="CRT12" s="5"/>
      <c r="CRU12" s="5"/>
      <c r="CRV12" s="5"/>
      <c r="CRW12" s="5"/>
      <c r="CRX12" s="5"/>
      <c r="CRY12" s="5"/>
      <c r="CRZ12" s="5"/>
      <c r="CSA12" s="5"/>
      <c r="CSB12" s="5"/>
      <c r="CSC12" s="5"/>
      <c r="CSD12" s="5"/>
      <c r="CSE12" s="5"/>
      <c r="CSF12" s="5"/>
      <c r="CSG12" s="5"/>
      <c r="CSH12" s="5"/>
      <c r="CSI12" s="5"/>
      <c r="CSJ12" s="5"/>
      <c r="CSK12" s="5"/>
      <c r="CSL12" s="5"/>
      <c r="CSM12" s="5"/>
      <c r="CSN12" s="5"/>
      <c r="CSO12" s="5"/>
      <c r="CSP12" s="5"/>
      <c r="CSQ12" s="5"/>
      <c r="CSR12" s="5"/>
      <c r="CSS12" s="5"/>
      <c r="CST12" s="5"/>
      <c r="CSU12" s="5"/>
      <c r="CSV12" s="5"/>
      <c r="CSW12" s="5"/>
      <c r="CSX12" s="5"/>
      <c r="CSY12" s="5"/>
      <c r="CSZ12" s="5"/>
      <c r="CTA12" s="5"/>
      <c r="CTB12" s="5"/>
      <c r="CTC12" s="5"/>
      <c r="CTD12" s="5"/>
      <c r="CTE12" s="5"/>
      <c r="CTF12" s="5"/>
      <c r="CTG12" s="5"/>
      <c r="CTH12" s="5"/>
      <c r="CTI12" s="5"/>
      <c r="CTJ12" s="5"/>
      <c r="CTK12" s="5"/>
      <c r="CTL12" s="5"/>
      <c r="CTM12" s="5"/>
      <c r="CTN12" s="5"/>
      <c r="CTO12" s="5"/>
      <c r="CTP12" s="5"/>
      <c r="CTQ12" s="5"/>
      <c r="CTR12" s="5"/>
      <c r="CTS12" s="5"/>
      <c r="CTT12" s="5"/>
      <c r="CTU12" s="5"/>
      <c r="CTV12" s="5"/>
      <c r="CTW12" s="5"/>
      <c r="CTX12" s="5"/>
      <c r="CTY12" s="5"/>
      <c r="CTZ12" s="5"/>
      <c r="CUA12" s="5"/>
      <c r="CUB12" s="5"/>
      <c r="CUC12" s="5"/>
      <c r="CUD12" s="5"/>
      <c r="CUE12" s="5"/>
      <c r="CUF12" s="5"/>
      <c r="CUG12" s="5"/>
      <c r="CUH12" s="5"/>
      <c r="CUI12" s="5"/>
      <c r="CUJ12" s="5"/>
      <c r="CUK12" s="5"/>
      <c r="CUL12" s="5"/>
      <c r="CUM12" s="5"/>
      <c r="CUN12" s="5"/>
      <c r="CUO12" s="5"/>
      <c r="CUP12" s="5"/>
      <c r="CUQ12" s="5"/>
      <c r="CUR12" s="5"/>
      <c r="CUS12" s="5"/>
      <c r="CUT12" s="5"/>
      <c r="CUU12" s="5"/>
      <c r="CUV12" s="5"/>
      <c r="CUW12" s="5"/>
      <c r="CUX12" s="5"/>
      <c r="CUY12" s="5"/>
      <c r="CUZ12" s="5"/>
      <c r="CVA12" s="5"/>
      <c r="CVB12" s="5"/>
      <c r="CVC12" s="5"/>
      <c r="CVD12" s="5"/>
      <c r="CVE12" s="5"/>
      <c r="CVF12" s="5"/>
      <c r="CVG12" s="5"/>
      <c r="CVH12" s="5"/>
      <c r="CVI12" s="5"/>
      <c r="CVJ12" s="5"/>
      <c r="CVK12" s="5"/>
      <c r="CVL12" s="5"/>
      <c r="CVM12" s="5"/>
      <c r="CVN12" s="5"/>
      <c r="CVO12" s="5"/>
      <c r="CVP12" s="5"/>
      <c r="CVQ12" s="5"/>
      <c r="CVR12" s="5"/>
      <c r="CVS12" s="5"/>
      <c r="CVT12" s="5"/>
      <c r="CVU12" s="5"/>
      <c r="CVV12" s="5"/>
      <c r="CVW12" s="5"/>
      <c r="CVX12" s="5"/>
      <c r="CVY12" s="5"/>
      <c r="CVZ12" s="5"/>
      <c r="CWA12" s="5"/>
      <c r="CWB12" s="5"/>
      <c r="CWC12" s="5"/>
      <c r="CWD12" s="5"/>
      <c r="CWE12" s="5"/>
      <c r="CWF12" s="5"/>
      <c r="CWG12" s="5"/>
      <c r="CWH12" s="5"/>
      <c r="CWI12" s="5"/>
      <c r="CWJ12" s="5"/>
      <c r="CWK12" s="5"/>
      <c r="CWL12" s="5"/>
      <c r="CWM12" s="5"/>
      <c r="CWN12" s="5"/>
      <c r="CWO12" s="5"/>
      <c r="CWP12" s="5"/>
      <c r="CWQ12" s="5"/>
      <c r="CWR12" s="5"/>
      <c r="CWS12" s="5"/>
      <c r="CWT12" s="5"/>
      <c r="CWU12" s="5"/>
      <c r="CWV12" s="5"/>
      <c r="CWW12" s="5"/>
      <c r="CWX12" s="5"/>
      <c r="CWY12" s="5"/>
      <c r="CWZ12" s="5"/>
      <c r="CXA12" s="5"/>
      <c r="CXB12" s="5"/>
      <c r="CXC12" s="5"/>
      <c r="CXD12" s="5"/>
      <c r="CXE12" s="5"/>
      <c r="CXF12" s="5"/>
      <c r="CXG12" s="5"/>
      <c r="CXH12" s="5"/>
      <c r="CXI12" s="5"/>
      <c r="CXJ12" s="5"/>
      <c r="CXK12" s="5"/>
      <c r="CXL12" s="5"/>
      <c r="CXM12" s="5"/>
      <c r="CXN12" s="5"/>
      <c r="CXO12" s="5"/>
      <c r="CXP12" s="5"/>
      <c r="CXQ12" s="5"/>
      <c r="CXR12" s="5"/>
      <c r="CXS12" s="5"/>
      <c r="CXT12" s="5"/>
      <c r="CXU12" s="5"/>
      <c r="CXV12" s="5"/>
      <c r="CXW12" s="5"/>
      <c r="CXX12" s="5"/>
      <c r="CXY12" s="5"/>
      <c r="CXZ12" s="5"/>
      <c r="CYA12" s="5"/>
      <c r="CYB12" s="5"/>
      <c r="CYC12" s="5"/>
      <c r="CYD12" s="5"/>
      <c r="CYE12" s="5"/>
      <c r="CYF12" s="5"/>
      <c r="CYG12" s="5"/>
      <c r="CYH12" s="5"/>
      <c r="CYI12" s="5"/>
      <c r="CYJ12" s="5"/>
      <c r="CYK12" s="5"/>
      <c r="CYL12" s="5"/>
      <c r="CYM12" s="5"/>
      <c r="CYN12" s="5"/>
      <c r="CYO12" s="5"/>
      <c r="CYP12" s="5"/>
      <c r="CYQ12" s="5"/>
      <c r="CYR12" s="5"/>
      <c r="CYS12" s="5"/>
      <c r="CYT12" s="5"/>
      <c r="CYU12" s="5"/>
      <c r="CYV12" s="5"/>
      <c r="CYW12" s="5"/>
      <c r="CYX12" s="5"/>
      <c r="CYY12" s="5"/>
      <c r="CYZ12" s="5"/>
      <c r="CZA12" s="5"/>
      <c r="CZB12" s="5"/>
      <c r="CZC12" s="5"/>
      <c r="CZD12" s="5"/>
      <c r="CZE12" s="5"/>
      <c r="CZF12" s="5"/>
      <c r="CZG12" s="5"/>
      <c r="CZH12" s="5"/>
      <c r="CZI12" s="5"/>
      <c r="CZJ12" s="5"/>
      <c r="CZK12" s="5"/>
      <c r="CZL12" s="5"/>
      <c r="CZM12" s="5"/>
      <c r="CZN12" s="5"/>
      <c r="CZO12" s="5"/>
      <c r="CZP12" s="5"/>
      <c r="CZQ12" s="5"/>
      <c r="CZR12" s="5"/>
      <c r="CZS12" s="5"/>
      <c r="CZT12" s="5"/>
      <c r="CZU12" s="5"/>
      <c r="CZV12" s="5"/>
      <c r="CZW12" s="5"/>
      <c r="CZX12" s="5"/>
      <c r="CZY12" s="5"/>
      <c r="CZZ12" s="5"/>
      <c r="DAA12" s="5"/>
      <c r="DAB12" s="5"/>
      <c r="DAC12" s="5"/>
      <c r="DAD12" s="5"/>
      <c r="DAE12" s="5"/>
      <c r="DAF12" s="5"/>
      <c r="DAG12" s="5"/>
      <c r="DAH12" s="5"/>
      <c r="DAI12" s="5"/>
      <c r="DAJ12" s="5"/>
      <c r="DAK12" s="5"/>
      <c r="DAL12" s="5"/>
      <c r="DAM12" s="5"/>
      <c r="DAN12" s="5"/>
      <c r="DAO12" s="5"/>
      <c r="DAP12" s="5"/>
      <c r="DAQ12" s="5"/>
      <c r="DAR12" s="5"/>
      <c r="DAS12" s="5"/>
      <c r="DAT12" s="5"/>
      <c r="DAU12" s="5"/>
      <c r="DAV12" s="5"/>
      <c r="DAW12" s="5"/>
      <c r="DAX12" s="5"/>
      <c r="DAY12" s="5"/>
      <c r="DAZ12" s="5"/>
      <c r="DBA12" s="5"/>
      <c r="DBB12" s="5"/>
      <c r="DBC12" s="5"/>
      <c r="DBD12" s="5"/>
      <c r="DBE12" s="5"/>
      <c r="DBF12" s="5"/>
      <c r="DBG12" s="5"/>
      <c r="DBH12" s="5"/>
    </row>
    <row r="13" spans="1:2764" s="4" customFormat="1" ht="16.5" customHeight="1">
      <c r="A13" s="14">
        <v>34</v>
      </c>
      <c r="B13" s="27">
        <v>2.04</v>
      </c>
      <c r="C13" s="141" t="s">
        <v>20</v>
      </c>
      <c r="D13" s="141"/>
      <c r="E13" s="9"/>
      <c r="F13" s="9"/>
      <c r="G13" s="155"/>
      <c r="H13" s="9"/>
      <c r="I13" s="9"/>
      <c r="J13" s="9"/>
      <c r="K13" s="9"/>
      <c r="L13" s="9">
        <v>12</v>
      </c>
      <c r="M13" s="9">
        <v>15</v>
      </c>
      <c r="N13" s="9"/>
      <c r="O13" s="9"/>
      <c r="P13" s="9"/>
      <c r="Q13" s="9"/>
      <c r="R13" s="6"/>
      <c r="S13" s="9">
        <v>30</v>
      </c>
      <c r="T13" s="9"/>
      <c r="U13" s="9">
        <v>20</v>
      </c>
      <c r="V13" s="156"/>
      <c r="W13" s="9"/>
      <c r="X13" s="9"/>
      <c r="Y13" s="9">
        <v>21</v>
      </c>
      <c r="Z13" s="9"/>
      <c r="AA13" s="9">
        <v>26</v>
      </c>
      <c r="AB13" s="9"/>
      <c r="AC13" s="11"/>
      <c r="AD13" s="11"/>
      <c r="AE13" s="11"/>
      <c r="AF13" s="102"/>
      <c r="AG13" s="15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  <c r="AMK13" s="5"/>
      <c r="AML13" s="5"/>
      <c r="AMM13" s="5"/>
      <c r="AMN13" s="5"/>
      <c r="AMO13" s="5"/>
      <c r="AMP13" s="5"/>
      <c r="AMQ13" s="5"/>
      <c r="AMR13" s="5"/>
      <c r="AMS13" s="5"/>
      <c r="AMT13" s="5"/>
      <c r="AMU13" s="5"/>
      <c r="AMV13" s="5"/>
      <c r="AMW13" s="5"/>
      <c r="AMX13" s="5"/>
      <c r="AMY13" s="5"/>
      <c r="AMZ13" s="5"/>
      <c r="ANA13" s="5"/>
      <c r="ANB13" s="5"/>
      <c r="ANC13" s="5"/>
      <c r="AND13" s="5"/>
      <c r="ANE13" s="5"/>
      <c r="ANF13" s="5"/>
      <c r="ANG13" s="5"/>
      <c r="ANH13" s="5"/>
      <c r="ANI13" s="5"/>
      <c r="ANJ13" s="5"/>
      <c r="ANK13" s="5"/>
      <c r="ANL13" s="5"/>
      <c r="ANM13" s="5"/>
      <c r="ANN13" s="5"/>
      <c r="ANO13" s="5"/>
      <c r="ANP13" s="5"/>
      <c r="ANQ13" s="5"/>
      <c r="ANR13" s="5"/>
      <c r="ANS13" s="5"/>
      <c r="ANT13" s="5"/>
      <c r="ANU13" s="5"/>
      <c r="ANV13" s="5"/>
      <c r="ANW13" s="5"/>
      <c r="ANX13" s="5"/>
      <c r="ANY13" s="5"/>
      <c r="ANZ13" s="5"/>
      <c r="AOA13" s="5"/>
      <c r="AOB13" s="5"/>
      <c r="AOC13" s="5"/>
      <c r="AOD13" s="5"/>
      <c r="AOE13" s="5"/>
      <c r="AOF13" s="5"/>
      <c r="AOG13" s="5"/>
      <c r="AOH13" s="5"/>
      <c r="AOI13" s="5"/>
      <c r="AOJ13" s="5"/>
      <c r="AOK13" s="5"/>
      <c r="AOL13" s="5"/>
      <c r="AOM13" s="5"/>
      <c r="AON13" s="5"/>
      <c r="AOO13" s="5"/>
      <c r="AOP13" s="5"/>
      <c r="AOQ13" s="5"/>
      <c r="AOR13" s="5"/>
      <c r="AOS13" s="5"/>
      <c r="AOT13" s="5"/>
      <c r="AOU13" s="5"/>
      <c r="AOV13" s="5"/>
      <c r="AOW13" s="5"/>
      <c r="AOX13" s="5"/>
      <c r="AOY13" s="5"/>
      <c r="AOZ13" s="5"/>
      <c r="APA13" s="5"/>
      <c r="APB13" s="5"/>
      <c r="APC13" s="5"/>
      <c r="APD13" s="5"/>
      <c r="APE13" s="5"/>
      <c r="APF13" s="5"/>
      <c r="APG13" s="5"/>
      <c r="APH13" s="5"/>
      <c r="API13" s="5"/>
      <c r="APJ13" s="5"/>
      <c r="APK13" s="5"/>
      <c r="APL13" s="5"/>
      <c r="APM13" s="5"/>
      <c r="APN13" s="5"/>
      <c r="APO13" s="5"/>
      <c r="APP13" s="5"/>
      <c r="APQ13" s="5"/>
      <c r="APR13" s="5"/>
      <c r="APS13" s="5"/>
      <c r="APT13" s="5"/>
      <c r="APU13" s="5"/>
      <c r="APV13" s="5"/>
      <c r="APW13" s="5"/>
      <c r="APX13" s="5"/>
      <c r="APY13" s="5"/>
      <c r="APZ13" s="5"/>
      <c r="AQA13" s="5"/>
      <c r="AQB13" s="5"/>
      <c r="AQC13" s="5"/>
      <c r="AQD13" s="5"/>
      <c r="AQE13" s="5"/>
      <c r="AQF13" s="5"/>
      <c r="AQG13" s="5"/>
      <c r="AQH13" s="5"/>
      <c r="AQI13" s="5"/>
      <c r="AQJ13" s="5"/>
      <c r="AQK13" s="5"/>
      <c r="AQL13" s="5"/>
      <c r="AQM13" s="5"/>
      <c r="AQN13" s="5"/>
      <c r="AQO13" s="5"/>
      <c r="AQP13" s="5"/>
      <c r="AQQ13" s="5"/>
      <c r="AQR13" s="5"/>
      <c r="AQS13" s="5"/>
      <c r="AQT13" s="5"/>
      <c r="AQU13" s="5"/>
      <c r="AQV13" s="5"/>
      <c r="AQW13" s="5"/>
      <c r="AQX13" s="5"/>
      <c r="AQY13" s="5"/>
      <c r="AQZ13" s="5"/>
      <c r="ARA13" s="5"/>
      <c r="ARB13" s="5"/>
      <c r="ARC13" s="5"/>
      <c r="ARD13" s="5"/>
      <c r="ARE13" s="5"/>
      <c r="ARF13" s="5"/>
      <c r="ARG13" s="5"/>
      <c r="ARH13" s="5"/>
      <c r="ARI13" s="5"/>
      <c r="ARJ13" s="5"/>
      <c r="ARK13" s="5"/>
      <c r="ARL13" s="5"/>
      <c r="ARM13" s="5"/>
      <c r="ARN13" s="5"/>
      <c r="ARO13" s="5"/>
      <c r="ARP13" s="5"/>
      <c r="ARQ13" s="5"/>
      <c r="ARR13" s="5"/>
      <c r="ARS13" s="5"/>
      <c r="ART13" s="5"/>
      <c r="ARU13" s="5"/>
      <c r="ARV13" s="5"/>
      <c r="ARW13" s="5"/>
      <c r="ARX13" s="5"/>
      <c r="ARY13" s="5"/>
      <c r="ARZ13" s="5"/>
      <c r="ASA13" s="5"/>
      <c r="ASB13" s="5"/>
      <c r="ASC13" s="5"/>
      <c r="ASD13" s="5"/>
      <c r="ASE13" s="5"/>
      <c r="ASF13" s="5"/>
      <c r="ASG13" s="5"/>
      <c r="ASH13" s="5"/>
      <c r="ASI13" s="5"/>
      <c r="ASJ13" s="5"/>
      <c r="ASK13" s="5"/>
      <c r="ASL13" s="5"/>
      <c r="ASM13" s="5"/>
      <c r="ASN13" s="5"/>
      <c r="ASO13" s="5"/>
      <c r="ASP13" s="5"/>
      <c r="ASQ13" s="5"/>
      <c r="ASR13" s="5"/>
      <c r="ASS13" s="5"/>
      <c r="AST13" s="5"/>
      <c r="ASU13" s="5"/>
      <c r="ASV13" s="5"/>
      <c r="ASW13" s="5"/>
      <c r="ASX13" s="5"/>
      <c r="ASY13" s="5"/>
      <c r="ASZ13" s="5"/>
      <c r="ATA13" s="5"/>
      <c r="ATB13" s="5"/>
      <c r="ATC13" s="5"/>
      <c r="ATD13" s="5"/>
      <c r="ATE13" s="5"/>
      <c r="ATF13" s="5"/>
      <c r="ATG13" s="5"/>
      <c r="ATH13" s="5"/>
      <c r="ATI13" s="5"/>
      <c r="ATJ13" s="5"/>
      <c r="ATK13" s="5"/>
      <c r="ATL13" s="5"/>
      <c r="ATM13" s="5"/>
      <c r="ATN13" s="5"/>
      <c r="ATO13" s="5"/>
      <c r="ATP13" s="5"/>
      <c r="ATQ13" s="5"/>
      <c r="ATR13" s="5"/>
      <c r="ATS13" s="5"/>
      <c r="ATT13" s="5"/>
      <c r="ATU13" s="5"/>
      <c r="ATV13" s="5"/>
      <c r="ATW13" s="5"/>
      <c r="ATX13" s="5"/>
      <c r="ATY13" s="5"/>
      <c r="ATZ13" s="5"/>
      <c r="AUA13" s="5"/>
      <c r="AUB13" s="5"/>
      <c r="AUC13" s="5"/>
      <c r="AUD13" s="5"/>
      <c r="AUE13" s="5"/>
      <c r="AUF13" s="5"/>
      <c r="AUG13" s="5"/>
      <c r="AUH13" s="5"/>
      <c r="AUI13" s="5"/>
      <c r="AUJ13" s="5"/>
      <c r="AUK13" s="5"/>
      <c r="AUL13" s="5"/>
      <c r="AUM13" s="5"/>
      <c r="AUN13" s="5"/>
      <c r="AUO13" s="5"/>
      <c r="AUP13" s="5"/>
      <c r="AUQ13" s="5"/>
      <c r="AUR13" s="5"/>
      <c r="AUS13" s="5"/>
      <c r="AUT13" s="5"/>
      <c r="AUU13" s="5"/>
      <c r="AUV13" s="5"/>
      <c r="AUW13" s="5"/>
      <c r="AUX13" s="5"/>
      <c r="AUY13" s="5"/>
      <c r="AUZ13" s="5"/>
      <c r="AVA13" s="5"/>
      <c r="AVB13" s="5"/>
      <c r="AVC13" s="5"/>
      <c r="AVD13" s="5"/>
      <c r="AVE13" s="5"/>
      <c r="AVF13" s="5"/>
      <c r="AVG13" s="5"/>
      <c r="AVH13" s="5"/>
      <c r="AVI13" s="5"/>
      <c r="AVJ13" s="5"/>
      <c r="AVK13" s="5"/>
      <c r="AVL13" s="5"/>
      <c r="AVM13" s="5"/>
      <c r="AVN13" s="5"/>
      <c r="AVO13" s="5"/>
      <c r="AVP13" s="5"/>
      <c r="AVQ13" s="5"/>
      <c r="AVR13" s="5"/>
      <c r="AVS13" s="5"/>
      <c r="AVT13" s="5"/>
      <c r="AVU13" s="5"/>
      <c r="AVV13" s="5"/>
      <c r="AVW13" s="5"/>
      <c r="AVX13" s="5"/>
      <c r="AVY13" s="5"/>
      <c r="AVZ13" s="5"/>
      <c r="AWA13" s="5"/>
      <c r="AWB13" s="5"/>
      <c r="AWC13" s="5"/>
      <c r="AWD13" s="5"/>
      <c r="AWE13" s="5"/>
      <c r="AWF13" s="5"/>
      <c r="AWG13" s="5"/>
      <c r="AWH13" s="5"/>
      <c r="AWI13" s="5"/>
      <c r="AWJ13" s="5"/>
      <c r="AWK13" s="5"/>
      <c r="AWL13" s="5"/>
      <c r="AWM13" s="5"/>
      <c r="AWN13" s="5"/>
      <c r="AWO13" s="5"/>
      <c r="AWP13" s="5"/>
      <c r="AWQ13" s="5"/>
      <c r="AWR13" s="5"/>
      <c r="AWS13" s="5"/>
      <c r="AWT13" s="5"/>
      <c r="AWU13" s="5"/>
      <c r="AWV13" s="5"/>
      <c r="AWW13" s="5"/>
      <c r="AWX13" s="5"/>
      <c r="AWY13" s="5"/>
      <c r="AWZ13" s="5"/>
      <c r="AXA13" s="5"/>
      <c r="AXB13" s="5"/>
      <c r="AXC13" s="5"/>
      <c r="AXD13" s="5"/>
      <c r="AXE13" s="5"/>
      <c r="AXF13" s="5"/>
      <c r="AXG13" s="5"/>
      <c r="AXH13" s="5"/>
      <c r="AXI13" s="5"/>
      <c r="AXJ13" s="5"/>
      <c r="AXK13" s="5"/>
      <c r="AXL13" s="5"/>
      <c r="AXM13" s="5"/>
      <c r="AXN13" s="5"/>
      <c r="AXO13" s="5"/>
      <c r="AXP13" s="5"/>
      <c r="AXQ13" s="5"/>
      <c r="AXR13" s="5"/>
      <c r="AXS13" s="5"/>
      <c r="AXT13" s="5"/>
      <c r="AXU13" s="5"/>
      <c r="AXV13" s="5"/>
      <c r="AXW13" s="5"/>
      <c r="AXX13" s="5"/>
      <c r="AXY13" s="5"/>
      <c r="AXZ13" s="5"/>
      <c r="AYA13" s="5"/>
      <c r="AYB13" s="5"/>
      <c r="AYC13" s="5"/>
      <c r="AYD13" s="5"/>
      <c r="AYE13" s="5"/>
      <c r="AYF13" s="5"/>
      <c r="AYG13" s="5"/>
      <c r="AYH13" s="5"/>
      <c r="AYI13" s="5"/>
      <c r="AYJ13" s="5"/>
      <c r="AYK13" s="5"/>
      <c r="AYL13" s="5"/>
      <c r="AYM13" s="5"/>
      <c r="AYN13" s="5"/>
      <c r="AYO13" s="5"/>
      <c r="AYP13" s="5"/>
      <c r="AYQ13" s="5"/>
      <c r="AYR13" s="5"/>
      <c r="AYS13" s="5"/>
      <c r="AYT13" s="5"/>
      <c r="AYU13" s="5"/>
      <c r="AYV13" s="5"/>
      <c r="AYW13" s="5"/>
      <c r="AYX13" s="5"/>
      <c r="AYY13" s="5"/>
      <c r="AYZ13" s="5"/>
      <c r="AZA13" s="5"/>
      <c r="AZB13" s="5"/>
      <c r="AZC13" s="5"/>
      <c r="AZD13" s="5"/>
      <c r="AZE13" s="5"/>
      <c r="AZF13" s="5"/>
      <c r="AZG13" s="5"/>
      <c r="AZH13" s="5"/>
      <c r="AZI13" s="5"/>
      <c r="AZJ13" s="5"/>
      <c r="AZK13" s="5"/>
      <c r="AZL13" s="5"/>
      <c r="AZM13" s="5"/>
      <c r="AZN13" s="5"/>
      <c r="AZO13" s="5"/>
      <c r="AZP13" s="5"/>
      <c r="AZQ13" s="5"/>
      <c r="AZR13" s="5"/>
      <c r="AZS13" s="5"/>
      <c r="AZT13" s="5"/>
      <c r="AZU13" s="5"/>
      <c r="AZV13" s="5"/>
      <c r="AZW13" s="5"/>
      <c r="AZX13" s="5"/>
      <c r="AZY13" s="5"/>
      <c r="AZZ13" s="5"/>
      <c r="BAA13" s="5"/>
      <c r="BAB13" s="5"/>
      <c r="BAC13" s="5"/>
      <c r="BAD13" s="5"/>
      <c r="BAE13" s="5"/>
      <c r="BAF13" s="5"/>
      <c r="BAG13" s="5"/>
      <c r="BAH13" s="5"/>
      <c r="BAI13" s="5"/>
      <c r="BAJ13" s="5"/>
      <c r="BAK13" s="5"/>
      <c r="BAL13" s="5"/>
      <c r="BAM13" s="5"/>
      <c r="BAN13" s="5"/>
      <c r="BAO13" s="5"/>
      <c r="BAP13" s="5"/>
      <c r="BAQ13" s="5"/>
      <c r="BAR13" s="5"/>
      <c r="BAS13" s="5"/>
      <c r="BAT13" s="5"/>
      <c r="BAU13" s="5"/>
      <c r="BAV13" s="5"/>
      <c r="BAW13" s="5"/>
      <c r="BAX13" s="5"/>
      <c r="BAY13" s="5"/>
      <c r="BAZ13" s="5"/>
      <c r="BBA13" s="5"/>
      <c r="BBB13" s="5"/>
      <c r="BBC13" s="5"/>
      <c r="BBD13" s="5"/>
      <c r="BBE13" s="5"/>
      <c r="BBF13" s="5"/>
      <c r="BBG13" s="5"/>
      <c r="BBH13" s="5"/>
      <c r="BBI13" s="5"/>
      <c r="BBJ13" s="5"/>
      <c r="BBK13" s="5"/>
      <c r="BBL13" s="5"/>
      <c r="BBM13" s="5"/>
      <c r="BBN13" s="5"/>
      <c r="BBO13" s="5"/>
      <c r="BBP13" s="5"/>
      <c r="BBQ13" s="5"/>
      <c r="BBR13" s="5"/>
      <c r="BBS13" s="5"/>
      <c r="BBT13" s="5"/>
      <c r="BBU13" s="5"/>
      <c r="BBV13" s="5"/>
      <c r="BBW13" s="5"/>
      <c r="BBX13" s="5"/>
      <c r="BBY13" s="5"/>
      <c r="BBZ13" s="5"/>
      <c r="BCA13" s="5"/>
      <c r="BCB13" s="5"/>
      <c r="BCC13" s="5"/>
      <c r="BCD13" s="5"/>
      <c r="BCE13" s="5"/>
      <c r="BCF13" s="5"/>
      <c r="BCG13" s="5"/>
      <c r="BCH13" s="5"/>
      <c r="BCI13" s="5"/>
      <c r="BCJ13" s="5"/>
      <c r="BCK13" s="5"/>
      <c r="BCL13" s="5"/>
      <c r="BCM13" s="5"/>
      <c r="BCN13" s="5"/>
      <c r="BCO13" s="5"/>
      <c r="BCP13" s="5"/>
      <c r="BCQ13" s="5"/>
      <c r="BCR13" s="5"/>
      <c r="BCS13" s="5"/>
      <c r="BCT13" s="5"/>
      <c r="BCU13" s="5"/>
      <c r="BCV13" s="5"/>
      <c r="BCW13" s="5"/>
      <c r="BCX13" s="5"/>
      <c r="BCY13" s="5"/>
      <c r="BCZ13" s="5"/>
      <c r="BDA13" s="5"/>
      <c r="BDB13" s="5"/>
      <c r="BDC13" s="5"/>
      <c r="BDD13" s="5"/>
      <c r="BDE13" s="5"/>
      <c r="BDF13" s="5"/>
      <c r="BDG13" s="5"/>
      <c r="BDH13" s="5"/>
      <c r="BDI13" s="5"/>
      <c r="BDJ13" s="5"/>
      <c r="BDK13" s="5"/>
      <c r="BDL13" s="5"/>
      <c r="BDM13" s="5"/>
      <c r="BDN13" s="5"/>
      <c r="BDO13" s="5"/>
      <c r="BDP13" s="5"/>
      <c r="BDQ13" s="5"/>
      <c r="BDR13" s="5"/>
      <c r="BDS13" s="5"/>
      <c r="BDT13" s="5"/>
      <c r="BDU13" s="5"/>
      <c r="BDV13" s="5"/>
      <c r="BDW13" s="5"/>
      <c r="BDX13" s="5"/>
      <c r="BDY13" s="5"/>
      <c r="BDZ13" s="5"/>
      <c r="BEA13" s="5"/>
      <c r="BEB13" s="5"/>
      <c r="BEC13" s="5"/>
      <c r="BED13" s="5"/>
      <c r="BEE13" s="5"/>
      <c r="BEF13" s="5"/>
      <c r="BEG13" s="5"/>
      <c r="BEH13" s="5"/>
      <c r="BEI13" s="5"/>
      <c r="BEJ13" s="5"/>
      <c r="BEK13" s="5"/>
      <c r="BEL13" s="5"/>
      <c r="BEM13" s="5"/>
      <c r="BEN13" s="5"/>
      <c r="BEO13" s="5"/>
      <c r="BEP13" s="5"/>
      <c r="BEQ13" s="5"/>
      <c r="BER13" s="5"/>
      <c r="BES13" s="5"/>
      <c r="BET13" s="5"/>
      <c r="BEU13" s="5"/>
      <c r="BEV13" s="5"/>
      <c r="BEW13" s="5"/>
      <c r="BEX13" s="5"/>
      <c r="BEY13" s="5"/>
      <c r="BEZ13" s="5"/>
      <c r="BFA13" s="5"/>
      <c r="BFB13" s="5"/>
      <c r="BFC13" s="5"/>
      <c r="BFD13" s="5"/>
      <c r="BFE13" s="5"/>
      <c r="BFF13" s="5"/>
      <c r="BFG13" s="5"/>
      <c r="BFH13" s="5"/>
      <c r="BFI13" s="5"/>
      <c r="BFJ13" s="5"/>
      <c r="BFK13" s="5"/>
      <c r="BFL13" s="5"/>
      <c r="BFM13" s="5"/>
      <c r="BFN13" s="5"/>
      <c r="BFO13" s="5"/>
      <c r="BFP13" s="5"/>
      <c r="BFQ13" s="5"/>
      <c r="BFR13" s="5"/>
      <c r="BFS13" s="5"/>
      <c r="BFT13" s="5"/>
      <c r="BFU13" s="5"/>
      <c r="BFV13" s="5"/>
      <c r="BFW13" s="5"/>
      <c r="BFX13" s="5"/>
      <c r="BFY13" s="5"/>
      <c r="BFZ13" s="5"/>
      <c r="BGA13" s="5"/>
      <c r="BGB13" s="5"/>
      <c r="BGC13" s="5"/>
      <c r="BGD13" s="5"/>
      <c r="BGE13" s="5"/>
      <c r="BGF13" s="5"/>
      <c r="BGG13" s="5"/>
      <c r="BGH13" s="5"/>
      <c r="BGI13" s="5"/>
      <c r="BGJ13" s="5"/>
      <c r="BGK13" s="5"/>
      <c r="BGL13" s="5"/>
      <c r="BGM13" s="5"/>
      <c r="BGN13" s="5"/>
      <c r="BGO13" s="5"/>
      <c r="BGP13" s="5"/>
      <c r="BGQ13" s="5"/>
      <c r="BGR13" s="5"/>
      <c r="BGS13" s="5"/>
      <c r="BGT13" s="5"/>
      <c r="BGU13" s="5"/>
      <c r="BGV13" s="5"/>
      <c r="BGW13" s="5"/>
      <c r="BGX13" s="5"/>
      <c r="BGY13" s="5"/>
      <c r="BGZ13" s="5"/>
      <c r="BHA13" s="5"/>
      <c r="BHB13" s="5"/>
      <c r="BHC13" s="5"/>
      <c r="BHD13" s="5"/>
      <c r="BHE13" s="5"/>
      <c r="BHF13" s="5"/>
      <c r="BHG13" s="5"/>
      <c r="BHH13" s="5"/>
      <c r="BHI13" s="5"/>
      <c r="BHJ13" s="5"/>
      <c r="BHK13" s="5"/>
      <c r="BHL13" s="5"/>
      <c r="BHM13" s="5"/>
      <c r="BHN13" s="5"/>
      <c r="BHO13" s="5"/>
      <c r="BHP13" s="5"/>
      <c r="BHQ13" s="5"/>
      <c r="BHR13" s="5"/>
      <c r="BHS13" s="5"/>
      <c r="BHT13" s="5"/>
      <c r="BHU13" s="5"/>
      <c r="BHV13" s="5"/>
      <c r="BHW13" s="5"/>
      <c r="BHX13" s="5"/>
      <c r="BHY13" s="5"/>
      <c r="BHZ13" s="5"/>
      <c r="BIA13" s="5"/>
      <c r="BIB13" s="5"/>
      <c r="BIC13" s="5"/>
      <c r="BID13" s="5"/>
      <c r="BIE13" s="5"/>
      <c r="BIF13" s="5"/>
      <c r="BIG13" s="5"/>
      <c r="BIH13" s="5"/>
      <c r="BII13" s="5"/>
      <c r="BIJ13" s="5"/>
      <c r="BIK13" s="5"/>
      <c r="BIL13" s="5"/>
      <c r="BIM13" s="5"/>
      <c r="BIN13" s="5"/>
      <c r="BIO13" s="5"/>
      <c r="BIP13" s="5"/>
      <c r="BIQ13" s="5"/>
      <c r="BIR13" s="5"/>
      <c r="BIS13" s="5"/>
      <c r="BIT13" s="5"/>
      <c r="BIU13" s="5"/>
      <c r="BIV13" s="5"/>
      <c r="BIW13" s="5"/>
      <c r="BIX13" s="5"/>
      <c r="BIY13" s="5"/>
      <c r="BIZ13" s="5"/>
      <c r="BJA13" s="5"/>
      <c r="BJB13" s="5"/>
      <c r="BJC13" s="5"/>
      <c r="BJD13" s="5"/>
      <c r="BJE13" s="5"/>
      <c r="BJF13" s="5"/>
      <c r="BJG13" s="5"/>
      <c r="BJH13" s="5"/>
      <c r="BJI13" s="5"/>
      <c r="BJJ13" s="5"/>
      <c r="BJK13" s="5"/>
      <c r="BJL13" s="5"/>
      <c r="BJM13" s="5"/>
      <c r="BJN13" s="5"/>
      <c r="BJO13" s="5"/>
      <c r="BJP13" s="5"/>
      <c r="BJQ13" s="5"/>
      <c r="BJR13" s="5"/>
      <c r="BJS13" s="5"/>
      <c r="BJT13" s="5"/>
      <c r="BJU13" s="5"/>
      <c r="BJV13" s="5"/>
      <c r="BJW13" s="5"/>
      <c r="BJX13" s="5"/>
      <c r="BJY13" s="5"/>
      <c r="BJZ13" s="5"/>
      <c r="BKA13" s="5"/>
      <c r="BKB13" s="5"/>
      <c r="BKC13" s="5"/>
      <c r="BKD13" s="5"/>
      <c r="BKE13" s="5"/>
      <c r="BKF13" s="5"/>
      <c r="BKG13" s="5"/>
      <c r="BKH13" s="5"/>
      <c r="BKI13" s="5"/>
      <c r="BKJ13" s="5"/>
      <c r="BKK13" s="5"/>
      <c r="BKL13" s="5"/>
      <c r="BKM13" s="5"/>
      <c r="BKN13" s="5"/>
      <c r="BKO13" s="5"/>
      <c r="BKP13" s="5"/>
      <c r="BKQ13" s="5"/>
      <c r="BKR13" s="5"/>
      <c r="BKS13" s="5"/>
      <c r="BKT13" s="5"/>
      <c r="BKU13" s="5"/>
      <c r="BKV13" s="5"/>
      <c r="BKW13" s="5"/>
      <c r="BKX13" s="5"/>
      <c r="BKY13" s="5"/>
      <c r="BKZ13" s="5"/>
      <c r="BLA13" s="5"/>
      <c r="BLB13" s="5"/>
      <c r="BLC13" s="5"/>
      <c r="BLD13" s="5"/>
      <c r="BLE13" s="5"/>
      <c r="BLF13" s="5"/>
      <c r="BLG13" s="5"/>
      <c r="BLH13" s="5"/>
      <c r="BLI13" s="5"/>
      <c r="BLJ13" s="5"/>
      <c r="BLK13" s="5"/>
      <c r="BLL13" s="5"/>
      <c r="BLM13" s="5"/>
      <c r="BLN13" s="5"/>
      <c r="BLO13" s="5"/>
      <c r="BLP13" s="5"/>
      <c r="BLQ13" s="5"/>
      <c r="BLR13" s="5"/>
      <c r="BLS13" s="5"/>
      <c r="BLT13" s="5"/>
      <c r="BLU13" s="5"/>
      <c r="BLV13" s="5"/>
      <c r="BLW13" s="5"/>
      <c r="BLX13" s="5"/>
      <c r="BLY13" s="5"/>
      <c r="BLZ13" s="5"/>
      <c r="BMA13" s="5"/>
      <c r="BMB13" s="5"/>
      <c r="BMC13" s="5"/>
      <c r="BMD13" s="5"/>
      <c r="BME13" s="5"/>
      <c r="BMF13" s="5"/>
      <c r="BMG13" s="5"/>
      <c r="BMH13" s="5"/>
      <c r="BMI13" s="5"/>
      <c r="BMJ13" s="5"/>
      <c r="BMK13" s="5"/>
      <c r="BML13" s="5"/>
      <c r="BMM13" s="5"/>
      <c r="BMN13" s="5"/>
      <c r="BMO13" s="5"/>
      <c r="BMP13" s="5"/>
      <c r="BMQ13" s="5"/>
      <c r="BMR13" s="5"/>
      <c r="BMS13" s="5"/>
      <c r="BMT13" s="5"/>
      <c r="BMU13" s="5"/>
      <c r="BMV13" s="5"/>
      <c r="BMW13" s="5"/>
      <c r="BMX13" s="5"/>
      <c r="BMY13" s="5"/>
      <c r="BMZ13" s="5"/>
      <c r="BNA13" s="5"/>
      <c r="BNB13" s="5"/>
      <c r="BNC13" s="5"/>
      <c r="BND13" s="5"/>
      <c r="BNE13" s="5"/>
      <c r="BNF13" s="5"/>
      <c r="BNG13" s="5"/>
      <c r="BNH13" s="5"/>
      <c r="BNI13" s="5"/>
      <c r="BNJ13" s="5"/>
      <c r="BNK13" s="5"/>
      <c r="BNL13" s="5"/>
      <c r="BNM13" s="5"/>
      <c r="BNN13" s="5"/>
      <c r="BNO13" s="5"/>
      <c r="BNP13" s="5"/>
      <c r="BNQ13" s="5"/>
      <c r="BNR13" s="5"/>
      <c r="BNS13" s="5"/>
      <c r="BNT13" s="5"/>
      <c r="BNU13" s="5"/>
      <c r="BNV13" s="5"/>
      <c r="BNW13" s="5"/>
      <c r="BNX13" s="5"/>
      <c r="BNY13" s="5"/>
      <c r="BNZ13" s="5"/>
      <c r="BOA13" s="5"/>
      <c r="BOB13" s="5"/>
      <c r="BOC13" s="5"/>
      <c r="BOD13" s="5"/>
      <c r="BOE13" s="5"/>
      <c r="BOF13" s="5"/>
      <c r="BOG13" s="5"/>
      <c r="BOH13" s="5"/>
      <c r="BOI13" s="5"/>
      <c r="BOJ13" s="5"/>
      <c r="BOK13" s="5"/>
      <c r="BOL13" s="5"/>
      <c r="BOM13" s="5"/>
      <c r="BON13" s="5"/>
      <c r="BOO13" s="5"/>
      <c r="BOP13" s="5"/>
      <c r="BOQ13" s="5"/>
      <c r="BOR13" s="5"/>
      <c r="BOS13" s="5"/>
      <c r="BOT13" s="5"/>
      <c r="BOU13" s="5"/>
      <c r="BOV13" s="5"/>
      <c r="BOW13" s="5"/>
      <c r="BOX13" s="5"/>
      <c r="BOY13" s="5"/>
      <c r="BOZ13" s="5"/>
      <c r="BPA13" s="5"/>
      <c r="BPB13" s="5"/>
      <c r="BPC13" s="5"/>
      <c r="BPD13" s="5"/>
      <c r="BPE13" s="5"/>
      <c r="BPF13" s="5"/>
      <c r="BPG13" s="5"/>
      <c r="BPH13" s="5"/>
      <c r="BPI13" s="5"/>
      <c r="BPJ13" s="5"/>
      <c r="BPK13" s="5"/>
      <c r="BPL13" s="5"/>
      <c r="BPM13" s="5"/>
      <c r="BPN13" s="5"/>
      <c r="BPO13" s="5"/>
      <c r="BPP13" s="5"/>
      <c r="BPQ13" s="5"/>
      <c r="BPR13" s="5"/>
      <c r="BPS13" s="5"/>
      <c r="BPT13" s="5"/>
      <c r="BPU13" s="5"/>
      <c r="BPV13" s="5"/>
      <c r="BPW13" s="5"/>
      <c r="BPX13" s="5"/>
      <c r="BPY13" s="5"/>
      <c r="BPZ13" s="5"/>
      <c r="BQA13" s="5"/>
      <c r="BQB13" s="5"/>
      <c r="BQC13" s="5"/>
      <c r="BQD13" s="5"/>
      <c r="BQE13" s="5"/>
      <c r="BQF13" s="5"/>
      <c r="BQG13" s="5"/>
      <c r="BQH13" s="5"/>
      <c r="BQI13" s="5"/>
      <c r="BQJ13" s="5"/>
      <c r="BQK13" s="5"/>
      <c r="BQL13" s="5"/>
      <c r="BQM13" s="5"/>
      <c r="BQN13" s="5"/>
      <c r="BQO13" s="5"/>
      <c r="BQP13" s="5"/>
      <c r="BQQ13" s="5"/>
      <c r="BQR13" s="5"/>
      <c r="BQS13" s="5"/>
      <c r="BQT13" s="5"/>
      <c r="BQU13" s="5"/>
      <c r="BQV13" s="5"/>
      <c r="BQW13" s="5"/>
      <c r="BQX13" s="5"/>
      <c r="BQY13" s="5"/>
      <c r="BQZ13" s="5"/>
      <c r="BRA13" s="5"/>
      <c r="BRB13" s="5"/>
      <c r="BRC13" s="5"/>
      <c r="BRD13" s="5"/>
      <c r="BRE13" s="5"/>
      <c r="BRF13" s="5"/>
      <c r="BRG13" s="5"/>
      <c r="BRH13" s="5"/>
      <c r="BRI13" s="5"/>
      <c r="BRJ13" s="5"/>
      <c r="BRK13" s="5"/>
      <c r="BRL13" s="5"/>
      <c r="BRM13" s="5"/>
      <c r="BRN13" s="5"/>
      <c r="BRO13" s="5"/>
      <c r="BRP13" s="5"/>
      <c r="BRQ13" s="5"/>
      <c r="BRR13" s="5"/>
      <c r="BRS13" s="5"/>
      <c r="BRT13" s="5"/>
      <c r="BRU13" s="5"/>
      <c r="BRV13" s="5"/>
      <c r="BRW13" s="5"/>
      <c r="BRX13" s="5"/>
      <c r="BRY13" s="5"/>
      <c r="BRZ13" s="5"/>
      <c r="BSA13" s="5"/>
      <c r="BSB13" s="5"/>
      <c r="BSC13" s="5"/>
      <c r="BSD13" s="5"/>
      <c r="BSE13" s="5"/>
      <c r="BSF13" s="5"/>
      <c r="BSG13" s="5"/>
      <c r="BSH13" s="5"/>
      <c r="BSI13" s="5"/>
      <c r="BSJ13" s="5"/>
      <c r="BSK13" s="5"/>
      <c r="BSL13" s="5"/>
      <c r="BSM13" s="5"/>
      <c r="BSN13" s="5"/>
      <c r="BSO13" s="5"/>
      <c r="BSP13" s="5"/>
      <c r="BSQ13" s="5"/>
      <c r="BSR13" s="5"/>
      <c r="BSS13" s="5"/>
      <c r="BST13" s="5"/>
      <c r="BSU13" s="5"/>
      <c r="BSV13" s="5"/>
      <c r="BSW13" s="5"/>
      <c r="BSX13" s="5"/>
      <c r="BSY13" s="5"/>
      <c r="BSZ13" s="5"/>
      <c r="BTA13" s="5"/>
      <c r="BTB13" s="5"/>
      <c r="BTC13" s="5"/>
      <c r="BTD13" s="5"/>
      <c r="BTE13" s="5"/>
      <c r="BTF13" s="5"/>
      <c r="BTG13" s="5"/>
      <c r="BTH13" s="5"/>
      <c r="BTI13" s="5"/>
      <c r="BTJ13" s="5"/>
      <c r="BTK13" s="5"/>
      <c r="BTL13" s="5"/>
      <c r="BTM13" s="5"/>
      <c r="BTN13" s="5"/>
      <c r="BTO13" s="5"/>
      <c r="BTP13" s="5"/>
      <c r="BTQ13" s="5"/>
      <c r="BTR13" s="5"/>
      <c r="BTS13" s="5"/>
      <c r="BTT13" s="5"/>
      <c r="BTU13" s="5"/>
      <c r="BTV13" s="5"/>
      <c r="BTW13" s="5"/>
      <c r="BTX13" s="5"/>
      <c r="BTY13" s="5"/>
      <c r="BTZ13" s="5"/>
      <c r="BUA13" s="5"/>
      <c r="BUB13" s="5"/>
      <c r="BUC13" s="5"/>
      <c r="BUD13" s="5"/>
      <c r="BUE13" s="5"/>
      <c r="BUF13" s="5"/>
      <c r="BUG13" s="5"/>
      <c r="BUH13" s="5"/>
      <c r="BUI13" s="5"/>
      <c r="BUJ13" s="5"/>
      <c r="BUK13" s="5"/>
      <c r="BUL13" s="5"/>
      <c r="BUM13" s="5"/>
      <c r="BUN13" s="5"/>
      <c r="BUO13" s="5"/>
      <c r="BUP13" s="5"/>
      <c r="BUQ13" s="5"/>
      <c r="BUR13" s="5"/>
      <c r="BUS13" s="5"/>
      <c r="BUT13" s="5"/>
      <c r="BUU13" s="5"/>
      <c r="BUV13" s="5"/>
      <c r="BUW13" s="5"/>
      <c r="BUX13" s="5"/>
      <c r="BUY13" s="5"/>
      <c r="BUZ13" s="5"/>
      <c r="BVA13" s="5"/>
      <c r="BVB13" s="5"/>
      <c r="BVC13" s="5"/>
      <c r="BVD13" s="5"/>
      <c r="BVE13" s="5"/>
      <c r="BVF13" s="5"/>
      <c r="BVG13" s="5"/>
      <c r="BVH13" s="5"/>
      <c r="BVI13" s="5"/>
      <c r="BVJ13" s="5"/>
      <c r="BVK13" s="5"/>
      <c r="BVL13" s="5"/>
      <c r="BVM13" s="5"/>
      <c r="BVN13" s="5"/>
      <c r="BVO13" s="5"/>
      <c r="BVP13" s="5"/>
      <c r="BVQ13" s="5"/>
      <c r="BVR13" s="5"/>
      <c r="BVS13" s="5"/>
      <c r="BVT13" s="5"/>
      <c r="BVU13" s="5"/>
      <c r="BVV13" s="5"/>
      <c r="BVW13" s="5"/>
      <c r="BVX13" s="5"/>
      <c r="BVY13" s="5"/>
      <c r="BVZ13" s="5"/>
      <c r="BWA13" s="5"/>
      <c r="BWB13" s="5"/>
      <c r="BWC13" s="5"/>
      <c r="BWD13" s="5"/>
      <c r="BWE13" s="5"/>
      <c r="BWF13" s="5"/>
      <c r="BWG13" s="5"/>
      <c r="BWH13" s="5"/>
      <c r="BWI13" s="5"/>
      <c r="BWJ13" s="5"/>
      <c r="BWK13" s="5"/>
      <c r="BWL13" s="5"/>
      <c r="BWM13" s="5"/>
      <c r="BWN13" s="5"/>
      <c r="BWO13" s="5"/>
      <c r="BWP13" s="5"/>
      <c r="BWQ13" s="5"/>
      <c r="BWR13" s="5"/>
      <c r="BWS13" s="5"/>
      <c r="BWT13" s="5"/>
      <c r="BWU13" s="5"/>
      <c r="BWV13" s="5"/>
      <c r="BWW13" s="5"/>
      <c r="BWX13" s="5"/>
      <c r="BWY13" s="5"/>
      <c r="BWZ13" s="5"/>
      <c r="BXA13" s="5"/>
      <c r="BXB13" s="5"/>
      <c r="BXC13" s="5"/>
      <c r="BXD13" s="5"/>
      <c r="BXE13" s="5"/>
      <c r="BXF13" s="5"/>
      <c r="BXG13" s="5"/>
      <c r="BXH13" s="5"/>
      <c r="BXI13" s="5"/>
      <c r="BXJ13" s="5"/>
      <c r="BXK13" s="5"/>
      <c r="BXL13" s="5"/>
      <c r="BXM13" s="5"/>
      <c r="BXN13" s="5"/>
      <c r="BXO13" s="5"/>
      <c r="BXP13" s="5"/>
      <c r="BXQ13" s="5"/>
      <c r="BXR13" s="5"/>
      <c r="BXS13" s="5"/>
      <c r="BXT13" s="5"/>
      <c r="BXU13" s="5"/>
      <c r="BXV13" s="5"/>
      <c r="BXW13" s="5"/>
      <c r="BXX13" s="5"/>
      <c r="BXY13" s="5"/>
      <c r="BXZ13" s="5"/>
      <c r="BYA13" s="5"/>
      <c r="BYB13" s="5"/>
      <c r="BYC13" s="5"/>
      <c r="BYD13" s="5"/>
      <c r="BYE13" s="5"/>
      <c r="BYF13" s="5"/>
      <c r="BYG13" s="5"/>
      <c r="BYH13" s="5"/>
      <c r="BYI13" s="5"/>
      <c r="BYJ13" s="5"/>
      <c r="BYK13" s="5"/>
      <c r="BYL13" s="5"/>
      <c r="BYM13" s="5"/>
      <c r="BYN13" s="5"/>
      <c r="BYO13" s="5"/>
      <c r="BYP13" s="5"/>
      <c r="BYQ13" s="5"/>
      <c r="BYR13" s="5"/>
      <c r="BYS13" s="5"/>
      <c r="BYT13" s="5"/>
      <c r="BYU13" s="5"/>
      <c r="BYV13" s="5"/>
      <c r="BYW13" s="5"/>
      <c r="BYX13" s="5"/>
      <c r="BYY13" s="5"/>
      <c r="BYZ13" s="5"/>
      <c r="BZA13" s="5"/>
      <c r="BZB13" s="5"/>
      <c r="BZC13" s="5"/>
      <c r="BZD13" s="5"/>
      <c r="BZE13" s="5"/>
      <c r="BZF13" s="5"/>
      <c r="BZG13" s="5"/>
      <c r="BZH13" s="5"/>
      <c r="BZI13" s="5"/>
      <c r="BZJ13" s="5"/>
      <c r="BZK13" s="5"/>
      <c r="BZL13" s="5"/>
      <c r="BZM13" s="5"/>
      <c r="BZN13" s="5"/>
      <c r="BZO13" s="5"/>
      <c r="BZP13" s="5"/>
      <c r="BZQ13" s="5"/>
      <c r="BZR13" s="5"/>
      <c r="BZS13" s="5"/>
      <c r="BZT13" s="5"/>
      <c r="BZU13" s="5"/>
      <c r="BZV13" s="5"/>
      <c r="BZW13" s="5"/>
      <c r="BZX13" s="5"/>
      <c r="BZY13" s="5"/>
      <c r="BZZ13" s="5"/>
      <c r="CAA13" s="5"/>
      <c r="CAB13" s="5"/>
      <c r="CAC13" s="5"/>
      <c r="CAD13" s="5"/>
      <c r="CAE13" s="5"/>
      <c r="CAF13" s="5"/>
      <c r="CAG13" s="5"/>
      <c r="CAH13" s="5"/>
      <c r="CAI13" s="5"/>
      <c r="CAJ13" s="5"/>
      <c r="CAK13" s="5"/>
      <c r="CAL13" s="5"/>
      <c r="CAM13" s="5"/>
      <c r="CAN13" s="5"/>
      <c r="CAO13" s="5"/>
      <c r="CAP13" s="5"/>
      <c r="CAQ13" s="5"/>
      <c r="CAR13" s="5"/>
      <c r="CAS13" s="5"/>
      <c r="CAT13" s="5"/>
      <c r="CAU13" s="5"/>
      <c r="CAV13" s="5"/>
      <c r="CAW13" s="5"/>
      <c r="CAX13" s="5"/>
      <c r="CAY13" s="5"/>
      <c r="CAZ13" s="5"/>
      <c r="CBA13" s="5"/>
      <c r="CBB13" s="5"/>
      <c r="CBC13" s="5"/>
      <c r="CBD13" s="5"/>
      <c r="CBE13" s="5"/>
      <c r="CBF13" s="5"/>
      <c r="CBG13" s="5"/>
      <c r="CBH13" s="5"/>
      <c r="CBI13" s="5"/>
      <c r="CBJ13" s="5"/>
      <c r="CBK13" s="5"/>
      <c r="CBL13" s="5"/>
      <c r="CBM13" s="5"/>
      <c r="CBN13" s="5"/>
      <c r="CBO13" s="5"/>
      <c r="CBP13" s="5"/>
      <c r="CBQ13" s="5"/>
      <c r="CBR13" s="5"/>
      <c r="CBS13" s="5"/>
      <c r="CBT13" s="5"/>
      <c r="CBU13" s="5"/>
      <c r="CBV13" s="5"/>
      <c r="CBW13" s="5"/>
      <c r="CBX13" s="5"/>
      <c r="CBY13" s="5"/>
      <c r="CBZ13" s="5"/>
      <c r="CCA13" s="5"/>
      <c r="CCB13" s="5"/>
      <c r="CCC13" s="5"/>
      <c r="CCD13" s="5"/>
      <c r="CCE13" s="5"/>
      <c r="CCF13" s="5"/>
      <c r="CCG13" s="5"/>
      <c r="CCH13" s="5"/>
      <c r="CCI13" s="5"/>
      <c r="CCJ13" s="5"/>
      <c r="CCK13" s="5"/>
      <c r="CCL13" s="5"/>
      <c r="CCM13" s="5"/>
      <c r="CCN13" s="5"/>
      <c r="CCO13" s="5"/>
      <c r="CCP13" s="5"/>
      <c r="CCQ13" s="5"/>
      <c r="CCR13" s="5"/>
      <c r="CCS13" s="5"/>
      <c r="CCT13" s="5"/>
      <c r="CCU13" s="5"/>
      <c r="CCV13" s="5"/>
      <c r="CCW13" s="5"/>
      <c r="CCX13" s="5"/>
      <c r="CCY13" s="5"/>
      <c r="CCZ13" s="5"/>
      <c r="CDA13" s="5"/>
      <c r="CDB13" s="5"/>
      <c r="CDC13" s="5"/>
      <c r="CDD13" s="5"/>
      <c r="CDE13" s="5"/>
      <c r="CDF13" s="5"/>
      <c r="CDG13" s="5"/>
      <c r="CDH13" s="5"/>
      <c r="CDI13" s="5"/>
      <c r="CDJ13" s="5"/>
      <c r="CDK13" s="5"/>
      <c r="CDL13" s="5"/>
      <c r="CDM13" s="5"/>
      <c r="CDN13" s="5"/>
      <c r="CDO13" s="5"/>
      <c r="CDP13" s="5"/>
      <c r="CDQ13" s="5"/>
      <c r="CDR13" s="5"/>
      <c r="CDS13" s="5"/>
      <c r="CDT13" s="5"/>
      <c r="CDU13" s="5"/>
      <c r="CDV13" s="5"/>
      <c r="CDW13" s="5"/>
      <c r="CDX13" s="5"/>
      <c r="CDY13" s="5"/>
      <c r="CDZ13" s="5"/>
      <c r="CEA13" s="5"/>
      <c r="CEB13" s="5"/>
      <c r="CEC13" s="5"/>
      <c r="CED13" s="5"/>
      <c r="CEE13" s="5"/>
      <c r="CEF13" s="5"/>
      <c r="CEG13" s="5"/>
      <c r="CEH13" s="5"/>
      <c r="CEI13" s="5"/>
      <c r="CEJ13" s="5"/>
      <c r="CEK13" s="5"/>
      <c r="CEL13" s="5"/>
      <c r="CEM13" s="5"/>
      <c r="CEN13" s="5"/>
      <c r="CEO13" s="5"/>
      <c r="CEP13" s="5"/>
      <c r="CEQ13" s="5"/>
      <c r="CER13" s="5"/>
      <c r="CES13" s="5"/>
      <c r="CET13" s="5"/>
      <c r="CEU13" s="5"/>
      <c r="CEV13" s="5"/>
      <c r="CEW13" s="5"/>
      <c r="CEX13" s="5"/>
      <c r="CEY13" s="5"/>
      <c r="CEZ13" s="5"/>
      <c r="CFA13" s="5"/>
      <c r="CFB13" s="5"/>
      <c r="CFC13" s="5"/>
      <c r="CFD13" s="5"/>
      <c r="CFE13" s="5"/>
      <c r="CFF13" s="5"/>
      <c r="CFG13" s="5"/>
      <c r="CFH13" s="5"/>
      <c r="CFI13" s="5"/>
      <c r="CFJ13" s="5"/>
      <c r="CFK13" s="5"/>
      <c r="CFL13" s="5"/>
      <c r="CFM13" s="5"/>
      <c r="CFN13" s="5"/>
      <c r="CFO13" s="5"/>
      <c r="CFP13" s="5"/>
      <c r="CFQ13" s="5"/>
      <c r="CFR13" s="5"/>
      <c r="CFS13" s="5"/>
      <c r="CFT13" s="5"/>
      <c r="CFU13" s="5"/>
      <c r="CFV13" s="5"/>
      <c r="CFW13" s="5"/>
      <c r="CFX13" s="5"/>
      <c r="CFY13" s="5"/>
      <c r="CFZ13" s="5"/>
      <c r="CGA13" s="5"/>
      <c r="CGB13" s="5"/>
      <c r="CGC13" s="5"/>
      <c r="CGD13" s="5"/>
      <c r="CGE13" s="5"/>
      <c r="CGF13" s="5"/>
      <c r="CGG13" s="5"/>
      <c r="CGH13" s="5"/>
      <c r="CGI13" s="5"/>
      <c r="CGJ13" s="5"/>
      <c r="CGK13" s="5"/>
      <c r="CGL13" s="5"/>
      <c r="CGM13" s="5"/>
      <c r="CGN13" s="5"/>
      <c r="CGO13" s="5"/>
      <c r="CGP13" s="5"/>
      <c r="CGQ13" s="5"/>
      <c r="CGR13" s="5"/>
      <c r="CGS13" s="5"/>
      <c r="CGT13" s="5"/>
      <c r="CGU13" s="5"/>
      <c r="CGV13" s="5"/>
      <c r="CGW13" s="5"/>
      <c r="CGX13" s="5"/>
      <c r="CGY13" s="5"/>
      <c r="CGZ13" s="5"/>
      <c r="CHA13" s="5"/>
      <c r="CHB13" s="5"/>
      <c r="CHC13" s="5"/>
      <c r="CHD13" s="5"/>
      <c r="CHE13" s="5"/>
      <c r="CHF13" s="5"/>
      <c r="CHG13" s="5"/>
      <c r="CHH13" s="5"/>
      <c r="CHI13" s="5"/>
      <c r="CHJ13" s="5"/>
      <c r="CHK13" s="5"/>
      <c r="CHL13" s="5"/>
      <c r="CHM13" s="5"/>
      <c r="CHN13" s="5"/>
      <c r="CHO13" s="5"/>
      <c r="CHP13" s="5"/>
      <c r="CHQ13" s="5"/>
      <c r="CHR13" s="5"/>
      <c r="CHS13" s="5"/>
      <c r="CHT13" s="5"/>
      <c r="CHU13" s="5"/>
      <c r="CHV13" s="5"/>
      <c r="CHW13" s="5"/>
      <c r="CHX13" s="5"/>
      <c r="CHY13" s="5"/>
      <c r="CHZ13" s="5"/>
      <c r="CIA13" s="5"/>
      <c r="CIB13" s="5"/>
      <c r="CIC13" s="5"/>
      <c r="CID13" s="5"/>
      <c r="CIE13" s="5"/>
      <c r="CIF13" s="5"/>
      <c r="CIG13" s="5"/>
      <c r="CIH13" s="5"/>
      <c r="CII13" s="5"/>
      <c r="CIJ13" s="5"/>
      <c r="CIK13" s="5"/>
      <c r="CIL13" s="5"/>
      <c r="CIM13" s="5"/>
      <c r="CIN13" s="5"/>
      <c r="CIO13" s="5"/>
      <c r="CIP13" s="5"/>
      <c r="CIQ13" s="5"/>
      <c r="CIR13" s="5"/>
      <c r="CIS13" s="5"/>
      <c r="CIT13" s="5"/>
      <c r="CIU13" s="5"/>
      <c r="CIV13" s="5"/>
      <c r="CIW13" s="5"/>
      <c r="CIX13" s="5"/>
      <c r="CIY13" s="5"/>
      <c r="CIZ13" s="5"/>
      <c r="CJA13" s="5"/>
      <c r="CJB13" s="5"/>
      <c r="CJC13" s="5"/>
      <c r="CJD13" s="5"/>
      <c r="CJE13" s="5"/>
      <c r="CJF13" s="5"/>
      <c r="CJG13" s="5"/>
      <c r="CJH13" s="5"/>
      <c r="CJI13" s="5"/>
      <c r="CJJ13" s="5"/>
      <c r="CJK13" s="5"/>
      <c r="CJL13" s="5"/>
      <c r="CJM13" s="5"/>
      <c r="CJN13" s="5"/>
      <c r="CJO13" s="5"/>
      <c r="CJP13" s="5"/>
      <c r="CJQ13" s="5"/>
      <c r="CJR13" s="5"/>
      <c r="CJS13" s="5"/>
      <c r="CJT13" s="5"/>
      <c r="CJU13" s="5"/>
      <c r="CJV13" s="5"/>
      <c r="CJW13" s="5"/>
      <c r="CJX13" s="5"/>
      <c r="CJY13" s="5"/>
      <c r="CJZ13" s="5"/>
      <c r="CKA13" s="5"/>
      <c r="CKB13" s="5"/>
      <c r="CKC13" s="5"/>
      <c r="CKD13" s="5"/>
      <c r="CKE13" s="5"/>
      <c r="CKF13" s="5"/>
      <c r="CKG13" s="5"/>
      <c r="CKH13" s="5"/>
      <c r="CKI13" s="5"/>
      <c r="CKJ13" s="5"/>
      <c r="CKK13" s="5"/>
      <c r="CKL13" s="5"/>
      <c r="CKM13" s="5"/>
      <c r="CKN13" s="5"/>
      <c r="CKO13" s="5"/>
      <c r="CKP13" s="5"/>
      <c r="CKQ13" s="5"/>
      <c r="CKR13" s="5"/>
      <c r="CKS13" s="5"/>
      <c r="CKT13" s="5"/>
      <c r="CKU13" s="5"/>
      <c r="CKV13" s="5"/>
      <c r="CKW13" s="5"/>
      <c r="CKX13" s="5"/>
      <c r="CKY13" s="5"/>
      <c r="CKZ13" s="5"/>
      <c r="CLA13" s="5"/>
      <c r="CLB13" s="5"/>
      <c r="CLC13" s="5"/>
      <c r="CLD13" s="5"/>
      <c r="CLE13" s="5"/>
      <c r="CLF13" s="5"/>
      <c r="CLG13" s="5"/>
      <c r="CLH13" s="5"/>
      <c r="CLI13" s="5"/>
      <c r="CLJ13" s="5"/>
      <c r="CLK13" s="5"/>
      <c r="CLL13" s="5"/>
      <c r="CLM13" s="5"/>
      <c r="CLN13" s="5"/>
      <c r="CLO13" s="5"/>
      <c r="CLP13" s="5"/>
      <c r="CLQ13" s="5"/>
      <c r="CLR13" s="5"/>
      <c r="CLS13" s="5"/>
      <c r="CLT13" s="5"/>
      <c r="CLU13" s="5"/>
      <c r="CLV13" s="5"/>
      <c r="CLW13" s="5"/>
      <c r="CLX13" s="5"/>
      <c r="CLY13" s="5"/>
      <c r="CLZ13" s="5"/>
      <c r="CMA13" s="5"/>
      <c r="CMB13" s="5"/>
      <c r="CMC13" s="5"/>
      <c r="CMD13" s="5"/>
      <c r="CME13" s="5"/>
      <c r="CMF13" s="5"/>
      <c r="CMG13" s="5"/>
      <c r="CMH13" s="5"/>
      <c r="CMI13" s="5"/>
      <c r="CMJ13" s="5"/>
      <c r="CMK13" s="5"/>
      <c r="CML13" s="5"/>
      <c r="CMM13" s="5"/>
      <c r="CMN13" s="5"/>
      <c r="CMO13" s="5"/>
      <c r="CMP13" s="5"/>
      <c r="CMQ13" s="5"/>
      <c r="CMR13" s="5"/>
      <c r="CMS13" s="5"/>
      <c r="CMT13" s="5"/>
      <c r="CMU13" s="5"/>
      <c r="CMV13" s="5"/>
      <c r="CMW13" s="5"/>
      <c r="CMX13" s="5"/>
      <c r="CMY13" s="5"/>
      <c r="CMZ13" s="5"/>
      <c r="CNA13" s="5"/>
      <c r="CNB13" s="5"/>
      <c r="CNC13" s="5"/>
      <c r="CND13" s="5"/>
      <c r="CNE13" s="5"/>
      <c r="CNF13" s="5"/>
      <c r="CNG13" s="5"/>
      <c r="CNH13" s="5"/>
      <c r="CNI13" s="5"/>
      <c r="CNJ13" s="5"/>
      <c r="CNK13" s="5"/>
      <c r="CNL13" s="5"/>
      <c r="CNM13" s="5"/>
      <c r="CNN13" s="5"/>
      <c r="CNO13" s="5"/>
      <c r="CNP13" s="5"/>
      <c r="CNQ13" s="5"/>
      <c r="CNR13" s="5"/>
      <c r="CNS13" s="5"/>
      <c r="CNT13" s="5"/>
      <c r="CNU13" s="5"/>
      <c r="CNV13" s="5"/>
      <c r="CNW13" s="5"/>
      <c r="CNX13" s="5"/>
      <c r="CNY13" s="5"/>
      <c r="CNZ13" s="5"/>
      <c r="COA13" s="5"/>
      <c r="COB13" s="5"/>
      <c r="COC13" s="5"/>
      <c r="COD13" s="5"/>
      <c r="COE13" s="5"/>
      <c r="COF13" s="5"/>
      <c r="COG13" s="5"/>
      <c r="COH13" s="5"/>
      <c r="COI13" s="5"/>
      <c r="COJ13" s="5"/>
      <c r="COK13" s="5"/>
      <c r="COL13" s="5"/>
      <c r="COM13" s="5"/>
      <c r="CON13" s="5"/>
      <c r="COO13" s="5"/>
      <c r="COP13" s="5"/>
      <c r="COQ13" s="5"/>
      <c r="COR13" s="5"/>
      <c r="COS13" s="5"/>
      <c r="COT13" s="5"/>
      <c r="COU13" s="5"/>
      <c r="COV13" s="5"/>
      <c r="COW13" s="5"/>
      <c r="COX13" s="5"/>
      <c r="COY13" s="5"/>
      <c r="COZ13" s="5"/>
      <c r="CPA13" s="5"/>
      <c r="CPB13" s="5"/>
      <c r="CPC13" s="5"/>
      <c r="CPD13" s="5"/>
      <c r="CPE13" s="5"/>
      <c r="CPF13" s="5"/>
      <c r="CPG13" s="5"/>
      <c r="CPH13" s="5"/>
      <c r="CPI13" s="5"/>
      <c r="CPJ13" s="5"/>
      <c r="CPK13" s="5"/>
      <c r="CPL13" s="5"/>
      <c r="CPM13" s="5"/>
      <c r="CPN13" s="5"/>
      <c r="CPO13" s="5"/>
      <c r="CPP13" s="5"/>
      <c r="CPQ13" s="5"/>
      <c r="CPR13" s="5"/>
      <c r="CPS13" s="5"/>
      <c r="CPT13" s="5"/>
      <c r="CPU13" s="5"/>
      <c r="CPV13" s="5"/>
      <c r="CPW13" s="5"/>
      <c r="CPX13" s="5"/>
      <c r="CPY13" s="5"/>
      <c r="CPZ13" s="5"/>
      <c r="CQA13" s="5"/>
      <c r="CQB13" s="5"/>
      <c r="CQC13" s="5"/>
      <c r="CQD13" s="5"/>
      <c r="CQE13" s="5"/>
      <c r="CQF13" s="5"/>
      <c r="CQG13" s="5"/>
      <c r="CQH13" s="5"/>
      <c r="CQI13" s="5"/>
      <c r="CQJ13" s="5"/>
      <c r="CQK13" s="5"/>
      <c r="CQL13" s="5"/>
      <c r="CQM13" s="5"/>
      <c r="CQN13" s="5"/>
      <c r="CQO13" s="5"/>
      <c r="CQP13" s="5"/>
      <c r="CQQ13" s="5"/>
      <c r="CQR13" s="5"/>
      <c r="CQS13" s="5"/>
      <c r="CQT13" s="5"/>
      <c r="CQU13" s="5"/>
      <c r="CQV13" s="5"/>
      <c r="CQW13" s="5"/>
      <c r="CQX13" s="5"/>
      <c r="CQY13" s="5"/>
      <c r="CQZ13" s="5"/>
      <c r="CRA13" s="5"/>
      <c r="CRB13" s="5"/>
      <c r="CRC13" s="5"/>
      <c r="CRD13" s="5"/>
      <c r="CRE13" s="5"/>
      <c r="CRF13" s="5"/>
      <c r="CRG13" s="5"/>
      <c r="CRH13" s="5"/>
      <c r="CRI13" s="5"/>
      <c r="CRJ13" s="5"/>
      <c r="CRK13" s="5"/>
      <c r="CRL13" s="5"/>
      <c r="CRM13" s="5"/>
      <c r="CRN13" s="5"/>
      <c r="CRO13" s="5"/>
      <c r="CRP13" s="5"/>
      <c r="CRQ13" s="5"/>
      <c r="CRR13" s="5"/>
      <c r="CRS13" s="5"/>
      <c r="CRT13" s="5"/>
      <c r="CRU13" s="5"/>
      <c r="CRV13" s="5"/>
      <c r="CRW13" s="5"/>
      <c r="CRX13" s="5"/>
      <c r="CRY13" s="5"/>
      <c r="CRZ13" s="5"/>
      <c r="CSA13" s="5"/>
      <c r="CSB13" s="5"/>
      <c r="CSC13" s="5"/>
      <c r="CSD13" s="5"/>
      <c r="CSE13" s="5"/>
      <c r="CSF13" s="5"/>
      <c r="CSG13" s="5"/>
      <c r="CSH13" s="5"/>
      <c r="CSI13" s="5"/>
      <c r="CSJ13" s="5"/>
      <c r="CSK13" s="5"/>
      <c r="CSL13" s="5"/>
      <c r="CSM13" s="5"/>
      <c r="CSN13" s="5"/>
      <c r="CSO13" s="5"/>
      <c r="CSP13" s="5"/>
      <c r="CSQ13" s="5"/>
      <c r="CSR13" s="5"/>
      <c r="CSS13" s="5"/>
      <c r="CST13" s="5"/>
      <c r="CSU13" s="5"/>
      <c r="CSV13" s="5"/>
      <c r="CSW13" s="5"/>
      <c r="CSX13" s="5"/>
      <c r="CSY13" s="5"/>
      <c r="CSZ13" s="5"/>
      <c r="CTA13" s="5"/>
      <c r="CTB13" s="5"/>
      <c r="CTC13" s="5"/>
      <c r="CTD13" s="5"/>
      <c r="CTE13" s="5"/>
      <c r="CTF13" s="5"/>
      <c r="CTG13" s="5"/>
      <c r="CTH13" s="5"/>
      <c r="CTI13" s="5"/>
      <c r="CTJ13" s="5"/>
      <c r="CTK13" s="5"/>
      <c r="CTL13" s="5"/>
      <c r="CTM13" s="5"/>
      <c r="CTN13" s="5"/>
      <c r="CTO13" s="5"/>
      <c r="CTP13" s="5"/>
      <c r="CTQ13" s="5"/>
      <c r="CTR13" s="5"/>
      <c r="CTS13" s="5"/>
      <c r="CTT13" s="5"/>
      <c r="CTU13" s="5"/>
      <c r="CTV13" s="5"/>
      <c r="CTW13" s="5"/>
      <c r="CTX13" s="5"/>
      <c r="CTY13" s="5"/>
      <c r="CTZ13" s="5"/>
      <c r="CUA13" s="5"/>
      <c r="CUB13" s="5"/>
      <c r="CUC13" s="5"/>
      <c r="CUD13" s="5"/>
      <c r="CUE13" s="5"/>
      <c r="CUF13" s="5"/>
      <c r="CUG13" s="5"/>
      <c r="CUH13" s="5"/>
      <c r="CUI13" s="5"/>
      <c r="CUJ13" s="5"/>
      <c r="CUK13" s="5"/>
      <c r="CUL13" s="5"/>
      <c r="CUM13" s="5"/>
      <c r="CUN13" s="5"/>
      <c r="CUO13" s="5"/>
      <c r="CUP13" s="5"/>
      <c r="CUQ13" s="5"/>
      <c r="CUR13" s="5"/>
      <c r="CUS13" s="5"/>
      <c r="CUT13" s="5"/>
      <c r="CUU13" s="5"/>
      <c r="CUV13" s="5"/>
      <c r="CUW13" s="5"/>
      <c r="CUX13" s="5"/>
      <c r="CUY13" s="5"/>
      <c r="CUZ13" s="5"/>
      <c r="CVA13" s="5"/>
      <c r="CVB13" s="5"/>
      <c r="CVC13" s="5"/>
      <c r="CVD13" s="5"/>
      <c r="CVE13" s="5"/>
      <c r="CVF13" s="5"/>
      <c r="CVG13" s="5"/>
      <c r="CVH13" s="5"/>
      <c r="CVI13" s="5"/>
      <c r="CVJ13" s="5"/>
      <c r="CVK13" s="5"/>
      <c r="CVL13" s="5"/>
      <c r="CVM13" s="5"/>
      <c r="CVN13" s="5"/>
      <c r="CVO13" s="5"/>
      <c r="CVP13" s="5"/>
      <c r="CVQ13" s="5"/>
      <c r="CVR13" s="5"/>
      <c r="CVS13" s="5"/>
      <c r="CVT13" s="5"/>
      <c r="CVU13" s="5"/>
      <c r="CVV13" s="5"/>
      <c r="CVW13" s="5"/>
      <c r="CVX13" s="5"/>
      <c r="CVY13" s="5"/>
      <c r="CVZ13" s="5"/>
      <c r="CWA13" s="5"/>
      <c r="CWB13" s="5"/>
      <c r="CWC13" s="5"/>
      <c r="CWD13" s="5"/>
      <c r="CWE13" s="5"/>
      <c r="CWF13" s="5"/>
      <c r="CWG13" s="5"/>
      <c r="CWH13" s="5"/>
      <c r="CWI13" s="5"/>
      <c r="CWJ13" s="5"/>
      <c r="CWK13" s="5"/>
      <c r="CWL13" s="5"/>
      <c r="CWM13" s="5"/>
      <c r="CWN13" s="5"/>
      <c r="CWO13" s="5"/>
      <c r="CWP13" s="5"/>
      <c r="CWQ13" s="5"/>
      <c r="CWR13" s="5"/>
      <c r="CWS13" s="5"/>
      <c r="CWT13" s="5"/>
      <c r="CWU13" s="5"/>
      <c r="CWV13" s="5"/>
      <c r="CWW13" s="5"/>
      <c r="CWX13" s="5"/>
      <c r="CWY13" s="5"/>
      <c r="CWZ13" s="5"/>
      <c r="CXA13" s="5"/>
      <c r="CXB13" s="5"/>
      <c r="CXC13" s="5"/>
      <c r="CXD13" s="5"/>
      <c r="CXE13" s="5"/>
      <c r="CXF13" s="5"/>
      <c r="CXG13" s="5"/>
      <c r="CXH13" s="5"/>
      <c r="CXI13" s="5"/>
      <c r="CXJ13" s="5"/>
      <c r="CXK13" s="5"/>
      <c r="CXL13" s="5"/>
      <c r="CXM13" s="5"/>
      <c r="CXN13" s="5"/>
      <c r="CXO13" s="5"/>
      <c r="CXP13" s="5"/>
      <c r="CXQ13" s="5"/>
      <c r="CXR13" s="5"/>
      <c r="CXS13" s="5"/>
      <c r="CXT13" s="5"/>
      <c r="CXU13" s="5"/>
      <c r="CXV13" s="5"/>
      <c r="CXW13" s="5"/>
      <c r="CXX13" s="5"/>
      <c r="CXY13" s="5"/>
      <c r="CXZ13" s="5"/>
      <c r="CYA13" s="5"/>
      <c r="CYB13" s="5"/>
      <c r="CYC13" s="5"/>
      <c r="CYD13" s="5"/>
      <c r="CYE13" s="5"/>
      <c r="CYF13" s="5"/>
      <c r="CYG13" s="5"/>
      <c r="CYH13" s="5"/>
      <c r="CYI13" s="5"/>
      <c r="CYJ13" s="5"/>
      <c r="CYK13" s="5"/>
      <c r="CYL13" s="5"/>
      <c r="CYM13" s="5"/>
      <c r="CYN13" s="5"/>
      <c r="CYO13" s="5"/>
      <c r="CYP13" s="5"/>
      <c r="CYQ13" s="5"/>
      <c r="CYR13" s="5"/>
      <c r="CYS13" s="5"/>
      <c r="CYT13" s="5"/>
      <c r="CYU13" s="5"/>
      <c r="CYV13" s="5"/>
      <c r="CYW13" s="5"/>
      <c r="CYX13" s="5"/>
      <c r="CYY13" s="5"/>
      <c r="CYZ13" s="5"/>
      <c r="CZA13" s="5"/>
      <c r="CZB13" s="5"/>
      <c r="CZC13" s="5"/>
      <c r="CZD13" s="5"/>
      <c r="CZE13" s="5"/>
      <c r="CZF13" s="5"/>
      <c r="CZG13" s="5"/>
      <c r="CZH13" s="5"/>
      <c r="CZI13" s="5"/>
      <c r="CZJ13" s="5"/>
      <c r="CZK13" s="5"/>
      <c r="CZL13" s="5"/>
      <c r="CZM13" s="5"/>
      <c r="CZN13" s="5"/>
      <c r="CZO13" s="5"/>
      <c r="CZP13" s="5"/>
      <c r="CZQ13" s="5"/>
      <c r="CZR13" s="5"/>
      <c r="CZS13" s="5"/>
      <c r="CZT13" s="5"/>
      <c r="CZU13" s="5"/>
      <c r="CZV13" s="5"/>
      <c r="CZW13" s="5"/>
      <c r="CZX13" s="5"/>
      <c r="CZY13" s="5"/>
      <c r="CZZ13" s="5"/>
      <c r="DAA13" s="5"/>
      <c r="DAB13" s="5"/>
      <c r="DAC13" s="5"/>
      <c r="DAD13" s="5"/>
      <c r="DAE13" s="5"/>
      <c r="DAF13" s="5"/>
      <c r="DAG13" s="5"/>
      <c r="DAH13" s="5"/>
      <c r="DAI13" s="5"/>
      <c r="DAJ13" s="5"/>
      <c r="DAK13" s="5"/>
      <c r="DAL13" s="5"/>
      <c r="DAM13" s="5"/>
      <c r="DAN13" s="5"/>
      <c r="DAO13" s="5"/>
      <c r="DAP13" s="5"/>
      <c r="DAQ13" s="5"/>
      <c r="DAR13" s="5"/>
      <c r="DAS13" s="5"/>
      <c r="DAT13" s="5"/>
      <c r="DAU13" s="5"/>
      <c r="DAV13" s="5"/>
      <c r="DAW13" s="5"/>
      <c r="DAX13" s="5"/>
      <c r="DAY13" s="5"/>
      <c r="DAZ13" s="5"/>
      <c r="DBA13" s="5"/>
      <c r="DBB13" s="5"/>
      <c r="DBC13" s="5"/>
      <c r="DBD13" s="5"/>
      <c r="DBE13" s="5"/>
      <c r="DBF13" s="5"/>
      <c r="DBG13" s="5"/>
      <c r="DBH13" s="5"/>
    </row>
    <row r="14" spans="1:2764" ht="16.5" customHeight="1">
      <c r="A14" s="14">
        <v>35</v>
      </c>
      <c r="B14" s="27">
        <v>2.37</v>
      </c>
      <c r="C14" s="141" t="s">
        <v>13</v>
      </c>
      <c r="D14" s="141"/>
      <c r="E14" s="9"/>
      <c r="F14" s="9"/>
      <c r="G14" s="155"/>
      <c r="H14" s="9"/>
      <c r="I14" s="9"/>
      <c r="J14" s="9"/>
      <c r="K14" s="9"/>
      <c r="L14" s="9">
        <v>38</v>
      </c>
      <c r="M14" s="9"/>
      <c r="N14" s="9"/>
      <c r="O14" s="9"/>
      <c r="P14" s="9"/>
      <c r="Q14" s="9"/>
      <c r="R14" s="6">
        <v>44</v>
      </c>
      <c r="S14" s="9"/>
      <c r="T14" s="9"/>
      <c r="U14" s="9"/>
      <c r="V14" s="156"/>
      <c r="W14" s="9"/>
      <c r="X14" s="9">
        <v>20</v>
      </c>
      <c r="Y14" s="9"/>
      <c r="Z14" s="9"/>
      <c r="AA14" s="9"/>
      <c r="AB14" s="9"/>
      <c r="AC14" s="11"/>
      <c r="AD14" s="11"/>
      <c r="AE14" s="11"/>
      <c r="AF14" s="152"/>
      <c r="AG14" s="15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  <c r="AML14" s="5"/>
      <c r="AMM14" s="5"/>
      <c r="AMN14" s="5"/>
      <c r="AMO14" s="5"/>
      <c r="AMP14" s="5"/>
      <c r="AMQ14" s="5"/>
      <c r="AMR14" s="5"/>
      <c r="AMS14" s="5"/>
      <c r="AMT14" s="5"/>
      <c r="AMU14" s="5"/>
      <c r="AMV14" s="5"/>
      <c r="AMW14" s="5"/>
      <c r="AMX14" s="5"/>
      <c r="AMY14" s="5"/>
      <c r="AMZ14" s="5"/>
      <c r="ANA14" s="5"/>
      <c r="ANB14" s="5"/>
      <c r="ANC14" s="5"/>
      <c r="AND14" s="5"/>
      <c r="ANE14" s="5"/>
      <c r="ANF14" s="5"/>
      <c r="ANG14" s="5"/>
      <c r="ANH14" s="5"/>
      <c r="ANI14" s="5"/>
      <c r="ANJ14" s="5"/>
      <c r="ANK14" s="5"/>
      <c r="ANL14" s="5"/>
      <c r="ANM14" s="5"/>
      <c r="ANN14" s="5"/>
      <c r="ANO14" s="5"/>
      <c r="ANP14" s="5"/>
      <c r="ANQ14" s="5"/>
      <c r="ANR14" s="5"/>
      <c r="ANS14" s="5"/>
      <c r="ANT14" s="5"/>
      <c r="ANU14" s="5"/>
      <c r="ANV14" s="5"/>
      <c r="ANW14" s="5"/>
      <c r="ANX14" s="5"/>
      <c r="ANY14" s="5"/>
      <c r="ANZ14" s="5"/>
      <c r="AOA14" s="5"/>
      <c r="AOB14" s="5"/>
      <c r="AOC14" s="5"/>
      <c r="AOD14" s="5"/>
      <c r="AOE14" s="5"/>
      <c r="AOF14" s="5"/>
      <c r="AOG14" s="5"/>
      <c r="AOH14" s="5"/>
      <c r="AOI14" s="5"/>
      <c r="AOJ14" s="5"/>
      <c r="AOK14" s="5"/>
      <c r="AOL14" s="5"/>
      <c r="AOM14" s="5"/>
      <c r="AON14" s="5"/>
      <c r="AOO14" s="5"/>
      <c r="AOP14" s="5"/>
      <c r="AOQ14" s="5"/>
      <c r="AOR14" s="5"/>
      <c r="AOS14" s="5"/>
      <c r="AOT14" s="5"/>
      <c r="AOU14" s="5"/>
      <c r="AOV14" s="5"/>
      <c r="AOW14" s="5"/>
      <c r="AOX14" s="5"/>
      <c r="AOY14" s="5"/>
      <c r="AOZ14" s="5"/>
      <c r="APA14" s="5"/>
      <c r="APB14" s="5"/>
      <c r="APC14" s="5"/>
      <c r="APD14" s="5"/>
      <c r="APE14" s="5"/>
      <c r="APF14" s="5"/>
      <c r="APG14" s="5"/>
      <c r="APH14" s="5"/>
      <c r="API14" s="5"/>
      <c r="APJ14" s="5"/>
      <c r="APK14" s="5"/>
      <c r="APL14" s="5"/>
      <c r="APM14" s="5"/>
      <c r="APN14" s="5"/>
      <c r="APO14" s="5"/>
      <c r="APP14" s="5"/>
      <c r="APQ14" s="5"/>
      <c r="APR14" s="5"/>
      <c r="APS14" s="5"/>
      <c r="APT14" s="5"/>
      <c r="APU14" s="5"/>
      <c r="APV14" s="5"/>
      <c r="APW14" s="5"/>
      <c r="APX14" s="5"/>
      <c r="APY14" s="5"/>
      <c r="APZ14" s="5"/>
      <c r="AQA14" s="5"/>
      <c r="AQB14" s="5"/>
      <c r="AQC14" s="5"/>
      <c r="AQD14" s="5"/>
      <c r="AQE14" s="5"/>
      <c r="AQF14" s="5"/>
      <c r="AQG14" s="5"/>
      <c r="AQH14" s="5"/>
      <c r="AQI14" s="5"/>
      <c r="AQJ14" s="5"/>
      <c r="AQK14" s="5"/>
      <c r="AQL14" s="5"/>
      <c r="AQM14" s="5"/>
      <c r="AQN14" s="5"/>
      <c r="AQO14" s="5"/>
      <c r="AQP14" s="5"/>
      <c r="AQQ14" s="5"/>
      <c r="AQR14" s="5"/>
      <c r="AQS14" s="5"/>
      <c r="AQT14" s="5"/>
      <c r="AQU14" s="5"/>
      <c r="AQV14" s="5"/>
      <c r="AQW14" s="5"/>
      <c r="AQX14" s="5"/>
      <c r="AQY14" s="5"/>
      <c r="AQZ14" s="5"/>
      <c r="ARA14" s="5"/>
      <c r="ARB14" s="5"/>
      <c r="ARC14" s="5"/>
      <c r="ARD14" s="5"/>
      <c r="ARE14" s="5"/>
      <c r="ARF14" s="5"/>
      <c r="ARG14" s="5"/>
      <c r="ARH14" s="5"/>
      <c r="ARI14" s="5"/>
      <c r="ARJ14" s="5"/>
      <c r="ARK14" s="5"/>
      <c r="ARL14" s="5"/>
      <c r="ARM14" s="5"/>
      <c r="ARN14" s="5"/>
      <c r="ARO14" s="5"/>
      <c r="ARP14" s="5"/>
      <c r="ARQ14" s="5"/>
      <c r="ARR14" s="5"/>
      <c r="ARS14" s="5"/>
      <c r="ART14" s="5"/>
      <c r="ARU14" s="5"/>
      <c r="ARV14" s="5"/>
      <c r="ARW14" s="5"/>
      <c r="ARX14" s="5"/>
      <c r="ARY14" s="5"/>
      <c r="ARZ14" s="5"/>
      <c r="ASA14" s="5"/>
      <c r="ASB14" s="5"/>
      <c r="ASC14" s="5"/>
      <c r="ASD14" s="5"/>
      <c r="ASE14" s="5"/>
      <c r="ASF14" s="5"/>
      <c r="ASG14" s="5"/>
      <c r="ASH14" s="5"/>
      <c r="ASI14" s="5"/>
      <c r="ASJ14" s="5"/>
      <c r="ASK14" s="5"/>
      <c r="ASL14" s="5"/>
      <c r="ASM14" s="5"/>
      <c r="ASN14" s="5"/>
      <c r="ASO14" s="5"/>
      <c r="ASP14" s="5"/>
      <c r="ASQ14" s="5"/>
      <c r="ASR14" s="5"/>
      <c r="ASS14" s="5"/>
      <c r="AST14" s="5"/>
      <c r="ASU14" s="5"/>
      <c r="ASV14" s="5"/>
      <c r="ASW14" s="5"/>
      <c r="ASX14" s="5"/>
      <c r="ASY14" s="5"/>
      <c r="ASZ14" s="5"/>
      <c r="ATA14" s="5"/>
      <c r="ATB14" s="5"/>
      <c r="ATC14" s="5"/>
      <c r="ATD14" s="5"/>
      <c r="ATE14" s="5"/>
      <c r="ATF14" s="5"/>
      <c r="ATG14" s="5"/>
      <c r="ATH14" s="5"/>
      <c r="ATI14" s="5"/>
      <c r="ATJ14" s="5"/>
      <c r="ATK14" s="5"/>
      <c r="ATL14" s="5"/>
      <c r="ATM14" s="5"/>
      <c r="ATN14" s="5"/>
      <c r="ATO14" s="5"/>
      <c r="ATP14" s="5"/>
      <c r="ATQ14" s="5"/>
      <c r="ATR14" s="5"/>
      <c r="ATS14" s="5"/>
      <c r="ATT14" s="5"/>
      <c r="ATU14" s="5"/>
      <c r="ATV14" s="5"/>
      <c r="ATW14" s="5"/>
      <c r="ATX14" s="5"/>
      <c r="ATY14" s="5"/>
      <c r="ATZ14" s="5"/>
      <c r="AUA14" s="5"/>
      <c r="AUB14" s="5"/>
      <c r="AUC14" s="5"/>
      <c r="AUD14" s="5"/>
      <c r="AUE14" s="5"/>
      <c r="AUF14" s="5"/>
      <c r="AUG14" s="5"/>
      <c r="AUH14" s="5"/>
      <c r="AUI14" s="5"/>
      <c r="AUJ14" s="5"/>
      <c r="AUK14" s="5"/>
      <c r="AUL14" s="5"/>
      <c r="AUM14" s="5"/>
      <c r="AUN14" s="5"/>
      <c r="AUO14" s="5"/>
      <c r="AUP14" s="5"/>
      <c r="AUQ14" s="5"/>
      <c r="AUR14" s="5"/>
      <c r="AUS14" s="5"/>
      <c r="AUT14" s="5"/>
      <c r="AUU14" s="5"/>
      <c r="AUV14" s="5"/>
      <c r="AUW14" s="5"/>
      <c r="AUX14" s="5"/>
      <c r="AUY14" s="5"/>
      <c r="AUZ14" s="5"/>
      <c r="AVA14" s="5"/>
      <c r="AVB14" s="5"/>
      <c r="AVC14" s="5"/>
      <c r="AVD14" s="5"/>
      <c r="AVE14" s="5"/>
      <c r="AVF14" s="5"/>
      <c r="AVG14" s="5"/>
      <c r="AVH14" s="5"/>
      <c r="AVI14" s="5"/>
      <c r="AVJ14" s="5"/>
      <c r="AVK14" s="5"/>
      <c r="AVL14" s="5"/>
      <c r="AVM14" s="5"/>
      <c r="AVN14" s="5"/>
      <c r="AVO14" s="5"/>
      <c r="AVP14" s="5"/>
      <c r="AVQ14" s="5"/>
      <c r="AVR14" s="5"/>
      <c r="AVS14" s="5"/>
      <c r="AVT14" s="5"/>
      <c r="AVU14" s="5"/>
      <c r="AVV14" s="5"/>
      <c r="AVW14" s="5"/>
      <c r="AVX14" s="5"/>
      <c r="AVY14" s="5"/>
      <c r="AVZ14" s="5"/>
      <c r="AWA14" s="5"/>
      <c r="AWB14" s="5"/>
      <c r="AWC14" s="5"/>
      <c r="AWD14" s="5"/>
      <c r="AWE14" s="5"/>
      <c r="AWF14" s="5"/>
      <c r="AWG14" s="5"/>
      <c r="AWH14" s="5"/>
      <c r="AWI14" s="5"/>
      <c r="AWJ14" s="5"/>
      <c r="AWK14" s="5"/>
      <c r="AWL14" s="5"/>
      <c r="AWM14" s="5"/>
      <c r="AWN14" s="5"/>
      <c r="AWO14" s="5"/>
      <c r="AWP14" s="5"/>
      <c r="AWQ14" s="5"/>
      <c r="AWR14" s="5"/>
      <c r="AWS14" s="5"/>
      <c r="AWT14" s="5"/>
      <c r="AWU14" s="5"/>
      <c r="AWV14" s="5"/>
      <c r="AWW14" s="5"/>
      <c r="AWX14" s="5"/>
      <c r="AWY14" s="5"/>
      <c r="AWZ14" s="5"/>
      <c r="AXA14" s="5"/>
      <c r="AXB14" s="5"/>
      <c r="AXC14" s="5"/>
      <c r="AXD14" s="5"/>
      <c r="AXE14" s="5"/>
      <c r="AXF14" s="5"/>
      <c r="AXG14" s="5"/>
      <c r="AXH14" s="5"/>
      <c r="AXI14" s="5"/>
      <c r="AXJ14" s="5"/>
      <c r="AXK14" s="5"/>
      <c r="AXL14" s="5"/>
      <c r="AXM14" s="5"/>
      <c r="AXN14" s="5"/>
      <c r="AXO14" s="5"/>
      <c r="AXP14" s="5"/>
      <c r="AXQ14" s="5"/>
      <c r="AXR14" s="5"/>
      <c r="AXS14" s="5"/>
      <c r="AXT14" s="5"/>
      <c r="AXU14" s="5"/>
      <c r="AXV14" s="5"/>
      <c r="AXW14" s="5"/>
      <c r="AXX14" s="5"/>
      <c r="AXY14" s="5"/>
      <c r="AXZ14" s="5"/>
      <c r="AYA14" s="5"/>
      <c r="AYB14" s="5"/>
      <c r="AYC14" s="5"/>
      <c r="AYD14" s="5"/>
      <c r="AYE14" s="5"/>
      <c r="AYF14" s="5"/>
      <c r="AYG14" s="5"/>
      <c r="AYH14" s="5"/>
      <c r="AYI14" s="5"/>
      <c r="AYJ14" s="5"/>
      <c r="AYK14" s="5"/>
      <c r="AYL14" s="5"/>
      <c r="AYM14" s="5"/>
      <c r="AYN14" s="5"/>
      <c r="AYO14" s="5"/>
      <c r="AYP14" s="5"/>
      <c r="AYQ14" s="5"/>
      <c r="AYR14" s="5"/>
      <c r="AYS14" s="5"/>
      <c r="AYT14" s="5"/>
      <c r="AYU14" s="5"/>
      <c r="AYV14" s="5"/>
      <c r="AYW14" s="5"/>
      <c r="AYX14" s="5"/>
      <c r="AYY14" s="5"/>
      <c r="AYZ14" s="5"/>
      <c r="AZA14" s="5"/>
      <c r="AZB14" s="5"/>
      <c r="AZC14" s="5"/>
      <c r="AZD14" s="5"/>
      <c r="AZE14" s="5"/>
      <c r="AZF14" s="5"/>
      <c r="AZG14" s="5"/>
      <c r="AZH14" s="5"/>
      <c r="AZI14" s="5"/>
      <c r="AZJ14" s="5"/>
      <c r="AZK14" s="5"/>
      <c r="AZL14" s="5"/>
      <c r="AZM14" s="5"/>
      <c r="AZN14" s="5"/>
      <c r="AZO14" s="5"/>
      <c r="AZP14" s="5"/>
      <c r="AZQ14" s="5"/>
      <c r="AZR14" s="5"/>
      <c r="AZS14" s="5"/>
      <c r="AZT14" s="5"/>
      <c r="AZU14" s="5"/>
      <c r="AZV14" s="5"/>
      <c r="AZW14" s="5"/>
      <c r="AZX14" s="5"/>
      <c r="AZY14" s="5"/>
      <c r="AZZ14" s="5"/>
      <c r="BAA14" s="5"/>
      <c r="BAB14" s="5"/>
      <c r="BAC14" s="5"/>
      <c r="BAD14" s="5"/>
      <c r="BAE14" s="5"/>
      <c r="BAF14" s="5"/>
      <c r="BAG14" s="5"/>
      <c r="BAH14" s="5"/>
      <c r="BAI14" s="5"/>
      <c r="BAJ14" s="5"/>
      <c r="BAK14" s="5"/>
      <c r="BAL14" s="5"/>
      <c r="BAM14" s="5"/>
      <c r="BAN14" s="5"/>
      <c r="BAO14" s="5"/>
      <c r="BAP14" s="5"/>
      <c r="BAQ14" s="5"/>
      <c r="BAR14" s="5"/>
      <c r="BAS14" s="5"/>
      <c r="BAT14" s="5"/>
      <c r="BAU14" s="5"/>
      <c r="BAV14" s="5"/>
      <c r="BAW14" s="5"/>
      <c r="BAX14" s="5"/>
      <c r="BAY14" s="5"/>
      <c r="BAZ14" s="5"/>
      <c r="BBA14" s="5"/>
      <c r="BBB14" s="5"/>
      <c r="BBC14" s="5"/>
      <c r="BBD14" s="5"/>
      <c r="BBE14" s="5"/>
      <c r="BBF14" s="5"/>
      <c r="BBG14" s="5"/>
      <c r="BBH14" s="5"/>
      <c r="BBI14" s="5"/>
      <c r="BBJ14" s="5"/>
      <c r="BBK14" s="5"/>
      <c r="BBL14" s="5"/>
      <c r="BBM14" s="5"/>
      <c r="BBN14" s="5"/>
      <c r="BBO14" s="5"/>
      <c r="BBP14" s="5"/>
      <c r="BBQ14" s="5"/>
      <c r="BBR14" s="5"/>
      <c r="BBS14" s="5"/>
      <c r="BBT14" s="5"/>
      <c r="BBU14" s="5"/>
      <c r="BBV14" s="5"/>
      <c r="BBW14" s="5"/>
      <c r="BBX14" s="5"/>
      <c r="BBY14" s="5"/>
      <c r="BBZ14" s="5"/>
      <c r="BCA14" s="5"/>
      <c r="BCB14" s="5"/>
      <c r="BCC14" s="5"/>
      <c r="BCD14" s="5"/>
      <c r="BCE14" s="5"/>
      <c r="BCF14" s="5"/>
      <c r="BCG14" s="5"/>
      <c r="BCH14" s="5"/>
      <c r="BCI14" s="5"/>
      <c r="BCJ14" s="5"/>
      <c r="BCK14" s="5"/>
      <c r="BCL14" s="5"/>
      <c r="BCM14" s="5"/>
      <c r="BCN14" s="5"/>
      <c r="BCO14" s="5"/>
      <c r="BCP14" s="5"/>
      <c r="BCQ14" s="5"/>
      <c r="BCR14" s="5"/>
      <c r="BCS14" s="5"/>
      <c r="BCT14" s="5"/>
      <c r="BCU14" s="5"/>
      <c r="BCV14" s="5"/>
      <c r="BCW14" s="5"/>
      <c r="BCX14" s="5"/>
      <c r="BCY14" s="5"/>
      <c r="BCZ14" s="5"/>
      <c r="BDA14" s="5"/>
      <c r="BDB14" s="5"/>
      <c r="BDC14" s="5"/>
      <c r="BDD14" s="5"/>
      <c r="BDE14" s="5"/>
      <c r="BDF14" s="5"/>
      <c r="BDG14" s="5"/>
      <c r="BDH14" s="5"/>
      <c r="BDI14" s="5"/>
      <c r="BDJ14" s="5"/>
      <c r="BDK14" s="5"/>
      <c r="BDL14" s="5"/>
      <c r="BDM14" s="5"/>
      <c r="BDN14" s="5"/>
      <c r="BDO14" s="5"/>
      <c r="BDP14" s="5"/>
      <c r="BDQ14" s="5"/>
      <c r="BDR14" s="5"/>
      <c r="BDS14" s="5"/>
      <c r="BDT14" s="5"/>
      <c r="BDU14" s="5"/>
      <c r="BDV14" s="5"/>
      <c r="BDW14" s="5"/>
      <c r="BDX14" s="5"/>
      <c r="BDY14" s="5"/>
      <c r="BDZ14" s="5"/>
      <c r="BEA14" s="5"/>
      <c r="BEB14" s="5"/>
      <c r="BEC14" s="5"/>
      <c r="BED14" s="5"/>
      <c r="BEE14" s="5"/>
      <c r="BEF14" s="5"/>
      <c r="BEG14" s="5"/>
      <c r="BEH14" s="5"/>
      <c r="BEI14" s="5"/>
      <c r="BEJ14" s="5"/>
      <c r="BEK14" s="5"/>
      <c r="BEL14" s="5"/>
      <c r="BEM14" s="5"/>
      <c r="BEN14" s="5"/>
      <c r="BEO14" s="5"/>
      <c r="BEP14" s="5"/>
      <c r="BEQ14" s="5"/>
      <c r="BER14" s="5"/>
      <c r="BES14" s="5"/>
      <c r="BET14" s="5"/>
      <c r="BEU14" s="5"/>
      <c r="BEV14" s="5"/>
      <c r="BEW14" s="5"/>
      <c r="BEX14" s="5"/>
      <c r="BEY14" s="5"/>
      <c r="BEZ14" s="5"/>
      <c r="BFA14" s="5"/>
      <c r="BFB14" s="5"/>
      <c r="BFC14" s="5"/>
      <c r="BFD14" s="5"/>
      <c r="BFE14" s="5"/>
      <c r="BFF14" s="5"/>
      <c r="BFG14" s="5"/>
      <c r="BFH14" s="5"/>
      <c r="BFI14" s="5"/>
      <c r="BFJ14" s="5"/>
      <c r="BFK14" s="5"/>
      <c r="BFL14" s="5"/>
      <c r="BFM14" s="5"/>
      <c r="BFN14" s="5"/>
      <c r="BFO14" s="5"/>
      <c r="BFP14" s="5"/>
      <c r="BFQ14" s="5"/>
      <c r="BFR14" s="5"/>
      <c r="BFS14" s="5"/>
      <c r="BFT14" s="5"/>
      <c r="BFU14" s="5"/>
      <c r="BFV14" s="5"/>
      <c r="BFW14" s="5"/>
      <c r="BFX14" s="5"/>
      <c r="BFY14" s="5"/>
      <c r="BFZ14" s="5"/>
      <c r="BGA14" s="5"/>
      <c r="BGB14" s="5"/>
      <c r="BGC14" s="5"/>
      <c r="BGD14" s="5"/>
      <c r="BGE14" s="5"/>
      <c r="BGF14" s="5"/>
      <c r="BGG14" s="5"/>
      <c r="BGH14" s="5"/>
      <c r="BGI14" s="5"/>
      <c r="BGJ14" s="5"/>
      <c r="BGK14" s="5"/>
      <c r="BGL14" s="5"/>
      <c r="BGM14" s="5"/>
      <c r="BGN14" s="5"/>
      <c r="BGO14" s="5"/>
      <c r="BGP14" s="5"/>
      <c r="BGQ14" s="5"/>
      <c r="BGR14" s="5"/>
      <c r="BGS14" s="5"/>
      <c r="BGT14" s="5"/>
      <c r="BGU14" s="5"/>
      <c r="BGV14" s="5"/>
      <c r="BGW14" s="5"/>
      <c r="BGX14" s="5"/>
      <c r="BGY14" s="5"/>
      <c r="BGZ14" s="5"/>
      <c r="BHA14" s="5"/>
      <c r="BHB14" s="5"/>
      <c r="BHC14" s="5"/>
      <c r="BHD14" s="5"/>
      <c r="BHE14" s="5"/>
      <c r="BHF14" s="5"/>
      <c r="BHG14" s="5"/>
      <c r="BHH14" s="5"/>
      <c r="BHI14" s="5"/>
      <c r="BHJ14" s="5"/>
      <c r="BHK14" s="5"/>
      <c r="BHL14" s="5"/>
      <c r="BHM14" s="5"/>
      <c r="BHN14" s="5"/>
      <c r="BHO14" s="5"/>
      <c r="BHP14" s="5"/>
      <c r="BHQ14" s="5"/>
      <c r="BHR14" s="5"/>
      <c r="BHS14" s="5"/>
      <c r="BHT14" s="5"/>
      <c r="BHU14" s="5"/>
      <c r="BHV14" s="5"/>
      <c r="BHW14" s="5"/>
      <c r="BHX14" s="5"/>
      <c r="BHY14" s="5"/>
      <c r="BHZ14" s="5"/>
      <c r="BIA14" s="5"/>
      <c r="BIB14" s="5"/>
      <c r="BIC14" s="5"/>
      <c r="BID14" s="5"/>
      <c r="BIE14" s="5"/>
      <c r="BIF14" s="5"/>
      <c r="BIG14" s="5"/>
      <c r="BIH14" s="5"/>
      <c r="BII14" s="5"/>
      <c r="BIJ14" s="5"/>
      <c r="BIK14" s="5"/>
      <c r="BIL14" s="5"/>
      <c r="BIM14" s="5"/>
      <c r="BIN14" s="5"/>
      <c r="BIO14" s="5"/>
      <c r="BIP14" s="5"/>
      <c r="BIQ14" s="5"/>
      <c r="BIR14" s="5"/>
      <c r="BIS14" s="5"/>
      <c r="BIT14" s="5"/>
      <c r="BIU14" s="5"/>
      <c r="BIV14" s="5"/>
      <c r="BIW14" s="5"/>
      <c r="BIX14" s="5"/>
      <c r="BIY14" s="5"/>
      <c r="BIZ14" s="5"/>
      <c r="BJA14" s="5"/>
      <c r="BJB14" s="5"/>
      <c r="BJC14" s="5"/>
      <c r="BJD14" s="5"/>
      <c r="BJE14" s="5"/>
      <c r="BJF14" s="5"/>
      <c r="BJG14" s="5"/>
      <c r="BJH14" s="5"/>
      <c r="BJI14" s="5"/>
      <c r="BJJ14" s="5"/>
      <c r="BJK14" s="5"/>
      <c r="BJL14" s="5"/>
      <c r="BJM14" s="5"/>
      <c r="BJN14" s="5"/>
      <c r="BJO14" s="5"/>
      <c r="BJP14" s="5"/>
      <c r="BJQ14" s="5"/>
      <c r="BJR14" s="5"/>
      <c r="BJS14" s="5"/>
      <c r="BJT14" s="5"/>
      <c r="BJU14" s="5"/>
      <c r="BJV14" s="5"/>
      <c r="BJW14" s="5"/>
      <c r="BJX14" s="5"/>
      <c r="BJY14" s="5"/>
      <c r="BJZ14" s="5"/>
      <c r="BKA14" s="5"/>
      <c r="BKB14" s="5"/>
      <c r="BKC14" s="5"/>
      <c r="BKD14" s="5"/>
      <c r="BKE14" s="5"/>
      <c r="BKF14" s="5"/>
      <c r="BKG14" s="5"/>
      <c r="BKH14" s="5"/>
      <c r="BKI14" s="5"/>
      <c r="BKJ14" s="5"/>
      <c r="BKK14" s="5"/>
      <c r="BKL14" s="5"/>
      <c r="BKM14" s="5"/>
      <c r="BKN14" s="5"/>
      <c r="BKO14" s="5"/>
      <c r="BKP14" s="5"/>
      <c r="BKQ14" s="5"/>
      <c r="BKR14" s="5"/>
      <c r="BKS14" s="5"/>
      <c r="BKT14" s="5"/>
      <c r="BKU14" s="5"/>
      <c r="BKV14" s="5"/>
      <c r="BKW14" s="5"/>
      <c r="BKX14" s="5"/>
      <c r="BKY14" s="5"/>
      <c r="BKZ14" s="5"/>
      <c r="BLA14" s="5"/>
      <c r="BLB14" s="5"/>
      <c r="BLC14" s="5"/>
      <c r="BLD14" s="5"/>
      <c r="BLE14" s="5"/>
      <c r="BLF14" s="5"/>
      <c r="BLG14" s="5"/>
      <c r="BLH14" s="5"/>
      <c r="BLI14" s="5"/>
      <c r="BLJ14" s="5"/>
      <c r="BLK14" s="5"/>
      <c r="BLL14" s="5"/>
      <c r="BLM14" s="5"/>
      <c r="BLN14" s="5"/>
      <c r="BLO14" s="5"/>
      <c r="BLP14" s="5"/>
      <c r="BLQ14" s="5"/>
      <c r="BLR14" s="5"/>
      <c r="BLS14" s="5"/>
      <c r="BLT14" s="5"/>
      <c r="BLU14" s="5"/>
      <c r="BLV14" s="5"/>
      <c r="BLW14" s="5"/>
      <c r="BLX14" s="5"/>
      <c r="BLY14" s="5"/>
      <c r="BLZ14" s="5"/>
      <c r="BMA14" s="5"/>
      <c r="BMB14" s="5"/>
      <c r="BMC14" s="5"/>
      <c r="BMD14" s="5"/>
      <c r="BME14" s="5"/>
      <c r="BMF14" s="5"/>
      <c r="BMG14" s="5"/>
      <c r="BMH14" s="5"/>
      <c r="BMI14" s="5"/>
      <c r="BMJ14" s="5"/>
      <c r="BMK14" s="5"/>
      <c r="BML14" s="5"/>
      <c r="BMM14" s="5"/>
      <c r="BMN14" s="5"/>
      <c r="BMO14" s="5"/>
      <c r="BMP14" s="5"/>
      <c r="BMQ14" s="5"/>
      <c r="BMR14" s="5"/>
      <c r="BMS14" s="5"/>
      <c r="BMT14" s="5"/>
      <c r="BMU14" s="5"/>
      <c r="BMV14" s="5"/>
      <c r="BMW14" s="5"/>
      <c r="BMX14" s="5"/>
      <c r="BMY14" s="5"/>
      <c r="BMZ14" s="5"/>
      <c r="BNA14" s="5"/>
      <c r="BNB14" s="5"/>
      <c r="BNC14" s="5"/>
      <c r="BND14" s="5"/>
      <c r="BNE14" s="5"/>
      <c r="BNF14" s="5"/>
      <c r="BNG14" s="5"/>
      <c r="BNH14" s="5"/>
      <c r="BNI14" s="5"/>
      <c r="BNJ14" s="5"/>
      <c r="BNK14" s="5"/>
      <c r="BNL14" s="5"/>
      <c r="BNM14" s="5"/>
      <c r="BNN14" s="5"/>
      <c r="BNO14" s="5"/>
      <c r="BNP14" s="5"/>
      <c r="BNQ14" s="5"/>
      <c r="BNR14" s="5"/>
      <c r="BNS14" s="5"/>
      <c r="BNT14" s="5"/>
      <c r="BNU14" s="5"/>
      <c r="BNV14" s="5"/>
      <c r="BNW14" s="5"/>
      <c r="BNX14" s="5"/>
      <c r="BNY14" s="5"/>
      <c r="BNZ14" s="5"/>
      <c r="BOA14" s="5"/>
      <c r="BOB14" s="5"/>
      <c r="BOC14" s="5"/>
      <c r="BOD14" s="5"/>
      <c r="BOE14" s="5"/>
      <c r="BOF14" s="5"/>
      <c r="BOG14" s="5"/>
      <c r="BOH14" s="5"/>
      <c r="BOI14" s="5"/>
      <c r="BOJ14" s="5"/>
      <c r="BOK14" s="5"/>
      <c r="BOL14" s="5"/>
      <c r="BOM14" s="5"/>
      <c r="BON14" s="5"/>
      <c r="BOO14" s="5"/>
      <c r="BOP14" s="5"/>
      <c r="BOQ14" s="5"/>
      <c r="BOR14" s="5"/>
      <c r="BOS14" s="5"/>
      <c r="BOT14" s="5"/>
      <c r="BOU14" s="5"/>
      <c r="BOV14" s="5"/>
      <c r="BOW14" s="5"/>
      <c r="BOX14" s="5"/>
      <c r="BOY14" s="5"/>
      <c r="BOZ14" s="5"/>
      <c r="BPA14" s="5"/>
      <c r="BPB14" s="5"/>
      <c r="BPC14" s="5"/>
      <c r="BPD14" s="5"/>
      <c r="BPE14" s="5"/>
      <c r="BPF14" s="5"/>
      <c r="BPG14" s="5"/>
      <c r="BPH14" s="5"/>
      <c r="BPI14" s="5"/>
      <c r="BPJ14" s="5"/>
      <c r="BPK14" s="5"/>
      <c r="BPL14" s="5"/>
      <c r="BPM14" s="5"/>
      <c r="BPN14" s="5"/>
      <c r="BPO14" s="5"/>
      <c r="BPP14" s="5"/>
      <c r="BPQ14" s="5"/>
      <c r="BPR14" s="5"/>
      <c r="BPS14" s="5"/>
      <c r="BPT14" s="5"/>
      <c r="BPU14" s="5"/>
      <c r="BPV14" s="5"/>
      <c r="BPW14" s="5"/>
      <c r="BPX14" s="5"/>
      <c r="BPY14" s="5"/>
      <c r="BPZ14" s="5"/>
      <c r="BQA14" s="5"/>
      <c r="BQB14" s="5"/>
      <c r="BQC14" s="5"/>
      <c r="BQD14" s="5"/>
      <c r="BQE14" s="5"/>
      <c r="BQF14" s="5"/>
      <c r="BQG14" s="5"/>
      <c r="BQH14" s="5"/>
      <c r="BQI14" s="5"/>
      <c r="BQJ14" s="5"/>
      <c r="BQK14" s="5"/>
      <c r="BQL14" s="5"/>
      <c r="BQM14" s="5"/>
      <c r="BQN14" s="5"/>
      <c r="BQO14" s="5"/>
      <c r="BQP14" s="5"/>
      <c r="BQQ14" s="5"/>
      <c r="BQR14" s="5"/>
      <c r="BQS14" s="5"/>
      <c r="BQT14" s="5"/>
      <c r="BQU14" s="5"/>
      <c r="BQV14" s="5"/>
      <c r="BQW14" s="5"/>
      <c r="BQX14" s="5"/>
      <c r="BQY14" s="5"/>
      <c r="BQZ14" s="5"/>
      <c r="BRA14" s="5"/>
      <c r="BRB14" s="5"/>
      <c r="BRC14" s="5"/>
      <c r="BRD14" s="5"/>
      <c r="BRE14" s="5"/>
      <c r="BRF14" s="5"/>
      <c r="BRG14" s="5"/>
      <c r="BRH14" s="5"/>
      <c r="BRI14" s="5"/>
      <c r="BRJ14" s="5"/>
      <c r="BRK14" s="5"/>
      <c r="BRL14" s="5"/>
      <c r="BRM14" s="5"/>
      <c r="BRN14" s="5"/>
      <c r="BRO14" s="5"/>
      <c r="BRP14" s="5"/>
      <c r="BRQ14" s="5"/>
      <c r="BRR14" s="5"/>
      <c r="BRS14" s="5"/>
      <c r="BRT14" s="5"/>
      <c r="BRU14" s="5"/>
      <c r="BRV14" s="5"/>
      <c r="BRW14" s="5"/>
      <c r="BRX14" s="5"/>
      <c r="BRY14" s="5"/>
      <c r="BRZ14" s="5"/>
      <c r="BSA14" s="5"/>
      <c r="BSB14" s="5"/>
      <c r="BSC14" s="5"/>
      <c r="BSD14" s="5"/>
      <c r="BSE14" s="5"/>
      <c r="BSF14" s="5"/>
      <c r="BSG14" s="5"/>
      <c r="BSH14" s="5"/>
      <c r="BSI14" s="5"/>
      <c r="BSJ14" s="5"/>
      <c r="BSK14" s="5"/>
      <c r="BSL14" s="5"/>
      <c r="BSM14" s="5"/>
      <c r="BSN14" s="5"/>
      <c r="BSO14" s="5"/>
      <c r="BSP14" s="5"/>
      <c r="BSQ14" s="5"/>
      <c r="BSR14" s="5"/>
      <c r="BSS14" s="5"/>
      <c r="BST14" s="5"/>
      <c r="BSU14" s="5"/>
      <c r="BSV14" s="5"/>
      <c r="BSW14" s="5"/>
      <c r="BSX14" s="5"/>
      <c r="BSY14" s="5"/>
      <c r="BSZ14" s="5"/>
      <c r="BTA14" s="5"/>
      <c r="BTB14" s="5"/>
      <c r="BTC14" s="5"/>
      <c r="BTD14" s="5"/>
      <c r="BTE14" s="5"/>
      <c r="BTF14" s="5"/>
      <c r="BTG14" s="5"/>
      <c r="BTH14" s="5"/>
      <c r="BTI14" s="5"/>
      <c r="BTJ14" s="5"/>
      <c r="BTK14" s="5"/>
      <c r="BTL14" s="5"/>
      <c r="BTM14" s="5"/>
      <c r="BTN14" s="5"/>
      <c r="BTO14" s="5"/>
      <c r="BTP14" s="5"/>
      <c r="BTQ14" s="5"/>
      <c r="BTR14" s="5"/>
      <c r="BTS14" s="5"/>
      <c r="BTT14" s="5"/>
      <c r="BTU14" s="5"/>
      <c r="BTV14" s="5"/>
      <c r="BTW14" s="5"/>
      <c r="BTX14" s="5"/>
      <c r="BTY14" s="5"/>
      <c r="BTZ14" s="5"/>
      <c r="BUA14" s="5"/>
      <c r="BUB14" s="5"/>
      <c r="BUC14" s="5"/>
      <c r="BUD14" s="5"/>
      <c r="BUE14" s="5"/>
      <c r="BUF14" s="5"/>
      <c r="BUG14" s="5"/>
      <c r="BUH14" s="5"/>
      <c r="BUI14" s="5"/>
      <c r="BUJ14" s="5"/>
      <c r="BUK14" s="5"/>
      <c r="BUL14" s="5"/>
      <c r="BUM14" s="5"/>
      <c r="BUN14" s="5"/>
      <c r="BUO14" s="5"/>
      <c r="BUP14" s="5"/>
      <c r="BUQ14" s="5"/>
      <c r="BUR14" s="5"/>
      <c r="BUS14" s="5"/>
      <c r="BUT14" s="5"/>
      <c r="BUU14" s="5"/>
      <c r="BUV14" s="5"/>
      <c r="BUW14" s="5"/>
      <c r="BUX14" s="5"/>
      <c r="BUY14" s="5"/>
      <c r="BUZ14" s="5"/>
      <c r="BVA14" s="5"/>
      <c r="BVB14" s="5"/>
      <c r="BVC14" s="5"/>
      <c r="BVD14" s="5"/>
      <c r="BVE14" s="5"/>
      <c r="BVF14" s="5"/>
      <c r="BVG14" s="5"/>
      <c r="BVH14" s="5"/>
      <c r="BVI14" s="5"/>
      <c r="BVJ14" s="5"/>
      <c r="BVK14" s="5"/>
      <c r="BVL14" s="5"/>
      <c r="BVM14" s="5"/>
      <c r="BVN14" s="5"/>
      <c r="BVO14" s="5"/>
      <c r="BVP14" s="5"/>
      <c r="BVQ14" s="5"/>
      <c r="BVR14" s="5"/>
      <c r="BVS14" s="5"/>
      <c r="BVT14" s="5"/>
      <c r="BVU14" s="5"/>
      <c r="BVV14" s="5"/>
      <c r="BVW14" s="5"/>
      <c r="BVX14" s="5"/>
      <c r="BVY14" s="5"/>
      <c r="BVZ14" s="5"/>
      <c r="BWA14" s="5"/>
      <c r="BWB14" s="5"/>
      <c r="BWC14" s="5"/>
      <c r="BWD14" s="5"/>
      <c r="BWE14" s="5"/>
      <c r="BWF14" s="5"/>
      <c r="BWG14" s="5"/>
      <c r="BWH14" s="5"/>
      <c r="BWI14" s="5"/>
      <c r="BWJ14" s="5"/>
      <c r="BWK14" s="5"/>
      <c r="BWL14" s="5"/>
      <c r="BWM14" s="5"/>
      <c r="BWN14" s="5"/>
      <c r="BWO14" s="5"/>
      <c r="BWP14" s="5"/>
      <c r="BWQ14" s="5"/>
      <c r="BWR14" s="5"/>
      <c r="BWS14" s="5"/>
      <c r="BWT14" s="5"/>
      <c r="BWU14" s="5"/>
      <c r="BWV14" s="5"/>
      <c r="BWW14" s="5"/>
      <c r="BWX14" s="5"/>
      <c r="BWY14" s="5"/>
      <c r="BWZ14" s="5"/>
      <c r="BXA14" s="5"/>
      <c r="BXB14" s="5"/>
      <c r="BXC14" s="5"/>
      <c r="BXD14" s="5"/>
      <c r="BXE14" s="5"/>
      <c r="BXF14" s="5"/>
      <c r="BXG14" s="5"/>
      <c r="BXH14" s="5"/>
      <c r="BXI14" s="5"/>
      <c r="BXJ14" s="5"/>
      <c r="BXK14" s="5"/>
      <c r="BXL14" s="5"/>
      <c r="BXM14" s="5"/>
      <c r="BXN14" s="5"/>
      <c r="BXO14" s="5"/>
      <c r="BXP14" s="5"/>
      <c r="BXQ14" s="5"/>
      <c r="BXR14" s="5"/>
      <c r="BXS14" s="5"/>
      <c r="BXT14" s="5"/>
      <c r="BXU14" s="5"/>
      <c r="BXV14" s="5"/>
      <c r="BXW14" s="5"/>
      <c r="BXX14" s="5"/>
      <c r="BXY14" s="5"/>
      <c r="BXZ14" s="5"/>
      <c r="BYA14" s="5"/>
      <c r="BYB14" s="5"/>
      <c r="BYC14" s="5"/>
      <c r="BYD14" s="5"/>
      <c r="BYE14" s="5"/>
      <c r="BYF14" s="5"/>
      <c r="BYG14" s="5"/>
      <c r="BYH14" s="5"/>
      <c r="BYI14" s="5"/>
      <c r="BYJ14" s="5"/>
      <c r="BYK14" s="5"/>
      <c r="BYL14" s="5"/>
      <c r="BYM14" s="5"/>
      <c r="BYN14" s="5"/>
      <c r="BYO14" s="5"/>
      <c r="BYP14" s="5"/>
      <c r="BYQ14" s="5"/>
      <c r="BYR14" s="5"/>
      <c r="BYS14" s="5"/>
      <c r="BYT14" s="5"/>
      <c r="BYU14" s="5"/>
      <c r="BYV14" s="5"/>
      <c r="BYW14" s="5"/>
      <c r="BYX14" s="5"/>
      <c r="BYY14" s="5"/>
      <c r="BYZ14" s="5"/>
      <c r="BZA14" s="5"/>
      <c r="BZB14" s="5"/>
      <c r="BZC14" s="5"/>
      <c r="BZD14" s="5"/>
      <c r="BZE14" s="5"/>
      <c r="BZF14" s="5"/>
      <c r="BZG14" s="5"/>
      <c r="BZH14" s="5"/>
      <c r="BZI14" s="5"/>
      <c r="BZJ14" s="5"/>
      <c r="BZK14" s="5"/>
      <c r="BZL14" s="5"/>
      <c r="BZM14" s="5"/>
      <c r="BZN14" s="5"/>
      <c r="BZO14" s="5"/>
      <c r="BZP14" s="5"/>
      <c r="BZQ14" s="5"/>
      <c r="BZR14" s="5"/>
      <c r="BZS14" s="5"/>
      <c r="BZT14" s="5"/>
      <c r="BZU14" s="5"/>
      <c r="BZV14" s="5"/>
      <c r="BZW14" s="5"/>
      <c r="BZX14" s="5"/>
      <c r="BZY14" s="5"/>
      <c r="BZZ14" s="5"/>
      <c r="CAA14" s="5"/>
      <c r="CAB14" s="5"/>
      <c r="CAC14" s="5"/>
      <c r="CAD14" s="5"/>
      <c r="CAE14" s="5"/>
      <c r="CAF14" s="5"/>
      <c r="CAG14" s="5"/>
      <c r="CAH14" s="5"/>
      <c r="CAI14" s="5"/>
      <c r="CAJ14" s="5"/>
      <c r="CAK14" s="5"/>
      <c r="CAL14" s="5"/>
      <c r="CAM14" s="5"/>
      <c r="CAN14" s="5"/>
      <c r="CAO14" s="5"/>
      <c r="CAP14" s="5"/>
      <c r="CAQ14" s="5"/>
      <c r="CAR14" s="5"/>
      <c r="CAS14" s="5"/>
      <c r="CAT14" s="5"/>
      <c r="CAU14" s="5"/>
      <c r="CAV14" s="5"/>
      <c r="CAW14" s="5"/>
      <c r="CAX14" s="5"/>
      <c r="CAY14" s="5"/>
      <c r="CAZ14" s="5"/>
      <c r="CBA14" s="5"/>
      <c r="CBB14" s="5"/>
      <c r="CBC14" s="5"/>
      <c r="CBD14" s="5"/>
      <c r="CBE14" s="5"/>
      <c r="CBF14" s="5"/>
      <c r="CBG14" s="5"/>
      <c r="CBH14" s="5"/>
      <c r="CBI14" s="5"/>
      <c r="CBJ14" s="5"/>
      <c r="CBK14" s="5"/>
      <c r="CBL14" s="5"/>
      <c r="CBM14" s="5"/>
      <c r="CBN14" s="5"/>
      <c r="CBO14" s="5"/>
      <c r="CBP14" s="5"/>
      <c r="CBQ14" s="5"/>
      <c r="CBR14" s="5"/>
      <c r="CBS14" s="5"/>
      <c r="CBT14" s="5"/>
      <c r="CBU14" s="5"/>
      <c r="CBV14" s="5"/>
      <c r="CBW14" s="5"/>
      <c r="CBX14" s="5"/>
      <c r="CBY14" s="5"/>
      <c r="CBZ14" s="5"/>
      <c r="CCA14" s="5"/>
      <c r="CCB14" s="5"/>
      <c r="CCC14" s="5"/>
      <c r="CCD14" s="5"/>
      <c r="CCE14" s="5"/>
      <c r="CCF14" s="5"/>
      <c r="CCG14" s="5"/>
      <c r="CCH14" s="5"/>
      <c r="CCI14" s="5"/>
      <c r="CCJ14" s="5"/>
      <c r="CCK14" s="5"/>
      <c r="CCL14" s="5"/>
      <c r="CCM14" s="5"/>
      <c r="CCN14" s="5"/>
      <c r="CCO14" s="5"/>
      <c r="CCP14" s="5"/>
      <c r="CCQ14" s="5"/>
      <c r="CCR14" s="5"/>
      <c r="CCS14" s="5"/>
      <c r="CCT14" s="5"/>
      <c r="CCU14" s="5"/>
      <c r="CCV14" s="5"/>
      <c r="CCW14" s="5"/>
      <c r="CCX14" s="5"/>
      <c r="CCY14" s="5"/>
      <c r="CCZ14" s="5"/>
      <c r="CDA14" s="5"/>
      <c r="CDB14" s="5"/>
      <c r="CDC14" s="5"/>
      <c r="CDD14" s="5"/>
      <c r="CDE14" s="5"/>
      <c r="CDF14" s="5"/>
      <c r="CDG14" s="5"/>
      <c r="CDH14" s="5"/>
      <c r="CDI14" s="5"/>
      <c r="CDJ14" s="5"/>
      <c r="CDK14" s="5"/>
      <c r="CDL14" s="5"/>
      <c r="CDM14" s="5"/>
      <c r="CDN14" s="5"/>
      <c r="CDO14" s="5"/>
      <c r="CDP14" s="5"/>
      <c r="CDQ14" s="5"/>
      <c r="CDR14" s="5"/>
      <c r="CDS14" s="5"/>
      <c r="CDT14" s="5"/>
      <c r="CDU14" s="5"/>
      <c r="CDV14" s="5"/>
      <c r="CDW14" s="5"/>
      <c r="CDX14" s="5"/>
      <c r="CDY14" s="5"/>
      <c r="CDZ14" s="5"/>
      <c r="CEA14" s="5"/>
      <c r="CEB14" s="5"/>
      <c r="CEC14" s="5"/>
      <c r="CED14" s="5"/>
      <c r="CEE14" s="5"/>
      <c r="CEF14" s="5"/>
      <c r="CEG14" s="5"/>
      <c r="CEH14" s="5"/>
      <c r="CEI14" s="5"/>
      <c r="CEJ14" s="5"/>
      <c r="CEK14" s="5"/>
      <c r="CEL14" s="5"/>
      <c r="CEM14" s="5"/>
      <c r="CEN14" s="5"/>
      <c r="CEO14" s="5"/>
      <c r="CEP14" s="5"/>
      <c r="CEQ14" s="5"/>
      <c r="CER14" s="5"/>
      <c r="CES14" s="5"/>
      <c r="CET14" s="5"/>
      <c r="CEU14" s="5"/>
      <c r="CEV14" s="5"/>
      <c r="CEW14" s="5"/>
      <c r="CEX14" s="5"/>
      <c r="CEY14" s="5"/>
      <c r="CEZ14" s="5"/>
      <c r="CFA14" s="5"/>
      <c r="CFB14" s="5"/>
      <c r="CFC14" s="5"/>
      <c r="CFD14" s="5"/>
      <c r="CFE14" s="5"/>
      <c r="CFF14" s="5"/>
      <c r="CFG14" s="5"/>
      <c r="CFH14" s="5"/>
      <c r="CFI14" s="5"/>
      <c r="CFJ14" s="5"/>
      <c r="CFK14" s="5"/>
      <c r="CFL14" s="5"/>
      <c r="CFM14" s="5"/>
      <c r="CFN14" s="5"/>
      <c r="CFO14" s="5"/>
      <c r="CFP14" s="5"/>
      <c r="CFQ14" s="5"/>
      <c r="CFR14" s="5"/>
      <c r="CFS14" s="5"/>
      <c r="CFT14" s="5"/>
      <c r="CFU14" s="5"/>
      <c r="CFV14" s="5"/>
      <c r="CFW14" s="5"/>
      <c r="CFX14" s="5"/>
      <c r="CFY14" s="5"/>
      <c r="CFZ14" s="5"/>
      <c r="CGA14" s="5"/>
      <c r="CGB14" s="5"/>
      <c r="CGC14" s="5"/>
      <c r="CGD14" s="5"/>
      <c r="CGE14" s="5"/>
      <c r="CGF14" s="5"/>
      <c r="CGG14" s="5"/>
      <c r="CGH14" s="5"/>
      <c r="CGI14" s="5"/>
      <c r="CGJ14" s="5"/>
      <c r="CGK14" s="5"/>
      <c r="CGL14" s="5"/>
      <c r="CGM14" s="5"/>
      <c r="CGN14" s="5"/>
      <c r="CGO14" s="5"/>
      <c r="CGP14" s="5"/>
      <c r="CGQ14" s="5"/>
      <c r="CGR14" s="5"/>
      <c r="CGS14" s="5"/>
      <c r="CGT14" s="5"/>
      <c r="CGU14" s="5"/>
      <c r="CGV14" s="5"/>
      <c r="CGW14" s="5"/>
      <c r="CGX14" s="5"/>
      <c r="CGY14" s="5"/>
      <c r="CGZ14" s="5"/>
      <c r="CHA14" s="5"/>
      <c r="CHB14" s="5"/>
      <c r="CHC14" s="5"/>
      <c r="CHD14" s="5"/>
      <c r="CHE14" s="5"/>
      <c r="CHF14" s="5"/>
      <c r="CHG14" s="5"/>
      <c r="CHH14" s="5"/>
      <c r="CHI14" s="5"/>
      <c r="CHJ14" s="5"/>
      <c r="CHK14" s="5"/>
      <c r="CHL14" s="5"/>
      <c r="CHM14" s="5"/>
      <c r="CHN14" s="5"/>
      <c r="CHO14" s="5"/>
      <c r="CHP14" s="5"/>
      <c r="CHQ14" s="5"/>
      <c r="CHR14" s="5"/>
      <c r="CHS14" s="5"/>
      <c r="CHT14" s="5"/>
      <c r="CHU14" s="5"/>
      <c r="CHV14" s="5"/>
      <c r="CHW14" s="5"/>
      <c r="CHX14" s="5"/>
      <c r="CHY14" s="5"/>
      <c r="CHZ14" s="5"/>
      <c r="CIA14" s="5"/>
      <c r="CIB14" s="5"/>
      <c r="CIC14" s="5"/>
      <c r="CID14" s="5"/>
      <c r="CIE14" s="5"/>
      <c r="CIF14" s="5"/>
      <c r="CIG14" s="5"/>
      <c r="CIH14" s="5"/>
      <c r="CII14" s="5"/>
      <c r="CIJ14" s="5"/>
      <c r="CIK14" s="5"/>
      <c r="CIL14" s="5"/>
      <c r="CIM14" s="5"/>
      <c r="CIN14" s="5"/>
      <c r="CIO14" s="5"/>
      <c r="CIP14" s="5"/>
      <c r="CIQ14" s="5"/>
      <c r="CIR14" s="5"/>
      <c r="CIS14" s="5"/>
      <c r="CIT14" s="5"/>
      <c r="CIU14" s="5"/>
      <c r="CIV14" s="5"/>
      <c r="CIW14" s="5"/>
      <c r="CIX14" s="5"/>
      <c r="CIY14" s="5"/>
      <c r="CIZ14" s="5"/>
      <c r="CJA14" s="5"/>
      <c r="CJB14" s="5"/>
      <c r="CJC14" s="5"/>
      <c r="CJD14" s="5"/>
      <c r="CJE14" s="5"/>
      <c r="CJF14" s="5"/>
      <c r="CJG14" s="5"/>
      <c r="CJH14" s="5"/>
      <c r="CJI14" s="5"/>
      <c r="CJJ14" s="5"/>
      <c r="CJK14" s="5"/>
      <c r="CJL14" s="5"/>
      <c r="CJM14" s="5"/>
      <c r="CJN14" s="5"/>
      <c r="CJO14" s="5"/>
      <c r="CJP14" s="5"/>
      <c r="CJQ14" s="5"/>
      <c r="CJR14" s="5"/>
      <c r="CJS14" s="5"/>
      <c r="CJT14" s="5"/>
      <c r="CJU14" s="5"/>
      <c r="CJV14" s="5"/>
      <c r="CJW14" s="5"/>
      <c r="CJX14" s="5"/>
      <c r="CJY14" s="5"/>
      <c r="CJZ14" s="5"/>
      <c r="CKA14" s="5"/>
      <c r="CKB14" s="5"/>
      <c r="CKC14" s="5"/>
      <c r="CKD14" s="5"/>
      <c r="CKE14" s="5"/>
      <c r="CKF14" s="5"/>
      <c r="CKG14" s="5"/>
      <c r="CKH14" s="5"/>
      <c r="CKI14" s="5"/>
      <c r="CKJ14" s="5"/>
      <c r="CKK14" s="5"/>
      <c r="CKL14" s="5"/>
      <c r="CKM14" s="5"/>
      <c r="CKN14" s="5"/>
      <c r="CKO14" s="5"/>
      <c r="CKP14" s="5"/>
      <c r="CKQ14" s="5"/>
      <c r="CKR14" s="5"/>
      <c r="CKS14" s="5"/>
      <c r="CKT14" s="5"/>
      <c r="CKU14" s="5"/>
      <c r="CKV14" s="5"/>
      <c r="CKW14" s="5"/>
      <c r="CKX14" s="5"/>
      <c r="CKY14" s="5"/>
      <c r="CKZ14" s="5"/>
      <c r="CLA14" s="5"/>
      <c r="CLB14" s="5"/>
      <c r="CLC14" s="5"/>
      <c r="CLD14" s="5"/>
      <c r="CLE14" s="5"/>
      <c r="CLF14" s="5"/>
      <c r="CLG14" s="5"/>
      <c r="CLH14" s="5"/>
      <c r="CLI14" s="5"/>
      <c r="CLJ14" s="5"/>
      <c r="CLK14" s="5"/>
      <c r="CLL14" s="5"/>
      <c r="CLM14" s="5"/>
      <c r="CLN14" s="5"/>
      <c r="CLO14" s="5"/>
      <c r="CLP14" s="5"/>
      <c r="CLQ14" s="5"/>
      <c r="CLR14" s="5"/>
      <c r="CLS14" s="5"/>
      <c r="CLT14" s="5"/>
      <c r="CLU14" s="5"/>
      <c r="CLV14" s="5"/>
      <c r="CLW14" s="5"/>
      <c r="CLX14" s="5"/>
      <c r="CLY14" s="5"/>
      <c r="CLZ14" s="5"/>
      <c r="CMA14" s="5"/>
      <c r="CMB14" s="5"/>
      <c r="CMC14" s="5"/>
      <c r="CMD14" s="5"/>
      <c r="CME14" s="5"/>
      <c r="CMF14" s="5"/>
      <c r="CMG14" s="5"/>
      <c r="CMH14" s="5"/>
      <c r="CMI14" s="5"/>
      <c r="CMJ14" s="5"/>
      <c r="CMK14" s="5"/>
      <c r="CML14" s="5"/>
      <c r="CMM14" s="5"/>
      <c r="CMN14" s="5"/>
      <c r="CMO14" s="5"/>
      <c r="CMP14" s="5"/>
      <c r="CMQ14" s="5"/>
      <c r="CMR14" s="5"/>
      <c r="CMS14" s="5"/>
      <c r="CMT14" s="5"/>
      <c r="CMU14" s="5"/>
      <c r="CMV14" s="5"/>
      <c r="CMW14" s="5"/>
      <c r="CMX14" s="5"/>
      <c r="CMY14" s="5"/>
      <c r="CMZ14" s="5"/>
      <c r="CNA14" s="5"/>
      <c r="CNB14" s="5"/>
      <c r="CNC14" s="5"/>
      <c r="CND14" s="5"/>
      <c r="CNE14" s="5"/>
      <c r="CNF14" s="5"/>
      <c r="CNG14" s="5"/>
      <c r="CNH14" s="5"/>
      <c r="CNI14" s="5"/>
      <c r="CNJ14" s="5"/>
      <c r="CNK14" s="5"/>
      <c r="CNL14" s="5"/>
      <c r="CNM14" s="5"/>
      <c r="CNN14" s="5"/>
      <c r="CNO14" s="5"/>
      <c r="CNP14" s="5"/>
      <c r="CNQ14" s="5"/>
      <c r="CNR14" s="5"/>
      <c r="CNS14" s="5"/>
      <c r="CNT14" s="5"/>
      <c r="CNU14" s="5"/>
      <c r="CNV14" s="5"/>
      <c r="CNW14" s="5"/>
      <c r="CNX14" s="5"/>
      <c r="CNY14" s="5"/>
      <c r="CNZ14" s="5"/>
      <c r="COA14" s="5"/>
      <c r="COB14" s="5"/>
      <c r="COC14" s="5"/>
      <c r="COD14" s="5"/>
      <c r="COE14" s="5"/>
      <c r="COF14" s="5"/>
      <c r="COG14" s="5"/>
      <c r="COH14" s="5"/>
      <c r="COI14" s="5"/>
      <c r="COJ14" s="5"/>
      <c r="COK14" s="5"/>
      <c r="COL14" s="5"/>
      <c r="COM14" s="5"/>
      <c r="CON14" s="5"/>
      <c r="COO14" s="5"/>
      <c r="COP14" s="5"/>
      <c r="COQ14" s="5"/>
      <c r="COR14" s="5"/>
      <c r="COS14" s="5"/>
      <c r="COT14" s="5"/>
      <c r="COU14" s="5"/>
      <c r="COV14" s="5"/>
      <c r="COW14" s="5"/>
      <c r="COX14" s="5"/>
      <c r="COY14" s="5"/>
      <c r="COZ14" s="5"/>
      <c r="CPA14" s="5"/>
      <c r="CPB14" s="5"/>
      <c r="CPC14" s="5"/>
      <c r="CPD14" s="5"/>
      <c r="CPE14" s="5"/>
      <c r="CPF14" s="5"/>
      <c r="CPG14" s="5"/>
      <c r="CPH14" s="5"/>
      <c r="CPI14" s="5"/>
      <c r="CPJ14" s="5"/>
      <c r="CPK14" s="5"/>
      <c r="CPL14" s="5"/>
      <c r="CPM14" s="5"/>
      <c r="CPN14" s="5"/>
      <c r="CPO14" s="5"/>
      <c r="CPP14" s="5"/>
      <c r="CPQ14" s="5"/>
      <c r="CPR14" s="5"/>
      <c r="CPS14" s="5"/>
      <c r="CPT14" s="5"/>
      <c r="CPU14" s="5"/>
      <c r="CPV14" s="5"/>
      <c r="CPW14" s="5"/>
      <c r="CPX14" s="5"/>
      <c r="CPY14" s="5"/>
      <c r="CPZ14" s="5"/>
      <c r="CQA14" s="5"/>
      <c r="CQB14" s="5"/>
      <c r="CQC14" s="5"/>
      <c r="CQD14" s="5"/>
      <c r="CQE14" s="5"/>
      <c r="CQF14" s="5"/>
      <c r="CQG14" s="5"/>
      <c r="CQH14" s="5"/>
      <c r="CQI14" s="5"/>
      <c r="CQJ14" s="5"/>
      <c r="CQK14" s="5"/>
      <c r="CQL14" s="5"/>
      <c r="CQM14" s="5"/>
      <c r="CQN14" s="5"/>
      <c r="CQO14" s="5"/>
      <c r="CQP14" s="5"/>
      <c r="CQQ14" s="5"/>
      <c r="CQR14" s="5"/>
      <c r="CQS14" s="5"/>
      <c r="CQT14" s="5"/>
      <c r="CQU14" s="5"/>
      <c r="CQV14" s="5"/>
      <c r="CQW14" s="5"/>
      <c r="CQX14" s="5"/>
      <c r="CQY14" s="5"/>
      <c r="CQZ14" s="5"/>
      <c r="CRA14" s="5"/>
      <c r="CRB14" s="5"/>
      <c r="CRC14" s="5"/>
      <c r="CRD14" s="5"/>
      <c r="CRE14" s="5"/>
      <c r="CRF14" s="5"/>
      <c r="CRG14" s="5"/>
      <c r="CRH14" s="5"/>
      <c r="CRI14" s="5"/>
      <c r="CRJ14" s="5"/>
      <c r="CRK14" s="5"/>
      <c r="CRL14" s="5"/>
      <c r="CRM14" s="5"/>
      <c r="CRN14" s="5"/>
      <c r="CRO14" s="5"/>
      <c r="CRP14" s="5"/>
      <c r="CRQ14" s="5"/>
      <c r="CRR14" s="5"/>
      <c r="CRS14" s="5"/>
      <c r="CRT14" s="5"/>
      <c r="CRU14" s="5"/>
      <c r="CRV14" s="5"/>
      <c r="CRW14" s="5"/>
      <c r="CRX14" s="5"/>
      <c r="CRY14" s="5"/>
      <c r="CRZ14" s="5"/>
      <c r="CSA14" s="5"/>
      <c r="CSB14" s="5"/>
      <c r="CSC14" s="5"/>
      <c r="CSD14" s="5"/>
      <c r="CSE14" s="5"/>
      <c r="CSF14" s="5"/>
      <c r="CSG14" s="5"/>
      <c r="CSH14" s="5"/>
      <c r="CSI14" s="5"/>
      <c r="CSJ14" s="5"/>
      <c r="CSK14" s="5"/>
      <c r="CSL14" s="5"/>
      <c r="CSM14" s="5"/>
      <c r="CSN14" s="5"/>
      <c r="CSO14" s="5"/>
      <c r="CSP14" s="5"/>
      <c r="CSQ14" s="5"/>
      <c r="CSR14" s="5"/>
      <c r="CSS14" s="5"/>
      <c r="CST14" s="5"/>
      <c r="CSU14" s="5"/>
      <c r="CSV14" s="5"/>
      <c r="CSW14" s="5"/>
      <c r="CSX14" s="5"/>
      <c r="CSY14" s="5"/>
      <c r="CSZ14" s="5"/>
      <c r="CTA14" s="5"/>
      <c r="CTB14" s="5"/>
      <c r="CTC14" s="5"/>
      <c r="CTD14" s="5"/>
      <c r="CTE14" s="5"/>
      <c r="CTF14" s="5"/>
      <c r="CTG14" s="5"/>
      <c r="CTH14" s="5"/>
      <c r="CTI14" s="5"/>
      <c r="CTJ14" s="5"/>
      <c r="CTK14" s="5"/>
      <c r="CTL14" s="5"/>
      <c r="CTM14" s="5"/>
      <c r="CTN14" s="5"/>
      <c r="CTO14" s="5"/>
      <c r="CTP14" s="5"/>
      <c r="CTQ14" s="5"/>
      <c r="CTR14" s="5"/>
      <c r="CTS14" s="5"/>
      <c r="CTT14" s="5"/>
      <c r="CTU14" s="5"/>
      <c r="CTV14" s="5"/>
      <c r="CTW14" s="5"/>
      <c r="CTX14" s="5"/>
      <c r="CTY14" s="5"/>
      <c r="CTZ14" s="5"/>
      <c r="CUA14" s="5"/>
      <c r="CUB14" s="5"/>
      <c r="CUC14" s="5"/>
      <c r="CUD14" s="5"/>
      <c r="CUE14" s="5"/>
      <c r="CUF14" s="5"/>
      <c r="CUG14" s="5"/>
      <c r="CUH14" s="5"/>
      <c r="CUI14" s="5"/>
      <c r="CUJ14" s="5"/>
      <c r="CUK14" s="5"/>
      <c r="CUL14" s="5"/>
      <c r="CUM14" s="5"/>
      <c r="CUN14" s="5"/>
      <c r="CUO14" s="5"/>
      <c r="CUP14" s="5"/>
      <c r="CUQ14" s="5"/>
      <c r="CUR14" s="5"/>
      <c r="CUS14" s="5"/>
      <c r="CUT14" s="5"/>
      <c r="CUU14" s="5"/>
      <c r="CUV14" s="5"/>
      <c r="CUW14" s="5"/>
      <c r="CUX14" s="5"/>
      <c r="CUY14" s="5"/>
      <c r="CUZ14" s="5"/>
      <c r="CVA14" s="5"/>
      <c r="CVB14" s="5"/>
      <c r="CVC14" s="5"/>
      <c r="CVD14" s="5"/>
      <c r="CVE14" s="5"/>
      <c r="CVF14" s="5"/>
      <c r="CVG14" s="5"/>
      <c r="CVH14" s="5"/>
      <c r="CVI14" s="5"/>
      <c r="CVJ14" s="5"/>
      <c r="CVK14" s="5"/>
      <c r="CVL14" s="5"/>
      <c r="CVM14" s="5"/>
      <c r="CVN14" s="5"/>
      <c r="CVO14" s="5"/>
      <c r="CVP14" s="5"/>
      <c r="CVQ14" s="5"/>
      <c r="CVR14" s="5"/>
      <c r="CVS14" s="5"/>
      <c r="CVT14" s="5"/>
      <c r="CVU14" s="5"/>
      <c r="CVV14" s="5"/>
      <c r="CVW14" s="5"/>
      <c r="CVX14" s="5"/>
      <c r="CVY14" s="5"/>
      <c r="CVZ14" s="5"/>
      <c r="CWA14" s="5"/>
      <c r="CWB14" s="5"/>
      <c r="CWC14" s="5"/>
      <c r="CWD14" s="5"/>
      <c r="CWE14" s="5"/>
      <c r="CWF14" s="5"/>
      <c r="CWG14" s="5"/>
      <c r="CWH14" s="5"/>
      <c r="CWI14" s="5"/>
      <c r="CWJ14" s="5"/>
      <c r="CWK14" s="5"/>
      <c r="CWL14" s="5"/>
      <c r="CWM14" s="5"/>
      <c r="CWN14" s="5"/>
      <c r="CWO14" s="5"/>
      <c r="CWP14" s="5"/>
      <c r="CWQ14" s="5"/>
      <c r="CWR14" s="5"/>
      <c r="CWS14" s="5"/>
      <c r="CWT14" s="5"/>
      <c r="CWU14" s="5"/>
      <c r="CWV14" s="5"/>
      <c r="CWW14" s="5"/>
      <c r="CWX14" s="5"/>
      <c r="CWY14" s="5"/>
      <c r="CWZ14" s="5"/>
      <c r="CXA14" s="5"/>
      <c r="CXB14" s="5"/>
      <c r="CXC14" s="5"/>
      <c r="CXD14" s="5"/>
      <c r="CXE14" s="5"/>
      <c r="CXF14" s="5"/>
      <c r="CXG14" s="5"/>
      <c r="CXH14" s="5"/>
      <c r="CXI14" s="5"/>
      <c r="CXJ14" s="5"/>
      <c r="CXK14" s="5"/>
      <c r="CXL14" s="5"/>
      <c r="CXM14" s="5"/>
      <c r="CXN14" s="5"/>
      <c r="CXO14" s="5"/>
      <c r="CXP14" s="5"/>
      <c r="CXQ14" s="5"/>
      <c r="CXR14" s="5"/>
      <c r="CXS14" s="5"/>
      <c r="CXT14" s="5"/>
      <c r="CXU14" s="5"/>
      <c r="CXV14" s="5"/>
      <c r="CXW14" s="5"/>
      <c r="CXX14" s="5"/>
      <c r="CXY14" s="5"/>
      <c r="CXZ14" s="5"/>
      <c r="CYA14" s="5"/>
      <c r="CYB14" s="5"/>
      <c r="CYC14" s="5"/>
      <c r="CYD14" s="5"/>
      <c r="CYE14" s="5"/>
      <c r="CYF14" s="5"/>
      <c r="CYG14" s="5"/>
      <c r="CYH14" s="5"/>
      <c r="CYI14" s="5"/>
      <c r="CYJ14" s="5"/>
      <c r="CYK14" s="5"/>
      <c r="CYL14" s="5"/>
      <c r="CYM14" s="5"/>
      <c r="CYN14" s="5"/>
      <c r="CYO14" s="5"/>
      <c r="CYP14" s="5"/>
      <c r="CYQ14" s="5"/>
      <c r="CYR14" s="5"/>
      <c r="CYS14" s="5"/>
      <c r="CYT14" s="5"/>
      <c r="CYU14" s="5"/>
      <c r="CYV14" s="5"/>
      <c r="CYW14" s="5"/>
      <c r="CYX14" s="5"/>
      <c r="CYY14" s="5"/>
      <c r="CYZ14" s="5"/>
      <c r="CZA14" s="5"/>
      <c r="CZB14" s="5"/>
      <c r="CZC14" s="5"/>
      <c r="CZD14" s="5"/>
      <c r="CZE14" s="5"/>
      <c r="CZF14" s="5"/>
      <c r="CZG14" s="5"/>
      <c r="CZH14" s="5"/>
      <c r="CZI14" s="5"/>
      <c r="CZJ14" s="5"/>
      <c r="CZK14" s="5"/>
      <c r="CZL14" s="5"/>
      <c r="CZM14" s="5"/>
      <c r="CZN14" s="5"/>
      <c r="CZO14" s="5"/>
      <c r="CZP14" s="5"/>
      <c r="CZQ14" s="5"/>
      <c r="CZR14" s="5"/>
      <c r="CZS14" s="5"/>
      <c r="CZT14" s="5"/>
      <c r="CZU14" s="5"/>
      <c r="CZV14" s="5"/>
      <c r="CZW14" s="5"/>
      <c r="CZX14" s="5"/>
      <c r="CZY14" s="5"/>
      <c r="CZZ14" s="5"/>
      <c r="DAA14" s="5"/>
      <c r="DAB14" s="5"/>
      <c r="DAC14" s="5"/>
      <c r="DAD14" s="5"/>
      <c r="DAE14" s="5"/>
      <c r="DAF14" s="5"/>
      <c r="DAG14" s="5"/>
      <c r="DAH14" s="5"/>
      <c r="DAI14" s="5"/>
      <c r="DAJ14" s="5"/>
      <c r="DAK14" s="5"/>
      <c r="DAL14" s="5"/>
      <c r="DAM14" s="5"/>
      <c r="DAN14" s="5"/>
      <c r="DAO14" s="5"/>
      <c r="DAP14" s="5"/>
      <c r="DAQ14" s="5"/>
      <c r="DAR14" s="5"/>
      <c r="DAS14" s="5"/>
      <c r="DAT14" s="5"/>
      <c r="DAU14" s="5"/>
      <c r="DAV14" s="5"/>
      <c r="DAW14" s="5"/>
      <c r="DAX14" s="5"/>
      <c r="DAY14" s="5"/>
      <c r="DAZ14" s="5"/>
      <c r="DBA14" s="5"/>
      <c r="DBB14" s="5"/>
      <c r="DBC14" s="5"/>
      <c r="DBD14" s="5"/>
      <c r="DBE14" s="5"/>
      <c r="DBF14" s="5"/>
      <c r="DBG14" s="5"/>
      <c r="DBH14" s="5"/>
    </row>
    <row r="15" spans="1:2764" s="7" customFormat="1" ht="16.5" customHeight="1">
      <c r="A15" s="14">
        <v>36</v>
      </c>
      <c r="B15" s="27">
        <v>2.1</v>
      </c>
      <c r="C15" s="141" t="s">
        <v>30</v>
      </c>
      <c r="D15" s="141"/>
      <c r="E15" s="9"/>
      <c r="F15" s="9"/>
      <c r="G15" s="155"/>
      <c r="H15" s="9"/>
      <c r="I15" s="9"/>
      <c r="J15" s="9"/>
      <c r="K15" s="9"/>
      <c r="L15" s="9"/>
      <c r="M15" s="9"/>
      <c r="N15" s="9"/>
      <c r="O15" s="9"/>
      <c r="P15" s="9"/>
      <c r="Q15" s="9"/>
      <c r="R15" s="6"/>
      <c r="S15" s="9"/>
      <c r="T15" s="9"/>
      <c r="U15" s="9"/>
      <c r="V15" s="156">
        <v>14</v>
      </c>
      <c r="W15" s="9">
        <v>15</v>
      </c>
      <c r="X15" s="9"/>
      <c r="Y15" s="9"/>
      <c r="Z15" s="9"/>
      <c r="AA15" s="9"/>
      <c r="AB15" s="9"/>
      <c r="AC15" s="11"/>
      <c r="AD15" s="11"/>
      <c r="AE15" s="11"/>
      <c r="AF15" s="152"/>
      <c r="AG15" s="15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  <c r="AQX15" s="5"/>
      <c r="AQY15" s="5"/>
      <c r="AQZ15" s="5"/>
      <c r="ARA15" s="5"/>
      <c r="ARB15" s="5"/>
      <c r="ARC15" s="5"/>
      <c r="ARD15" s="5"/>
      <c r="ARE15" s="5"/>
      <c r="ARF15" s="5"/>
      <c r="ARG15" s="5"/>
      <c r="ARH15" s="5"/>
      <c r="ARI15" s="5"/>
      <c r="ARJ15" s="5"/>
      <c r="ARK15" s="5"/>
      <c r="ARL15" s="5"/>
      <c r="ARM15" s="5"/>
      <c r="ARN15" s="5"/>
      <c r="ARO15" s="5"/>
      <c r="ARP15" s="5"/>
      <c r="ARQ15" s="5"/>
      <c r="ARR15" s="5"/>
      <c r="ARS15" s="5"/>
      <c r="ART15" s="5"/>
      <c r="ARU15" s="5"/>
      <c r="ARV15" s="5"/>
      <c r="ARW15" s="5"/>
      <c r="ARX15" s="5"/>
      <c r="ARY15" s="5"/>
      <c r="ARZ15" s="5"/>
      <c r="ASA15" s="5"/>
      <c r="ASB15" s="5"/>
      <c r="ASC15" s="5"/>
      <c r="ASD15" s="5"/>
      <c r="ASE15" s="5"/>
      <c r="ASF15" s="5"/>
      <c r="ASG15" s="5"/>
      <c r="ASH15" s="5"/>
      <c r="ASI15" s="5"/>
      <c r="ASJ15" s="5"/>
      <c r="ASK15" s="5"/>
      <c r="ASL15" s="5"/>
      <c r="ASM15" s="5"/>
      <c r="ASN15" s="5"/>
      <c r="ASO15" s="5"/>
      <c r="ASP15" s="5"/>
      <c r="ASQ15" s="5"/>
      <c r="ASR15" s="5"/>
      <c r="ASS15" s="5"/>
      <c r="AST15" s="5"/>
      <c r="ASU15" s="5"/>
      <c r="ASV15" s="5"/>
      <c r="ASW15" s="5"/>
      <c r="ASX15" s="5"/>
      <c r="ASY15" s="5"/>
      <c r="ASZ15" s="5"/>
      <c r="ATA15" s="5"/>
      <c r="ATB15" s="5"/>
      <c r="ATC15" s="5"/>
      <c r="ATD15" s="5"/>
      <c r="ATE15" s="5"/>
      <c r="ATF15" s="5"/>
      <c r="ATG15" s="5"/>
      <c r="ATH15" s="5"/>
      <c r="ATI15" s="5"/>
      <c r="ATJ15" s="5"/>
      <c r="ATK15" s="5"/>
      <c r="ATL15" s="5"/>
      <c r="ATM15" s="5"/>
      <c r="ATN15" s="5"/>
      <c r="ATO15" s="5"/>
      <c r="ATP15" s="5"/>
      <c r="ATQ15" s="5"/>
      <c r="ATR15" s="5"/>
      <c r="ATS15" s="5"/>
      <c r="ATT15" s="5"/>
      <c r="ATU15" s="5"/>
      <c r="ATV15" s="5"/>
      <c r="ATW15" s="5"/>
      <c r="ATX15" s="5"/>
      <c r="ATY15" s="5"/>
      <c r="ATZ15" s="5"/>
      <c r="AUA15" s="5"/>
      <c r="AUB15" s="5"/>
      <c r="AUC15" s="5"/>
      <c r="AUD15" s="5"/>
      <c r="AUE15" s="5"/>
      <c r="AUF15" s="5"/>
      <c r="AUG15" s="5"/>
      <c r="AUH15" s="5"/>
      <c r="AUI15" s="5"/>
      <c r="AUJ15" s="5"/>
      <c r="AUK15" s="5"/>
      <c r="AUL15" s="5"/>
      <c r="AUM15" s="5"/>
      <c r="AUN15" s="5"/>
      <c r="AUO15" s="5"/>
      <c r="AUP15" s="5"/>
      <c r="AUQ15" s="5"/>
      <c r="AUR15" s="5"/>
      <c r="AUS15" s="5"/>
      <c r="AUT15" s="5"/>
      <c r="AUU15" s="5"/>
      <c r="AUV15" s="5"/>
      <c r="AUW15" s="5"/>
      <c r="AUX15" s="5"/>
      <c r="AUY15" s="5"/>
      <c r="AUZ15" s="5"/>
      <c r="AVA15" s="5"/>
      <c r="AVB15" s="5"/>
      <c r="AVC15" s="5"/>
      <c r="AVD15" s="5"/>
      <c r="AVE15" s="5"/>
      <c r="AVF15" s="5"/>
      <c r="AVG15" s="5"/>
      <c r="AVH15" s="5"/>
      <c r="AVI15" s="5"/>
      <c r="AVJ15" s="5"/>
      <c r="AVK15" s="5"/>
      <c r="AVL15" s="5"/>
      <c r="AVM15" s="5"/>
      <c r="AVN15" s="5"/>
      <c r="AVO15" s="5"/>
      <c r="AVP15" s="5"/>
      <c r="AVQ15" s="5"/>
      <c r="AVR15" s="5"/>
      <c r="AVS15" s="5"/>
      <c r="AVT15" s="5"/>
      <c r="AVU15" s="5"/>
      <c r="AVV15" s="5"/>
      <c r="AVW15" s="5"/>
      <c r="AVX15" s="5"/>
      <c r="AVY15" s="5"/>
      <c r="AVZ15" s="5"/>
      <c r="AWA15" s="5"/>
      <c r="AWB15" s="5"/>
      <c r="AWC15" s="5"/>
      <c r="AWD15" s="5"/>
      <c r="AWE15" s="5"/>
      <c r="AWF15" s="5"/>
      <c r="AWG15" s="5"/>
      <c r="AWH15" s="5"/>
      <c r="AWI15" s="5"/>
      <c r="AWJ15" s="5"/>
      <c r="AWK15" s="5"/>
      <c r="AWL15" s="5"/>
      <c r="AWM15" s="5"/>
      <c r="AWN15" s="5"/>
      <c r="AWO15" s="5"/>
      <c r="AWP15" s="5"/>
      <c r="AWQ15" s="5"/>
      <c r="AWR15" s="5"/>
      <c r="AWS15" s="5"/>
      <c r="AWT15" s="5"/>
      <c r="AWU15" s="5"/>
      <c r="AWV15" s="5"/>
      <c r="AWW15" s="5"/>
      <c r="AWX15" s="5"/>
      <c r="AWY15" s="5"/>
      <c r="AWZ15" s="5"/>
      <c r="AXA15" s="5"/>
      <c r="AXB15" s="5"/>
      <c r="AXC15" s="5"/>
      <c r="AXD15" s="5"/>
      <c r="AXE15" s="5"/>
      <c r="AXF15" s="5"/>
      <c r="AXG15" s="5"/>
      <c r="AXH15" s="5"/>
      <c r="AXI15" s="5"/>
      <c r="AXJ15" s="5"/>
      <c r="AXK15" s="5"/>
      <c r="AXL15" s="5"/>
      <c r="AXM15" s="5"/>
      <c r="AXN15" s="5"/>
      <c r="AXO15" s="5"/>
      <c r="AXP15" s="5"/>
      <c r="AXQ15" s="5"/>
      <c r="AXR15" s="5"/>
      <c r="AXS15" s="5"/>
      <c r="AXT15" s="5"/>
      <c r="AXU15" s="5"/>
      <c r="AXV15" s="5"/>
      <c r="AXW15" s="5"/>
      <c r="AXX15" s="5"/>
      <c r="AXY15" s="5"/>
      <c r="AXZ15" s="5"/>
      <c r="AYA15" s="5"/>
      <c r="AYB15" s="5"/>
      <c r="AYC15" s="5"/>
      <c r="AYD15" s="5"/>
      <c r="AYE15" s="5"/>
      <c r="AYF15" s="5"/>
      <c r="AYG15" s="5"/>
      <c r="AYH15" s="5"/>
      <c r="AYI15" s="5"/>
      <c r="AYJ15" s="5"/>
      <c r="AYK15" s="5"/>
      <c r="AYL15" s="5"/>
      <c r="AYM15" s="5"/>
      <c r="AYN15" s="5"/>
      <c r="AYO15" s="5"/>
      <c r="AYP15" s="5"/>
      <c r="AYQ15" s="5"/>
      <c r="AYR15" s="5"/>
      <c r="AYS15" s="5"/>
      <c r="AYT15" s="5"/>
      <c r="AYU15" s="5"/>
      <c r="AYV15" s="5"/>
      <c r="AYW15" s="5"/>
      <c r="AYX15" s="5"/>
      <c r="AYY15" s="5"/>
      <c r="AYZ15" s="5"/>
      <c r="AZA15" s="5"/>
      <c r="AZB15" s="5"/>
      <c r="AZC15" s="5"/>
      <c r="AZD15" s="5"/>
      <c r="AZE15" s="5"/>
      <c r="AZF15" s="5"/>
      <c r="AZG15" s="5"/>
      <c r="AZH15" s="5"/>
      <c r="AZI15" s="5"/>
      <c r="AZJ15" s="5"/>
      <c r="AZK15" s="5"/>
      <c r="AZL15" s="5"/>
      <c r="AZM15" s="5"/>
      <c r="AZN15" s="5"/>
      <c r="AZO15" s="5"/>
      <c r="AZP15" s="5"/>
      <c r="AZQ15" s="5"/>
      <c r="AZR15" s="5"/>
      <c r="AZS15" s="5"/>
      <c r="AZT15" s="5"/>
      <c r="AZU15" s="5"/>
      <c r="AZV15" s="5"/>
      <c r="AZW15" s="5"/>
      <c r="AZX15" s="5"/>
      <c r="AZY15" s="5"/>
      <c r="AZZ15" s="5"/>
      <c r="BAA15" s="5"/>
      <c r="BAB15" s="5"/>
      <c r="BAC15" s="5"/>
      <c r="BAD15" s="5"/>
      <c r="BAE15" s="5"/>
      <c r="BAF15" s="5"/>
      <c r="BAG15" s="5"/>
      <c r="BAH15" s="5"/>
      <c r="BAI15" s="5"/>
      <c r="BAJ15" s="5"/>
      <c r="BAK15" s="5"/>
      <c r="BAL15" s="5"/>
      <c r="BAM15" s="5"/>
      <c r="BAN15" s="5"/>
      <c r="BAO15" s="5"/>
      <c r="BAP15" s="5"/>
      <c r="BAQ15" s="5"/>
      <c r="BAR15" s="5"/>
      <c r="BAS15" s="5"/>
      <c r="BAT15" s="5"/>
      <c r="BAU15" s="5"/>
      <c r="BAV15" s="5"/>
      <c r="BAW15" s="5"/>
      <c r="BAX15" s="5"/>
      <c r="BAY15" s="5"/>
      <c r="BAZ15" s="5"/>
      <c r="BBA15" s="5"/>
      <c r="BBB15" s="5"/>
      <c r="BBC15" s="5"/>
      <c r="BBD15" s="5"/>
      <c r="BBE15" s="5"/>
      <c r="BBF15" s="5"/>
      <c r="BBG15" s="5"/>
      <c r="BBH15" s="5"/>
      <c r="BBI15" s="5"/>
      <c r="BBJ15" s="5"/>
      <c r="BBK15" s="5"/>
      <c r="BBL15" s="5"/>
      <c r="BBM15" s="5"/>
      <c r="BBN15" s="5"/>
      <c r="BBO15" s="5"/>
      <c r="BBP15" s="5"/>
      <c r="BBQ15" s="5"/>
      <c r="BBR15" s="5"/>
      <c r="BBS15" s="5"/>
      <c r="BBT15" s="5"/>
      <c r="BBU15" s="5"/>
      <c r="BBV15" s="5"/>
      <c r="BBW15" s="5"/>
      <c r="BBX15" s="5"/>
      <c r="BBY15" s="5"/>
      <c r="BBZ15" s="5"/>
      <c r="BCA15" s="5"/>
      <c r="BCB15" s="5"/>
      <c r="BCC15" s="5"/>
      <c r="BCD15" s="5"/>
      <c r="BCE15" s="5"/>
      <c r="BCF15" s="5"/>
      <c r="BCG15" s="5"/>
      <c r="BCH15" s="5"/>
      <c r="BCI15" s="5"/>
      <c r="BCJ15" s="5"/>
      <c r="BCK15" s="5"/>
      <c r="BCL15" s="5"/>
      <c r="BCM15" s="5"/>
      <c r="BCN15" s="5"/>
      <c r="BCO15" s="5"/>
      <c r="BCP15" s="5"/>
      <c r="BCQ15" s="5"/>
      <c r="BCR15" s="5"/>
      <c r="BCS15" s="5"/>
      <c r="BCT15" s="5"/>
      <c r="BCU15" s="5"/>
      <c r="BCV15" s="5"/>
      <c r="BCW15" s="5"/>
      <c r="BCX15" s="5"/>
      <c r="BCY15" s="5"/>
      <c r="BCZ15" s="5"/>
      <c r="BDA15" s="5"/>
      <c r="BDB15" s="5"/>
      <c r="BDC15" s="5"/>
      <c r="BDD15" s="5"/>
      <c r="BDE15" s="5"/>
      <c r="BDF15" s="5"/>
      <c r="BDG15" s="5"/>
      <c r="BDH15" s="5"/>
      <c r="BDI15" s="5"/>
      <c r="BDJ15" s="5"/>
      <c r="BDK15" s="5"/>
      <c r="BDL15" s="5"/>
      <c r="BDM15" s="5"/>
      <c r="BDN15" s="5"/>
      <c r="BDO15" s="5"/>
      <c r="BDP15" s="5"/>
      <c r="BDQ15" s="5"/>
      <c r="BDR15" s="5"/>
      <c r="BDS15" s="5"/>
      <c r="BDT15" s="5"/>
      <c r="BDU15" s="5"/>
      <c r="BDV15" s="5"/>
      <c r="BDW15" s="5"/>
      <c r="BDX15" s="5"/>
      <c r="BDY15" s="5"/>
      <c r="BDZ15" s="5"/>
      <c r="BEA15" s="5"/>
      <c r="BEB15" s="5"/>
      <c r="BEC15" s="5"/>
      <c r="BED15" s="5"/>
      <c r="BEE15" s="5"/>
      <c r="BEF15" s="5"/>
      <c r="BEG15" s="5"/>
      <c r="BEH15" s="5"/>
      <c r="BEI15" s="5"/>
      <c r="BEJ15" s="5"/>
      <c r="BEK15" s="5"/>
      <c r="BEL15" s="5"/>
      <c r="BEM15" s="5"/>
      <c r="BEN15" s="5"/>
      <c r="BEO15" s="5"/>
      <c r="BEP15" s="5"/>
      <c r="BEQ15" s="5"/>
      <c r="BER15" s="5"/>
      <c r="BES15" s="5"/>
      <c r="BET15" s="5"/>
      <c r="BEU15" s="5"/>
      <c r="BEV15" s="5"/>
      <c r="BEW15" s="5"/>
      <c r="BEX15" s="5"/>
      <c r="BEY15" s="5"/>
      <c r="BEZ15" s="5"/>
      <c r="BFA15" s="5"/>
      <c r="BFB15" s="5"/>
      <c r="BFC15" s="5"/>
      <c r="BFD15" s="5"/>
      <c r="BFE15" s="5"/>
      <c r="BFF15" s="5"/>
      <c r="BFG15" s="5"/>
      <c r="BFH15" s="5"/>
      <c r="BFI15" s="5"/>
      <c r="BFJ15" s="5"/>
      <c r="BFK15" s="5"/>
      <c r="BFL15" s="5"/>
      <c r="BFM15" s="5"/>
      <c r="BFN15" s="5"/>
      <c r="BFO15" s="5"/>
      <c r="BFP15" s="5"/>
      <c r="BFQ15" s="5"/>
      <c r="BFR15" s="5"/>
      <c r="BFS15" s="5"/>
      <c r="BFT15" s="5"/>
      <c r="BFU15" s="5"/>
      <c r="BFV15" s="5"/>
      <c r="BFW15" s="5"/>
      <c r="BFX15" s="5"/>
      <c r="BFY15" s="5"/>
      <c r="BFZ15" s="5"/>
      <c r="BGA15" s="5"/>
      <c r="BGB15" s="5"/>
      <c r="BGC15" s="5"/>
      <c r="BGD15" s="5"/>
      <c r="BGE15" s="5"/>
      <c r="BGF15" s="5"/>
      <c r="BGG15" s="5"/>
      <c r="BGH15" s="5"/>
      <c r="BGI15" s="5"/>
      <c r="BGJ15" s="5"/>
      <c r="BGK15" s="5"/>
      <c r="BGL15" s="5"/>
      <c r="BGM15" s="5"/>
      <c r="BGN15" s="5"/>
      <c r="BGO15" s="5"/>
      <c r="BGP15" s="5"/>
      <c r="BGQ15" s="5"/>
      <c r="BGR15" s="5"/>
      <c r="BGS15" s="5"/>
      <c r="BGT15" s="5"/>
      <c r="BGU15" s="5"/>
      <c r="BGV15" s="5"/>
      <c r="BGW15" s="5"/>
      <c r="BGX15" s="5"/>
      <c r="BGY15" s="5"/>
      <c r="BGZ15" s="5"/>
      <c r="BHA15" s="5"/>
      <c r="BHB15" s="5"/>
      <c r="BHC15" s="5"/>
      <c r="BHD15" s="5"/>
      <c r="BHE15" s="5"/>
      <c r="BHF15" s="5"/>
      <c r="BHG15" s="5"/>
      <c r="BHH15" s="5"/>
      <c r="BHI15" s="5"/>
      <c r="BHJ15" s="5"/>
      <c r="BHK15" s="5"/>
      <c r="BHL15" s="5"/>
      <c r="BHM15" s="5"/>
      <c r="BHN15" s="5"/>
      <c r="BHO15" s="5"/>
      <c r="BHP15" s="5"/>
      <c r="BHQ15" s="5"/>
      <c r="BHR15" s="5"/>
      <c r="BHS15" s="5"/>
      <c r="BHT15" s="5"/>
      <c r="BHU15" s="5"/>
      <c r="BHV15" s="5"/>
      <c r="BHW15" s="5"/>
      <c r="BHX15" s="5"/>
      <c r="BHY15" s="5"/>
      <c r="BHZ15" s="5"/>
      <c r="BIA15" s="5"/>
      <c r="BIB15" s="5"/>
      <c r="BIC15" s="5"/>
      <c r="BID15" s="5"/>
      <c r="BIE15" s="5"/>
      <c r="BIF15" s="5"/>
      <c r="BIG15" s="5"/>
      <c r="BIH15" s="5"/>
      <c r="BII15" s="5"/>
      <c r="BIJ15" s="5"/>
      <c r="BIK15" s="5"/>
      <c r="BIL15" s="5"/>
      <c r="BIM15" s="5"/>
      <c r="BIN15" s="5"/>
      <c r="BIO15" s="5"/>
      <c r="BIP15" s="5"/>
      <c r="BIQ15" s="5"/>
      <c r="BIR15" s="5"/>
      <c r="BIS15" s="5"/>
      <c r="BIT15" s="5"/>
      <c r="BIU15" s="5"/>
      <c r="BIV15" s="5"/>
      <c r="BIW15" s="5"/>
      <c r="BIX15" s="5"/>
      <c r="BIY15" s="5"/>
      <c r="BIZ15" s="5"/>
      <c r="BJA15" s="5"/>
      <c r="BJB15" s="5"/>
      <c r="BJC15" s="5"/>
      <c r="BJD15" s="5"/>
      <c r="BJE15" s="5"/>
      <c r="BJF15" s="5"/>
      <c r="BJG15" s="5"/>
      <c r="BJH15" s="5"/>
      <c r="BJI15" s="5"/>
      <c r="BJJ15" s="5"/>
      <c r="BJK15" s="5"/>
      <c r="BJL15" s="5"/>
      <c r="BJM15" s="5"/>
      <c r="BJN15" s="5"/>
      <c r="BJO15" s="5"/>
      <c r="BJP15" s="5"/>
      <c r="BJQ15" s="5"/>
      <c r="BJR15" s="5"/>
      <c r="BJS15" s="5"/>
      <c r="BJT15" s="5"/>
      <c r="BJU15" s="5"/>
      <c r="BJV15" s="5"/>
      <c r="BJW15" s="5"/>
      <c r="BJX15" s="5"/>
      <c r="BJY15" s="5"/>
      <c r="BJZ15" s="5"/>
      <c r="BKA15" s="5"/>
      <c r="BKB15" s="5"/>
      <c r="BKC15" s="5"/>
      <c r="BKD15" s="5"/>
      <c r="BKE15" s="5"/>
      <c r="BKF15" s="5"/>
      <c r="BKG15" s="5"/>
      <c r="BKH15" s="5"/>
      <c r="BKI15" s="5"/>
      <c r="BKJ15" s="5"/>
      <c r="BKK15" s="5"/>
      <c r="BKL15" s="5"/>
      <c r="BKM15" s="5"/>
      <c r="BKN15" s="5"/>
      <c r="BKO15" s="5"/>
      <c r="BKP15" s="5"/>
      <c r="BKQ15" s="5"/>
      <c r="BKR15" s="5"/>
      <c r="BKS15" s="5"/>
      <c r="BKT15" s="5"/>
      <c r="BKU15" s="5"/>
      <c r="BKV15" s="5"/>
      <c r="BKW15" s="5"/>
      <c r="BKX15" s="5"/>
      <c r="BKY15" s="5"/>
      <c r="BKZ15" s="5"/>
      <c r="BLA15" s="5"/>
      <c r="BLB15" s="5"/>
      <c r="BLC15" s="5"/>
      <c r="BLD15" s="5"/>
      <c r="BLE15" s="5"/>
      <c r="BLF15" s="5"/>
      <c r="BLG15" s="5"/>
      <c r="BLH15" s="5"/>
      <c r="BLI15" s="5"/>
      <c r="BLJ15" s="5"/>
      <c r="BLK15" s="5"/>
      <c r="BLL15" s="5"/>
      <c r="BLM15" s="5"/>
      <c r="BLN15" s="5"/>
      <c r="BLO15" s="5"/>
      <c r="BLP15" s="5"/>
      <c r="BLQ15" s="5"/>
      <c r="BLR15" s="5"/>
      <c r="BLS15" s="5"/>
      <c r="BLT15" s="5"/>
      <c r="BLU15" s="5"/>
      <c r="BLV15" s="5"/>
      <c r="BLW15" s="5"/>
      <c r="BLX15" s="5"/>
      <c r="BLY15" s="5"/>
      <c r="BLZ15" s="5"/>
      <c r="BMA15" s="5"/>
      <c r="BMB15" s="5"/>
      <c r="BMC15" s="5"/>
      <c r="BMD15" s="5"/>
      <c r="BME15" s="5"/>
      <c r="BMF15" s="5"/>
      <c r="BMG15" s="5"/>
      <c r="BMH15" s="5"/>
      <c r="BMI15" s="5"/>
      <c r="BMJ15" s="5"/>
      <c r="BMK15" s="5"/>
      <c r="BML15" s="5"/>
      <c r="BMM15" s="5"/>
      <c r="BMN15" s="5"/>
      <c r="BMO15" s="5"/>
      <c r="BMP15" s="5"/>
      <c r="BMQ15" s="5"/>
      <c r="BMR15" s="5"/>
      <c r="BMS15" s="5"/>
      <c r="BMT15" s="5"/>
      <c r="BMU15" s="5"/>
      <c r="BMV15" s="5"/>
      <c r="BMW15" s="5"/>
      <c r="BMX15" s="5"/>
      <c r="BMY15" s="5"/>
      <c r="BMZ15" s="5"/>
      <c r="BNA15" s="5"/>
      <c r="BNB15" s="5"/>
      <c r="BNC15" s="5"/>
      <c r="BND15" s="5"/>
      <c r="BNE15" s="5"/>
      <c r="BNF15" s="5"/>
      <c r="BNG15" s="5"/>
      <c r="BNH15" s="5"/>
      <c r="BNI15" s="5"/>
      <c r="BNJ15" s="5"/>
      <c r="BNK15" s="5"/>
      <c r="BNL15" s="5"/>
      <c r="BNM15" s="5"/>
      <c r="BNN15" s="5"/>
      <c r="BNO15" s="5"/>
      <c r="BNP15" s="5"/>
      <c r="BNQ15" s="5"/>
      <c r="BNR15" s="5"/>
      <c r="BNS15" s="5"/>
      <c r="BNT15" s="5"/>
      <c r="BNU15" s="5"/>
      <c r="BNV15" s="5"/>
      <c r="BNW15" s="5"/>
      <c r="BNX15" s="5"/>
      <c r="BNY15" s="5"/>
      <c r="BNZ15" s="5"/>
      <c r="BOA15" s="5"/>
      <c r="BOB15" s="5"/>
      <c r="BOC15" s="5"/>
      <c r="BOD15" s="5"/>
      <c r="BOE15" s="5"/>
      <c r="BOF15" s="5"/>
      <c r="BOG15" s="5"/>
      <c r="BOH15" s="5"/>
      <c r="BOI15" s="5"/>
      <c r="BOJ15" s="5"/>
      <c r="BOK15" s="5"/>
      <c r="BOL15" s="5"/>
      <c r="BOM15" s="5"/>
      <c r="BON15" s="5"/>
      <c r="BOO15" s="5"/>
      <c r="BOP15" s="5"/>
      <c r="BOQ15" s="5"/>
      <c r="BOR15" s="5"/>
      <c r="BOS15" s="5"/>
      <c r="BOT15" s="5"/>
      <c r="BOU15" s="5"/>
      <c r="BOV15" s="5"/>
      <c r="BOW15" s="5"/>
      <c r="BOX15" s="5"/>
      <c r="BOY15" s="5"/>
      <c r="BOZ15" s="5"/>
      <c r="BPA15" s="5"/>
      <c r="BPB15" s="5"/>
      <c r="BPC15" s="5"/>
      <c r="BPD15" s="5"/>
      <c r="BPE15" s="5"/>
      <c r="BPF15" s="5"/>
      <c r="BPG15" s="5"/>
      <c r="BPH15" s="5"/>
      <c r="BPI15" s="5"/>
      <c r="BPJ15" s="5"/>
      <c r="BPK15" s="5"/>
      <c r="BPL15" s="5"/>
      <c r="BPM15" s="5"/>
      <c r="BPN15" s="5"/>
      <c r="BPO15" s="5"/>
      <c r="BPP15" s="5"/>
      <c r="BPQ15" s="5"/>
      <c r="BPR15" s="5"/>
      <c r="BPS15" s="5"/>
      <c r="BPT15" s="5"/>
      <c r="BPU15" s="5"/>
      <c r="BPV15" s="5"/>
      <c r="BPW15" s="5"/>
      <c r="BPX15" s="5"/>
      <c r="BPY15" s="5"/>
      <c r="BPZ15" s="5"/>
      <c r="BQA15" s="5"/>
      <c r="BQB15" s="5"/>
      <c r="BQC15" s="5"/>
      <c r="BQD15" s="5"/>
      <c r="BQE15" s="5"/>
      <c r="BQF15" s="5"/>
      <c r="BQG15" s="5"/>
      <c r="BQH15" s="5"/>
      <c r="BQI15" s="5"/>
      <c r="BQJ15" s="5"/>
      <c r="BQK15" s="5"/>
      <c r="BQL15" s="5"/>
      <c r="BQM15" s="5"/>
      <c r="BQN15" s="5"/>
      <c r="BQO15" s="5"/>
      <c r="BQP15" s="5"/>
      <c r="BQQ15" s="5"/>
      <c r="BQR15" s="5"/>
      <c r="BQS15" s="5"/>
      <c r="BQT15" s="5"/>
      <c r="BQU15" s="5"/>
      <c r="BQV15" s="5"/>
      <c r="BQW15" s="5"/>
      <c r="BQX15" s="5"/>
      <c r="BQY15" s="5"/>
      <c r="BQZ15" s="5"/>
      <c r="BRA15" s="5"/>
      <c r="BRB15" s="5"/>
      <c r="BRC15" s="5"/>
      <c r="BRD15" s="5"/>
      <c r="BRE15" s="5"/>
      <c r="BRF15" s="5"/>
      <c r="BRG15" s="5"/>
      <c r="BRH15" s="5"/>
      <c r="BRI15" s="5"/>
      <c r="BRJ15" s="5"/>
      <c r="BRK15" s="5"/>
      <c r="BRL15" s="5"/>
      <c r="BRM15" s="5"/>
      <c r="BRN15" s="5"/>
      <c r="BRO15" s="5"/>
      <c r="BRP15" s="5"/>
      <c r="BRQ15" s="5"/>
      <c r="BRR15" s="5"/>
      <c r="BRS15" s="5"/>
      <c r="BRT15" s="5"/>
      <c r="BRU15" s="5"/>
      <c r="BRV15" s="5"/>
      <c r="BRW15" s="5"/>
      <c r="BRX15" s="5"/>
      <c r="BRY15" s="5"/>
      <c r="BRZ15" s="5"/>
      <c r="BSA15" s="5"/>
      <c r="BSB15" s="5"/>
      <c r="BSC15" s="5"/>
      <c r="BSD15" s="5"/>
      <c r="BSE15" s="5"/>
      <c r="BSF15" s="5"/>
      <c r="BSG15" s="5"/>
      <c r="BSH15" s="5"/>
      <c r="BSI15" s="5"/>
      <c r="BSJ15" s="5"/>
      <c r="BSK15" s="5"/>
      <c r="BSL15" s="5"/>
      <c r="BSM15" s="5"/>
      <c r="BSN15" s="5"/>
      <c r="BSO15" s="5"/>
      <c r="BSP15" s="5"/>
      <c r="BSQ15" s="5"/>
      <c r="BSR15" s="5"/>
      <c r="BSS15" s="5"/>
      <c r="BST15" s="5"/>
      <c r="BSU15" s="5"/>
      <c r="BSV15" s="5"/>
      <c r="BSW15" s="5"/>
      <c r="BSX15" s="5"/>
      <c r="BSY15" s="5"/>
      <c r="BSZ15" s="5"/>
      <c r="BTA15" s="5"/>
      <c r="BTB15" s="5"/>
      <c r="BTC15" s="5"/>
      <c r="BTD15" s="5"/>
      <c r="BTE15" s="5"/>
      <c r="BTF15" s="5"/>
      <c r="BTG15" s="5"/>
      <c r="BTH15" s="5"/>
      <c r="BTI15" s="5"/>
      <c r="BTJ15" s="5"/>
      <c r="BTK15" s="5"/>
      <c r="BTL15" s="5"/>
      <c r="BTM15" s="5"/>
      <c r="BTN15" s="5"/>
      <c r="BTO15" s="5"/>
      <c r="BTP15" s="5"/>
      <c r="BTQ15" s="5"/>
      <c r="BTR15" s="5"/>
      <c r="BTS15" s="5"/>
      <c r="BTT15" s="5"/>
      <c r="BTU15" s="5"/>
      <c r="BTV15" s="5"/>
      <c r="BTW15" s="5"/>
      <c r="BTX15" s="5"/>
      <c r="BTY15" s="5"/>
      <c r="BTZ15" s="5"/>
      <c r="BUA15" s="5"/>
      <c r="BUB15" s="5"/>
      <c r="BUC15" s="5"/>
      <c r="BUD15" s="5"/>
      <c r="BUE15" s="5"/>
      <c r="BUF15" s="5"/>
      <c r="BUG15" s="5"/>
      <c r="BUH15" s="5"/>
      <c r="BUI15" s="5"/>
      <c r="BUJ15" s="5"/>
      <c r="BUK15" s="5"/>
      <c r="BUL15" s="5"/>
      <c r="BUM15" s="5"/>
      <c r="BUN15" s="5"/>
      <c r="BUO15" s="5"/>
      <c r="BUP15" s="5"/>
      <c r="BUQ15" s="5"/>
      <c r="BUR15" s="5"/>
      <c r="BUS15" s="5"/>
      <c r="BUT15" s="5"/>
      <c r="BUU15" s="5"/>
      <c r="BUV15" s="5"/>
      <c r="BUW15" s="5"/>
      <c r="BUX15" s="5"/>
      <c r="BUY15" s="5"/>
      <c r="BUZ15" s="5"/>
      <c r="BVA15" s="5"/>
      <c r="BVB15" s="5"/>
      <c r="BVC15" s="5"/>
      <c r="BVD15" s="5"/>
      <c r="BVE15" s="5"/>
      <c r="BVF15" s="5"/>
      <c r="BVG15" s="5"/>
      <c r="BVH15" s="5"/>
      <c r="BVI15" s="5"/>
      <c r="BVJ15" s="5"/>
      <c r="BVK15" s="5"/>
      <c r="BVL15" s="5"/>
      <c r="BVM15" s="5"/>
      <c r="BVN15" s="5"/>
      <c r="BVO15" s="5"/>
      <c r="BVP15" s="5"/>
      <c r="BVQ15" s="5"/>
      <c r="BVR15" s="5"/>
      <c r="BVS15" s="5"/>
      <c r="BVT15" s="5"/>
      <c r="BVU15" s="5"/>
      <c r="BVV15" s="5"/>
      <c r="BVW15" s="5"/>
      <c r="BVX15" s="5"/>
      <c r="BVY15" s="5"/>
      <c r="BVZ15" s="5"/>
      <c r="BWA15" s="5"/>
      <c r="BWB15" s="5"/>
      <c r="BWC15" s="5"/>
      <c r="BWD15" s="5"/>
      <c r="BWE15" s="5"/>
      <c r="BWF15" s="5"/>
      <c r="BWG15" s="5"/>
      <c r="BWH15" s="5"/>
      <c r="BWI15" s="5"/>
      <c r="BWJ15" s="5"/>
      <c r="BWK15" s="5"/>
      <c r="BWL15" s="5"/>
      <c r="BWM15" s="5"/>
      <c r="BWN15" s="5"/>
      <c r="BWO15" s="5"/>
      <c r="BWP15" s="5"/>
      <c r="BWQ15" s="5"/>
      <c r="BWR15" s="5"/>
      <c r="BWS15" s="5"/>
      <c r="BWT15" s="5"/>
      <c r="BWU15" s="5"/>
      <c r="BWV15" s="5"/>
      <c r="BWW15" s="5"/>
      <c r="BWX15" s="5"/>
      <c r="BWY15" s="5"/>
      <c r="BWZ15" s="5"/>
      <c r="BXA15" s="5"/>
      <c r="BXB15" s="5"/>
      <c r="BXC15" s="5"/>
      <c r="BXD15" s="5"/>
      <c r="BXE15" s="5"/>
      <c r="BXF15" s="5"/>
      <c r="BXG15" s="5"/>
      <c r="BXH15" s="5"/>
      <c r="BXI15" s="5"/>
      <c r="BXJ15" s="5"/>
      <c r="BXK15" s="5"/>
      <c r="BXL15" s="5"/>
      <c r="BXM15" s="5"/>
      <c r="BXN15" s="5"/>
      <c r="BXO15" s="5"/>
      <c r="BXP15" s="5"/>
      <c r="BXQ15" s="5"/>
      <c r="BXR15" s="5"/>
      <c r="BXS15" s="5"/>
      <c r="BXT15" s="5"/>
      <c r="BXU15" s="5"/>
      <c r="BXV15" s="5"/>
      <c r="BXW15" s="5"/>
      <c r="BXX15" s="5"/>
      <c r="BXY15" s="5"/>
      <c r="BXZ15" s="5"/>
      <c r="BYA15" s="5"/>
      <c r="BYB15" s="5"/>
      <c r="BYC15" s="5"/>
      <c r="BYD15" s="5"/>
      <c r="BYE15" s="5"/>
      <c r="BYF15" s="5"/>
      <c r="BYG15" s="5"/>
      <c r="BYH15" s="5"/>
      <c r="BYI15" s="5"/>
      <c r="BYJ15" s="5"/>
      <c r="BYK15" s="5"/>
      <c r="BYL15" s="5"/>
      <c r="BYM15" s="5"/>
      <c r="BYN15" s="5"/>
      <c r="BYO15" s="5"/>
      <c r="BYP15" s="5"/>
      <c r="BYQ15" s="5"/>
      <c r="BYR15" s="5"/>
      <c r="BYS15" s="5"/>
      <c r="BYT15" s="5"/>
      <c r="BYU15" s="5"/>
      <c r="BYV15" s="5"/>
      <c r="BYW15" s="5"/>
      <c r="BYX15" s="5"/>
      <c r="BYY15" s="5"/>
      <c r="BYZ15" s="5"/>
      <c r="BZA15" s="5"/>
      <c r="BZB15" s="5"/>
      <c r="BZC15" s="5"/>
      <c r="BZD15" s="5"/>
      <c r="BZE15" s="5"/>
      <c r="BZF15" s="5"/>
      <c r="BZG15" s="5"/>
      <c r="BZH15" s="5"/>
      <c r="BZI15" s="5"/>
      <c r="BZJ15" s="5"/>
      <c r="BZK15" s="5"/>
      <c r="BZL15" s="5"/>
      <c r="BZM15" s="5"/>
      <c r="BZN15" s="5"/>
      <c r="BZO15" s="5"/>
      <c r="BZP15" s="5"/>
      <c r="BZQ15" s="5"/>
      <c r="BZR15" s="5"/>
      <c r="BZS15" s="5"/>
      <c r="BZT15" s="5"/>
      <c r="BZU15" s="5"/>
      <c r="BZV15" s="5"/>
      <c r="BZW15" s="5"/>
      <c r="BZX15" s="5"/>
      <c r="BZY15" s="5"/>
      <c r="BZZ15" s="5"/>
      <c r="CAA15" s="5"/>
      <c r="CAB15" s="5"/>
      <c r="CAC15" s="5"/>
      <c r="CAD15" s="5"/>
      <c r="CAE15" s="5"/>
      <c r="CAF15" s="5"/>
      <c r="CAG15" s="5"/>
      <c r="CAH15" s="5"/>
      <c r="CAI15" s="5"/>
      <c r="CAJ15" s="5"/>
      <c r="CAK15" s="5"/>
      <c r="CAL15" s="5"/>
      <c r="CAM15" s="5"/>
      <c r="CAN15" s="5"/>
      <c r="CAO15" s="5"/>
      <c r="CAP15" s="5"/>
      <c r="CAQ15" s="5"/>
      <c r="CAR15" s="5"/>
      <c r="CAS15" s="5"/>
      <c r="CAT15" s="5"/>
      <c r="CAU15" s="5"/>
      <c r="CAV15" s="5"/>
      <c r="CAW15" s="5"/>
      <c r="CAX15" s="5"/>
      <c r="CAY15" s="5"/>
      <c r="CAZ15" s="5"/>
      <c r="CBA15" s="5"/>
      <c r="CBB15" s="5"/>
      <c r="CBC15" s="5"/>
      <c r="CBD15" s="5"/>
      <c r="CBE15" s="5"/>
      <c r="CBF15" s="5"/>
      <c r="CBG15" s="5"/>
      <c r="CBH15" s="5"/>
      <c r="CBI15" s="5"/>
      <c r="CBJ15" s="5"/>
      <c r="CBK15" s="5"/>
      <c r="CBL15" s="5"/>
      <c r="CBM15" s="5"/>
      <c r="CBN15" s="5"/>
      <c r="CBO15" s="5"/>
      <c r="CBP15" s="5"/>
      <c r="CBQ15" s="5"/>
      <c r="CBR15" s="5"/>
      <c r="CBS15" s="5"/>
      <c r="CBT15" s="5"/>
      <c r="CBU15" s="5"/>
      <c r="CBV15" s="5"/>
      <c r="CBW15" s="5"/>
      <c r="CBX15" s="5"/>
      <c r="CBY15" s="5"/>
      <c r="CBZ15" s="5"/>
      <c r="CCA15" s="5"/>
      <c r="CCB15" s="5"/>
      <c r="CCC15" s="5"/>
      <c r="CCD15" s="5"/>
      <c r="CCE15" s="5"/>
      <c r="CCF15" s="5"/>
      <c r="CCG15" s="5"/>
      <c r="CCH15" s="5"/>
      <c r="CCI15" s="5"/>
      <c r="CCJ15" s="5"/>
      <c r="CCK15" s="5"/>
      <c r="CCL15" s="5"/>
      <c r="CCM15" s="5"/>
      <c r="CCN15" s="5"/>
      <c r="CCO15" s="5"/>
      <c r="CCP15" s="5"/>
      <c r="CCQ15" s="5"/>
      <c r="CCR15" s="5"/>
      <c r="CCS15" s="5"/>
      <c r="CCT15" s="5"/>
      <c r="CCU15" s="5"/>
      <c r="CCV15" s="5"/>
      <c r="CCW15" s="5"/>
      <c r="CCX15" s="5"/>
      <c r="CCY15" s="5"/>
      <c r="CCZ15" s="5"/>
      <c r="CDA15" s="5"/>
      <c r="CDB15" s="5"/>
      <c r="CDC15" s="5"/>
      <c r="CDD15" s="5"/>
      <c r="CDE15" s="5"/>
      <c r="CDF15" s="5"/>
      <c r="CDG15" s="5"/>
      <c r="CDH15" s="5"/>
      <c r="CDI15" s="5"/>
      <c r="CDJ15" s="5"/>
      <c r="CDK15" s="5"/>
      <c r="CDL15" s="5"/>
      <c r="CDM15" s="5"/>
      <c r="CDN15" s="5"/>
      <c r="CDO15" s="5"/>
      <c r="CDP15" s="5"/>
      <c r="CDQ15" s="5"/>
      <c r="CDR15" s="5"/>
      <c r="CDS15" s="5"/>
      <c r="CDT15" s="5"/>
      <c r="CDU15" s="5"/>
      <c r="CDV15" s="5"/>
      <c r="CDW15" s="5"/>
      <c r="CDX15" s="5"/>
      <c r="CDY15" s="5"/>
      <c r="CDZ15" s="5"/>
      <c r="CEA15" s="5"/>
      <c r="CEB15" s="5"/>
      <c r="CEC15" s="5"/>
      <c r="CED15" s="5"/>
      <c r="CEE15" s="5"/>
      <c r="CEF15" s="5"/>
      <c r="CEG15" s="5"/>
      <c r="CEH15" s="5"/>
      <c r="CEI15" s="5"/>
      <c r="CEJ15" s="5"/>
      <c r="CEK15" s="5"/>
      <c r="CEL15" s="5"/>
      <c r="CEM15" s="5"/>
      <c r="CEN15" s="5"/>
      <c r="CEO15" s="5"/>
      <c r="CEP15" s="5"/>
      <c r="CEQ15" s="5"/>
      <c r="CER15" s="5"/>
      <c r="CES15" s="5"/>
      <c r="CET15" s="5"/>
      <c r="CEU15" s="5"/>
      <c r="CEV15" s="5"/>
      <c r="CEW15" s="5"/>
      <c r="CEX15" s="5"/>
      <c r="CEY15" s="5"/>
      <c r="CEZ15" s="5"/>
      <c r="CFA15" s="5"/>
      <c r="CFB15" s="5"/>
      <c r="CFC15" s="5"/>
      <c r="CFD15" s="5"/>
      <c r="CFE15" s="5"/>
      <c r="CFF15" s="5"/>
      <c r="CFG15" s="5"/>
      <c r="CFH15" s="5"/>
      <c r="CFI15" s="5"/>
      <c r="CFJ15" s="5"/>
      <c r="CFK15" s="5"/>
      <c r="CFL15" s="5"/>
      <c r="CFM15" s="5"/>
      <c r="CFN15" s="5"/>
      <c r="CFO15" s="5"/>
      <c r="CFP15" s="5"/>
      <c r="CFQ15" s="5"/>
      <c r="CFR15" s="5"/>
      <c r="CFS15" s="5"/>
      <c r="CFT15" s="5"/>
      <c r="CFU15" s="5"/>
      <c r="CFV15" s="5"/>
      <c r="CFW15" s="5"/>
      <c r="CFX15" s="5"/>
      <c r="CFY15" s="5"/>
      <c r="CFZ15" s="5"/>
      <c r="CGA15" s="5"/>
      <c r="CGB15" s="5"/>
      <c r="CGC15" s="5"/>
      <c r="CGD15" s="5"/>
      <c r="CGE15" s="5"/>
      <c r="CGF15" s="5"/>
      <c r="CGG15" s="5"/>
      <c r="CGH15" s="5"/>
      <c r="CGI15" s="5"/>
      <c r="CGJ15" s="5"/>
      <c r="CGK15" s="5"/>
      <c r="CGL15" s="5"/>
      <c r="CGM15" s="5"/>
      <c r="CGN15" s="5"/>
      <c r="CGO15" s="5"/>
      <c r="CGP15" s="5"/>
      <c r="CGQ15" s="5"/>
      <c r="CGR15" s="5"/>
      <c r="CGS15" s="5"/>
      <c r="CGT15" s="5"/>
      <c r="CGU15" s="5"/>
      <c r="CGV15" s="5"/>
      <c r="CGW15" s="5"/>
      <c r="CGX15" s="5"/>
      <c r="CGY15" s="5"/>
      <c r="CGZ15" s="5"/>
      <c r="CHA15" s="5"/>
      <c r="CHB15" s="5"/>
      <c r="CHC15" s="5"/>
      <c r="CHD15" s="5"/>
      <c r="CHE15" s="5"/>
      <c r="CHF15" s="5"/>
      <c r="CHG15" s="5"/>
      <c r="CHH15" s="5"/>
      <c r="CHI15" s="5"/>
      <c r="CHJ15" s="5"/>
      <c r="CHK15" s="5"/>
      <c r="CHL15" s="5"/>
      <c r="CHM15" s="5"/>
      <c r="CHN15" s="5"/>
      <c r="CHO15" s="5"/>
      <c r="CHP15" s="5"/>
      <c r="CHQ15" s="5"/>
      <c r="CHR15" s="5"/>
      <c r="CHS15" s="5"/>
      <c r="CHT15" s="5"/>
      <c r="CHU15" s="5"/>
      <c r="CHV15" s="5"/>
      <c r="CHW15" s="5"/>
      <c r="CHX15" s="5"/>
      <c r="CHY15" s="5"/>
      <c r="CHZ15" s="5"/>
      <c r="CIA15" s="5"/>
      <c r="CIB15" s="5"/>
      <c r="CIC15" s="5"/>
      <c r="CID15" s="5"/>
      <c r="CIE15" s="5"/>
      <c r="CIF15" s="5"/>
      <c r="CIG15" s="5"/>
      <c r="CIH15" s="5"/>
      <c r="CII15" s="5"/>
      <c r="CIJ15" s="5"/>
      <c r="CIK15" s="5"/>
      <c r="CIL15" s="5"/>
      <c r="CIM15" s="5"/>
      <c r="CIN15" s="5"/>
      <c r="CIO15" s="5"/>
      <c r="CIP15" s="5"/>
      <c r="CIQ15" s="5"/>
      <c r="CIR15" s="5"/>
      <c r="CIS15" s="5"/>
      <c r="CIT15" s="5"/>
      <c r="CIU15" s="5"/>
      <c r="CIV15" s="5"/>
      <c r="CIW15" s="5"/>
      <c r="CIX15" s="5"/>
      <c r="CIY15" s="5"/>
      <c r="CIZ15" s="5"/>
      <c r="CJA15" s="5"/>
      <c r="CJB15" s="5"/>
      <c r="CJC15" s="5"/>
      <c r="CJD15" s="5"/>
      <c r="CJE15" s="5"/>
      <c r="CJF15" s="5"/>
      <c r="CJG15" s="5"/>
      <c r="CJH15" s="5"/>
      <c r="CJI15" s="5"/>
      <c r="CJJ15" s="5"/>
      <c r="CJK15" s="5"/>
      <c r="CJL15" s="5"/>
      <c r="CJM15" s="5"/>
      <c r="CJN15" s="5"/>
      <c r="CJO15" s="5"/>
      <c r="CJP15" s="5"/>
      <c r="CJQ15" s="5"/>
      <c r="CJR15" s="5"/>
      <c r="CJS15" s="5"/>
      <c r="CJT15" s="5"/>
      <c r="CJU15" s="5"/>
      <c r="CJV15" s="5"/>
      <c r="CJW15" s="5"/>
      <c r="CJX15" s="5"/>
      <c r="CJY15" s="5"/>
      <c r="CJZ15" s="5"/>
      <c r="CKA15" s="5"/>
      <c r="CKB15" s="5"/>
      <c r="CKC15" s="5"/>
      <c r="CKD15" s="5"/>
      <c r="CKE15" s="5"/>
      <c r="CKF15" s="5"/>
      <c r="CKG15" s="5"/>
      <c r="CKH15" s="5"/>
      <c r="CKI15" s="5"/>
      <c r="CKJ15" s="5"/>
      <c r="CKK15" s="5"/>
      <c r="CKL15" s="5"/>
      <c r="CKM15" s="5"/>
      <c r="CKN15" s="5"/>
      <c r="CKO15" s="5"/>
      <c r="CKP15" s="5"/>
      <c r="CKQ15" s="5"/>
      <c r="CKR15" s="5"/>
      <c r="CKS15" s="5"/>
      <c r="CKT15" s="5"/>
      <c r="CKU15" s="5"/>
      <c r="CKV15" s="5"/>
      <c r="CKW15" s="5"/>
      <c r="CKX15" s="5"/>
      <c r="CKY15" s="5"/>
      <c r="CKZ15" s="5"/>
      <c r="CLA15" s="5"/>
      <c r="CLB15" s="5"/>
      <c r="CLC15" s="5"/>
      <c r="CLD15" s="5"/>
      <c r="CLE15" s="5"/>
      <c r="CLF15" s="5"/>
      <c r="CLG15" s="5"/>
      <c r="CLH15" s="5"/>
      <c r="CLI15" s="5"/>
      <c r="CLJ15" s="5"/>
      <c r="CLK15" s="5"/>
      <c r="CLL15" s="5"/>
      <c r="CLM15" s="5"/>
      <c r="CLN15" s="5"/>
      <c r="CLO15" s="5"/>
      <c r="CLP15" s="5"/>
      <c r="CLQ15" s="5"/>
      <c r="CLR15" s="5"/>
      <c r="CLS15" s="5"/>
      <c r="CLT15" s="5"/>
      <c r="CLU15" s="5"/>
      <c r="CLV15" s="5"/>
      <c r="CLW15" s="5"/>
      <c r="CLX15" s="5"/>
      <c r="CLY15" s="5"/>
      <c r="CLZ15" s="5"/>
      <c r="CMA15" s="5"/>
      <c r="CMB15" s="5"/>
      <c r="CMC15" s="5"/>
      <c r="CMD15" s="5"/>
      <c r="CME15" s="5"/>
      <c r="CMF15" s="5"/>
      <c r="CMG15" s="5"/>
      <c r="CMH15" s="5"/>
      <c r="CMI15" s="5"/>
      <c r="CMJ15" s="5"/>
      <c r="CMK15" s="5"/>
      <c r="CML15" s="5"/>
      <c r="CMM15" s="5"/>
      <c r="CMN15" s="5"/>
      <c r="CMO15" s="5"/>
      <c r="CMP15" s="5"/>
      <c r="CMQ15" s="5"/>
      <c r="CMR15" s="5"/>
      <c r="CMS15" s="5"/>
      <c r="CMT15" s="5"/>
      <c r="CMU15" s="5"/>
      <c r="CMV15" s="5"/>
      <c r="CMW15" s="5"/>
      <c r="CMX15" s="5"/>
      <c r="CMY15" s="5"/>
      <c r="CMZ15" s="5"/>
      <c r="CNA15" s="5"/>
      <c r="CNB15" s="5"/>
      <c r="CNC15" s="5"/>
      <c r="CND15" s="5"/>
      <c r="CNE15" s="5"/>
      <c r="CNF15" s="5"/>
      <c r="CNG15" s="5"/>
      <c r="CNH15" s="5"/>
      <c r="CNI15" s="5"/>
      <c r="CNJ15" s="5"/>
      <c r="CNK15" s="5"/>
      <c r="CNL15" s="5"/>
      <c r="CNM15" s="5"/>
      <c r="CNN15" s="5"/>
      <c r="CNO15" s="5"/>
      <c r="CNP15" s="5"/>
      <c r="CNQ15" s="5"/>
      <c r="CNR15" s="5"/>
      <c r="CNS15" s="5"/>
      <c r="CNT15" s="5"/>
      <c r="CNU15" s="5"/>
      <c r="CNV15" s="5"/>
      <c r="CNW15" s="5"/>
      <c r="CNX15" s="5"/>
      <c r="CNY15" s="5"/>
      <c r="CNZ15" s="5"/>
      <c r="COA15" s="5"/>
      <c r="COB15" s="5"/>
      <c r="COC15" s="5"/>
      <c r="COD15" s="5"/>
      <c r="COE15" s="5"/>
      <c r="COF15" s="5"/>
      <c r="COG15" s="5"/>
      <c r="COH15" s="5"/>
      <c r="COI15" s="5"/>
      <c r="COJ15" s="5"/>
      <c r="COK15" s="5"/>
      <c r="COL15" s="5"/>
      <c r="COM15" s="5"/>
      <c r="CON15" s="5"/>
      <c r="COO15" s="5"/>
      <c r="COP15" s="5"/>
      <c r="COQ15" s="5"/>
      <c r="COR15" s="5"/>
      <c r="COS15" s="5"/>
      <c r="COT15" s="5"/>
      <c r="COU15" s="5"/>
      <c r="COV15" s="5"/>
      <c r="COW15" s="5"/>
      <c r="COX15" s="5"/>
      <c r="COY15" s="5"/>
      <c r="COZ15" s="5"/>
      <c r="CPA15" s="5"/>
      <c r="CPB15" s="5"/>
      <c r="CPC15" s="5"/>
      <c r="CPD15" s="5"/>
      <c r="CPE15" s="5"/>
      <c r="CPF15" s="5"/>
      <c r="CPG15" s="5"/>
      <c r="CPH15" s="5"/>
      <c r="CPI15" s="5"/>
      <c r="CPJ15" s="5"/>
      <c r="CPK15" s="5"/>
      <c r="CPL15" s="5"/>
      <c r="CPM15" s="5"/>
      <c r="CPN15" s="5"/>
      <c r="CPO15" s="5"/>
      <c r="CPP15" s="5"/>
      <c r="CPQ15" s="5"/>
      <c r="CPR15" s="5"/>
      <c r="CPS15" s="5"/>
      <c r="CPT15" s="5"/>
      <c r="CPU15" s="5"/>
      <c r="CPV15" s="5"/>
      <c r="CPW15" s="5"/>
      <c r="CPX15" s="5"/>
      <c r="CPY15" s="5"/>
      <c r="CPZ15" s="5"/>
      <c r="CQA15" s="5"/>
      <c r="CQB15" s="5"/>
      <c r="CQC15" s="5"/>
      <c r="CQD15" s="5"/>
      <c r="CQE15" s="5"/>
      <c r="CQF15" s="5"/>
      <c r="CQG15" s="5"/>
      <c r="CQH15" s="5"/>
      <c r="CQI15" s="5"/>
      <c r="CQJ15" s="5"/>
      <c r="CQK15" s="5"/>
      <c r="CQL15" s="5"/>
      <c r="CQM15" s="5"/>
      <c r="CQN15" s="5"/>
      <c r="CQO15" s="5"/>
      <c r="CQP15" s="5"/>
      <c r="CQQ15" s="5"/>
      <c r="CQR15" s="5"/>
      <c r="CQS15" s="5"/>
      <c r="CQT15" s="5"/>
      <c r="CQU15" s="5"/>
      <c r="CQV15" s="5"/>
      <c r="CQW15" s="5"/>
      <c r="CQX15" s="5"/>
      <c r="CQY15" s="5"/>
      <c r="CQZ15" s="5"/>
      <c r="CRA15" s="5"/>
      <c r="CRB15" s="5"/>
      <c r="CRC15" s="5"/>
      <c r="CRD15" s="5"/>
      <c r="CRE15" s="5"/>
      <c r="CRF15" s="5"/>
      <c r="CRG15" s="5"/>
      <c r="CRH15" s="5"/>
      <c r="CRI15" s="5"/>
      <c r="CRJ15" s="5"/>
      <c r="CRK15" s="5"/>
      <c r="CRL15" s="5"/>
      <c r="CRM15" s="5"/>
      <c r="CRN15" s="5"/>
      <c r="CRO15" s="5"/>
      <c r="CRP15" s="5"/>
      <c r="CRQ15" s="5"/>
      <c r="CRR15" s="5"/>
      <c r="CRS15" s="5"/>
      <c r="CRT15" s="5"/>
      <c r="CRU15" s="5"/>
      <c r="CRV15" s="5"/>
      <c r="CRW15" s="5"/>
      <c r="CRX15" s="5"/>
      <c r="CRY15" s="5"/>
      <c r="CRZ15" s="5"/>
      <c r="CSA15" s="5"/>
      <c r="CSB15" s="5"/>
      <c r="CSC15" s="5"/>
      <c r="CSD15" s="5"/>
      <c r="CSE15" s="5"/>
      <c r="CSF15" s="5"/>
      <c r="CSG15" s="5"/>
      <c r="CSH15" s="5"/>
      <c r="CSI15" s="5"/>
      <c r="CSJ15" s="5"/>
      <c r="CSK15" s="5"/>
      <c r="CSL15" s="5"/>
      <c r="CSM15" s="5"/>
      <c r="CSN15" s="5"/>
      <c r="CSO15" s="5"/>
      <c r="CSP15" s="5"/>
      <c r="CSQ15" s="5"/>
      <c r="CSR15" s="5"/>
      <c r="CSS15" s="5"/>
      <c r="CST15" s="5"/>
      <c r="CSU15" s="5"/>
      <c r="CSV15" s="5"/>
      <c r="CSW15" s="5"/>
      <c r="CSX15" s="5"/>
      <c r="CSY15" s="5"/>
      <c r="CSZ15" s="5"/>
      <c r="CTA15" s="5"/>
      <c r="CTB15" s="5"/>
      <c r="CTC15" s="5"/>
      <c r="CTD15" s="5"/>
      <c r="CTE15" s="5"/>
      <c r="CTF15" s="5"/>
      <c r="CTG15" s="5"/>
      <c r="CTH15" s="5"/>
      <c r="CTI15" s="5"/>
      <c r="CTJ15" s="5"/>
      <c r="CTK15" s="5"/>
      <c r="CTL15" s="5"/>
      <c r="CTM15" s="5"/>
      <c r="CTN15" s="5"/>
      <c r="CTO15" s="5"/>
      <c r="CTP15" s="5"/>
      <c r="CTQ15" s="5"/>
      <c r="CTR15" s="5"/>
      <c r="CTS15" s="5"/>
      <c r="CTT15" s="5"/>
      <c r="CTU15" s="5"/>
      <c r="CTV15" s="5"/>
      <c r="CTW15" s="5"/>
      <c r="CTX15" s="5"/>
      <c r="CTY15" s="5"/>
      <c r="CTZ15" s="5"/>
      <c r="CUA15" s="5"/>
      <c r="CUB15" s="5"/>
      <c r="CUC15" s="5"/>
      <c r="CUD15" s="5"/>
      <c r="CUE15" s="5"/>
      <c r="CUF15" s="5"/>
      <c r="CUG15" s="5"/>
      <c r="CUH15" s="5"/>
      <c r="CUI15" s="5"/>
      <c r="CUJ15" s="5"/>
      <c r="CUK15" s="5"/>
      <c r="CUL15" s="5"/>
      <c r="CUM15" s="5"/>
      <c r="CUN15" s="5"/>
      <c r="CUO15" s="5"/>
      <c r="CUP15" s="5"/>
      <c r="CUQ15" s="5"/>
      <c r="CUR15" s="5"/>
      <c r="CUS15" s="5"/>
      <c r="CUT15" s="5"/>
      <c r="CUU15" s="5"/>
      <c r="CUV15" s="5"/>
      <c r="CUW15" s="5"/>
      <c r="CUX15" s="5"/>
      <c r="CUY15" s="5"/>
      <c r="CUZ15" s="5"/>
      <c r="CVA15" s="5"/>
      <c r="CVB15" s="5"/>
      <c r="CVC15" s="5"/>
      <c r="CVD15" s="5"/>
      <c r="CVE15" s="5"/>
      <c r="CVF15" s="5"/>
      <c r="CVG15" s="5"/>
      <c r="CVH15" s="5"/>
      <c r="CVI15" s="5"/>
      <c r="CVJ15" s="5"/>
      <c r="CVK15" s="5"/>
      <c r="CVL15" s="5"/>
      <c r="CVM15" s="5"/>
      <c r="CVN15" s="5"/>
      <c r="CVO15" s="5"/>
      <c r="CVP15" s="5"/>
      <c r="CVQ15" s="5"/>
      <c r="CVR15" s="5"/>
      <c r="CVS15" s="5"/>
      <c r="CVT15" s="5"/>
      <c r="CVU15" s="5"/>
      <c r="CVV15" s="5"/>
      <c r="CVW15" s="5"/>
      <c r="CVX15" s="5"/>
      <c r="CVY15" s="5"/>
      <c r="CVZ15" s="5"/>
      <c r="CWA15" s="5"/>
      <c r="CWB15" s="5"/>
      <c r="CWC15" s="5"/>
      <c r="CWD15" s="5"/>
      <c r="CWE15" s="5"/>
      <c r="CWF15" s="5"/>
      <c r="CWG15" s="5"/>
      <c r="CWH15" s="5"/>
      <c r="CWI15" s="5"/>
      <c r="CWJ15" s="5"/>
      <c r="CWK15" s="5"/>
      <c r="CWL15" s="5"/>
      <c r="CWM15" s="5"/>
      <c r="CWN15" s="5"/>
      <c r="CWO15" s="5"/>
      <c r="CWP15" s="5"/>
      <c r="CWQ15" s="5"/>
      <c r="CWR15" s="5"/>
      <c r="CWS15" s="5"/>
      <c r="CWT15" s="5"/>
      <c r="CWU15" s="5"/>
      <c r="CWV15" s="5"/>
      <c r="CWW15" s="5"/>
      <c r="CWX15" s="5"/>
      <c r="CWY15" s="5"/>
      <c r="CWZ15" s="5"/>
      <c r="CXA15" s="5"/>
      <c r="CXB15" s="5"/>
      <c r="CXC15" s="5"/>
      <c r="CXD15" s="5"/>
      <c r="CXE15" s="5"/>
      <c r="CXF15" s="5"/>
      <c r="CXG15" s="5"/>
      <c r="CXH15" s="5"/>
      <c r="CXI15" s="5"/>
      <c r="CXJ15" s="5"/>
      <c r="CXK15" s="5"/>
      <c r="CXL15" s="5"/>
      <c r="CXM15" s="5"/>
      <c r="CXN15" s="5"/>
      <c r="CXO15" s="5"/>
      <c r="CXP15" s="5"/>
      <c r="CXQ15" s="5"/>
      <c r="CXR15" s="5"/>
      <c r="CXS15" s="5"/>
      <c r="CXT15" s="5"/>
      <c r="CXU15" s="5"/>
      <c r="CXV15" s="5"/>
      <c r="CXW15" s="5"/>
      <c r="CXX15" s="5"/>
      <c r="CXY15" s="5"/>
      <c r="CXZ15" s="5"/>
      <c r="CYA15" s="5"/>
      <c r="CYB15" s="5"/>
      <c r="CYC15" s="5"/>
      <c r="CYD15" s="5"/>
      <c r="CYE15" s="5"/>
      <c r="CYF15" s="5"/>
      <c r="CYG15" s="5"/>
      <c r="CYH15" s="5"/>
      <c r="CYI15" s="5"/>
      <c r="CYJ15" s="5"/>
      <c r="CYK15" s="5"/>
      <c r="CYL15" s="5"/>
      <c r="CYM15" s="5"/>
      <c r="CYN15" s="5"/>
      <c r="CYO15" s="5"/>
      <c r="CYP15" s="5"/>
      <c r="CYQ15" s="5"/>
      <c r="CYR15" s="5"/>
      <c r="CYS15" s="5"/>
      <c r="CYT15" s="5"/>
      <c r="CYU15" s="5"/>
      <c r="CYV15" s="5"/>
      <c r="CYW15" s="5"/>
      <c r="CYX15" s="5"/>
      <c r="CYY15" s="5"/>
      <c r="CYZ15" s="5"/>
      <c r="CZA15" s="5"/>
      <c r="CZB15" s="5"/>
      <c r="CZC15" s="5"/>
      <c r="CZD15" s="5"/>
      <c r="CZE15" s="5"/>
      <c r="CZF15" s="5"/>
      <c r="CZG15" s="5"/>
      <c r="CZH15" s="5"/>
      <c r="CZI15" s="5"/>
      <c r="CZJ15" s="5"/>
      <c r="CZK15" s="5"/>
      <c r="CZL15" s="5"/>
      <c r="CZM15" s="5"/>
      <c r="CZN15" s="5"/>
      <c r="CZO15" s="5"/>
      <c r="CZP15" s="5"/>
      <c r="CZQ15" s="5"/>
      <c r="CZR15" s="5"/>
      <c r="CZS15" s="5"/>
      <c r="CZT15" s="5"/>
      <c r="CZU15" s="5"/>
      <c r="CZV15" s="5"/>
      <c r="CZW15" s="5"/>
      <c r="CZX15" s="5"/>
      <c r="CZY15" s="5"/>
      <c r="CZZ15" s="5"/>
      <c r="DAA15" s="5"/>
      <c r="DAB15" s="5"/>
      <c r="DAC15" s="5"/>
      <c r="DAD15" s="5"/>
      <c r="DAE15" s="5"/>
      <c r="DAF15" s="5"/>
      <c r="DAG15" s="5"/>
      <c r="DAH15" s="5"/>
      <c r="DAI15" s="5"/>
      <c r="DAJ15" s="5"/>
      <c r="DAK15" s="5"/>
      <c r="DAL15" s="5"/>
      <c r="DAM15" s="5"/>
      <c r="DAN15" s="5"/>
      <c r="DAO15" s="5"/>
      <c r="DAP15" s="5"/>
      <c r="DAQ15" s="5"/>
      <c r="DAR15" s="5"/>
      <c r="DAS15" s="5"/>
      <c r="DAT15" s="5"/>
      <c r="DAU15" s="5"/>
      <c r="DAV15" s="5"/>
      <c r="DAW15" s="5"/>
      <c r="DAX15" s="5"/>
      <c r="DAY15" s="5"/>
      <c r="DAZ15" s="5"/>
      <c r="DBA15" s="5"/>
      <c r="DBB15" s="5"/>
      <c r="DBC15" s="5"/>
      <c r="DBD15" s="5"/>
      <c r="DBE15" s="5"/>
      <c r="DBF15" s="5"/>
      <c r="DBG15" s="5"/>
      <c r="DBH15" s="5"/>
    </row>
    <row r="16" spans="1:2764" ht="16.5" customHeight="1">
      <c r="A16" s="14">
        <v>37</v>
      </c>
      <c r="B16" s="27">
        <v>570</v>
      </c>
      <c r="C16" s="140" t="s">
        <v>62</v>
      </c>
      <c r="D16" s="140"/>
      <c r="E16" s="9"/>
      <c r="F16" s="9"/>
      <c r="G16" s="155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56"/>
      <c r="W16" s="9"/>
      <c r="X16" s="9"/>
      <c r="Y16" s="9"/>
      <c r="Z16" s="9"/>
      <c r="AA16" s="9"/>
      <c r="AB16" s="9"/>
      <c r="AC16" s="11"/>
      <c r="AD16" s="11"/>
      <c r="AE16" s="11"/>
      <c r="AF16" s="152"/>
      <c r="AG16" s="15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  <c r="AML16" s="5"/>
      <c r="AMM16" s="5"/>
      <c r="AMN16" s="5"/>
      <c r="AMO16" s="5"/>
      <c r="AMP16" s="5"/>
      <c r="AMQ16" s="5"/>
      <c r="AMR16" s="5"/>
      <c r="AMS16" s="5"/>
      <c r="AMT16" s="5"/>
      <c r="AMU16" s="5"/>
      <c r="AMV16" s="5"/>
      <c r="AMW16" s="5"/>
      <c r="AMX16" s="5"/>
      <c r="AMY16" s="5"/>
      <c r="AMZ16" s="5"/>
      <c r="ANA16" s="5"/>
      <c r="ANB16" s="5"/>
      <c r="ANC16" s="5"/>
      <c r="AND16" s="5"/>
      <c r="ANE16" s="5"/>
      <c r="ANF16" s="5"/>
      <c r="ANG16" s="5"/>
      <c r="ANH16" s="5"/>
      <c r="ANI16" s="5"/>
      <c r="ANJ16" s="5"/>
      <c r="ANK16" s="5"/>
      <c r="ANL16" s="5"/>
      <c r="ANM16" s="5"/>
      <c r="ANN16" s="5"/>
      <c r="ANO16" s="5"/>
      <c r="ANP16" s="5"/>
      <c r="ANQ16" s="5"/>
      <c r="ANR16" s="5"/>
      <c r="ANS16" s="5"/>
      <c r="ANT16" s="5"/>
      <c r="ANU16" s="5"/>
      <c r="ANV16" s="5"/>
      <c r="ANW16" s="5"/>
      <c r="ANX16" s="5"/>
      <c r="ANY16" s="5"/>
      <c r="ANZ16" s="5"/>
      <c r="AOA16" s="5"/>
      <c r="AOB16" s="5"/>
      <c r="AOC16" s="5"/>
      <c r="AOD16" s="5"/>
      <c r="AOE16" s="5"/>
      <c r="AOF16" s="5"/>
      <c r="AOG16" s="5"/>
      <c r="AOH16" s="5"/>
      <c r="AOI16" s="5"/>
      <c r="AOJ16" s="5"/>
      <c r="AOK16" s="5"/>
      <c r="AOL16" s="5"/>
      <c r="AOM16" s="5"/>
      <c r="AON16" s="5"/>
      <c r="AOO16" s="5"/>
      <c r="AOP16" s="5"/>
      <c r="AOQ16" s="5"/>
      <c r="AOR16" s="5"/>
      <c r="AOS16" s="5"/>
      <c r="AOT16" s="5"/>
      <c r="AOU16" s="5"/>
      <c r="AOV16" s="5"/>
      <c r="AOW16" s="5"/>
      <c r="AOX16" s="5"/>
      <c r="AOY16" s="5"/>
      <c r="AOZ16" s="5"/>
      <c r="APA16" s="5"/>
      <c r="APB16" s="5"/>
      <c r="APC16" s="5"/>
      <c r="APD16" s="5"/>
      <c r="APE16" s="5"/>
      <c r="APF16" s="5"/>
      <c r="APG16" s="5"/>
      <c r="APH16" s="5"/>
      <c r="API16" s="5"/>
      <c r="APJ16" s="5"/>
      <c r="APK16" s="5"/>
      <c r="APL16" s="5"/>
      <c r="APM16" s="5"/>
      <c r="APN16" s="5"/>
      <c r="APO16" s="5"/>
      <c r="APP16" s="5"/>
      <c r="APQ16" s="5"/>
      <c r="APR16" s="5"/>
      <c r="APS16" s="5"/>
      <c r="APT16" s="5"/>
      <c r="APU16" s="5"/>
      <c r="APV16" s="5"/>
      <c r="APW16" s="5"/>
      <c r="APX16" s="5"/>
      <c r="APY16" s="5"/>
      <c r="APZ16" s="5"/>
      <c r="AQA16" s="5"/>
      <c r="AQB16" s="5"/>
      <c r="AQC16" s="5"/>
      <c r="AQD16" s="5"/>
      <c r="AQE16" s="5"/>
      <c r="AQF16" s="5"/>
      <c r="AQG16" s="5"/>
      <c r="AQH16" s="5"/>
      <c r="AQI16" s="5"/>
      <c r="AQJ16" s="5"/>
      <c r="AQK16" s="5"/>
      <c r="AQL16" s="5"/>
      <c r="AQM16" s="5"/>
      <c r="AQN16" s="5"/>
      <c r="AQO16" s="5"/>
      <c r="AQP16" s="5"/>
      <c r="AQQ16" s="5"/>
      <c r="AQR16" s="5"/>
      <c r="AQS16" s="5"/>
      <c r="AQT16" s="5"/>
      <c r="AQU16" s="5"/>
      <c r="AQV16" s="5"/>
      <c r="AQW16" s="5"/>
      <c r="AQX16" s="5"/>
      <c r="AQY16" s="5"/>
      <c r="AQZ16" s="5"/>
      <c r="ARA16" s="5"/>
      <c r="ARB16" s="5"/>
      <c r="ARC16" s="5"/>
      <c r="ARD16" s="5"/>
      <c r="ARE16" s="5"/>
      <c r="ARF16" s="5"/>
      <c r="ARG16" s="5"/>
      <c r="ARH16" s="5"/>
      <c r="ARI16" s="5"/>
      <c r="ARJ16" s="5"/>
      <c r="ARK16" s="5"/>
      <c r="ARL16" s="5"/>
      <c r="ARM16" s="5"/>
      <c r="ARN16" s="5"/>
      <c r="ARO16" s="5"/>
      <c r="ARP16" s="5"/>
      <c r="ARQ16" s="5"/>
      <c r="ARR16" s="5"/>
      <c r="ARS16" s="5"/>
      <c r="ART16" s="5"/>
      <c r="ARU16" s="5"/>
      <c r="ARV16" s="5"/>
      <c r="ARW16" s="5"/>
      <c r="ARX16" s="5"/>
      <c r="ARY16" s="5"/>
      <c r="ARZ16" s="5"/>
      <c r="ASA16" s="5"/>
      <c r="ASB16" s="5"/>
      <c r="ASC16" s="5"/>
      <c r="ASD16" s="5"/>
      <c r="ASE16" s="5"/>
      <c r="ASF16" s="5"/>
      <c r="ASG16" s="5"/>
      <c r="ASH16" s="5"/>
      <c r="ASI16" s="5"/>
      <c r="ASJ16" s="5"/>
      <c r="ASK16" s="5"/>
      <c r="ASL16" s="5"/>
      <c r="ASM16" s="5"/>
      <c r="ASN16" s="5"/>
      <c r="ASO16" s="5"/>
      <c r="ASP16" s="5"/>
      <c r="ASQ16" s="5"/>
      <c r="ASR16" s="5"/>
      <c r="ASS16" s="5"/>
      <c r="AST16" s="5"/>
      <c r="ASU16" s="5"/>
      <c r="ASV16" s="5"/>
      <c r="ASW16" s="5"/>
      <c r="ASX16" s="5"/>
      <c r="ASY16" s="5"/>
      <c r="ASZ16" s="5"/>
      <c r="ATA16" s="5"/>
      <c r="ATB16" s="5"/>
      <c r="ATC16" s="5"/>
      <c r="ATD16" s="5"/>
      <c r="ATE16" s="5"/>
      <c r="ATF16" s="5"/>
      <c r="ATG16" s="5"/>
      <c r="ATH16" s="5"/>
      <c r="ATI16" s="5"/>
      <c r="ATJ16" s="5"/>
      <c r="ATK16" s="5"/>
      <c r="ATL16" s="5"/>
      <c r="ATM16" s="5"/>
      <c r="ATN16" s="5"/>
      <c r="ATO16" s="5"/>
      <c r="ATP16" s="5"/>
      <c r="ATQ16" s="5"/>
      <c r="ATR16" s="5"/>
      <c r="ATS16" s="5"/>
      <c r="ATT16" s="5"/>
      <c r="ATU16" s="5"/>
      <c r="ATV16" s="5"/>
      <c r="ATW16" s="5"/>
      <c r="ATX16" s="5"/>
      <c r="ATY16" s="5"/>
      <c r="ATZ16" s="5"/>
      <c r="AUA16" s="5"/>
      <c r="AUB16" s="5"/>
      <c r="AUC16" s="5"/>
      <c r="AUD16" s="5"/>
      <c r="AUE16" s="5"/>
      <c r="AUF16" s="5"/>
      <c r="AUG16" s="5"/>
      <c r="AUH16" s="5"/>
      <c r="AUI16" s="5"/>
      <c r="AUJ16" s="5"/>
      <c r="AUK16" s="5"/>
      <c r="AUL16" s="5"/>
      <c r="AUM16" s="5"/>
      <c r="AUN16" s="5"/>
      <c r="AUO16" s="5"/>
      <c r="AUP16" s="5"/>
      <c r="AUQ16" s="5"/>
      <c r="AUR16" s="5"/>
      <c r="AUS16" s="5"/>
      <c r="AUT16" s="5"/>
      <c r="AUU16" s="5"/>
      <c r="AUV16" s="5"/>
      <c r="AUW16" s="5"/>
      <c r="AUX16" s="5"/>
      <c r="AUY16" s="5"/>
      <c r="AUZ16" s="5"/>
      <c r="AVA16" s="5"/>
      <c r="AVB16" s="5"/>
      <c r="AVC16" s="5"/>
      <c r="AVD16" s="5"/>
      <c r="AVE16" s="5"/>
      <c r="AVF16" s="5"/>
      <c r="AVG16" s="5"/>
      <c r="AVH16" s="5"/>
      <c r="AVI16" s="5"/>
      <c r="AVJ16" s="5"/>
      <c r="AVK16" s="5"/>
      <c r="AVL16" s="5"/>
      <c r="AVM16" s="5"/>
      <c r="AVN16" s="5"/>
      <c r="AVO16" s="5"/>
      <c r="AVP16" s="5"/>
      <c r="AVQ16" s="5"/>
      <c r="AVR16" s="5"/>
      <c r="AVS16" s="5"/>
      <c r="AVT16" s="5"/>
      <c r="AVU16" s="5"/>
      <c r="AVV16" s="5"/>
      <c r="AVW16" s="5"/>
      <c r="AVX16" s="5"/>
      <c r="AVY16" s="5"/>
      <c r="AVZ16" s="5"/>
      <c r="AWA16" s="5"/>
      <c r="AWB16" s="5"/>
      <c r="AWC16" s="5"/>
      <c r="AWD16" s="5"/>
      <c r="AWE16" s="5"/>
      <c r="AWF16" s="5"/>
      <c r="AWG16" s="5"/>
      <c r="AWH16" s="5"/>
      <c r="AWI16" s="5"/>
      <c r="AWJ16" s="5"/>
      <c r="AWK16" s="5"/>
      <c r="AWL16" s="5"/>
      <c r="AWM16" s="5"/>
      <c r="AWN16" s="5"/>
      <c r="AWO16" s="5"/>
      <c r="AWP16" s="5"/>
      <c r="AWQ16" s="5"/>
      <c r="AWR16" s="5"/>
      <c r="AWS16" s="5"/>
      <c r="AWT16" s="5"/>
      <c r="AWU16" s="5"/>
      <c r="AWV16" s="5"/>
      <c r="AWW16" s="5"/>
      <c r="AWX16" s="5"/>
      <c r="AWY16" s="5"/>
      <c r="AWZ16" s="5"/>
      <c r="AXA16" s="5"/>
      <c r="AXB16" s="5"/>
      <c r="AXC16" s="5"/>
      <c r="AXD16" s="5"/>
      <c r="AXE16" s="5"/>
      <c r="AXF16" s="5"/>
      <c r="AXG16" s="5"/>
      <c r="AXH16" s="5"/>
      <c r="AXI16" s="5"/>
      <c r="AXJ16" s="5"/>
      <c r="AXK16" s="5"/>
      <c r="AXL16" s="5"/>
      <c r="AXM16" s="5"/>
      <c r="AXN16" s="5"/>
      <c r="AXO16" s="5"/>
      <c r="AXP16" s="5"/>
      <c r="AXQ16" s="5"/>
      <c r="AXR16" s="5"/>
      <c r="AXS16" s="5"/>
      <c r="AXT16" s="5"/>
      <c r="AXU16" s="5"/>
      <c r="AXV16" s="5"/>
      <c r="AXW16" s="5"/>
      <c r="AXX16" s="5"/>
      <c r="AXY16" s="5"/>
      <c r="AXZ16" s="5"/>
      <c r="AYA16" s="5"/>
      <c r="AYB16" s="5"/>
      <c r="AYC16" s="5"/>
      <c r="AYD16" s="5"/>
      <c r="AYE16" s="5"/>
      <c r="AYF16" s="5"/>
      <c r="AYG16" s="5"/>
      <c r="AYH16" s="5"/>
      <c r="AYI16" s="5"/>
      <c r="AYJ16" s="5"/>
      <c r="AYK16" s="5"/>
      <c r="AYL16" s="5"/>
      <c r="AYM16" s="5"/>
      <c r="AYN16" s="5"/>
      <c r="AYO16" s="5"/>
      <c r="AYP16" s="5"/>
      <c r="AYQ16" s="5"/>
      <c r="AYR16" s="5"/>
      <c r="AYS16" s="5"/>
      <c r="AYT16" s="5"/>
      <c r="AYU16" s="5"/>
      <c r="AYV16" s="5"/>
      <c r="AYW16" s="5"/>
      <c r="AYX16" s="5"/>
      <c r="AYY16" s="5"/>
      <c r="AYZ16" s="5"/>
      <c r="AZA16" s="5"/>
      <c r="AZB16" s="5"/>
      <c r="AZC16" s="5"/>
      <c r="AZD16" s="5"/>
      <c r="AZE16" s="5"/>
      <c r="AZF16" s="5"/>
      <c r="AZG16" s="5"/>
      <c r="AZH16" s="5"/>
      <c r="AZI16" s="5"/>
      <c r="AZJ16" s="5"/>
      <c r="AZK16" s="5"/>
      <c r="AZL16" s="5"/>
      <c r="AZM16" s="5"/>
      <c r="AZN16" s="5"/>
      <c r="AZO16" s="5"/>
      <c r="AZP16" s="5"/>
      <c r="AZQ16" s="5"/>
      <c r="AZR16" s="5"/>
      <c r="AZS16" s="5"/>
      <c r="AZT16" s="5"/>
      <c r="AZU16" s="5"/>
      <c r="AZV16" s="5"/>
      <c r="AZW16" s="5"/>
      <c r="AZX16" s="5"/>
      <c r="AZY16" s="5"/>
      <c r="AZZ16" s="5"/>
      <c r="BAA16" s="5"/>
      <c r="BAB16" s="5"/>
      <c r="BAC16" s="5"/>
      <c r="BAD16" s="5"/>
      <c r="BAE16" s="5"/>
      <c r="BAF16" s="5"/>
      <c r="BAG16" s="5"/>
      <c r="BAH16" s="5"/>
      <c r="BAI16" s="5"/>
      <c r="BAJ16" s="5"/>
      <c r="BAK16" s="5"/>
      <c r="BAL16" s="5"/>
      <c r="BAM16" s="5"/>
      <c r="BAN16" s="5"/>
      <c r="BAO16" s="5"/>
      <c r="BAP16" s="5"/>
      <c r="BAQ16" s="5"/>
      <c r="BAR16" s="5"/>
      <c r="BAS16" s="5"/>
      <c r="BAT16" s="5"/>
      <c r="BAU16" s="5"/>
      <c r="BAV16" s="5"/>
      <c r="BAW16" s="5"/>
      <c r="BAX16" s="5"/>
      <c r="BAY16" s="5"/>
      <c r="BAZ16" s="5"/>
      <c r="BBA16" s="5"/>
      <c r="BBB16" s="5"/>
      <c r="BBC16" s="5"/>
      <c r="BBD16" s="5"/>
      <c r="BBE16" s="5"/>
      <c r="BBF16" s="5"/>
      <c r="BBG16" s="5"/>
      <c r="BBH16" s="5"/>
      <c r="BBI16" s="5"/>
      <c r="BBJ16" s="5"/>
      <c r="BBK16" s="5"/>
      <c r="BBL16" s="5"/>
      <c r="BBM16" s="5"/>
      <c r="BBN16" s="5"/>
      <c r="BBO16" s="5"/>
      <c r="BBP16" s="5"/>
      <c r="BBQ16" s="5"/>
      <c r="BBR16" s="5"/>
      <c r="BBS16" s="5"/>
      <c r="BBT16" s="5"/>
      <c r="BBU16" s="5"/>
      <c r="BBV16" s="5"/>
      <c r="BBW16" s="5"/>
      <c r="BBX16" s="5"/>
      <c r="BBY16" s="5"/>
      <c r="BBZ16" s="5"/>
      <c r="BCA16" s="5"/>
      <c r="BCB16" s="5"/>
      <c r="BCC16" s="5"/>
      <c r="BCD16" s="5"/>
      <c r="BCE16" s="5"/>
      <c r="BCF16" s="5"/>
      <c r="BCG16" s="5"/>
      <c r="BCH16" s="5"/>
      <c r="BCI16" s="5"/>
      <c r="BCJ16" s="5"/>
      <c r="BCK16" s="5"/>
      <c r="BCL16" s="5"/>
      <c r="BCM16" s="5"/>
      <c r="BCN16" s="5"/>
      <c r="BCO16" s="5"/>
      <c r="BCP16" s="5"/>
      <c r="BCQ16" s="5"/>
      <c r="BCR16" s="5"/>
      <c r="BCS16" s="5"/>
      <c r="BCT16" s="5"/>
      <c r="BCU16" s="5"/>
      <c r="BCV16" s="5"/>
      <c r="BCW16" s="5"/>
      <c r="BCX16" s="5"/>
      <c r="BCY16" s="5"/>
      <c r="BCZ16" s="5"/>
      <c r="BDA16" s="5"/>
      <c r="BDB16" s="5"/>
      <c r="BDC16" s="5"/>
      <c r="BDD16" s="5"/>
      <c r="BDE16" s="5"/>
      <c r="BDF16" s="5"/>
      <c r="BDG16" s="5"/>
      <c r="BDH16" s="5"/>
      <c r="BDI16" s="5"/>
      <c r="BDJ16" s="5"/>
      <c r="BDK16" s="5"/>
      <c r="BDL16" s="5"/>
      <c r="BDM16" s="5"/>
      <c r="BDN16" s="5"/>
      <c r="BDO16" s="5"/>
      <c r="BDP16" s="5"/>
      <c r="BDQ16" s="5"/>
      <c r="BDR16" s="5"/>
      <c r="BDS16" s="5"/>
      <c r="BDT16" s="5"/>
      <c r="BDU16" s="5"/>
      <c r="BDV16" s="5"/>
      <c r="BDW16" s="5"/>
      <c r="BDX16" s="5"/>
      <c r="BDY16" s="5"/>
      <c r="BDZ16" s="5"/>
      <c r="BEA16" s="5"/>
      <c r="BEB16" s="5"/>
      <c r="BEC16" s="5"/>
      <c r="BED16" s="5"/>
      <c r="BEE16" s="5"/>
      <c r="BEF16" s="5"/>
      <c r="BEG16" s="5"/>
      <c r="BEH16" s="5"/>
      <c r="BEI16" s="5"/>
      <c r="BEJ16" s="5"/>
      <c r="BEK16" s="5"/>
      <c r="BEL16" s="5"/>
      <c r="BEM16" s="5"/>
      <c r="BEN16" s="5"/>
      <c r="BEO16" s="5"/>
      <c r="BEP16" s="5"/>
      <c r="BEQ16" s="5"/>
      <c r="BER16" s="5"/>
      <c r="BES16" s="5"/>
      <c r="BET16" s="5"/>
      <c r="BEU16" s="5"/>
      <c r="BEV16" s="5"/>
      <c r="BEW16" s="5"/>
      <c r="BEX16" s="5"/>
      <c r="BEY16" s="5"/>
      <c r="BEZ16" s="5"/>
      <c r="BFA16" s="5"/>
      <c r="BFB16" s="5"/>
      <c r="BFC16" s="5"/>
      <c r="BFD16" s="5"/>
      <c r="BFE16" s="5"/>
      <c r="BFF16" s="5"/>
      <c r="BFG16" s="5"/>
      <c r="BFH16" s="5"/>
      <c r="BFI16" s="5"/>
      <c r="BFJ16" s="5"/>
      <c r="BFK16" s="5"/>
      <c r="BFL16" s="5"/>
      <c r="BFM16" s="5"/>
      <c r="BFN16" s="5"/>
      <c r="BFO16" s="5"/>
      <c r="BFP16" s="5"/>
      <c r="BFQ16" s="5"/>
      <c r="BFR16" s="5"/>
      <c r="BFS16" s="5"/>
      <c r="BFT16" s="5"/>
      <c r="BFU16" s="5"/>
      <c r="BFV16" s="5"/>
      <c r="BFW16" s="5"/>
      <c r="BFX16" s="5"/>
      <c r="BFY16" s="5"/>
      <c r="BFZ16" s="5"/>
      <c r="BGA16" s="5"/>
      <c r="BGB16" s="5"/>
      <c r="BGC16" s="5"/>
      <c r="BGD16" s="5"/>
      <c r="BGE16" s="5"/>
      <c r="BGF16" s="5"/>
      <c r="BGG16" s="5"/>
      <c r="BGH16" s="5"/>
      <c r="BGI16" s="5"/>
      <c r="BGJ16" s="5"/>
      <c r="BGK16" s="5"/>
      <c r="BGL16" s="5"/>
      <c r="BGM16" s="5"/>
      <c r="BGN16" s="5"/>
      <c r="BGO16" s="5"/>
      <c r="BGP16" s="5"/>
      <c r="BGQ16" s="5"/>
      <c r="BGR16" s="5"/>
      <c r="BGS16" s="5"/>
      <c r="BGT16" s="5"/>
      <c r="BGU16" s="5"/>
      <c r="BGV16" s="5"/>
      <c r="BGW16" s="5"/>
      <c r="BGX16" s="5"/>
      <c r="BGY16" s="5"/>
      <c r="BGZ16" s="5"/>
      <c r="BHA16" s="5"/>
      <c r="BHB16" s="5"/>
      <c r="BHC16" s="5"/>
      <c r="BHD16" s="5"/>
      <c r="BHE16" s="5"/>
      <c r="BHF16" s="5"/>
      <c r="BHG16" s="5"/>
      <c r="BHH16" s="5"/>
      <c r="BHI16" s="5"/>
      <c r="BHJ16" s="5"/>
      <c r="BHK16" s="5"/>
      <c r="BHL16" s="5"/>
      <c r="BHM16" s="5"/>
      <c r="BHN16" s="5"/>
      <c r="BHO16" s="5"/>
      <c r="BHP16" s="5"/>
      <c r="BHQ16" s="5"/>
      <c r="BHR16" s="5"/>
      <c r="BHS16" s="5"/>
      <c r="BHT16" s="5"/>
      <c r="BHU16" s="5"/>
      <c r="BHV16" s="5"/>
      <c r="BHW16" s="5"/>
      <c r="BHX16" s="5"/>
      <c r="BHY16" s="5"/>
      <c r="BHZ16" s="5"/>
      <c r="BIA16" s="5"/>
      <c r="BIB16" s="5"/>
      <c r="BIC16" s="5"/>
      <c r="BID16" s="5"/>
      <c r="BIE16" s="5"/>
      <c r="BIF16" s="5"/>
      <c r="BIG16" s="5"/>
      <c r="BIH16" s="5"/>
      <c r="BII16" s="5"/>
      <c r="BIJ16" s="5"/>
      <c r="BIK16" s="5"/>
      <c r="BIL16" s="5"/>
      <c r="BIM16" s="5"/>
      <c r="BIN16" s="5"/>
      <c r="BIO16" s="5"/>
      <c r="BIP16" s="5"/>
      <c r="BIQ16" s="5"/>
      <c r="BIR16" s="5"/>
      <c r="BIS16" s="5"/>
      <c r="BIT16" s="5"/>
      <c r="BIU16" s="5"/>
      <c r="BIV16" s="5"/>
      <c r="BIW16" s="5"/>
      <c r="BIX16" s="5"/>
      <c r="BIY16" s="5"/>
      <c r="BIZ16" s="5"/>
      <c r="BJA16" s="5"/>
      <c r="BJB16" s="5"/>
      <c r="BJC16" s="5"/>
      <c r="BJD16" s="5"/>
      <c r="BJE16" s="5"/>
      <c r="BJF16" s="5"/>
      <c r="BJG16" s="5"/>
      <c r="BJH16" s="5"/>
      <c r="BJI16" s="5"/>
      <c r="BJJ16" s="5"/>
      <c r="BJK16" s="5"/>
      <c r="BJL16" s="5"/>
      <c r="BJM16" s="5"/>
      <c r="BJN16" s="5"/>
      <c r="BJO16" s="5"/>
      <c r="BJP16" s="5"/>
      <c r="BJQ16" s="5"/>
      <c r="BJR16" s="5"/>
      <c r="BJS16" s="5"/>
      <c r="BJT16" s="5"/>
      <c r="BJU16" s="5"/>
      <c r="BJV16" s="5"/>
      <c r="BJW16" s="5"/>
      <c r="BJX16" s="5"/>
      <c r="BJY16" s="5"/>
      <c r="BJZ16" s="5"/>
      <c r="BKA16" s="5"/>
      <c r="BKB16" s="5"/>
      <c r="BKC16" s="5"/>
      <c r="BKD16" s="5"/>
      <c r="BKE16" s="5"/>
      <c r="BKF16" s="5"/>
      <c r="BKG16" s="5"/>
      <c r="BKH16" s="5"/>
      <c r="BKI16" s="5"/>
      <c r="BKJ16" s="5"/>
      <c r="BKK16" s="5"/>
      <c r="BKL16" s="5"/>
      <c r="BKM16" s="5"/>
      <c r="BKN16" s="5"/>
      <c r="BKO16" s="5"/>
      <c r="BKP16" s="5"/>
      <c r="BKQ16" s="5"/>
      <c r="BKR16" s="5"/>
      <c r="BKS16" s="5"/>
      <c r="BKT16" s="5"/>
      <c r="BKU16" s="5"/>
      <c r="BKV16" s="5"/>
      <c r="BKW16" s="5"/>
      <c r="BKX16" s="5"/>
      <c r="BKY16" s="5"/>
      <c r="BKZ16" s="5"/>
      <c r="BLA16" s="5"/>
      <c r="BLB16" s="5"/>
      <c r="BLC16" s="5"/>
      <c r="BLD16" s="5"/>
      <c r="BLE16" s="5"/>
      <c r="BLF16" s="5"/>
      <c r="BLG16" s="5"/>
      <c r="BLH16" s="5"/>
      <c r="BLI16" s="5"/>
      <c r="BLJ16" s="5"/>
      <c r="BLK16" s="5"/>
      <c r="BLL16" s="5"/>
      <c r="BLM16" s="5"/>
      <c r="BLN16" s="5"/>
      <c r="BLO16" s="5"/>
      <c r="BLP16" s="5"/>
      <c r="BLQ16" s="5"/>
      <c r="BLR16" s="5"/>
      <c r="BLS16" s="5"/>
      <c r="BLT16" s="5"/>
      <c r="BLU16" s="5"/>
      <c r="BLV16" s="5"/>
      <c r="BLW16" s="5"/>
      <c r="BLX16" s="5"/>
      <c r="BLY16" s="5"/>
      <c r="BLZ16" s="5"/>
      <c r="BMA16" s="5"/>
      <c r="BMB16" s="5"/>
      <c r="BMC16" s="5"/>
      <c r="BMD16" s="5"/>
      <c r="BME16" s="5"/>
      <c r="BMF16" s="5"/>
      <c r="BMG16" s="5"/>
      <c r="BMH16" s="5"/>
      <c r="BMI16" s="5"/>
      <c r="BMJ16" s="5"/>
      <c r="BMK16" s="5"/>
      <c r="BML16" s="5"/>
      <c r="BMM16" s="5"/>
      <c r="BMN16" s="5"/>
      <c r="BMO16" s="5"/>
      <c r="BMP16" s="5"/>
      <c r="BMQ16" s="5"/>
      <c r="BMR16" s="5"/>
      <c r="BMS16" s="5"/>
      <c r="BMT16" s="5"/>
      <c r="BMU16" s="5"/>
      <c r="BMV16" s="5"/>
      <c r="BMW16" s="5"/>
      <c r="BMX16" s="5"/>
      <c r="BMY16" s="5"/>
      <c r="BMZ16" s="5"/>
      <c r="BNA16" s="5"/>
      <c r="BNB16" s="5"/>
      <c r="BNC16" s="5"/>
      <c r="BND16" s="5"/>
      <c r="BNE16" s="5"/>
      <c r="BNF16" s="5"/>
      <c r="BNG16" s="5"/>
      <c r="BNH16" s="5"/>
      <c r="BNI16" s="5"/>
      <c r="BNJ16" s="5"/>
      <c r="BNK16" s="5"/>
      <c r="BNL16" s="5"/>
      <c r="BNM16" s="5"/>
      <c r="BNN16" s="5"/>
      <c r="BNO16" s="5"/>
      <c r="BNP16" s="5"/>
      <c r="BNQ16" s="5"/>
      <c r="BNR16" s="5"/>
      <c r="BNS16" s="5"/>
      <c r="BNT16" s="5"/>
      <c r="BNU16" s="5"/>
      <c r="BNV16" s="5"/>
      <c r="BNW16" s="5"/>
      <c r="BNX16" s="5"/>
      <c r="BNY16" s="5"/>
      <c r="BNZ16" s="5"/>
      <c r="BOA16" s="5"/>
      <c r="BOB16" s="5"/>
      <c r="BOC16" s="5"/>
      <c r="BOD16" s="5"/>
      <c r="BOE16" s="5"/>
      <c r="BOF16" s="5"/>
      <c r="BOG16" s="5"/>
      <c r="BOH16" s="5"/>
      <c r="BOI16" s="5"/>
      <c r="BOJ16" s="5"/>
      <c r="BOK16" s="5"/>
      <c r="BOL16" s="5"/>
      <c r="BOM16" s="5"/>
      <c r="BON16" s="5"/>
      <c r="BOO16" s="5"/>
      <c r="BOP16" s="5"/>
      <c r="BOQ16" s="5"/>
      <c r="BOR16" s="5"/>
      <c r="BOS16" s="5"/>
      <c r="BOT16" s="5"/>
      <c r="BOU16" s="5"/>
      <c r="BOV16" s="5"/>
      <c r="BOW16" s="5"/>
      <c r="BOX16" s="5"/>
      <c r="BOY16" s="5"/>
      <c r="BOZ16" s="5"/>
      <c r="BPA16" s="5"/>
      <c r="BPB16" s="5"/>
      <c r="BPC16" s="5"/>
      <c r="BPD16" s="5"/>
      <c r="BPE16" s="5"/>
      <c r="BPF16" s="5"/>
      <c r="BPG16" s="5"/>
      <c r="BPH16" s="5"/>
      <c r="BPI16" s="5"/>
      <c r="BPJ16" s="5"/>
      <c r="BPK16" s="5"/>
      <c r="BPL16" s="5"/>
      <c r="BPM16" s="5"/>
      <c r="BPN16" s="5"/>
      <c r="BPO16" s="5"/>
      <c r="BPP16" s="5"/>
      <c r="BPQ16" s="5"/>
      <c r="BPR16" s="5"/>
      <c r="BPS16" s="5"/>
      <c r="BPT16" s="5"/>
      <c r="BPU16" s="5"/>
      <c r="BPV16" s="5"/>
      <c r="BPW16" s="5"/>
      <c r="BPX16" s="5"/>
      <c r="BPY16" s="5"/>
      <c r="BPZ16" s="5"/>
      <c r="BQA16" s="5"/>
      <c r="BQB16" s="5"/>
      <c r="BQC16" s="5"/>
      <c r="BQD16" s="5"/>
      <c r="BQE16" s="5"/>
      <c r="BQF16" s="5"/>
      <c r="BQG16" s="5"/>
      <c r="BQH16" s="5"/>
      <c r="BQI16" s="5"/>
      <c r="BQJ16" s="5"/>
      <c r="BQK16" s="5"/>
      <c r="BQL16" s="5"/>
      <c r="BQM16" s="5"/>
      <c r="BQN16" s="5"/>
      <c r="BQO16" s="5"/>
      <c r="BQP16" s="5"/>
      <c r="BQQ16" s="5"/>
      <c r="BQR16" s="5"/>
      <c r="BQS16" s="5"/>
      <c r="BQT16" s="5"/>
      <c r="BQU16" s="5"/>
      <c r="BQV16" s="5"/>
      <c r="BQW16" s="5"/>
      <c r="BQX16" s="5"/>
      <c r="BQY16" s="5"/>
      <c r="BQZ16" s="5"/>
      <c r="BRA16" s="5"/>
      <c r="BRB16" s="5"/>
      <c r="BRC16" s="5"/>
      <c r="BRD16" s="5"/>
      <c r="BRE16" s="5"/>
      <c r="BRF16" s="5"/>
      <c r="BRG16" s="5"/>
      <c r="BRH16" s="5"/>
      <c r="BRI16" s="5"/>
      <c r="BRJ16" s="5"/>
      <c r="BRK16" s="5"/>
      <c r="BRL16" s="5"/>
      <c r="BRM16" s="5"/>
      <c r="BRN16" s="5"/>
      <c r="BRO16" s="5"/>
      <c r="BRP16" s="5"/>
      <c r="BRQ16" s="5"/>
      <c r="BRR16" s="5"/>
      <c r="BRS16" s="5"/>
      <c r="BRT16" s="5"/>
      <c r="BRU16" s="5"/>
      <c r="BRV16" s="5"/>
      <c r="BRW16" s="5"/>
      <c r="BRX16" s="5"/>
      <c r="BRY16" s="5"/>
      <c r="BRZ16" s="5"/>
      <c r="BSA16" s="5"/>
      <c r="BSB16" s="5"/>
      <c r="BSC16" s="5"/>
      <c r="BSD16" s="5"/>
      <c r="BSE16" s="5"/>
      <c r="BSF16" s="5"/>
      <c r="BSG16" s="5"/>
      <c r="BSH16" s="5"/>
      <c r="BSI16" s="5"/>
      <c r="BSJ16" s="5"/>
      <c r="BSK16" s="5"/>
      <c r="BSL16" s="5"/>
      <c r="BSM16" s="5"/>
      <c r="BSN16" s="5"/>
      <c r="BSO16" s="5"/>
      <c r="BSP16" s="5"/>
      <c r="BSQ16" s="5"/>
      <c r="BSR16" s="5"/>
      <c r="BSS16" s="5"/>
      <c r="BST16" s="5"/>
      <c r="BSU16" s="5"/>
      <c r="BSV16" s="5"/>
      <c r="BSW16" s="5"/>
      <c r="BSX16" s="5"/>
      <c r="BSY16" s="5"/>
      <c r="BSZ16" s="5"/>
      <c r="BTA16" s="5"/>
      <c r="BTB16" s="5"/>
      <c r="BTC16" s="5"/>
      <c r="BTD16" s="5"/>
      <c r="BTE16" s="5"/>
      <c r="BTF16" s="5"/>
      <c r="BTG16" s="5"/>
      <c r="BTH16" s="5"/>
      <c r="BTI16" s="5"/>
      <c r="BTJ16" s="5"/>
      <c r="BTK16" s="5"/>
      <c r="BTL16" s="5"/>
      <c r="BTM16" s="5"/>
      <c r="BTN16" s="5"/>
      <c r="BTO16" s="5"/>
      <c r="BTP16" s="5"/>
      <c r="BTQ16" s="5"/>
      <c r="BTR16" s="5"/>
      <c r="BTS16" s="5"/>
      <c r="BTT16" s="5"/>
      <c r="BTU16" s="5"/>
      <c r="BTV16" s="5"/>
      <c r="BTW16" s="5"/>
      <c r="BTX16" s="5"/>
      <c r="BTY16" s="5"/>
      <c r="BTZ16" s="5"/>
      <c r="BUA16" s="5"/>
      <c r="BUB16" s="5"/>
      <c r="BUC16" s="5"/>
      <c r="BUD16" s="5"/>
      <c r="BUE16" s="5"/>
      <c r="BUF16" s="5"/>
      <c r="BUG16" s="5"/>
      <c r="BUH16" s="5"/>
      <c r="BUI16" s="5"/>
      <c r="BUJ16" s="5"/>
      <c r="BUK16" s="5"/>
      <c r="BUL16" s="5"/>
      <c r="BUM16" s="5"/>
      <c r="BUN16" s="5"/>
      <c r="BUO16" s="5"/>
      <c r="BUP16" s="5"/>
      <c r="BUQ16" s="5"/>
      <c r="BUR16" s="5"/>
      <c r="BUS16" s="5"/>
      <c r="BUT16" s="5"/>
      <c r="BUU16" s="5"/>
      <c r="BUV16" s="5"/>
      <c r="BUW16" s="5"/>
      <c r="BUX16" s="5"/>
      <c r="BUY16" s="5"/>
      <c r="BUZ16" s="5"/>
      <c r="BVA16" s="5"/>
      <c r="BVB16" s="5"/>
      <c r="BVC16" s="5"/>
      <c r="BVD16" s="5"/>
      <c r="BVE16" s="5"/>
      <c r="BVF16" s="5"/>
      <c r="BVG16" s="5"/>
      <c r="BVH16" s="5"/>
      <c r="BVI16" s="5"/>
      <c r="BVJ16" s="5"/>
      <c r="BVK16" s="5"/>
      <c r="BVL16" s="5"/>
      <c r="BVM16" s="5"/>
      <c r="BVN16" s="5"/>
      <c r="BVO16" s="5"/>
      <c r="BVP16" s="5"/>
      <c r="BVQ16" s="5"/>
      <c r="BVR16" s="5"/>
      <c r="BVS16" s="5"/>
      <c r="BVT16" s="5"/>
      <c r="BVU16" s="5"/>
      <c r="BVV16" s="5"/>
      <c r="BVW16" s="5"/>
      <c r="BVX16" s="5"/>
      <c r="BVY16" s="5"/>
      <c r="BVZ16" s="5"/>
      <c r="BWA16" s="5"/>
      <c r="BWB16" s="5"/>
      <c r="BWC16" s="5"/>
      <c r="BWD16" s="5"/>
      <c r="BWE16" s="5"/>
      <c r="BWF16" s="5"/>
      <c r="BWG16" s="5"/>
      <c r="BWH16" s="5"/>
      <c r="BWI16" s="5"/>
      <c r="BWJ16" s="5"/>
      <c r="BWK16" s="5"/>
      <c r="BWL16" s="5"/>
      <c r="BWM16" s="5"/>
      <c r="BWN16" s="5"/>
      <c r="BWO16" s="5"/>
      <c r="BWP16" s="5"/>
      <c r="BWQ16" s="5"/>
      <c r="BWR16" s="5"/>
      <c r="BWS16" s="5"/>
      <c r="BWT16" s="5"/>
      <c r="BWU16" s="5"/>
      <c r="BWV16" s="5"/>
      <c r="BWW16" s="5"/>
      <c r="BWX16" s="5"/>
      <c r="BWY16" s="5"/>
      <c r="BWZ16" s="5"/>
      <c r="BXA16" s="5"/>
      <c r="BXB16" s="5"/>
      <c r="BXC16" s="5"/>
      <c r="BXD16" s="5"/>
      <c r="BXE16" s="5"/>
      <c r="BXF16" s="5"/>
      <c r="BXG16" s="5"/>
      <c r="BXH16" s="5"/>
      <c r="BXI16" s="5"/>
      <c r="BXJ16" s="5"/>
      <c r="BXK16" s="5"/>
      <c r="BXL16" s="5"/>
      <c r="BXM16" s="5"/>
      <c r="BXN16" s="5"/>
      <c r="BXO16" s="5"/>
      <c r="BXP16" s="5"/>
      <c r="BXQ16" s="5"/>
      <c r="BXR16" s="5"/>
      <c r="BXS16" s="5"/>
      <c r="BXT16" s="5"/>
      <c r="BXU16" s="5"/>
      <c r="BXV16" s="5"/>
      <c r="BXW16" s="5"/>
      <c r="BXX16" s="5"/>
      <c r="BXY16" s="5"/>
      <c r="BXZ16" s="5"/>
      <c r="BYA16" s="5"/>
      <c r="BYB16" s="5"/>
      <c r="BYC16" s="5"/>
      <c r="BYD16" s="5"/>
      <c r="BYE16" s="5"/>
      <c r="BYF16" s="5"/>
      <c r="BYG16" s="5"/>
      <c r="BYH16" s="5"/>
      <c r="BYI16" s="5"/>
      <c r="BYJ16" s="5"/>
      <c r="BYK16" s="5"/>
      <c r="BYL16" s="5"/>
      <c r="BYM16" s="5"/>
      <c r="BYN16" s="5"/>
      <c r="BYO16" s="5"/>
      <c r="BYP16" s="5"/>
      <c r="BYQ16" s="5"/>
      <c r="BYR16" s="5"/>
      <c r="BYS16" s="5"/>
      <c r="BYT16" s="5"/>
      <c r="BYU16" s="5"/>
      <c r="BYV16" s="5"/>
      <c r="BYW16" s="5"/>
      <c r="BYX16" s="5"/>
      <c r="BYY16" s="5"/>
      <c r="BYZ16" s="5"/>
      <c r="BZA16" s="5"/>
      <c r="BZB16" s="5"/>
      <c r="BZC16" s="5"/>
      <c r="BZD16" s="5"/>
      <c r="BZE16" s="5"/>
      <c r="BZF16" s="5"/>
      <c r="BZG16" s="5"/>
      <c r="BZH16" s="5"/>
      <c r="BZI16" s="5"/>
      <c r="BZJ16" s="5"/>
      <c r="BZK16" s="5"/>
      <c r="BZL16" s="5"/>
      <c r="BZM16" s="5"/>
      <c r="BZN16" s="5"/>
      <c r="BZO16" s="5"/>
      <c r="BZP16" s="5"/>
      <c r="BZQ16" s="5"/>
      <c r="BZR16" s="5"/>
      <c r="BZS16" s="5"/>
      <c r="BZT16" s="5"/>
      <c r="BZU16" s="5"/>
      <c r="BZV16" s="5"/>
      <c r="BZW16" s="5"/>
      <c r="BZX16" s="5"/>
      <c r="BZY16" s="5"/>
      <c r="BZZ16" s="5"/>
      <c r="CAA16" s="5"/>
      <c r="CAB16" s="5"/>
      <c r="CAC16" s="5"/>
      <c r="CAD16" s="5"/>
      <c r="CAE16" s="5"/>
      <c r="CAF16" s="5"/>
      <c r="CAG16" s="5"/>
      <c r="CAH16" s="5"/>
      <c r="CAI16" s="5"/>
      <c r="CAJ16" s="5"/>
      <c r="CAK16" s="5"/>
      <c r="CAL16" s="5"/>
      <c r="CAM16" s="5"/>
      <c r="CAN16" s="5"/>
      <c r="CAO16" s="5"/>
      <c r="CAP16" s="5"/>
      <c r="CAQ16" s="5"/>
      <c r="CAR16" s="5"/>
      <c r="CAS16" s="5"/>
      <c r="CAT16" s="5"/>
      <c r="CAU16" s="5"/>
      <c r="CAV16" s="5"/>
      <c r="CAW16" s="5"/>
      <c r="CAX16" s="5"/>
      <c r="CAY16" s="5"/>
      <c r="CAZ16" s="5"/>
      <c r="CBA16" s="5"/>
      <c r="CBB16" s="5"/>
      <c r="CBC16" s="5"/>
      <c r="CBD16" s="5"/>
      <c r="CBE16" s="5"/>
      <c r="CBF16" s="5"/>
      <c r="CBG16" s="5"/>
      <c r="CBH16" s="5"/>
      <c r="CBI16" s="5"/>
      <c r="CBJ16" s="5"/>
      <c r="CBK16" s="5"/>
      <c r="CBL16" s="5"/>
      <c r="CBM16" s="5"/>
      <c r="CBN16" s="5"/>
      <c r="CBO16" s="5"/>
      <c r="CBP16" s="5"/>
      <c r="CBQ16" s="5"/>
      <c r="CBR16" s="5"/>
      <c r="CBS16" s="5"/>
      <c r="CBT16" s="5"/>
      <c r="CBU16" s="5"/>
      <c r="CBV16" s="5"/>
      <c r="CBW16" s="5"/>
      <c r="CBX16" s="5"/>
      <c r="CBY16" s="5"/>
      <c r="CBZ16" s="5"/>
      <c r="CCA16" s="5"/>
      <c r="CCB16" s="5"/>
      <c r="CCC16" s="5"/>
      <c r="CCD16" s="5"/>
      <c r="CCE16" s="5"/>
      <c r="CCF16" s="5"/>
      <c r="CCG16" s="5"/>
      <c r="CCH16" s="5"/>
      <c r="CCI16" s="5"/>
      <c r="CCJ16" s="5"/>
      <c r="CCK16" s="5"/>
      <c r="CCL16" s="5"/>
      <c r="CCM16" s="5"/>
      <c r="CCN16" s="5"/>
      <c r="CCO16" s="5"/>
      <c r="CCP16" s="5"/>
      <c r="CCQ16" s="5"/>
      <c r="CCR16" s="5"/>
      <c r="CCS16" s="5"/>
      <c r="CCT16" s="5"/>
      <c r="CCU16" s="5"/>
      <c r="CCV16" s="5"/>
      <c r="CCW16" s="5"/>
      <c r="CCX16" s="5"/>
      <c r="CCY16" s="5"/>
      <c r="CCZ16" s="5"/>
      <c r="CDA16" s="5"/>
      <c r="CDB16" s="5"/>
      <c r="CDC16" s="5"/>
      <c r="CDD16" s="5"/>
      <c r="CDE16" s="5"/>
      <c r="CDF16" s="5"/>
      <c r="CDG16" s="5"/>
      <c r="CDH16" s="5"/>
      <c r="CDI16" s="5"/>
      <c r="CDJ16" s="5"/>
      <c r="CDK16" s="5"/>
      <c r="CDL16" s="5"/>
      <c r="CDM16" s="5"/>
      <c r="CDN16" s="5"/>
      <c r="CDO16" s="5"/>
      <c r="CDP16" s="5"/>
      <c r="CDQ16" s="5"/>
      <c r="CDR16" s="5"/>
      <c r="CDS16" s="5"/>
      <c r="CDT16" s="5"/>
      <c r="CDU16" s="5"/>
      <c r="CDV16" s="5"/>
      <c r="CDW16" s="5"/>
      <c r="CDX16" s="5"/>
      <c r="CDY16" s="5"/>
      <c r="CDZ16" s="5"/>
      <c r="CEA16" s="5"/>
      <c r="CEB16" s="5"/>
      <c r="CEC16" s="5"/>
      <c r="CED16" s="5"/>
      <c r="CEE16" s="5"/>
      <c r="CEF16" s="5"/>
      <c r="CEG16" s="5"/>
      <c r="CEH16" s="5"/>
      <c r="CEI16" s="5"/>
      <c r="CEJ16" s="5"/>
      <c r="CEK16" s="5"/>
      <c r="CEL16" s="5"/>
      <c r="CEM16" s="5"/>
      <c r="CEN16" s="5"/>
      <c r="CEO16" s="5"/>
      <c r="CEP16" s="5"/>
      <c r="CEQ16" s="5"/>
      <c r="CER16" s="5"/>
      <c r="CES16" s="5"/>
      <c r="CET16" s="5"/>
      <c r="CEU16" s="5"/>
      <c r="CEV16" s="5"/>
      <c r="CEW16" s="5"/>
      <c r="CEX16" s="5"/>
      <c r="CEY16" s="5"/>
      <c r="CEZ16" s="5"/>
      <c r="CFA16" s="5"/>
      <c r="CFB16" s="5"/>
      <c r="CFC16" s="5"/>
      <c r="CFD16" s="5"/>
      <c r="CFE16" s="5"/>
      <c r="CFF16" s="5"/>
      <c r="CFG16" s="5"/>
      <c r="CFH16" s="5"/>
      <c r="CFI16" s="5"/>
      <c r="CFJ16" s="5"/>
      <c r="CFK16" s="5"/>
      <c r="CFL16" s="5"/>
      <c r="CFM16" s="5"/>
      <c r="CFN16" s="5"/>
      <c r="CFO16" s="5"/>
      <c r="CFP16" s="5"/>
      <c r="CFQ16" s="5"/>
      <c r="CFR16" s="5"/>
      <c r="CFS16" s="5"/>
      <c r="CFT16" s="5"/>
      <c r="CFU16" s="5"/>
      <c r="CFV16" s="5"/>
      <c r="CFW16" s="5"/>
      <c r="CFX16" s="5"/>
      <c r="CFY16" s="5"/>
      <c r="CFZ16" s="5"/>
      <c r="CGA16" s="5"/>
      <c r="CGB16" s="5"/>
      <c r="CGC16" s="5"/>
      <c r="CGD16" s="5"/>
      <c r="CGE16" s="5"/>
      <c r="CGF16" s="5"/>
      <c r="CGG16" s="5"/>
      <c r="CGH16" s="5"/>
      <c r="CGI16" s="5"/>
      <c r="CGJ16" s="5"/>
      <c r="CGK16" s="5"/>
      <c r="CGL16" s="5"/>
      <c r="CGM16" s="5"/>
      <c r="CGN16" s="5"/>
      <c r="CGO16" s="5"/>
      <c r="CGP16" s="5"/>
      <c r="CGQ16" s="5"/>
      <c r="CGR16" s="5"/>
      <c r="CGS16" s="5"/>
      <c r="CGT16" s="5"/>
      <c r="CGU16" s="5"/>
      <c r="CGV16" s="5"/>
      <c r="CGW16" s="5"/>
      <c r="CGX16" s="5"/>
      <c r="CGY16" s="5"/>
      <c r="CGZ16" s="5"/>
      <c r="CHA16" s="5"/>
      <c r="CHB16" s="5"/>
      <c r="CHC16" s="5"/>
      <c r="CHD16" s="5"/>
      <c r="CHE16" s="5"/>
      <c r="CHF16" s="5"/>
      <c r="CHG16" s="5"/>
      <c r="CHH16" s="5"/>
      <c r="CHI16" s="5"/>
      <c r="CHJ16" s="5"/>
      <c r="CHK16" s="5"/>
      <c r="CHL16" s="5"/>
      <c r="CHM16" s="5"/>
      <c r="CHN16" s="5"/>
      <c r="CHO16" s="5"/>
      <c r="CHP16" s="5"/>
      <c r="CHQ16" s="5"/>
      <c r="CHR16" s="5"/>
      <c r="CHS16" s="5"/>
      <c r="CHT16" s="5"/>
      <c r="CHU16" s="5"/>
      <c r="CHV16" s="5"/>
      <c r="CHW16" s="5"/>
      <c r="CHX16" s="5"/>
      <c r="CHY16" s="5"/>
      <c r="CHZ16" s="5"/>
      <c r="CIA16" s="5"/>
      <c r="CIB16" s="5"/>
      <c r="CIC16" s="5"/>
      <c r="CID16" s="5"/>
      <c r="CIE16" s="5"/>
      <c r="CIF16" s="5"/>
      <c r="CIG16" s="5"/>
      <c r="CIH16" s="5"/>
      <c r="CII16" s="5"/>
      <c r="CIJ16" s="5"/>
      <c r="CIK16" s="5"/>
      <c r="CIL16" s="5"/>
      <c r="CIM16" s="5"/>
      <c r="CIN16" s="5"/>
      <c r="CIO16" s="5"/>
      <c r="CIP16" s="5"/>
      <c r="CIQ16" s="5"/>
      <c r="CIR16" s="5"/>
      <c r="CIS16" s="5"/>
      <c r="CIT16" s="5"/>
      <c r="CIU16" s="5"/>
      <c r="CIV16" s="5"/>
      <c r="CIW16" s="5"/>
      <c r="CIX16" s="5"/>
      <c r="CIY16" s="5"/>
      <c r="CIZ16" s="5"/>
      <c r="CJA16" s="5"/>
      <c r="CJB16" s="5"/>
      <c r="CJC16" s="5"/>
      <c r="CJD16" s="5"/>
      <c r="CJE16" s="5"/>
      <c r="CJF16" s="5"/>
      <c r="CJG16" s="5"/>
      <c r="CJH16" s="5"/>
      <c r="CJI16" s="5"/>
      <c r="CJJ16" s="5"/>
      <c r="CJK16" s="5"/>
      <c r="CJL16" s="5"/>
      <c r="CJM16" s="5"/>
      <c r="CJN16" s="5"/>
      <c r="CJO16" s="5"/>
      <c r="CJP16" s="5"/>
      <c r="CJQ16" s="5"/>
      <c r="CJR16" s="5"/>
      <c r="CJS16" s="5"/>
      <c r="CJT16" s="5"/>
      <c r="CJU16" s="5"/>
      <c r="CJV16" s="5"/>
      <c r="CJW16" s="5"/>
      <c r="CJX16" s="5"/>
      <c r="CJY16" s="5"/>
      <c r="CJZ16" s="5"/>
      <c r="CKA16" s="5"/>
      <c r="CKB16" s="5"/>
      <c r="CKC16" s="5"/>
      <c r="CKD16" s="5"/>
      <c r="CKE16" s="5"/>
      <c r="CKF16" s="5"/>
      <c r="CKG16" s="5"/>
      <c r="CKH16" s="5"/>
      <c r="CKI16" s="5"/>
      <c r="CKJ16" s="5"/>
      <c r="CKK16" s="5"/>
      <c r="CKL16" s="5"/>
      <c r="CKM16" s="5"/>
      <c r="CKN16" s="5"/>
      <c r="CKO16" s="5"/>
      <c r="CKP16" s="5"/>
      <c r="CKQ16" s="5"/>
      <c r="CKR16" s="5"/>
      <c r="CKS16" s="5"/>
      <c r="CKT16" s="5"/>
      <c r="CKU16" s="5"/>
      <c r="CKV16" s="5"/>
      <c r="CKW16" s="5"/>
      <c r="CKX16" s="5"/>
      <c r="CKY16" s="5"/>
      <c r="CKZ16" s="5"/>
      <c r="CLA16" s="5"/>
      <c r="CLB16" s="5"/>
      <c r="CLC16" s="5"/>
      <c r="CLD16" s="5"/>
      <c r="CLE16" s="5"/>
      <c r="CLF16" s="5"/>
      <c r="CLG16" s="5"/>
      <c r="CLH16" s="5"/>
      <c r="CLI16" s="5"/>
      <c r="CLJ16" s="5"/>
      <c r="CLK16" s="5"/>
      <c r="CLL16" s="5"/>
      <c r="CLM16" s="5"/>
      <c r="CLN16" s="5"/>
      <c r="CLO16" s="5"/>
      <c r="CLP16" s="5"/>
      <c r="CLQ16" s="5"/>
      <c r="CLR16" s="5"/>
      <c r="CLS16" s="5"/>
      <c r="CLT16" s="5"/>
      <c r="CLU16" s="5"/>
      <c r="CLV16" s="5"/>
      <c r="CLW16" s="5"/>
      <c r="CLX16" s="5"/>
      <c r="CLY16" s="5"/>
      <c r="CLZ16" s="5"/>
      <c r="CMA16" s="5"/>
      <c r="CMB16" s="5"/>
      <c r="CMC16" s="5"/>
      <c r="CMD16" s="5"/>
      <c r="CME16" s="5"/>
      <c r="CMF16" s="5"/>
      <c r="CMG16" s="5"/>
      <c r="CMH16" s="5"/>
      <c r="CMI16" s="5"/>
      <c r="CMJ16" s="5"/>
      <c r="CMK16" s="5"/>
      <c r="CML16" s="5"/>
      <c r="CMM16" s="5"/>
      <c r="CMN16" s="5"/>
      <c r="CMO16" s="5"/>
      <c r="CMP16" s="5"/>
      <c r="CMQ16" s="5"/>
      <c r="CMR16" s="5"/>
      <c r="CMS16" s="5"/>
      <c r="CMT16" s="5"/>
      <c r="CMU16" s="5"/>
      <c r="CMV16" s="5"/>
      <c r="CMW16" s="5"/>
      <c r="CMX16" s="5"/>
      <c r="CMY16" s="5"/>
      <c r="CMZ16" s="5"/>
      <c r="CNA16" s="5"/>
      <c r="CNB16" s="5"/>
      <c r="CNC16" s="5"/>
      <c r="CND16" s="5"/>
      <c r="CNE16" s="5"/>
      <c r="CNF16" s="5"/>
      <c r="CNG16" s="5"/>
      <c r="CNH16" s="5"/>
      <c r="CNI16" s="5"/>
      <c r="CNJ16" s="5"/>
      <c r="CNK16" s="5"/>
      <c r="CNL16" s="5"/>
      <c r="CNM16" s="5"/>
      <c r="CNN16" s="5"/>
      <c r="CNO16" s="5"/>
      <c r="CNP16" s="5"/>
      <c r="CNQ16" s="5"/>
      <c r="CNR16" s="5"/>
      <c r="CNS16" s="5"/>
      <c r="CNT16" s="5"/>
      <c r="CNU16" s="5"/>
      <c r="CNV16" s="5"/>
      <c r="CNW16" s="5"/>
      <c r="CNX16" s="5"/>
      <c r="CNY16" s="5"/>
      <c r="CNZ16" s="5"/>
      <c r="COA16" s="5"/>
      <c r="COB16" s="5"/>
      <c r="COC16" s="5"/>
      <c r="COD16" s="5"/>
      <c r="COE16" s="5"/>
      <c r="COF16" s="5"/>
      <c r="COG16" s="5"/>
      <c r="COH16" s="5"/>
      <c r="COI16" s="5"/>
      <c r="COJ16" s="5"/>
      <c r="COK16" s="5"/>
      <c r="COL16" s="5"/>
      <c r="COM16" s="5"/>
      <c r="CON16" s="5"/>
      <c r="COO16" s="5"/>
      <c r="COP16" s="5"/>
      <c r="COQ16" s="5"/>
      <c r="COR16" s="5"/>
      <c r="COS16" s="5"/>
      <c r="COT16" s="5"/>
      <c r="COU16" s="5"/>
      <c r="COV16" s="5"/>
      <c r="COW16" s="5"/>
      <c r="COX16" s="5"/>
      <c r="COY16" s="5"/>
      <c r="COZ16" s="5"/>
      <c r="CPA16" s="5"/>
      <c r="CPB16" s="5"/>
      <c r="CPC16" s="5"/>
      <c r="CPD16" s="5"/>
      <c r="CPE16" s="5"/>
      <c r="CPF16" s="5"/>
      <c r="CPG16" s="5"/>
      <c r="CPH16" s="5"/>
      <c r="CPI16" s="5"/>
      <c r="CPJ16" s="5"/>
      <c r="CPK16" s="5"/>
      <c r="CPL16" s="5"/>
      <c r="CPM16" s="5"/>
      <c r="CPN16" s="5"/>
      <c r="CPO16" s="5"/>
      <c r="CPP16" s="5"/>
      <c r="CPQ16" s="5"/>
      <c r="CPR16" s="5"/>
      <c r="CPS16" s="5"/>
      <c r="CPT16" s="5"/>
      <c r="CPU16" s="5"/>
      <c r="CPV16" s="5"/>
      <c r="CPW16" s="5"/>
      <c r="CPX16" s="5"/>
      <c r="CPY16" s="5"/>
      <c r="CPZ16" s="5"/>
      <c r="CQA16" s="5"/>
      <c r="CQB16" s="5"/>
      <c r="CQC16" s="5"/>
      <c r="CQD16" s="5"/>
      <c r="CQE16" s="5"/>
      <c r="CQF16" s="5"/>
      <c r="CQG16" s="5"/>
      <c r="CQH16" s="5"/>
      <c r="CQI16" s="5"/>
      <c r="CQJ16" s="5"/>
      <c r="CQK16" s="5"/>
      <c r="CQL16" s="5"/>
      <c r="CQM16" s="5"/>
      <c r="CQN16" s="5"/>
      <c r="CQO16" s="5"/>
      <c r="CQP16" s="5"/>
      <c r="CQQ16" s="5"/>
      <c r="CQR16" s="5"/>
      <c r="CQS16" s="5"/>
      <c r="CQT16" s="5"/>
      <c r="CQU16" s="5"/>
      <c r="CQV16" s="5"/>
      <c r="CQW16" s="5"/>
      <c r="CQX16" s="5"/>
      <c r="CQY16" s="5"/>
      <c r="CQZ16" s="5"/>
      <c r="CRA16" s="5"/>
      <c r="CRB16" s="5"/>
      <c r="CRC16" s="5"/>
      <c r="CRD16" s="5"/>
      <c r="CRE16" s="5"/>
      <c r="CRF16" s="5"/>
      <c r="CRG16" s="5"/>
      <c r="CRH16" s="5"/>
      <c r="CRI16" s="5"/>
      <c r="CRJ16" s="5"/>
      <c r="CRK16" s="5"/>
      <c r="CRL16" s="5"/>
      <c r="CRM16" s="5"/>
      <c r="CRN16" s="5"/>
      <c r="CRO16" s="5"/>
      <c r="CRP16" s="5"/>
      <c r="CRQ16" s="5"/>
      <c r="CRR16" s="5"/>
      <c r="CRS16" s="5"/>
      <c r="CRT16" s="5"/>
      <c r="CRU16" s="5"/>
      <c r="CRV16" s="5"/>
      <c r="CRW16" s="5"/>
      <c r="CRX16" s="5"/>
      <c r="CRY16" s="5"/>
      <c r="CRZ16" s="5"/>
      <c r="CSA16" s="5"/>
      <c r="CSB16" s="5"/>
      <c r="CSC16" s="5"/>
      <c r="CSD16" s="5"/>
      <c r="CSE16" s="5"/>
      <c r="CSF16" s="5"/>
      <c r="CSG16" s="5"/>
      <c r="CSH16" s="5"/>
      <c r="CSI16" s="5"/>
      <c r="CSJ16" s="5"/>
      <c r="CSK16" s="5"/>
      <c r="CSL16" s="5"/>
      <c r="CSM16" s="5"/>
      <c r="CSN16" s="5"/>
      <c r="CSO16" s="5"/>
      <c r="CSP16" s="5"/>
      <c r="CSQ16" s="5"/>
      <c r="CSR16" s="5"/>
      <c r="CSS16" s="5"/>
      <c r="CST16" s="5"/>
      <c r="CSU16" s="5"/>
      <c r="CSV16" s="5"/>
      <c r="CSW16" s="5"/>
      <c r="CSX16" s="5"/>
      <c r="CSY16" s="5"/>
      <c r="CSZ16" s="5"/>
      <c r="CTA16" s="5"/>
      <c r="CTB16" s="5"/>
      <c r="CTC16" s="5"/>
      <c r="CTD16" s="5"/>
      <c r="CTE16" s="5"/>
      <c r="CTF16" s="5"/>
      <c r="CTG16" s="5"/>
      <c r="CTH16" s="5"/>
      <c r="CTI16" s="5"/>
      <c r="CTJ16" s="5"/>
      <c r="CTK16" s="5"/>
      <c r="CTL16" s="5"/>
      <c r="CTM16" s="5"/>
      <c r="CTN16" s="5"/>
      <c r="CTO16" s="5"/>
      <c r="CTP16" s="5"/>
      <c r="CTQ16" s="5"/>
      <c r="CTR16" s="5"/>
      <c r="CTS16" s="5"/>
      <c r="CTT16" s="5"/>
      <c r="CTU16" s="5"/>
      <c r="CTV16" s="5"/>
      <c r="CTW16" s="5"/>
      <c r="CTX16" s="5"/>
      <c r="CTY16" s="5"/>
      <c r="CTZ16" s="5"/>
      <c r="CUA16" s="5"/>
      <c r="CUB16" s="5"/>
      <c r="CUC16" s="5"/>
      <c r="CUD16" s="5"/>
      <c r="CUE16" s="5"/>
      <c r="CUF16" s="5"/>
      <c r="CUG16" s="5"/>
      <c r="CUH16" s="5"/>
      <c r="CUI16" s="5"/>
      <c r="CUJ16" s="5"/>
      <c r="CUK16" s="5"/>
      <c r="CUL16" s="5"/>
      <c r="CUM16" s="5"/>
      <c r="CUN16" s="5"/>
      <c r="CUO16" s="5"/>
      <c r="CUP16" s="5"/>
      <c r="CUQ16" s="5"/>
      <c r="CUR16" s="5"/>
      <c r="CUS16" s="5"/>
      <c r="CUT16" s="5"/>
      <c r="CUU16" s="5"/>
      <c r="CUV16" s="5"/>
      <c r="CUW16" s="5"/>
      <c r="CUX16" s="5"/>
      <c r="CUY16" s="5"/>
      <c r="CUZ16" s="5"/>
      <c r="CVA16" s="5"/>
      <c r="CVB16" s="5"/>
      <c r="CVC16" s="5"/>
      <c r="CVD16" s="5"/>
      <c r="CVE16" s="5"/>
      <c r="CVF16" s="5"/>
      <c r="CVG16" s="5"/>
      <c r="CVH16" s="5"/>
      <c r="CVI16" s="5"/>
      <c r="CVJ16" s="5"/>
      <c r="CVK16" s="5"/>
      <c r="CVL16" s="5"/>
      <c r="CVM16" s="5"/>
      <c r="CVN16" s="5"/>
      <c r="CVO16" s="5"/>
      <c r="CVP16" s="5"/>
      <c r="CVQ16" s="5"/>
      <c r="CVR16" s="5"/>
      <c r="CVS16" s="5"/>
      <c r="CVT16" s="5"/>
      <c r="CVU16" s="5"/>
      <c r="CVV16" s="5"/>
      <c r="CVW16" s="5"/>
      <c r="CVX16" s="5"/>
      <c r="CVY16" s="5"/>
      <c r="CVZ16" s="5"/>
      <c r="CWA16" s="5"/>
      <c r="CWB16" s="5"/>
      <c r="CWC16" s="5"/>
      <c r="CWD16" s="5"/>
      <c r="CWE16" s="5"/>
      <c r="CWF16" s="5"/>
      <c r="CWG16" s="5"/>
      <c r="CWH16" s="5"/>
      <c r="CWI16" s="5"/>
      <c r="CWJ16" s="5"/>
      <c r="CWK16" s="5"/>
      <c r="CWL16" s="5"/>
      <c r="CWM16" s="5"/>
      <c r="CWN16" s="5"/>
      <c r="CWO16" s="5"/>
      <c r="CWP16" s="5"/>
      <c r="CWQ16" s="5"/>
      <c r="CWR16" s="5"/>
      <c r="CWS16" s="5"/>
      <c r="CWT16" s="5"/>
      <c r="CWU16" s="5"/>
      <c r="CWV16" s="5"/>
      <c r="CWW16" s="5"/>
      <c r="CWX16" s="5"/>
      <c r="CWY16" s="5"/>
      <c r="CWZ16" s="5"/>
      <c r="CXA16" s="5"/>
      <c r="CXB16" s="5"/>
      <c r="CXC16" s="5"/>
      <c r="CXD16" s="5"/>
      <c r="CXE16" s="5"/>
      <c r="CXF16" s="5"/>
      <c r="CXG16" s="5"/>
      <c r="CXH16" s="5"/>
      <c r="CXI16" s="5"/>
      <c r="CXJ16" s="5"/>
      <c r="CXK16" s="5"/>
      <c r="CXL16" s="5"/>
      <c r="CXM16" s="5"/>
      <c r="CXN16" s="5"/>
      <c r="CXO16" s="5"/>
      <c r="CXP16" s="5"/>
      <c r="CXQ16" s="5"/>
      <c r="CXR16" s="5"/>
      <c r="CXS16" s="5"/>
      <c r="CXT16" s="5"/>
      <c r="CXU16" s="5"/>
      <c r="CXV16" s="5"/>
      <c r="CXW16" s="5"/>
      <c r="CXX16" s="5"/>
      <c r="CXY16" s="5"/>
      <c r="CXZ16" s="5"/>
      <c r="CYA16" s="5"/>
      <c r="CYB16" s="5"/>
      <c r="CYC16" s="5"/>
      <c r="CYD16" s="5"/>
      <c r="CYE16" s="5"/>
      <c r="CYF16" s="5"/>
      <c r="CYG16" s="5"/>
      <c r="CYH16" s="5"/>
      <c r="CYI16" s="5"/>
      <c r="CYJ16" s="5"/>
      <c r="CYK16" s="5"/>
      <c r="CYL16" s="5"/>
      <c r="CYM16" s="5"/>
      <c r="CYN16" s="5"/>
      <c r="CYO16" s="5"/>
      <c r="CYP16" s="5"/>
      <c r="CYQ16" s="5"/>
      <c r="CYR16" s="5"/>
      <c r="CYS16" s="5"/>
      <c r="CYT16" s="5"/>
      <c r="CYU16" s="5"/>
      <c r="CYV16" s="5"/>
      <c r="CYW16" s="5"/>
      <c r="CYX16" s="5"/>
      <c r="CYY16" s="5"/>
      <c r="CYZ16" s="5"/>
      <c r="CZA16" s="5"/>
      <c r="CZB16" s="5"/>
      <c r="CZC16" s="5"/>
      <c r="CZD16" s="5"/>
      <c r="CZE16" s="5"/>
      <c r="CZF16" s="5"/>
      <c r="CZG16" s="5"/>
      <c r="CZH16" s="5"/>
      <c r="CZI16" s="5"/>
      <c r="CZJ16" s="5"/>
      <c r="CZK16" s="5"/>
      <c r="CZL16" s="5"/>
      <c r="CZM16" s="5"/>
      <c r="CZN16" s="5"/>
      <c r="CZO16" s="5"/>
      <c r="CZP16" s="5"/>
      <c r="CZQ16" s="5"/>
      <c r="CZR16" s="5"/>
      <c r="CZS16" s="5"/>
      <c r="CZT16" s="5"/>
      <c r="CZU16" s="5"/>
      <c r="CZV16" s="5"/>
      <c r="CZW16" s="5"/>
      <c r="CZX16" s="5"/>
      <c r="CZY16" s="5"/>
      <c r="CZZ16" s="5"/>
      <c r="DAA16" s="5"/>
      <c r="DAB16" s="5"/>
      <c r="DAC16" s="5"/>
      <c r="DAD16" s="5"/>
      <c r="DAE16" s="5"/>
      <c r="DAF16" s="5"/>
      <c r="DAG16" s="5"/>
      <c r="DAH16" s="5"/>
      <c r="DAI16" s="5"/>
      <c r="DAJ16" s="5"/>
      <c r="DAK16" s="5"/>
      <c r="DAL16" s="5"/>
      <c r="DAM16" s="5"/>
      <c r="DAN16" s="5"/>
      <c r="DAO16" s="5"/>
      <c r="DAP16" s="5"/>
      <c r="DAQ16" s="5"/>
      <c r="DAR16" s="5"/>
      <c r="DAS16" s="5"/>
      <c r="DAT16" s="5"/>
      <c r="DAU16" s="5"/>
      <c r="DAV16" s="5"/>
      <c r="DAW16" s="5"/>
      <c r="DAX16" s="5"/>
      <c r="DAY16" s="5"/>
      <c r="DAZ16" s="5"/>
      <c r="DBA16" s="5"/>
      <c r="DBB16" s="5"/>
      <c r="DBC16" s="5"/>
      <c r="DBD16" s="5"/>
      <c r="DBE16" s="5"/>
      <c r="DBF16" s="5"/>
      <c r="DBG16" s="5"/>
      <c r="DBH16" s="5"/>
    </row>
    <row r="17" spans="1:2764" s="3" customFormat="1" ht="16.5" customHeight="1">
      <c r="A17" s="14">
        <v>38</v>
      </c>
      <c r="B17" s="27">
        <v>0.45</v>
      </c>
      <c r="C17" s="141" t="s">
        <v>21</v>
      </c>
      <c r="D17" s="141"/>
      <c r="E17" s="9"/>
      <c r="F17" s="9"/>
      <c r="G17" s="155"/>
      <c r="H17" s="9"/>
      <c r="I17" s="9"/>
      <c r="J17" s="9"/>
      <c r="K17" s="9"/>
      <c r="L17" s="9">
        <v>7</v>
      </c>
      <c r="M17" s="9">
        <v>5</v>
      </c>
      <c r="N17" s="9"/>
      <c r="O17" s="9"/>
      <c r="P17" s="9"/>
      <c r="Q17" s="9"/>
      <c r="R17" s="6"/>
      <c r="S17" s="9">
        <v>5</v>
      </c>
      <c r="T17" s="9">
        <v>5</v>
      </c>
      <c r="U17" s="9">
        <v>5</v>
      </c>
      <c r="V17" s="156">
        <v>15</v>
      </c>
      <c r="W17" s="9">
        <v>16</v>
      </c>
      <c r="X17" s="9">
        <v>10</v>
      </c>
      <c r="Y17" s="9">
        <v>9</v>
      </c>
      <c r="Z17" s="9"/>
      <c r="AA17" s="9">
        <v>19</v>
      </c>
      <c r="AB17" s="9"/>
      <c r="AC17" s="11"/>
      <c r="AD17" s="11"/>
      <c r="AE17" s="11"/>
      <c r="AF17" s="152"/>
      <c r="AG17" s="15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  <c r="AMK17" s="5"/>
      <c r="AML17" s="5"/>
      <c r="AMM17" s="5"/>
      <c r="AMN17" s="5"/>
      <c r="AMO17" s="5"/>
      <c r="AMP17" s="5"/>
      <c r="AMQ17" s="5"/>
      <c r="AMR17" s="5"/>
      <c r="AMS17" s="5"/>
      <c r="AMT17" s="5"/>
      <c r="AMU17" s="5"/>
      <c r="AMV17" s="5"/>
      <c r="AMW17" s="5"/>
      <c r="AMX17" s="5"/>
      <c r="AMY17" s="5"/>
      <c r="AMZ17" s="5"/>
      <c r="ANA17" s="5"/>
      <c r="ANB17" s="5"/>
      <c r="ANC17" s="5"/>
      <c r="AND17" s="5"/>
      <c r="ANE17" s="5"/>
      <c r="ANF17" s="5"/>
      <c r="ANG17" s="5"/>
      <c r="ANH17" s="5"/>
      <c r="ANI17" s="5"/>
      <c r="ANJ17" s="5"/>
      <c r="ANK17" s="5"/>
      <c r="ANL17" s="5"/>
      <c r="ANM17" s="5"/>
      <c r="ANN17" s="5"/>
      <c r="ANO17" s="5"/>
      <c r="ANP17" s="5"/>
      <c r="ANQ17" s="5"/>
      <c r="ANR17" s="5"/>
      <c r="ANS17" s="5"/>
      <c r="ANT17" s="5"/>
      <c r="ANU17" s="5"/>
      <c r="ANV17" s="5"/>
      <c r="ANW17" s="5"/>
      <c r="ANX17" s="5"/>
      <c r="ANY17" s="5"/>
      <c r="ANZ17" s="5"/>
      <c r="AOA17" s="5"/>
      <c r="AOB17" s="5"/>
      <c r="AOC17" s="5"/>
      <c r="AOD17" s="5"/>
      <c r="AOE17" s="5"/>
      <c r="AOF17" s="5"/>
      <c r="AOG17" s="5"/>
      <c r="AOH17" s="5"/>
      <c r="AOI17" s="5"/>
      <c r="AOJ17" s="5"/>
      <c r="AOK17" s="5"/>
      <c r="AOL17" s="5"/>
      <c r="AOM17" s="5"/>
      <c r="AON17" s="5"/>
      <c r="AOO17" s="5"/>
      <c r="AOP17" s="5"/>
      <c r="AOQ17" s="5"/>
      <c r="AOR17" s="5"/>
      <c r="AOS17" s="5"/>
      <c r="AOT17" s="5"/>
      <c r="AOU17" s="5"/>
      <c r="AOV17" s="5"/>
      <c r="AOW17" s="5"/>
      <c r="AOX17" s="5"/>
      <c r="AOY17" s="5"/>
      <c r="AOZ17" s="5"/>
      <c r="APA17" s="5"/>
      <c r="APB17" s="5"/>
      <c r="APC17" s="5"/>
      <c r="APD17" s="5"/>
      <c r="APE17" s="5"/>
      <c r="APF17" s="5"/>
      <c r="APG17" s="5"/>
      <c r="APH17" s="5"/>
      <c r="API17" s="5"/>
      <c r="APJ17" s="5"/>
      <c r="APK17" s="5"/>
      <c r="APL17" s="5"/>
      <c r="APM17" s="5"/>
      <c r="APN17" s="5"/>
      <c r="APO17" s="5"/>
      <c r="APP17" s="5"/>
      <c r="APQ17" s="5"/>
      <c r="APR17" s="5"/>
      <c r="APS17" s="5"/>
      <c r="APT17" s="5"/>
      <c r="APU17" s="5"/>
      <c r="APV17" s="5"/>
      <c r="APW17" s="5"/>
      <c r="APX17" s="5"/>
      <c r="APY17" s="5"/>
      <c r="APZ17" s="5"/>
      <c r="AQA17" s="5"/>
      <c r="AQB17" s="5"/>
      <c r="AQC17" s="5"/>
      <c r="AQD17" s="5"/>
      <c r="AQE17" s="5"/>
      <c r="AQF17" s="5"/>
      <c r="AQG17" s="5"/>
      <c r="AQH17" s="5"/>
      <c r="AQI17" s="5"/>
      <c r="AQJ17" s="5"/>
      <c r="AQK17" s="5"/>
      <c r="AQL17" s="5"/>
      <c r="AQM17" s="5"/>
      <c r="AQN17" s="5"/>
      <c r="AQO17" s="5"/>
      <c r="AQP17" s="5"/>
      <c r="AQQ17" s="5"/>
      <c r="AQR17" s="5"/>
      <c r="AQS17" s="5"/>
      <c r="AQT17" s="5"/>
      <c r="AQU17" s="5"/>
      <c r="AQV17" s="5"/>
      <c r="AQW17" s="5"/>
      <c r="AQX17" s="5"/>
      <c r="AQY17" s="5"/>
      <c r="AQZ17" s="5"/>
      <c r="ARA17" s="5"/>
      <c r="ARB17" s="5"/>
      <c r="ARC17" s="5"/>
      <c r="ARD17" s="5"/>
      <c r="ARE17" s="5"/>
      <c r="ARF17" s="5"/>
      <c r="ARG17" s="5"/>
      <c r="ARH17" s="5"/>
      <c r="ARI17" s="5"/>
      <c r="ARJ17" s="5"/>
      <c r="ARK17" s="5"/>
      <c r="ARL17" s="5"/>
      <c r="ARM17" s="5"/>
      <c r="ARN17" s="5"/>
      <c r="ARO17" s="5"/>
      <c r="ARP17" s="5"/>
      <c r="ARQ17" s="5"/>
      <c r="ARR17" s="5"/>
      <c r="ARS17" s="5"/>
      <c r="ART17" s="5"/>
      <c r="ARU17" s="5"/>
      <c r="ARV17" s="5"/>
      <c r="ARW17" s="5"/>
      <c r="ARX17" s="5"/>
      <c r="ARY17" s="5"/>
      <c r="ARZ17" s="5"/>
      <c r="ASA17" s="5"/>
      <c r="ASB17" s="5"/>
      <c r="ASC17" s="5"/>
      <c r="ASD17" s="5"/>
      <c r="ASE17" s="5"/>
      <c r="ASF17" s="5"/>
      <c r="ASG17" s="5"/>
      <c r="ASH17" s="5"/>
      <c r="ASI17" s="5"/>
      <c r="ASJ17" s="5"/>
      <c r="ASK17" s="5"/>
      <c r="ASL17" s="5"/>
      <c r="ASM17" s="5"/>
      <c r="ASN17" s="5"/>
      <c r="ASO17" s="5"/>
      <c r="ASP17" s="5"/>
      <c r="ASQ17" s="5"/>
      <c r="ASR17" s="5"/>
      <c r="ASS17" s="5"/>
      <c r="AST17" s="5"/>
      <c r="ASU17" s="5"/>
      <c r="ASV17" s="5"/>
      <c r="ASW17" s="5"/>
      <c r="ASX17" s="5"/>
      <c r="ASY17" s="5"/>
      <c r="ASZ17" s="5"/>
      <c r="ATA17" s="5"/>
      <c r="ATB17" s="5"/>
      <c r="ATC17" s="5"/>
      <c r="ATD17" s="5"/>
      <c r="ATE17" s="5"/>
      <c r="ATF17" s="5"/>
      <c r="ATG17" s="5"/>
      <c r="ATH17" s="5"/>
      <c r="ATI17" s="5"/>
      <c r="ATJ17" s="5"/>
      <c r="ATK17" s="5"/>
      <c r="ATL17" s="5"/>
      <c r="ATM17" s="5"/>
      <c r="ATN17" s="5"/>
      <c r="ATO17" s="5"/>
      <c r="ATP17" s="5"/>
      <c r="ATQ17" s="5"/>
      <c r="ATR17" s="5"/>
      <c r="ATS17" s="5"/>
      <c r="ATT17" s="5"/>
      <c r="ATU17" s="5"/>
      <c r="ATV17" s="5"/>
      <c r="ATW17" s="5"/>
      <c r="ATX17" s="5"/>
      <c r="ATY17" s="5"/>
      <c r="ATZ17" s="5"/>
      <c r="AUA17" s="5"/>
      <c r="AUB17" s="5"/>
      <c r="AUC17" s="5"/>
      <c r="AUD17" s="5"/>
      <c r="AUE17" s="5"/>
      <c r="AUF17" s="5"/>
      <c r="AUG17" s="5"/>
      <c r="AUH17" s="5"/>
      <c r="AUI17" s="5"/>
      <c r="AUJ17" s="5"/>
      <c r="AUK17" s="5"/>
      <c r="AUL17" s="5"/>
      <c r="AUM17" s="5"/>
      <c r="AUN17" s="5"/>
      <c r="AUO17" s="5"/>
      <c r="AUP17" s="5"/>
      <c r="AUQ17" s="5"/>
      <c r="AUR17" s="5"/>
      <c r="AUS17" s="5"/>
      <c r="AUT17" s="5"/>
      <c r="AUU17" s="5"/>
      <c r="AUV17" s="5"/>
      <c r="AUW17" s="5"/>
      <c r="AUX17" s="5"/>
      <c r="AUY17" s="5"/>
      <c r="AUZ17" s="5"/>
      <c r="AVA17" s="5"/>
      <c r="AVB17" s="5"/>
      <c r="AVC17" s="5"/>
      <c r="AVD17" s="5"/>
      <c r="AVE17" s="5"/>
      <c r="AVF17" s="5"/>
      <c r="AVG17" s="5"/>
      <c r="AVH17" s="5"/>
      <c r="AVI17" s="5"/>
      <c r="AVJ17" s="5"/>
      <c r="AVK17" s="5"/>
      <c r="AVL17" s="5"/>
      <c r="AVM17" s="5"/>
      <c r="AVN17" s="5"/>
      <c r="AVO17" s="5"/>
      <c r="AVP17" s="5"/>
      <c r="AVQ17" s="5"/>
      <c r="AVR17" s="5"/>
      <c r="AVS17" s="5"/>
      <c r="AVT17" s="5"/>
      <c r="AVU17" s="5"/>
      <c r="AVV17" s="5"/>
      <c r="AVW17" s="5"/>
      <c r="AVX17" s="5"/>
      <c r="AVY17" s="5"/>
      <c r="AVZ17" s="5"/>
      <c r="AWA17" s="5"/>
      <c r="AWB17" s="5"/>
      <c r="AWC17" s="5"/>
      <c r="AWD17" s="5"/>
      <c r="AWE17" s="5"/>
      <c r="AWF17" s="5"/>
      <c r="AWG17" s="5"/>
      <c r="AWH17" s="5"/>
      <c r="AWI17" s="5"/>
      <c r="AWJ17" s="5"/>
      <c r="AWK17" s="5"/>
      <c r="AWL17" s="5"/>
      <c r="AWM17" s="5"/>
      <c r="AWN17" s="5"/>
      <c r="AWO17" s="5"/>
      <c r="AWP17" s="5"/>
      <c r="AWQ17" s="5"/>
      <c r="AWR17" s="5"/>
      <c r="AWS17" s="5"/>
      <c r="AWT17" s="5"/>
      <c r="AWU17" s="5"/>
      <c r="AWV17" s="5"/>
      <c r="AWW17" s="5"/>
      <c r="AWX17" s="5"/>
      <c r="AWY17" s="5"/>
      <c r="AWZ17" s="5"/>
      <c r="AXA17" s="5"/>
      <c r="AXB17" s="5"/>
      <c r="AXC17" s="5"/>
      <c r="AXD17" s="5"/>
      <c r="AXE17" s="5"/>
      <c r="AXF17" s="5"/>
      <c r="AXG17" s="5"/>
      <c r="AXH17" s="5"/>
      <c r="AXI17" s="5"/>
      <c r="AXJ17" s="5"/>
      <c r="AXK17" s="5"/>
      <c r="AXL17" s="5"/>
      <c r="AXM17" s="5"/>
      <c r="AXN17" s="5"/>
      <c r="AXO17" s="5"/>
      <c r="AXP17" s="5"/>
      <c r="AXQ17" s="5"/>
      <c r="AXR17" s="5"/>
      <c r="AXS17" s="5"/>
      <c r="AXT17" s="5"/>
      <c r="AXU17" s="5"/>
      <c r="AXV17" s="5"/>
      <c r="AXW17" s="5"/>
      <c r="AXX17" s="5"/>
      <c r="AXY17" s="5"/>
      <c r="AXZ17" s="5"/>
      <c r="AYA17" s="5"/>
      <c r="AYB17" s="5"/>
      <c r="AYC17" s="5"/>
      <c r="AYD17" s="5"/>
      <c r="AYE17" s="5"/>
      <c r="AYF17" s="5"/>
      <c r="AYG17" s="5"/>
      <c r="AYH17" s="5"/>
      <c r="AYI17" s="5"/>
      <c r="AYJ17" s="5"/>
      <c r="AYK17" s="5"/>
      <c r="AYL17" s="5"/>
      <c r="AYM17" s="5"/>
      <c r="AYN17" s="5"/>
      <c r="AYO17" s="5"/>
      <c r="AYP17" s="5"/>
      <c r="AYQ17" s="5"/>
      <c r="AYR17" s="5"/>
      <c r="AYS17" s="5"/>
      <c r="AYT17" s="5"/>
      <c r="AYU17" s="5"/>
      <c r="AYV17" s="5"/>
      <c r="AYW17" s="5"/>
      <c r="AYX17" s="5"/>
      <c r="AYY17" s="5"/>
      <c r="AYZ17" s="5"/>
      <c r="AZA17" s="5"/>
      <c r="AZB17" s="5"/>
      <c r="AZC17" s="5"/>
      <c r="AZD17" s="5"/>
      <c r="AZE17" s="5"/>
      <c r="AZF17" s="5"/>
      <c r="AZG17" s="5"/>
      <c r="AZH17" s="5"/>
      <c r="AZI17" s="5"/>
      <c r="AZJ17" s="5"/>
      <c r="AZK17" s="5"/>
      <c r="AZL17" s="5"/>
      <c r="AZM17" s="5"/>
      <c r="AZN17" s="5"/>
      <c r="AZO17" s="5"/>
      <c r="AZP17" s="5"/>
      <c r="AZQ17" s="5"/>
      <c r="AZR17" s="5"/>
      <c r="AZS17" s="5"/>
      <c r="AZT17" s="5"/>
      <c r="AZU17" s="5"/>
      <c r="AZV17" s="5"/>
      <c r="AZW17" s="5"/>
      <c r="AZX17" s="5"/>
      <c r="AZY17" s="5"/>
      <c r="AZZ17" s="5"/>
      <c r="BAA17" s="5"/>
      <c r="BAB17" s="5"/>
      <c r="BAC17" s="5"/>
      <c r="BAD17" s="5"/>
      <c r="BAE17" s="5"/>
      <c r="BAF17" s="5"/>
      <c r="BAG17" s="5"/>
      <c r="BAH17" s="5"/>
      <c r="BAI17" s="5"/>
      <c r="BAJ17" s="5"/>
      <c r="BAK17" s="5"/>
      <c r="BAL17" s="5"/>
      <c r="BAM17" s="5"/>
      <c r="BAN17" s="5"/>
      <c r="BAO17" s="5"/>
      <c r="BAP17" s="5"/>
      <c r="BAQ17" s="5"/>
      <c r="BAR17" s="5"/>
      <c r="BAS17" s="5"/>
      <c r="BAT17" s="5"/>
      <c r="BAU17" s="5"/>
      <c r="BAV17" s="5"/>
      <c r="BAW17" s="5"/>
      <c r="BAX17" s="5"/>
      <c r="BAY17" s="5"/>
      <c r="BAZ17" s="5"/>
      <c r="BBA17" s="5"/>
      <c r="BBB17" s="5"/>
      <c r="BBC17" s="5"/>
      <c r="BBD17" s="5"/>
      <c r="BBE17" s="5"/>
      <c r="BBF17" s="5"/>
      <c r="BBG17" s="5"/>
      <c r="BBH17" s="5"/>
      <c r="BBI17" s="5"/>
      <c r="BBJ17" s="5"/>
      <c r="BBK17" s="5"/>
      <c r="BBL17" s="5"/>
      <c r="BBM17" s="5"/>
      <c r="BBN17" s="5"/>
      <c r="BBO17" s="5"/>
      <c r="BBP17" s="5"/>
      <c r="BBQ17" s="5"/>
      <c r="BBR17" s="5"/>
      <c r="BBS17" s="5"/>
      <c r="BBT17" s="5"/>
      <c r="BBU17" s="5"/>
      <c r="BBV17" s="5"/>
      <c r="BBW17" s="5"/>
      <c r="BBX17" s="5"/>
      <c r="BBY17" s="5"/>
      <c r="BBZ17" s="5"/>
      <c r="BCA17" s="5"/>
      <c r="BCB17" s="5"/>
      <c r="BCC17" s="5"/>
      <c r="BCD17" s="5"/>
      <c r="BCE17" s="5"/>
      <c r="BCF17" s="5"/>
      <c r="BCG17" s="5"/>
      <c r="BCH17" s="5"/>
      <c r="BCI17" s="5"/>
      <c r="BCJ17" s="5"/>
      <c r="BCK17" s="5"/>
      <c r="BCL17" s="5"/>
      <c r="BCM17" s="5"/>
      <c r="BCN17" s="5"/>
      <c r="BCO17" s="5"/>
      <c r="BCP17" s="5"/>
      <c r="BCQ17" s="5"/>
      <c r="BCR17" s="5"/>
      <c r="BCS17" s="5"/>
      <c r="BCT17" s="5"/>
      <c r="BCU17" s="5"/>
      <c r="BCV17" s="5"/>
      <c r="BCW17" s="5"/>
      <c r="BCX17" s="5"/>
      <c r="BCY17" s="5"/>
      <c r="BCZ17" s="5"/>
      <c r="BDA17" s="5"/>
      <c r="BDB17" s="5"/>
      <c r="BDC17" s="5"/>
      <c r="BDD17" s="5"/>
      <c r="BDE17" s="5"/>
      <c r="BDF17" s="5"/>
      <c r="BDG17" s="5"/>
      <c r="BDH17" s="5"/>
      <c r="BDI17" s="5"/>
      <c r="BDJ17" s="5"/>
      <c r="BDK17" s="5"/>
      <c r="BDL17" s="5"/>
      <c r="BDM17" s="5"/>
      <c r="BDN17" s="5"/>
      <c r="BDO17" s="5"/>
      <c r="BDP17" s="5"/>
      <c r="BDQ17" s="5"/>
      <c r="BDR17" s="5"/>
      <c r="BDS17" s="5"/>
      <c r="BDT17" s="5"/>
      <c r="BDU17" s="5"/>
      <c r="BDV17" s="5"/>
      <c r="BDW17" s="5"/>
      <c r="BDX17" s="5"/>
      <c r="BDY17" s="5"/>
      <c r="BDZ17" s="5"/>
      <c r="BEA17" s="5"/>
      <c r="BEB17" s="5"/>
      <c r="BEC17" s="5"/>
      <c r="BED17" s="5"/>
      <c r="BEE17" s="5"/>
      <c r="BEF17" s="5"/>
      <c r="BEG17" s="5"/>
      <c r="BEH17" s="5"/>
      <c r="BEI17" s="5"/>
      <c r="BEJ17" s="5"/>
      <c r="BEK17" s="5"/>
      <c r="BEL17" s="5"/>
      <c r="BEM17" s="5"/>
      <c r="BEN17" s="5"/>
      <c r="BEO17" s="5"/>
      <c r="BEP17" s="5"/>
      <c r="BEQ17" s="5"/>
      <c r="BER17" s="5"/>
      <c r="BES17" s="5"/>
      <c r="BET17" s="5"/>
      <c r="BEU17" s="5"/>
      <c r="BEV17" s="5"/>
      <c r="BEW17" s="5"/>
      <c r="BEX17" s="5"/>
      <c r="BEY17" s="5"/>
      <c r="BEZ17" s="5"/>
      <c r="BFA17" s="5"/>
      <c r="BFB17" s="5"/>
      <c r="BFC17" s="5"/>
      <c r="BFD17" s="5"/>
      <c r="BFE17" s="5"/>
      <c r="BFF17" s="5"/>
      <c r="BFG17" s="5"/>
      <c r="BFH17" s="5"/>
      <c r="BFI17" s="5"/>
      <c r="BFJ17" s="5"/>
      <c r="BFK17" s="5"/>
      <c r="BFL17" s="5"/>
      <c r="BFM17" s="5"/>
      <c r="BFN17" s="5"/>
      <c r="BFO17" s="5"/>
      <c r="BFP17" s="5"/>
      <c r="BFQ17" s="5"/>
      <c r="BFR17" s="5"/>
      <c r="BFS17" s="5"/>
      <c r="BFT17" s="5"/>
      <c r="BFU17" s="5"/>
      <c r="BFV17" s="5"/>
      <c r="BFW17" s="5"/>
      <c r="BFX17" s="5"/>
      <c r="BFY17" s="5"/>
      <c r="BFZ17" s="5"/>
      <c r="BGA17" s="5"/>
      <c r="BGB17" s="5"/>
      <c r="BGC17" s="5"/>
      <c r="BGD17" s="5"/>
      <c r="BGE17" s="5"/>
      <c r="BGF17" s="5"/>
      <c r="BGG17" s="5"/>
      <c r="BGH17" s="5"/>
      <c r="BGI17" s="5"/>
      <c r="BGJ17" s="5"/>
      <c r="BGK17" s="5"/>
      <c r="BGL17" s="5"/>
      <c r="BGM17" s="5"/>
      <c r="BGN17" s="5"/>
      <c r="BGO17" s="5"/>
      <c r="BGP17" s="5"/>
      <c r="BGQ17" s="5"/>
      <c r="BGR17" s="5"/>
      <c r="BGS17" s="5"/>
      <c r="BGT17" s="5"/>
      <c r="BGU17" s="5"/>
      <c r="BGV17" s="5"/>
      <c r="BGW17" s="5"/>
      <c r="BGX17" s="5"/>
      <c r="BGY17" s="5"/>
      <c r="BGZ17" s="5"/>
      <c r="BHA17" s="5"/>
      <c r="BHB17" s="5"/>
      <c r="BHC17" s="5"/>
      <c r="BHD17" s="5"/>
      <c r="BHE17" s="5"/>
      <c r="BHF17" s="5"/>
      <c r="BHG17" s="5"/>
      <c r="BHH17" s="5"/>
      <c r="BHI17" s="5"/>
      <c r="BHJ17" s="5"/>
      <c r="BHK17" s="5"/>
      <c r="BHL17" s="5"/>
      <c r="BHM17" s="5"/>
      <c r="BHN17" s="5"/>
      <c r="BHO17" s="5"/>
      <c r="BHP17" s="5"/>
      <c r="BHQ17" s="5"/>
      <c r="BHR17" s="5"/>
      <c r="BHS17" s="5"/>
      <c r="BHT17" s="5"/>
      <c r="BHU17" s="5"/>
      <c r="BHV17" s="5"/>
      <c r="BHW17" s="5"/>
      <c r="BHX17" s="5"/>
      <c r="BHY17" s="5"/>
      <c r="BHZ17" s="5"/>
      <c r="BIA17" s="5"/>
      <c r="BIB17" s="5"/>
      <c r="BIC17" s="5"/>
      <c r="BID17" s="5"/>
      <c r="BIE17" s="5"/>
      <c r="BIF17" s="5"/>
      <c r="BIG17" s="5"/>
      <c r="BIH17" s="5"/>
      <c r="BII17" s="5"/>
      <c r="BIJ17" s="5"/>
      <c r="BIK17" s="5"/>
      <c r="BIL17" s="5"/>
      <c r="BIM17" s="5"/>
      <c r="BIN17" s="5"/>
      <c r="BIO17" s="5"/>
      <c r="BIP17" s="5"/>
      <c r="BIQ17" s="5"/>
      <c r="BIR17" s="5"/>
      <c r="BIS17" s="5"/>
      <c r="BIT17" s="5"/>
      <c r="BIU17" s="5"/>
      <c r="BIV17" s="5"/>
      <c r="BIW17" s="5"/>
      <c r="BIX17" s="5"/>
      <c r="BIY17" s="5"/>
      <c r="BIZ17" s="5"/>
      <c r="BJA17" s="5"/>
      <c r="BJB17" s="5"/>
      <c r="BJC17" s="5"/>
      <c r="BJD17" s="5"/>
      <c r="BJE17" s="5"/>
      <c r="BJF17" s="5"/>
      <c r="BJG17" s="5"/>
      <c r="BJH17" s="5"/>
      <c r="BJI17" s="5"/>
      <c r="BJJ17" s="5"/>
      <c r="BJK17" s="5"/>
      <c r="BJL17" s="5"/>
      <c r="BJM17" s="5"/>
      <c r="BJN17" s="5"/>
      <c r="BJO17" s="5"/>
      <c r="BJP17" s="5"/>
      <c r="BJQ17" s="5"/>
      <c r="BJR17" s="5"/>
      <c r="BJS17" s="5"/>
      <c r="BJT17" s="5"/>
      <c r="BJU17" s="5"/>
      <c r="BJV17" s="5"/>
      <c r="BJW17" s="5"/>
      <c r="BJX17" s="5"/>
      <c r="BJY17" s="5"/>
      <c r="BJZ17" s="5"/>
      <c r="BKA17" s="5"/>
      <c r="BKB17" s="5"/>
      <c r="BKC17" s="5"/>
      <c r="BKD17" s="5"/>
      <c r="BKE17" s="5"/>
      <c r="BKF17" s="5"/>
      <c r="BKG17" s="5"/>
      <c r="BKH17" s="5"/>
      <c r="BKI17" s="5"/>
      <c r="BKJ17" s="5"/>
      <c r="BKK17" s="5"/>
      <c r="BKL17" s="5"/>
      <c r="BKM17" s="5"/>
      <c r="BKN17" s="5"/>
      <c r="BKO17" s="5"/>
      <c r="BKP17" s="5"/>
      <c r="BKQ17" s="5"/>
      <c r="BKR17" s="5"/>
      <c r="BKS17" s="5"/>
      <c r="BKT17" s="5"/>
      <c r="BKU17" s="5"/>
      <c r="BKV17" s="5"/>
      <c r="BKW17" s="5"/>
      <c r="BKX17" s="5"/>
      <c r="BKY17" s="5"/>
      <c r="BKZ17" s="5"/>
      <c r="BLA17" s="5"/>
      <c r="BLB17" s="5"/>
      <c r="BLC17" s="5"/>
      <c r="BLD17" s="5"/>
      <c r="BLE17" s="5"/>
      <c r="BLF17" s="5"/>
      <c r="BLG17" s="5"/>
      <c r="BLH17" s="5"/>
      <c r="BLI17" s="5"/>
      <c r="BLJ17" s="5"/>
      <c r="BLK17" s="5"/>
      <c r="BLL17" s="5"/>
      <c r="BLM17" s="5"/>
      <c r="BLN17" s="5"/>
      <c r="BLO17" s="5"/>
      <c r="BLP17" s="5"/>
      <c r="BLQ17" s="5"/>
      <c r="BLR17" s="5"/>
      <c r="BLS17" s="5"/>
      <c r="BLT17" s="5"/>
      <c r="BLU17" s="5"/>
      <c r="BLV17" s="5"/>
      <c r="BLW17" s="5"/>
      <c r="BLX17" s="5"/>
      <c r="BLY17" s="5"/>
      <c r="BLZ17" s="5"/>
      <c r="BMA17" s="5"/>
      <c r="BMB17" s="5"/>
      <c r="BMC17" s="5"/>
      <c r="BMD17" s="5"/>
      <c r="BME17" s="5"/>
      <c r="BMF17" s="5"/>
      <c r="BMG17" s="5"/>
      <c r="BMH17" s="5"/>
      <c r="BMI17" s="5"/>
      <c r="BMJ17" s="5"/>
      <c r="BMK17" s="5"/>
      <c r="BML17" s="5"/>
      <c r="BMM17" s="5"/>
      <c r="BMN17" s="5"/>
      <c r="BMO17" s="5"/>
      <c r="BMP17" s="5"/>
      <c r="BMQ17" s="5"/>
      <c r="BMR17" s="5"/>
      <c r="BMS17" s="5"/>
      <c r="BMT17" s="5"/>
      <c r="BMU17" s="5"/>
      <c r="BMV17" s="5"/>
      <c r="BMW17" s="5"/>
      <c r="BMX17" s="5"/>
      <c r="BMY17" s="5"/>
      <c r="BMZ17" s="5"/>
      <c r="BNA17" s="5"/>
      <c r="BNB17" s="5"/>
      <c r="BNC17" s="5"/>
      <c r="BND17" s="5"/>
      <c r="BNE17" s="5"/>
      <c r="BNF17" s="5"/>
      <c r="BNG17" s="5"/>
      <c r="BNH17" s="5"/>
      <c r="BNI17" s="5"/>
      <c r="BNJ17" s="5"/>
      <c r="BNK17" s="5"/>
      <c r="BNL17" s="5"/>
      <c r="BNM17" s="5"/>
      <c r="BNN17" s="5"/>
      <c r="BNO17" s="5"/>
      <c r="BNP17" s="5"/>
      <c r="BNQ17" s="5"/>
      <c r="BNR17" s="5"/>
      <c r="BNS17" s="5"/>
      <c r="BNT17" s="5"/>
      <c r="BNU17" s="5"/>
      <c r="BNV17" s="5"/>
      <c r="BNW17" s="5"/>
      <c r="BNX17" s="5"/>
      <c r="BNY17" s="5"/>
      <c r="BNZ17" s="5"/>
      <c r="BOA17" s="5"/>
      <c r="BOB17" s="5"/>
      <c r="BOC17" s="5"/>
      <c r="BOD17" s="5"/>
      <c r="BOE17" s="5"/>
      <c r="BOF17" s="5"/>
      <c r="BOG17" s="5"/>
      <c r="BOH17" s="5"/>
      <c r="BOI17" s="5"/>
      <c r="BOJ17" s="5"/>
      <c r="BOK17" s="5"/>
      <c r="BOL17" s="5"/>
      <c r="BOM17" s="5"/>
      <c r="BON17" s="5"/>
      <c r="BOO17" s="5"/>
      <c r="BOP17" s="5"/>
      <c r="BOQ17" s="5"/>
      <c r="BOR17" s="5"/>
      <c r="BOS17" s="5"/>
      <c r="BOT17" s="5"/>
      <c r="BOU17" s="5"/>
      <c r="BOV17" s="5"/>
      <c r="BOW17" s="5"/>
      <c r="BOX17" s="5"/>
      <c r="BOY17" s="5"/>
      <c r="BOZ17" s="5"/>
      <c r="BPA17" s="5"/>
      <c r="BPB17" s="5"/>
      <c r="BPC17" s="5"/>
      <c r="BPD17" s="5"/>
      <c r="BPE17" s="5"/>
      <c r="BPF17" s="5"/>
      <c r="BPG17" s="5"/>
      <c r="BPH17" s="5"/>
      <c r="BPI17" s="5"/>
      <c r="BPJ17" s="5"/>
      <c r="BPK17" s="5"/>
      <c r="BPL17" s="5"/>
      <c r="BPM17" s="5"/>
      <c r="BPN17" s="5"/>
      <c r="BPO17" s="5"/>
      <c r="BPP17" s="5"/>
      <c r="BPQ17" s="5"/>
      <c r="BPR17" s="5"/>
      <c r="BPS17" s="5"/>
      <c r="BPT17" s="5"/>
      <c r="BPU17" s="5"/>
      <c r="BPV17" s="5"/>
      <c r="BPW17" s="5"/>
      <c r="BPX17" s="5"/>
      <c r="BPY17" s="5"/>
      <c r="BPZ17" s="5"/>
      <c r="BQA17" s="5"/>
      <c r="BQB17" s="5"/>
      <c r="BQC17" s="5"/>
      <c r="BQD17" s="5"/>
      <c r="BQE17" s="5"/>
      <c r="BQF17" s="5"/>
      <c r="BQG17" s="5"/>
      <c r="BQH17" s="5"/>
      <c r="BQI17" s="5"/>
      <c r="BQJ17" s="5"/>
      <c r="BQK17" s="5"/>
      <c r="BQL17" s="5"/>
      <c r="BQM17" s="5"/>
      <c r="BQN17" s="5"/>
      <c r="BQO17" s="5"/>
      <c r="BQP17" s="5"/>
      <c r="BQQ17" s="5"/>
      <c r="BQR17" s="5"/>
      <c r="BQS17" s="5"/>
      <c r="BQT17" s="5"/>
      <c r="BQU17" s="5"/>
      <c r="BQV17" s="5"/>
      <c r="BQW17" s="5"/>
      <c r="BQX17" s="5"/>
      <c r="BQY17" s="5"/>
      <c r="BQZ17" s="5"/>
      <c r="BRA17" s="5"/>
      <c r="BRB17" s="5"/>
      <c r="BRC17" s="5"/>
      <c r="BRD17" s="5"/>
      <c r="BRE17" s="5"/>
      <c r="BRF17" s="5"/>
      <c r="BRG17" s="5"/>
      <c r="BRH17" s="5"/>
      <c r="BRI17" s="5"/>
      <c r="BRJ17" s="5"/>
      <c r="BRK17" s="5"/>
      <c r="BRL17" s="5"/>
      <c r="BRM17" s="5"/>
      <c r="BRN17" s="5"/>
      <c r="BRO17" s="5"/>
      <c r="BRP17" s="5"/>
      <c r="BRQ17" s="5"/>
      <c r="BRR17" s="5"/>
      <c r="BRS17" s="5"/>
      <c r="BRT17" s="5"/>
      <c r="BRU17" s="5"/>
      <c r="BRV17" s="5"/>
      <c r="BRW17" s="5"/>
      <c r="BRX17" s="5"/>
      <c r="BRY17" s="5"/>
      <c r="BRZ17" s="5"/>
      <c r="BSA17" s="5"/>
      <c r="BSB17" s="5"/>
      <c r="BSC17" s="5"/>
      <c r="BSD17" s="5"/>
      <c r="BSE17" s="5"/>
      <c r="BSF17" s="5"/>
      <c r="BSG17" s="5"/>
      <c r="BSH17" s="5"/>
      <c r="BSI17" s="5"/>
      <c r="BSJ17" s="5"/>
      <c r="BSK17" s="5"/>
      <c r="BSL17" s="5"/>
      <c r="BSM17" s="5"/>
      <c r="BSN17" s="5"/>
      <c r="BSO17" s="5"/>
      <c r="BSP17" s="5"/>
      <c r="BSQ17" s="5"/>
      <c r="BSR17" s="5"/>
      <c r="BSS17" s="5"/>
      <c r="BST17" s="5"/>
      <c r="BSU17" s="5"/>
      <c r="BSV17" s="5"/>
      <c r="BSW17" s="5"/>
      <c r="BSX17" s="5"/>
      <c r="BSY17" s="5"/>
      <c r="BSZ17" s="5"/>
      <c r="BTA17" s="5"/>
      <c r="BTB17" s="5"/>
      <c r="BTC17" s="5"/>
      <c r="BTD17" s="5"/>
      <c r="BTE17" s="5"/>
      <c r="BTF17" s="5"/>
      <c r="BTG17" s="5"/>
      <c r="BTH17" s="5"/>
      <c r="BTI17" s="5"/>
      <c r="BTJ17" s="5"/>
      <c r="BTK17" s="5"/>
      <c r="BTL17" s="5"/>
      <c r="BTM17" s="5"/>
      <c r="BTN17" s="5"/>
      <c r="BTO17" s="5"/>
      <c r="BTP17" s="5"/>
      <c r="BTQ17" s="5"/>
      <c r="BTR17" s="5"/>
      <c r="BTS17" s="5"/>
      <c r="BTT17" s="5"/>
      <c r="BTU17" s="5"/>
      <c r="BTV17" s="5"/>
      <c r="BTW17" s="5"/>
      <c r="BTX17" s="5"/>
      <c r="BTY17" s="5"/>
      <c r="BTZ17" s="5"/>
      <c r="BUA17" s="5"/>
      <c r="BUB17" s="5"/>
      <c r="BUC17" s="5"/>
      <c r="BUD17" s="5"/>
      <c r="BUE17" s="5"/>
      <c r="BUF17" s="5"/>
      <c r="BUG17" s="5"/>
      <c r="BUH17" s="5"/>
      <c r="BUI17" s="5"/>
      <c r="BUJ17" s="5"/>
      <c r="BUK17" s="5"/>
      <c r="BUL17" s="5"/>
      <c r="BUM17" s="5"/>
      <c r="BUN17" s="5"/>
      <c r="BUO17" s="5"/>
      <c r="BUP17" s="5"/>
      <c r="BUQ17" s="5"/>
      <c r="BUR17" s="5"/>
      <c r="BUS17" s="5"/>
      <c r="BUT17" s="5"/>
      <c r="BUU17" s="5"/>
      <c r="BUV17" s="5"/>
      <c r="BUW17" s="5"/>
      <c r="BUX17" s="5"/>
      <c r="BUY17" s="5"/>
      <c r="BUZ17" s="5"/>
      <c r="BVA17" s="5"/>
      <c r="BVB17" s="5"/>
      <c r="BVC17" s="5"/>
      <c r="BVD17" s="5"/>
      <c r="BVE17" s="5"/>
      <c r="BVF17" s="5"/>
      <c r="BVG17" s="5"/>
      <c r="BVH17" s="5"/>
      <c r="BVI17" s="5"/>
      <c r="BVJ17" s="5"/>
      <c r="BVK17" s="5"/>
      <c r="BVL17" s="5"/>
      <c r="BVM17" s="5"/>
      <c r="BVN17" s="5"/>
      <c r="BVO17" s="5"/>
      <c r="BVP17" s="5"/>
      <c r="BVQ17" s="5"/>
      <c r="BVR17" s="5"/>
      <c r="BVS17" s="5"/>
      <c r="BVT17" s="5"/>
      <c r="BVU17" s="5"/>
      <c r="BVV17" s="5"/>
      <c r="BVW17" s="5"/>
      <c r="BVX17" s="5"/>
      <c r="BVY17" s="5"/>
      <c r="BVZ17" s="5"/>
      <c r="BWA17" s="5"/>
      <c r="BWB17" s="5"/>
      <c r="BWC17" s="5"/>
      <c r="BWD17" s="5"/>
      <c r="BWE17" s="5"/>
      <c r="BWF17" s="5"/>
      <c r="BWG17" s="5"/>
      <c r="BWH17" s="5"/>
      <c r="BWI17" s="5"/>
      <c r="BWJ17" s="5"/>
      <c r="BWK17" s="5"/>
      <c r="BWL17" s="5"/>
      <c r="BWM17" s="5"/>
      <c r="BWN17" s="5"/>
      <c r="BWO17" s="5"/>
      <c r="BWP17" s="5"/>
      <c r="BWQ17" s="5"/>
      <c r="BWR17" s="5"/>
      <c r="BWS17" s="5"/>
      <c r="BWT17" s="5"/>
      <c r="BWU17" s="5"/>
      <c r="BWV17" s="5"/>
      <c r="BWW17" s="5"/>
      <c r="BWX17" s="5"/>
      <c r="BWY17" s="5"/>
      <c r="BWZ17" s="5"/>
      <c r="BXA17" s="5"/>
      <c r="BXB17" s="5"/>
      <c r="BXC17" s="5"/>
      <c r="BXD17" s="5"/>
      <c r="BXE17" s="5"/>
      <c r="BXF17" s="5"/>
      <c r="BXG17" s="5"/>
      <c r="BXH17" s="5"/>
      <c r="BXI17" s="5"/>
      <c r="BXJ17" s="5"/>
      <c r="BXK17" s="5"/>
      <c r="BXL17" s="5"/>
      <c r="BXM17" s="5"/>
      <c r="BXN17" s="5"/>
      <c r="BXO17" s="5"/>
      <c r="BXP17" s="5"/>
      <c r="BXQ17" s="5"/>
      <c r="BXR17" s="5"/>
      <c r="BXS17" s="5"/>
      <c r="BXT17" s="5"/>
      <c r="BXU17" s="5"/>
      <c r="BXV17" s="5"/>
      <c r="BXW17" s="5"/>
      <c r="BXX17" s="5"/>
      <c r="BXY17" s="5"/>
      <c r="BXZ17" s="5"/>
      <c r="BYA17" s="5"/>
      <c r="BYB17" s="5"/>
      <c r="BYC17" s="5"/>
      <c r="BYD17" s="5"/>
      <c r="BYE17" s="5"/>
      <c r="BYF17" s="5"/>
      <c r="BYG17" s="5"/>
      <c r="BYH17" s="5"/>
      <c r="BYI17" s="5"/>
      <c r="BYJ17" s="5"/>
      <c r="BYK17" s="5"/>
      <c r="BYL17" s="5"/>
      <c r="BYM17" s="5"/>
      <c r="BYN17" s="5"/>
      <c r="BYO17" s="5"/>
      <c r="BYP17" s="5"/>
      <c r="BYQ17" s="5"/>
      <c r="BYR17" s="5"/>
      <c r="BYS17" s="5"/>
      <c r="BYT17" s="5"/>
      <c r="BYU17" s="5"/>
      <c r="BYV17" s="5"/>
      <c r="BYW17" s="5"/>
      <c r="BYX17" s="5"/>
      <c r="BYY17" s="5"/>
      <c r="BYZ17" s="5"/>
      <c r="BZA17" s="5"/>
      <c r="BZB17" s="5"/>
      <c r="BZC17" s="5"/>
      <c r="BZD17" s="5"/>
      <c r="BZE17" s="5"/>
      <c r="BZF17" s="5"/>
      <c r="BZG17" s="5"/>
      <c r="BZH17" s="5"/>
      <c r="BZI17" s="5"/>
      <c r="BZJ17" s="5"/>
      <c r="BZK17" s="5"/>
      <c r="BZL17" s="5"/>
      <c r="BZM17" s="5"/>
      <c r="BZN17" s="5"/>
      <c r="BZO17" s="5"/>
      <c r="BZP17" s="5"/>
      <c r="BZQ17" s="5"/>
      <c r="BZR17" s="5"/>
      <c r="BZS17" s="5"/>
      <c r="BZT17" s="5"/>
      <c r="BZU17" s="5"/>
      <c r="BZV17" s="5"/>
      <c r="BZW17" s="5"/>
      <c r="BZX17" s="5"/>
      <c r="BZY17" s="5"/>
      <c r="BZZ17" s="5"/>
      <c r="CAA17" s="5"/>
      <c r="CAB17" s="5"/>
      <c r="CAC17" s="5"/>
      <c r="CAD17" s="5"/>
      <c r="CAE17" s="5"/>
      <c r="CAF17" s="5"/>
      <c r="CAG17" s="5"/>
      <c r="CAH17" s="5"/>
      <c r="CAI17" s="5"/>
      <c r="CAJ17" s="5"/>
      <c r="CAK17" s="5"/>
      <c r="CAL17" s="5"/>
      <c r="CAM17" s="5"/>
      <c r="CAN17" s="5"/>
      <c r="CAO17" s="5"/>
      <c r="CAP17" s="5"/>
      <c r="CAQ17" s="5"/>
      <c r="CAR17" s="5"/>
      <c r="CAS17" s="5"/>
      <c r="CAT17" s="5"/>
      <c r="CAU17" s="5"/>
      <c r="CAV17" s="5"/>
      <c r="CAW17" s="5"/>
      <c r="CAX17" s="5"/>
      <c r="CAY17" s="5"/>
      <c r="CAZ17" s="5"/>
      <c r="CBA17" s="5"/>
      <c r="CBB17" s="5"/>
      <c r="CBC17" s="5"/>
      <c r="CBD17" s="5"/>
      <c r="CBE17" s="5"/>
      <c r="CBF17" s="5"/>
      <c r="CBG17" s="5"/>
      <c r="CBH17" s="5"/>
      <c r="CBI17" s="5"/>
      <c r="CBJ17" s="5"/>
      <c r="CBK17" s="5"/>
      <c r="CBL17" s="5"/>
      <c r="CBM17" s="5"/>
      <c r="CBN17" s="5"/>
      <c r="CBO17" s="5"/>
      <c r="CBP17" s="5"/>
      <c r="CBQ17" s="5"/>
      <c r="CBR17" s="5"/>
      <c r="CBS17" s="5"/>
      <c r="CBT17" s="5"/>
      <c r="CBU17" s="5"/>
      <c r="CBV17" s="5"/>
      <c r="CBW17" s="5"/>
      <c r="CBX17" s="5"/>
      <c r="CBY17" s="5"/>
      <c r="CBZ17" s="5"/>
      <c r="CCA17" s="5"/>
      <c r="CCB17" s="5"/>
      <c r="CCC17" s="5"/>
      <c r="CCD17" s="5"/>
      <c r="CCE17" s="5"/>
      <c r="CCF17" s="5"/>
      <c r="CCG17" s="5"/>
      <c r="CCH17" s="5"/>
      <c r="CCI17" s="5"/>
      <c r="CCJ17" s="5"/>
      <c r="CCK17" s="5"/>
      <c r="CCL17" s="5"/>
      <c r="CCM17" s="5"/>
      <c r="CCN17" s="5"/>
      <c r="CCO17" s="5"/>
      <c r="CCP17" s="5"/>
      <c r="CCQ17" s="5"/>
      <c r="CCR17" s="5"/>
      <c r="CCS17" s="5"/>
      <c r="CCT17" s="5"/>
      <c r="CCU17" s="5"/>
      <c r="CCV17" s="5"/>
      <c r="CCW17" s="5"/>
      <c r="CCX17" s="5"/>
      <c r="CCY17" s="5"/>
      <c r="CCZ17" s="5"/>
      <c r="CDA17" s="5"/>
      <c r="CDB17" s="5"/>
      <c r="CDC17" s="5"/>
      <c r="CDD17" s="5"/>
      <c r="CDE17" s="5"/>
      <c r="CDF17" s="5"/>
      <c r="CDG17" s="5"/>
      <c r="CDH17" s="5"/>
      <c r="CDI17" s="5"/>
      <c r="CDJ17" s="5"/>
      <c r="CDK17" s="5"/>
      <c r="CDL17" s="5"/>
      <c r="CDM17" s="5"/>
      <c r="CDN17" s="5"/>
      <c r="CDO17" s="5"/>
      <c r="CDP17" s="5"/>
      <c r="CDQ17" s="5"/>
      <c r="CDR17" s="5"/>
      <c r="CDS17" s="5"/>
      <c r="CDT17" s="5"/>
      <c r="CDU17" s="5"/>
      <c r="CDV17" s="5"/>
      <c r="CDW17" s="5"/>
      <c r="CDX17" s="5"/>
      <c r="CDY17" s="5"/>
      <c r="CDZ17" s="5"/>
      <c r="CEA17" s="5"/>
      <c r="CEB17" s="5"/>
      <c r="CEC17" s="5"/>
      <c r="CED17" s="5"/>
      <c r="CEE17" s="5"/>
      <c r="CEF17" s="5"/>
      <c r="CEG17" s="5"/>
      <c r="CEH17" s="5"/>
      <c r="CEI17" s="5"/>
      <c r="CEJ17" s="5"/>
      <c r="CEK17" s="5"/>
      <c r="CEL17" s="5"/>
      <c r="CEM17" s="5"/>
      <c r="CEN17" s="5"/>
      <c r="CEO17" s="5"/>
      <c r="CEP17" s="5"/>
      <c r="CEQ17" s="5"/>
      <c r="CER17" s="5"/>
      <c r="CES17" s="5"/>
      <c r="CET17" s="5"/>
      <c r="CEU17" s="5"/>
      <c r="CEV17" s="5"/>
      <c r="CEW17" s="5"/>
      <c r="CEX17" s="5"/>
      <c r="CEY17" s="5"/>
      <c r="CEZ17" s="5"/>
      <c r="CFA17" s="5"/>
      <c r="CFB17" s="5"/>
      <c r="CFC17" s="5"/>
      <c r="CFD17" s="5"/>
      <c r="CFE17" s="5"/>
      <c r="CFF17" s="5"/>
      <c r="CFG17" s="5"/>
      <c r="CFH17" s="5"/>
      <c r="CFI17" s="5"/>
      <c r="CFJ17" s="5"/>
      <c r="CFK17" s="5"/>
      <c r="CFL17" s="5"/>
      <c r="CFM17" s="5"/>
      <c r="CFN17" s="5"/>
      <c r="CFO17" s="5"/>
      <c r="CFP17" s="5"/>
      <c r="CFQ17" s="5"/>
      <c r="CFR17" s="5"/>
      <c r="CFS17" s="5"/>
      <c r="CFT17" s="5"/>
      <c r="CFU17" s="5"/>
      <c r="CFV17" s="5"/>
      <c r="CFW17" s="5"/>
      <c r="CFX17" s="5"/>
      <c r="CFY17" s="5"/>
      <c r="CFZ17" s="5"/>
      <c r="CGA17" s="5"/>
      <c r="CGB17" s="5"/>
      <c r="CGC17" s="5"/>
      <c r="CGD17" s="5"/>
      <c r="CGE17" s="5"/>
      <c r="CGF17" s="5"/>
      <c r="CGG17" s="5"/>
      <c r="CGH17" s="5"/>
      <c r="CGI17" s="5"/>
      <c r="CGJ17" s="5"/>
      <c r="CGK17" s="5"/>
      <c r="CGL17" s="5"/>
      <c r="CGM17" s="5"/>
      <c r="CGN17" s="5"/>
      <c r="CGO17" s="5"/>
      <c r="CGP17" s="5"/>
      <c r="CGQ17" s="5"/>
      <c r="CGR17" s="5"/>
      <c r="CGS17" s="5"/>
      <c r="CGT17" s="5"/>
      <c r="CGU17" s="5"/>
      <c r="CGV17" s="5"/>
      <c r="CGW17" s="5"/>
      <c r="CGX17" s="5"/>
      <c r="CGY17" s="5"/>
      <c r="CGZ17" s="5"/>
      <c r="CHA17" s="5"/>
      <c r="CHB17" s="5"/>
      <c r="CHC17" s="5"/>
      <c r="CHD17" s="5"/>
      <c r="CHE17" s="5"/>
      <c r="CHF17" s="5"/>
      <c r="CHG17" s="5"/>
      <c r="CHH17" s="5"/>
      <c r="CHI17" s="5"/>
      <c r="CHJ17" s="5"/>
      <c r="CHK17" s="5"/>
      <c r="CHL17" s="5"/>
      <c r="CHM17" s="5"/>
      <c r="CHN17" s="5"/>
      <c r="CHO17" s="5"/>
      <c r="CHP17" s="5"/>
      <c r="CHQ17" s="5"/>
      <c r="CHR17" s="5"/>
      <c r="CHS17" s="5"/>
      <c r="CHT17" s="5"/>
      <c r="CHU17" s="5"/>
      <c r="CHV17" s="5"/>
      <c r="CHW17" s="5"/>
      <c r="CHX17" s="5"/>
      <c r="CHY17" s="5"/>
      <c r="CHZ17" s="5"/>
      <c r="CIA17" s="5"/>
      <c r="CIB17" s="5"/>
      <c r="CIC17" s="5"/>
      <c r="CID17" s="5"/>
      <c r="CIE17" s="5"/>
      <c r="CIF17" s="5"/>
      <c r="CIG17" s="5"/>
      <c r="CIH17" s="5"/>
      <c r="CII17" s="5"/>
      <c r="CIJ17" s="5"/>
      <c r="CIK17" s="5"/>
      <c r="CIL17" s="5"/>
      <c r="CIM17" s="5"/>
      <c r="CIN17" s="5"/>
      <c r="CIO17" s="5"/>
      <c r="CIP17" s="5"/>
      <c r="CIQ17" s="5"/>
      <c r="CIR17" s="5"/>
      <c r="CIS17" s="5"/>
      <c r="CIT17" s="5"/>
      <c r="CIU17" s="5"/>
      <c r="CIV17" s="5"/>
      <c r="CIW17" s="5"/>
      <c r="CIX17" s="5"/>
      <c r="CIY17" s="5"/>
      <c r="CIZ17" s="5"/>
      <c r="CJA17" s="5"/>
      <c r="CJB17" s="5"/>
      <c r="CJC17" s="5"/>
      <c r="CJD17" s="5"/>
      <c r="CJE17" s="5"/>
      <c r="CJF17" s="5"/>
      <c r="CJG17" s="5"/>
      <c r="CJH17" s="5"/>
      <c r="CJI17" s="5"/>
      <c r="CJJ17" s="5"/>
      <c r="CJK17" s="5"/>
      <c r="CJL17" s="5"/>
      <c r="CJM17" s="5"/>
      <c r="CJN17" s="5"/>
      <c r="CJO17" s="5"/>
      <c r="CJP17" s="5"/>
      <c r="CJQ17" s="5"/>
      <c r="CJR17" s="5"/>
      <c r="CJS17" s="5"/>
      <c r="CJT17" s="5"/>
      <c r="CJU17" s="5"/>
      <c r="CJV17" s="5"/>
      <c r="CJW17" s="5"/>
      <c r="CJX17" s="5"/>
      <c r="CJY17" s="5"/>
      <c r="CJZ17" s="5"/>
      <c r="CKA17" s="5"/>
      <c r="CKB17" s="5"/>
      <c r="CKC17" s="5"/>
      <c r="CKD17" s="5"/>
      <c r="CKE17" s="5"/>
      <c r="CKF17" s="5"/>
      <c r="CKG17" s="5"/>
      <c r="CKH17" s="5"/>
      <c r="CKI17" s="5"/>
      <c r="CKJ17" s="5"/>
      <c r="CKK17" s="5"/>
      <c r="CKL17" s="5"/>
      <c r="CKM17" s="5"/>
      <c r="CKN17" s="5"/>
      <c r="CKO17" s="5"/>
      <c r="CKP17" s="5"/>
      <c r="CKQ17" s="5"/>
      <c r="CKR17" s="5"/>
      <c r="CKS17" s="5"/>
      <c r="CKT17" s="5"/>
      <c r="CKU17" s="5"/>
      <c r="CKV17" s="5"/>
      <c r="CKW17" s="5"/>
      <c r="CKX17" s="5"/>
      <c r="CKY17" s="5"/>
      <c r="CKZ17" s="5"/>
      <c r="CLA17" s="5"/>
      <c r="CLB17" s="5"/>
      <c r="CLC17" s="5"/>
      <c r="CLD17" s="5"/>
      <c r="CLE17" s="5"/>
      <c r="CLF17" s="5"/>
      <c r="CLG17" s="5"/>
      <c r="CLH17" s="5"/>
      <c r="CLI17" s="5"/>
      <c r="CLJ17" s="5"/>
      <c r="CLK17" s="5"/>
      <c r="CLL17" s="5"/>
      <c r="CLM17" s="5"/>
      <c r="CLN17" s="5"/>
      <c r="CLO17" s="5"/>
      <c r="CLP17" s="5"/>
      <c r="CLQ17" s="5"/>
      <c r="CLR17" s="5"/>
      <c r="CLS17" s="5"/>
      <c r="CLT17" s="5"/>
      <c r="CLU17" s="5"/>
      <c r="CLV17" s="5"/>
      <c r="CLW17" s="5"/>
      <c r="CLX17" s="5"/>
      <c r="CLY17" s="5"/>
      <c r="CLZ17" s="5"/>
      <c r="CMA17" s="5"/>
      <c r="CMB17" s="5"/>
      <c r="CMC17" s="5"/>
      <c r="CMD17" s="5"/>
      <c r="CME17" s="5"/>
      <c r="CMF17" s="5"/>
      <c r="CMG17" s="5"/>
      <c r="CMH17" s="5"/>
      <c r="CMI17" s="5"/>
      <c r="CMJ17" s="5"/>
      <c r="CMK17" s="5"/>
      <c r="CML17" s="5"/>
      <c r="CMM17" s="5"/>
      <c r="CMN17" s="5"/>
      <c r="CMO17" s="5"/>
      <c r="CMP17" s="5"/>
      <c r="CMQ17" s="5"/>
      <c r="CMR17" s="5"/>
      <c r="CMS17" s="5"/>
      <c r="CMT17" s="5"/>
      <c r="CMU17" s="5"/>
      <c r="CMV17" s="5"/>
      <c r="CMW17" s="5"/>
      <c r="CMX17" s="5"/>
      <c r="CMY17" s="5"/>
      <c r="CMZ17" s="5"/>
      <c r="CNA17" s="5"/>
      <c r="CNB17" s="5"/>
      <c r="CNC17" s="5"/>
      <c r="CND17" s="5"/>
      <c r="CNE17" s="5"/>
      <c r="CNF17" s="5"/>
      <c r="CNG17" s="5"/>
      <c r="CNH17" s="5"/>
      <c r="CNI17" s="5"/>
      <c r="CNJ17" s="5"/>
      <c r="CNK17" s="5"/>
      <c r="CNL17" s="5"/>
      <c r="CNM17" s="5"/>
      <c r="CNN17" s="5"/>
      <c r="CNO17" s="5"/>
      <c r="CNP17" s="5"/>
      <c r="CNQ17" s="5"/>
      <c r="CNR17" s="5"/>
      <c r="CNS17" s="5"/>
      <c r="CNT17" s="5"/>
      <c r="CNU17" s="5"/>
      <c r="CNV17" s="5"/>
      <c r="CNW17" s="5"/>
      <c r="CNX17" s="5"/>
      <c r="CNY17" s="5"/>
      <c r="CNZ17" s="5"/>
      <c r="COA17" s="5"/>
      <c r="COB17" s="5"/>
      <c r="COC17" s="5"/>
      <c r="COD17" s="5"/>
      <c r="COE17" s="5"/>
      <c r="COF17" s="5"/>
      <c r="COG17" s="5"/>
      <c r="COH17" s="5"/>
      <c r="COI17" s="5"/>
      <c r="COJ17" s="5"/>
      <c r="COK17" s="5"/>
      <c r="COL17" s="5"/>
      <c r="COM17" s="5"/>
      <c r="CON17" s="5"/>
      <c r="COO17" s="5"/>
      <c r="COP17" s="5"/>
      <c r="COQ17" s="5"/>
      <c r="COR17" s="5"/>
      <c r="COS17" s="5"/>
      <c r="COT17" s="5"/>
      <c r="COU17" s="5"/>
      <c r="COV17" s="5"/>
      <c r="COW17" s="5"/>
      <c r="COX17" s="5"/>
      <c r="COY17" s="5"/>
      <c r="COZ17" s="5"/>
      <c r="CPA17" s="5"/>
      <c r="CPB17" s="5"/>
      <c r="CPC17" s="5"/>
      <c r="CPD17" s="5"/>
      <c r="CPE17" s="5"/>
      <c r="CPF17" s="5"/>
      <c r="CPG17" s="5"/>
      <c r="CPH17" s="5"/>
      <c r="CPI17" s="5"/>
      <c r="CPJ17" s="5"/>
      <c r="CPK17" s="5"/>
      <c r="CPL17" s="5"/>
      <c r="CPM17" s="5"/>
      <c r="CPN17" s="5"/>
      <c r="CPO17" s="5"/>
      <c r="CPP17" s="5"/>
      <c r="CPQ17" s="5"/>
      <c r="CPR17" s="5"/>
      <c r="CPS17" s="5"/>
      <c r="CPT17" s="5"/>
      <c r="CPU17" s="5"/>
      <c r="CPV17" s="5"/>
      <c r="CPW17" s="5"/>
      <c r="CPX17" s="5"/>
      <c r="CPY17" s="5"/>
      <c r="CPZ17" s="5"/>
      <c r="CQA17" s="5"/>
      <c r="CQB17" s="5"/>
      <c r="CQC17" s="5"/>
      <c r="CQD17" s="5"/>
      <c r="CQE17" s="5"/>
      <c r="CQF17" s="5"/>
      <c r="CQG17" s="5"/>
      <c r="CQH17" s="5"/>
      <c r="CQI17" s="5"/>
      <c r="CQJ17" s="5"/>
      <c r="CQK17" s="5"/>
      <c r="CQL17" s="5"/>
      <c r="CQM17" s="5"/>
      <c r="CQN17" s="5"/>
      <c r="CQO17" s="5"/>
      <c r="CQP17" s="5"/>
      <c r="CQQ17" s="5"/>
      <c r="CQR17" s="5"/>
      <c r="CQS17" s="5"/>
      <c r="CQT17" s="5"/>
      <c r="CQU17" s="5"/>
      <c r="CQV17" s="5"/>
      <c r="CQW17" s="5"/>
      <c r="CQX17" s="5"/>
      <c r="CQY17" s="5"/>
      <c r="CQZ17" s="5"/>
      <c r="CRA17" s="5"/>
      <c r="CRB17" s="5"/>
      <c r="CRC17" s="5"/>
      <c r="CRD17" s="5"/>
      <c r="CRE17" s="5"/>
      <c r="CRF17" s="5"/>
      <c r="CRG17" s="5"/>
      <c r="CRH17" s="5"/>
      <c r="CRI17" s="5"/>
      <c r="CRJ17" s="5"/>
      <c r="CRK17" s="5"/>
      <c r="CRL17" s="5"/>
      <c r="CRM17" s="5"/>
      <c r="CRN17" s="5"/>
      <c r="CRO17" s="5"/>
      <c r="CRP17" s="5"/>
      <c r="CRQ17" s="5"/>
      <c r="CRR17" s="5"/>
      <c r="CRS17" s="5"/>
      <c r="CRT17" s="5"/>
      <c r="CRU17" s="5"/>
      <c r="CRV17" s="5"/>
      <c r="CRW17" s="5"/>
      <c r="CRX17" s="5"/>
      <c r="CRY17" s="5"/>
      <c r="CRZ17" s="5"/>
      <c r="CSA17" s="5"/>
      <c r="CSB17" s="5"/>
      <c r="CSC17" s="5"/>
      <c r="CSD17" s="5"/>
      <c r="CSE17" s="5"/>
      <c r="CSF17" s="5"/>
      <c r="CSG17" s="5"/>
      <c r="CSH17" s="5"/>
      <c r="CSI17" s="5"/>
      <c r="CSJ17" s="5"/>
      <c r="CSK17" s="5"/>
      <c r="CSL17" s="5"/>
      <c r="CSM17" s="5"/>
      <c r="CSN17" s="5"/>
      <c r="CSO17" s="5"/>
      <c r="CSP17" s="5"/>
      <c r="CSQ17" s="5"/>
      <c r="CSR17" s="5"/>
      <c r="CSS17" s="5"/>
      <c r="CST17" s="5"/>
      <c r="CSU17" s="5"/>
      <c r="CSV17" s="5"/>
      <c r="CSW17" s="5"/>
      <c r="CSX17" s="5"/>
      <c r="CSY17" s="5"/>
      <c r="CSZ17" s="5"/>
      <c r="CTA17" s="5"/>
      <c r="CTB17" s="5"/>
      <c r="CTC17" s="5"/>
      <c r="CTD17" s="5"/>
      <c r="CTE17" s="5"/>
      <c r="CTF17" s="5"/>
      <c r="CTG17" s="5"/>
      <c r="CTH17" s="5"/>
      <c r="CTI17" s="5"/>
      <c r="CTJ17" s="5"/>
      <c r="CTK17" s="5"/>
      <c r="CTL17" s="5"/>
      <c r="CTM17" s="5"/>
      <c r="CTN17" s="5"/>
      <c r="CTO17" s="5"/>
      <c r="CTP17" s="5"/>
      <c r="CTQ17" s="5"/>
      <c r="CTR17" s="5"/>
      <c r="CTS17" s="5"/>
      <c r="CTT17" s="5"/>
      <c r="CTU17" s="5"/>
      <c r="CTV17" s="5"/>
      <c r="CTW17" s="5"/>
      <c r="CTX17" s="5"/>
      <c r="CTY17" s="5"/>
      <c r="CTZ17" s="5"/>
      <c r="CUA17" s="5"/>
      <c r="CUB17" s="5"/>
      <c r="CUC17" s="5"/>
      <c r="CUD17" s="5"/>
      <c r="CUE17" s="5"/>
      <c r="CUF17" s="5"/>
      <c r="CUG17" s="5"/>
      <c r="CUH17" s="5"/>
      <c r="CUI17" s="5"/>
      <c r="CUJ17" s="5"/>
      <c r="CUK17" s="5"/>
      <c r="CUL17" s="5"/>
      <c r="CUM17" s="5"/>
      <c r="CUN17" s="5"/>
      <c r="CUO17" s="5"/>
      <c r="CUP17" s="5"/>
      <c r="CUQ17" s="5"/>
      <c r="CUR17" s="5"/>
      <c r="CUS17" s="5"/>
      <c r="CUT17" s="5"/>
      <c r="CUU17" s="5"/>
      <c r="CUV17" s="5"/>
      <c r="CUW17" s="5"/>
      <c r="CUX17" s="5"/>
      <c r="CUY17" s="5"/>
      <c r="CUZ17" s="5"/>
      <c r="CVA17" s="5"/>
      <c r="CVB17" s="5"/>
      <c r="CVC17" s="5"/>
      <c r="CVD17" s="5"/>
      <c r="CVE17" s="5"/>
      <c r="CVF17" s="5"/>
      <c r="CVG17" s="5"/>
      <c r="CVH17" s="5"/>
      <c r="CVI17" s="5"/>
      <c r="CVJ17" s="5"/>
      <c r="CVK17" s="5"/>
      <c r="CVL17" s="5"/>
      <c r="CVM17" s="5"/>
      <c r="CVN17" s="5"/>
      <c r="CVO17" s="5"/>
      <c r="CVP17" s="5"/>
      <c r="CVQ17" s="5"/>
      <c r="CVR17" s="5"/>
      <c r="CVS17" s="5"/>
      <c r="CVT17" s="5"/>
      <c r="CVU17" s="5"/>
      <c r="CVV17" s="5"/>
      <c r="CVW17" s="5"/>
      <c r="CVX17" s="5"/>
      <c r="CVY17" s="5"/>
      <c r="CVZ17" s="5"/>
      <c r="CWA17" s="5"/>
      <c r="CWB17" s="5"/>
      <c r="CWC17" s="5"/>
      <c r="CWD17" s="5"/>
      <c r="CWE17" s="5"/>
      <c r="CWF17" s="5"/>
      <c r="CWG17" s="5"/>
      <c r="CWH17" s="5"/>
      <c r="CWI17" s="5"/>
      <c r="CWJ17" s="5"/>
      <c r="CWK17" s="5"/>
      <c r="CWL17" s="5"/>
      <c r="CWM17" s="5"/>
      <c r="CWN17" s="5"/>
      <c r="CWO17" s="5"/>
      <c r="CWP17" s="5"/>
      <c r="CWQ17" s="5"/>
      <c r="CWR17" s="5"/>
      <c r="CWS17" s="5"/>
      <c r="CWT17" s="5"/>
      <c r="CWU17" s="5"/>
      <c r="CWV17" s="5"/>
      <c r="CWW17" s="5"/>
      <c r="CWX17" s="5"/>
      <c r="CWY17" s="5"/>
      <c r="CWZ17" s="5"/>
      <c r="CXA17" s="5"/>
      <c r="CXB17" s="5"/>
      <c r="CXC17" s="5"/>
      <c r="CXD17" s="5"/>
      <c r="CXE17" s="5"/>
      <c r="CXF17" s="5"/>
      <c r="CXG17" s="5"/>
      <c r="CXH17" s="5"/>
      <c r="CXI17" s="5"/>
      <c r="CXJ17" s="5"/>
      <c r="CXK17" s="5"/>
      <c r="CXL17" s="5"/>
      <c r="CXM17" s="5"/>
      <c r="CXN17" s="5"/>
      <c r="CXO17" s="5"/>
      <c r="CXP17" s="5"/>
      <c r="CXQ17" s="5"/>
      <c r="CXR17" s="5"/>
      <c r="CXS17" s="5"/>
      <c r="CXT17" s="5"/>
      <c r="CXU17" s="5"/>
      <c r="CXV17" s="5"/>
      <c r="CXW17" s="5"/>
      <c r="CXX17" s="5"/>
      <c r="CXY17" s="5"/>
      <c r="CXZ17" s="5"/>
      <c r="CYA17" s="5"/>
      <c r="CYB17" s="5"/>
      <c r="CYC17" s="5"/>
      <c r="CYD17" s="5"/>
      <c r="CYE17" s="5"/>
      <c r="CYF17" s="5"/>
      <c r="CYG17" s="5"/>
      <c r="CYH17" s="5"/>
      <c r="CYI17" s="5"/>
      <c r="CYJ17" s="5"/>
      <c r="CYK17" s="5"/>
      <c r="CYL17" s="5"/>
      <c r="CYM17" s="5"/>
      <c r="CYN17" s="5"/>
      <c r="CYO17" s="5"/>
      <c r="CYP17" s="5"/>
      <c r="CYQ17" s="5"/>
      <c r="CYR17" s="5"/>
      <c r="CYS17" s="5"/>
      <c r="CYT17" s="5"/>
      <c r="CYU17" s="5"/>
      <c r="CYV17" s="5"/>
      <c r="CYW17" s="5"/>
      <c r="CYX17" s="5"/>
      <c r="CYY17" s="5"/>
      <c r="CYZ17" s="5"/>
      <c r="CZA17" s="5"/>
      <c r="CZB17" s="5"/>
      <c r="CZC17" s="5"/>
      <c r="CZD17" s="5"/>
      <c r="CZE17" s="5"/>
      <c r="CZF17" s="5"/>
      <c r="CZG17" s="5"/>
      <c r="CZH17" s="5"/>
      <c r="CZI17" s="5"/>
      <c r="CZJ17" s="5"/>
      <c r="CZK17" s="5"/>
      <c r="CZL17" s="5"/>
      <c r="CZM17" s="5"/>
      <c r="CZN17" s="5"/>
      <c r="CZO17" s="5"/>
      <c r="CZP17" s="5"/>
      <c r="CZQ17" s="5"/>
      <c r="CZR17" s="5"/>
      <c r="CZS17" s="5"/>
      <c r="CZT17" s="5"/>
      <c r="CZU17" s="5"/>
      <c r="CZV17" s="5"/>
      <c r="CZW17" s="5"/>
      <c r="CZX17" s="5"/>
      <c r="CZY17" s="5"/>
      <c r="CZZ17" s="5"/>
      <c r="DAA17" s="5"/>
      <c r="DAB17" s="5"/>
      <c r="DAC17" s="5"/>
      <c r="DAD17" s="5"/>
      <c r="DAE17" s="5"/>
      <c r="DAF17" s="5"/>
      <c r="DAG17" s="5"/>
      <c r="DAH17" s="5"/>
      <c r="DAI17" s="5"/>
      <c r="DAJ17" s="5"/>
      <c r="DAK17" s="5"/>
      <c r="DAL17" s="5"/>
      <c r="DAM17" s="5"/>
      <c r="DAN17" s="5"/>
      <c r="DAO17" s="5"/>
      <c r="DAP17" s="5"/>
      <c r="DAQ17" s="5"/>
      <c r="DAR17" s="5"/>
      <c r="DAS17" s="5"/>
      <c r="DAT17" s="5"/>
      <c r="DAU17" s="5"/>
      <c r="DAV17" s="5"/>
      <c r="DAW17" s="5"/>
      <c r="DAX17" s="5"/>
      <c r="DAY17" s="5"/>
      <c r="DAZ17" s="5"/>
      <c r="DBA17" s="5"/>
      <c r="DBB17" s="5"/>
      <c r="DBC17" s="5"/>
      <c r="DBD17" s="5"/>
      <c r="DBE17" s="5"/>
      <c r="DBF17" s="5"/>
      <c r="DBG17" s="5"/>
      <c r="DBH17" s="5"/>
    </row>
    <row r="18" spans="1:2764" ht="16.5" customHeight="1">
      <c r="A18" s="14">
        <v>39</v>
      </c>
      <c r="B18" s="29">
        <v>200</v>
      </c>
      <c r="C18" s="140" t="s">
        <v>122</v>
      </c>
      <c r="D18" s="140"/>
      <c r="E18" s="9"/>
      <c r="F18" s="9"/>
      <c r="G18" s="15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56"/>
      <c r="W18" s="9"/>
      <c r="X18" s="9"/>
      <c r="Y18" s="9"/>
      <c r="Z18" s="9"/>
      <c r="AA18" s="9"/>
      <c r="AB18" s="9"/>
      <c r="AC18" s="11"/>
      <c r="AD18" s="11"/>
      <c r="AE18" s="11"/>
      <c r="AF18" s="152"/>
      <c r="AG18" s="15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  <c r="AQX18" s="5"/>
      <c r="AQY18" s="5"/>
      <c r="AQZ18" s="5"/>
      <c r="ARA18" s="5"/>
      <c r="ARB18" s="5"/>
      <c r="ARC18" s="5"/>
      <c r="ARD18" s="5"/>
      <c r="ARE18" s="5"/>
      <c r="ARF18" s="5"/>
      <c r="ARG18" s="5"/>
      <c r="ARH18" s="5"/>
      <c r="ARI18" s="5"/>
      <c r="ARJ18" s="5"/>
      <c r="ARK18" s="5"/>
      <c r="ARL18" s="5"/>
      <c r="ARM18" s="5"/>
      <c r="ARN18" s="5"/>
      <c r="ARO18" s="5"/>
      <c r="ARP18" s="5"/>
      <c r="ARQ18" s="5"/>
      <c r="ARR18" s="5"/>
      <c r="ARS18" s="5"/>
      <c r="ART18" s="5"/>
      <c r="ARU18" s="5"/>
      <c r="ARV18" s="5"/>
      <c r="ARW18" s="5"/>
      <c r="ARX18" s="5"/>
      <c r="ARY18" s="5"/>
      <c r="ARZ18" s="5"/>
      <c r="ASA18" s="5"/>
      <c r="ASB18" s="5"/>
      <c r="ASC18" s="5"/>
      <c r="ASD18" s="5"/>
      <c r="ASE18" s="5"/>
      <c r="ASF18" s="5"/>
      <c r="ASG18" s="5"/>
      <c r="ASH18" s="5"/>
      <c r="ASI18" s="5"/>
      <c r="ASJ18" s="5"/>
      <c r="ASK18" s="5"/>
      <c r="ASL18" s="5"/>
      <c r="ASM18" s="5"/>
      <c r="ASN18" s="5"/>
      <c r="ASO18" s="5"/>
      <c r="ASP18" s="5"/>
      <c r="ASQ18" s="5"/>
      <c r="ASR18" s="5"/>
      <c r="ASS18" s="5"/>
      <c r="AST18" s="5"/>
      <c r="ASU18" s="5"/>
      <c r="ASV18" s="5"/>
      <c r="ASW18" s="5"/>
      <c r="ASX18" s="5"/>
      <c r="ASY18" s="5"/>
      <c r="ASZ18" s="5"/>
      <c r="ATA18" s="5"/>
      <c r="ATB18" s="5"/>
      <c r="ATC18" s="5"/>
      <c r="ATD18" s="5"/>
      <c r="ATE18" s="5"/>
      <c r="ATF18" s="5"/>
      <c r="ATG18" s="5"/>
      <c r="ATH18" s="5"/>
      <c r="ATI18" s="5"/>
      <c r="ATJ18" s="5"/>
      <c r="ATK18" s="5"/>
      <c r="ATL18" s="5"/>
      <c r="ATM18" s="5"/>
      <c r="ATN18" s="5"/>
      <c r="ATO18" s="5"/>
      <c r="ATP18" s="5"/>
      <c r="ATQ18" s="5"/>
      <c r="ATR18" s="5"/>
      <c r="ATS18" s="5"/>
      <c r="ATT18" s="5"/>
      <c r="ATU18" s="5"/>
      <c r="ATV18" s="5"/>
      <c r="ATW18" s="5"/>
      <c r="ATX18" s="5"/>
      <c r="ATY18" s="5"/>
      <c r="ATZ18" s="5"/>
      <c r="AUA18" s="5"/>
      <c r="AUB18" s="5"/>
      <c r="AUC18" s="5"/>
      <c r="AUD18" s="5"/>
      <c r="AUE18" s="5"/>
      <c r="AUF18" s="5"/>
      <c r="AUG18" s="5"/>
      <c r="AUH18" s="5"/>
      <c r="AUI18" s="5"/>
      <c r="AUJ18" s="5"/>
      <c r="AUK18" s="5"/>
      <c r="AUL18" s="5"/>
      <c r="AUM18" s="5"/>
      <c r="AUN18" s="5"/>
      <c r="AUO18" s="5"/>
      <c r="AUP18" s="5"/>
      <c r="AUQ18" s="5"/>
      <c r="AUR18" s="5"/>
      <c r="AUS18" s="5"/>
      <c r="AUT18" s="5"/>
      <c r="AUU18" s="5"/>
      <c r="AUV18" s="5"/>
      <c r="AUW18" s="5"/>
      <c r="AUX18" s="5"/>
      <c r="AUY18" s="5"/>
      <c r="AUZ18" s="5"/>
      <c r="AVA18" s="5"/>
      <c r="AVB18" s="5"/>
      <c r="AVC18" s="5"/>
      <c r="AVD18" s="5"/>
      <c r="AVE18" s="5"/>
      <c r="AVF18" s="5"/>
      <c r="AVG18" s="5"/>
      <c r="AVH18" s="5"/>
      <c r="AVI18" s="5"/>
      <c r="AVJ18" s="5"/>
      <c r="AVK18" s="5"/>
      <c r="AVL18" s="5"/>
      <c r="AVM18" s="5"/>
      <c r="AVN18" s="5"/>
      <c r="AVO18" s="5"/>
      <c r="AVP18" s="5"/>
      <c r="AVQ18" s="5"/>
      <c r="AVR18" s="5"/>
      <c r="AVS18" s="5"/>
      <c r="AVT18" s="5"/>
      <c r="AVU18" s="5"/>
      <c r="AVV18" s="5"/>
      <c r="AVW18" s="5"/>
      <c r="AVX18" s="5"/>
      <c r="AVY18" s="5"/>
      <c r="AVZ18" s="5"/>
      <c r="AWA18" s="5"/>
      <c r="AWB18" s="5"/>
      <c r="AWC18" s="5"/>
      <c r="AWD18" s="5"/>
      <c r="AWE18" s="5"/>
      <c r="AWF18" s="5"/>
      <c r="AWG18" s="5"/>
      <c r="AWH18" s="5"/>
      <c r="AWI18" s="5"/>
      <c r="AWJ18" s="5"/>
      <c r="AWK18" s="5"/>
      <c r="AWL18" s="5"/>
      <c r="AWM18" s="5"/>
      <c r="AWN18" s="5"/>
      <c r="AWO18" s="5"/>
      <c r="AWP18" s="5"/>
      <c r="AWQ18" s="5"/>
      <c r="AWR18" s="5"/>
      <c r="AWS18" s="5"/>
      <c r="AWT18" s="5"/>
      <c r="AWU18" s="5"/>
      <c r="AWV18" s="5"/>
      <c r="AWW18" s="5"/>
      <c r="AWX18" s="5"/>
      <c r="AWY18" s="5"/>
      <c r="AWZ18" s="5"/>
      <c r="AXA18" s="5"/>
      <c r="AXB18" s="5"/>
      <c r="AXC18" s="5"/>
      <c r="AXD18" s="5"/>
      <c r="AXE18" s="5"/>
      <c r="AXF18" s="5"/>
      <c r="AXG18" s="5"/>
      <c r="AXH18" s="5"/>
      <c r="AXI18" s="5"/>
      <c r="AXJ18" s="5"/>
      <c r="AXK18" s="5"/>
      <c r="AXL18" s="5"/>
      <c r="AXM18" s="5"/>
      <c r="AXN18" s="5"/>
      <c r="AXO18" s="5"/>
      <c r="AXP18" s="5"/>
      <c r="AXQ18" s="5"/>
      <c r="AXR18" s="5"/>
      <c r="AXS18" s="5"/>
      <c r="AXT18" s="5"/>
      <c r="AXU18" s="5"/>
      <c r="AXV18" s="5"/>
      <c r="AXW18" s="5"/>
      <c r="AXX18" s="5"/>
      <c r="AXY18" s="5"/>
      <c r="AXZ18" s="5"/>
      <c r="AYA18" s="5"/>
      <c r="AYB18" s="5"/>
      <c r="AYC18" s="5"/>
      <c r="AYD18" s="5"/>
      <c r="AYE18" s="5"/>
      <c r="AYF18" s="5"/>
      <c r="AYG18" s="5"/>
      <c r="AYH18" s="5"/>
      <c r="AYI18" s="5"/>
      <c r="AYJ18" s="5"/>
      <c r="AYK18" s="5"/>
      <c r="AYL18" s="5"/>
      <c r="AYM18" s="5"/>
      <c r="AYN18" s="5"/>
      <c r="AYO18" s="5"/>
      <c r="AYP18" s="5"/>
      <c r="AYQ18" s="5"/>
      <c r="AYR18" s="5"/>
      <c r="AYS18" s="5"/>
      <c r="AYT18" s="5"/>
      <c r="AYU18" s="5"/>
      <c r="AYV18" s="5"/>
      <c r="AYW18" s="5"/>
      <c r="AYX18" s="5"/>
      <c r="AYY18" s="5"/>
      <c r="AYZ18" s="5"/>
      <c r="AZA18" s="5"/>
      <c r="AZB18" s="5"/>
      <c r="AZC18" s="5"/>
      <c r="AZD18" s="5"/>
      <c r="AZE18" s="5"/>
      <c r="AZF18" s="5"/>
      <c r="AZG18" s="5"/>
      <c r="AZH18" s="5"/>
      <c r="AZI18" s="5"/>
      <c r="AZJ18" s="5"/>
      <c r="AZK18" s="5"/>
      <c r="AZL18" s="5"/>
      <c r="AZM18" s="5"/>
      <c r="AZN18" s="5"/>
      <c r="AZO18" s="5"/>
      <c r="AZP18" s="5"/>
      <c r="AZQ18" s="5"/>
      <c r="AZR18" s="5"/>
      <c r="AZS18" s="5"/>
      <c r="AZT18" s="5"/>
      <c r="AZU18" s="5"/>
      <c r="AZV18" s="5"/>
      <c r="AZW18" s="5"/>
      <c r="AZX18" s="5"/>
      <c r="AZY18" s="5"/>
      <c r="AZZ18" s="5"/>
      <c r="BAA18" s="5"/>
      <c r="BAB18" s="5"/>
      <c r="BAC18" s="5"/>
      <c r="BAD18" s="5"/>
      <c r="BAE18" s="5"/>
      <c r="BAF18" s="5"/>
      <c r="BAG18" s="5"/>
      <c r="BAH18" s="5"/>
      <c r="BAI18" s="5"/>
      <c r="BAJ18" s="5"/>
      <c r="BAK18" s="5"/>
      <c r="BAL18" s="5"/>
      <c r="BAM18" s="5"/>
      <c r="BAN18" s="5"/>
      <c r="BAO18" s="5"/>
      <c r="BAP18" s="5"/>
      <c r="BAQ18" s="5"/>
      <c r="BAR18" s="5"/>
      <c r="BAS18" s="5"/>
      <c r="BAT18" s="5"/>
      <c r="BAU18" s="5"/>
      <c r="BAV18" s="5"/>
      <c r="BAW18" s="5"/>
      <c r="BAX18" s="5"/>
      <c r="BAY18" s="5"/>
      <c r="BAZ18" s="5"/>
      <c r="BBA18" s="5"/>
      <c r="BBB18" s="5"/>
      <c r="BBC18" s="5"/>
      <c r="BBD18" s="5"/>
      <c r="BBE18" s="5"/>
      <c r="BBF18" s="5"/>
      <c r="BBG18" s="5"/>
      <c r="BBH18" s="5"/>
      <c r="BBI18" s="5"/>
      <c r="BBJ18" s="5"/>
      <c r="BBK18" s="5"/>
      <c r="BBL18" s="5"/>
      <c r="BBM18" s="5"/>
      <c r="BBN18" s="5"/>
      <c r="BBO18" s="5"/>
      <c r="BBP18" s="5"/>
      <c r="BBQ18" s="5"/>
      <c r="BBR18" s="5"/>
      <c r="BBS18" s="5"/>
      <c r="BBT18" s="5"/>
      <c r="BBU18" s="5"/>
      <c r="BBV18" s="5"/>
      <c r="BBW18" s="5"/>
      <c r="BBX18" s="5"/>
      <c r="BBY18" s="5"/>
      <c r="BBZ18" s="5"/>
      <c r="BCA18" s="5"/>
      <c r="BCB18" s="5"/>
      <c r="BCC18" s="5"/>
      <c r="BCD18" s="5"/>
      <c r="BCE18" s="5"/>
      <c r="BCF18" s="5"/>
      <c r="BCG18" s="5"/>
      <c r="BCH18" s="5"/>
      <c r="BCI18" s="5"/>
      <c r="BCJ18" s="5"/>
      <c r="BCK18" s="5"/>
      <c r="BCL18" s="5"/>
      <c r="BCM18" s="5"/>
      <c r="BCN18" s="5"/>
      <c r="BCO18" s="5"/>
      <c r="BCP18" s="5"/>
      <c r="BCQ18" s="5"/>
      <c r="BCR18" s="5"/>
      <c r="BCS18" s="5"/>
      <c r="BCT18" s="5"/>
      <c r="BCU18" s="5"/>
      <c r="BCV18" s="5"/>
      <c r="BCW18" s="5"/>
      <c r="BCX18" s="5"/>
      <c r="BCY18" s="5"/>
      <c r="BCZ18" s="5"/>
      <c r="BDA18" s="5"/>
      <c r="BDB18" s="5"/>
      <c r="BDC18" s="5"/>
      <c r="BDD18" s="5"/>
      <c r="BDE18" s="5"/>
      <c r="BDF18" s="5"/>
      <c r="BDG18" s="5"/>
      <c r="BDH18" s="5"/>
      <c r="BDI18" s="5"/>
      <c r="BDJ18" s="5"/>
      <c r="BDK18" s="5"/>
      <c r="BDL18" s="5"/>
      <c r="BDM18" s="5"/>
      <c r="BDN18" s="5"/>
      <c r="BDO18" s="5"/>
      <c r="BDP18" s="5"/>
      <c r="BDQ18" s="5"/>
      <c r="BDR18" s="5"/>
      <c r="BDS18" s="5"/>
      <c r="BDT18" s="5"/>
      <c r="BDU18" s="5"/>
      <c r="BDV18" s="5"/>
      <c r="BDW18" s="5"/>
      <c r="BDX18" s="5"/>
      <c r="BDY18" s="5"/>
      <c r="BDZ18" s="5"/>
      <c r="BEA18" s="5"/>
      <c r="BEB18" s="5"/>
      <c r="BEC18" s="5"/>
      <c r="BED18" s="5"/>
      <c r="BEE18" s="5"/>
      <c r="BEF18" s="5"/>
      <c r="BEG18" s="5"/>
      <c r="BEH18" s="5"/>
      <c r="BEI18" s="5"/>
      <c r="BEJ18" s="5"/>
      <c r="BEK18" s="5"/>
      <c r="BEL18" s="5"/>
      <c r="BEM18" s="5"/>
      <c r="BEN18" s="5"/>
      <c r="BEO18" s="5"/>
      <c r="BEP18" s="5"/>
      <c r="BEQ18" s="5"/>
      <c r="BER18" s="5"/>
      <c r="BES18" s="5"/>
      <c r="BET18" s="5"/>
      <c r="BEU18" s="5"/>
      <c r="BEV18" s="5"/>
      <c r="BEW18" s="5"/>
      <c r="BEX18" s="5"/>
      <c r="BEY18" s="5"/>
      <c r="BEZ18" s="5"/>
      <c r="BFA18" s="5"/>
      <c r="BFB18" s="5"/>
      <c r="BFC18" s="5"/>
      <c r="BFD18" s="5"/>
      <c r="BFE18" s="5"/>
      <c r="BFF18" s="5"/>
      <c r="BFG18" s="5"/>
      <c r="BFH18" s="5"/>
      <c r="BFI18" s="5"/>
      <c r="BFJ18" s="5"/>
      <c r="BFK18" s="5"/>
      <c r="BFL18" s="5"/>
      <c r="BFM18" s="5"/>
      <c r="BFN18" s="5"/>
      <c r="BFO18" s="5"/>
      <c r="BFP18" s="5"/>
      <c r="BFQ18" s="5"/>
      <c r="BFR18" s="5"/>
      <c r="BFS18" s="5"/>
      <c r="BFT18" s="5"/>
      <c r="BFU18" s="5"/>
      <c r="BFV18" s="5"/>
      <c r="BFW18" s="5"/>
      <c r="BFX18" s="5"/>
      <c r="BFY18" s="5"/>
      <c r="BFZ18" s="5"/>
      <c r="BGA18" s="5"/>
      <c r="BGB18" s="5"/>
      <c r="BGC18" s="5"/>
      <c r="BGD18" s="5"/>
      <c r="BGE18" s="5"/>
      <c r="BGF18" s="5"/>
      <c r="BGG18" s="5"/>
      <c r="BGH18" s="5"/>
      <c r="BGI18" s="5"/>
      <c r="BGJ18" s="5"/>
      <c r="BGK18" s="5"/>
      <c r="BGL18" s="5"/>
      <c r="BGM18" s="5"/>
      <c r="BGN18" s="5"/>
      <c r="BGO18" s="5"/>
      <c r="BGP18" s="5"/>
      <c r="BGQ18" s="5"/>
      <c r="BGR18" s="5"/>
      <c r="BGS18" s="5"/>
      <c r="BGT18" s="5"/>
      <c r="BGU18" s="5"/>
      <c r="BGV18" s="5"/>
      <c r="BGW18" s="5"/>
      <c r="BGX18" s="5"/>
      <c r="BGY18" s="5"/>
      <c r="BGZ18" s="5"/>
      <c r="BHA18" s="5"/>
      <c r="BHB18" s="5"/>
      <c r="BHC18" s="5"/>
      <c r="BHD18" s="5"/>
      <c r="BHE18" s="5"/>
      <c r="BHF18" s="5"/>
      <c r="BHG18" s="5"/>
      <c r="BHH18" s="5"/>
      <c r="BHI18" s="5"/>
      <c r="BHJ18" s="5"/>
      <c r="BHK18" s="5"/>
      <c r="BHL18" s="5"/>
      <c r="BHM18" s="5"/>
      <c r="BHN18" s="5"/>
      <c r="BHO18" s="5"/>
      <c r="BHP18" s="5"/>
      <c r="BHQ18" s="5"/>
      <c r="BHR18" s="5"/>
      <c r="BHS18" s="5"/>
      <c r="BHT18" s="5"/>
      <c r="BHU18" s="5"/>
      <c r="BHV18" s="5"/>
      <c r="BHW18" s="5"/>
      <c r="BHX18" s="5"/>
      <c r="BHY18" s="5"/>
      <c r="BHZ18" s="5"/>
      <c r="BIA18" s="5"/>
      <c r="BIB18" s="5"/>
      <c r="BIC18" s="5"/>
      <c r="BID18" s="5"/>
      <c r="BIE18" s="5"/>
      <c r="BIF18" s="5"/>
      <c r="BIG18" s="5"/>
      <c r="BIH18" s="5"/>
      <c r="BII18" s="5"/>
      <c r="BIJ18" s="5"/>
      <c r="BIK18" s="5"/>
      <c r="BIL18" s="5"/>
      <c r="BIM18" s="5"/>
      <c r="BIN18" s="5"/>
      <c r="BIO18" s="5"/>
      <c r="BIP18" s="5"/>
      <c r="BIQ18" s="5"/>
      <c r="BIR18" s="5"/>
      <c r="BIS18" s="5"/>
      <c r="BIT18" s="5"/>
      <c r="BIU18" s="5"/>
      <c r="BIV18" s="5"/>
      <c r="BIW18" s="5"/>
      <c r="BIX18" s="5"/>
      <c r="BIY18" s="5"/>
      <c r="BIZ18" s="5"/>
      <c r="BJA18" s="5"/>
      <c r="BJB18" s="5"/>
      <c r="BJC18" s="5"/>
      <c r="BJD18" s="5"/>
      <c r="BJE18" s="5"/>
      <c r="BJF18" s="5"/>
      <c r="BJG18" s="5"/>
      <c r="BJH18" s="5"/>
      <c r="BJI18" s="5"/>
      <c r="BJJ18" s="5"/>
      <c r="BJK18" s="5"/>
      <c r="BJL18" s="5"/>
      <c r="BJM18" s="5"/>
      <c r="BJN18" s="5"/>
      <c r="BJO18" s="5"/>
      <c r="BJP18" s="5"/>
      <c r="BJQ18" s="5"/>
      <c r="BJR18" s="5"/>
      <c r="BJS18" s="5"/>
      <c r="BJT18" s="5"/>
      <c r="BJU18" s="5"/>
      <c r="BJV18" s="5"/>
      <c r="BJW18" s="5"/>
      <c r="BJX18" s="5"/>
      <c r="BJY18" s="5"/>
      <c r="BJZ18" s="5"/>
      <c r="BKA18" s="5"/>
      <c r="BKB18" s="5"/>
      <c r="BKC18" s="5"/>
      <c r="BKD18" s="5"/>
      <c r="BKE18" s="5"/>
      <c r="BKF18" s="5"/>
      <c r="BKG18" s="5"/>
      <c r="BKH18" s="5"/>
      <c r="BKI18" s="5"/>
      <c r="BKJ18" s="5"/>
      <c r="BKK18" s="5"/>
      <c r="BKL18" s="5"/>
      <c r="BKM18" s="5"/>
      <c r="BKN18" s="5"/>
      <c r="BKO18" s="5"/>
      <c r="BKP18" s="5"/>
      <c r="BKQ18" s="5"/>
      <c r="BKR18" s="5"/>
      <c r="BKS18" s="5"/>
      <c r="BKT18" s="5"/>
      <c r="BKU18" s="5"/>
      <c r="BKV18" s="5"/>
      <c r="BKW18" s="5"/>
      <c r="BKX18" s="5"/>
      <c r="BKY18" s="5"/>
      <c r="BKZ18" s="5"/>
      <c r="BLA18" s="5"/>
      <c r="BLB18" s="5"/>
      <c r="BLC18" s="5"/>
      <c r="BLD18" s="5"/>
      <c r="BLE18" s="5"/>
      <c r="BLF18" s="5"/>
      <c r="BLG18" s="5"/>
      <c r="BLH18" s="5"/>
      <c r="BLI18" s="5"/>
      <c r="BLJ18" s="5"/>
      <c r="BLK18" s="5"/>
      <c r="BLL18" s="5"/>
      <c r="BLM18" s="5"/>
      <c r="BLN18" s="5"/>
      <c r="BLO18" s="5"/>
      <c r="BLP18" s="5"/>
      <c r="BLQ18" s="5"/>
      <c r="BLR18" s="5"/>
      <c r="BLS18" s="5"/>
      <c r="BLT18" s="5"/>
      <c r="BLU18" s="5"/>
      <c r="BLV18" s="5"/>
      <c r="BLW18" s="5"/>
      <c r="BLX18" s="5"/>
      <c r="BLY18" s="5"/>
      <c r="BLZ18" s="5"/>
      <c r="BMA18" s="5"/>
      <c r="BMB18" s="5"/>
      <c r="BMC18" s="5"/>
      <c r="BMD18" s="5"/>
      <c r="BME18" s="5"/>
      <c r="BMF18" s="5"/>
      <c r="BMG18" s="5"/>
      <c r="BMH18" s="5"/>
      <c r="BMI18" s="5"/>
      <c r="BMJ18" s="5"/>
      <c r="BMK18" s="5"/>
      <c r="BML18" s="5"/>
      <c r="BMM18" s="5"/>
      <c r="BMN18" s="5"/>
      <c r="BMO18" s="5"/>
      <c r="BMP18" s="5"/>
      <c r="BMQ18" s="5"/>
      <c r="BMR18" s="5"/>
      <c r="BMS18" s="5"/>
      <c r="BMT18" s="5"/>
      <c r="BMU18" s="5"/>
      <c r="BMV18" s="5"/>
      <c r="BMW18" s="5"/>
      <c r="BMX18" s="5"/>
      <c r="BMY18" s="5"/>
      <c r="BMZ18" s="5"/>
      <c r="BNA18" s="5"/>
      <c r="BNB18" s="5"/>
      <c r="BNC18" s="5"/>
      <c r="BND18" s="5"/>
      <c r="BNE18" s="5"/>
      <c r="BNF18" s="5"/>
      <c r="BNG18" s="5"/>
      <c r="BNH18" s="5"/>
      <c r="BNI18" s="5"/>
      <c r="BNJ18" s="5"/>
      <c r="BNK18" s="5"/>
      <c r="BNL18" s="5"/>
      <c r="BNM18" s="5"/>
      <c r="BNN18" s="5"/>
      <c r="BNO18" s="5"/>
      <c r="BNP18" s="5"/>
      <c r="BNQ18" s="5"/>
      <c r="BNR18" s="5"/>
      <c r="BNS18" s="5"/>
      <c r="BNT18" s="5"/>
      <c r="BNU18" s="5"/>
      <c r="BNV18" s="5"/>
      <c r="BNW18" s="5"/>
      <c r="BNX18" s="5"/>
      <c r="BNY18" s="5"/>
      <c r="BNZ18" s="5"/>
      <c r="BOA18" s="5"/>
      <c r="BOB18" s="5"/>
      <c r="BOC18" s="5"/>
      <c r="BOD18" s="5"/>
      <c r="BOE18" s="5"/>
      <c r="BOF18" s="5"/>
      <c r="BOG18" s="5"/>
      <c r="BOH18" s="5"/>
      <c r="BOI18" s="5"/>
      <c r="BOJ18" s="5"/>
      <c r="BOK18" s="5"/>
      <c r="BOL18" s="5"/>
      <c r="BOM18" s="5"/>
      <c r="BON18" s="5"/>
      <c r="BOO18" s="5"/>
      <c r="BOP18" s="5"/>
      <c r="BOQ18" s="5"/>
      <c r="BOR18" s="5"/>
      <c r="BOS18" s="5"/>
      <c r="BOT18" s="5"/>
      <c r="BOU18" s="5"/>
      <c r="BOV18" s="5"/>
      <c r="BOW18" s="5"/>
      <c r="BOX18" s="5"/>
      <c r="BOY18" s="5"/>
      <c r="BOZ18" s="5"/>
      <c r="BPA18" s="5"/>
      <c r="BPB18" s="5"/>
      <c r="BPC18" s="5"/>
      <c r="BPD18" s="5"/>
      <c r="BPE18" s="5"/>
      <c r="BPF18" s="5"/>
      <c r="BPG18" s="5"/>
      <c r="BPH18" s="5"/>
      <c r="BPI18" s="5"/>
      <c r="BPJ18" s="5"/>
      <c r="BPK18" s="5"/>
      <c r="BPL18" s="5"/>
      <c r="BPM18" s="5"/>
      <c r="BPN18" s="5"/>
      <c r="BPO18" s="5"/>
      <c r="BPP18" s="5"/>
      <c r="BPQ18" s="5"/>
      <c r="BPR18" s="5"/>
      <c r="BPS18" s="5"/>
      <c r="BPT18" s="5"/>
      <c r="BPU18" s="5"/>
      <c r="BPV18" s="5"/>
      <c r="BPW18" s="5"/>
      <c r="BPX18" s="5"/>
      <c r="BPY18" s="5"/>
      <c r="BPZ18" s="5"/>
      <c r="BQA18" s="5"/>
      <c r="BQB18" s="5"/>
      <c r="BQC18" s="5"/>
      <c r="BQD18" s="5"/>
      <c r="BQE18" s="5"/>
      <c r="BQF18" s="5"/>
      <c r="BQG18" s="5"/>
      <c r="BQH18" s="5"/>
      <c r="BQI18" s="5"/>
      <c r="BQJ18" s="5"/>
      <c r="BQK18" s="5"/>
      <c r="BQL18" s="5"/>
      <c r="BQM18" s="5"/>
      <c r="BQN18" s="5"/>
      <c r="BQO18" s="5"/>
      <c r="BQP18" s="5"/>
      <c r="BQQ18" s="5"/>
      <c r="BQR18" s="5"/>
      <c r="BQS18" s="5"/>
      <c r="BQT18" s="5"/>
      <c r="BQU18" s="5"/>
      <c r="BQV18" s="5"/>
      <c r="BQW18" s="5"/>
      <c r="BQX18" s="5"/>
      <c r="BQY18" s="5"/>
      <c r="BQZ18" s="5"/>
      <c r="BRA18" s="5"/>
      <c r="BRB18" s="5"/>
      <c r="BRC18" s="5"/>
      <c r="BRD18" s="5"/>
      <c r="BRE18" s="5"/>
      <c r="BRF18" s="5"/>
      <c r="BRG18" s="5"/>
      <c r="BRH18" s="5"/>
      <c r="BRI18" s="5"/>
      <c r="BRJ18" s="5"/>
      <c r="BRK18" s="5"/>
      <c r="BRL18" s="5"/>
      <c r="BRM18" s="5"/>
      <c r="BRN18" s="5"/>
      <c r="BRO18" s="5"/>
      <c r="BRP18" s="5"/>
      <c r="BRQ18" s="5"/>
      <c r="BRR18" s="5"/>
      <c r="BRS18" s="5"/>
      <c r="BRT18" s="5"/>
      <c r="BRU18" s="5"/>
      <c r="BRV18" s="5"/>
      <c r="BRW18" s="5"/>
      <c r="BRX18" s="5"/>
      <c r="BRY18" s="5"/>
      <c r="BRZ18" s="5"/>
      <c r="BSA18" s="5"/>
      <c r="BSB18" s="5"/>
      <c r="BSC18" s="5"/>
      <c r="BSD18" s="5"/>
      <c r="BSE18" s="5"/>
      <c r="BSF18" s="5"/>
      <c r="BSG18" s="5"/>
      <c r="BSH18" s="5"/>
      <c r="BSI18" s="5"/>
      <c r="BSJ18" s="5"/>
      <c r="BSK18" s="5"/>
      <c r="BSL18" s="5"/>
      <c r="BSM18" s="5"/>
      <c r="BSN18" s="5"/>
      <c r="BSO18" s="5"/>
      <c r="BSP18" s="5"/>
      <c r="BSQ18" s="5"/>
      <c r="BSR18" s="5"/>
      <c r="BSS18" s="5"/>
      <c r="BST18" s="5"/>
      <c r="BSU18" s="5"/>
      <c r="BSV18" s="5"/>
      <c r="BSW18" s="5"/>
      <c r="BSX18" s="5"/>
      <c r="BSY18" s="5"/>
      <c r="BSZ18" s="5"/>
      <c r="BTA18" s="5"/>
      <c r="BTB18" s="5"/>
      <c r="BTC18" s="5"/>
      <c r="BTD18" s="5"/>
      <c r="BTE18" s="5"/>
      <c r="BTF18" s="5"/>
      <c r="BTG18" s="5"/>
      <c r="BTH18" s="5"/>
      <c r="BTI18" s="5"/>
      <c r="BTJ18" s="5"/>
      <c r="BTK18" s="5"/>
      <c r="BTL18" s="5"/>
      <c r="BTM18" s="5"/>
      <c r="BTN18" s="5"/>
      <c r="BTO18" s="5"/>
      <c r="BTP18" s="5"/>
      <c r="BTQ18" s="5"/>
      <c r="BTR18" s="5"/>
      <c r="BTS18" s="5"/>
      <c r="BTT18" s="5"/>
      <c r="BTU18" s="5"/>
      <c r="BTV18" s="5"/>
      <c r="BTW18" s="5"/>
      <c r="BTX18" s="5"/>
      <c r="BTY18" s="5"/>
      <c r="BTZ18" s="5"/>
      <c r="BUA18" s="5"/>
      <c r="BUB18" s="5"/>
      <c r="BUC18" s="5"/>
      <c r="BUD18" s="5"/>
      <c r="BUE18" s="5"/>
      <c r="BUF18" s="5"/>
      <c r="BUG18" s="5"/>
      <c r="BUH18" s="5"/>
      <c r="BUI18" s="5"/>
      <c r="BUJ18" s="5"/>
      <c r="BUK18" s="5"/>
      <c r="BUL18" s="5"/>
      <c r="BUM18" s="5"/>
      <c r="BUN18" s="5"/>
      <c r="BUO18" s="5"/>
      <c r="BUP18" s="5"/>
      <c r="BUQ18" s="5"/>
      <c r="BUR18" s="5"/>
      <c r="BUS18" s="5"/>
      <c r="BUT18" s="5"/>
      <c r="BUU18" s="5"/>
      <c r="BUV18" s="5"/>
      <c r="BUW18" s="5"/>
      <c r="BUX18" s="5"/>
      <c r="BUY18" s="5"/>
      <c r="BUZ18" s="5"/>
      <c r="BVA18" s="5"/>
      <c r="BVB18" s="5"/>
      <c r="BVC18" s="5"/>
      <c r="BVD18" s="5"/>
      <c r="BVE18" s="5"/>
      <c r="BVF18" s="5"/>
      <c r="BVG18" s="5"/>
      <c r="BVH18" s="5"/>
      <c r="BVI18" s="5"/>
      <c r="BVJ18" s="5"/>
      <c r="BVK18" s="5"/>
      <c r="BVL18" s="5"/>
      <c r="BVM18" s="5"/>
      <c r="BVN18" s="5"/>
      <c r="BVO18" s="5"/>
      <c r="BVP18" s="5"/>
      <c r="BVQ18" s="5"/>
      <c r="BVR18" s="5"/>
      <c r="BVS18" s="5"/>
      <c r="BVT18" s="5"/>
      <c r="BVU18" s="5"/>
      <c r="BVV18" s="5"/>
      <c r="BVW18" s="5"/>
      <c r="BVX18" s="5"/>
      <c r="BVY18" s="5"/>
      <c r="BVZ18" s="5"/>
      <c r="BWA18" s="5"/>
      <c r="BWB18" s="5"/>
      <c r="BWC18" s="5"/>
      <c r="BWD18" s="5"/>
      <c r="BWE18" s="5"/>
      <c r="BWF18" s="5"/>
      <c r="BWG18" s="5"/>
      <c r="BWH18" s="5"/>
      <c r="BWI18" s="5"/>
      <c r="BWJ18" s="5"/>
      <c r="BWK18" s="5"/>
      <c r="BWL18" s="5"/>
      <c r="BWM18" s="5"/>
      <c r="BWN18" s="5"/>
      <c r="BWO18" s="5"/>
      <c r="BWP18" s="5"/>
      <c r="BWQ18" s="5"/>
      <c r="BWR18" s="5"/>
      <c r="BWS18" s="5"/>
      <c r="BWT18" s="5"/>
      <c r="BWU18" s="5"/>
      <c r="BWV18" s="5"/>
      <c r="BWW18" s="5"/>
      <c r="BWX18" s="5"/>
      <c r="BWY18" s="5"/>
      <c r="BWZ18" s="5"/>
      <c r="BXA18" s="5"/>
      <c r="BXB18" s="5"/>
      <c r="BXC18" s="5"/>
      <c r="BXD18" s="5"/>
      <c r="BXE18" s="5"/>
      <c r="BXF18" s="5"/>
      <c r="BXG18" s="5"/>
      <c r="BXH18" s="5"/>
      <c r="BXI18" s="5"/>
      <c r="BXJ18" s="5"/>
      <c r="BXK18" s="5"/>
      <c r="BXL18" s="5"/>
      <c r="BXM18" s="5"/>
      <c r="BXN18" s="5"/>
      <c r="BXO18" s="5"/>
      <c r="BXP18" s="5"/>
      <c r="BXQ18" s="5"/>
      <c r="BXR18" s="5"/>
      <c r="BXS18" s="5"/>
      <c r="BXT18" s="5"/>
      <c r="BXU18" s="5"/>
      <c r="BXV18" s="5"/>
      <c r="BXW18" s="5"/>
      <c r="BXX18" s="5"/>
      <c r="BXY18" s="5"/>
      <c r="BXZ18" s="5"/>
      <c r="BYA18" s="5"/>
      <c r="BYB18" s="5"/>
      <c r="BYC18" s="5"/>
      <c r="BYD18" s="5"/>
      <c r="BYE18" s="5"/>
      <c r="BYF18" s="5"/>
      <c r="BYG18" s="5"/>
      <c r="BYH18" s="5"/>
      <c r="BYI18" s="5"/>
      <c r="BYJ18" s="5"/>
      <c r="BYK18" s="5"/>
      <c r="BYL18" s="5"/>
      <c r="BYM18" s="5"/>
      <c r="BYN18" s="5"/>
      <c r="BYO18" s="5"/>
      <c r="BYP18" s="5"/>
      <c r="BYQ18" s="5"/>
      <c r="BYR18" s="5"/>
      <c r="BYS18" s="5"/>
      <c r="BYT18" s="5"/>
      <c r="BYU18" s="5"/>
      <c r="BYV18" s="5"/>
      <c r="BYW18" s="5"/>
      <c r="BYX18" s="5"/>
      <c r="BYY18" s="5"/>
      <c r="BYZ18" s="5"/>
      <c r="BZA18" s="5"/>
      <c r="BZB18" s="5"/>
      <c r="BZC18" s="5"/>
      <c r="BZD18" s="5"/>
      <c r="BZE18" s="5"/>
      <c r="BZF18" s="5"/>
      <c r="BZG18" s="5"/>
      <c r="BZH18" s="5"/>
      <c r="BZI18" s="5"/>
      <c r="BZJ18" s="5"/>
      <c r="BZK18" s="5"/>
      <c r="BZL18" s="5"/>
      <c r="BZM18" s="5"/>
      <c r="BZN18" s="5"/>
      <c r="BZO18" s="5"/>
      <c r="BZP18" s="5"/>
      <c r="BZQ18" s="5"/>
      <c r="BZR18" s="5"/>
      <c r="BZS18" s="5"/>
      <c r="BZT18" s="5"/>
      <c r="BZU18" s="5"/>
      <c r="BZV18" s="5"/>
      <c r="BZW18" s="5"/>
      <c r="BZX18" s="5"/>
      <c r="BZY18" s="5"/>
      <c r="BZZ18" s="5"/>
      <c r="CAA18" s="5"/>
      <c r="CAB18" s="5"/>
      <c r="CAC18" s="5"/>
      <c r="CAD18" s="5"/>
      <c r="CAE18" s="5"/>
      <c r="CAF18" s="5"/>
      <c r="CAG18" s="5"/>
      <c r="CAH18" s="5"/>
      <c r="CAI18" s="5"/>
      <c r="CAJ18" s="5"/>
      <c r="CAK18" s="5"/>
      <c r="CAL18" s="5"/>
      <c r="CAM18" s="5"/>
      <c r="CAN18" s="5"/>
      <c r="CAO18" s="5"/>
      <c r="CAP18" s="5"/>
      <c r="CAQ18" s="5"/>
      <c r="CAR18" s="5"/>
      <c r="CAS18" s="5"/>
      <c r="CAT18" s="5"/>
      <c r="CAU18" s="5"/>
      <c r="CAV18" s="5"/>
      <c r="CAW18" s="5"/>
      <c r="CAX18" s="5"/>
      <c r="CAY18" s="5"/>
      <c r="CAZ18" s="5"/>
      <c r="CBA18" s="5"/>
      <c r="CBB18" s="5"/>
      <c r="CBC18" s="5"/>
      <c r="CBD18" s="5"/>
      <c r="CBE18" s="5"/>
      <c r="CBF18" s="5"/>
      <c r="CBG18" s="5"/>
      <c r="CBH18" s="5"/>
      <c r="CBI18" s="5"/>
      <c r="CBJ18" s="5"/>
      <c r="CBK18" s="5"/>
      <c r="CBL18" s="5"/>
      <c r="CBM18" s="5"/>
      <c r="CBN18" s="5"/>
      <c r="CBO18" s="5"/>
      <c r="CBP18" s="5"/>
      <c r="CBQ18" s="5"/>
      <c r="CBR18" s="5"/>
      <c r="CBS18" s="5"/>
      <c r="CBT18" s="5"/>
      <c r="CBU18" s="5"/>
      <c r="CBV18" s="5"/>
      <c r="CBW18" s="5"/>
      <c r="CBX18" s="5"/>
      <c r="CBY18" s="5"/>
      <c r="CBZ18" s="5"/>
      <c r="CCA18" s="5"/>
      <c r="CCB18" s="5"/>
      <c r="CCC18" s="5"/>
      <c r="CCD18" s="5"/>
      <c r="CCE18" s="5"/>
      <c r="CCF18" s="5"/>
      <c r="CCG18" s="5"/>
      <c r="CCH18" s="5"/>
      <c r="CCI18" s="5"/>
      <c r="CCJ18" s="5"/>
      <c r="CCK18" s="5"/>
      <c r="CCL18" s="5"/>
      <c r="CCM18" s="5"/>
      <c r="CCN18" s="5"/>
      <c r="CCO18" s="5"/>
      <c r="CCP18" s="5"/>
      <c r="CCQ18" s="5"/>
      <c r="CCR18" s="5"/>
      <c r="CCS18" s="5"/>
      <c r="CCT18" s="5"/>
      <c r="CCU18" s="5"/>
      <c r="CCV18" s="5"/>
      <c r="CCW18" s="5"/>
      <c r="CCX18" s="5"/>
      <c r="CCY18" s="5"/>
      <c r="CCZ18" s="5"/>
      <c r="CDA18" s="5"/>
      <c r="CDB18" s="5"/>
      <c r="CDC18" s="5"/>
      <c r="CDD18" s="5"/>
      <c r="CDE18" s="5"/>
      <c r="CDF18" s="5"/>
      <c r="CDG18" s="5"/>
      <c r="CDH18" s="5"/>
      <c r="CDI18" s="5"/>
      <c r="CDJ18" s="5"/>
      <c r="CDK18" s="5"/>
      <c r="CDL18" s="5"/>
      <c r="CDM18" s="5"/>
      <c r="CDN18" s="5"/>
      <c r="CDO18" s="5"/>
      <c r="CDP18" s="5"/>
      <c r="CDQ18" s="5"/>
      <c r="CDR18" s="5"/>
      <c r="CDS18" s="5"/>
      <c r="CDT18" s="5"/>
      <c r="CDU18" s="5"/>
      <c r="CDV18" s="5"/>
      <c r="CDW18" s="5"/>
      <c r="CDX18" s="5"/>
      <c r="CDY18" s="5"/>
      <c r="CDZ18" s="5"/>
      <c r="CEA18" s="5"/>
      <c r="CEB18" s="5"/>
      <c r="CEC18" s="5"/>
      <c r="CED18" s="5"/>
      <c r="CEE18" s="5"/>
      <c r="CEF18" s="5"/>
      <c r="CEG18" s="5"/>
      <c r="CEH18" s="5"/>
      <c r="CEI18" s="5"/>
      <c r="CEJ18" s="5"/>
      <c r="CEK18" s="5"/>
      <c r="CEL18" s="5"/>
      <c r="CEM18" s="5"/>
      <c r="CEN18" s="5"/>
      <c r="CEO18" s="5"/>
      <c r="CEP18" s="5"/>
      <c r="CEQ18" s="5"/>
      <c r="CER18" s="5"/>
      <c r="CES18" s="5"/>
      <c r="CET18" s="5"/>
      <c r="CEU18" s="5"/>
      <c r="CEV18" s="5"/>
      <c r="CEW18" s="5"/>
      <c r="CEX18" s="5"/>
      <c r="CEY18" s="5"/>
      <c r="CEZ18" s="5"/>
      <c r="CFA18" s="5"/>
      <c r="CFB18" s="5"/>
      <c r="CFC18" s="5"/>
      <c r="CFD18" s="5"/>
      <c r="CFE18" s="5"/>
      <c r="CFF18" s="5"/>
      <c r="CFG18" s="5"/>
      <c r="CFH18" s="5"/>
      <c r="CFI18" s="5"/>
      <c r="CFJ18" s="5"/>
      <c r="CFK18" s="5"/>
      <c r="CFL18" s="5"/>
      <c r="CFM18" s="5"/>
      <c r="CFN18" s="5"/>
      <c r="CFO18" s="5"/>
      <c r="CFP18" s="5"/>
      <c r="CFQ18" s="5"/>
      <c r="CFR18" s="5"/>
      <c r="CFS18" s="5"/>
      <c r="CFT18" s="5"/>
      <c r="CFU18" s="5"/>
      <c r="CFV18" s="5"/>
      <c r="CFW18" s="5"/>
      <c r="CFX18" s="5"/>
      <c r="CFY18" s="5"/>
      <c r="CFZ18" s="5"/>
      <c r="CGA18" s="5"/>
      <c r="CGB18" s="5"/>
      <c r="CGC18" s="5"/>
      <c r="CGD18" s="5"/>
      <c r="CGE18" s="5"/>
      <c r="CGF18" s="5"/>
      <c r="CGG18" s="5"/>
      <c r="CGH18" s="5"/>
      <c r="CGI18" s="5"/>
      <c r="CGJ18" s="5"/>
      <c r="CGK18" s="5"/>
      <c r="CGL18" s="5"/>
      <c r="CGM18" s="5"/>
      <c r="CGN18" s="5"/>
      <c r="CGO18" s="5"/>
      <c r="CGP18" s="5"/>
      <c r="CGQ18" s="5"/>
      <c r="CGR18" s="5"/>
      <c r="CGS18" s="5"/>
      <c r="CGT18" s="5"/>
      <c r="CGU18" s="5"/>
      <c r="CGV18" s="5"/>
      <c r="CGW18" s="5"/>
      <c r="CGX18" s="5"/>
      <c r="CGY18" s="5"/>
      <c r="CGZ18" s="5"/>
      <c r="CHA18" s="5"/>
      <c r="CHB18" s="5"/>
      <c r="CHC18" s="5"/>
      <c r="CHD18" s="5"/>
      <c r="CHE18" s="5"/>
      <c r="CHF18" s="5"/>
      <c r="CHG18" s="5"/>
      <c r="CHH18" s="5"/>
      <c r="CHI18" s="5"/>
      <c r="CHJ18" s="5"/>
      <c r="CHK18" s="5"/>
      <c r="CHL18" s="5"/>
      <c r="CHM18" s="5"/>
      <c r="CHN18" s="5"/>
      <c r="CHO18" s="5"/>
      <c r="CHP18" s="5"/>
      <c r="CHQ18" s="5"/>
      <c r="CHR18" s="5"/>
      <c r="CHS18" s="5"/>
      <c r="CHT18" s="5"/>
      <c r="CHU18" s="5"/>
      <c r="CHV18" s="5"/>
      <c r="CHW18" s="5"/>
      <c r="CHX18" s="5"/>
      <c r="CHY18" s="5"/>
      <c r="CHZ18" s="5"/>
      <c r="CIA18" s="5"/>
      <c r="CIB18" s="5"/>
      <c r="CIC18" s="5"/>
      <c r="CID18" s="5"/>
      <c r="CIE18" s="5"/>
      <c r="CIF18" s="5"/>
      <c r="CIG18" s="5"/>
      <c r="CIH18" s="5"/>
      <c r="CII18" s="5"/>
      <c r="CIJ18" s="5"/>
      <c r="CIK18" s="5"/>
      <c r="CIL18" s="5"/>
      <c r="CIM18" s="5"/>
      <c r="CIN18" s="5"/>
      <c r="CIO18" s="5"/>
      <c r="CIP18" s="5"/>
      <c r="CIQ18" s="5"/>
      <c r="CIR18" s="5"/>
      <c r="CIS18" s="5"/>
      <c r="CIT18" s="5"/>
      <c r="CIU18" s="5"/>
      <c r="CIV18" s="5"/>
      <c r="CIW18" s="5"/>
      <c r="CIX18" s="5"/>
      <c r="CIY18" s="5"/>
      <c r="CIZ18" s="5"/>
      <c r="CJA18" s="5"/>
      <c r="CJB18" s="5"/>
      <c r="CJC18" s="5"/>
      <c r="CJD18" s="5"/>
      <c r="CJE18" s="5"/>
      <c r="CJF18" s="5"/>
      <c r="CJG18" s="5"/>
      <c r="CJH18" s="5"/>
      <c r="CJI18" s="5"/>
      <c r="CJJ18" s="5"/>
      <c r="CJK18" s="5"/>
      <c r="CJL18" s="5"/>
      <c r="CJM18" s="5"/>
      <c r="CJN18" s="5"/>
      <c r="CJO18" s="5"/>
      <c r="CJP18" s="5"/>
      <c r="CJQ18" s="5"/>
      <c r="CJR18" s="5"/>
      <c r="CJS18" s="5"/>
      <c r="CJT18" s="5"/>
      <c r="CJU18" s="5"/>
      <c r="CJV18" s="5"/>
      <c r="CJW18" s="5"/>
      <c r="CJX18" s="5"/>
      <c r="CJY18" s="5"/>
      <c r="CJZ18" s="5"/>
      <c r="CKA18" s="5"/>
      <c r="CKB18" s="5"/>
      <c r="CKC18" s="5"/>
      <c r="CKD18" s="5"/>
      <c r="CKE18" s="5"/>
      <c r="CKF18" s="5"/>
      <c r="CKG18" s="5"/>
      <c r="CKH18" s="5"/>
      <c r="CKI18" s="5"/>
      <c r="CKJ18" s="5"/>
      <c r="CKK18" s="5"/>
      <c r="CKL18" s="5"/>
      <c r="CKM18" s="5"/>
      <c r="CKN18" s="5"/>
      <c r="CKO18" s="5"/>
      <c r="CKP18" s="5"/>
      <c r="CKQ18" s="5"/>
      <c r="CKR18" s="5"/>
      <c r="CKS18" s="5"/>
      <c r="CKT18" s="5"/>
      <c r="CKU18" s="5"/>
      <c r="CKV18" s="5"/>
      <c r="CKW18" s="5"/>
      <c r="CKX18" s="5"/>
      <c r="CKY18" s="5"/>
      <c r="CKZ18" s="5"/>
      <c r="CLA18" s="5"/>
      <c r="CLB18" s="5"/>
      <c r="CLC18" s="5"/>
      <c r="CLD18" s="5"/>
      <c r="CLE18" s="5"/>
      <c r="CLF18" s="5"/>
      <c r="CLG18" s="5"/>
      <c r="CLH18" s="5"/>
      <c r="CLI18" s="5"/>
      <c r="CLJ18" s="5"/>
      <c r="CLK18" s="5"/>
      <c r="CLL18" s="5"/>
      <c r="CLM18" s="5"/>
      <c r="CLN18" s="5"/>
      <c r="CLO18" s="5"/>
      <c r="CLP18" s="5"/>
      <c r="CLQ18" s="5"/>
      <c r="CLR18" s="5"/>
      <c r="CLS18" s="5"/>
      <c r="CLT18" s="5"/>
      <c r="CLU18" s="5"/>
      <c r="CLV18" s="5"/>
      <c r="CLW18" s="5"/>
      <c r="CLX18" s="5"/>
      <c r="CLY18" s="5"/>
      <c r="CLZ18" s="5"/>
      <c r="CMA18" s="5"/>
      <c r="CMB18" s="5"/>
      <c r="CMC18" s="5"/>
      <c r="CMD18" s="5"/>
      <c r="CME18" s="5"/>
      <c r="CMF18" s="5"/>
      <c r="CMG18" s="5"/>
      <c r="CMH18" s="5"/>
      <c r="CMI18" s="5"/>
      <c r="CMJ18" s="5"/>
      <c r="CMK18" s="5"/>
      <c r="CML18" s="5"/>
      <c r="CMM18" s="5"/>
      <c r="CMN18" s="5"/>
      <c r="CMO18" s="5"/>
      <c r="CMP18" s="5"/>
      <c r="CMQ18" s="5"/>
      <c r="CMR18" s="5"/>
      <c r="CMS18" s="5"/>
      <c r="CMT18" s="5"/>
      <c r="CMU18" s="5"/>
      <c r="CMV18" s="5"/>
      <c r="CMW18" s="5"/>
      <c r="CMX18" s="5"/>
      <c r="CMY18" s="5"/>
      <c r="CMZ18" s="5"/>
      <c r="CNA18" s="5"/>
      <c r="CNB18" s="5"/>
      <c r="CNC18" s="5"/>
      <c r="CND18" s="5"/>
      <c r="CNE18" s="5"/>
      <c r="CNF18" s="5"/>
      <c r="CNG18" s="5"/>
      <c r="CNH18" s="5"/>
      <c r="CNI18" s="5"/>
      <c r="CNJ18" s="5"/>
      <c r="CNK18" s="5"/>
      <c r="CNL18" s="5"/>
      <c r="CNM18" s="5"/>
      <c r="CNN18" s="5"/>
      <c r="CNO18" s="5"/>
      <c r="CNP18" s="5"/>
      <c r="CNQ18" s="5"/>
      <c r="CNR18" s="5"/>
      <c r="CNS18" s="5"/>
      <c r="CNT18" s="5"/>
      <c r="CNU18" s="5"/>
      <c r="CNV18" s="5"/>
      <c r="CNW18" s="5"/>
      <c r="CNX18" s="5"/>
      <c r="CNY18" s="5"/>
      <c r="CNZ18" s="5"/>
      <c r="COA18" s="5"/>
      <c r="COB18" s="5"/>
      <c r="COC18" s="5"/>
      <c r="COD18" s="5"/>
      <c r="COE18" s="5"/>
      <c r="COF18" s="5"/>
      <c r="COG18" s="5"/>
      <c r="COH18" s="5"/>
      <c r="COI18" s="5"/>
      <c r="COJ18" s="5"/>
      <c r="COK18" s="5"/>
      <c r="COL18" s="5"/>
      <c r="COM18" s="5"/>
      <c r="CON18" s="5"/>
      <c r="COO18" s="5"/>
      <c r="COP18" s="5"/>
      <c r="COQ18" s="5"/>
      <c r="COR18" s="5"/>
      <c r="COS18" s="5"/>
      <c r="COT18" s="5"/>
      <c r="COU18" s="5"/>
      <c r="COV18" s="5"/>
      <c r="COW18" s="5"/>
      <c r="COX18" s="5"/>
      <c r="COY18" s="5"/>
      <c r="COZ18" s="5"/>
      <c r="CPA18" s="5"/>
      <c r="CPB18" s="5"/>
      <c r="CPC18" s="5"/>
      <c r="CPD18" s="5"/>
      <c r="CPE18" s="5"/>
      <c r="CPF18" s="5"/>
      <c r="CPG18" s="5"/>
      <c r="CPH18" s="5"/>
      <c r="CPI18" s="5"/>
      <c r="CPJ18" s="5"/>
      <c r="CPK18" s="5"/>
      <c r="CPL18" s="5"/>
      <c r="CPM18" s="5"/>
      <c r="CPN18" s="5"/>
      <c r="CPO18" s="5"/>
      <c r="CPP18" s="5"/>
      <c r="CPQ18" s="5"/>
      <c r="CPR18" s="5"/>
      <c r="CPS18" s="5"/>
      <c r="CPT18" s="5"/>
      <c r="CPU18" s="5"/>
      <c r="CPV18" s="5"/>
      <c r="CPW18" s="5"/>
      <c r="CPX18" s="5"/>
      <c r="CPY18" s="5"/>
      <c r="CPZ18" s="5"/>
      <c r="CQA18" s="5"/>
      <c r="CQB18" s="5"/>
      <c r="CQC18" s="5"/>
      <c r="CQD18" s="5"/>
      <c r="CQE18" s="5"/>
      <c r="CQF18" s="5"/>
      <c r="CQG18" s="5"/>
      <c r="CQH18" s="5"/>
      <c r="CQI18" s="5"/>
      <c r="CQJ18" s="5"/>
      <c r="CQK18" s="5"/>
      <c r="CQL18" s="5"/>
      <c r="CQM18" s="5"/>
      <c r="CQN18" s="5"/>
      <c r="CQO18" s="5"/>
      <c r="CQP18" s="5"/>
      <c r="CQQ18" s="5"/>
      <c r="CQR18" s="5"/>
      <c r="CQS18" s="5"/>
      <c r="CQT18" s="5"/>
      <c r="CQU18" s="5"/>
      <c r="CQV18" s="5"/>
      <c r="CQW18" s="5"/>
      <c r="CQX18" s="5"/>
      <c r="CQY18" s="5"/>
      <c r="CQZ18" s="5"/>
      <c r="CRA18" s="5"/>
      <c r="CRB18" s="5"/>
      <c r="CRC18" s="5"/>
      <c r="CRD18" s="5"/>
      <c r="CRE18" s="5"/>
      <c r="CRF18" s="5"/>
      <c r="CRG18" s="5"/>
      <c r="CRH18" s="5"/>
      <c r="CRI18" s="5"/>
      <c r="CRJ18" s="5"/>
      <c r="CRK18" s="5"/>
      <c r="CRL18" s="5"/>
      <c r="CRM18" s="5"/>
      <c r="CRN18" s="5"/>
      <c r="CRO18" s="5"/>
      <c r="CRP18" s="5"/>
      <c r="CRQ18" s="5"/>
      <c r="CRR18" s="5"/>
      <c r="CRS18" s="5"/>
      <c r="CRT18" s="5"/>
      <c r="CRU18" s="5"/>
      <c r="CRV18" s="5"/>
      <c r="CRW18" s="5"/>
      <c r="CRX18" s="5"/>
      <c r="CRY18" s="5"/>
      <c r="CRZ18" s="5"/>
      <c r="CSA18" s="5"/>
      <c r="CSB18" s="5"/>
      <c r="CSC18" s="5"/>
      <c r="CSD18" s="5"/>
      <c r="CSE18" s="5"/>
      <c r="CSF18" s="5"/>
      <c r="CSG18" s="5"/>
      <c r="CSH18" s="5"/>
      <c r="CSI18" s="5"/>
      <c r="CSJ18" s="5"/>
      <c r="CSK18" s="5"/>
      <c r="CSL18" s="5"/>
      <c r="CSM18" s="5"/>
      <c r="CSN18" s="5"/>
      <c r="CSO18" s="5"/>
      <c r="CSP18" s="5"/>
      <c r="CSQ18" s="5"/>
      <c r="CSR18" s="5"/>
      <c r="CSS18" s="5"/>
      <c r="CST18" s="5"/>
      <c r="CSU18" s="5"/>
      <c r="CSV18" s="5"/>
      <c r="CSW18" s="5"/>
      <c r="CSX18" s="5"/>
      <c r="CSY18" s="5"/>
      <c r="CSZ18" s="5"/>
      <c r="CTA18" s="5"/>
      <c r="CTB18" s="5"/>
      <c r="CTC18" s="5"/>
      <c r="CTD18" s="5"/>
      <c r="CTE18" s="5"/>
      <c r="CTF18" s="5"/>
      <c r="CTG18" s="5"/>
      <c r="CTH18" s="5"/>
      <c r="CTI18" s="5"/>
      <c r="CTJ18" s="5"/>
      <c r="CTK18" s="5"/>
      <c r="CTL18" s="5"/>
      <c r="CTM18" s="5"/>
      <c r="CTN18" s="5"/>
      <c r="CTO18" s="5"/>
      <c r="CTP18" s="5"/>
      <c r="CTQ18" s="5"/>
      <c r="CTR18" s="5"/>
      <c r="CTS18" s="5"/>
      <c r="CTT18" s="5"/>
      <c r="CTU18" s="5"/>
      <c r="CTV18" s="5"/>
      <c r="CTW18" s="5"/>
      <c r="CTX18" s="5"/>
      <c r="CTY18" s="5"/>
      <c r="CTZ18" s="5"/>
      <c r="CUA18" s="5"/>
      <c r="CUB18" s="5"/>
      <c r="CUC18" s="5"/>
      <c r="CUD18" s="5"/>
      <c r="CUE18" s="5"/>
      <c r="CUF18" s="5"/>
      <c r="CUG18" s="5"/>
      <c r="CUH18" s="5"/>
      <c r="CUI18" s="5"/>
      <c r="CUJ18" s="5"/>
      <c r="CUK18" s="5"/>
      <c r="CUL18" s="5"/>
      <c r="CUM18" s="5"/>
      <c r="CUN18" s="5"/>
      <c r="CUO18" s="5"/>
      <c r="CUP18" s="5"/>
      <c r="CUQ18" s="5"/>
      <c r="CUR18" s="5"/>
      <c r="CUS18" s="5"/>
      <c r="CUT18" s="5"/>
      <c r="CUU18" s="5"/>
      <c r="CUV18" s="5"/>
      <c r="CUW18" s="5"/>
      <c r="CUX18" s="5"/>
      <c r="CUY18" s="5"/>
      <c r="CUZ18" s="5"/>
      <c r="CVA18" s="5"/>
      <c r="CVB18" s="5"/>
      <c r="CVC18" s="5"/>
      <c r="CVD18" s="5"/>
      <c r="CVE18" s="5"/>
      <c r="CVF18" s="5"/>
      <c r="CVG18" s="5"/>
      <c r="CVH18" s="5"/>
      <c r="CVI18" s="5"/>
      <c r="CVJ18" s="5"/>
      <c r="CVK18" s="5"/>
      <c r="CVL18" s="5"/>
      <c r="CVM18" s="5"/>
      <c r="CVN18" s="5"/>
      <c r="CVO18" s="5"/>
      <c r="CVP18" s="5"/>
      <c r="CVQ18" s="5"/>
      <c r="CVR18" s="5"/>
      <c r="CVS18" s="5"/>
      <c r="CVT18" s="5"/>
      <c r="CVU18" s="5"/>
      <c r="CVV18" s="5"/>
      <c r="CVW18" s="5"/>
      <c r="CVX18" s="5"/>
      <c r="CVY18" s="5"/>
      <c r="CVZ18" s="5"/>
      <c r="CWA18" s="5"/>
      <c r="CWB18" s="5"/>
      <c r="CWC18" s="5"/>
      <c r="CWD18" s="5"/>
      <c r="CWE18" s="5"/>
      <c r="CWF18" s="5"/>
      <c r="CWG18" s="5"/>
      <c r="CWH18" s="5"/>
      <c r="CWI18" s="5"/>
      <c r="CWJ18" s="5"/>
      <c r="CWK18" s="5"/>
      <c r="CWL18" s="5"/>
      <c r="CWM18" s="5"/>
      <c r="CWN18" s="5"/>
      <c r="CWO18" s="5"/>
      <c r="CWP18" s="5"/>
      <c r="CWQ18" s="5"/>
      <c r="CWR18" s="5"/>
      <c r="CWS18" s="5"/>
      <c r="CWT18" s="5"/>
      <c r="CWU18" s="5"/>
      <c r="CWV18" s="5"/>
      <c r="CWW18" s="5"/>
      <c r="CWX18" s="5"/>
      <c r="CWY18" s="5"/>
      <c r="CWZ18" s="5"/>
      <c r="CXA18" s="5"/>
      <c r="CXB18" s="5"/>
      <c r="CXC18" s="5"/>
      <c r="CXD18" s="5"/>
      <c r="CXE18" s="5"/>
      <c r="CXF18" s="5"/>
      <c r="CXG18" s="5"/>
      <c r="CXH18" s="5"/>
      <c r="CXI18" s="5"/>
      <c r="CXJ18" s="5"/>
      <c r="CXK18" s="5"/>
      <c r="CXL18" s="5"/>
      <c r="CXM18" s="5"/>
      <c r="CXN18" s="5"/>
      <c r="CXO18" s="5"/>
      <c r="CXP18" s="5"/>
      <c r="CXQ18" s="5"/>
      <c r="CXR18" s="5"/>
      <c r="CXS18" s="5"/>
      <c r="CXT18" s="5"/>
      <c r="CXU18" s="5"/>
      <c r="CXV18" s="5"/>
      <c r="CXW18" s="5"/>
      <c r="CXX18" s="5"/>
      <c r="CXY18" s="5"/>
      <c r="CXZ18" s="5"/>
      <c r="CYA18" s="5"/>
      <c r="CYB18" s="5"/>
      <c r="CYC18" s="5"/>
      <c r="CYD18" s="5"/>
      <c r="CYE18" s="5"/>
      <c r="CYF18" s="5"/>
      <c r="CYG18" s="5"/>
      <c r="CYH18" s="5"/>
      <c r="CYI18" s="5"/>
      <c r="CYJ18" s="5"/>
      <c r="CYK18" s="5"/>
      <c r="CYL18" s="5"/>
      <c r="CYM18" s="5"/>
      <c r="CYN18" s="5"/>
      <c r="CYO18" s="5"/>
      <c r="CYP18" s="5"/>
      <c r="CYQ18" s="5"/>
      <c r="CYR18" s="5"/>
      <c r="CYS18" s="5"/>
      <c r="CYT18" s="5"/>
      <c r="CYU18" s="5"/>
      <c r="CYV18" s="5"/>
      <c r="CYW18" s="5"/>
      <c r="CYX18" s="5"/>
      <c r="CYY18" s="5"/>
      <c r="CYZ18" s="5"/>
      <c r="CZA18" s="5"/>
      <c r="CZB18" s="5"/>
      <c r="CZC18" s="5"/>
      <c r="CZD18" s="5"/>
      <c r="CZE18" s="5"/>
      <c r="CZF18" s="5"/>
      <c r="CZG18" s="5"/>
      <c r="CZH18" s="5"/>
      <c r="CZI18" s="5"/>
      <c r="CZJ18" s="5"/>
      <c r="CZK18" s="5"/>
      <c r="CZL18" s="5"/>
      <c r="CZM18" s="5"/>
      <c r="CZN18" s="5"/>
      <c r="CZO18" s="5"/>
      <c r="CZP18" s="5"/>
      <c r="CZQ18" s="5"/>
      <c r="CZR18" s="5"/>
      <c r="CZS18" s="5"/>
      <c r="CZT18" s="5"/>
      <c r="CZU18" s="5"/>
      <c r="CZV18" s="5"/>
      <c r="CZW18" s="5"/>
      <c r="CZX18" s="5"/>
      <c r="CZY18" s="5"/>
      <c r="CZZ18" s="5"/>
      <c r="DAA18" s="5"/>
      <c r="DAB18" s="5"/>
      <c r="DAC18" s="5"/>
      <c r="DAD18" s="5"/>
      <c r="DAE18" s="5"/>
      <c r="DAF18" s="5"/>
      <c r="DAG18" s="5"/>
      <c r="DAH18" s="5"/>
      <c r="DAI18" s="5"/>
      <c r="DAJ18" s="5"/>
      <c r="DAK18" s="5"/>
      <c r="DAL18" s="5"/>
      <c r="DAM18" s="5"/>
      <c r="DAN18" s="5"/>
      <c r="DAO18" s="5"/>
      <c r="DAP18" s="5"/>
      <c r="DAQ18" s="5"/>
      <c r="DAR18" s="5"/>
      <c r="DAS18" s="5"/>
      <c r="DAT18" s="5"/>
      <c r="DAU18" s="5"/>
      <c r="DAV18" s="5"/>
      <c r="DAW18" s="5"/>
      <c r="DAX18" s="5"/>
      <c r="DAY18" s="5"/>
      <c r="DAZ18" s="5"/>
      <c r="DBA18" s="5"/>
      <c r="DBB18" s="5"/>
      <c r="DBC18" s="5"/>
      <c r="DBD18" s="5"/>
      <c r="DBE18" s="5"/>
      <c r="DBF18" s="5"/>
      <c r="DBG18" s="5"/>
      <c r="DBH18" s="5"/>
    </row>
    <row r="19" spans="1:2764" s="8" customFormat="1" ht="16.5" customHeight="1">
      <c r="A19" s="14">
        <v>40</v>
      </c>
      <c r="B19" s="149">
        <v>23</v>
      </c>
      <c r="C19" s="148" t="s">
        <v>123</v>
      </c>
      <c r="D19" s="148"/>
      <c r="E19" s="9"/>
      <c r="F19" s="9"/>
      <c r="G19" s="15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56"/>
      <c r="W19" s="9"/>
      <c r="X19" s="9"/>
      <c r="Y19" s="9"/>
      <c r="Z19" s="9"/>
      <c r="AA19" s="9"/>
      <c r="AB19" s="9"/>
      <c r="AC19" s="11"/>
      <c r="AD19" s="11"/>
      <c r="AE19" s="11"/>
      <c r="AF19" s="152"/>
      <c r="AG19" s="15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  <c r="AYQ19" s="5"/>
      <c r="AYR19" s="5"/>
      <c r="AYS19" s="5"/>
      <c r="AYT19" s="5"/>
      <c r="AYU19" s="5"/>
      <c r="AYV19" s="5"/>
      <c r="AYW19" s="5"/>
      <c r="AYX19" s="5"/>
      <c r="AYY19" s="5"/>
      <c r="AYZ19" s="5"/>
      <c r="AZA19" s="5"/>
      <c r="AZB19" s="5"/>
      <c r="AZC19" s="5"/>
      <c r="AZD19" s="5"/>
      <c r="AZE19" s="5"/>
      <c r="AZF19" s="5"/>
      <c r="AZG19" s="5"/>
      <c r="AZH19" s="5"/>
      <c r="AZI19" s="5"/>
      <c r="AZJ19" s="5"/>
      <c r="AZK19" s="5"/>
      <c r="AZL19" s="5"/>
      <c r="AZM19" s="5"/>
      <c r="AZN19" s="5"/>
      <c r="AZO19" s="5"/>
      <c r="AZP19" s="5"/>
      <c r="AZQ19" s="5"/>
      <c r="AZR19" s="5"/>
      <c r="AZS19" s="5"/>
      <c r="AZT19" s="5"/>
      <c r="AZU19" s="5"/>
      <c r="AZV19" s="5"/>
      <c r="AZW19" s="5"/>
      <c r="AZX19" s="5"/>
      <c r="AZY19" s="5"/>
      <c r="AZZ19" s="5"/>
      <c r="BAA19" s="5"/>
      <c r="BAB19" s="5"/>
      <c r="BAC19" s="5"/>
      <c r="BAD19" s="5"/>
      <c r="BAE19" s="5"/>
      <c r="BAF19" s="5"/>
      <c r="BAG19" s="5"/>
      <c r="BAH19" s="5"/>
      <c r="BAI19" s="5"/>
      <c r="BAJ19" s="5"/>
      <c r="BAK19" s="5"/>
      <c r="BAL19" s="5"/>
      <c r="BAM19" s="5"/>
      <c r="BAN19" s="5"/>
      <c r="BAO19" s="5"/>
      <c r="BAP19" s="5"/>
      <c r="BAQ19" s="5"/>
      <c r="BAR19" s="5"/>
      <c r="BAS19" s="5"/>
      <c r="BAT19" s="5"/>
      <c r="BAU19" s="5"/>
      <c r="BAV19" s="5"/>
      <c r="BAW19" s="5"/>
      <c r="BAX19" s="5"/>
      <c r="BAY19" s="5"/>
      <c r="BAZ19" s="5"/>
      <c r="BBA19" s="5"/>
      <c r="BBB19" s="5"/>
      <c r="BBC19" s="5"/>
      <c r="BBD19" s="5"/>
      <c r="BBE19" s="5"/>
      <c r="BBF19" s="5"/>
      <c r="BBG19" s="5"/>
      <c r="BBH19" s="5"/>
      <c r="BBI19" s="5"/>
      <c r="BBJ19" s="5"/>
      <c r="BBK19" s="5"/>
      <c r="BBL19" s="5"/>
      <c r="BBM19" s="5"/>
      <c r="BBN19" s="5"/>
      <c r="BBO19" s="5"/>
      <c r="BBP19" s="5"/>
      <c r="BBQ19" s="5"/>
      <c r="BBR19" s="5"/>
      <c r="BBS19" s="5"/>
      <c r="BBT19" s="5"/>
      <c r="BBU19" s="5"/>
      <c r="BBV19" s="5"/>
      <c r="BBW19" s="5"/>
      <c r="BBX19" s="5"/>
      <c r="BBY19" s="5"/>
      <c r="BBZ19" s="5"/>
      <c r="BCA19" s="5"/>
      <c r="BCB19" s="5"/>
      <c r="BCC19" s="5"/>
      <c r="BCD19" s="5"/>
      <c r="BCE19" s="5"/>
      <c r="BCF19" s="5"/>
      <c r="BCG19" s="5"/>
      <c r="BCH19" s="5"/>
      <c r="BCI19" s="5"/>
      <c r="BCJ19" s="5"/>
      <c r="BCK19" s="5"/>
      <c r="BCL19" s="5"/>
      <c r="BCM19" s="5"/>
      <c r="BCN19" s="5"/>
      <c r="BCO19" s="5"/>
      <c r="BCP19" s="5"/>
      <c r="BCQ19" s="5"/>
      <c r="BCR19" s="5"/>
      <c r="BCS19" s="5"/>
      <c r="BCT19" s="5"/>
      <c r="BCU19" s="5"/>
      <c r="BCV19" s="5"/>
      <c r="BCW19" s="5"/>
      <c r="BCX19" s="5"/>
      <c r="BCY19" s="5"/>
      <c r="BCZ19" s="5"/>
      <c r="BDA19" s="5"/>
      <c r="BDB19" s="5"/>
      <c r="BDC19" s="5"/>
      <c r="BDD19" s="5"/>
      <c r="BDE19" s="5"/>
      <c r="BDF19" s="5"/>
      <c r="BDG19" s="5"/>
      <c r="BDH19" s="5"/>
      <c r="BDI19" s="5"/>
      <c r="BDJ19" s="5"/>
      <c r="BDK19" s="5"/>
      <c r="BDL19" s="5"/>
      <c r="BDM19" s="5"/>
      <c r="BDN19" s="5"/>
      <c r="BDO19" s="5"/>
      <c r="BDP19" s="5"/>
      <c r="BDQ19" s="5"/>
      <c r="BDR19" s="5"/>
      <c r="BDS19" s="5"/>
      <c r="BDT19" s="5"/>
      <c r="BDU19" s="5"/>
      <c r="BDV19" s="5"/>
      <c r="BDW19" s="5"/>
      <c r="BDX19" s="5"/>
      <c r="BDY19" s="5"/>
      <c r="BDZ19" s="5"/>
      <c r="BEA19" s="5"/>
      <c r="BEB19" s="5"/>
      <c r="BEC19" s="5"/>
      <c r="BED19" s="5"/>
      <c r="BEE19" s="5"/>
      <c r="BEF19" s="5"/>
      <c r="BEG19" s="5"/>
      <c r="BEH19" s="5"/>
      <c r="BEI19" s="5"/>
      <c r="BEJ19" s="5"/>
      <c r="BEK19" s="5"/>
      <c r="BEL19" s="5"/>
      <c r="BEM19" s="5"/>
      <c r="BEN19" s="5"/>
      <c r="BEO19" s="5"/>
      <c r="BEP19" s="5"/>
      <c r="BEQ19" s="5"/>
      <c r="BER19" s="5"/>
      <c r="BES19" s="5"/>
      <c r="BET19" s="5"/>
      <c r="BEU19" s="5"/>
      <c r="BEV19" s="5"/>
      <c r="BEW19" s="5"/>
      <c r="BEX19" s="5"/>
      <c r="BEY19" s="5"/>
      <c r="BEZ19" s="5"/>
      <c r="BFA19" s="5"/>
      <c r="BFB19" s="5"/>
      <c r="BFC19" s="5"/>
      <c r="BFD19" s="5"/>
      <c r="BFE19" s="5"/>
      <c r="BFF19" s="5"/>
      <c r="BFG19" s="5"/>
      <c r="BFH19" s="5"/>
      <c r="BFI19" s="5"/>
      <c r="BFJ19" s="5"/>
      <c r="BFK19" s="5"/>
      <c r="BFL19" s="5"/>
      <c r="BFM19" s="5"/>
      <c r="BFN19" s="5"/>
      <c r="BFO19" s="5"/>
      <c r="BFP19" s="5"/>
      <c r="BFQ19" s="5"/>
      <c r="BFR19" s="5"/>
      <c r="BFS19" s="5"/>
      <c r="BFT19" s="5"/>
      <c r="BFU19" s="5"/>
      <c r="BFV19" s="5"/>
      <c r="BFW19" s="5"/>
      <c r="BFX19" s="5"/>
      <c r="BFY19" s="5"/>
      <c r="BFZ19" s="5"/>
      <c r="BGA19" s="5"/>
      <c r="BGB19" s="5"/>
      <c r="BGC19" s="5"/>
      <c r="BGD19" s="5"/>
      <c r="BGE19" s="5"/>
      <c r="BGF19" s="5"/>
      <c r="BGG19" s="5"/>
      <c r="BGH19" s="5"/>
      <c r="BGI19" s="5"/>
      <c r="BGJ19" s="5"/>
      <c r="BGK19" s="5"/>
      <c r="BGL19" s="5"/>
      <c r="BGM19" s="5"/>
      <c r="BGN19" s="5"/>
      <c r="BGO19" s="5"/>
      <c r="BGP19" s="5"/>
      <c r="BGQ19" s="5"/>
      <c r="BGR19" s="5"/>
      <c r="BGS19" s="5"/>
      <c r="BGT19" s="5"/>
      <c r="BGU19" s="5"/>
      <c r="BGV19" s="5"/>
      <c r="BGW19" s="5"/>
      <c r="BGX19" s="5"/>
      <c r="BGY19" s="5"/>
      <c r="BGZ19" s="5"/>
      <c r="BHA19" s="5"/>
      <c r="BHB19" s="5"/>
      <c r="BHC19" s="5"/>
      <c r="BHD19" s="5"/>
      <c r="BHE19" s="5"/>
      <c r="BHF19" s="5"/>
      <c r="BHG19" s="5"/>
      <c r="BHH19" s="5"/>
      <c r="BHI19" s="5"/>
      <c r="BHJ19" s="5"/>
      <c r="BHK19" s="5"/>
      <c r="BHL19" s="5"/>
      <c r="BHM19" s="5"/>
      <c r="BHN19" s="5"/>
      <c r="BHO19" s="5"/>
      <c r="BHP19" s="5"/>
      <c r="BHQ19" s="5"/>
      <c r="BHR19" s="5"/>
      <c r="BHS19" s="5"/>
      <c r="BHT19" s="5"/>
      <c r="BHU19" s="5"/>
      <c r="BHV19" s="5"/>
      <c r="BHW19" s="5"/>
      <c r="BHX19" s="5"/>
      <c r="BHY19" s="5"/>
      <c r="BHZ19" s="5"/>
      <c r="BIA19" s="5"/>
      <c r="BIB19" s="5"/>
      <c r="BIC19" s="5"/>
      <c r="BID19" s="5"/>
      <c r="BIE19" s="5"/>
      <c r="BIF19" s="5"/>
      <c r="BIG19" s="5"/>
      <c r="BIH19" s="5"/>
      <c r="BII19" s="5"/>
      <c r="BIJ19" s="5"/>
      <c r="BIK19" s="5"/>
      <c r="BIL19" s="5"/>
      <c r="BIM19" s="5"/>
      <c r="BIN19" s="5"/>
      <c r="BIO19" s="5"/>
      <c r="BIP19" s="5"/>
      <c r="BIQ19" s="5"/>
      <c r="BIR19" s="5"/>
      <c r="BIS19" s="5"/>
      <c r="BIT19" s="5"/>
      <c r="BIU19" s="5"/>
      <c r="BIV19" s="5"/>
      <c r="BIW19" s="5"/>
      <c r="BIX19" s="5"/>
      <c r="BIY19" s="5"/>
      <c r="BIZ19" s="5"/>
      <c r="BJA19" s="5"/>
      <c r="BJB19" s="5"/>
      <c r="BJC19" s="5"/>
      <c r="BJD19" s="5"/>
      <c r="BJE19" s="5"/>
      <c r="BJF19" s="5"/>
      <c r="BJG19" s="5"/>
      <c r="BJH19" s="5"/>
      <c r="BJI19" s="5"/>
      <c r="BJJ19" s="5"/>
      <c r="BJK19" s="5"/>
      <c r="BJL19" s="5"/>
      <c r="BJM19" s="5"/>
      <c r="BJN19" s="5"/>
      <c r="BJO19" s="5"/>
      <c r="BJP19" s="5"/>
      <c r="BJQ19" s="5"/>
      <c r="BJR19" s="5"/>
      <c r="BJS19" s="5"/>
      <c r="BJT19" s="5"/>
      <c r="BJU19" s="5"/>
      <c r="BJV19" s="5"/>
      <c r="BJW19" s="5"/>
      <c r="BJX19" s="5"/>
      <c r="BJY19" s="5"/>
      <c r="BJZ19" s="5"/>
      <c r="BKA19" s="5"/>
      <c r="BKB19" s="5"/>
      <c r="BKC19" s="5"/>
      <c r="BKD19" s="5"/>
      <c r="BKE19" s="5"/>
      <c r="BKF19" s="5"/>
      <c r="BKG19" s="5"/>
      <c r="BKH19" s="5"/>
      <c r="BKI19" s="5"/>
      <c r="BKJ19" s="5"/>
      <c r="BKK19" s="5"/>
      <c r="BKL19" s="5"/>
      <c r="BKM19" s="5"/>
      <c r="BKN19" s="5"/>
      <c r="BKO19" s="5"/>
      <c r="BKP19" s="5"/>
      <c r="BKQ19" s="5"/>
      <c r="BKR19" s="5"/>
      <c r="BKS19" s="5"/>
      <c r="BKT19" s="5"/>
      <c r="BKU19" s="5"/>
      <c r="BKV19" s="5"/>
      <c r="BKW19" s="5"/>
      <c r="BKX19" s="5"/>
      <c r="BKY19" s="5"/>
      <c r="BKZ19" s="5"/>
      <c r="BLA19" s="5"/>
      <c r="BLB19" s="5"/>
      <c r="BLC19" s="5"/>
      <c r="BLD19" s="5"/>
      <c r="BLE19" s="5"/>
      <c r="BLF19" s="5"/>
      <c r="BLG19" s="5"/>
      <c r="BLH19" s="5"/>
      <c r="BLI19" s="5"/>
      <c r="BLJ19" s="5"/>
      <c r="BLK19" s="5"/>
      <c r="BLL19" s="5"/>
      <c r="BLM19" s="5"/>
      <c r="BLN19" s="5"/>
      <c r="BLO19" s="5"/>
      <c r="BLP19" s="5"/>
      <c r="BLQ19" s="5"/>
      <c r="BLR19" s="5"/>
      <c r="BLS19" s="5"/>
      <c r="BLT19" s="5"/>
      <c r="BLU19" s="5"/>
      <c r="BLV19" s="5"/>
      <c r="BLW19" s="5"/>
      <c r="BLX19" s="5"/>
      <c r="BLY19" s="5"/>
      <c r="BLZ19" s="5"/>
      <c r="BMA19" s="5"/>
      <c r="BMB19" s="5"/>
      <c r="BMC19" s="5"/>
      <c r="BMD19" s="5"/>
      <c r="BME19" s="5"/>
      <c r="BMF19" s="5"/>
      <c r="BMG19" s="5"/>
      <c r="BMH19" s="5"/>
      <c r="BMI19" s="5"/>
      <c r="BMJ19" s="5"/>
      <c r="BMK19" s="5"/>
      <c r="BML19" s="5"/>
      <c r="BMM19" s="5"/>
      <c r="BMN19" s="5"/>
      <c r="BMO19" s="5"/>
      <c r="BMP19" s="5"/>
      <c r="BMQ19" s="5"/>
      <c r="BMR19" s="5"/>
      <c r="BMS19" s="5"/>
      <c r="BMT19" s="5"/>
      <c r="BMU19" s="5"/>
      <c r="BMV19" s="5"/>
      <c r="BMW19" s="5"/>
      <c r="BMX19" s="5"/>
      <c r="BMY19" s="5"/>
      <c r="BMZ19" s="5"/>
      <c r="BNA19" s="5"/>
      <c r="BNB19" s="5"/>
      <c r="BNC19" s="5"/>
      <c r="BND19" s="5"/>
      <c r="BNE19" s="5"/>
      <c r="BNF19" s="5"/>
      <c r="BNG19" s="5"/>
      <c r="BNH19" s="5"/>
      <c r="BNI19" s="5"/>
      <c r="BNJ19" s="5"/>
      <c r="BNK19" s="5"/>
      <c r="BNL19" s="5"/>
      <c r="BNM19" s="5"/>
      <c r="BNN19" s="5"/>
      <c r="BNO19" s="5"/>
      <c r="BNP19" s="5"/>
      <c r="BNQ19" s="5"/>
      <c r="BNR19" s="5"/>
      <c r="BNS19" s="5"/>
      <c r="BNT19" s="5"/>
      <c r="BNU19" s="5"/>
      <c r="BNV19" s="5"/>
      <c r="BNW19" s="5"/>
      <c r="BNX19" s="5"/>
      <c r="BNY19" s="5"/>
      <c r="BNZ19" s="5"/>
      <c r="BOA19" s="5"/>
      <c r="BOB19" s="5"/>
      <c r="BOC19" s="5"/>
      <c r="BOD19" s="5"/>
      <c r="BOE19" s="5"/>
      <c r="BOF19" s="5"/>
      <c r="BOG19" s="5"/>
      <c r="BOH19" s="5"/>
      <c r="BOI19" s="5"/>
      <c r="BOJ19" s="5"/>
      <c r="BOK19" s="5"/>
      <c r="BOL19" s="5"/>
      <c r="BOM19" s="5"/>
      <c r="BON19" s="5"/>
      <c r="BOO19" s="5"/>
      <c r="BOP19" s="5"/>
      <c r="BOQ19" s="5"/>
      <c r="BOR19" s="5"/>
      <c r="BOS19" s="5"/>
      <c r="BOT19" s="5"/>
      <c r="BOU19" s="5"/>
      <c r="BOV19" s="5"/>
      <c r="BOW19" s="5"/>
      <c r="BOX19" s="5"/>
      <c r="BOY19" s="5"/>
      <c r="BOZ19" s="5"/>
      <c r="BPA19" s="5"/>
      <c r="BPB19" s="5"/>
      <c r="BPC19" s="5"/>
      <c r="BPD19" s="5"/>
      <c r="BPE19" s="5"/>
      <c r="BPF19" s="5"/>
      <c r="BPG19" s="5"/>
      <c r="BPH19" s="5"/>
      <c r="BPI19" s="5"/>
      <c r="BPJ19" s="5"/>
      <c r="BPK19" s="5"/>
      <c r="BPL19" s="5"/>
      <c r="BPM19" s="5"/>
      <c r="BPN19" s="5"/>
      <c r="BPO19" s="5"/>
      <c r="BPP19" s="5"/>
      <c r="BPQ19" s="5"/>
      <c r="BPR19" s="5"/>
      <c r="BPS19" s="5"/>
      <c r="BPT19" s="5"/>
      <c r="BPU19" s="5"/>
      <c r="BPV19" s="5"/>
      <c r="BPW19" s="5"/>
      <c r="BPX19" s="5"/>
      <c r="BPY19" s="5"/>
      <c r="BPZ19" s="5"/>
      <c r="BQA19" s="5"/>
      <c r="BQB19" s="5"/>
      <c r="BQC19" s="5"/>
      <c r="BQD19" s="5"/>
      <c r="BQE19" s="5"/>
      <c r="BQF19" s="5"/>
      <c r="BQG19" s="5"/>
      <c r="BQH19" s="5"/>
      <c r="BQI19" s="5"/>
      <c r="BQJ19" s="5"/>
      <c r="BQK19" s="5"/>
      <c r="BQL19" s="5"/>
      <c r="BQM19" s="5"/>
      <c r="BQN19" s="5"/>
      <c r="BQO19" s="5"/>
      <c r="BQP19" s="5"/>
      <c r="BQQ19" s="5"/>
      <c r="BQR19" s="5"/>
      <c r="BQS19" s="5"/>
      <c r="BQT19" s="5"/>
      <c r="BQU19" s="5"/>
      <c r="BQV19" s="5"/>
      <c r="BQW19" s="5"/>
      <c r="BQX19" s="5"/>
      <c r="BQY19" s="5"/>
      <c r="BQZ19" s="5"/>
      <c r="BRA19" s="5"/>
      <c r="BRB19" s="5"/>
      <c r="BRC19" s="5"/>
      <c r="BRD19" s="5"/>
      <c r="BRE19" s="5"/>
      <c r="BRF19" s="5"/>
      <c r="BRG19" s="5"/>
      <c r="BRH19" s="5"/>
      <c r="BRI19" s="5"/>
      <c r="BRJ19" s="5"/>
      <c r="BRK19" s="5"/>
      <c r="BRL19" s="5"/>
      <c r="BRM19" s="5"/>
      <c r="BRN19" s="5"/>
      <c r="BRO19" s="5"/>
      <c r="BRP19" s="5"/>
      <c r="BRQ19" s="5"/>
      <c r="BRR19" s="5"/>
      <c r="BRS19" s="5"/>
      <c r="BRT19" s="5"/>
      <c r="BRU19" s="5"/>
      <c r="BRV19" s="5"/>
      <c r="BRW19" s="5"/>
      <c r="BRX19" s="5"/>
      <c r="BRY19" s="5"/>
      <c r="BRZ19" s="5"/>
      <c r="BSA19" s="5"/>
      <c r="BSB19" s="5"/>
      <c r="BSC19" s="5"/>
      <c r="BSD19" s="5"/>
      <c r="BSE19" s="5"/>
      <c r="BSF19" s="5"/>
      <c r="BSG19" s="5"/>
      <c r="BSH19" s="5"/>
      <c r="BSI19" s="5"/>
      <c r="BSJ19" s="5"/>
      <c r="BSK19" s="5"/>
      <c r="BSL19" s="5"/>
      <c r="BSM19" s="5"/>
      <c r="BSN19" s="5"/>
      <c r="BSO19" s="5"/>
      <c r="BSP19" s="5"/>
      <c r="BSQ19" s="5"/>
      <c r="BSR19" s="5"/>
      <c r="BSS19" s="5"/>
      <c r="BST19" s="5"/>
      <c r="BSU19" s="5"/>
      <c r="BSV19" s="5"/>
      <c r="BSW19" s="5"/>
      <c r="BSX19" s="5"/>
      <c r="BSY19" s="5"/>
      <c r="BSZ19" s="5"/>
      <c r="BTA19" s="5"/>
      <c r="BTB19" s="5"/>
      <c r="BTC19" s="5"/>
      <c r="BTD19" s="5"/>
      <c r="BTE19" s="5"/>
      <c r="BTF19" s="5"/>
      <c r="BTG19" s="5"/>
      <c r="BTH19" s="5"/>
      <c r="BTI19" s="5"/>
      <c r="BTJ19" s="5"/>
      <c r="BTK19" s="5"/>
      <c r="BTL19" s="5"/>
      <c r="BTM19" s="5"/>
      <c r="BTN19" s="5"/>
      <c r="BTO19" s="5"/>
      <c r="BTP19" s="5"/>
      <c r="BTQ19" s="5"/>
      <c r="BTR19" s="5"/>
      <c r="BTS19" s="5"/>
      <c r="BTT19" s="5"/>
      <c r="BTU19" s="5"/>
      <c r="BTV19" s="5"/>
      <c r="BTW19" s="5"/>
      <c r="BTX19" s="5"/>
      <c r="BTY19" s="5"/>
      <c r="BTZ19" s="5"/>
      <c r="BUA19" s="5"/>
      <c r="BUB19" s="5"/>
      <c r="BUC19" s="5"/>
      <c r="BUD19" s="5"/>
      <c r="BUE19" s="5"/>
      <c r="BUF19" s="5"/>
      <c r="BUG19" s="5"/>
      <c r="BUH19" s="5"/>
      <c r="BUI19" s="5"/>
      <c r="BUJ19" s="5"/>
      <c r="BUK19" s="5"/>
      <c r="BUL19" s="5"/>
      <c r="BUM19" s="5"/>
      <c r="BUN19" s="5"/>
      <c r="BUO19" s="5"/>
      <c r="BUP19" s="5"/>
      <c r="BUQ19" s="5"/>
      <c r="BUR19" s="5"/>
      <c r="BUS19" s="5"/>
      <c r="BUT19" s="5"/>
      <c r="BUU19" s="5"/>
      <c r="BUV19" s="5"/>
      <c r="BUW19" s="5"/>
      <c r="BUX19" s="5"/>
      <c r="BUY19" s="5"/>
      <c r="BUZ19" s="5"/>
      <c r="BVA19" s="5"/>
      <c r="BVB19" s="5"/>
      <c r="BVC19" s="5"/>
      <c r="BVD19" s="5"/>
      <c r="BVE19" s="5"/>
      <c r="BVF19" s="5"/>
      <c r="BVG19" s="5"/>
      <c r="BVH19" s="5"/>
      <c r="BVI19" s="5"/>
      <c r="BVJ19" s="5"/>
      <c r="BVK19" s="5"/>
      <c r="BVL19" s="5"/>
      <c r="BVM19" s="5"/>
      <c r="BVN19" s="5"/>
      <c r="BVO19" s="5"/>
      <c r="BVP19" s="5"/>
      <c r="BVQ19" s="5"/>
      <c r="BVR19" s="5"/>
      <c r="BVS19" s="5"/>
      <c r="BVT19" s="5"/>
      <c r="BVU19" s="5"/>
      <c r="BVV19" s="5"/>
      <c r="BVW19" s="5"/>
      <c r="BVX19" s="5"/>
      <c r="BVY19" s="5"/>
      <c r="BVZ19" s="5"/>
      <c r="BWA19" s="5"/>
      <c r="BWB19" s="5"/>
      <c r="BWC19" s="5"/>
      <c r="BWD19" s="5"/>
      <c r="BWE19" s="5"/>
      <c r="BWF19" s="5"/>
      <c r="BWG19" s="5"/>
      <c r="BWH19" s="5"/>
      <c r="BWI19" s="5"/>
      <c r="BWJ19" s="5"/>
      <c r="BWK19" s="5"/>
      <c r="BWL19" s="5"/>
      <c r="BWM19" s="5"/>
      <c r="BWN19" s="5"/>
      <c r="BWO19" s="5"/>
      <c r="BWP19" s="5"/>
      <c r="BWQ19" s="5"/>
      <c r="BWR19" s="5"/>
      <c r="BWS19" s="5"/>
      <c r="BWT19" s="5"/>
      <c r="BWU19" s="5"/>
      <c r="BWV19" s="5"/>
      <c r="BWW19" s="5"/>
      <c r="BWX19" s="5"/>
      <c r="BWY19" s="5"/>
      <c r="BWZ19" s="5"/>
      <c r="BXA19" s="5"/>
      <c r="BXB19" s="5"/>
      <c r="BXC19" s="5"/>
      <c r="BXD19" s="5"/>
      <c r="BXE19" s="5"/>
      <c r="BXF19" s="5"/>
      <c r="BXG19" s="5"/>
      <c r="BXH19" s="5"/>
      <c r="BXI19" s="5"/>
      <c r="BXJ19" s="5"/>
      <c r="BXK19" s="5"/>
      <c r="BXL19" s="5"/>
      <c r="BXM19" s="5"/>
      <c r="BXN19" s="5"/>
      <c r="BXO19" s="5"/>
      <c r="BXP19" s="5"/>
      <c r="BXQ19" s="5"/>
      <c r="BXR19" s="5"/>
      <c r="BXS19" s="5"/>
      <c r="BXT19" s="5"/>
      <c r="BXU19" s="5"/>
      <c r="BXV19" s="5"/>
      <c r="BXW19" s="5"/>
      <c r="BXX19" s="5"/>
      <c r="BXY19" s="5"/>
      <c r="BXZ19" s="5"/>
      <c r="BYA19" s="5"/>
      <c r="BYB19" s="5"/>
      <c r="BYC19" s="5"/>
      <c r="BYD19" s="5"/>
      <c r="BYE19" s="5"/>
      <c r="BYF19" s="5"/>
      <c r="BYG19" s="5"/>
      <c r="BYH19" s="5"/>
      <c r="BYI19" s="5"/>
      <c r="BYJ19" s="5"/>
      <c r="BYK19" s="5"/>
      <c r="BYL19" s="5"/>
      <c r="BYM19" s="5"/>
      <c r="BYN19" s="5"/>
      <c r="BYO19" s="5"/>
      <c r="BYP19" s="5"/>
      <c r="BYQ19" s="5"/>
      <c r="BYR19" s="5"/>
      <c r="BYS19" s="5"/>
      <c r="BYT19" s="5"/>
      <c r="BYU19" s="5"/>
      <c r="BYV19" s="5"/>
      <c r="BYW19" s="5"/>
      <c r="BYX19" s="5"/>
      <c r="BYY19" s="5"/>
      <c r="BYZ19" s="5"/>
      <c r="BZA19" s="5"/>
      <c r="BZB19" s="5"/>
      <c r="BZC19" s="5"/>
      <c r="BZD19" s="5"/>
      <c r="BZE19" s="5"/>
      <c r="BZF19" s="5"/>
      <c r="BZG19" s="5"/>
      <c r="BZH19" s="5"/>
      <c r="BZI19" s="5"/>
      <c r="BZJ19" s="5"/>
      <c r="BZK19" s="5"/>
      <c r="BZL19" s="5"/>
      <c r="BZM19" s="5"/>
      <c r="BZN19" s="5"/>
      <c r="BZO19" s="5"/>
      <c r="BZP19" s="5"/>
      <c r="BZQ19" s="5"/>
      <c r="BZR19" s="5"/>
      <c r="BZS19" s="5"/>
      <c r="BZT19" s="5"/>
      <c r="BZU19" s="5"/>
      <c r="BZV19" s="5"/>
      <c r="BZW19" s="5"/>
      <c r="BZX19" s="5"/>
      <c r="BZY19" s="5"/>
      <c r="BZZ19" s="5"/>
      <c r="CAA19" s="5"/>
      <c r="CAB19" s="5"/>
      <c r="CAC19" s="5"/>
      <c r="CAD19" s="5"/>
      <c r="CAE19" s="5"/>
      <c r="CAF19" s="5"/>
      <c r="CAG19" s="5"/>
      <c r="CAH19" s="5"/>
      <c r="CAI19" s="5"/>
      <c r="CAJ19" s="5"/>
      <c r="CAK19" s="5"/>
      <c r="CAL19" s="5"/>
      <c r="CAM19" s="5"/>
      <c r="CAN19" s="5"/>
      <c r="CAO19" s="5"/>
      <c r="CAP19" s="5"/>
      <c r="CAQ19" s="5"/>
      <c r="CAR19" s="5"/>
      <c r="CAS19" s="5"/>
      <c r="CAT19" s="5"/>
      <c r="CAU19" s="5"/>
      <c r="CAV19" s="5"/>
      <c r="CAW19" s="5"/>
      <c r="CAX19" s="5"/>
      <c r="CAY19" s="5"/>
      <c r="CAZ19" s="5"/>
      <c r="CBA19" s="5"/>
      <c r="CBB19" s="5"/>
      <c r="CBC19" s="5"/>
      <c r="CBD19" s="5"/>
      <c r="CBE19" s="5"/>
      <c r="CBF19" s="5"/>
      <c r="CBG19" s="5"/>
      <c r="CBH19" s="5"/>
      <c r="CBI19" s="5"/>
      <c r="CBJ19" s="5"/>
      <c r="CBK19" s="5"/>
      <c r="CBL19" s="5"/>
      <c r="CBM19" s="5"/>
      <c r="CBN19" s="5"/>
      <c r="CBO19" s="5"/>
      <c r="CBP19" s="5"/>
      <c r="CBQ19" s="5"/>
      <c r="CBR19" s="5"/>
      <c r="CBS19" s="5"/>
      <c r="CBT19" s="5"/>
      <c r="CBU19" s="5"/>
      <c r="CBV19" s="5"/>
      <c r="CBW19" s="5"/>
      <c r="CBX19" s="5"/>
      <c r="CBY19" s="5"/>
      <c r="CBZ19" s="5"/>
      <c r="CCA19" s="5"/>
      <c r="CCB19" s="5"/>
      <c r="CCC19" s="5"/>
      <c r="CCD19" s="5"/>
      <c r="CCE19" s="5"/>
      <c r="CCF19" s="5"/>
      <c r="CCG19" s="5"/>
      <c r="CCH19" s="5"/>
      <c r="CCI19" s="5"/>
      <c r="CCJ19" s="5"/>
      <c r="CCK19" s="5"/>
      <c r="CCL19" s="5"/>
      <c r="CCM19" s="5"/>
      <c r="CCN19" s="5"/>
      <c r="CCO19" s="5"/>
      <c r="CCP19" s="5"/>
      <c r="CCQ19" s="5"/>
      <c r="CCR19" s="5"/>
      <c r="CCS19" s="5"/>
      <c r="CCT19" s="5"/>
      <c r="CCU19" s="5"/>
      <c r="CCV19" s="5"/>
      <c r="CCW19" s="5"/>
      <c r="CCX19" s="5"/>
      <c r="CCY19" s="5"/>
      <c r="CCZ19" s="5"/>
      <c r="CDA19" s="5"/>
      <c r="CDB19" s="5"/>
      <c r="CDC19" s="5"/>
      <c r="CDD19" s="5"/>
      <c r="CDE19" s="5"/>
      <c r="CDF19" s="5"/>
      <c r="CDG19" s="5"/>
      <c r="CDH19" s="5"/>
      <c r="CDI19" s="5"/>
      <c r="CDJ19" s="5"/>
      <c r="CDK19" s="5"/>
      <c r="CDL19" s="5"/>
      <c r="CDM19" s="5"/>
      <c r="CDN19" s="5"/>
      <c r="CDO19" s="5"/>
      <c r="CDP19" s="5"/>
      <c r="CDQ19" s="5"/>
      <c r="CDR19" s="5"/>
      <c r="CDS19" s="5"/>
      <c r="CDT19" s="5"/>
      <c r="CDU19" s="5"/>
      <c r="CDV19" s="5"/>
      <c r="CDW19" s="5"/>
      <c r="CDX19" s="5"/>
      <c r="CDY19" s="5"/>
      <c r="CDZ19" s="5"/>
      <c r="CEA19" s="5"/>
      <c r="CEB19" s="5"/>
      <c r="CEC19" s="5"/>
      <c r="CED19" s="5"/>
      <c r="CEE19" s="5"/>
      <c r="CEF19" s="5"/>
      <c r="CEG19" s="5"/>
      <c r="CEH19" s="5"/>
      <c r="CEI19" s="5"/>
      <c r="CEJ19" s="5"/>
      <c r="CEK19" s="5"/>
      <c r="CEL19" s="5"/>
      <c r="CEM19" s="5"/>
      <c r="CEN19" s="5"/>
      <c r="CEO19" s="5"/>
      <c r="CEP19" s="5"/>
      <c r="CEQ19" s="5"/>
      <c r="CER19" s="5"/>
      <c r="CES19" s="5"/>
      <c r="CET19" s="5"/>
      <c r="CEU19" s="5"/>
      <c r="CEV19" s="5"/>
      <c r="CEW19" s="5"/>
      <c r="CEX19" s="5"/>
      <c r="CEY19" s="5"/>
      <c r="CEZ19" s="5"/>
      <c r="CFA19" s="5"/>
      <c r="CFB19" s="5"/>
      <c r="CFC19" s="5"/>
      <c r="CFD19" s="5"/>
      <c r="CFE19" s="5"/>
      <c r="CFF19" s="5"/>
      <c r="CFG19" s="5"/>
      <c r="CFH19" s="5"/>
      <c r="CFI19" s="5"/>
      <c r="CFJ19" s="5"/>
      <c r="CFK19" s="5"/>
      <c r="CFL19" s="5"/>
      <c r="CFM19" s="5"/>
      <c r="CFN19" s="5"/>
      <c r="CFO19" s="5"/>
      <c r="CFP19" s="5"/>
      <c r="CFQ19" s="5"/>
      <c r="CFR19" s="5"/>
      <c r="CFS19" s="5"/>
      <c r="CFT19" s="5"/>
      <c r="CFU19" s="5"/>
      <c r="CFV19" s="5"/>
      <c r="CFW19" s="5"/>
      <c r="CFX19" s="5"/>
      <c r="CFY19" s="5"/>
      <c r="CFZ19" s="5"/>
      <c r="CGA19" s="5"/>
      <c r="CGB19" s="5"/>
      <c r="CGC19" s="5"/>
      <c r="CGD19" s="5"/>
      <c r="CGE19" s="5"/>
      <c r="CGF19" s="5"/>
      <c r="CGG19" s="5"/>
      <c r="CGH19" s="5"/>
      <c r="CGI19" s="5"/>
      <c r="CGJ19" s="5"/>
      <c r="CGK19" s="5"/>
      <c r="CGL19" s="5"/>
      <c r="CGM19" s="5"/>
      <c r="CGN19" s="5"/>
      <c r="CGO19" s="5"/>
      <c r="CGP19" s="5"/>
      <c r="CGQ19" s="5"/>
      <c r="CGR19" s="5"/>
      <c r="CGS19" s="5"/>
      <c r="CGT19" s="5"/>
      <c r="CGU19" s="5"/>
      <c r="CGV19" s="5"/>
      <c r="CGW19" s="5"/>
      <c r="CGX19" s="5"/>
      <c r="CGY19" s="5"/>
      <c r="CGZ19" s="5"/>
      <c r="CHA19" s="5"/>
      <c r="CHB19" s="5"/>
      <c r="CHC19" s="5"/>
      <c r="CHD19" s="5"/>
      <c r="CHE19" s="5"/>
      <c r="CHF19" s="5"/>
      <c r="CHG19" s="5"/>
      <c r="CHH19" s="5"/>
      <c r="CHI19" s="5"/>
      <c r="CHJ19" s="5"/>
      <c r="CHK19" s="5"/>
      <c r="CHL19" s="5"/>
      <c r="CHM19" s="5"/>
      <c r="CHN19" s="5"/>
      <c r="CHO19" s="5"/>
      <c r="CHP19" s="5"/>
      <c r="CHQ19" s="5"/>
      <c r="CHR19" s="5"/>
      <c r="CHS19" s="5"/>
      <c r="CHT19" s="5"/>
      <c r="CHU19" s="5"/>
      <c r="CHV19" s="5"/>
      <c r="CHW19" s="5"/>
      <c r="CHX19" s="5"/>
      <c r="CHY19" s="5"/>
      <c r="CHZ19" s="5"/>
      <c r="CIA19" s="5"/>
      <c r="CIB19" s="5"/>
      <c r="CIC19" s="5"/>
      <c r="CID19" s="5"/>
      <c r="CIE19" s="5"/>
      <c r="CIF19" s="5"/>
      <c r="CIG19" s="5"/>
      <c r="CIH19" s="5"/>
      <c r="CII19" s="5"/>
      <c r="CIJ19" s="5"/>
      <c r="CIK19" s="5"/>
      <c r="CIL19" s="5"/>
      <c r="CIM19" s="5"/>
      <c r="CIN19" s="5"/>
      <c r="CIO19" s="5"/>
      <c r="CIP19" s="5"/>
      <c r="CIQ19" s="5"/>
      <c r="CIR19" s="5"/>
      <c r="CIS19" s="5"/>
      <c r="CIT19" s="5"/>
      <c r="CIU19" s="5"/>
      <c r="CIV19" s="5"/>
      <c r="CIW19" s="5"/>
      <c r="CIX19" s="5"/>
      <c r="CIY19" s="5"/>
      <c r="CIZ19" s="5"/>
      <c r="CJA19" s="5"/>
      <c r="CJB19" s="5"/>
      <c r="CJC19" s="5"/>
      <c r="CJD19" s="5"/>
      <c r="CJE19" s="5"/>
      <c r="CJF19" s="5"/>
      <c r="CJG19" s="5"/>
      <c r="CJH19" s="5"/>
      <c r="CJI19" s="5"/>
      <c r="CJJ19" s="5"/>
      <c r="CJK19" s="5"/>
      <c r="CJL19" s="5"/>
      <c r="CJM19" s="5"/>
      <c r="CJN19" s="5"/>
      <c r="CJO19" s="5"/>
      <c r="CJP19" s="5"/>
      <c r="CJQ19" s="5"/>
      <c r="CJR19" s="5"/>
      <c r="CJS19" s="5"/>
      <c r="CJT19" s="5"/>
      <c r="CJU19" s="5"/>
      <c r="CJV19" s="5"/>
      <c r="CJW19" s="5"/>
      <c r="CJX19" s="5"/>
      <c r="CJY19" s="5"/>
      <c r="CJZ19" s="5"/>
      <c r="CKA19" s="5"/>
      <c r="CKB19" s="5"/>
      <c r="CKC19" s="5"/>
      <c r="CKD19" s="5"/>
      <c r="CKE19" s="5"/>
      <c r="CKF19" s="5"/>
      <c r="CKG19" s="5"/>
      <c r="CKH19" s="5"/>
      <c r="CKI19" s="5"/>
      <c r="CKJ19" s="5"/>
      <c r="CKK19" s="5"/>
      <c r="CKL19" s="5"/>
      <c r="CKM19" s="5"/>
      <c r="CKN19" s="5"/>
      <c r="CKO19" s="5"/>
      <c r="CKP19" s="5"/>
      <c r="CKQ19" s="5"/>
      <c r="CKR19" s="5"/>
      <c r="CKS19" s="5"/>
      <c r="CKT19" s="5"/>
      <c r="CKU19" s="5"/>
      <c r="CKV19" s="5"/>
      <c r="CKW19" s="5"/>
      <c r="CKX19" s="5"/>
      <c r="CKY19" s="5"/>
      <c r="CKZ19" s="5"/>
      <c r="CLA19" s="5"/>
      <c r="CLB19" s="5"/>
      <c r="CLC19" s="5"/>
      <c r="CLD19" s="5"/>
      <c r="CLE19" s="5"/>
      <c r="CLF19" s="5"/>
      <c r="CLG19" s="5"/>
      <c r="CLH19" s="5"/>
      <c r="CLI19" s="5"/>
      <c r="CLJ19" s="5"/>
      <c r="CLK19" s="5"/>
      <c r="CLL19" s="5"/>
      <c r="CLM19" s="5"/>
      <c r="CLN19" s="5"/>
      <c r="CLO19" s="5"/>
      <c r="CLP19" s="5"/>
      <c r="CLQ19" s="5"/>
      <c r="CLR19" s="5"/>
      <c r="CLS19" s="5"/>
      <c r="CLT19" s="5"/>
      <c r="CLU19" s="5"/>
      <c r="CLV19" s="5"/>
      <c r="CLW19" s="5"/>
      <c r="CLX19" s="5"/>
      <c r="CLY19" s="5"/>
      <c r="CLZ19" s="5"/>
      <c r="CMA19" s="5"/>
      <c r="CMB19" s="5"/>
      <c r="CMC19" s="5"/>
      <c r="CMD19" s="5"/>
      <c r="CME19" s="5"/>
      <c r="CMF19" s="5"/>
      <c r="CMG19" s="5"/>
      <c r="CMH19" s="5"/>
      <c r="CMI19" s="5"/>
      <c r="CMJ19" s="5"/>
      <c r="CMK19" s="5"/>
      <c r="CML19" s="5"/>
      <c r="CMM19" s="5"/>
      <c r="CMN19" s="5"/>
      <c r="CMO19" s="5"/>
      <c r="CMP19" s="5"/>
      <c r="CMQ19" s="5"/>
      <c r="CMR19" s="5"/>
      <c r="CMS19" s="5"/>
      <c r="CMT19" s="5"/>
      <c r="CMU19" s="5"/>
      <c r="CMV19" s="5"/>
      <c r="CMW19" s="5"/>
      <c r="CMX19" s="5"/>
      <c r="CMY19" s="5"/>
      <c r="CMZ19" s="5"/>
      <c r="CNA19" s="5"/>
      <c r="CNB19" s="5"/>
      <c r="CNC19" s="5"/>
      <c r="CND19" s="5"/>
      <c r="CNE19" s="5"/>
      <c r="CNF19" s="5"/>
      <c r="CNG19" s="5"/>
      <c r="CNH19" s="5"/>
      <c r="CNI19" s="5"/>
      <c r="CNJ19" s="5"/>
      <c r="CNK19" s="5"/>
      <c r="CNL19" s="5"/>
      <c r="CNM19" s="5"/>
      <c r="CNN19" s="5"/>
      <c r="CNO19" s="5"/>
      <c r="CNP19" s="5"/>
      <c r="CNQ19" s="5"/>
      <c r="CNR19" s="5"/>
      <c r="CNS19" s="5"/>
      <c r="CNT19" s="5"/>
      <c r="CNU19" s="5"/>
      <c r="CNV19" s="5"/>
      <c r="CNW19" s="5"/>
      <c r="CNX19" s="5"/>
      <c r="CNY19" s="5"/>
      <c r="CNZ19" s="5"/>
      <c r="COA19" s="5"/>
      <c r="COB19" s="5"/>
      <c r="COC19" s="5"/>
      <c r="COD19" s="5"/>
      <c r="COE19" s="5"/>
      <c r="COF19" s="5"/>
      <c r="COG19" s="5"/>
      <c r="COH19" s="5"/>
      <c r="COI19" s="5"/>
      <c r="COJ19" s="5"/>
      <c r="COK19" s="5"/>
      <c r="COL19" s="5"/>
      <c r="COM19" s="5"/>
      <c r="CON19" s="5"/>
      <c r="COO19" s="5"/>
      <c r="COP19" s="5"/>
      <c r="COQ19" s="5"/>
      <c r="COR19" s="5"/>
      <c r="COS19" s="5"/>
      <c r="COT19" s="5"/>
      <c r="COU19" s="5"/>
      <c r="COV19" s="5"/>
      <c r="COW19" s="5"/>
      <c r="COX19" s="5"/>
      <c r="COY19" s="5"/>
      <c r="COZ19" s="5"/>
      <c r="CPA19" s="5"/>
      <c r="CPB19" s="5"/>
      <c r="CPC19" s="5"/>
      <c r="CPD19" s="5"/>
      <c r="CPE19" s="5"/>
      <c r="CPF19" s="5"/>
      <c r="CPG19" s="5"/>
      <c r="CPH19" s="5"/>
      <c r="CPI19" s="5"/>
      <c r="CPJ19" s="5"/>
      <c r="CPK19" s="5"/>
      <c r="CPL19" s="5"/>
      <c r="CPM19" s="5"/>
      <c r="CPN19" s="5"/>
      <c r="CPO19" s="5"/>
      <c r="CPP19" s="5"/>
      <c r="CPQ19" s="5"/>
      <c r="CPR19" s="5"/>
      <c r="CPS19" s="5"/>
      <c r="CPT19" s="5"/>
      <c r="CPU19" s="5"/>
      <c r="CPV19" s="5"/>
      <c r="CPW19" s="5"/>
      <c r="CPX19" s="5"/>
      <c r="CPY19" s="5"/>
      <c r="CPZ19" s="5"/>
      <c r="CQA19" s="5"/>
      <c r="CQB19" s="5"/>
      <c r="CQC19" s="5"/>
      <c r="CQD19" s="5"/>
      <c r="CQE19" s="5"/>
      <c r="CQF19" s="5"/>
      <c r="CQG19" s="5"/>
      <c r="CQH19" s="5"/>
      <c r="CQI19" s="5"/>
      <c r="CQJ19" s="5"/>
      <c r="CQK19" s="5"/>
      <c r="CQL19" s="5"/>
      <c r="CQM19" s="5"/>
      <c r="CQN19" s="5"/>
      <c r="CQO19" s="5"/>
      <c r="CQP19" s="5"/>
      <c r="CQQ19" s="5"/>
      <c r="CQR19" s="5"/>
      <c r="CQS19" s="5"/>
      <c r="CQT19" s="5"/>
      <c r="CQU19" s="5"/>
      <c r="CQV19" s="5"/>
      <c r="CQW19" s="5"/>
      <c r="CQX19" s="5"/>
      <c r="CQY19" s="5"/>
      <c r="CQZ19" s="5"/>
      <c r="CRA19" s="5"/>
      <c r="CRB19" s="5"/>
      <c r="CRC19" s="5"/>
      <c r="CRD19" s="5"/>
      <c r="CRE19" s="5"/>
      <c r="CRF19" s="5"/>
      <c r="CRG19" s="5"/>
      <c r="CRH19" s="5"/>
      <c r="CRI19" s="5"/>
      <c r="CRJ19" s="5"/>
      <c r="CRK19" s="5"/>
      <c r="CRL19" s="5"/>
      <c r="CRM19" s="5"/>
      <c r="CRN19" s="5"/>
      <c r="CRO19" s="5"/>
      <c r="CRP19" s="5"/>
      <c r="CRQ19" s="5"/>
      <c r="CRR19" s="5"/>
      <c r="CRS19" s="5"/>
      <c r="CRT19" s="5"/>
      <c r="CRU19" s="5"/>
      <c r="CRV19" s="5"/>
      <c r="CRW19" s="5"/>
      <c r="CRX19" s="5"/>
      <c r="CRY19" s="5"/>
      <c r="CRZ19" s="5"/>
      <c r="CSA19" s="5"/>
      <c r="CSB19" s="5"/>
      <c r="CSC19" s="5"/>
      <c r="CSD19" s="5"/>
      <c r="CSE19" s="5"/>
      <c r="CSF19" s="5"/>
      <c r="CSG19" s="5"/>
      <c r="CSH19" s="5"/>
      <c r="CSI19" s="5"/>
      <c r="CSJ19" s="5"/>
      <c r="CSK19" s="5"/>
      <c r="CSL19" s="5"/>
      <c r="CSM19" s="5"/>
      <c r="CSN19" s="5"/>
      <c r="CSO19" s="5"/>
      <c r="CSP19" s="5"/>
      <c r="CSQ19" s="5"/>
      <c r="CSR19" s="5"/>
      <c r="CSS19" s="5"/>
      <c r="CST19" s="5"/>
      <c r="CSU19" s="5"/>
      <c r="CSV19" s="5"/>
      <c r="CSW19" s="5"/>
      <c r="CSX19" s="5"/>
      <c r="CSY19" s="5"/>
      <c r="CSZ19" s="5"/>
      <c r="CTA19" s="5"/>
      <c r="CTB19" s="5"/>
      <c r="CTC19" s="5"/>
      <c r="CTD19" s="5"/>
      <c r="CTE19" s="5"/>
      <c r="CTF19" s="5"/>
      <c r="CTG19" s="5"/>
      <c r="CTH19" s="5"/>
      <c r="CTI19" s="5"/>
      <c r="CTJ19" s="5"/>
      <c r="CTK19" s="5"/>
      <c r="CTL19" s="5"/>
      <c r="CTM19" s="5"/>
      <c r="CTN19" s="5"/>
      <c r="CTO19" s="5"/>
      <c r="CTP19" s="5"/>
      <c r="CTQ19" s="5"/>
      <c r="CTR19" s="5"/>
      <c r="CTS19" s="5"/>
      <c r="CTT19" s="5"/>
      <c r="CTU19" s="5"/>
      <c r="CTV19" s="5"/>
      <c r="CTW19" s="5"/>
      <c r="CTX19" s="5"/>
      <c r="CTY19" s="5"/>
      <c r="CTZ19" s="5"/>
      <c r="CUA19" s="5"/>
      <c r="CUB19" s="5"/>
      <c r="CUC19" s="5"/>
      <c r="CUD19" s="5"/>
      <c r="CUE19" s="5"/>
      <c r="CUF19" s="5"/>
      <c r="CUG19" s="5"/>
      <c r="CUH19" s="5"/>
      <c r="CUI19" s="5"/>
      <c r="CUJ19" s="5"/>
      <c r="CUK19" s="5"/>
      <c r="CUL19" s="5"/>
      <c r="CUM19" s="5"/>
      <c r="CUN19" s="5"/>
      <c r="CUO19" s="5"/>
      <c r="CUP19" s="5"/>
      <c r="CUQ19" s="5"/>
      <c r="CUR19" s="5"/>
      <c r="CUS19" s="5"/>
      <c r="CUT19" s="5"/>
      <c r="CUU19" s="5"/>
      <c r="CUV19" s="5"/>
      <c r="CUW19" s="5"/>
      <c r="CUX19" s="5"/>
      <c r="CUY19" s="5"/>
      <c r="CUZ19" s="5"/>
      <c r="CVA19" s="5"/>
      <c r="CVB19" s="5"/>
      <c r="CVC19" s="5"/>
      <c r="CVD19" s="5"/>
      <c r="CVE19" s="5"/>
      <c r="CVF19" s="5"/>
      <c r="CVG19" s="5"/>
      <c r="CVH19" s="5"/>
      <c r="CVI19" s="5"/>
      <c r="CVJ19" s="5"/>
      <c r="CVK19" s="5"/>
      <c r="CVL19" s="5"/>
      <c r="CVM19" s="5"/>
      <c r="CVN19" s="5"/>
      <c r="CVO19" s="5"/>
      <c r="CVP19" s="5"/>
      <c r="CVQ19" s="5"/>
      <c r="CVR19" s="5"/>
      <c r="CVS19" s="5"/>
      <c r="CVT19" s="5"/>
      <c r="CVU19" s="5"/>
      <c r="CVV19" s="5"/>
      <c r="CVW19" s="5"/>
      <c r="CVX19" s="5"/>
      <c r="CVY19" s="5"/>
      <c r="CVZ19" s="5"/>
      <c r="CWA19" s="5"/>
      <c r="CWB19" s="5"/>
      <c r="CWC19" s="5"/>
      <c r="CWD19" s="5"/>
      <c r="CWE19" s="5"/>
      <c r="CWF19" s="5"/>
      <c r="CWG19" s="5"/>
      <c r="CWH19" s="5"/>
      <c r="CWI19" s="5"/>
      <c r="CWJ19" s="5"/>
      <c r="CWK19" s="5"/>
      <c r="CWL19" s="5"/>
      <c r="CWM19" s="5"/>
      <c r="CWN19" s="5"/>
      <c r="CWO19" s="5"/>
      <c r="CWP19" s="5"/>
      <c r="CWQ19" s="5"/>
      <c r="CWR19" s="5"/>
      <c r="CWS19" s="5"/>
      <c r="CWT19" s="5"/>
      <c r="CWU19" s="5"/>
      <c r="CWV19" s="5"/>
      <c r="CWW19" s="5"/>
      <c r="CWX19" s="5"/>
      <c r="CWY19" s="5"/>
      <c r="CWZ19" s="5"/>
      <c r="CXA19" s="5"/>
      <c r="CXB19" s="5"/>
      <c r="CXC19" s="5"/>
      <c r="CXD19" s="5"/>
      <c r="CXE19" s="5"/>
      <c r="CXF19" s="5"/>
      <c r="CXG19" s="5"/>
      <c r="CXH19" s="5"/>
      <c r="CXI19" s="5"/>
      <c r="CXJ19" s="5"/>
      <c r="CXK19" s="5"/>
      <c r="CXL19" s="5"/>
      <c r="CXM19" s="5"/>
      <c r="CXN19" s="5"/>
      <c r="CXO19" s="5"/>
      <c r="CXP19" s="5"/>
      <c r="CXQ19" s="5"/>
      <c r="CXR19" s="5"/>
      <c r="CXS19" s="5"/>
      <c r="CXT19" s="5"/>
      <c r="CXU19" s="5"/>
      <c r="CXV19" s="5"/>
      <c r="CXW19" s="5"/>
      <c r="CXX19" s="5"/>
      <c r="CXY19" s="5"/>
      <c r="CXZ19" s="5"/>
      <c r="CYA19" s="5"/>
      <c r="CYB19" s="5"/>
      <c r="CYC19" s="5"/>
      <c r="CYD19" s="5"/>
      <c r="CYE19" s="5"/>
      <c r="CYF19" s="5"/>
      <c r="CYG19" s="5"/>
      <c r="CYH19" s="5"/>
      <c r="CYI19" s="5"/>
      <c r="CYJ19" s="5"/>
      <c r="CYK19" s="5"/>
      <c r="CYL19" s="5"/>
      <c r="CYM19" s="5"/>
      <c r="CYN19" s="5"/>
      <c r="CYO19" s="5"/>
      <c r="CYP19" s="5"/>
      <c r="CYQ19" s="5"/>
      <c r="CYR19" s="5"/>
      <c r="CYS19" s="5"/>
      <c r="CYT19" s="5"/>
      <c r="CYU19" s="5"/>
      <c r="CYV19" s="5"/>
      <c r="CYW19" s="5"/>
      <c r="CYX19" s="5"/>
      <c r="CYY19" s="5"/>
      <c r="CYZ19" s="5"/>
      <c r="CZA19" s="5"/>
      <c r="CZB19" s="5"/>
      <c r="CZC19" s="5"/>
      <c r="CZD19" s="5"/>
      <c r="CZE19" s="5"/>
      <c r="CZF19" s="5"/>
      <c r="CZG19" s="5"/>
      <c r="CZH19" s="5"/>
      <c r="CZI19" s="5"/>
      <c r="CZJ19" s="5"/>
      <c r="CZK19" s="5"/>
      <c r="CZL19" s="5"/>
      <c r="CZM19" s="5"/>
      <c r="CZN19" s="5"/>
      <c r="CZO19" s="5"/>
      <c r="CZP19" s="5"/>
      <c r="CZQ19" s="5"/>
      <c r="CZR19" s="5"/>
      <c r="CZS19" s="5"/>
      <c r="CZT19" s="5"/>
      <c r="CZU19" s="5"/>
      <c r="CZV19" s="5"/>
      <c r="CZW19" s="5"/>
      <c r="CZX19" s="5"/>
      <c r="CZY19" s="5"/>
      <c r="CZZ19" s="5"/>
      <c r="DAA19" s="5"/>
      <c r="DAB19" s="5"/>
      <c r="DAC19" s="5"/>
      <c r="DAD19" s="5"/>
      <c r="DAE19" s="5"/>
      <c r="DAF19" s="5"/>
      <c r="DAG19" s="5"/>
      <c r="DAH19" s="5"/>
      <c r="DAI19" s="5"/>
      <c r="DAJ19" s="5"/>
      <c r="DAK19" s="5"/>
      <c r="DAL19" s="5"/>
      <c r="DAM19" s="5"/>
      <c r="DAN19" s="5"/>
      <c r="DAO19" s="5"/>
      <c r="DAP19" s="5"/>
      <c r="DAQ19" s="5"/>
      <c r="DAR19" s="5"/>
      <c r="DAS19" s="5"/>
      <c r="DAT19" s="5"/>
      <c r="DAU19" s="5"/>
      <c r="DAV19" s="5"/>
      <c r="DAW19" s="5"/>
      <c r="DAX19" s="5"/>
      <c r="DAY19" s="5"/>
      <c r="DAZ19" s="5"/>
      <c r="DBA19" s="5"/>
      <c r="DBB19" s="5"/>
      <c r="DBC19" s="5"/>
      <c r="DBD19" s="5"/>
      <c r="DBE19" s="5"/>
      <c r="DBF19" s="5"/>
      <c r="DBG19" s="5"/>
      <c r="DBH19" s="5"/>
    </row>
    <row r="20" spans="1:2764" ht="16.5" customHeight="1">
      <c r="A20" s="14">
        <v>41</v>
      </c>
      <c r="B20" s="29">
        <v>2</v>
      </c>
      <c r="C20" s="141" t="s">
        <v>61</v>
      </c>
      <c r="D20" s="141"/>
      <c r="E20" s="9"/>
      <c r="F20" s="9"/>
      <c r="G20" s="15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56"/>
      <c r="W20" s="9"/>
      <c r="X20" s="9"/>
      <c r="Y20" s="9"/>
      <c r="Z20" s="9"/>
      <c r="AA20" s="9"/>
      <c r="AB20" s="9"/>
      <c r="AC20" s="11"/>
      <c r="AD20" s="11"/>
      <c r="AE20" s="11"/>
      <c r="AF20" s="152"/>
      <c r="AG20" s="15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  <c r="BBC20" s="5"/>
      <c r="BBD20" s="5"/>
      <c r="BBE20" s="5"/>
      <c r="BBF20" s="5"/>
      <c r="BBG20" s="5"/>
      <c r="BBH20" s="5"/>
      <c r="BBI20" s="5"/>
      <c r="BBJ20" s="5"/>
      <c r="BBK20" s="5"/>
      <c r="BBL20" s="5"/>
      <c r="BBM20" s="5"/>
      <c r="BBN20" s="5"/>
      <c r="BBO20" s="5"/>
      <c r="BBP20" s="5"/>
      <c r="BBQ20" s="5"/>
      <c r="BBR20" s="5"/>
      <c r="BBS20" s="5"/>
      <c r="BBT20" s="5"/>
      <c r="BBU20" s="5"/>
      <c r="BBV20" s="5"/>
      <c r="BBW20" s="5"/>
      <c r="BBX20" s="5"/>
      <c r="BBY20" s="5"/>
      <c r="BBZ20" s="5"/>
      <c r="BCA20" s="5"/>
      <c r="BCB20" s="5"/>
      <c r="BCC20" s="5"/>
      <c r="BCD20" s="5"/>
      <c r="BCE20" s="5"/>
      <c r="BCF20" s="5"/>
      <c r="BCG20" s="5"/>
      <c r="BCH20" s="5"/>
      <c r="BCI20" s="5"/>
      <c r="BCJ20" s="5"/>
      <c r="BCK20" s="5"/>
      <c r="BCL20" s="5"/>
      <c r="BCM20" s="5"/>
      <c r="BCN20" s="5"/>
      <c r="BCO20" s="5"/>
      <c r="BCP20" s="5"/>
      <c r="BCQ20" s="5"/>
      <c r="BCR20" s="5"/>
      <c r="BCS20" s="5"/>
      <c r="BCT20" s="5"/>
      <c r="BCU20" s="5"/>
      <c r="BCV20" s="5"/>
      <c r="BCW20" s="5"/>
      <c r="BCX20" s="5"/>
      <c r="BCY20" s="5"/>
      <c r="BCZ20" s="5"/>
      <c r="BDA20" s="5"/>
      <c r="BDB20" s="5"/>
      <c r="BDC20" s="5"/>
      <c r="BDD20" s="5"/>
      <c r="BDE20" s="5"/>
      <c r="BDF20" s="5"/>
      <c r="BDG20" s="5"/>
      <c r="BDH20" s="5"/>
      <c r="BDI20" s="5"/>
      <c r="BDJ20" s="5"/>
      <c r="BDK20" s="5"/>
      <c r="BDL20" s="5"/>
      <c r="BDM20" s="5"/>
      <c r="BDN20" s="5"/>
      <c r="BDO20" s="5"/>
      <c r="BDP20" s="5"/>
      <c r="BDQ20" s="5"/>
      <c r="BDR20" s="5"/>
      <c r="BDS20" s="5"/>
      <c r="BDT20" s="5"/>
      <c r="BDU20" s="5"/>
      <c r="BDV20" s="5"/>
      <c r="BDW20" s="5"/>
      <c r="BDX20" s="5"/>
      <c r="BDY20" s="5"/>
      <c r="BDZ20" s="5"/>
      <c r="BEA20" s="5"/>
      <c r="BEB20" s="5"/>
      <c r="BEC20" s="5"/>
      <c r="BED20" s="5"/>
      <c r="BEE20" s="5"/>
      <c r="BEF20" s="5"/>
      <c r="BEG20" s="5"/>
      <c r="BEH20" s="5"/>
      <c r="BEI20" s="5"/>
      <c r="BEJ20" s="5"/>
      <c r="BEK20" s="5"/>
      <c r="BEL20" s="5"/>
      <c r="BEM20" s="5"/>
      <c r="BEN20" s="5"/>
      <c r="BEO20" s="5"/>
      <c r="BEP20" s="5"/>
      <c r="BEQ20" s="5"/>
      <c r="BER20" s="5"/>
      <c r="BES20" s="5"/>
      <c r="BET20" s="5"/>
      <c r="BEU20" s="5"/>
      <c r="BEV20" s="5"/>
      <c r="BEW20" s="5"/>
      <c r="BEX20" s="5"/>
      <c r="BEY20" s="5"/>
      <c r="BEZ20" s="5"/>
      <c r="BFA20" s="5"/>
      <c r="BFB20" s="5"/>
      <c r="BFC20" s="5"/>
      <c r="BFD20" s="5"/>
      <c r="BFE20" s="5"/>
      <c r="BFF20" s="5"/>
      <c r="BFG20" s="5"/>
      <c r="BFH20" s="5"/>
      <c r="BFI20" s="5"/>
      <c r="BFJ20" s="5"/>
      <c r="BFK20" s="5"/>
      <c r="BFL20" s="5"/>
      <c r="BFM20" s="5"/>
      <c r="BFN20" s="5"/>
      <c r="BFO20" s="5"/>
      <c r="BFP20" s="5"/>
      <c r="BFQ20" s="5"/>
      <c r="BFR20" s="5"/>
      <c r="BFS20" s="5"/>
      <c r="BFT20" s="5"/>
      <c r="BFU20" s="5"/>
      <c r="BFV20" s="5"/>
      <c r="BFW20" s="5"/>
      <c r="BFX20" s="5"/>
      <c r="BFY20" s="5"/>
      <c r="BFZ20" s="5"/>
      <c r="BGA20" s="5"/>
      <c r="BGB20" s="5"/>
      <c r="BGC20" s="5"/>
      <c r="BGD20" s="5"/>
      <c r="BGE20" s="5"/>
      <c r="BGF20" s="5"/>
      <c r="BGG20" s="5"/>
      <c r="BGH20" s="5"/>
      <c r="BGI20" s="5"/>
      <c r="BGJ20" s="5"/>
      <c r="BGK20" s="5"/>
      <c r="BGL20" s="5"/>
      <c r="BGM20" s="5"/>
      <c r="BGN20" s="5"/>
      <c r="BGO20" s="5"/>
      <c r="BGP20" s="5"/>
      <c r="BGQ20" s="5"/>
      <c r="BGR20" s="5"/>
      <c r="BGS20" s="5"/>
      <c r="BGT20" s="5"/>
      <c r="BGU20" s="5"/>
      <c r="BGV20" s="5"/>
      <c r="BGW20" s="5"/>
      <c r="BGX20" s="5"/>
      <c r="BGY20" s="5"/>
      <c r="BGZ20" s="5"/>
      <c r="BHA20" s="5"/>
      <c r="BHB20" s="5"/>
      <c r="BHC20" s="5"/>
      <c r="BHD20" s="5"/>
      <c r="BHE20" s="5"/>
      <c r="BHF20" s="5"/>
      <c r="BHG20" s="5"/>
      <c r="BHH20" s="5"/>
      <c r="BHI20" s="5"/>
      <c r="BHJ20" s="5"/>
      <c r="BHK20" s="5"/>
      <c r="BHL20" s="5"/>
      <c r="BHM20" s="5"/>
      <c r="BHN20" s="5"/>
      <c r="BHO20" s="5"/>
      <c r="BHP20" s="5"/>
      <c r="BHQ20" s="5"/>
      <c r="BHR20" s="5"/>
      <c r="BHS20" s="5"/>
      <c r="BHT20" s="5"/>
      <c r="BHU20" s="5"/>
      <c r="BHV20" s="5"/>
      <c r="BHW20" s="5"/>
      <c r="BHX20" s="5"/>
      <c r="BHY20" s="5"/>
      <c r="BHZ20" s="5"/>
      <c r="BIA20" s="5"/>
      <c r="BIB20" s="5"/>
      <c r="BIC20" s="5"/>
      <c r="BID20" s="5"/>
      <c r="BIE20" s="5"/>
      <c r="BIF20" s="5"/>
      <c r="BIG20" s="5"/>
      <c r="BIH20" s="5"/>
      <c r="BII20" s="5"/>
      <c r="BIJ20" s="5"/>
      <c r="BIK20" s="5"/>
      <c r="BIL20" s="5"/>
      <c r="BIM20" s="5"/>
      <c r="BIN20" s="5"/>
      <c r="BIO20" s="5"/>
      <c r="BIP20" s="5"/>
      <c r="BIQ20" s="5"/>
      <c r="BIR20" s="5"/>
      <c r="BIS20" s="5"/>
      <c r="BIT20" s="5"/>
      <c r="BIU20" s="5"/>
      <c r="BIV20" s="5"/>
      <c r="BIW20" s="5"/>
      <c r="BIX20" s="5"/>
      <c r="BIY20" s="5"/>
      <c r="BIZ20" s="5"/>
      <c r="BJA20" s="5"/>
      <c r="BJB20" s="5"/>
      <c r="BJC20" s="5"/>
      <c r="BJD20" s="5"/>
      <c r="BJE20" s="5"/>
      <c r="BJF20" s="5"/>
      <c r="BJG20" s="5"/>
      <c r="BJH20" s="5"/>
      <c r="BJI20" s="5"/>
      <c r="BJJ20" s="5"/>
      <c r="BJK20" s="5"/>
      <c r="BJL20" s="5"/>
      <c r="BJM20" s="5"/>
      <c r="BJN20" s="5"/>
      <c r="BJO20" s="5"/>
      <c r="BJP20" s="5"/>
      <c r="BJQ20" s="5"/>
      <c r="BJR20" s="5"/>
      <c r="BJS20" s="5"/>
      <c r="BJT20" s="5"/>
      <c r="BJU20" s="5"/>
      <c r="BJV20" s="5"/>
      <c r="BJW20" s="5"/>
      <c r="BJX20" s="5"/>
      <c r="BJY20" s="5"/>
      <c r="BJZ20" s="5"/>
      <c r="BKA20" s="5"/>
      <c r="BKB20" s="5"/>
      <c r="BKC20" s="5"/>
      <c r="BKD20" s="5"/>
      <c r="BKE20" s="5"/>
      <c r="BKF20" s="5"/>
      <c r="BKG20" s="5"/>
      <c r="BKH20" s="5"/>
      <c r="BKI20" s="5"/>
      <c r="BKJ20" s="5"/>
      <c r="BKK20" s="5"/>
      <c r="BKL20" s="5"/>
      <c r="BKM20" s="5"/>
      <c r="BKN20" s="5"/>
      <c r="BKO20" s="5"/>
      <c r="BKP20" s="5"/>
      <c r="BKQ20" s="5"/>
      <c r="BKR20" s="5"/>
      <c r="BKS20" s="5"/>
      <c r="BKT20" s="5"/>
      <c r="BKU20" s="5"/>
      <c r="BKV20" s="5"/>
      <c r="BKW20" s="5"/>
      <c r="BKX20" s="5"/>
      <c r="BKY20" s="5"/>
      <c r="BKZ20" s="5"/>
      <c r="BLA20" s="5"/>
      <c r="BLB20" s="5"/>
      <c r="BLC20" s="5"/>
      <c r="BLD20" s="5"/>
      <c r="BLE20" s="5"/>
      <c r="BLF20" s="5"/>
      <c r="BLG20" s="5"/>
      <c r="BLH20" s="5"/>
      <c r="BLI20" s="5"/>
      <c r="BLJ20" s="5"/>
      <c r="BLK20" s="5"/>
      <c r="BLL20" s="5"/>
      <c r="BLM20" s="5"/>
      <c r="BLN20" s="5"/>
      <c r="BLO20" s="5"/>
      <c r="BLP20" s="5"/>
      <c r="BLQ20" s="5"/>
      <c r="BLR20" s="5"/>
      <c r="BLS20" s="5"/>
      <c r="BLT20" s="5"/>
      <c r="BLU20" s="5"/>
      <c r="BLV20" s="5"/>
      <c r="BLW20" s="5"/>
      <c r="BLX20" s="5"/>
      <c r="BLY20" s="5"/>
      <c r="BLZ20" s="5"/>
      <c r="BMA20" s="5"/>
      <c r="BMB20" s="5"/>
      <c r="BMC20" s="5"/>
      <c r="BMD20" s="5"/>
      <c r="BME20" s="5"/>
      <c r="BMF20" s="5"/>
      <c r="BMG20" s="5"/>
      <c r="BMH20" s="5"/>
      <c r="BMI20" s="5"/>
      <c r="BMJ20" s="5"/>
      <c r="BMK20" s="5"/>
      <c r="BML20" s="5"/>
      <c r="BMM20" s="5"/>
      <c r="BMN20" s="5"/>
      <c r="BMO20" s="5"/>
      <c r="BMP20" s="5"/>
      <c r="BMQ20" s="5"/>
      <c r="BMR20" s="5"/>
      <c r="BMS20" s="5"/>
      <c r="BMT20" s="5"/>
      <c r="BMU20" s="5"/>
      <c r="BMV20" s="5"/>
      <c r="BMW20" s="5"/>
      <c r="BMX20" s="5"/>
      <c r="BMY20" s="5"/>
      <c r="BMZ20" s="5"/>
      <c r="BNA20" s="5"/>
      <c r="BNB20" s="5"/>
      <c r="BNC20" s="5"/>
      <c r="BND20" s="5"/>
      <c r="BNE20" s="5"/>
      <c r="BNF20" s="5"/>
      <c r="BNG20" s="5"/>
      <c r="BNH20" s="5"/>
      <c r="BNI20" s="5"/>
      <c r="BNJ20" s="5"/>
      <c r="BNK20" s="5"/>
      <c r="BNL20" s="5"/>
      <c r="BNM20" s="5"/>
      <c r="BNN20" s="5"/>
      <c r="BNO20" s="5"/>
      <c r="BNP20" s="5"/>
      <c r="BNQ20" s="5"/>
      <c r="BNR20" s="5"/>
      <c r="BNS20" s="5"/>
      <c r="BNT20" s="5"/>
      <c r="BNU20" s="5"/>
      <c r="BNV20" s="5"/>
      <c r="BNW20" s="5"/>
      <c r="BNX20" s="5"/>
      <c r="BNY20" s="5"/>
      <c r="BNZ20" s="5"/>
      <c r="BOA20" s="5"/>
      <c r="BOB20" s="5"/>
      <c r="BOC20" s="5"/>
      <c r="BOD20" s="5"/>
      <c r="BOE20" s="5"/>
      <c r="BOF20" s="5"/>
      <c r="BOG20" s="5"/>
      <c r="BOH20" s="5"/>
      <c r="BOI20" s="5"/>
      <c r="BOJ20" s="5"/>
      <c r="BOK20" s="5"/>
      <c r="BOL20" s="5"/>
      <c r="BOM20" s="5"/>
      <c r="BON20" s="5"/>
      <c r="BOO20" s="5"/>
      <c r="BOP20" s="5"/>
      <c r="BOQ20" s="5"/>
      <c r="BOR20" s="5"/>
      <c r="BOS20" s="5"/>
      <c r="BOT20" s="5"/>
      <c r="BOU20" s="5"/>
      <c r="BOV20" s="5"/>
      <c r="BOW20" s="5"/>
      <c r="BOX20" s="5"/>
      <c r="BOY20" s="5"/>
      <c r="BOZ20" s="5"/>
      <c r="BPA20" s="5"/>
      <c r="BPB20" s="5"/>
      <c r="BPC20" s="5"/>
      <c r="BPD20" s="5"/>
      <c r="BPE20" s="5"/>
      <c r="BPF20" s="5"/>
      <c r="BPG20" s="5"/>
      <c r="BPH20" s="5"/>
      <c r="BPI20" s="5"/>
      <c r="BPJ20" s="5"/>
      <c r="BPK20" s="5"/>
      <c r="BPL20" s="5"/>
      <c r="BPM20" s="5"/>
      <c r="BPN20" s="5"/>
      <c r="BPO20" s="5"/>
      <c r="BPP20" s="5"/>
      <c r="BPQ20" s="5"/>
      <c r="BPR20" s="5"/>
      <c r="BPS20" s="5"/>
      <c r="BPT20" s="5"/>
      <c r="BPU20" s="5"/>
      <c r="BPV20" s="5"/>
      <c r="BPW20" s="5"/>
      <c r="BPX20" s="5"/>
      <c r="BPY20" s="5"/>
      <c r="BPZ20" s="5"/>
      <c r="BQA20" s="5"/>
      <c r="BQB20" s="5"/>
      <c r="BQC20" s="5"/>
      <c r="BQD20" s="5"/>
      <c r="BQE20" s="5"/>
      <c r="BQF20" s="5"/>
      <c r="BQG20" s="5"/>
      <c r="BQH20" s="5"/>
      <c r="BQI20" s="5"/>
      <c r="BQJ20" s="5"/>
      <c r="BQK20" s="5"/>
      <c r="BQL20" s="5"/>
      <c r="BQM20" s="5"/>
      <c r="BQN20" s="5"/>
      <c r="BQO20" s="5"/>
      <c r="BQP20" s="5"/>
      <c r="BQQ20" s="5"/>
      <c r="BQR20" s="5"/>
      <c r="BQS20" s="5"/>
      <c r="BQT20" s="5"/>
      <c r="BQU20" s="5"/>
      <c r="BQV20" s="5"/>
      <c r="BQW20" s="5"/>
      <c r="BQX20" s="5"/>
      <c r="BQY20" s="5"/>
      <c r="BQZ20" s="5"/>
      <c r="BRA20" s="5"/>
      <c r="BRB20" s="5"/>
      <c r="BRC20" s="5"/>
      <c r="BRD20" s="5"/>
      <c r="BRE20" s="5"/>
      <c r="BRF20" s="5"/>
      <c r="BRG20" s="5"/>
      <c r="BRH20" s="5"/>
      <c r="BRI20" s="5"/>
      <c r="BRJ20" s="5"/>
      <c r="BRK20" s="5"/>
      <c r="BRL20" s="5"/>
      <c r="BRM20" s="5"/>
      <c r="BRN20" s="5"/>
      <c r="BRO20" s="5"/>
      <c r="BRP20" s="5"/>
      <c r="BRQ20" s="5"/>
      <c r="BRR20" s="5"/>
      <c r="BRS20" s="5"/>
      <c r="BRT20" s="5"/>
      <c r="BRU20" s="5"/>
      <c r="BRV20" s="5"/>
      <c r="BRW20" s="5"/>
      <c r="BRX20" s="5"/>
      <c r="BRY20" s="5"/>
      <c r="BRZ20" s="5"/>
      <c r="BSA20" s="5"/>
      <c r="BSB20" s="5"/>
      <c r="BSC20" s="5"/>
      <c r="BSD20" s="5"/>
      <c r="BSE20" s="5"/>
      <c r="BSF20" s="5"/>
      <c r="BSG20" s="5"/>
      <c r="BSH20" s="5"/>
      <c r="BSI20" s="5"/>
      <c r="BSJ20" s="5"/>
      <c r="BSK20" s="5"/>
      <c r="BSL20" s="5"/>
      <c r="BSM20" s="5"/>
      <c r="BSN20" s="5"/>
      <c r="BSO20" s="5"/>
      <c r="BSP20" s="5"/>
      <c r="BSQ20" s="5"/>
      <c r="BSR20" s="5"/>
      <c r="BSS20" s="5"/>
      <c r="BST20" s="5"/>
      <c r="BSU20" s="5"/>
      <c r="BSV20" s="5"/>
      <c r="BSW20" s="5"/>
      <c r="BSX20" s="5"/>
      <c r="BSY20" s="5"/>
      <c r="BSZ20" s="5"/>
      <c r="BTA20" s="5"/>
      <c r="BTB20" s="5"/>
      <c r="BTC20" s="5"/>
      <c r="BTD20" s="5"/>
      <c r="BTE20" s="5"/>
      <c r="BTF20" s="5"/>
      <c r="BTG20" s="5"/>
      <c r="BTH20" s="5"/>
      <c r="BTI20" s="5"/>
      <c r="BTJ20" s="5"/>
      <c r="BTK20" s="5"/>
      <c r="BTL20" s="5"/>
      <c r="BTM20" s="5"/>
      <c r="BTN20" s="5"/>
      <c r="BTO20" s="5"/>
      <c r="BTP20" s="5"/>
      <c r="BTQ20" s="5"/>
      <c r="BTR20" s="5"/>
      <c r="BTS20" s="5"/>
      <c r="BTT20" s="5"/>
      <c r="BTU20" s="5"/>
      <c r="BTV20" s="5"/>
      <c r="BTW20" s="5"/>
      <c r="BTX20" s="5"/>
      <c r="BTY20" s="5"/>
      <c r="BTZ20" s="5"/>
      <c r="BUA20" s="5"/>
      <c r="BUB20" s="5"/>
      <c r="BUC20" s="5"/>
      <c r="BUD20" s="5"/>
      <c r="BUE20" s="5"/>
      <c r="BUF20" s="5"/>
      <c r="BUG20" s="5"/>
      <c r="BUH20" s="5"/>
      <c r="BUI20" s="5"/>
      <c r="BUJ20" s="5"/>
      <c r="BUK20" s="5"/>
      <c r="BUL20" s="5"/>
      <c r="BUM20" s="5"/>
      <c r="BUN20" s="5"/>
      <c r="BUO20" s="5"/>
      <c r="BUP20" s="5"/>
      <c r="BUQ20" s="5"/>
      <c r="BUR20" s="5"/>
      <c r="BUS20" s="5"/>
      <c r="BUT20" s="5"/>
      <c r="BUU20" s="5"/>
      <c r="BUV20" s="5"/>
      <c r="BUW20" s="5"/>
      <c r="BUX20" s="5"/>
      <c r="BUY20" s="5"/>
      <c r="BUZ20" s="5"/>
      <c r="BVA20" s="5"/>
      <c r="BVB20" s="5"/>
      <c r="BVC20" s="5"/>
      <c r="BVD20" s="5"/>
      <c r="BVE20" s="5"/>
      <c r="BVF20" s="5"/>
      <c r="BVG20" s="5"/>
      <c r="BVH20" s="5"/>
      <c r="BVI20" s="5"/>
      <c r="BVJ20" s="5"/>
      <c r="BVK20" s="5"/>
      <c r="BVL20" s="5"/>
      <c r="BVM20" s="5"/>
      <c r="BVN20" s="5"/>
      <c r="BVO20" s="5"/>
      <c r="BVP20" s="5"/>
      <c r="BVQ20" s="5"/>
      <c r="BVR20" s="5"/>
      <c r="BVS20" s="5"/>
      <c r="BVT20" s="5"/>
      <c r="BVU20" s="5"/>
      <c r="BVV20" s="5"/>
      <c r="BVW20" s="5"/>
      <c r="BVX20" s="5"/>
      <c r="BVY20" s="5"/>
      <c r="BVZ20" s="5"/>
      <c r="BWA20" s="5"/>
      <c r="BWB20" s="5"/>
      <c r="BWC20" s="5"/>
      <c r="BWD20" s="5"/>
      <c r="BWE20" s="5"/>
      <c r="BWF20" s="5"/>
      <c r="BWG20" s="5"/>
      <c r="BWH20" s="5"/>
      <c r="BWI20" s="5"/>
      <c r="BWJ20" s="5"/>
      <c r="BWK20" s="5"/>
      <c r="BWL20" s="5"/>
      <c r="BWM20" s="5"/>
      <c r="BWN20" s="5"/>
      <c r="BWO20" s="5"/>
      <c r="BWP20" s="5"/>
      <c r="BWQ20" s="5"/>
      <c r="BWR20" s="5"/>
      <c r="BWS20" s="5"/>
      <c r="BWT20" s="5"/>
      <c r="BWU20" s="5"/>
      <c r="BWV20" s="5"/>
      <c r="BWW20" s="5"/>
      <c r="BWX20" s="5"/>
      <c r="BWY20" s="5"/>
      <c r="BWZ20" s="5"/>
      <c r="BXA20" s="5"/>
      <c r="BXB20" s="5"/>
      <c r="BXC20" s="5"/>
      <c r="BXD20" s="5"/>
      <c r="BXE20" s="5"/>
      <c r="BXF20" s="5"/>
      <c r="BXG20" s="5"/>
      <c r="BXH20" s="5"/>
      <c r="BXI20" s="5"/>
      <c r="BXJ20" s="5"/>
      <c r="BXK20" s="5"/>
      <c r="BXL20" s="5"/>
      <c r="BXM20" s="5"/>
      <c r="BXN20" s="5"/>
      <c r="BXO20" s="5"/>
      <c r="BXP20" s="5"/>
      <c r="BXQ20" s="5"/>
      <c r="BXR20" s="5"/>
      <c r="BXS20" s="5"/>
      <c r="BXT20" s="5"/>
      <c r="BXU20" s="5"/>
      <c r="BXV20" s="5"/>
      <c r="BXW20" s="5"/>
      <c r="BXX20" s="5"/>
      <c r="BXY20" s="5"/>
      <c r="BXZ20" s="5"/>
      <c r="BYA20" s="5"/>
      <c r="BYB20" s="5"/>
      <c r="BYC20" s="5"/>
      <c r="BYD20" s="5"/>
      <c r="BYE20" s="5"/>
      <c r="BYF20" s="5"/>
      <c r="BYG20" s="5"/>
      <c r="BYH20" s="5"/>
      <c r="BYI20" s="5"/>
      <c r="BYJ20" s="5"/>
      <c r="BYK20" s="5"/>
      <c r="BYL20" s="5"/>
      <c r="BYM20" s="5"/>
      <c r="BYN20" s="5"/>
      <c r="BYO20" s="5"/>
      <c r="BYP20" s="5"/>
      <c r="BYQ20" s="5"/>
      <c r="BYR20" s="5"/>
      <c r="BYS20" s="5"/>
      <c r="BYT20" s="5"/>
      <c r="BYU20" s="5"/>
      <c r="BYV20" s="5"/>
      <c r="BYW20" s="5"/>
      <c r="BYX20" s="5"/>
      <c r="BYY20" s="5"/>
      <c r="BYZ20" s="5"/>
      <c r="BZA20" s="5"/>
      <c r="BZB20" s="5"/>
      <c r="BZC20" s="5"/>
      <c r="BZD20" s="5"/>
      <c r="BZE20" s="5"/>
      <c r="BZF20" s="5"/>
      <c r="BZG20" s="5"/>
      <c r="BZH20" s="5"/>
      <c r="BZI20" s="5"/>
      <c r="BZJ20" s="5"/>
      <c r="BZK20" s="5"/>
      <c r="BZL20" s="5"/>
      <c r="BZM20" s="5"/>
      <c r="BZN20" s="5"/>
      <c r="BZO20" s="5"/>
      <c r="BZP20" s="5"/>
      <c r="BZQ20" s="5"/>
      <c r="BZR20" s="5"/>
      <c r="BZS20" s="5"/>
      <c r="BZT20" s="5"/>
      <c r="BZU20" s="5"/>
      <c r="BZV20" s="5"/>
      <c r="BZW20" s="5"/>
      <c r="BZX20" s="5"/>
      <c r="BZY20" s="5"/>
      <c r="BZZ20" s="5"/>
      <c r="CAA20" s="5"/>
      <c r="CAB20" s="5"/>
      <c r="CAC20" s="5"/>
      <c r="CAD20" s="5"/>
      <c r="CAE20" s="5"/>
      <c r="CAF20" s="5"/>
      <c r="CAG20" s="5"/>
      <c r="CAH20" s="5"/>
      <c r="CAI20" s="5"/>
      <c r="CAJ20" s="5"/>
      <c r="CAK20" s="5"/>
      <c r="CAL20" s="5"/>
      <c r="CAM20" s="5"/>
      <c r="CAN20" s="5"/>
      <c r="CAO20" s="5"/>
      <c r="CAP20" s="5"/>
      <c r="CAQ20" s="5"/>
      <c r="CAR20" s="5"/>
      <c r="CAS20" s="5"/>
      <c r="CAT20" s="5"/>
      <c r="CAU20" s="5"/>
      <c r="CAV20" s="5"/>
      <c r="CAW20" s="5"/>
      <c r="CAX20" s="5"/>
      <c r="CAY20" s="5"/>
      <c r="CAZ20" s="5"/>
      <c r="CBA20" s="5"/>
      <c r="CBB20" s="5"/>
      <c r="CBC20" s="5"/>
      <c r="CBD20" s="5"/>
      <c r="CBE20" s="5"/>
      <c r="CBF20" s="5"/>
      <c r="CBG20" s="5"/>
      <c r="CBH20" s="5"/>
      <c r="CBI20" s="5"/>
      <c r="CBJ20" s="5"/>
      <c r="CBK20" s="5"/>
      <c r="CBL20" s="5"/>
      <c r="CBM20" s="5"/>
      <c r="CBN20" s="5"/>
      <c r="CBO20" s="5"/>
      <c r="CBP20" s="5"/>
      <c r="CBQ20" s="5"/>
      <c r="CBR20" s="5"/>
      <c r="CBS20" s="5"/>
      <c r="CBT20" s="5"/>
      <c r="CBU20" s="5"/>
      <c r="CBV20" s="5"/>
      <c r="CBW20" s="5"/>
      <c r="CBX20" s="5"/>
      <c r="CBY20" s="5"/>
      <c r="CBZ20" s="5"/>
      <c r="CCA20" s="5"/>
      <c r="CCB20" s="5"/>
      <c r="CCC20" s="5"/>
      <c r="CCD20" s="5"/>
      <c r="CCE20" s="5"/>
      <c r="CCF20" s="5"/>
      <c r="CCG20" s="5"/>
      <c r="CCH20" s="5"/>
      <c r="CCI20" s="5"/>
      <c r="CCJ20" s="5"/>
      <c r="CCK20" s="5"/>
      <c r="CCL20" s="5"/>
      <c r="CCM20" s="5"/>
      <c r="CCN20" s="5"/>
      <c r="CCO20" s="5"/>
      <c r="CCP20" s="5"/>
      <c r="CCQ20" s="5"/>
      <c r="CCR20" s="5"/>
      <c r="CCS20" s="5"/>
      <c r="CCT20" s="5"/>
      <c r="CCU20" s="5"/>
      <c r="CCV20" s="5"/>
      <c r="CCW20" s="5"/>
      <c r="CCX20" s="5"/>
      <c r="CCY20" s="5"/>
      <c r="CCZ20" s="5"/>
      <c r="CDA20" s="5"/>
      <c r="CDB20" s="5"/>
      <c r="CDC20" s="5"/>
      <c r="CDD20" s="5"/>
      <c r="CDE20" s="5"/>
      <c r="CDF20" s="5"/>
      <c r="CDG20" s="5"/>
      <c r="CDH20" s="5"/>
      <c r="CDI20" s="5"/>
      <c r="CDJ20" s="5"/>
      <c r="CDK20" s="5"/>
      <c r="CDL20" s="5"/>
      <c r="CDM20" s="5"/>
      <c r="CDN20" s="5"/>
      <c r="CDO20" s="5"/>
      <c r="CDP20" s="5"/>
      <c r="CDQ20" s="5"/>
      <c r="CDR20" s="5"/>
      <c r="CDS20" s="5"/>
      <c r="CDT20" s="5"/>
      <c r="CDU20" s="5"/>
      <c r="CDV20" s="5"/>
      <c r="CDW20" s="5"/>
      <c r="CDX20" s="5"/>
      <c r="CDY20" s="5"/>
      <c r="CDZ20" s="5"/>
      <c r="CEA20" s="5"/>
      <c r="CEB20" s="5"/>
      <c r="CEC20" s="5"/>
      <c r="CED20" s="5"/>
      <c r="CEE20" s="5"/>
      <c r="CEF20" s="5"/>
      <c r="CEG20" s="5"/>
      <c r="CEH20" s="5"/>
      <c r="CEI20" s="5"/>
      <c r="CEJ20" s="5"/>
      <c r="CEK20" s="5"/>
      <c r="CEL20" s="5"/>
      <c r="CEM20" s="5"/>
      <c r="CEN20" s="5"/>
      <c r="CEO20" s="5"/>
      <c r="CEP20" s="5"/>
      <c r="CEQ20" s="5"/>
      <c r="CER20" s="5"/>
      <c r="CES20" s="5"/>
      <c r="CET20" s="5"/>
      <c r="CEU20" s="5"/>
      <c r="CEV20" s="5"/>
      <c r="CEW20" s="5"/>
      <c r="CEX20" s="5"/>
      <c r="CEY20" s="5"/>
      <c r="CEZ20" s="5"/>
      <c r="CFA20" s="5"/>
      <c r="CFB20" s="5"/>
      <c r="CFC20" s="5"/>
      <c r="CFD20" s="5"/>
      <c r="CFE20" s="5"/>
      <c r="CFF20" s="5"/>
      <c r="CFG20" s="5"/>
      <c r="CFH20" s="5"/>
      <c r="CFI20" s="5"/>
      <c r="CFJ20" s="5"/>
      <c r="CFK20" s="5"/>
      <c r="CFL20" s="5"/>
      <c r="CFM20" s="5"/>
      <c r="CFN20" s="5"/>
      <c r="CFO20" s="5"/>
      <c r="CFP20" s="5"/>
      <c r="CFQ20" s="5"/>
      <c r="CFR20" s="5"/>
      <c r="CFS20" s="5"/>
      <c r="CFT20" s="5"/>
      <c r="CFU20" s="5"/>
      <c r="CFV20" s="5"/>
      <c r="CFW20" s="5"/>
      <c r="CFX20" s="5"/>
      <c r="CFY20" s="5"/>
      <c r="CFZ20" s="5"/>
      <c r="CGA20" s="5"/>
      <c r="CGB20" s="5"/>
      <c r="CGC20" s="5"/>
      <c r="CGD20" s="5"/>
      <c r="CGE20" s="5"/>
      <c r="CGF20" s="5"/>
      <c r="CGG20" s="5"/>
      <c r="CGH20" s="5"/>
      <c r="CGI20" s="5"/>
      <c r="CGJ20" s="5"/>
      <c r="CGK20" s="5"/>
      <c r="CGL20" s="5"/>
      <c r="CGM20" s="5"/>
      <c r="CGN20" s="5"/>
      <c r="CGO20" s="5"/>
      <c r="CGP20" s="5"/>
      <c r="CGQ20" s="5"/>
      <c r="CGR20" s="5"/>
      <c r="CGS20" s="5"/>
      <c r="CGT20" s="5"/>
      <c r="CGU20" s="5"/>
      <c r="CGV20" s="5"/>
      <c r="CGW20" s="5"/>
      <c r="CGX20" s="5"/>
      <c r="CGY20" s="5"/>
      <c r="CGZ20" s="5"/>
      <c r="CHA20" s="5"/>
      <c r="CHB20" s="5"/>
      <c r="CHC20" s="5"/>
      <c r="CHD20" s="5"/>
      <c r="CHE20" s="5"/>
      <c r="CHF20" s="5"/>
      <c r="CHG20" s="5"/>
      <c r="CHH20" s="5"/>
      <c r="CHI20" s="5"/>
      <c r="CHJ20" s="5"/>
      <c r="CHK20" s="5"/>
      <c r="CHL20" s="5"/>
      <c r="CHM20" s="5"/>
      <c r="CHN20" s="5"/>
      <c r="CHO20" s="5"/>
      <c r="CHP20" s="5"/>
      <c r="CHQ20" s="5"/>
      <c r="CHR20" s="5"/>
      <c r="CHS20" s="5"/>
      <c r="CHT20" s="5"/>
      <c r="CHU20" s="5"/>
      <c r="CHV20" s="5"/>
      <c r="CHW20" s="5"/>
      <c r="CHX20" s="5"/>
      <c r="CHY20" s="5"/>
      <c r="CHZ20" s="5"/>
      <c r="CIA20" s="5"/>
      <c r="CIB20" s="5"/>
      <c r="CIC20" s="5"/>
      <c r="CID20" s="5"/>
      <c r="CIE20" s="5"/>
      <c r="CIF20" s="5"/>
      <c r="CIG20" s="5"/>
      <c r="CIH20" s="5"/>
      <c r="CII20" s="5"/>
      <c r="CIJ20" s="5"/>
      <c r="CIK20" s="5"/>
      <c r="CIL20" s="5"/>
      <c r="CIM20" s="5"/>
      <c r="CIN20" s="5"/>
      <c r="CIO20" s="5"/>
      <c r="CIP20" s="5"/>
      <c r="CIQ20" s="5"/>
      <c r="CIR20" s="5"/>
      <c r="CIS20" s="5"/>
      <c r="CIT20" s="5"/>
      <c r="CIU20" s="5"/>
      <c r="CIV20" s="5"/>
      <c r="CIW20" s="5"/>
      <c r="CIX20" s="5"/>
      <c r="CIY20" s="5"/>
      <c r="CIZ20" s="5"/>
      <c r="CJA20" s="5"/>
      <c r="CJB20" s="5"/>
      <c r="CJC20" s="5"/>
      <c r="CJD20" s="5"/>
      <c r="CJE20" s="5"/>
      <c r="CJF20" s="5"/>
      <c r="CJG20" s="5"/>
      <c r="CJH20" s="5"/>
      <c r="CJI20" s="5"/>
      <c r="CJJ20" s="5"/>
      <c r="CJK20" s="5"/>
      <c r="CJL20" s="5"/>
      <c r="CJM20" s="5"/>
      <c r="CJN20" s="5"/>
      <c r="CJO20" s="5"/>
      <c r="CJP20" s="5"/>
      <c r="CJQ20" s="5"/>
      <c r="CJR20" s="5"/>
      <c r="CJS20" s="5"/>
      <c r="CJT20" s="5"/>
      <c r="CJU20" s="5"/>
      <c r="CJV20" s="5"/>
      <c r="CJW20" s="5"/>
      <c r="CJX20" s="5"/>
      <c r="CJY20" s="5"/>
      <c r="CJZ20" s="5"/>
      <c r="CKA20" s="5"/>
      <c r="CKB20" s="5"/>
      <c r="CKC20" s="5"/>
      <c r="CKD20" s="5"/>
      <c r="CKE20" s="5"/>
      <c r="CKF20" s="5"/>
      <c r="CKG20" s="5"/>
      <c r="CKH20" s="5"/>
      <c r="CKI20" s="5"/>
      <c r="CKJ20" s="5"/>
      <c r="CKK20" s="5"/>
      <c r="CKL20" s="5"/>
      <c r="CKM20" s="5"/>
      <c r="CKN20" s="5"/>
      <c r="CKO20" s="5"/>
      <c r="CKP20" s="5"/>
      <c r="CKQ20" s="5"/>
      <c r="CKR20" s="5"/>
      <c r="CKS20" s="5"/>
      <c r="CKT20" s="5"/>
      <c r="CKU20" s="5"/>
      <c r="CKV20" s="5"/>
      <c r="CKW20" s="5"/>
      <c r="CKX20" s="5"/>
      <c r="CKY20" s="5"/>
      <c r="CKZ20" s="5"/>
      <c r="CLA20" s="5"/>
      <c r="CLB20" s="5"/>
      <c r="CLC20" s="5"/>
      <c r="CLD20" s="5"/>
      <c r="CLE20" s="5"/>
      <c r="CLF20" s="5"/>
      <c r="CLG20" s="5"/>
      <c r="CLH20" s="5"/>
      <c r="CLI20" s="5"/>
      <c r="CLJ20" s="5"/>
      <c r="CLK20" s="5"/>
      <c r="CLL20" s="5"/>
      <c r="CLM20" s="5"/>
      <c r="CLN20" s="5"/>
      <c r="CLO20" s="5"/>
      <c r="CLP20" s="5"/>
      <c r="CLQ20" s="5"/>
      <c r="CLR20" s="5"/>
      <c r="CLS20" s="5"/>
      <c r="CLT20" s="5"/>
      <c r="CLU20" s="5"/>
      <c r="CLV20" s="5"/>
      <c r="CLW20" s="5"/>
      <c r="CLX20" s="5"/>
      <c r="CLY20" s="5"/>
      <c r="CLZ20" s="5"/>
      <c r="CMA20" s="5"/>
      <c r="CMB20" s="5"/>
      <c r="CMC20" s="5"/>
      <c r="CMD20" s="5"/>
      <c r="CME20" s="5"/>
      <c r="CMF20" s="5"/>
      <c r="CMG20" s="5"/>
      <c r="CMH20" s="5"/>
      <c r="CMI20" s="5"/>
      <c r="CMJ20" s="5"/>
      <c r="CMK20" s="5"/>
      <c r="CML20" s="5"/>
      <c r="CMM20" s="5"/>
      <c r="CMN20" s="5"/>
      <c r="CMO20" s="5"/>
      <c r="CMP20" s="5"/>
      <c r="CMQ20" s="5"/>
      <c r="CMR20" s="5"/>
      <c r="CMS20" s="5"/>
      <c r="CMT20" s="5"/>
      <c r="CMU20" s="5"/>
      <c r="CMV20" s="5"/>
      <c r="CMW20" s="5"/>
      <c r="CMX20" s="5"/>
      <c r="CMY20" s="5"/>
      <c r="CMZ20" s="5"/>
      <c r="CNA20" s="5"/>
      <c r="CNB20" s="5"/>
      <c r="CNC20" s="5"/>
      <c r="CND20" s="5"/>
      <c r="CNE20" s="5"/>
      <c r="CNF20" s="5"/>
      <c r="CNG20" s="5"/>
      <c r="CNH20" s="5"/>
      <c r="CNI20" s="5"/>
      <c r="CNJ20" s="5"/>
      <c r="CNK20" s="5"/>
      <c r="CNL20" s="5"/>
      <c r="CNM20" s="5"/>
      <c r="CNN20" s="5"/>
      <c r="CNO20" s="5"/>
      <c r="CNP20" s="5"/>
      <c r="CNQ20" s="5"/>
      <c r="CNR20" s="5"/>
      <c r="CNS20" s="5"/>
      <c r="CNT20" s="5"/>
      <c r="CNU20" s="5"/>
      <c r="CNV20" s="5"/>
      <c r="CNW20" s="5"/>
      <c r="CNX20" s="5"/>
      <c r="CNY20" s="5"/>
      <c r="CNZ20" s="5"/>
      <c r="COA20" s="5"/>
      <c r="COB20" s="5"/>
      <c r="COC20" s="5"/>
      <c r="COD20" s="5"/>
      <c r="COE20" s="5"/>
      <c r="COF20" s="5"/>
      <c r="COG20" s="5"/>
      <c r="COH20" s="5"/>
      <c r="COI20" s="5"/>
      <c r="COJ20" s="5"/>
      <c r="COK20" s="5"/>
      <c r="COL20" s="5"/>
      <c r="COM20" s="5"/>
      <c r="CON20" s="5"/>
      <c r="COO20" s="5"/>
      <c r="COP20" s="5"/>
      <c r="COQ20" s="5"/>
      <c r="COR20" s="5"/>
      <c r="COS20" s="5"/>
      <c r="COT20" s="5"/>
      <c r="COU20" s="5"/>
      <c r="COV20" s="5"/>
      <c r="COW20" s="5"/>
      <c r="COX20" s="5"/>
      <c r="COY20" s="5"/>
      <c r="COZ20" s="5"/>
      <c r="CPA20" s="5"/>
      <c r="CPB20" s="5"/>
      <c r="CPC20" s="5"/>
      <c r="CPD20" s="5"/>
      <c r="CPE20" s="5"/>
      <c r="CPF20" s="5"/>
      <c r="CPG20" s="5"/>
      <c r="CPH20" s="5"/>
      <c r="CPI20" s="5"/>
      <c r="CPJ20" s="5"/>
      <c r="CPK20" s="5"/>
      <c r="CPL20" s="5"/>
      <c r="CPM20" s="5"/>
      <c r="CPN20" s="5"/>
      <c r="CPO20" s="5"/>
      <c r="CPP20" s="5"/>
      <c r="CPQ20" s="5"/>
      <c r="CPR20" s="5"/>
      <c r="CPS20" s="5"/>
      <c r="CPT20" s="5"/>
      <c r="CPU20" s="5"/>
      <c r="CPV20" s="5"/>
      <c r="CPW20" s="5"/>
      <c r="CPX20" s="5"/>
      <c r="CPY20" s="5"/>
      <c r="CPZ20" s="5"/>
      <c r="CQA20" s="5"/>
      <c r="CQB20" s="5"/>
      <c r="CQC20" s="5"/>
      <c r="CQD20" s="5"/>
      <c r="CQE20" s="5"/>
      <c r="CQF20" s="5"/>
      <c r="CQG20" s="5"/>
      <c r="CQH20" s="5"/>
      <c r="CQI20" s="5"/>
      <c r="CQJ20" s="5"/>
      <c r="CQK20" s="5"/>
      <c r="CQL20" s="5"/>
      <c r="CQM20" s="5"/>
      <c r="CQN20" s="5"/>
      <c r="CQO20" s="5"/>
      <c r="CQP20" s="5"/>
      <c r="CQQ20" s="5"/>
      <c r="CQR20" s="5"/>
      <c r="CQS20" s="5"/>
      <c r="CQT20" s="5"/>
      <c r="CQU20" s="5"/>
      <c r="CQV20" s="5"/>
      <c r="CQW20" s="5"/>
      <c r="CQX20" s="5"/>
      <c r="CQY20" s="5"/>
      <c r="CQZ20" s="5"/>
      <c r="CRA20" s="5"/>
      <c r="CRB20" s="5"/>
      <c r="CRC20" s="5"/>
      <c r="CRD20" s="5"/>
      <c r="CRE20" s="5"/>
      <c r="CRF20" s="5"/>
      <c r="CRG20" s="5"/>
      <c r="CRH20" s="5"/>
      <c r="CRI20" s="5"/>
      <c r="CRJ20" s="5"/>
      <c r="CRK20" s="5"/>
      <c r="CRL20" s="5"/>
      <c r="CRM20" s="5"/>
      <c r="CRN20" s="5"/>
      <c r="CRO20" s="5"/>
      <c r="CRP20" s="5"/>
      <c r="CRQ20" s="5"/>
      <c r="CRR20" s="5"/>
      <c r="CRS20" s="5"/>
      <c r="CRT20" s="5"/>
      <c r="CRU20" s="5"/>
      <c r="CRV20" s="5"/>
      <c r="CRW20" s="5"/>
      <c r="CRX20" s="5"/>
      <c r="CRY20" s="5"/>
      <c r="CRZ20" s="5"/>
      <c r="CSA20" s="5"/>
      <c r="CSB20" s="5"/>
      <c r="CSC20" s="5"/>
      <c r="CSD20" s="5"/>
      <c r="CSE20" s="5"/>
      <c r="CSF20" s="5"/>
      <c r="CSG20" s="5"/>
      <c r="CSH20" s="5"/>
      <c r="CSI20" s="5"/>
      <c r="CSJ20" s="5"/>
      <c r="CSK20" s="5"/>
      <c r="CSL20" s="5"/>
      <c r="CSM20" s="5"/>
      <c r="CSN20" s="5"/>
      <c r="CSO20" s="5"/>
      <c r="CSP20" s="5"/>
      <c r="CSQ20" s="5"/>
      <c r="CSR20" s="5"/>
      <c r="CSS20" s="5"/>
      <c r="CST20" s="5"/>
      <c r="CSU20" s="5"/>
      <c r="CSV20" s="5"/>
      <c r="CSW20" s="5"/>
      <c r="CSX20" s="5"/>
      <c r="CSY20" s="5"/>
      <c r="CSZ20" s="5"/>
      <c r="CTA20" s="5"/>
      <c r="CTB20" s="5"/>
      <c r="CTC20" s="5"/>
      <c r="CTD20" s="5"/>
      <c r="CTE20" s="5"/>
      <c r="CTF20" s="5"/>
      <c r="CTG20" s="5"/>
      <c r="CTH20" s="5"/>
      <c r="CTI20" s="5"/>
      <c r="CTJ20" s="5"/>
      <c r="CTK20" s="5"/>
      <c r="CTL20" s="5"/>
      <c r="CTM20" s="5"/>
      <c r="CTN20" s="5"/>
      <c r="CTO20" s="5"/>
      <c r="CTP20" s="5"/>
      <c r="CTQ20" s="5"/>
      <c r="CTR20" s="5"/>
      <c r="CTS20" s="5"/>
      <c r="CTT20" s="5"/>
      <c r="CTU20" s="5"/>
      <c r="CTV20" s="5"/>
      <c r="CTW20" s="5"/>
      <c r="CTX20" s="5"/>
      <c r="CTY20" s="5"/>
      <c r="CTZ20" s="5"/>
      <c r="CUA20" s="5"/>
      <c r="CUB20" s="5"/>
      <c r="CUC20" s="5"/>
      <c r="CUD20" s="5"/>
      <c r="CUE20" s="5"/>
      <c r="CUF20" s="5"/>
      <c r="CUG20" s="5"/>
      <c r="CUH20" s="5"/>
      <c r="CUI20" s="5"/>
      <c r="CUJ20" s="5"/>
      <c r="CUK20" s="5"/>
      <c r="CUL20" s="5"/>
      <c r="CUM20" s="5"/>
      <c r="CUN20" s="5"/>
      <c r="CUO20" s="5"/>
      <c r="CUP20" s="5"/>
      <c r="CUQ20" s="5"/>
      <c r="CUR20" s="5"/>
      <c r="CUS20" s="5"/>
      <c r="CUT20" s="5"/>
      <c r="CUU20" s="5"/>
      <c r="CUV20" s="5"/>
      <c r="CUW20" s="5"/>
      <c r="CUX20" s="5"/>
      <c r="CUY20" s="5"/>
      <c r="CUZ20" s="5"/>
      <c r="CVA20" s="5"/>
      <c r="CVB20" s="5"/>
      <c r="CVC20" s="5"/>
      <c r="CVD20" s="5"/>
      <c r="CVE20" s="5"/>
      <c r="CVF20" s="5"/>
      <c r="CVG20" s="5"/>
      <c r="CVH20" s="5"/>
      <c r="CVI20" s="5"/>
      <c r="CVJ20" s="5"/>
      <c r="CVK20" s="5"/>
      <c r="CVL20" s="5"/>
      <c r="CVM20" s="5"/>
      <c r="CVN20" s="5"/>
      <c r="CVO20" s="5"/>
      <c r="CVP20" s="5"/>
      <c r="CVQ20" s="5"/>
      <c r="CVR20" s="5"/>
      <c r="CVS20" s="5"/>
      <c r="CVT20" s="5"/>
      <c r="CVU20" s="5"/>
      <c r="CVV20" s="5"/>
      <c r="CVW20" s="5"/>
      <c r="CVX20" s="5"/>
      <c r="CVY20" s="5"/>
      <c r="CVZ20" s="5"/>
      <c r="CWA20" s="5"/>
      <c r="CWB20" s="5"/>
      <c r="CWC20" s="5"/>
      <c r="CWD20" s="5"/>
      <c r="CWE20" s="5"/>
      <c r="CWF20" s="5"/>
      <c r="CWG20" s="5"/>
      <c r="CWH20" s="5"/>
      <c r="CWI20" s="5"/>
      <c r="CWJ20" s="5"/>
      <c r="CWK20" s="5"/>
      <c r="CWL20" s="5"/>
      <c r="CWM20" s="5"/>
      <c r="CWN20" s="5"/>
      <c r="CWO20" s="5"/>
      <c r="CWP20" s="5"/>
      <c r="CWQ20" s="5"/>
      <c r="CWR20" s="5"/>
      <c r="CWS20" s="5"/>
      <c r="CWT20" s="5"/>
      <c r="CWU20" s="5"/>
      <c r="CWV20" s="5"/>
      <c r="CWW20" s="5"/>
      <c r="CWX20" s="5"/>
      <c r="CWY20" s="5"/>
      <c r="CWZ20" s="5"/>
      <c r="CXA20" s="5"/>
      <c r="CXB20" s="5"/>
      <c r="CXC20" s="5"/>
      <c r="CXD20" s="5"/>
      <c r="CXE20" s="5"/>
      <c r="CXF20" s="5"/>
      <c r="CXG20" s="5"/>
      <c r="CXH20" s="5"/>
      <c r="CXI20" s="5"/>
      <c r="CXJ20" s="5"/>
      <c r="CXK20" s="5"/>
      <c r="CXL20" s="5"/>
      <c r="CXM20" s="5"/>
      <c r="CXN20" s="5"/>
      <c r="CXO20" s="5"/>
      <c r="CXP20" s="5"/>
      <c r="CXQ20" s="5"/>
      <c r="CXR20" s="5"/>
      <c r="CXS20" s="5"/>
      <c r="CXT20" s="5"/>
      <c r="CXU20" s="5"/>
      <c r="CXV20" s="5"/>
      <c r="CXW20" s="5"/>
      <c r="CXX20" s="5"/>
      <c r="CXY20" s="5"/>
      <c r="CXZ20" s="5"/>
      <c r="CYA20" s="5"/>
      <c r="CYB20" s="5"/>
      <c r="CYC20" s="5"/>
      <c r="CYD20" s="5"/>
      <c r="CYE20" s="5"/>
      <c r="CYF20" s="5"/>
      <c r="CYG20" s="5"/>
      <c r="CYH20" s="5"/>
      <c r="CYI20" s="5"/>
      <c r="CYJ20" s="5"/>
      <c r="CYK20" s="5"/>
      <c r="CYL20" s="5"/>
      <c r="CYM20" s="5"/>
      <c r="CYN20" s="5"/>
      <c r="CYO20" s="5"/>
      <c r="CYP20" s="5"/>
      <c r="CYQ20" s="5"/>
      <c r="CYR20" s="5"/>
      <c r="CYS20" s="5"/>
      <c r="CYT20" s="5"/>
      <c r="CYU20" s="5"/>
      <c r="CYV20" s="5"/>
      <c r="CYW20" s="5"/>
      <c r="CYX20" s="5"/>
      <c r="CYY20" s="5"/>
      <c r="CYZ20" s="5"/>
      <c r="CZA20" s="5"/>
      <c r="CZB20" s="5"/>
      <c r="CZC20" s="5"/>
      <c r="CZD20" s="5"/>
      <c r="CZE20" s="5"/>
      <c r="CZF20" s="5"/>
      <c r="CZG20" s="5"/>
      <c r="CZH20" s="5"/>
      <c r="CZI20" s="5"/>
      <c r="CZJ20" s="5"/>
      <c r="CZK20" s="5"/>
      <c r="CZL20" s="5"/>
      <c r="CZM20" s="5"/>
      <c r="CZN20" s="5"/>
      <c r="CZO20" s="5"/>
      <c r="CZP20" s="5"/>
      <c r="CZQ20" s="5"/>
      <c r="CZR20" s="5"/>
      <c r="CZS20" s="5"/>
      <c r="CZT20" s="5"/>
      <c r="CZU20" s="5"/>
      <c r="CZV20" s="5"/>
      <c r="CZW20" s="5"/>
      <c r="CZX20" s="5"/>
      <c r="CZY20" s="5"/>
      <c r="CZZ20" s="5"/>
      <c r="DAA20" s="5"/>
      <c r="DAB20" s="5"/>
      <c r="DAC20" s="5"/>
      <c r="DAD20" s="5"/>
      <c r="DAE20" s="5"/>
      <c r="DAF20" s="5"/>
      <c r="DAG20" s="5"/>
      <c r="DAH20" s="5"/>
      <c r="DAI20" s="5"/>
      <c r="DAJ20" s="5"/>
      <c r="DAK20" s="5"/>
      <c r="DAL20" s="5"/>
      <c r="DAM20" s="5"/>
      <c r="DAN20" s="5"/>
      <c r="DAO20" s="5"/>
      <c r="DAP20" s="5"/>
      <c r="DAQ20" s="5"/>
      <c r="DAR20" s="5"/>
      <c r="DAS20" s="5"/>
      <c r="DAT20" s="5"/>
      <c r="DAU20" s="5"/>
      <c r="DAV20" s="5"/>
      <c r="DAW20" s="5"/>
      <c r="DAX20" s="5"/>
      <c r="DAY20" s="5"/>
      <c r="DAZ20" s="5"/>
      <c r="DBA20" s="5"/>
      <c r="DBB20" s="5"/>
      <c r="DBC20" s="5"/>
      <c r="DBD20" s="5"/>
      <c r="DBE20" s="5"/>
      <c r="DBF20" s="5"/>
      <c r="DBG20" s="5"/>
      <c r="DBH20" s="5"/>
    </row>
    <row r="21" spans="1:2764" ht="16.5" customHeight="1">
      <c r="A21" s="14">
        <v>42</v>
      </c>
      <c r="B21" s="29">
        <v>1.2</v>
      </c>
      <c r="C21" s="141" t="s">
        <v>31</v>
      </c>
      <c r="D21" s="141"/>
      <c r="E21" s="9"/>
      <c r="F21" s="9"/>
      <c r="G21" s="155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6</v>
      </c>
      <c r="S21" s="9"/>
      <c r="T21" s="9"/>
      <c r="U21" s="9"/>
      <c r="V21" s="156"/>
      <c r="W21" s="9"/>
      <c r="X21" s="9">
        <v>8</v>
      </c>
      <c r="Y21" s="9">
        <v>8</v>
      </c>
      <c r="Z21" s="9"/>
      <c r="AA21" s="9"/>
      <c r="AB21" s="9"/>
      <c r="AC21" s="11"/>
      <c r="AD21" s="11"/>
      <c r="AE21" s="11"/>
      <c r="AF21" s="152"/>
      <c r="AG21" s="15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</row>
    <row r="22" spans="1:2764" ht="16.5" customHeight="1">
      <c r="A22" s="14">
        <v>43</v>
      </c>
      <c r="B22" s="27">
        <v>2.2000000000000002</v>
      </c>
      <c r="C22" s="141" t="s">
        <v>23</v>
      </c>
      <c r="D22" s="141"/>
      <c r="E22" s="9"/>
      <c r="F22" s="9"/>
      <c r="G22" s="15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>
        <v>50</v>
      </c>
      <c r="V22" s="156"/>
      <c r="W22" s="9"/>
      <c r="X22" s="9"/>
      <c r="Y22" s="9"/>
      <c r="Z22" s="9"/>
      <c r="AA22" s="9"/>
      <c r="AB22" s="9"/>
      <c r="AC22" s="11"/>
      <c r="AD22" s="11"/>
      <c r="AE22" s="11"/>
      <c r="AF22" s="152"/>
      <c r="AG22" s="15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</row>
    <row r="23" spans="1:2764" ht="16.5" customHeight="1">
      <c r="A23" s="14">
        <v>44</v>
      </c>
      <c r="B23" s="27">
        <v>330</v>
      </c>
      <c r="C23" s="141" t="s">
        <v>49</v>
      </c>
      <c r="D23" s="141"/>
      <c r="E23" s="9"/>
      <c r="F23" s="9"/>
      <c r="G23" s="155"/>
      <c r="H23" s="9"/>
      <c r="I23" s="9"/>
      <c r="J23" s="9"/>
      <c r="K23" s="9"/>
      <c r="L23" s="9"/>
      <c r="M23" s="9"/>
      <c r="N23" s="9"/>
      <c r="O23" s="9"/>
      <c r="P23" s="9"/>
      <c r="Q23" s="9"/>
      <c r="R23" s="6"/>
      <c r="S23" s="9"/>
      <c r="T23" s="9"/>
      <c r="U23" s="9"/>
      <c r="V23" s="156"/>
      <c r="W23" s="9"/>
      <c r="X23" s="9"/>
      <c r="Y23" s="9"/>
      <c r="Z23" s="9"/>
      <c r="AA23" s="9"/>
      <c r="AB23" s="9"/>
      <c r="AC23" s="11"/>
      <c r="AD23" s="11"/>
      <c r="AE23" s="11"/>
      <c r="AF23" s="152"/>
      <c r="AG23" s="15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</row>
    <row r="24" spans="1:2764" ht="16.5" customHeight="1">
      <c r="A24" s="14">
        <v>45</v>
      </c>
      <c r="B24" s="29">
        <v>1.8</v>
      </c>
      <c r="C24" s="141" t="s">
        <v>27</v>
      </c>
      <c r="D24" s="141"/>
      <c r="E24" s="9"/>
      <c r="F24" s="9"/>
      <c r="G24" s="15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56"/>
      <c r="W24" s="9"/>
      <c r="X24" s="9"/>
      <c r="Y24" s="9"/>
      <c r="Z24" s="9"/>
      <c r="AA24" s="9"/>
      <c r="AB24" s="9"/>
      <c r="AC24" s="11"/>
      <c r="AD24" s="11"/>
      <c r="AE24" s="11"/>
      <c r="AF24" s="102"/>
      <c r="AG24" s="15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</row>
    <row r="25" spans="1:2764" ht="16.5" customHeight="1">
      <c r="A25" s="14">
        <v>46</v>
      </c>
      <c r="B25" s="29">
        <v>1.8</v>
      </c>
      <c r="C25" s="141" t="s">
        <v>26</v>
      </c>
      <c r="D25" s="141"/>
      <c r="E25" s="9"/>
      <c r="F25" s="9"/>
      <c r="G25" s="15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56"/>
      <c r="W25" s="9"/>
      <c r="X25" s="9"/>
      <c r="Y25" s="9"/>
      <c r="Z25" s="9"/>
      <c r="AA25" s="9"/>
      <c r="AB25" s="9"/>
      <c r="AC25" s="11"/>
      <c r="AD25" s="11"/>
      <c r="AE25" s="11"/>
      <c r="AF25" s="152"/>
      <c r="AG25" s="15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</row>
    <row r="26" spans="1:2764" ht="16.5" customHeight="1">
      <c r="A26" s="14">
        <v>47</v>
      </c>
      <c r="B26" s="26">
        <v>2.5</v>
      </c>
      <c r="C26" s="140" t="s">
        <v>39</v>
      </c>
      <c r="D26" s="140"/>
      <c r="E26" s="9">
        <v>70</v>
      </c>
      <c r="F26" s="9"/>
      <c r="G26" s="155"/>
      <c r="H26" s="9"/>
      <c r="I26" s="9"/>
      <c r="J26" s="9"/>
      <c r="K26" s="9"/>
      <c r="L26" s="9"/>
      <c r="M26" s="9"/>
      <c r="N26" s="9"/>
      <c r="O26" s="9"/>
      <c r="P26" s="9"/>
      <c r="Q26" s="9"/>
      <c r="R26" s="6"/>
      <c r="S26" s="9"/>
      <c r="T26" s="9"/>
      <c r="U26" s="9"/>
      <c r="V26" s="156"/>
      <c r="W26" s="9"/>
      <c r="X26" s="9"/>
      <c r="Y26" s="9"/>
      <c r="Z26" s="9"/>
      <c r="AA26" s="9"/>
      <c r="AB26" s="9"/>
      <c r="AC26" s="11"/>
      <c r="AD26" s="11"/>
      <c r="AE26" s="11"/>
      <c r="AF26" s="152"/>
      <c r="AG26" s="15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</row>
    <row r="27" spans="1:2764" s="13" customFormat="1">
      <c r="A27" s="14">
        <v>48</v>
      </c>
      <c r="B27" s="27">
        <v>7</v>
      </c>
      <c r="C27" s="141" t="s">
        <v>50</v>
      </c>
      <c r="D27" s="141"/>
      <c r="E27" s="9"/>
      <c r="F27" s="9"/>
      <c r="G27" s="155"/>
      <c r="H27" s="9"/>
      <c r="I27" s="9">
        <v>70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56"/>
      <c r="W27" s="9"/>
      <c r="X27" s="9"/>
      <c r="Y27" s="9"/>
      <c r="Z27" s="9"/>
      <c r="AA27" s="9"/>
      <c r="AB27" s="9"/>
      <c r="AC27" s="18"/>
      <c r="AD27" s="12"/>
      <c r="AF27" s="152"/>
      <c r="AG27" s="151"/>
      <c r="AH27" s="11"/>
      <c r="AI27" s="18"/>
      <c r="AJ27" s="12"/>
      <c r="AL27" s="19"/>
      <c r="AM27" s="17"/>
      <c r="AN27" s="11"/>
      <c r="AO27" s="18"/>
      <c r="AP27" s="12"/>
    </row>
    <row r="28" spans="1:2764" ht="16.5" customHeight="1">
      <c r="A28" s="14">
        <v>49</v>
      </c>
      <c r="B28" s="27">
        <v>5</v>
      </c>
      <c r="C28" s="140" t="s">
        <v>51</v>
      </c>
      <c r="D28" s="140"/>
      <c r="E28" s="9"/>
      <c r="F28" s="9"/>
      <c r="G28" s="155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56"/>
      <c r="W28" s="9"/>
      <c r="X28" s="9"/>
      <c r="Y28" s="9"/>
      <c r="Z28" s="9"/>
      <c r="AA28" s="9"/>
      <c r="AB28" s="9"/>
      <c r="AC28" s="11"/>
      <c r="AD28" s="11"/>
      <c r="AE28" s="11"/>
      <c r="AF28" s="152"/>
      <c r="AG28" s="15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</row>
    <row r="29" spans="1:2764" ht="16.5" customHeight="1">
      <c r="A29" s="14">
        <v>50</v>
      </c>
      <c r="B29" s="27">
        <v>3.2</v>
      </c>
      <c r="C29" s="140" t="s">
        <v>55</v>
      </c>
      <c r="D29" s="140"/>
      <c r="E29" s="9"/>
      <c r="F29" s="9"/>
      <c r="G29" s="155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56"/>
      <c r="W29" s="9"/>
      <c r="X29" s="9"/>
      <c r="Y29" s="9"/>
      <c r="Z29" s="9"/>
      <c r="AA29" s="9"/>
      <c r="AB29" s="9"/>
      <c r="AC29" s="11"/>
      <c r="AD29" s="11"/>
      <c r="AE29" s="11"/>
      <c r="AF29" s="152"/>
      <c r="AG29" s="15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</row>
    <row r="30" spans="1:2764" ht="16.5" customHeight="1">
      <c r="A30" s="14">
        <v>51</v>
      </c>
      <c r="B30" s="27">
        <v>0.28999999999999998</v>
      </c>
      <c r="C30" s="141" t="s">
        <v>22</v>
      </c>
      <c r="D30" s="141"/>
      <c r="E30" s="9"/>
      <c r="F30" s="9"/>
      <c r="G30" s="155"/>
      <c r="H30" s="9"/>
      <c r="I30" s="9"/>
      <c r="J30" s="9"/>
      <c r="K30" s="9"/>
      <c r="L30" s="9"/>
      <c r="M30" s="9"/>
      <c r="N30" s="9"/>
      <c r="O30" s="9"/>
      <c r="P30" s="9"/>
      <c r="Q30" s="9"/>
      <c r="R30" s="6"/>
      <c r="S30" s="9"/>
      <c r="T30" s="9"/>
      <c r="U30" s="9"/>
      <c r="V30" s="156">
        <v>14</v>
      </c>
      <c r="W30" s="9">
        <v>22</v>
      </c>
      <c r="X30" s="9">
        <v>12</v>
      </c>
      <c r="Y30" s="9"/>
      <c r="Z30" s="9"/>
      <c r="AA30" s="9"/>
      <c r="AB30" s="9"/>
      <c r="AC30" s="11"/>
      <c r="AD30" s="11"/>
      <c r="AE30" s="11"/>
      <c r="AF30" s="152"/>
      <c r="AG30" s="15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</row>
    <row r="31" spans="1:2764" ht="16.5" customHeight="1">
      <c r="A31" s="14">
        <v>52</v>
      </c>
      <c r="B31" s="27">
        <v>1.8</v>
      </c>
      <c r="C31" s="140" t="s">
        <v>41</v>
      </c>
      <c r="D31" s="140"/>
      <c r="E31" s="9"/>
      <c r="F31" s="9"/>
      <c r="G31" s="155"/>
      <c r="H31" s="9"/>
      <c r="I31" s="9">
        <v>30</v>
      </c>
      <c r="J31" s="9"/>
      <c r="K31" s="9">
        <v>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156"/>
      <c r="W31" s="9"/>
      <c r="X31" s="9"/>
      <c r="Y31" s="9"/>
      <c r="Z31" s="9"/>
      <c r="AA31" s="9"/>
      <c r="AB31" s="9"/>
      <c r="AC31" s="11"/>
      <c r="AD31" s="11"/>
      <c r="AE31" s="11"/>
      <c r="AF31" s="152"/>
      <c r="AG31" s="15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</row>
    <row r="32" spans="1:2764" ht="16.5" customHeight="1">
      <c r="A32" s="14">
        <v>53</v>
      </c>
      <c r="B32" s="149">
        <v>1.65</v>
      </c>
      <c r="C32" s="148" t="s">
        <v>90</v>
      </c>
      <c r="D32" s="148"/>
      <c r="E32" s="9"/>
      <c r="F32" s="9"/>
      <c r="G32" s="155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56"/>
      <c r="W32" s="9"/>
      <c r="X32" s="9"/>
      <c r="Y32" s="9"/>
      <c r="Z32" s="9"/>
      <c r="AA32" s="9"/>
      <c r="AB32" s="9"/>
      <c r="AC32" s="11"/>
      <c r="AD32" s="11"/>
      <c r="AE32" s="11"/>
      <c r="AF32" s="152"/>
      <c r="AG32" s="15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</row>
    <row r="33" spans="1:74" ht="16.5" customHeight="1">
      <c r="A33" s="14">
        <v>54</v>
      </c>
      <c r="B33" s="29">
        <v>240</v>
      </c>
      <c r="C33" s="141" t="s">
        <v>65</v>
      </c>
      <c r="D33" s="141"/>
      <c r="E33" s="9"/>
      <c r="F33" s="9"/>
      <c r="G33" s="155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56"/>
      <c r="W33" s="9"/>
      <c r="X33" s="9"/>
      <c r="Y33" s="9"/>
      <c r="Z33" s="9"/>
      <c r="AA33" s="9"/>
      <c r="AB33" s="9"/>
      <c r="AC33" s="11"/>
      <c r="AD33" s="11"/>
      <c r="AE33" s="11"/>
      <c r="AF33" s="152"/>
      <c r="AG33" s="15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</row>
    <row r="34" spans="1:74" ht="16.5" customHeight="1">
      <c r="A34" s="14">
        <v>55</v>
      </c>
      <c r="B34" s="29">
        <v>180</v>
      </c>
      <c r="C34" s="141" t="s">
        <v>66</v>
      </c>
      <c r="D34" s="141"/>
      <c r="E34" s="9"/>
      <c r="F34" s="9"/>
      <c r="G34" s="155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56"/>
      <c r="W34" s="9"/>
      <c r="X34" s="9"/>
      <c r="Y34" s="9"/>
      <c r="Z34" s="9"/>
      <c r="AA34" s="9"/>
      <c r="AB34" s="9"/>
      <c r="AC34" s="11"/>
      <c r="AD34" s="11"/>
      <c r="AE34" s="11"/>
      <c r="AF34" s="152"/>
      <c r="AG34" s="15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</row>
    <row r="35" spans="1:74" ht="16.5" customHeight="1">
      <c r="A35" s="14">
        <v>56</v>
      </c>
      <c r="B35" s="27">
        <v>8</v>
      </c>
      <c r="C35" s="140" t="s">
        <v>68</v>
      </c>
      <c r="D35" s="140"/>
      <c r="E35" s="9"/>
      <c r="F35" s="9"/>
      <c r="G35" s="155"/>
      <c r="H35" s="9"/>
      <c r="I35" s="9"/>
      <c r="J35" s="9">
        <v>30</v>
      </c>
      <c r="K35" s="9">
        <v>50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156"/>
      <c r="W35" s="9"/>
      <c r="X35" s="9"/>
      <c r="Y35" s="9"/>
      <c r="Z35" s="9"/>
      <c r="AA35" s="9"/>
      <c r="AB35" s="9"/>
      <c r="AC35" s="11"/>
      <c r="AD35" s="11"/>
      <c r="AE35" s="11"/>
      <c r="AF35" s="152"/>
      <c r="AG35" s="15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</row>
    <row r="36" spans="1:74" ht="16.5" customHeight="1">
      <c r="A36" s="14">
        <v>57</v>
      </c>
      <c r="B36" s="27">
        <v>9</v>
      </c>
      <c r="C36" s="140" t="s">
        <v>43</v>
      </c>
      <c r="D36" s="140"/>
      <c r="E36" s="9"/>
      <c r="F36" s="9"/>
      <c r="G36" s="155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156"/>
      <c r="W36" s="9"/>
      <c r="X36" s="9"/>
      <c r="Y36" s="9"/>
      <c r="Z36" s="9"/>
      <c r="AA36" s="9"/>
      <c r="AB36" s="9"/>
      <c r="AC36" s="11"/>
      <c r="AD36" s="11"/>
      <c r="AE36" s="11"/>
      <c r="AF36" s="152"/>
      <c r="AG36" s="15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</row>
    <row r="37" spans="1:74" ht="16.5" customHeight="1">
      <c r="A37" s="14">
        <v>58</v>
      </c>
      <c r="B37" s="27">
        <v>1.9</v>
      </c>
      <c r="C37" s="141" t="s">
        <v>15</v>
      </c>
      <c r="D37" s="141"/>
      <c r="E37" s="9"/>
      <c r="F37" s="9"/>
      <c r="G37" s="155"/>
      <c r="H37" s="9"/>
      <c r="I37" s="9"/>
      <c r="J37" s="9"/>
      <c r="K37" s="9"/>
      <c r="L37" s="9">
        <v>13</v>
      </c>
      <c r="M37" s="9">
        <v>25</v>
      </c>
      <c r="N37" s="9"/>
      <c r="O37" s="9"/>
      <c r="P37" s="9"/>
      <c r="Q37" s="9"/>
      <c r="R37" s="6">
        <v>8</v>
      </c>
      <c r="S37" s="9">
        <v>20</v>
      </c>
      <c r="T37" s="9">
        <v>30</v>
      </c>
      <c r="U37" s="9"/>
      <c r="V37" s="156">
        <v>26</v>
      </c>
      <c r="W37" s="9"/>
      <c r="X37" s="9">
        <v>9</v>
      </c>
      <c r="Y37" s="9">
        <v>10</v>
      </c>
      <c r="Z37" s="9"/>
      <c r="AA37" s="9"/>
      <c r="AB37" s="9"/>
      <c r="AC37" s="11"/>
      <c r="AD37" s="11"/>
      <c r="AE37" s="11"/>
      <c r="AF37" s="152"/>
      <c r="AG37" s="15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</row>
    <row r="38" spans="1:74" ht="16.5" customHeight="1">
      <c r="A38" s="14">
        <v>59</v>
      </c>
      <c r="B38" s="27">
        <v>3.12</v>
      </c>
      <c r="C38" s="141" t="s">
        <v>16</v>
      </c>
      <c r="D38" s="141"/>
      <c r="E38" s="9"/>
      <c r="F38" s="9"/>
      <c r="G38" s="155"/>
      <c r="H38" s="9"/>
      <c r="I38" s="9"/>
      <c r="J38" s="9"/>
      <c r="K38" s="9"/>
      <c r="L38" s="9">
        <v>30</v>
      </c>
      <c r="M38" s="9">
        <v>15</v>
      </c>
      <c r="N38" s="9"/>
      <c r="O38" s="9"/>
      <c r="P38" s="9"/>
      <c r="Q38" s="9"/>
      <c r="R38" s="6">
        <v>8</v>
      </c>
      <c r="S38" s="9">
        <v>25</v>
      </c>
      <c r="T38" s="9"/>
      <c r="U38" s="9"/>
      <c r="V38" s="156"/>
      <c r="W38" s="9"/>
      <c r="X38" s="9">
        <v>10</v>
      </c>
      <c r="Y38" s="9">
        <v>9</v>
      </c>
      <c r="Z38" s="9"/>
      <c r="AA38" s="9"/>
      <c r="AB38" s="9"/>
      <c r="AC38" s="11"/>
      <c r="AD38" s="11"/>
      <c r="AE38" s="11"/>
      <c r="AF38" s="102"/>
      <c r="AG38" s="15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</row>
    <row r="39" spans="1:74" ht="16.5" customHeight="1">
      <c r="A39" s="14">
        <v>60</v>
      </c>
      <c r="B39" s="27">
        <v>2.15</v>
      </c>
      <c r="C39" s="141" t="s">
        <v>17</v>
      </c>
      <c r="D39" s="141"/>
      <c r="E39" s="9"/>
      <c r="F39" s="9"/>
      <c r="G39" s="155"/>
      <c r="H39" s="9"/>
      <c r="I39" s="9"/>
      <c r="J39" s="9"/>
      <c r="K39" s="9"/>
      <c r="L39" s="9"/>
      <c r="M39" s="9"/>
      <c r="N39" s="9"/>
      <c r="O39" s="9"/>
      <c r="P39" s="9">
        <v>20</v>
      </c>
      <c r="Q39" s="9"/>
      <c r="R39" s="6"/>
      <c r="S39" s="9"/>
      <c r="T39" s="9"/>
      <c r="U39" s="9"/>
      <c r="V39" s="156"/>
      <c r="W39" s="9"/>
      <c r="X39" s="9"/>
      <c r="Y39" s="9"/>
      <c r="Z39" s="9"/>
      <c r="AA39" s="9"/>
      <c r="AB39" s="9">
        <v>33</v>
      </c>
      <c r="AC39" s="11"/>
      <c r="AD39" s="11"/>
      <c r="AE39" s="11"/>
      <c r="AF39" s="102"/>
      <c r="AG39" s="15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</row>
    <row r="40" spans="1:74" ht="16.5" customHeight="1">
      <c r="A40" s="14">
        <v>61</v>
      </c>
      <c r="B40" s="27">
        <v>3.8</v>
      </c>
      <c r="C40" s="141" t="s">
        <v>18</v>
      </c>
      <c r="D40" s="141"/>
      <c r="E40" s="9"/>
      <c r="F40" s="9"/>
      <c r="G40" s="155"/>
      <c r="H40" s="9"/>
      <c r="I40" s="9"/>
      <c r="J40" s="9"/>
      <c r="K40" s="9"/>
      <c r="L40" s="9"/>
      <c r="M40" s="9"/>
      <c r="N40" s="9"/>
      <c r="O40" s="9"/>
      <c r="P40" s="9">
        <v>35</v>
      </c>
      <c r="Q40" s="9"/>
      <c r="R40" s="6"/>
      <c r="S40" s="9"/>
      <c r="T40" s="9"/>
      <c r="U40" s="9">
        <v>15</v>
      </c>
      <c r="V40" s="156"/>
      <c r="W40" s="9"/>
      <c r="X40" s="9"/>
      <c r="Y40" s="9"/>
      <c r="Z40" s="9">
        <v>24</v>
      </c>
      <c r="AA40" s="9">
        <v>20</v>
      </c>
      <c r="AB40" s="9">
        <v>43</v>
      </c>
      <c r="AC40" s="11"/>
      <c r="AD40" s="11"/>
      <c r="AE40" s="11"/>
      <c r="AF40" s="102"/>
      <c r="AG40" s="15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</row>
    <row r="41" spans="1:74" ht="16.5" customHeight="1">
      <c r="A41" s="14">
        <v>62</v>
      </c>
      <c r="B41" s="27">
        <v>2</v>
      </c>
      <c r="C41" s="141" t="s">
        <v>7</v>
      </c>
      <c r="D41" s="141"/>
      <c r="E41" s="9"/>
      <c r="F41" s="9"/>
      <c r="G41" s="155"/>
      <c r="H41" s="9"/>
      <c r="I41" s="9"/>
      <c r="J41" s="9"/>
      <c r="K41" s="9"/>
      <c r="L41" s="9"/>
      <c r="M41" s="9"/>
      <c r="N41" s="9">
        <v>10</v>
      </c>
      <c r="O41" s="9">
        <v>40</v>
      </c>
      <c r="P41" s="9"/>
      <c r="Q41" s="9"/>
      <c r="R41" s="6"/>
      <c r="S41" s="9"/>
      <c r="T41" s="9"/>
      <c r="U41" s="9"/>
      <c r="V41" s="156"/>
      <c r="W41" s="9">
        <v>32</v>
      </c>
      <c r="X41" s="9"/>
      <c r="Y41" s="9"/>
      <c r="Z41" s="9"/>
      <c r="AA41" s="9"/>
      <c r="AB41" s="9"/>
      <c r="AC41" s="11"/>
      <c r="AD41" s="11"/>
      <c r="AE41" s="11"/>
      <c r="AF41" s="152"/>
      <c r="AG41" s="15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</row>
    <row r="42" spans="1:74" ht="16.5" customHeight="1">
      <c r="A42" s="14">
        <v>63</v>
      </c>
      <c r="B42" s="27">
        <v>2.7</v>
      </c>
      <c r="C42" s="141" t="s">
        <v>8</v>
      </c>
      <c r="D42" s="141"/>
      <c r="E42" s="9"/>
      <c r="F42" s="9"/>
      <c r="G42" s="155"/>
      <c r="H42" s="9"/>
      <c r="I42" s="9"/>
      <c r="J42" s="9"/>
      <c r="K42" s="9"/>
      <c r="L42" s="9"/>
      <c r="M42" s="9"/>
      <c r="N42" s="9"/>
      <c r="O42" s="9">
        <v>10</v>
      </c>
      <c r="P42" s="9"/>
      <c r="Q42" s="9"/>
      <c r="R42" s="6"/>
      <c r="S42" s="9"/>
      <c r="T42" s="9"/>
      <c r="U42" s="9"/>
      <c r="V42" s="156"/>
      <c r="W42" s="9"/>
      <c r="X42" s="9"/>
      <c r="Y42" s="9"/>
      <c r="Z42" s="9"/>
      <c r="AA42" s="9"/>
      <c r="AB42" s="9"/>
      <c r="AC42" s="11"/>
      <c r="AD42" s="11"/>
      <c r="AE42" s="11"/>
      <c r="AF42" s="102"/>
      <c r="AG42" s="15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</row>
    <row r="43" spans="1:74" ht="16.5" customHeight="1">
      <c r="A43" s="14">
        <v>64</v>
      </c>
      <c r="B43" s="27">
        <v>2</v>
      </c>
      <c r="C43" s="142" t="s">
        <v>9</v>
      </c>
      <c r="D43" s="142"/>
      <c r="E43" s="9"/>
      <c r="F43" s="9"/>
      <c r="G43" s="155"/>
      <c r="H43" s="9"/>
      <c r="I43" s="9"/>
      <c r="J43" s="9"/>
      <c r="K43" s="9"/>
      <c r="L43" s="9"/>
      <c r="M43" s="9"/>
      <c r="N43" s="9">
        <v>20</v>
      </c>
      <c r="O43" s="9"/>
      <c r="P43" s="9"/>
      <c r="Q43" s="9"/>
      <c r="R43" s="6"/>
      <c r="S43" s="9"/>
      <c r="T43" s="9"/>
      <c r="U43" s="9"/>
      <c r="V43" s="156"/>
      <c r="W43" s="9"/>
      <c r="X43" s="9"/>
      <c r="Y43" s="9"/>
      <c r="Z43" s="9">
        <v>17</v>
      </c>
      <c r="AA43" s="9"/>
      <c r="AB43" s="9"/>
      <c r="AC43" s="11"/>
      <c r="AD43" s="11"/>
      <c r="AE43" s="11"/>
      <c r="AF43" s="102"/>
      <c r="AG43" s="15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</row>
    <row r="44" spans="1:74" ht="16.5" customHeight="1">
      <c r="A44" s="14">
        <v>65</v>
      </c>
      <c r="B44" s="27">
        <v>2.7</v>
      </c>
      <c r="C44" s="142" t="s">
        <v>10</v>
      </c>
      <c r="D44" s="142"/>
      <c r="E44" s="9"/>
      <c r="F44" s="9"/>
      <c r="G44" s="155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56"/>
      <c r="W44" s="9"/>
      <c r="X44" s="9"/>
      <c r="Y44" s="9"/>
      <c r="Z44" s="9">
        <v>20</v>
      </c>
      <c r="AA44" s="9"/>
      <c r="AB44" s="9"/>
      <c r="AC44" s="11"/>
      <c r="AD44" s="11"/>
      <c r="AE44" s="11"/>
      <c r="AF44" s="102"/>
      <c r="AG44" s="15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</row>
    <row r="45" spans="1:74" ht="16.5" customHeight="1">
      <c r="A45" s="14">
        <v>66</v>
      </c>
      <c r="B45" s="29">
        <v>21.9</v>
      </c>
      <c r="C45" s="141" t="s">
        <v>28</v>
      </c>
      <c r="D45" s="141"/>
      <c r="E45" s="9"/>
      <c r="F45" s="9"/>
      <c r="G45" s="155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56"/>
      <c r="W45" s="9"/>
      <c r="X45" s="9"/>
      <c r="Y45" s="9"/>
      <c r="Z45" s="9"/>
      <c r="AA45" s="9"/>
      <c r="AB45" s="9"/>
      <c r="AC45" s="11"/>
      <c r="AD45" s="11"/>
      <c r="AE45" s="11"/>
      <c r="AF45" s="102"/>
      <c r="AG45" s="15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</row>
    <row r="46" spans="1:74" ht="16.5" customHeight="1">
      <c r="A46" s="14">
        <v>67</v>
      </c>
      <c r="B46" s="29">
        <v>21</v>
      </c>
      <c r="C46" s="142" t="s">
        <v>32</v>
      </c>
      <c r="D46" s="142"/>
      <c r="E46" s="9"/>
      <c r="F46" s="9"/>
      <c r="G46" s="155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156"/>
      <c r="W46" s="9"/>
      <c r="X46" s="9"/>
      <c r="Y46" s="9"/>
      <c r="Z46" s="9"/>
      <c r="AA46" s="9"/>
      <c r="AB46" s="9"/>
      <c r="AC46" s="11"/>
      <c r="AD46" s="11"/>
      <c r="AE46" s="11"/>
      <c r="AF46" s="102"/>
      <c r="AG46" s="15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</row>
    <row r="47" spans="1:74" ht="16.5" customHeight="1">
      <c r="A47" s="14">
        <v>68</v>
      </c>
      <c r="B47" s="29">
        <v>29</v>
      </c>
      <c r="C47" s="140" t="s">
        <v>42</v>
      </c>
      <c r="D47" s="140"/>
      <c r="E47" s="9"/>
      <c r="F47" s="9"/>
      <c r="G47" s="155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56"/>
      <c r="W47" s="9"/>
      <c r="X47" s="9"/>
      <c r="Y47" s="9"/>
      <c r="Z47" s="9"/>
      <c r="AA47" s="9"/>
      <c r="AB47" s="9"/>
      <c r="AC47" s="11"/>
      <c r="AD47" s="11"/>
      <c r="AE47" s="11"/>
      <c r="AF47" s="102"/>
      <c r="AG47" s="15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</row>
    <row r="48" spans="1:74" ht="16.5" customHeight="1">
      <c r="A48" s="14">
        <v>69</v>
      </c>
      <c r="B48" s="149">
        <v>17</v>
      </c>
      <c r="C48" s="148" t="s">
        <v>120</v>
      </c>
      <c r="D48" s="148"/>
      <c r="E48" s="9"/>
      <c r="F48" s="9"/>
      <c r="G48" s="155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56"/>
      <c r="W48" s="9"/>
      <c r="X48" s="9"/>
      <c r="Y48" s="9"/>
      <c r="Z48" s="9"/>
      <c r="AA48" s="9"/>
      <c r="AB48" s="9"/>
      <c r="AC48" s="11"/>
      <c r="AD48" s="11"/>
      <c r="AE48" s="11"/>
      <c r="AF48" s="102"/>
      <c r="AG48" s="15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</row>
    <row r="49" spans="1:74" ht="16.5" customHeight="1">
      <c r="A49" s="14">
        <v>70</v>
      </c>
      <c r="B49" s="149">
        <v>30</v>
      </c>
      <c r="C49" s="148" t="s">
        <v>119</v>
      </c>
      <c r="D49" s="148"/>
      <c r="E49" s="9"/>
      <c r="F49" s="9">
        <v>70</v>
      </c>
      <c r="G49" s="155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56"/>
      <c r="W49" s="9"/>
      <c r="X49" s="9"/>
      <c r="Y49" s="9"/>
      <c r="Z49" s="9"/>
      <c r="AA49" s="9"/>
      <c r="AB49" s="9"/>
      <c r="AC49" s="11"/>
      <c r="AD49" s="11"/>
      <c r="AE49" s="11"/>
      <c r="AF49" s="102"/>
      <c r="AG49" s="15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</row>
    <row r="50" spans="1:74" ht="16.5" customHeight="1">
      <c r="A50" s="14">
        <v>71</v>
      </c>
      <c r="B50" s="27">
        <v>30</v>
      </c>
      <c r="C50" s="142" t="s">
        <v>56</v>
      </c>
      <c r="D50" s="142"/>
      <c r="E50" s="9"/>
      <c r="F50" s="9"/>
      <c r="G50" s="155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156"/>
      <c r="W50" s="9"/>
      <c r="X50" s="9"/>
      <c r="Y50" s="9"/>
      <c r="Z50" s="9"/>
      <c r="AA50" s="9"/>
      <c r="AB50" s="9"/>
      <c r="AC50" s="11"/>
      <c r="AD50" s="11"/>
      <c r="AE50" s="11"/>
      <c r="AF50" s="102"/>
      <c r="AG50" s="15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</row>
    <row r="51" spans="1:74" ht="16.5" customHeight="1">
      <c r="A51" s="14">
        <v>72</v>
      </c>
      <c r="B51" s="27">
        <v>47</v>
      </c>
      <c r="C51" s="140" t="s">
        <v>54</v>
      </c>
      <c r="D51" s="140"/>
      <c r="E51" s="9"/>
      <c r="F51" s="9"/>
      <c r="G51" s="155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56"/>
      <c r="W51" s="9"/>
      <c r="X51" s="9"/>
      <c r="Y51" s="9"/>
      <c r="Z51" s="9"/>
      <c r="AA51" s="9"/>
      <c r="AB51" s="9"/>
      <c r="AC51" s="11"/>
      <c r="AD51" s="11"/>
      <c r="AE51" s="11"/>
      <c r="AF51" s="102"/>
      <c r="AG51" s="15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</row>
    <row r="52" spans="1:74" ht="16.5" customHeight="1">
      <c r="A52" s="14">
        <v>73</v>
      </c>
      <c r="B52" s="29">
        <v>0.9</v>
      </c>
      <c r="C52" s="141" t="s">
        <v>48</v>
      </c>
      <c r="D52" s="141"/>
      <c r="E52" s="9"/>
      <c r="F52" s="9"/>
      <c r="G52" s="155"/>
      <c r="H52" s="9"/>
      <c r="I52" s="9"/>
      <c r="J52" s="9"/>
      <c r="K52" s="9"/>
      <c r="L52" s="9"/>
      <c r="M52" s="9">
        <v>5</v>
      </c>
      <c r="N52" s="9"/>
      <c r="O52" s="9"/>
      <c r="P52" s="9"/>
      <c r="Q52" s="9"/>
      <c r="R52" s="9"/>
      <c r="S52" s="9">
        <v>10</v>
      </c>
      <c r="T52" s="9">
        <v>5</v>
      </c>
      <c r="U52" s="9"/>
      <c r="V52" s="156">
        <v>11</v>
      </c>
      <c r="W52" s="9"/>
      <c r="X52" s="9">
        <v>11</v>
      </c>
      <c r="Y52" s="9">
        <v>9</v>
      </c>
      <c r="Z52" s="9"/>
      <c r="AA52" s="9">
        <v>12</v>
      </c>
      <c r="AB52" s="9"/>
      <c r="AC52" s="11"/>
      <c r="AD52" s="11"/>
      <c r="AE52" s="11"/>
      <c r="AF52" s="102"/>
      <c r="AG52" s="15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</row>
    <row r="53" spans="1:74" ht="16.5" customHeight="1">
      <c r="A53" s="14">
        <v>74</v>
      </c>
      <c r="B53" s="29">
        <v>0.8</v>
      </c>
      <c r="C53" s="141" t="s">
        <v>34</v>
      </c>
      <c r="D53" s="141"/>
      <c r="E53" s="9"/>
      <c r="F53" s="9"/>
      <c r="G53" s="155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56"/>
      <c r="W53" s="9"/>
      <c r="X53" s="9"/>
      <c r="Y53" s="9"/>
      <c r="Z53" s="9"/>
      <c r="AA53" s="9"/>
      <c r="AB53" s="9"/>
      <c r="AC53" s="11"/>
      <c r="AD53" s="11"/>
      <c r="AE53" s="11"/>
      <c r="AF53" s="102"/>
      <c r="AG53" s="15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1:74" ht="16.5" customHeight="1">
      <c r="A54" s="14">
        <v>75</v>
      </c>
      <c r="B54" s="29">
        <v>0.6</v>
      </c>
      <c r="C54" s="141" t="s">
        <v>35</v>
      </c>
      <c r="D54" s="141"/>
      <c r="E54" s="9"/>
      <c r="F54" s="9"/>
      <c r="G54" s="155"/>
      <c r="H54" s="9"/>
      <c r="I54" s="9"/>
      <c r="J54" s="9"/>
      <c r="K54" s="9"/>
      <c r="L54" s="9"/>
      <c r="M54" s="9">
        <v>5</v>
      </c>
      <c r="N54" s="9"/>
      <c r="O54" s="9"/>
      <c r="P54" s="9">
        <v>5</v>
      </c>
      <c r="Q54" s="9"/>
      <c r="R54" s="9">
        <v>10</v>
      </c>
      <c r="S54" s="9">
        <v>5</v>
      </c>
      <c r="T54" s="9">
        <v>5</v>
      </c>
      <c r="U54" s="9"/>
      <c r="V54" s="156"/>
      <c r="W54" s="9">
        <v>11</v>
      </c>
      <c r="X54" s="9"/>
      <c r="Y54" s="9"/>
      <c r="Z54" s="9"/>
      <c r="AA54" s="9"/>
      <c r="AB54" s="9"/>
      <c r="AC54" s="11"/>
      <c r="AD54" s="11"/>
      <c r="AE54" s="11"/>
      <c r="AF54" s="102"/>
      <c r="AG54" s="15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1:74" ht="16.5" customHeight="1">
      <c r="A55" s="14">
        <v>76</v>
      </c>
      <c r="B55" s="29">
        <v>2.9</v>
      </c>
      <c r="C55" s="141" t="s">
        <v>33</v>
      </c>
      <c r="D55" s="141"/>
      <c r="E55" s="9">
        <v>30</v>
      </c>
      <c r="F55" s="9"/>
      <c r="G55" s="155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156"/>
      <c r="W55" s="9"/>
      <c r="X55" s="9"/>
      <c r="Y55" s="9"/>
      <c r="Z55" s="9"/>
      <c r="AA55" s="9"/>
      <c r="AB55" s="9"/>
      <c r="AC55" s="11"/>
      <c r="AD55" s="11"/>
      <c r="AE55" s="11"/>
      <c r="AF55" s="102"/>
      <c r="AG55" s="15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:74" ht="16.5" customHeight="1">
      <c r="A56" s="14">
        <v>77</v>
      </c>
      <c r="B56" s="29">
        <v>0.82</v>
      </c>
      <c r="C56" s="141" t="s">
        <v>46</v>
      </c>
      <c r="D56" s="141"/>
      <c r="E56" s="9"/>
      <c r="F56" s="9"/>
      <c r="G56" s="155"/>
      <c r="H56" s="9"/>
      <c r="I56" s="9"/>
      <c r="J56" s="9"/>
      <c r="K56" s="9"/>
      <c r="L56" s="9"/>
      <c r="M56" s="9"/>
      <c r="N56" s="9">
        <v>15</v>
      </c>
      <c r="O56" s="9"/>
      <c r="P56" s="9"/>
      <c r="Q56" s="9">
        <v>15</v>
      </c>
      <c r="R56" s="9"/>
      <c r="S56" s="9"/>
      <c r="T56" s="9"/>
      <c r="U56" s="9"/>
      <c r="V56" s="156"/>
      <c r="W56" s="9"/>
      <c r="X56" s="9"/>
      <c r="Y56" s="9"/>
      <c r="Z56" s="9"/>
      <c r="AA56" s="9"/>
      <c r="AB56" s="9"/>
      <c r="AC56" s="11"/>
      <c r="AD56" s="11"/>
      <c r="AE56" s="11"/>
      <c r="AF56" s="102"/>
      <c r="AG56" s="15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1:74" ht="16.5" customHeight="1">
      <c r="A57" s="14">
        <v>78</v>
      </c>
      <c r="B57" s="29">
        <v>1.4</v>
      </c>
      <c r="C57" s="141" t="s">
        <v>47</v>
      </c>
      <c r="D57" s="141"/>
      <c r="E57" s="9"/>
      <c r="F57" s="9"/>
      <c r="G57" s="155"/>
      <c r="H57" s="9"/>
      <c r="I57" s="9"/>
      <c r="J57" s="9"/>
      <c r="K57" s="9"/>
      <c r="L57" s="9"/>
      <c r="M57" s="9"/>
      <c r="N57" s="9">
        <v>15</v>
      </c>
      <c r="O57" s="9">
        <v>10</v>
      </c>
      <c r="P57" s="9"/>
      <c r="Q57" s="9">
        <v>15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>
        <v>7</v>
      </c>
      <c r="AC57" s="11"/>
      <c r="AD57" s="11"/>
      <c r="AE57" s="11"/>
      <c r="AF57" s="102"/>
      <c r="AG57" s="15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1:74" ht="16.5" customHeight="1">
      <c r="A58" s="14">
        <v>79</v>
      </c>
      <c r="B58" s="143">
        <v>0.9</v>
      </c>
      <c r="C58" s="148" t="s">
        <v>121</v>
      </c>
      <c r="D58" s="148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11"/>
      <c r="AD58" s="11"/>
      <c r="AE58" s="11"/>
      <c r="AF58" s="102"/>
      <c r="AG58" s="15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</row>
    <row r="59" spans="1:74">
      <c r="A59" s="14">
        <v>80</v>
      </c>
      <c r="B59" s="147">
        <v>0.7</v>
      </c>
      <c r="C59" s="141" t="s">
        <v>45</v>
      </c>
      <c r="D59" s="141"/>
      <c r="E59" s="9"/>
      <c r="F59" s="9"/>
      <c r="G59" s="9"/>
      <c r="H59" s="9"/>
      <c r="I59" s="9"/>
      <c r="J59" s="9"/>
      <c r="K59" s="9"/>
      <c r="L59" s="9"/>
      <c r="M59" s="9">
        <v>5</v>
      </c>
      <c r="N59" s="9"/>
      <c r="O59" s="9"/>
      <c r="P59" s="9"/>
      <c r="Q59" s="9"/>
      <c r="R59" s="9"/>
      <c r="S59" s="9">
        <v>5</v>
      </c>
      <c r="T59" s="9"/>
      <c r="U59" s="9"/>
      <c r="V59" s="9"/>
      <c r="W59" s="9"/>
      <c r="X59" s="9"/>
      <c r="Y59" s="9">
        <v>9</v>
      </c>
      <c r="Z59" s="9"/>
      <c r="AA59" s="9"/>
      <c r="AB59" s="9"/>
      <c r="AC59" s="11"/>
      <c r="AD59" s="11"/>
      <c r="AE59" s="11"/>
      <c r="AF59" s="53"/>
      <c r="AG59" s="15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</row>
    <row r="60" spans="1:74">
      <c r="A60" s="14">
        <v>81</v>
      </c>
      <c r="B60" s="147">
        <v>3.5</v>
      </c>
      <c r="C60" s="141" t="s">
        <v>36</v>
      </c>
      <c r="D60" s="141"/>
      <c r="E60" s="9"/>
      <c r="F60" s="9">
        <v>30</v>
      </c>
      <c r="G60" s="9"/>
      <c r="H60" s="9"/>
      <c r="I60" s="9"/>
      <c r="J60" s="9"/>
      <c r="K60" s="9"/>
      <c r="L60" s="9"/>
      <c r="M60" s="9"/>
      <c r="N60" s="9">
        <v>15</v>
      </c>
      <c r="O60" s="9">
        <v>40</v>
      </c>
      <c r="P60" s="9">
        <v>10</v>
      </c>
      <c r="Q60" s="9">
        <v>25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11"/>
      <c r="AD60" s="11"/>
      <c r="AE60" s="11"/>
      <c r="AF60" s="53"/>
      <c r="AG60" s="15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</row>
    <row r="61" spans="1:74">
      <c r="A61" s="14">
        <v>82</v>
      </c>
      <c r="B61" s="147">
        <v>3.8</v>
      </c>
      <c r="C61" s="141" t="s">
        <v>24</v>
      </c>
      <c r="D61" s="141"/>
      <c r="E61" s="9"/>
      <c r="F61" s="9"/>
      <c r="G61" s="9"/>
      <c r="H61" s="9"/>
      <c r="I61" s="9"/>
      <c r="J61" s="9"/>
      <c r="K61" s="9"/>
      <c r="L61" s="9"/>
      <c r="M61" s="9"/>
      <c r="N61" s="9">
        <v>25</v>
      </c>
      <c r="O61" s="9"/>
      <c r="P61" s="9"/>
      <c r="Q61" s="9">
        <v>35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11"/>
      <c r="AD61" s="11"/>
      <c r="AE61" s="11"/>
      <c r="AF61" s="102"/>
      <c r="AG61" s="15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</row>
    <row r="62" spans="1:74">
      <c r="A62" s="14">
        <v>83</v>
      </c>
      <c r="B62" s="147">
        <v>1.4</v>
      </c>
      <c r="C62" s="141" t="s">
        <v>25</v>
      </c>
      <c r="D62" s="141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>
        <v>10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</row>
    <row r="63" spans="1:74">
      <c r="A63" s="14">
        <v>84</v>
      </c>
      <c r="B63" s="150">
        <v>1.8</v>
      </c>
      <c r="C63" s="141" t="s">
        <v>37</v>
      </c>
      <c r="D63" s="141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>
        <v>30</v>
      </c>
      <c r="Q63" s="9"/>
      <c r="R63" s="9"/>
      <c r="S63" s="9"/>
      <c r="T63" s="9">
        <v>10</v>
      </c>
      <c r="U63" s="9"/>
      <c r="V63" s="9">
        <v>4</v>
      </c>
      <c r="W63" s="9">
        <v>4</v>
      </c>
      <c r="X63" s="9">
        <v>4</v>
      </c>
      <c r="Y63" s="9">
        <v>9</v>
      </c>
      <c r="Z63" s="9">
        <v>24</v>
      </c>
      <c r="AA63" s="9">
        <v>6</v>
      </c>
      <c r="AB63" s="9">
        <v>17</v>
      </c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</row>
    <row r="64" spans="1:74">
      <c r="A64" s="14">
        <v>85</v>
      </c>
      <c r="B64" s="150">
        <v>3</v>
      </c>
      <c r="C64" s="141" t="s">
        <v>38</v>
      </c>
      <c r="D64" s="141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>
        <v>15</v>
      </c>
      <c r="AA64" s="9"/>
      <c r="AB64" s="9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</row>
    <row r="65" spans="1:46">
      <c r="A65" s="14">
        <v>86</v>
      </c>
      <c r="B65" s="147">
        <v>60</v>
      </c>
      <c r="C65" s="140" t="s">
        <v>44</v>
      </c>
      <c r="D65" s="140"/>
      <c r="E65" s="9"/>
      <c r="F65" s="9"/>
      <c r="G65" s="9">
        <v>40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</row>
    <row r="66" spans="1:46">
      <c r="A66" s="14">
        <v>87</v>
      </c>
      <c r="B66" s="143">
        <v>28</v>
      </c>
      <c r="C66" s="140" t="s">
        <v>118</v>
      </c>
      <c r="D66" s="140"/>
      <c r="E66" s="9"/>
      <c r="F66" s="9"/>
      <c r="G66" s="9"/>
      <c r="H66" s="9">
        <v>40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</row>
    <row r="67" spans="1:46">
      <c r="A67" s="13"/>
      <c r="B67" s="181"/>
      <c r="C67" s="182"/>
      <c r="D67" s="18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</row>
    <row r="68" spans="1:46">
      <c r="A68" s="13"/>
      <c r="B68" s="181"/>
      <c r="C68" s="182"/>
      <c r="D68" s="18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</row>
    <row r="69" spans="1:46">
      <c r="A69" s="13"/>
      <c r="B69" s="11"/>
      <c r="C69" s="183"/>
      <c r="D69" s="183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</row>
    <row r="70" spans="1:46"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</row>
    <row r="71" spans="1:46"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</row>
    <row r="72" spans="1:46"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</row>
    <row r="73" spans="1:46"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</row>
    <row r="74" spans="1:46"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</row>
    <row r="75" spans="1:46"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</row>
    <row r="76" spans="1:46"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</row>
    <row r="77" spans="1:46"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</row>
  </sheetData>
  <sortState columnSort="1" caseSensitive="1" ref="D2:AB69">
    <sortCondition ref="D2:AB2"/>
  </sortState>
  <pageMargins left="0.7" right="0.7" top="0.75" bottom="0.75" header="0.3" footer="0.3"/>
  <pageSetup paperSize="9" orientation="portrait" verticalDpi="597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E88"/>
  <sheetViews>
    <sheetView topLeftCell="A22" zoomScale="80" zoomScaleNormal="80" workbookViewId="0">
      <pane xSplit="11460"/>
      <selection activeCell="J66" sqref="J66"/>
      <selection pane="topRight" activeCell="A27" sqref="A27"/>
    </sheetView>
  </sheetViews>
  <sheetFormatPr baseColWidth="10" defaultRowHeight="15"/>
  <cols>
    <col min="1" max="1" width="5.7109375" style="34" bestFit="1" customWidth="1"/>
    <col min="2" max="2" width="3" style="34" bestFit="1" customWidth="1"/>
    <col min="3" max="3" width="8.140625" style="34" customWidth="1"/>
    <col min="4" max="4" width="27.85546875" style="34" bestFit="1" customWidth="1"/>
    <col min="5" max="5" width="12" style="34" customWidth="1"/>
    <col min="6" max="6" width="10.85546875" style="34" customWidth="1"/>
    <col min="7" max="7" width="14.7109375" style="34" customWidth="1"/>
    <col min="8" max="8" width="17.85546875" style="34" customWidth="1"/>
    <col min="9" max="10" width="10.42578125" style="34" customWidth="1"/>
    <col min="11" max="11" width="8.5703125" style="163" customWidth="1"/>
    <col min="12" max="12" width="8.5703125" style="34" customWidth="1"/>
    <col min="13" max="13" width="13.42578125" style="34" bestFit="1" customWidth="1"/>
    <col min="14" max="14" width="16.42578125" style="34" bestFit="1" customWidth="1"/>
    <col min="15" max="15" width="7.7109375" style="34" bestFit="1" customWidth="1"/>
    <col min="16" max="16" width="12.28515625" style="34" customWidth="1"/>
    <col min="17" max="17" width="12.28515625" style="34" hidden="1" customWidth="1"/>
    <col min="18" max="18" width="5.28515625" style="34" customWidth="1"/>
    <col min="19" max="19" width="11" style="34" customWidth="1"/>
    <col min="20" max="22" width="12.28515625" style="34" hidden="1" customWidth="1"/>
    <col min="23" max="23" width="12.28515625" style="34" customWidth="1"/>
    <col min="24" max="24" width="10.28515625" style="34" customWidth="1"/>
    <col min="25" max="25" width="13" style="34" customWidth="1"/>
    <col min="26" max="26" width="10.85546875" style="34" hidden="1" customWidth="1"/>
    <col min="27" max="27" width="5.28515625" style="34" customWidth="1"/>
    <col min="28" max="29" width="10.140625" style="34" customWidth="1"/>
    <col min="30" max="30" width="9.28515625" style="34" customWidth="1"/>
    <col min="31" max="31" width="13.140625" style="34" customWidth="1"/>
    <col min="32" max="32" width="12.28515625" style="34" customWidth="1"/>
    <col min="33" max="33" width="3.42578125" style="34" customWidth="1"/>
    <col min="34" max="36" width="10.140625" style="34" customWidth="1"/>
    <col min="37" max="37" width="13.140625" style="34" customWidth="1"/>
    <col min="38" max="38" width="10.85546875" style="34" customWidth="1"/>
    <col min="39" max="39" width="5.28515625" style="34" customWidth="1"/>
    <col min="40" max="42" width="10.140625" style="34" customWidth="1"/>
    <col min="43" max="43" width="13.28515625" style="34" customWidth="1"/>
    <col min="44" max="44" width="13.140625" style="34" customWidth="1"/>
    <col min="45" max="45" width="3.7109375" style="34" customWidth="1"/>
    <col min="46" max="46" width="9" style="34" customWidth="1"/>
    <col min="47" max="48" width="10.28515625" style="34" customWidth="1"/>
    <col min="49" max="49" width="13.140625" style="34" customWidth="1"/>
    <col min="50" max="50" width="10.28515625" style="34" customWidth="1"/>
    <col min="51" max="51" width="3.7109375" style="34" customWidth="1"/>
    <col min="52" max="52" width="9" style="34" customWidth="1"/>
    <col min="53" max="56" width="12.28515625" style="34" customWidth="1"/>
    <col min="57" max="57" width="3.28515625" style="34" customWidth="1"/>
    <col min="58" max="58" width="9.42578125" style="224" customWidth="1"/>
    <col min="59" max="60" width="10.7109375" style="34" customWidth="1"/>
    <col min="61" max="61" width="12.42578125" style="34" customWidth="1"/>
    <col min="62" max="63" width="10.7109375" style="34" customWidth="1"/>
    <col min="64" max="80" width="12.28515625" style="34" customWidth="1"/>
    <col min="81" max="16384" width="11.42578125" style="34"/>
  </cols>
  <sheetData>
    <row r="1" spans="2:82" ht="42.75" customHeight="1" thickBot="1">
      <c r="B1" s="298" t="s">
        <v>103</v>
      </c>
      <c r="C1" s="299"/>
      <c r="D1" s="299"/>
      <c r="E1" s="299"/>
      <c r="F1" s="299"/>
      <c r="G1" s="299"/>
      <c r="H1" s="299"/>
      <c r="I1" s="299"/>
      <c r="J1" s="299"/>
      <c r="K1" s="300"/>
    </row>
    <row r="2" spans="2:82" ht="6.75" customHeight="1"/>
    <row r="3" spans="2:82" ht="21" customHeight="1">
      <c r="B3" s="30"/>
      <c r="C3" s="31"/>
      <c r="D3" s="32" t="s">
        <v>107</v>
      </c>
      <c r="E3" s="58">
        <f>IF('FEUILLE DE DONNEES'!D39="0","0",'FEUILLE DE DONNEES'!D39)</f>
        <v>17</v>
      </c>
      <c r="F3" s="292" t="str">
        <f>IF(E3&gt;0,HLOOKUP(E3,COMPOSITTIONS!$D$1:$AB$2,2,0),"")</f>
        <v>MS ALFA 32</v>
      </c>
      <c r="G3" s="293"/>
      <c r="H3" s="293"/>
      <c r="I3" s="294"/>
      <c r="J3" s="58">
        <f>'FEUILLE DE DONNEES'!H39</f>
        <v>19</v>
      </c>
      <c r="K3" s="131" t="s">
        <v>57</v>
      </c>
      <c r="L3" s="33"/>
      <c r="Q3" s="235"/>
      <c r="R3" s="235"/>
      <c r="S3" s="235"/>
      <c r="T3" s="235"/>
      <c r="U3" s="235"/>
      <c r="V3" s="235"/>
      <c r="W3" s="235"/>
      <c r="X3" s="235"/>
      <c r="CD3" s="66"/>
    </row>
    <row r="4" spans="2:82" ht="21" customHeight="1">
      <c r="B4" s="30"/>
      <c r="C4" s="31"/>
      <c r="D4" s="32" t="s">
        <v>108</v>
      </c>
      <c r="E4" s="58">
        <f>IF('FEUILLE DE DONNEES'!D40="0","0",'FEUILLE DE DONNEES'!D40)</f>
        <v>0</v>
      </c>
      <c r="F4" s="292" t="str">
        <f>IF(OR(E4="",HLOOKUP(E4,COMPOSITTIONS!$D$1:$AB$2,2,0)=""),"",HLOOKUP(E4,COMPOSITTIONS!$D$1:$AB$2,2,0))</f>
        <v/>
      </c>
      <c r="G4" s="293"/>
      <c r="H4" s="293"/>
      <c r="I4" s="294"/>
      <c r="J4" s="58">
        <f>'FEUILLE DE DONNEES'!H40</f>
        <v>0</v>
      </c>
      <c r="K4" s="131" t="s">
        <v>57</v>
      </c>
      <c r="L4" s="33"/>
      <c r="Q4" s="235"/>
      <c r="R4" s="235"/>
      <c r="S4" s="235"/>
      <c r="T4" s="235"/>
      <c r="U4" s="235"/>
      <c r="V4" s="235"/>
      <c r="W4" s="235"/>
      <c r="X4" s="235"/>
      <c r="AF4" s="186"/>
      <c r="CD4" s="66"/>
    </row>
    <row r="5" spans="2:82" ht="15" customHeight="1">
      <c r="B5" s="30"/>
      <c r="C5" s="31"/>
      <c r="D5" s="32" t="s">
        <v>70</v>
      </c>
      <c r="E5" s="161"/>
      <c r="F5" s="291"/>
      <c r="G5" s="291"/>
      <c r="H5" s="291"/>
      <c r="I5" s="291"/>
      <c r="J5" s="233" t="str">
        <f>IF('FEUILLE DE DONNEES'!H41="","",'FEUILLE DE DONNEES'!H41)</f>
        <v/>
      </c>
      <c r="K5" s="184"/>
      <c r="Q5" s="235"/>
      <c r="R5" s="235"/>
      <c r="S5" s="235"/>
      <c r="T5" s="235"/>
      <c r="U5" s="235"/>
      <c r="V5" s="235"/>
      <c r="W5" s="235"/>
      <c r="X5" s="235"/>
      <c r="CD5" s="66"/>
    </row>
    <row r="6" spans="2:82" ht="21" customHeight="1">
      <c r="B6" s="30"/>
      <c r="C6" s="31"/>
      <c r="D6" s="32" t="s">
        <v>77</v>
      </c>
      <c r="E6" s="58" t="str">
        <f>IF('FEUILLE DE DONNEES'!D42="","",'FEUILLE DE DONNEES'!D42)</f>
        <v/>
      </c>
      <c r="F6" s="301" t="str">
        <f t="shared" ref="F6:F11" si="0">IF(E6="","",VLOOKUP(E6,$B$16:$D$80,3,0))</f>
        <v/>
      </c>
      <c r="G6" s="301"/>
      <c r="H6" s="301"/>
      <c r="I6" s="301"/>
      <c r="J6" s="58" t="str">
        <f>IF('FEUILLE DE DONNEES'!H42="","",'FEUILLE DE DONNEES'!H42)</f>
        <v/>
      </c>
      <c r="K6" s="132" t="s">
        <v>57</v>
      </c>
      <c r="L6" s="33"/>
      <c r="Q6" s="235"/>
      <c r="R6" s="235"/>
      <c r="S6" s="235"/>
      <c r="T6" s="235"/>
      <c r="U6" s="235"/>
      <c r="V6" s="235"/>
      <c r="W6" s="235"/>
      <c r="X6" s="235"/>
      <c r="CD6" s="66"/>
    </row>
    <row r="7" spans="2:82" ht="21" customHeight="1">
      <c r="B7" s="30"/>
      <c r="C7" s="31"/>
      <c r="D7" s="32" t="s">
        <v>78</v>
      </c>
      <c r="E7" s="58" t="str">
        <f>IF('FEUILLE DE DONNEES'!D43="","",'FEUILLE DE DONNEES'!D43)</f>
        <v/>
      </c>
      <c r="F7" s="301" t="str">
        <f t="shared" si="0"/>
        <v/>
      </c>
      <c r="G7" s="301"/>
      <c r="H7" s="301"/>
      <c r="I7" s="301"/>
      <c r="J7" s="58" t="str">
        <f>IF('FEUILLE DE DONNEES'!H43="","",'FEUILLE DE DONNEES'!H43)</f>
        <v/>
      </c>
      <c r="K7" s="132" t="s">
        <v>57</v>
      </c>
      <c r="L7" s="33"/>
      <c r="Q7" s="235"/>
      <c r="R7" s="235"/>
      <c r="S7" s="235"/>
      <c r="T7" s="235"/>
      <c r="U7" s="235"/>
      <c r="V7" s="235"/>
      <c r="W7" s="235"/>
      <c r="X7" s="235"/>
      <c r="CD7" s="66"/>
    </row>
    <row r="8" spans="2:82" ht="21" customHeight="1">
      <c r="B8" s="30"/>
      <c r="C8" s="31"/>
      <c r="D8" s="32" t="s">
        <v>79</v>
      </c>
      <c r="E8" s="58" t="str">
        <f>IF('FEUILLE DE DONNEES'!D44="","",'FEUILLE DE DONNEES'!D44)</f>
        <v/>
      </c>
      <c r="F8" s="301" t="str">
        <f t="shared" si="0"/>
        <v/>
      </c>
      <c r="G8" s="301"/>
      <c r="H8" s="301"/>
      <c r="I8" s="301"/>
      <c r="J8" s="58" t="str">
        <f>IF('FEUILLE DE DONNEES'!H44="","",'FEUILLE DE DONNEES'!H44)</f>
        <v/>
      </c>
      <c r="K8" s="132" t="s">
        <v>57</v>
      </c>
      <c r="L8" s="33"/>
    </row>
    <row r="9" spans="2:82" ht="21" customHeight="1">
      <c r="B9" s="30"/>
      <c r="C9" s="31"/>
      <c r="D9" s="32" t="s">
        <v>80</v>
      </c>
      <c r="E9" s="58" t="str">
        <f>IF('FEUILLE DE DONNEES'!D45="","",'FEUILLE DE DONNEES'!D45)</f>
        <v/>
      </c>
      <c r="F9" s="301" t="str">
        <f t="shared" si="0"/>
        <v/>
      </c>
      <c r="G9" s="301"/>
      <c r="H9" s="301"/>
      <c r="I9" s="301"/>
      <c r="J9" s="58" t="str">
        <f>IF('FEUILLE DE DONNEES'!H45="","",'FEUILLE DE DONNEES'!H45)</f>
        <v/>
      </c>
      <c r="K9" s="132" t="s">
        <v>57</v>
      </c>
      <c r="L9" s="33"/>
      <c r="M9" s="37"/>
      <c r="N9" s="234"/>
      <c r="O9" s="37"/>
      <c r="P9" s="37"/>
      <c r="Q9" s="38"/>
      <c r="AB9" s="39"/>
      <c r="AC9" s="39"/>
      <c r="AD9" s="39"/>
      <c r="AE9" s="39"/>
      <c r="AF9" s="30"/>
      <c r="AG9" s="30"/>
      <c r="AH9" s="39"/>
      <c r="AI9" s="39"/>
      <c r="AJ9" s="39"/>
      <c r="AK9" s="30"/>
      <c r="AL9" s="30"/>
      <c r="AN9" s="39"/>
      <c r="AO9" s="39"/>
      <c r="AP9" s="39"/>
      <c r="AQ9" s="30"/>
      <c r="AR9" s="30"/>
      <c r="AT9" s="39"/>
      <c r="AU9" s="39"/>
      <c r="AV9" s="39"/>
      <c r="AW9" s="30"/>
      <c r="AX9" s="30"/>
    </row>
    <row r="10" spans="2:82" ht="21" customHeight="1">
      <c r="B10" s="30"/>
      <c r="C10" s="36"/>
      <c r="D10" s="32" t="s">
        <v>81</v>
      </c>
      <c r="E10" s="58" t="str">
        <f>IF('FEUILLE DE DONNEES'!D46="","",'FEUILLE DE DONNEES'!D46)</f>
        <v/>
      </c>
      <c r="F10" s="301" t="str">
        <f t="shared" si="0"/>
        <v/>
      </c>
      <c r="G10" s="301"/>
      <c r="H10" s="301"/>
      <c r="I10" s="301"/>
      <c r="J10" s="58" t="str">
        <f>IF('FEUILLE DE DONNEES'!H46="","",'FEUILLE DE DONNEES'!H46)</f>
        <v/>
      </c>
      <c r="K10" s="132" t="s">
        <v>57</v>
      </c>
      <c r="L10" s="33"/>
      <c r="M10" s="37"/>
      <c r="N10" s="37"/>
      <c r="O10" s="37"/>
      <c r="P10" s="37"/>
      <c r="Q10" s="38"/>
      <c r="AB10" s="39"/>
      <c r="AC10" s="39"/>
      <c r="AD10" s="39"/>
      <c r="AE10" s="39"/>
      <c r="AF10" s="30"/>
      <c r="AG10" s="30"/>
      <c r="AH10" s="39"/>
      <c r="AI10" s="39"/>
      <c r="AJ10" s="39"/>
      <c r="AK10" s="30"/>
      <c r="AL10" s="30"/>
      <c r="AN10" s="39"/>
      <c r="AO10" s="39"/>
      <c r="AP10" s="39"/>
      <c r="AQ10" s="30"/>
      <c r="AR10" s="30"/>
      <c r="AT10" s="39"/>
      <c r="AU10" s="39"/>
      <c r="AV10" s="39"/>
      <c r="AW10" s="30"/>
      <c r="AX10" s="30"/>
    </row>
    <row r="11" spans="2:82" ht="21" customHeight="1">
      <c r="B11" s="30"/>
      <c r="C11" s="36"/>
      <c r="D11" s="32" t="s">
        <v>82</v>
      </c>
      <c r="E11" s="58" t="str">
        <f>IF('FEUILLE DE DONNEES'!D47="","",'FEUILLE DE DONNEES'!D47)</f>
        <v/>
      </c>
      <c r="F11" s="301" t="str">
        <f t="shared" si="0"/>
        <v/>
      </c>
      <c r="G11" s="301"/>
      <c r="H11" s="301"/>
      <c r="I11" s="301"/>
      <c r="J11" s="58" t="str">
        <f>IF('FEUILLE DE DONNEES'!H47="","",'FEUILLE DE DONNEES'!H47)</f>
        <v/>
      </c>
      <c r="K11" s="132" t="s">
        <v>57</v>
      </c>
      <c r="L11" s="33"/>
      <c r="M11" s="37"/>
      <c r="N11" s="37"/>
      <c r="O11" s="37"/>
      <c r="P11" s="37"/>
      <c r="Q11" s="38"/>
      <c r="AB11" s="39"/>
      <c r="AC11" s="39"/>
      <c r="AD11" s="39"/>
      <c r="AE11" s="39"/>
      <c r="AF11" s="30"/>
      <c r="AG11" s="30"/>
      <c r="AH11" s="39"/>
      <c r="AI11" s="39"/>
      <c r="AJ11" s="39"/>
      <c r="AK11" s="30"/>
      <c r="AL11" s="30"/>
      <c r="AN11" s="39"/>
      <c r="AO11" s="39"/>
      <c r="AP11" s="39"/>
      <c r="AQ11" s="30"/>
      <c r="AR11" s="30"/>
      <c r="AT11" s="39"/>
      <c r="AU11" s="39"/>
      <c r="AV11" s="39"/>
      <c r="AW11" s="30"/>
      <c r="AX11" s="30"/>
    </row>
    <row r="12" spans="2:82" s="56" customFormat="1" ht="21" customHeight="1" thickBot="1">
      <c r="B12" s="30"/>
      <c r="C12" s="35"/>
      <c r="D12" s="59"/>
      <c r="E12" s="60"/>
      <c r="F12" s="55"/>
      <c r="G12" s="55"/>
      <c r="H12" s="55"/>
      <c r="I12" s="55"/>
      <c r="J12" s="63"/>
      <c r="K12" s="55"/>
      <c r="L12" s="55"/>
      <c r="M12" s="61"/>
      <c r="N12" s="61"/>
      <c r="O12" s="61"/>
      <c r="P12" s="61"/>
      <c r="Q12" s="62"/>
      <c r="AB12" s="39"/>
      <c r="AC12" s="39"/>
      <c r="AD12" s="39"/>
      <c r="AE12" s="39"/>
      <c r="AF12" s="30"/>
      <c r="AG12" s="30"/>
      <c r="AH12" s="39"/>
      <c r="AI12" s="39"/>
      <c r="AJ12" s="39"/>
      <c r="AK12" s="30"/>
      <c r="AL12" s="30"/>
      <c r="AN12" s="39"/>
      <c r="AO12" s="39"/>
      <c r="AP12" s="39"/>
      <c r="AQ12" s="30"/>
      <c r="AR12" s="30"/>
      <c r="AT12" s="39"/>
      <c r="AU12" s="39"/>
      <c r="AV12" s="39"/>
      <c r="AW12" s="30"/>
      <c r="AX12" s="30"/>
      <c r="BF12" s="225"/>
    </row>
    <row r="13" spans="2:82" ht="15.75" customHeight="1" thickBot="1">
      <c r="B13" s="295" t="s">
        <v>92</v>
      </c>
      <c r="C13" s="295"/>
      <c r="D13" s="296"/>
      <c r="E13" s="193">
        <f>SUM(I25+I30+I32+I33+I35+I36+I38+I39+I47+I48+I59+I60+I66+I67+I68+I69+I70+I71+I72+I73+I74+I75+I76+I77+I78+I79+I80)</f>
        <v>0.39917600465178532</v>
      </c>
      <c r="F13" s="297" t="s">
        <v>93</v>
      </c>
      <c r="G13" s="297"/>
      <c r="H13" s="302"/>
      <c r="I13" s="64" t="s">
        <v>71</v>
      </c>
      <c r="J13" s="65">
        <f>IF(SUM(J3:J11)=0,"",SUM(J3:J11))</f>
        <v>19</v>
      </c>
      <c r="K13" s="132" t="s">
        <v>57</v>
      </c>
      <c r="L13" s="41"/>
      <c r="M13" s="286" t="s">
        <v>109</v>
      </c>
      <c r="N13" s="286"/>
      <c r="O13" s="286"/>
      <c r="P13" s="286"/>
      <c r="Q13" s="286"/>
      <c r="S13" s="282" t="s">
        <v>110</v>
      </c>
      <c r="T13" s="283"/>
      <c r="U13" s="283"/>
      <c r="V13" s="283"/>
      <c r="W13" s="283"/>
      <c r="X13" s="283"/>
      <c r="Y13" s="283"/>
      <c r="Z13" s="284"/>
      <c r="AB13" s="282" t="s">
        <v>134</v>
      </c>
      <c r="AC13" s="283"/>
      <c r="AD13" s="283"/>
      <c r="AE13" s="283"/>
      <c r="AF13" s="284"/>
      <c r="AG13" s="30"/>
      <c r="AH13" s="282" t="s">
        <v>132</v>
      </c>
      <c r="AI13" s="283"/>
      <c r="AJ13" s="283"/>
      <c r="AK13" s="283"/>
      <c r="AL13" s="284"/>
      <c r="AN13" s="282" t="s">
        <v>133</v>
      </c>
      <c r="AO13" s="283"/>
      <c r="AP13" s="283"/>
      <c r="AQ13" s="283"/>
      <c r="AR13" s="284"/>
      <c r="AT13" s="282" t="s">
        <v>135</v>
      </c>
      <c r="AU13" s="283"/>
      <c r="AV13" s="283"/>
      <c r="AW13" s="283"/>
      <c r="AX13" s="284"/>
      <c r="AZ13" s="282" t="s">
        <v>136</v>
      </c>
      <c r="BA13" s="283"/>
      <c r="BB13" s="283"/>
      <c r="BC13" s="283"/>
      <c r="BD13" s="284"/>
      <c r="BF13" s="282" t="s">
        <v>137</v>
      </c>
      <c r="BG13" s="283"/>
      <c r="BH13" s="283"/>
      <c r="BI13" s="283"/>
      <c r="BJ13" s="284"/>
      <c r="BK13" s="222"/>
    </row>
    <row r="14" spans="2:82" ht="15.75" customHeight="1" thickBot="1">
      <c r="B14" s="295" t="s">
        <v>92</v>
      </c>
      <c r="C14" s="295"/>
      <c r="D14" s="296"/>
      <c r="E14" s="193">
        <f>SUM(I18+I19+I20+I21+I22+I23+I24+I26+I27+I28+I29+I31+I34+I37+I40+I41+I42+I43+I44+I45+I46+I49+I50+I51+I52+I53+I54+I55+I56+I57+I58+I61+I62+I63+I64+I65)</f>
        <v>0.60082399534821462</v>
      </c>
      <c r="F14" s="297" t="s">
        <v>139</v>
      </c>
      <c r="G14" s="297"/>
      <c r="H14" s="297"/>
      <c r="I14" s="185"/>
      <c r="J14" s="243"/>
      <c r="K14" s="33"/>
      <c r="L14" s="41"/>
      <c r="M14" s="286"/>
      <c r="N14" s="286"/>
      <c r="O14" s="286"/>
      <c r="P14" s="286"/>
      <c r="Q14" s="286"/>
      <c r="S14" s="285"/>
      <c r="T14" s="286"/>
      <c r="U14" s="286"/>
      <c r="V14" s="286"/>
      <c r="W14" s="286"/>
      <c r="X14" s="286"/>
      <c r="Y14" s="286"/>
      <c r="Z14" s="287"/>
      <c r="AB14" s="285"/>
      <c r="AC14" s="286"/>
      <c r="AD14" s="286"/>
      <c r="AE14" s="286"/>
      <c r="AF14" s="287"/>
      <c r="AG14" s="30"/>
      <c r="AH14" s="285"/>
      <c r="AI14" s="286"/>
      <c r="AJ14" s="286"/>
      <c r="AK14" s="286"/>
      <c r="AL14" s="287"/>
      <c r="AN14" s="285"/>
      <c r="AO14" s="286"/>
      <c r="AP14" s="286"/>
      <c r="AQ14" s="286"/>
      <c r="AR14" s="287"/>
      <c r="AT14" s="285"/>
      <c r="AU14" s="286"/>
      <c r="AV14" s="286"/>
      <c r="AW14" s="286"/>
      <c r="AX14" s="287"/>
      <c r="AZ14" s="285"/>
      <c r="BA14" s="286"/>
      <c r="BB14" s="286"/>
      <c r="BC14" s="286"/>
      <c r="BD14" s="287"/>
      <c r="BF14" s="285"/>
      <c r="BG14" s="286"/>
      <c r="BH14" s="286"/>
      <c r="BI14" s="286"/>
      <c r="BJ14" s="287"/>
      <c r="BK14" s="222"/>
    </row>
    <row r="15" spans="2:82" ht="12.75" customHeight="1" thickBot="1">
      <c r="C15" s="40"/>
      <c r="D15" s="40"/>
      <c r="E15" s="40"/>
      <c r="F15" s="41"/>
      <c r="G15" s="40"/>
      <c r="H15" s="42"/>
      <c r="I15" s="41"/>
      <c r="J15" s="41"/>
      <c r="K15" s="185"/>
      <c r="L15" s="41"/>
      <c r="M15" s="289"/>
      <c r="N15" s="289"/>
      <c r="O15" s="289"/>
      <c r="P15" s="289"/>
      <c r="Q15" s="289"/>
      <c r="S15" s="288"/>
      <c r="T15" s="289"/>
      <c r="U15" s="289"/>
      <c r="V15" s="289"/>
      <c r="W15" s="289"/>
      <c r="X15" s="289"/>
      <c r="Y15" s="289"/>
      <c r="Z15" s="290"/>
      <c r="AB15" s="288"/>
      <c r="AC15" s="289"/>
      <c r="AD15" s="289"/>
      <c r="AE15" s="289"/>
      <c r="AF15" s="290"/>
      <c r="AG15" s="30"/>
      <c r="AH15" s="288"/>
      <c r="AI15" s="289"/>
      <c r="AJ15" s="289"/>
      <c r="AK15" s="289"/>
      <c r="AL15" s="290"/>
      <c r="AN15" s="288"/>
      <c r="AO15" s="289"/>
      <c r="AP15" s="289"/>
      <c r="AQ15" s="289"/>
      <c r="AR15" s="290"/>
      <c r="AT15" s="288"/>
      <c r="AU15" s="289"/>
      <c r="AV15" s="289"/>
      <c r="AW15" s="289"/>
      <c r="AX15" s="290"/>
      <c r="AZ15" s="288"/>
      <c r="BA15" s="289"/>
      <c r="BB15" s="289"/>
      <c r="BC15" s="289"/>
      <c r="BD15" s="290"/>
      <c r="BF15" s="288"/>
      <c r="BG15" s="289"/>
      <c r="BH15" s="289"/>
      <c r="BI15" s="289"/>
      <c r="BJ15" s="290"/>
      <c r="BK15" s="222"/>
    </row>
    <row r="16" spans="2:82" ht="58.5" customHeight="1" thickBot="1">
      <c r="C16" s="209" t="s">
        <v>11</v>
      </c>
      <c r="D16" s="211" t="s">
        <v>12</v>
      </c>
      <c r="E16" s="210" t="s">
        <v>128</v>
      </c>
      <c r="F16" s="202" t="s">
        <v>89</v>
      </c>
      <c r="G16" s="202" t="s">
        <v>64</v>
      </c>
      <c r="H16" s="204" t="s">
        <v>58</v>
      </c>
      <c r="I16" s="202" t="s">
        <v>83</v>
      </c>
      <c r="J16" s="44"/>
      <c r="K16" s="44"/>
      <c r="L16" s="44"/>
      <c r="M16" s="188" t="s">
        <v>131</v>
      </c>
      <c r="N16" s="191" t="s">
        <v>83</v>
      </c>
      <c r="O16" s="188" t="s">
        <v>127</v>
      </c>
      <c r="P16" s="221" t="s">
        <v>58</v>
      </c>
      <c r="Q16" s="218" t="s">
        <v>59</v>
      </c>
      <c r="S16" s="188" t="s">
        <v>60</v>
      </c>
      <c r="T16" s="187" t="s">
        <v>63</v>
      </c>
      <c r="U16" s="45" t="s">
        <v>84</v>
      </c>
      <c r="V16" s="201" t="s">
        <v>64</v>
      </c>
      <c r="W16" s="188" t="s">
        <v>83</v>
      </c>
      <c r="X16" s="43" t="s">
        <v>127</v>
      </c>
      <c r="Y16" s="221" t="s">
        <v>58</v>
      </c>
      <c r="Z16" s="218" t="s">
        <v>59</v>
      </c>
      <c r="AB16" s="188" t="s">
        <v>129</v>
      </c>
      <c r="AC16" s="188" t="s">
        <v>130</v>
      </c>
      <c r="AD16" s="188" t="s">
        <v>127</v>
      </c>
      <c r="AE16" s="191" t="s">
        <v>138</v>
      </c>
      <c r="AF16" s="221" t="s">
        <v>59</v>
      </c>
      <c r="AG16" s="30"/>
      <c r="AH16" s="188" t="s">
        <v>129</v>
      </c>
      <c r="AI16" s="191" t="s">
        <v>130</v>
      </c>
      <c r="AJ16" s="188" t="s">
        <v>127</v>
      </c>
      <c r="AK16" s="191" t="s">
        <v>138</v>
      </c>
      <c r="AL16" s="221" t="s">
        <v>59</v>
      </c>
      <c r="AN16" s="188" t="s">
        <v>129</v>
      </c>
      <c r="AO16" s="188" t="s">
        <v>130</v>
      </c>
      <c r="AP16" s="191" t="s">
        <v>127</v>
      </c>
      <c r="AQ16" s="188" t="s">
        <v>138</v>
      </c>
      <c r="AR16" s="218" t="s">
        <v>59</v>
      </c>
      <c r="AT16" s="217" t="s">
        <v>129</v>
      </c>
      <c r="AU16" s="188" t="s">
        <v>130</v>
      </c>
      <c r="AV16" s="241" t="s">
        <v>127</v>
      </c>
      <c r="AW16" s="188" t="s">
        <v>138</v>
      </c>
      <c r="AX16" s="218" t="s">
        <v>59</v>
      </c>
      <c r="AZ16" s="188" t="s">
        <v>129</v>
      </c>
      <c r="BA16" s="188" t="s">
        <v>130</v>
      </c>
      <c r="BB16" s="188" t="s">
        <v>127</v>
      </c>
      <c r="BC16" s="188" t="s">
        <v>138</v>
      </c>
      <c r="BD16" s="221" t="s">
        <v>59</v>
      </c>
      <c r="BF16" s="226" t="s">
        <v>129</v>
      </c>
      <c r="BG16" s="188" t="s">
        <v>130</v>
      </c>
      <c r="BH16" s="188" t="s">
        <v>127</v>
      </c>
      <c r="BI16" s="188" t="s">
        <v>138</v>
      </c>
      <c r="BJ16" s="221" t="s">
        <v>59</v>
      </c>
    </row>
    <row r="17" spans="1:62" ht="14.25" customHeight="1" thickBot="1">
      <c r="C17" s="46"/>
      <c r="D17" s="47"/>
      <c r="E17" s="48"/>
      <c r="F17" s="51">
        <f>SUM(F18:F80)</f>
        <v>19</v>
      </c>
      <c r="G17" s="242">
        <f>SUM(G18:G80)</f>
        <v>1</v>
      </c>
      <c r="H17" s="51">
        <f>SUM(H18:H80)</f>
        <v>10817738.961911585</v>
      </c>
      <c r="I17" s="50">
        <f>SUM(I18:I80)</f>
        <v>1</v>
      </c>
      <c r="J17" s="44"/>
      <c r="K17" s="44"/>
      <c r="L17" s="44"/>
      <c r="M17" s="48"/>
      <c r="N17" s="49">
        <f>SUM(N18:N81)</f>
        <v>100</v>
      </c>
      <c r="O17" s="49">
        <f>SUM(O18:O80)</f>
        <v>19</v>
      </c>
      <c r="P17" s="51">
        <f>SUM(P18:P80)</f>
        <v>10817738.961911585</v>
      </c>
      <c r="Q17" s="51">
        <f>SUM(Q18:Q80)</f>
        <v>1</v>
      </c>
      <c r="S17" s="49"/>
      <c r="T17" s="49" t="e">
        <f t="shared" ref="T17:Z17" ca="1" si="1">SUM(T18:T80)</f>
        <v>#DIV/0!</v>
      </c>
      <c r="U17" s="49" t="e">
        <f t="shared" si="1"/>
        <v>#REF!</v>
      </c>
      <c r="V17" s="49" t="e">
        <f t="shared" si="1"/>
        <v>#REF!</v>
      </c>
      <c r="W17" s="49">
        <f t="shared" si="1"/>
        <v>0</v>
      </c>
      <c r="X17" s="49">
        <f t="shared" si="1"/>
        <v>0</v>
      </c>
      <c r="Y17" s="51">
        <f t="shared" si="1"/>
        <v>0</v>
      </c>
      <c r="Z17" s="244" t="e">
        <f t="shared" si="1"/>
        <v>#DIV/0!</v>
      </c>
      <c r="AB17" s="49"/>
      <c r="AC17" s="194"/>
      <c r="AD17" s="194">
        <f>SUM(AD18:AD80)</f>
        <v>0</v>
      </c>
      <c r="AE17" s="194">
        <f>SUM(AE18:AE80)</f>
        <v>0</v>
      </c>
      <c r="AF17" s="51">
        <f>SUM(AF18:AF80)</f>
        <v>0</v>
      </c>
      <c r="AH17" s="49"/>
      <c r="AI17" s="49"/>
      <c r="AJ17" s="49">
        <f>SUM(AJ18:AJ80)</f>
        <v>0</v>
      </c>
      <c r="AK17" s="189">
        <f>SUM(AK18:AK80)</f>
        <v>0</v>
      </c>
      <c r="AL17" s="49">
        <f>SUM(AL18:AL80)</f>
        <v>0</v>
      </c>
      <c r="AN17" s="49"/>
      <c r="AO17" s="194"/>
      <c r="AP17" s="49">
        <f>SUM(AP18:AP80)</f>
        <v>0</v>
      </c>
      <c r="AQ17" s="228">
        <f>SUM(AQ18:AQ80)</f>
        <v>0</v>
      </c>
      <c r="AR17" s="51">
        <f>SUM($AR$18:AR80)</f>
        <v>0</v>
      </c>
      <c r="AT17" s="189"/>
      <c r="AU17" s="49"/>
      <c r="AV17" s="194">
        <f>SUM(AV18:AV80)</f>
        <v>0</v>
      </c>
      <c r="AW17" s="51">
        <f>SUM(AW18:AW80)</f>
        <v>0</v>
      </c>
      <c r="AX17" s="219">
        <f>SUM(AX18:AX80)</f>
        <v>0</v>
      </c>
      <c r="AZ17" s="49"/>
      <c r="BA17" s="49"/>
      <c r="BB17" s="189">
        <f>SUM(BB18:BB80)</f>
        <v>0</v>
      </c>
      <c r="BC17" s="51">
        <f>SUM(BC18:BC80)</f>
        <v>0</v>
      </c>
      <c r="BD17" s="244">
        <f>SUM(BD18:BD80)</f>
        <v>0</v>
      </c>
      <c r="BF17" s="227"/>
      <c r="BG17" s="189"/>
      <c r="BH17" s="189">
        <f>SUM(BH18:BH80)</f>
        <v>0</v>
      </c>
      <c r="BI17" s="51">
        <f>SUM(BI18:BI80)</f>
        <v>0</v>
      </c>
      <c r="BJ17" s="51">
        <f>SUM(BJ18:BJ80)</f>
        <v>0</v>
      </c>
    </row>
    <row r="18" spans="1:62" ht="13.5" customHeight="1" thickBot="1">
      <c r="A18" s="34" t="b">
        <f>ISNUMBER(G18)</f>
        <v>1</v>
      </c>
      <c r="B18" s="57">
        <f>COMPOSITTIONS!A4</f>
        <v>25</v>
      </c>
      <c r="C18" s="212">
        <f>COMPOSITTIONS!B4</f>
        <v>35</v>
      </c>
      <c r="D18" s="214" t="str">
        <f>COMPOSITTIONS!C4</f>
        <v>Avoine noire</v>
      </c>
      <c r="E18" s="206">
        <f t="shared" ref="E18:E80" si="2">C18/1000</f>
        <v>3.5000000000000003E-2</v>
      </c>
      <c r="F18" s="208">
        <f>SUM(O18+X18+AD18+AJ18+AP18+AV18+BB18+BH18)</f>
        <v>0</v>
      </c>
      <c r="G18" s="203">
        <f>F18/$F$17</f>
        <v>0</v>
      </c>
      <c r="H18" s="205">
        <f>SUM(P18+Y18+AE18+AK18+AQ18+AW18+BC18+BI18)</f>
        <v>0</v>
      </c>
      <c r="I18" s="203">
        <f>H18/$H$17</f>
        <v>0</v>
      </c>
      <c r="J18" s="303" t="str">
        <f>IF(I18&gt;0,MAX($J$17:J17)+1,"")</f>
        <v/>
      </c>
      <c r="K18" s="53"/>
      <c r="L18" s="53"/>
      <c r="M18" s="133">
        <f>E18</f>
        <v>3.5000000000000003E-2</v>
      </c>
      <c r="N18" s="52">
        <f>IF($F$3&lt;&gt;"",(HLOOKUP($F$3,COMPOSITTIONS!$E$2:$AB$66,3,FALSE)),"0")</f>
        <v>0</v>
      </c>
      <c r="O18" s="52">
        <f>((N18/100)*$J$3)</f>
        <v>0</v>
      </c>
      <c r="P18" s="52">
        <f>(O18*1000)/M18</f>
        <v>0</v>
      </c>
      <c r="Q18" s="195">
        <f>IF(P18="0","",(P18/$P$17))</f>
        <v>0</v>
      </c>
      <c r="S18" s="162">
        <f t="shared" ref="S18:S49" si="3">E18</f>
        <v>3.5000000000000003E-2</v>
      </c>
      <c r="T18" s="54" t="e">
        <f ca="1">IF(T18=#REF!,"0",$J$4/T18)</f>
        <v>#DIV/0!</v>
      </c>
      <c r="U18" s="54" t="e">
        <f>(($J$4*V18)/100)</f>
        <v>#REF!</v>
      </c>
      <c r="V18" s="232" t="e">
        <f>IF($F$4&lt;&gt;"",(HLOOKUP($F$4,COMPOSITTIONS!$E$2:$AB$66,3,FALSE)),#REF!)</f>
        <v>#REF!</v>
      </c>
      <c r="W18" s="208" t="str">
        <f>IF($F$4&lt;&gt;"",(HLOOKUP($F$4,COMPOSITTIONS!$E$2:$AB$66,3,FALSE)),"0")</f>
        <v>0</v>
      </c>
      <c r="X18" s="208">
        <f>((W18/100)*$J$4)</f>
        <v>0</v>
      </c>
      <c r="Y18" s="208">
        <f t="shared" ref="Y18:Y80" si="4">(X18*1000)/S18</f>
        <v>0</v>
      </c>
      <c r="Z18" s="245" t="e">
        <f>IF(Y18="0","0",(Y18/$Y$17))</f>
        <v>#DIV/0!</v>
      </c>
      <c r="AB18" s="230" t="str">
        <f>IF($E$6=25,(C18/1000),"0")</f>
        <v>0</v>
      </c>
      <c r="AC18" s="212" t="str">
        <f>IF(AB18="0","0",(1/AB18))</f>
        <v>0</v>
      </c>
      <c r="AD18" s="208" t="str">
        <f>IF(AB18="0","0",$J$6)</f>
        <v>0</v>
      </c>
      <c r="AE18" s="229" t="str">
        <f>IF(AB18="0","0",((AC18*1000)*AD18))</f>
        <v>0</v>
      </c>
      <c r="AF18" s="208" t="str">
        <f>IF(AB18="0","0",((AE18/$AE$17)*100))</f>
        <v>0</v>
      </c>
      <c r="AH18" s="230" t="str">
        <f>IF($E$7=25,(C18/1000),"0")</f>
        <v>0</v>
      </c>
      <c r="AI18" s="192" t="str">
        <f>IF(AH18="0","0",(1/AH18))</f>
        <v>0</v>
      </c>
      <c r="AJ18" s="208" t="str">
        <f>IF(AH18="0","0",$J$7)</f>
        <v>0</v>
      </c>
      <c r="AK18" s="229" t="str">
        <f>IF(AH18="0","0",((AI18*1000)*AJ18))</f>
        <v>0</v>
      </c>
      <c r="AL18" s="208" t="str">
        <f>IF(AH18="0","0",((AK18/$AK$17)*100))</f>
        <v>0</v>
      </c>
      <c r="AM18" s="53"/>
      <c r="AN18" s="230" t="str">
        <f>IF($E$8=25,(C18/1000),"0")</f>
        <v>0</v>
      </c>
      <c r="AO18" s="192" t="str">
        <f>IF(AN18="0","0",(1/AN18))</f>
        <v>0</v>
      </c>
      <c r="AP18" s="208" t="str">
        <f>IF(AN18="0","0",$J$8)</f>
        <v>0</v>
      </c>
      <c r="AQ18" s="229" t="str">
        <f>IF(AN18="0","0",((AO18*1000)*AP18))</f>
        <v>0</v>
      </c>
      <c r="AR18" s="208" t="str">
        <f>IF(AN18="0","0",((AQ18/$AE$17)*100))</f>
        <v>0</v>
      </c>
      <c r="AT18" s="190" t="str">
        <f>IF($E$9=25,(C18/1000),"0")</f>
        <v>0</v>
      </c>
      <c r="AU18" s="200" t="str">
        <f>IF(AT18="0","0",(1/AT18))</f>
        <v>0</v>
      </c>
      <c r="AV18" s="205" t="str">
        <f>IF(AT18="0","0",$J$9)</f>
        <v>0</v>
      </c>
      <c r="AW18" s="220" t="str">
        <f>IF(AT18="0","0",((AU18*1000)*AV18))</f>
        <v>0</v>
      </c>
      <c r="AX18" s="245" t="str">
        <f>IF(AT18="0","0",(AW18/$AW$17))</f>
        <v>0</v>
      </c>
      <c r="AZ18" s="190" t="str">
        <f>IF($E$10=25,(C18/1000),"0")</f>
        <v>0</v>
      </c>
      <c r="BA18" s="199" t="str">
        <f>IF(AZ18="0","0",(1/AZ18))</f>
        <v>0</v>
      </c>
      <c r="BB18" s="205" t="str">
        <f>IF(AZ18="0","0",$J$10)</f>
        <v>0</v>
      </c>
      <c r="BC18" s="220" t="str">
        <f>IF(AZ18="0","0",((BA18*1000)*BB18))</f>
        <v>0</v>
      </c>
      <c r="BD18" s="245" t="str">
        <f>IF(AZ18="0","0",(BC18/$BC$17))</f>
        <v>0</v>
      </c>
      <c r="BF18" s="223" t="str">
        <f>IF($E$11=25,(C18/1000),"0")</f>
        <v>0</v>
      </c>
      <c r="BG18" s="199" t="str">
        <f>IF(BF18="0","0",(1/BF18))</f>
        <v>0</v>
      </c>
      <c r="BH18" s="205" t="str">
        <f>IF(BF18="0","0",$J$11)</f>
        <v>0</v>
      </c>
      <c r="BI18" s="220" t="str">
        <f>IF(BF18="0","0",((BG18*1000)*BH18))</f>
        <v>0</v>
      </c>
      <c r="BJ18" s="195" t="str">
        <f>IF(BF18="0","0",(BI18/$BI$17))</f>
        <v>0</v>
      </c>
    </row>
    <row r="19" spans="1:62" ht="13.5" customHeight="1" thickBot="1">
      <c r="A19" s="34" t="b">
        <f t="shared" ref="A19:A80" si="5">ISNUMBER(G19)</f>
        <v>1</v>
      </c>
      <c r="B19" s="57">
        <f>COMPOSITTIONS!A5</f>
        <v>26</v>
      </c>
      <c r="C19" s="212">
        <f>COMPOSITTIONS!B5</f>
        <v>30</v>
      </c>
      <c r="D19" s="214" t="str">
        <f>COMPOSITTIONS!C5</f>
        <v>Avoine rude</v>
      </c>
      <c r="E19" s="206">
        <f t="shared" si="2"/>
        <v>0.03</v>
      </c>
      <c r="F19" s="208">
        <f t="shared" ref="F19:F80" si="6">SUM(O19+X19+AD19+AJ19+AP19+AV19+BB19+BH19)</f>
        <v>0</v>
      </c>
      <c r="G19" s="203">
        <f t="shared" ref="G19:G80" si="7">F19/$F$17</f>
        <v>0</v>
      </c>
      <c r="H19" s="205">
        <f t="shared" ref="H19:H80" si="8">SUM(P19+Y19+AE19+AK19+AQ19+AW19+BC19+BI19)</f>
        <v>0</v>
      </c>
      <c r="I19" s="203">
        <f t="shared" ref="I19:I80" si="9">H19/$H$17</f>
        <v>0</v>
      </c>
      <c r="J19" s="303" t="str">
        <f>IF(I19&gt;0,MAX($J$17:J18)+1,"")</f>
        <v/>
      </c>
      <c r="K19" s="53"/>
      <c r="L19" s="53"/>
      <c r="M19" s="133">
        <f t="shared" ref="M19:M80" si="10">E19</f>
        <v>0.03</v>
      </c>
      <c r="N19" s="52">
        <f>IF($F$3&lt;&gt;"",(HLOOKUP($F$3,COMPOSITTIONS!$E$2:$AB$66,4,FALSE)),"0")</f>
        <v>0</v>
      </c>
      <c r="O19" s="52">
        <f t="shared" ref="O19:O80" si="11">((N19/100)*$J$3)</f>
        <v>0</v>
      </c>
      <c r="P19" s="52">
        <f t="shared" ref="P19:P25" si="12">(O19*1000)/M19</f>
        <v>0</v>
      </c>
      <c r="Q19" s="195">
        <f t="shared" ref="Q19:Q80" si="13">IF(P19="0","0",(P19/$P$17))</f>
        <v>0</v>
      </c>
      <c r="S19" s="162">
        <f t="shared" si="3"/>
        <v>0.03</v>
      </c>
      <c r="T19" s="54" t="e">
        <f ca="1">IF(T19=#REF!,"0",$J$4/T19)</f>
        <v>#DIV/0!</v>
      </c>
      <c r="U19" s="54" t="e">
        <f t="shared" ref="U19:U75" si="14">(($J$4*V19)/100)</f>
        <v>#REF!</v>
      </c>
      <c r="V19" s="232" t="e">
        <f>IF($F$4&lt;&gt;"",(HLOOKUP($F$4,COMPOSITTIONS!$E$2:$AB$66,5,FALSE)),#REF!)</f>
        <v>#REF!</v>
      </c>
      <c r="W19" s="208" t="str">
        <f>IF($F$4&lt;&gt;"",(HLOOKUP($F$4,COMPOSITTIONS!$E$2:$AB$66,4,FALSE)),"0")</f>
        <v>0</v>
      </c>
      <c r="X19" s="208">
        <f t="shared" ref="X19:X75" si="15">((W19/100)*$J$4)</f>
        <v>0</v>
      </c>
      <c r="Y19" s="208">
        <f t="shared" si="4"/>
        <v>0</v>
      </c>
      <c r="Z19" s="245" t="e">
        <f t="shared" ref="Z19:Z80" si="16">IF(Y19="","",(Y19/$Y$17))</f>
        <v>#DIV/0!</v>
      </c>
      <c r="AB19" s="230" t="str">
        <f>IF($E$6=26,(C19/1000),"0")</f>
        <v>0</v>
      </c>
      <c r="AC19" s="212" t="str">
        <f t="shared" ref="AC19:AC80" si="17">IF(AB19="0","0",(1/AB19))</f>
        <v>0</v>
      </c>
      <c r="AD19" s="208" t="str">
        <f t="shared" ref="AD19:AD80" si="18">IF(AB19="0","0",$J$6)</f>
        <v>0</v>
      </c>
      <c r="AE19" s="229" t="str">
        <f t="shared" ref="AE19:AE80" si="19">IF(AB19="0","0",((AC19*1000)*AD19))</f>
        <v>0</v>
      </c>
      <c r="AF19" s="208" t="str">
        <f t="shared" ref="AF19:AF80" si="20">IF(AB19="0","0",((AE19/$AE$17)*100))</f>
        <v>0</v>
      </c>
      <c r="AH19" s="230" t="str">
        <f>IF($E$7=26,(C19/1000),"0")</f>
        <v>0</v>
      </c>
      <c r="AI19" s="192" t="str">
        <f>IF(AH19="0","0",(1/AH19))</f>
        <v>0</v>
      </c>
      <c r="AJ19" s="208" t="str">
        <f>IF(AH19="0","0",$J$7)</f>
        <v>0</v>
      </c>
      <c r="AK19" s="229" t="str">
        <f>IF(AH19="0","0",((AI19*1000)*AJ19))</f>
        <v>0</v>
      </c>
      <c r="AL19" s="208" t="str">
        <f t="shared" ref="AL19:AL80" si="21">IF(AH19="0","0",((AK19/$AK$17)*100))</f>
        <v>0</v>
      </c>
      <c r="AN19" s="230" t="str">
        <f>IF($E$8=26,(C19/1000),"0")</f>
        <v>0</v>
      </c>
      <c r="AO19" s="192" t="str">
        <f t="shared" ref="AO19:AO80" si="22">IF(AN19="0","0",(1/AN19))</f>
        <v>0</v>
      </c>
      <c r="AP19" s="208" t="str">
        <f t="shared" ref="AP19:AP80" si="23">IF(AN19="0","0",$J$8)</f>
        <v>0</v>
      </c>
      <c r="AQ19" s="229" t="str">
        <f t="shared" ref="AQ19:AQ80" si="24">IF(AN19="0","0",((AO19*1000)*AP19))</f>
        <v>0</v>
      </c>
      <c r="AR19" s="208" t="str">
        <f t="shared" ref="AR19:AR80" si="25">IF(AN19="0","0",((AQ19/$AE$17)*100))</f>
        <v>0</v>
      </c>
      <c r="AT19" s="190" t="str">
        <f>IF($E$9=26,(C19/1000),"0")</f>
        <v>0</v>
      </c>
      <c r="AU19" s="200" t="str">
        <f>IF(AT19="0","0",(1/AT19))</f>
        <v>0</v>
      </c>
      <c r="AV19" s="205" t="str">
        <f>IF(AT19="0","0",$J$9)</f>
        <v>0</v>
      </c>
      <c r="AW19" s="220" t="str">
        <f>IF(AT19="0","0",((AU19*1000)*AV19))</f>
        <v>0</v>
      </c>
      <c r="AX19" s="245" t="str">
        <f t="shared" ref="AX19:AX80" si="26">IF(AT19="0","0",(AW19/$AW$17))</f>
        <v>0</v>
      </c>
      <c r="AZ19" s="190" t="str">
        <f>IF($E$10=26,(C19/1000),"0")</f>
        <v>0</v>
      </c>
      <c r="BA19" s="199" t="str">
        <f t="shared" ref="BA19:BA80" si="27">IF(AZ19="0","0",(1/AZ19))</f>
        <v>0</v>
      </c>
      <c r="BB19" s="205" t="str">
        <f t="shared" ref="BB19:BB80" si="28">IF(AZ19="0","0",$J$10)</f>
        <v>0</v>
      </c>
      <c r="BC19" s="220" t="str">
        <f t="shared" ref="BC19:BC80" si="29">IF(AZ19="0","0",((BA19*1000)*BB19))</f>
        <v>0</v>
      </c>
      <c r="BD19" s="245" t="str">
        <f t="shared" ref="BD19:BD80" si="30">IF(AZ19="0","0",(BC19/$BC$17))</f>
        <v>0</v>
      </c>
      <c r="BF19" s="223" t="str">
        <f>IF($E$11=26,(C19/1000),"0")</f>
        <v>0</v>
      </c>
      <c r="BG19" s="199" t="str">
        <f t="shared" ref="BG19:BG80" si="31">IF(BF19="0","0",(1/BF19))</f>
        <v>0</v>
      </c>
      <c r="BH19" s="205" t="str">
        <f t="shared" ref="BH19:BH25" si="32">IF(BF19="0","0",$J$11)</f>
        <v>0</v>
      </c>
      <c r="BI19" s="220" t="str">
        <f t="shared" ref="BI19:BI25" si="33">IF(BF19="0","0",((BG19*1000)*BH19))</f>
        <v>0</v>
      </c>
      <c r="BJ19" s="195" t="str">
        <f t="shared" ref="BJ19:BJ25" si="34">IF(BF19="0","0",(BI19/$BI$17))</f>
        <v>0</v>
      </c>
    </row>
    <row r="20" spans="1:62" ht="13.5" customHeight="1" thickBot="1">
      <c r="A20" s="34" t="b">
        <f t="shared" si="5"/>
        <v>1</v>
      </c>
      <c r="B20" s="57">
        <f>COMPOSITTIONS!A6</f>
        <v>27</v>
      </c>
      <c r="C20" s="212">
        <f>COMPOSITTIONS!B6</f>
        <v>1.8</v>
      </c>
      <c r="D20" s="214" t="str">
        <f>COMPOSITTIONS!C6</f>
        <v>Cameline</v>
      </c>
      <c r="E20" s="206">
        <f t="shared" si="2"/>
        <v>1.8E-3</v>
      </c>
      <c r="F20" s="208">
        <f t="shared" si="6"/>
        <v>0</v>
      </c>
      <c r="G20" s="203">
        <f t="shared" si="7"/>
        <v>0</v>
      </c>
      <c r="H20" s="205">
        <f t="shared" si="8"/>
        <v>0</v>
      </c>
      <c r="I20" s="203">
        <f t="shared" si="9"/>
        <v>0</v>
      </c>
      <c r="J20" s="303" t="str">
        <f>IF(I20&gt;0,MAX($J$17:J19)+1,"")</f>
        <v/>
      </c>
      <c r="K20" s="53"/>
      <c r="L20" s="53"/>
      <c r="M20" s="133">
        <f t="shared" si="10"/>
        <v>1.8E-3</v>
      </c>
      <c r="N20" s="52">
        <f>IF($F$3&lt;&gt;"",(HLOOKUP($F$3,COMPOSITTIONS!$E$2:$AB$66,5,FALSE)),"0")</f>
        <v>0</v>
      </c>
      <c r="O20" s="52">
        <f t="shared" si="11"/>
        <v>0</v>
      </c>
      <c r="P20" s="52">
        <f t="shared" si="12"/>
        <v>0</v>
      </c>
      <c r="Q20" s="195">
        <f t="shared" si="13"/>
        <v>0</v>
      </c>
      <c r="S20" s="162">
        <f t="shared" si="3"/>
        <v>1.8E-3</v>
      </c>
      <c r="T20" s="54" t="e">
        <f ca="1">IF(T20=#REF!,"0",$J$4/T20)</f>
        <v>#DIV/0!</v>
      </c>
      <c r="U20" s="54" t="e">
        <f t="shared" si="14"/>
        <v>#REF!</v>
      </c>
      <c r="V20" s="232" t="e">
        <f>IF($F$4&lt;&gt;"",(HLOOKUP($F$4,COMPOSITTIONS!$E$2:$AB$66,5,FALSE)),#REF!)</f>
        <v>#REF!</v>
      </c>
      <c r="W20" s="208" t="str">
        <f>IF($F$4&lt;&gt;"",(HLOOKUP($F$4,COMPOSITTIONS!$E$2:$AB$66,5,FALSE)),"0")</f>
        <v>0</v>
      </c>
      <c r="X20" s="208">
        <f t="shared" si="15"/>
        <v>0</v>
      </c>
      <c r="Y20" s="208">
        <f t="shared" si="4"/>
        <v>0</v>
      </c>
      <c r="Z20" s="245" t="e">
        <f t="shared" si="16"/>
        <v>#DIV/0!</v>
      </c>
      <c r="AB20" s="230" t="str">
        <f>IF($E$6=27,(C20/1000),"0")</f>
        <v>0</v>
      </c>
      <c r="AC20" s="212" t="str">
        <f t="shared" si="17"/>
        <v>0</v>
      </c>
      <c r="AD20" s="208" t="str">
        <f t="shared" si="18"/>
        <v>0</v>
      </c>
      <c r="AE20" s="229" t="str">
        <f t="shared" si="19"/>
        <v>0</v>
      </c>
      <c r="AF20" s="208" t="str">
        <f t="shared" si="20"/>
        <v>0</v>
      </c>
      <c r="AH20" s="230" t="str">
        <f>IF($E$7=27,(C20/1000),"0")</f>
        <v>0</v>
      </c>
      <c r="AI20" s="192" t="str">
        <f>IF(AH20="0","0",(1/AH20))</f>
        <v>0</v>
      </c>
      <c r="AJ20" s="208" t="str">
        <f>IF(AH20="0","0",$J$7)</f>
        <v>0</v>
      </c>
      <c r="AK20" s="229" t="str">
        <f>IF(AH20="0","0",((AI20*1000)*AJ20))</f>
        <v>0</v>
      </c>
      <c r="AL20" s="208" t="str">
        <f t="shared" si="21"/>
        <v>0</v>
      </c>
      <c r="AN20" s="230" t="str">
        <f>IF($E$8=27,(C20/1000),"0")</f>
        <v>0</v>
      </c>
      <c r="AO20" s="192" t="str">
        <f t="shared" si="22"/>
        <v>0</v>
      </c>
      <c r="AP20" s="208" t="str">
        <f t="shared" si="23"/>
        <v>0</v>
      </c>
      <c r="AQ20" s="229" t="str">
        <f t="shared" si="24"/>
        <v>0</v>
      </c>
      <c r="AR20" s="208" t="str">
        <f t="shared" si="25"/>
        <v>0</v>
      </c>
      <c r="AT20" s="190" t="str">
        <f>IF($E$9=27,(C20/1000),"0")</f>
        <v>0</v>
      </c>
      <c r="AU20" s="200" t="str">
        <f>IF(AT20="0","0",(1/AT20))</f>
        <v>0</v>
      </c>
      <c r="AV20" s="205" t="str">
        <f t="shared" ref="AV20:AV80" si="35">IF(AT20="0","0",$J$9)</f>
        <v>0</v>
      </c>
      <c r="AW20" s="220" t="str">
        <f>IF(AT20="0","0",((AU20*1000)*AV20))</f>
        <v>0</v>
      </c>
      <c r="AX20" s="245" t="str">
        <f t="shared" si="26"/>
        <v>0</v>
      </c>
      <c r="AZ20" s="190" t="str">
        <f>IF($E$10=27,(C20/1000),"0")</f>
        <v>0</v>
      </c>
      <c r="BA20" s="199" t="str">
        <f t="shared" si="27"/>
        <v>0</v>
      </c>
      <c r="BB20" s="205" t="str">
        <f t="shared" si="28"/>
        <v>0</v>
      </c>
      <c r="BC20" s="220" t="str">
        <f t="shared" si="29"/>
        <v>0</v>
      </c>
      <c r="BD20" s="245" t="str">
        <f t="shared" si="30"/>
        <v>0</v>
      </c>
      <c r="BF20" s="223" t="str">
        <f>IF($E$11=27,(C20/1000),"0")</f>
        <v>0</v>
      </c>
      <c r="BG20" s="199" t="str">
        <f t="shared" si="31"/>
        <v>0</v>
      </c>
      <c r="BH20" s="205" t="str">
        <f t="shared" si="32"/>
        <v>0</v>
      </c>
      <c r="BI20" s="220" t="str">
        <f t="shared" si="33"/>
        <v>0</v>
      </c>
      <c r="BJ20" s="195" t="str">
        <f t="shared" si="34"/>
        <v>0</v>
      </c>
    </row>
    <row r="21" spans="1:62" ht="13.5" customHeight="1" thickBot="1">
      <c r="A21" s="34" t="b">
        <f t="shared" si="5"/>
        <v>1</v>
      </c>
      <c r="B21" s="57">
        <f>COMPOSITTIONS!A7</f>
        <v>28</v>
      </c>
      <c r="C21" s="212">
        <f>COMPOSITTIONS!B7</f>
        <v>1.3</v>
      </c>
      <c r="D21" s="214" t="str">
        <f>COMPOSITTIONS!C7</f>
        <v>Chicorée</v>
      </c>
      <c r="E21" s="206">
        <f t="shared" si="2"/>
        <v>1.2999999999999999E-3</v>
      </c>
      <c r="F21" s="208">
        <f t="shared" si="6"/>
        <v>0</v>
      </c>
      <c r="G21" s="203">
        <f t="shared" si="7"/>
        <v>0</v>
      </c>
      <c r="H21" s="205">
        <f t="shared" si="8"/>
        <v>0</v>
      </c>
      <c r="I21" s="203">
        <f t="shared" si="9"/>
        <v>0</v>
      </c>
      <c r="J21" s="303" t="str">
        <f>IF(I21&gt;0,MAX($J$17:J20)+1,"")</f>
        <v/>
      </c>
      <c r="K21" s="53"/>
      <c r="L21" s="53"/>
      <c r="M21" s="133">
        <f t="shared" si="10"/>
        <v>1.2999999999999999E-3</v>
      </c>
      <c r="N21" s="52">
        <f>IF($F$3&lt;&gt;"",(HLOOKUP($F$3,COMPOSITTIONS!$E$2:$AB$66,6,FALSE)),"0")</f>
        <v>0</v>
      </c>
      <c r="O21" s="52">
        <f t="shared" si="11"/>
        <v>0</v>
      </c>
      <c r="P21" s="52">
        <f t="shared" si="12"/>
        <v>0</v>
      </c>
      <c r="Q21" s="195">
        <f t="shared" si="13"/>
        <v>0</v>
      </c>
      <c r="S21" s="162">
        <f t="shared" si="3"/>
        <v>1.2999999999999999E-3</v>
      </c>
      <c r="T21" s="54" t="e">
        <f ca="1">IF(T21=#REF!,"0",$J$4/T21)</f>
        <v>#DIV/0!</v>
      </c>
      <c r="U21" s="54" t="e">
        <f t="shared" si="14"/>
        <v>#REF!</v>
      </c>
      <c r="V21" s="232" t="e">
        <f>IF($F$4&lt;&gt;"",(HLOOKUP($F$4,COMPOSITTIONS!$E$2:$AB$66,6,FALSE)),#REF!)</f>
        <v>#REF!</v>
      </c>
      <c r="W21" s="208" t="str">
        <f>IF($F$4&lt;&gt;"",(HLOOKUP($F$4,COMPOSITTIONS!$E$2:$AB$66,6,FALSE)),"0")</f>
        <v>0</v>
      </c>
      <c r="X21" s="208">
        <f t="shared" si="15"/>
        <v>0</v>
      </c>
      <c r="Y21" s="208">
        <f t="shared" si="4"/>
        <v>0</v>
      </c>
      <c r="Z21" s="245" t="e">
        <f t="shared" si="16"/>
        <v>#DIV/0!</v>
      </c>
      <c r="AB21" s="230" t="str">
        <f>IF($E$6=28,(C21/1000),"0")</f>
        <v>0</v>
      </c>
      <c r="AC21" s="212" t="str">
        <f t="shared" si="17"/>
        <v>0</v>
      </c>
      <c r="AD21" s="208" t="str">
        <f t="shared" si="18"/>
        <v>0</v>
      </c>
      <c r="AE21" s="229" t="str">
        <f t="shared" si="19"/>
        <v>0</v>
      </c>
      <c r="AF21" s="208" t="str">
        <f t="shared" si="20"/>
        <v>0</v>
      </c>
      <c r="AH21" s="230" t="str">
        <f>IF($E$7=28,(C21/1000),"0")</f>
        <v>0</v>
      </c>
      <c r="AI21" s="192" t="str">
        <f t="shared" ref="AI21:AI80" si="36">IF(AH21="0","0",(1/AH21))</f>
        <v>0</v>
      </c>
      <c r="AJ21" s="208" t="str">
        <f t="shared" ref="AJ21:AJ80" si="37">IF(AH21="0","0",$J$7)</f>
        <v>0</v>
      </c>
      <c r="AK21" s="229" t="str">
        <f t="shared" ref="AK21:AK80" si="38">IF(AH21="0","0",((AI21*1000)*AJ21))</f>
        <v>0</v>
      </c>
      <c r="AL21" s="208" t="str">
        <f t="shared" si="21"/>
        <v>0</v>
      </c>
      <c r="AN21" s="230" t="str">
        <f>IF($E$8=28,(C21/1000),"0")</f>
        <v>0</v>
      </c>
      <c r="AO21" s="192" t="str">
        <f t="shared" si="22"/>
        <v>0</v>
      </c>
      <c r="AP21" s="208" t="str">
        <f t="shared" si="23"/>
        <v>0</v>
      </c>
      <c r="AQ21" s="229" t="str">
        <f t="shared" si="24"/>
        <v>0</v>
      </c>
      <c r="AR21" s="208" t="str">
        <f t="shared" si="25"/>
        <v>0</v>
      </c>
      <c r="AT21" s="190" t="str">
        <f>IF($E$9=28,(C21/1000),"0")</f>
        <v>0</v>
      </c>
      <c r="AU21" s="200" t="str">
        <f t="shared" ref="AU21:AU80" si="39">IF(AT21="0","0",(1/AT21))</f>
        <v>0</v>
      </c>
      <c r="AV21" s="205" t="str">
        <f t="shared" si="35"/>
        <v>0</v>
      </c>
      <c r="AW21" s="220" t="str">
        <f t="shared" ref="AW21:AW80" si="40">IF(AT21="0","0",((AU21*1000)*AV21))</f>
        <v>0</v>
      </c>
      <c r="AX21" s="245" t="str">
        <f t="shared" si="26"/>
        <v>0</v>
      </c>
      <c r="AZ21" s="190" t="str">
        <f>IF($E$10=28,(C21/1000),"0")</f>
        <v>0</v>
      </c>
      <c r="BA21" s="199" t="str">
        <f t="shared" si="27"/>
        <v>0</v>
      </c>
      <c r="BB21" s="205" t="str">
        <f t="shared" si="28"/>
        <v>0</v>
      </c>
      <c r="BC21" s="220" t="str">
        <f t="shared" si="29"/>
        <v>0</v>
      </c>
      <c r="BD21" s="245" t="str">
        <f t="shared" si="30"/>
        <v>0</v>
      </c>
      <c r="BF21" s="223" t="str">
        <f>IF($E$11=28,(C21/1000),"0")</f>
        <v>0</v>
      </c>
      <c r="BG21" s="199" t="str">
        <f t="shared" si="31"/>
        <v>0</v>
      </c>
      <c r="BH21" s="205" t="str">
        <f t="shared" si="32"/>
        <v>0</v>
      </c>
      <c r="BI21" s="220" t="str">
        <f t="shared" si="33"/>
        <v>0</v>
      </c>
      <c r="BJ21" s="195" t="str">
        <f t="shared" si="34"/>
        <v>0</v>
      </c>
    </row>
    <row r="22" spans="1:62" ht="13.5" customHeight="1" thickBot="1">
      <c r="A22" s="34" t="b">
        <f t="shared" si="5"/>
        <v>1</v>
      </c>
      <c r="B22" s="57">
        <f>COMPOSITTIONS!A8</f>
        <v>29</v>
      </c>
      <c r="C22" s="212">
        <f>COMPOSITTIONS!B8</f>
        <v>6</v>
      </c>
      <c r="D22" s="214" t="str">
        <f>COMPOSITTIONS!C8</f>
        <v>Colza fourrager</v>
      </c>
      <c r="E22" s="206">
        <f t="shared" si="2"/>
        <v>6.0000000000000001E-3</v>
      </c>
      <c r="F22" s="208">
        <f t="shared" si="6"/>
        <v>0</v>
      </c>
      <c r="G22" s="203">
        <f t="shared" si="7"/>
        <v>0</v>
      </c>
      <c r="H22" s="205">
        <f t="shared" si="8"/>
        <v>0</v>
      </c>
      <c r="I22" s="203">
        <f t="shared" si="9"/>
        <v>0</v>
      </c>
      <c r="J22" s="303" t="str">
        <f>IF(I22&gt;0,MAX($J$17:J21)+1,"")</f>
        <v/>
      </c>
      <c r="K22" s="53"/>
      <c r="L22" s="53"/>
      <c r="M22" s="133">
        <f t="shared" si="10"/>
        <v>6.0000000000000001E-3</v>
      </c>
      <c r="N22" s="52">
        <f>IF($F$3&lt;&gt;"",(HLOOKUP($F$3,COMPOSITTIONS!$E$2:$AB$66,7,FALSE)),"0")</f>
        <v>0</v>
      </c>
      <c r="O22" s="52">
        <f t="shared" si="11"/>
        <v>0</v>
      </c>
      <c r="P22" s="52">
        <f t="shared" si="12"/>
        <v>0</v>
      </c>
      <c r="Q22" s="195">
        <f t="shared" si="13"/>
        <v>0</v>
      </c>
      <c r="S22" s="162">
        <f t="shared" si="3"/>
        <v>6.0000000000000001E-3</v>
      </c>
      <c r="T22" s="54" t="e">
        <f ca="1">IF(T22=#REF!,"0",$J$4/T22)</f>
        <v>#DIV/0!</v>
      </c>
      <c r="U22" s="54" t="e">
        <f t="shared" si="14"/>
        <v>#REF!</v>
      </c>
      <c r="V22" s="232" t="e">
        <f>IF($F$4&lt;&gt;"",(HLOOKUP($F$4,COMPOSITTIONS!$E$2:$AB$66,7,FALSE)),#REF!)</f>
        <v>#REF!</v>
      </c>
      <c r="W22" s="208" t="str">
        <f>IF($F$4&lt;&gt;"",(HLOOKUP($F$4,COMPOSITTIONS!$E$2:$AB$66,7,FALSE)),"0")</f>
        <v>0</v>
      </c>
      <c r="X22" s="208">
        <f t="shared" si="15"/>
        <v>0</v>
      </c>
      <c r="Y22" s="208">
        <f t="shared" si="4"/>
        <v>0</v>
      </c>
      <c r="Z22" s="245" t="e">
        <f t="shared" si="16"/>
        <v>#DIV/0!</v>
      </c>
      <c r="AB22" s="230" t="str">
        <f>IF($E$6=29,(C22/1000),"0")</f>
        <v>0</v>
      </c>
      <c r="AC22" s="212" t="str">
        <f t="shared" si="17"/>
        <v>0</v>
      </c>
      <c r="AD22" s="208" t="str">
        <f t="shared" si="18"/>
        <v>0</v>
      </c>
      <c r="AE22" s="229" t="str">
        <f t="shared" si="19"/>
        <v>0</v>
      </c>
      <c r="AF22" s="208" t="str">
        <f t="shared" si="20"/>
        <v>0</v>
      </c>
      <c r="AH22" s="230" t="str">
        <f>IF($E$7=29,(C22/1000),"0")</f>
        <v>0</v>
      </c>
      <c r="AI22" s="192" t="str">
        <f t="shared" si="36"/>
        <v>0</v>
      </c>
      <c r="AJ22" s="208" t="str">
        <f t="shared" si="37"/>
        <v>0</v>
      </c>
      <c r="AK22" s="229" t="str">
        <f t="shared" si="38"/>
        <v>0</v>
      </c>
      <c r="AL22" s="208" t="str">
        <f t="shared" si="21"/>
        <v>0</v>
      </c>
      <c r="AN22" s="230" t="str">
        <f>IF($E$8=29,(C22/1000),"0")</f>
        <v>0</v>
      </c>
      <c r="AO22" s="192" t="str">
        <f t="shared" si="22"/>
        <v>0</v>
      </c>
      <c r="AP22" s="208" t="str">
        <f t="shared" si="23"/>
        <v>0</v>
      </c>
      <c r="AQ22" s="229" t="str">
        <f t="shared" si="24"/>
        <v>0</v>
      </c>
      <c r="AR22" s="208" t="str">
        <f t="shared" si="25"/>
        <v>0</v>
      </c>
      <c r="AT22" s="190" t="str">
        <f>IF($E$9=29,(C22/1000),"0")</f>
        <v>0</v>
      </c>
      <c r="AU22" s="200" t="str">
        <f t="shared" si="39"/>
        <v>0</v>
      </c>
      <c r="AV22" s="205" t="str">
        <f t="shared" si="35"/>
        <v>0</v>
      </c>
      <c r="AW22" s="220" t="str">
        <f t="shared" si="40"/>
        <v>0</v>
      </c>
      <c r="AX22" s="245" t="str">
        <f t="shared" si="26"/>
        <v>0</v>
      </c>
      <c r="AZ22" s="190" t="str">
        <f>IF($E$10=29,(C22/1000),"0")</f>
        <v>0</v>
      </c>
      <c r="BA22" s="199" t="str">
        <f t="shared" si="27"/>
        <v>0</v>
      </c>
      <c r="BB22" s="205" t="str">
        <f t="shared" si="28"/>
        <v>0</v>
      </c>
      <c r="BC22" s="220" t="str">
        <f t="shared" si="29"/>
        <v>0</v>
      </c>
      <c r="BD22" s="245" t="str">
        <f t="shared" si="30"/>
        <v>0</v>
      </c>
      <c r="BF22" s="223" t="str">
        <f>IF($E$11=29,(C22/1000),"0")</f>
        <v>0</v>
      </c>
      <c r="BG22" s="199" t="str">
        <f t="shared" si="31"/>
        <v>0</v>
      </c>
      <c r="BH22" s="205" t="str">
        <f t="shared" si="32"/>
        <v>0</v>
      </c>
      <c r="BI22" s="220" t="str">
        <f t="shared" si="33"/>
        <v>0</v>
      </c>
      <c r="BJ22" s="195" t="str">
        <f t="shared" si="34"/>
        <v>0</v>
      </c>
    </row>
    <row r="23" spans="1:62" ht="13.5" customHeight="1" thickBot="1">
      <c r="A23" s="34" t="b">
        <f t="shared" si="5"/>
        <v>1</v>
      </c>
      <c r="B23" s="57">
        <f>COMPOSITTIONS!A9</f>
        <v>30</v>
      </c>
      <c r="C23" s="212">
        <f>COMPOSITTIONS!B9</f>
        <v>0.5</v>
      </c>
      <c r="D23" s="214" t="str">
        <f>COMPOSITTIONS!C9</f>
        <v>Cretelle des prés</v>
      </c>
      <c r="E23" s="206">
        <f t="shared" si="2"/>
        <v>5.0000000000000001E-4</v>
      </c>
      <c r="F23" s="208">
        <f t="shared" si="6"/>
        <v>0</v>
      </c>
      <c r="G23" s="203">
        <f t="shared" si="7"/>
        <v>0</v>
      </c>
      <c r="H23" s="205">
        <f t="shared" si="8"/>
        <v>0</v>
      </c>
      <c r="I23" s="203">
        <f t="shared" si="9"/>
        <v>0</v>
      </c>
      <c r="J23" s="303" t="str">
        <f>IF(I23&gt;0,MAX($J$17:J22)+1,"")</f>
        <v/>
      </c>
      <c r="K23" s="53"/>
      <c r="L23" s="53"/>
      <c r="M23" s="133">
        <f t="shared" si="10"/>
        <v>5.0000000000000001E-4</v>
      </c>
      <c r="N23" s="52">
        <f>IF($F$3&lt;&gt;"",(HLOOKUP($F$3,COMPOSITTIONS!$E$2:$AB$66,8,FALSE)),"0")</f>
        <v>0</v>
      </c>
      <c r="O23" s="52">
        <f t="shared" si="11"/>
        <v>0</v>
      </c>
      <c r="P23" s="52">
        <f t="shared" si="12"/>
        <v>0</v>
      </c>
      <c r="Q23" s="195">
        <f t="shared" si="13"/>
        <v>0</v>
      </c>
      <c r="S23" s="162">
        <f t="shared" si="3"/>
        <v>5.0000000000000001E-4</v>
      </c>
      <c r="T23" s="54" t="e">
        <f ca="1">IF(T23=#REF!,"0",$J$4/T23)</f>
        <v>#DIV/0!</v>
      </c>
      <c r="U23" s="54" t="e">
        <f t="shared" si="14"/>
        <v>#REF!</v>
      </c>
      <c r="V23" s="232" t="e">
        <f>IF($F$4&lt;&gt;"",(HLOOKUP($F$4,COMPOSITTIONS!$E$2:$AB$66,8,FALSE)),#REF!)</f>
        <v>#REF!</v>
      </c>
      <c r="W23" s="208" t="str">
        <f>IF($F$4&lt;&gt;"",(HLOOKUP($F$4,COMPOSITTIONS!$E$2:$AB$66,8,FALSE)),"0")</f>
        <v>0</v>
      </c>
      <c r="X23" s="208">
        <f t="shared" si="15"/>
        <v>0</v>
      </c>
      <c r="Y23" s="208">
        <f t="shared" si="4"/>
        <v>0</v>
      </c>
      <c r="Z23" s="245" t="e">
        <f t="shared" si="16"/>
        <v>#DIV/0!</v>
      </c>
      <c r="AB23" s="230" t="str">
        <f>IF($E$6=30,(C23/1000),"0")</f>
        <v>0</v>
      </c>
      <c r="AC23" s="212" t="str">
        <f t="shared" si="17"/>
        <v>0</v>
      </c>
      <c r="AD23" s="208" t="str">
        <f t="shared" si="18"/>
        <v>0</v>
      </c>
      <c r="AE23" s="229" t="str">
        <f t="shared" si="19"/>
        <v>0</v>
      </c>
      <c r="AF23" s="208" t="str">
        <f t="shared" si="20"/>
        <v>0</v>
      </c>
      <c r="AH23" s="230" t="str">
        <f>IF($E$7=30,(C23/1000),"0")</f>
        <v>0</v>
      </c>
      <c r="AI23" s="192" t="str">
        <f t="shared" si="36"/>
        <v>0</v>
      </c>
      <c r="AJ23" s="208" t="str">
        <f t="shared" si="37"/>
        <v>0</v>
      </c>
      <c r="AK23" s="229" t="str">
        <f t="shared" si="38"/>
        <v>0</v>
      </c>
      <c r="AL23" s="208" t="str">
        <f t="shared" si="21"/>
        <v>0</v>
      </c>
      <c r="AN23" s="230" t="str">
        <f>IF($E$8=30,(C23/1000),"0")</f>
        <v>0</v>
      </c>
      <c r="AO23" s="192" t="str">
        <f t="shared" si="22"/>
        <v>0</v>
      </c>
      <c r="AP23" s="208" t="str">
        <f t="shared" si="23"/>
        <v>0</v>
      </c>
      <c r="AQ23" s="229" t="str">
        <f t="shared" si="24"/>
        <v>0</v>
      </c>
      <c r="AR23" s="208" t="str">
        <f t="shared" si="25"/>
        <v>0</v>
      </c>
      <c r="AT23" s="190" t="str">
        <f>IF($E$9=30,(C23/1000),"0")</f>
        <v>0</v>
      </c>
      <c r="AU23" s="200" t="str">
        <f t="shared" si="39"/>
        <v>0</v>
      </c>
      <c r="AV23" s="205" t="str">
        <f t="shared" si="35"/>
        <v>0</v>
      </c>
      <c r="AW23" s="220" t="str">
        <f t="shared" si="40"/>
        <v>0</v>
      </c>
      <c r="AX23" s="245" t="str">
        <f t="shared" si="26"/>
        <v>0</v>
      </c>
      <c r="AZ23" s="190" t="str">
        <f>IF($E$10=30,(C23/1000),"0")</f>
        <v>0</v>
      </c>
      <c r="BA23" s="199" t="str">
        <f t="shared" si="27"/>
        <v>0</v>
      </c>
      <c r="BB23" s="205" t="str">
        <f t="shared" si="28"/>
        <v>0</v>
      </c>
      <c r="BC23" s="220" t="str">
        <f t="shared" si="29"/>
        <v>0</v>
      </c>
      <c r="BD23" s="245" t="str">
        <f t="shared" si="30"/>
        <v>0</v>
      </c>
      <c r="BF23" s="223" t="str">
        <f>IF($E$11=30,(C23/1000),"0")</f>
        <v>0</v>
      </c>
      <c r="BG23" s="199" t="str">
        <f t="shared" si="31"/>
        <v>0</v>
      </c>
      <c r="BH23" s="205" t="str">
        <f t="shared" si="32"/>
        <v>0</v>
      </c>
      <c r="BI23" s="220" t="str">
        <f t="shared" si="33"/>
        <v>0</v>
      </c>
      <c r="BJ23" s="195" t="str">
        <f t="shared" si="34"/>
        <v>0</v>
      </c>
    </row>
    <row r="24" spans="1:62" ht="13.5" customHeight="1" thickBot="1">
      <c r="A24" s="34" t="b">
        <f t="shared" si="5"/>
        <v>1</v>
      </c>
      <c r="B24" s="57">
        <f>COMPOSITTIONS!A10</f>
        <v>31</v>
      </c>
      <c r="C24" s="212">
        <f>COMPOSITTIONS!B10</f>
        <v>1.07</v>
      </c>
      <c r="D24" s="214" t="str">
        <f>COMPOSITTIONS!C10</f>
        <v>Dactyle</v>
      </c>
      <c r="E24" s="206">
        <f t="shared" si="2"/>
        <v>1.07E-3</v>
      </c>
      <c r="F24" s="208">
        <f t="shared" si="6"/>
        <v>1.9000000000000001</v>
      </c>
      <c r="G24" s="203">
        <f t="shared" si="7"/>
        <v>0.1</v>
      </c>
      <c r="H24" s="205">
        <f t="shared" si="8"/>
        <v>1775700.9345794395</v>
      </c>
      <c r="I24" s="203">
        <f t="shared" si="9"/>
        <v>0.16414714209979958</v>
      </c>
      <c r="J24" s="303">
        <f>IF(I24&gt;0,MAX($J$17:J23)+1,"")</f>
        <v>1</v>
      </c>
      <c r="K24" s="53"/>
      <c r="L24" s="53"/>
      <c r="M24" s="133">
        <f t="shared" si="10"/>
        <v>1.07E-3</v>
      </c>
      <c r="N24" s="52">
        <f>IF($F$3&lt;&gt;"",(HLOOKUP($F$3,COMPOSITTIONS!$E$2:$AB$66,9,FALSE)),"0")</f>
        <v>10</v>
      </c>
      <c r="O24" s="52">
        <f t="shared" si="11"/>
        <v>1.9000000000000001</v>
      </c>
      <c r="P24" s="52">
        <f t="shared" si="12"/>
        <v>1775700.9345794395</v>
      </c>
      <c r="Q24" s="195">
        <f t="shared" si="13"/>
        <v>0.16414714209979958</v>
      </c>
      <c r="S24" s="162">
        <f t="shared" si="3"/>
        <v>1.07E-3</v>
      </c>
      <c r="T24" s="54" t="e">
        <f ca="1">IF(T24=#REF!,"0",$J$4/T24)</f>
        <v>#DIV/0!</v>
      </c>
      <c r="U24" s="54" t="e">
        <f t="shared" si="14"/>
        <v>#REF!</v>
      </c>
      <c r="V24" s="232" t="e">
        <f>IF($F$4&lt;&gt;"",(HLOOKUP($F$4,COMPOSITTIONS!$E$2:$AB$66,9,FALSE)),#REF!)</f>
        <v>#REF!</v>
      </c>
      <c r="W24" s="208" t="str">
        <f>IF($F$4&lt;&gt;"",(HLOOKUP($F$4,COMPOSITTIONS!$E$2:$AB$66,9,FALSE)),"0")</f>
        <v>0</v>
      </c>
      <c r="X24" s="208">
        <f t="shared" si="15"/>
        <v>0</v>
      </c>
      <c r="Y24" s="208">
        <f t="shared" si="4"/>
        <v>0</v>
      </c>
      <c r="Z24" s="245" t="e">
        <f t="shared" si="16"/>
        <v>#DIV/0!</v>
      </c>
      <c r="AB24" s="230" t="str">
        <f>IF($E$6=31,(C24/1000),"0")</f>
        <v>0</v>
      </c>
      <c r="AC24" s="212" t="str">
        <f t="shared" si="17"/>
        <v>0</v>
      </c>
      <c r="AD24" s="208" t="str">
        <f t="shared" si="18"/>
        <v>0</v>
      </c>
      <c r="AE24" s="229" t="str">
        <f t="shared" si="19"/>
        <v>0</v>
      </c>
      <c r="AF24" s="208" t="str">
        <f t="shared" si="20"/>
        <v>0</v>
      </c>
      <c r="AH24" s="230" t="str">
        <f>IF($E$7=31,(C24/1000),"0")</f>
        <v>0</v>
      </c>
      <c r="AI24" s="192" t="str">
        <f t="shared" si="36"/>
        <v>0</v>
      </c>
      <c r="AJ24" s="208" t="str">
        <f t="shared" si="37"/>
        <v>0</v>
      </c>
      <c r="AK24" s="229" t="str">
        <f t="shared" si="38"/>
        <v>0</v>
      </c>
      <c r="AL24" s="208" t="str">
        <f t="shared" si="21"/>
        <v>0</v>
      </c>
      <c r="AN24" s="230" t="str">
        <f>IF($E$8=31,(C24/1000),"0")</f>
        <v>0</v>
      </c>
      <c r="AO24" s="192" t="str">
        <f t="shared" si="22"/>
        <v>0</v>
      </c>
      <c r="AP24" s="208" t="str">
        <f t="shared" si="23"/>
        <v>0</v>
      </c>
      <c r="AQ24" s="229" t="str">
        <f t="shared" si="24"/>
        <v>0</v>
      </c>
      <c r="AR24" s="208" t="str">
        <f t="shared" si="25"/>
        <v>0</v>
      </c>
      <c r="AT24" s="190" t="str">
        <f>IF($E$9=31,(C24/1000),"0")</f>
        <v>0</v>
      </c>
      <c r="AU24" s="200" t="str">
        <f t="shared" si="39"/>
        <v>0</v>
      </c>
      <c r="AV24" s="205" t="str">
        <f t="shared" si="35"/>
        <v>0</v>
      </c>
      <c r="AW24" s="220" t="str">
        <f t="shared" si="40"/>
        <v>0</v>
      </c>
      <c r="AX24" s="245" t="str">
        <f t="shared" si="26"/>
        <v>0</v>
      </c>
      <c r="AZ24" s="190" t="str">
        <f>IF($E$10=31,(C24/1000),"0")</f>
        <v>0</v>
      </c>
      <c r="BA24" s="199" t="str">
        <f t="shared" si="27"/>
        <v>0</v>
      </c>
      <c r="BB24" s="205" t="str">
        <f t="shared" si="28"/>
        <v>0</v>
      </c>
      <c r="BC24" s="220" t="str">
        <f t="shared" si="29"/>
        <v>0</v>
      </c>
      <c r="BD24" s="245" t="str">
        <f t="shared" si="30"/>
        <v>0</v>
      </c>
      <c r="BF24" s="223" t="str">
        <f>IF($E$11=31,(C24/1000),"0")</f>
        <v>0</v>
      </c>
      <c r="BG24" s="199" t="str">
        <f t="shared" si="31"/>
        <v>0</v>
      </c>
      <c r="BH24" s="205" t="str">
        <f t="shared" si="32"/>
        <v>0</v>
      </c>
      <c r="BI24" s="220" t="str">
        <f t="shared" si="33"/>
        <v>0</v>
      </c>
      <c r="BJ24" s="195" t="str">
        <f t="shared" si="34"/>
        <v>0</v>
      </c>
    </row>
    <row r="25" spans="1:62" ht="13.5" customHeight="1" thickBot="1">
      <c r="A25" s="34" t="b">
        <f t="shared" si="5"/>
        <v>1</v>
      </c>
      <c r="B25" s="57">
        <f>COMPOSITTIONS!A11</f>
        <v>32</v>
      </c>
      <c r="C25" s="212">
        <f>COMPOSITTIONS!B11</f>
        <v>16</v>
      </c>
      <c r="D25" s="214" t="str">
        <f>COMPOSITTIONS!C11</f>
        <v>Fenugrec</v>
      </c>
      <c r="E25" s="206">
        <f t="shared" si="2"/>
        <v>1.6E-2</v>
      </c>
      <c r="F25" s="208">
        <f t="shared" si="6"/>
        <v>0</v>
      </c>
      <c r="G25" s="203">
        <f t="shared" si="7"/>
        <v>0</v>
      </c>
      <c r="H25" s="205">
        <f t="shared" si="8"/>
        <v>0</v>
      </c>
      <c r="I25" s="203">
        <f t="shared" si="9"/>
        <v>0</v>
      </c>
      <c r="J25" s="303" t="str">
        <f>IF(I25&gt;0,MAX($J$17:J24)+1,"")</f>
        <v/>
      </c>
      <c r="K25" s="53"/>
      <c r="L25" s="53"/>
      <c r="M25" s="133">
        <f t="shared" si="10"/>
        <v>1.6E-2</v>
      </c>
      <c r="N25" s="52">
        <f>IF($F$3&lt;&gt;"",(HLOOKUP($F$3,COMPOSITTIONS!$E$2:$AB$66,10,FALSE)),"0")</f>
        <v>0</v>
      </c>
      <c r="O25" s="52">
        <f t="shared" si="11"/>
        <v>0</v>
      </c>
      <c r="P25" s="52">
        <f t="shared" si="12"/>
        <v>0</v>
      </c>
      <c r="Q25" s="195">
        <f t="shared" si="13"/>
        <v>0</v>
      </c>
      <c r="S25" s="162">
        <f t="shared" si="3"/>
        <v>1.6E-2</v>
      </c>
      <c r="T25" s="54" t="e">
        <f ca="1">IF(T25=#REF!,"0",$J$4/T25)</f>
        <v>#DIV/0!</v>
      </c>
      <c r="U25" s="54" t="e">
        <f t="shared" si="14"/>
        <v>#REF!</v>
      </c>
      <c r="V25" s="232" t="e">
        <f>IF($E$4&gt;10,HLOOKUP($E$4,COMPOSITTIONS!A:W,4,FALSE),#REF!)</f>
        <v>#REF!</v>
      </c>
      <c r="W25" s="208" t="str">
        <f>IF($F$4&lt;&gt;"",(HLOOKUP($F$4,COMPOSITTIONS!$E$2:$AB$66,10,FALSE)),"0")</f>
        <v>0</v>
      </c>
      <c r="X25" s="208">
        <f t="shared" si="15"/>
        <v>0</v>
      </c>
      <c r="Y25" s="208">
        <f t="shared" si="4"/>
        <v>0</v>
      </c>
      <c r="Z25" s="245" t="e">
        <f t="shared" si="16"/>
        <v>#DIV/0!</v>
      </c>
      <c r="AB25" s="230" t="str">
        <f>IF($E$6=32,(C25/1000),"0")</f>
        <v>0</v>
      </c>
      <c r="AC25" s="212" t="str">
        <f t="shared" si="17"/>
        <v>0</v>
      </c>
      <c r="AD25" s="208" t="str">
        <f t="shared" si="18"/>
        <v>0</v>
      </c>
      <c r="AE25" s="229" t="str">
        <f t="shared" si="19"/>
        <v>0</v>
      </c>
      <c r="AF25" s="208" t="str">
        <f t="shared" si="20"/>
        <v>0</v>
      </c>
      <c r="AH25" s="230" t="str">
        <f>IF($E$7=32,(C25/1000),"0")</f>
        <v>0</v>
      </c>
      <c r="AI25" s="192" t="str">
        <f t="shared" si="36"/>
        <v>0</v>
      </c>
      <c r="AJ25" s="208" t="str">
        <f t="shared" si="37"/>
        <v>0</v>
      </c>
      <c r="AK25" s="229" t="str">
        <f t="shared" si="38"/>
        <v>0</v>
      </c>
      <c r="AL25" s="208" t="str">
        <f t="shared" si="21"/>
        <v>0</v>
      </c>
      <c r="AN25" s="230" t="str">
        <f>IF($E$8=32,(C25/1000),"0")</f>
        <v>0</v>
      </c>
      <c r="AO25" s="192" t="str">
        <f t="shared" si="22"/>
        <v>0</v>
      </c>
      <c r="AP25" s="208" t="str">
        <f t="shared" si="23"/>
        <v>0</v>
      </c>
      <c r="AQ25" s="229" t="str">
        <f t="shared" si="24"/>
        <v>0</v>
      </c>
      <c r="AR25" s="208" t="str">
        <f t="shared" si="25"/>
        <v>0</v>
      </c>
      <c r="AT25" s="190" t="str">
        <f>IF($E$9=32,(C25/1000),"0")</f>
        <v>0</v>
      </c>
      <c r="AU25" s="200" t="str">
        <f t="shared" si="39"/>
        <v>0</v>
      </c>
      <c r="AV25" s="205" t="str">
        <f t="shared" si="35"/>
        <v>0</v>
      </c>
      <c r="AW25" s="220" t="str">
        <f t="shared" si="40"/>
        <v>0</v>
      </c>
      <c r="AX25" s="245" t="str">
        <f t="shared" si="26"/>
        <v>0</v>
      </c>
      <c r="AZ25" s="190" t="str">
        <f>IF($E$10=32,(C25/1000),"0")</f>
        <v>0</v>
      </c>
      <c r="BA25" s="199" t="str">
        <f t="shared" si="27"/>
        <v>0</v>
      </c>
      <c r="BB25" s="205" t="str">
        <f t="shared" si="28"/>
        <v>0</v>
      </c>
      <c r="BC25" s="220" t="str">
        <f t="shared" si="29"/>
        <v>0</v>
      </c>
      <c r="BD25" s="245" t="str">
        <f t="shared" si="30"/>
        <v>0</v>
      </c>
      <c r="BF25" s="223" t="str">
        <f>IF($E$11=32,(C25/1000),"0")</f>
        <v>0</v>
      </c>
      <c r="BG25" s="199" t="str">
        <f t="shared" si="31"/>
        <v>0</v>
      </c>
      <c r="BH25" s="205" t="str">
        <f t="shared" si="32"/>
        <v>0</v>
      </c>
      <c r="BI25" s="220" t="str">
        <f t="shared" si="33"/>
        <v>0</v>
      </c>
      <c r="BJ25" s="195" t="str">
        <f t="shared" si="34"/>
        <v>0</v>
      </c>
    </row>
    <row r="26" spans="1:62" ht="13.5" customHeight="1" thickBot="1">
      <c r="A26" s="34" t="b">
        <f t="shared" si="5"/>
        <v>1</v>
      </c>
      <c r="B26" s="57">
        <f>COMPOSITTIONS!A12</f>
        <v>33</v>
      </c>
      <c r="C26" s="212">
        <f>COMPOSITTIONS!B12</f>
        <v>2.25</v>
      </c>
      <c r="D26" s="214" t="str">
        <f>COMPOSITTIONS!C12</f>
        <v>Festulolium</v>
      </c>
      <c r="E26" s="206">
        <f t="shared" si="2"/>
        <v>2.2499999999999998E-3</v>
      </c>
      <c r="F26" s="208">
        <f t="shared" si="6"/>
        <v>0</v>
      </c>
      <c r="G26" s="203">
        <f t="shared" si="7"/>
        <v>0</v>
      </c>
      <c r="H26" s="205">
        <f t="shared" si="8"/>
        <v>0</v>
      </c>
      <c r="I26" s="203">
        <f t="shared" si="9"/>
        <v>0</v>
      </c>
      <c r="J26" s="303" t="str">
        <f>IF(I26&gt;0,MAX($J$17:J25)+1,"")</f>
        <v/>
      </c>
      <c r="K26" s="53"/>
      <c r="L26" s="53"/>
      <c r="M26" s="133">
        <f t="shared" si="10"/>
        <v>2.2499999999999998E-3</v>
      </c>
      <c r="N26" s="52">
        <f>IF($F$3&lt;&gt;"",(HLOOKUP($F$3,COMPOSITTIONS!$E$2:$AB$66,11,FALSE)),"0")</f>
        <v>0</v>
      </c>
      <c r="O26" s="52">
        <f t="shared" si="11"/>
        <v>0</v>
      </c>
      <c r="P26" s="52">
        <f t="shared" ref="P26:P80" si="41">(O26*1000)/M26</f>
        <v>0</v>
      </c>
      <c r="Q26" s="195">
        <f t="shared" si="13"/>
        <v>0</v>
      </c>
      <c r="S26" s="162">
        <f t="shared" si="3"/>
        <v>2.2499999999999998E-3</v>
      </c>
      <c r="T26" s="54" t="e">
        <f ca="1">IF(T26=#REF!,"0",$J$4/T26)</f>
        <v>#DIV/0!</v>
      </c>
      <c r="U26" s="54" t="e">
        <f t="shared" si="14"/>
        <v>#REF!</v>
      </c>
      <c r="V26" s="232" t="e">
        <f>IF($E$4&gt;10,HLOOKUP($E$4,COMPOSITTIONS!A:W,4,FALSE),#REF!)</f>
        <v>#REF!</v>
      </c>
      <c r="W26" s="208" t="str">
        <f>IF($F$4&lt;&gt;"",(HLOOKUP($F$4,COMPOSITTIONS!$E$2:$AB$66,11,FALSE)),"0")</f>
        <v>0</v>
      </c>
      <c r="X26" s="208">
        <f t="shared" si="15"/>
        <v>0</v>
      </c>
      <c r="Y26" s="208">
        <f t="shared" si="4"/>
        <v>0</v>
      </c>
      <c r="Z26" s="245" t="e">
        <f t="shared" si="16"/>
        <v>#DIV/0!</v>
      </c>
      <c r="AB26" s="230" t="str">
        <f>IF($E$6=33,(C26/1000),"0")</f>
        <v>0</v>
      </c>
      <c r="AC26" s="212" t="str">
        <f t="shared" si="17"/>
        <v>0</v>
      </c>
      <c r="AD26" s="208" t="str">
        <f t="shared" si="18"/>
        <v>0</v>
      </c>
      <c r="AE26" s="229" t="str">
        <f t="shared" si="19"/>
        <v>0</v>
      </c>
      <c r="AF26" s="208" t="str">
        <f t="shared" si="20"/>
        <v>0</v>
      </c>
      <c r="AH26" s="230" t="str">
        <f>IF($E$7=33,(C26/1000),"0")</f>
        <v>0</v>
      </c>
      <c r="AI26" s="192" t="str">
        <f t="shared" si="36"/>
        <v>0</v>
      </c>
      <c r="AJ26" s="208" t="str">
        <f t="shared" si="37"/>
        <v>0</v>
      </c>
      <c r="AK26" s="229" t="str">
        <f t="shared" si="38"/>
        <v>0</v>
      </c>
      <c r="AL26" s="208" t="str">
        <f t="shared" si="21"/>
        <v>0</v>
      </c>
      <c r="AN26" s="230" t="str">
        <f>IF($E$8=33,(C26/1000),"0")</f>
        <v>0</v>
      </c>
      <c r="AO26" s="192" t="str">
        <f t="shared" si="22"/>
        <v>0</v>
      </c>
      <c r="AP26" s="208" t="str">
        <f t="shared" si="23"/>
        <v>0</v>
      </c>
      <c r="AQ26" s="229" t="str">
        <f t="shared" si="24"/>
        <v>0</v>
      </c>
      <c r="AR26" s="208" t="str">
        <f t="shared" si="25"/>
        <v>0</v>
      </c>
      <c r="AT26" s="190" t="str">
        <f>IF($E$9=33,(C26/1000),"0")</f>
        <v>0</v>
      </c>
      <c r="AU26" s="200" t="str">
        <f t="shared" si="39"/>
        <v>0</v>
      </c>
      <c r="AV26" s="205" t="str">
        <f t="shared" si="35"/>
        <v>0</v>
      </c>
      <c r="AW26" s="220" t="str">
        <f t="shared" si="40"/>
        <v>0</v>
      </c>
      <c r="AX26" s="245" t="str">
        <f t="shared" si="26"/>
        <v>0</v>
      </c>
      <c r="AZ26" s="190" t="str">
        <f>IF($E$10=33,(C26/1000),"0")</f>
        <v>0</v>
      </c>
      <c r="BA26" s="199" t="str">
        <f t="shared" si="27"/>
        <v>0</v>
      </c>
      <c r="BB26" s="205" t="str">
        <f t="shared" si="28"/>
        <v>0</v>
      </c>
      <c r="BC26" s="220" t="str">
        <f t="shared" si="29"/>
        <v>0</v>
      </c>
      <c r="BD26" s="245" t="str">
        <f t="shared" si="30"/>
        <v>0</v>
      </c>
      <c r="BF26" s="223" t="str">
        <f>IF($E$11=33,(C26/1000),"0")</f>
        <v>0</v>
      </c>
      <c r="BG26" s="199" t="str">
        <f t="shared" si="31"/>
        <v>0</v>
      </c>
      <c r="BH26" s="205" t="str">
        <f t="shared" ref="BH26:BH80" si="42">IF(BF26="0","0",$J$11)</f>
        <v>0</v>
      </c>
      <c r="BI26" s="220" t="str">
        <f t="shared" ref="BI26:BI80" si="43">IF(BF26="0","0",((BG26*1000)*BH26))</f>
        <v>0</v>
      </c>
      <c r="BJ26" s="195" t="str">
        <f t="shared" ref="BJ26:BJ80" si="44">IF(BF26="0","0",(BI26/$BI$17))</f>
        <v>0</v>
      </c>
    </row>
    <row r="27" spans="1:62" ht="13.5" customHeight="1" thickBot="1">
      <c r="A27" s="34" t="b">
        <f t="shared" si="5"/>
        <v>1</v>
      </c>
      <c r="B27" s="57">
        <f>COMPOSITTIONS!A13</f>
        <v>34</v>
      </c>
      <c r="C27" s="212">
        <f>COMPOSITTIONS!B13</f>
        <v>2.04</v>
      </c>
      <c r="D27" s="214" t="str">
        <f>COMPOSITTIONS!C13</f>
        <v>Fétuque des prés</v>
      </c>
      <c r="E27" s="206">
        <f t="shared" si="2"/>
        <v>2.0400000000000001E-3</v>
      </c>
      <c r="F27" s="208">
        <f t="shared" si="6"/>
        <v>3.8000000000000003</v>
      </c>
      <c r="G27" s="203">
        <f t="shared" si="7"/>
        <v>0.2</v>
      </c>
      <c r="H27" s="205">
        <f t="shared" si="8"/>
        <v>1862745.0980392157</v>
      </c>
      <c r="I27" s="203">
        <f t="shared" si="9"/>
        <v>0.17219357063410345</v>
      </c>
      <c r="J27" s="303">
        <f>IF(I27&gt;0,MAX($J$17:J26)+1,"")</f>
        <v>2</v>
      </c>
      <c r="K27" s="53"/>
      <c r="L27" s="53"/>
      <c r="M27" s="133">
        <f t="shared" si="10"/>
        <v>2.0400000000000001E-3</v>
      </c>
      <c r="N27" s="52">
        <f>IF($F$3&lt;&gt;"",(HLOOKUP($F$3,COMPOSITTIONS!$E$2:$AB$66,12,FALSE)),"0")</f>
        <v>20</v>
      </c>
      <c r="O27" s="52">
        <f t="shared" si="11"/>
        <v>3.8000000000000003</v>
      </c>
      <c r="P27" s="52">
        <f t="shared" si="41"/>
        <v>1862745.0980392157</v>
      </c>
      <c r="Q27" s="195">
        <f t="shared" si="13"/>
        <v>0.17219357063410345</v>
      </c>
      <c r="S27" s="162">
        <f t="shared" si="3"/>
        <v>2.0400000000000001E-3</v>
      </c>
      <c r="T27" s="54" t="e">
        <f ca="1">IF(T27=#REF!,"0",$J$4/T27)</f>
        <v>#DIV/0!</v>
      </c>
      <c r="U27" s="54" t="e">
        <f t="shared" si="14"/>
        <v>#REF!</v>
      </c>
      <c r="V27" s="232" t="e">
        <f>IF($E$4&gt;10,HLOOKUP($E$4,COMPOSITTIONS!A:W,4,FALSE),#REF!)</f>
        <v>#REF!</v>
      </c>
      <c r="W27" s="208" t="str">
        <f>IF($F$4&lt;&gt;"",(HLOOKUP($F$4,COMPOSITTIONS!$E$2:$AB$66,12,FALSE)),"0")</f>
        <v>0</v>
      </c>
      <c r="X27" s="208">
        <f t="shared" si="15"/>
        <v>0</v>
      </c>
      <c r="Y27" s="208">
        <f t="shared" si="4"/>
        <v>0</v>
      </c>
      <c r="Z27" s="245" t="e">
        <f t="shared" si="16"/>
        <v>#DIV/0!</v>
      </c>
      <c r="AB27" s="230" t="str">
        <f>IF($E$6=34,(C27/1000),"0")</f>
        <v>0</v>
      </c>
      <c r="AC27" s="212" t="str">
        <f t="shared" si="17"/>
        <v>0</v>
      </c>
      <c r="AD27" s="208" t="str">
        <f t="shared" si="18"/>
        <v>0</v>
      </c>
      <c r="AE27" s="229" t="str">
        <f t="shared" si="19"/>
        <v>0</v>
      </c>
      <c r="AF27" s="208" t="str">
        <f t="shared" si="20"/>
        <v>0</v>
      </c>
      <c r="AH27" s="230" t="str">
        <f>IF($E$7=34,(C27/1000),"0")</f>
        <v>0</v>
      </c>
      <c r="AI27" s="192" t="str">
        <f t="shared" si="36"/>
        <v>0</v>
      </c>
      <c r="AJ27" s="208" t="str">
        <f t="shared" si="37"/>
        <v>0</v>
      </c>
      <c r="AK27" s="229" t="str">
        <f t="shared" si="38"/>
        <v>0</v>
      </c>
      <c r="AL27" s="208" t="str">
        <f t="shared" si="21"/>
        <v>0</v>
      </c>
      <c r="AN27" s="230" t="str">
        <f>IF($E$8=34,(C27/1000),"0")</f>
        <v>0</v>
      </c>
      <c r="AO27" s="192" t="str">
        <f t="shared" si="22"/>
        <v>0</v>
      </c>
      <c r="AP27" s="208" t="str">
        <f t="shared" si="23"/>
        <v>0</v>
      </c>
      <c r="AQ27" s="229" t="str">
        <f t="shared" si="24"/>
        <v>0</v>
      </c>
      <c r="AR27" s="208" t="str">
        <f t="shared" si="25"/>
        <v>0</v>
      </c>
      <c r="AT27" s="190" t="str">
        <f>IF($E$9=34,(C27/1000),"0")</f>
        <v>0</v>
      </c>
      <c r="AU27" s="200" t="str">
        <f t="shared" si="39"/>
        <v>0</v>
      </c>
      <c r="AV27" s="205" t="str">
        <f t="shared" si="35"/>
        <v>0</v>
      </c>
      <c r="AW27" s="220" t="str">
        <f t="shared" si="40"/>
        <v>0</v>
      </c>
      <c r="AX27" s="245" t="str">
        <f t="shared" si="26"/>
        <v>0</v>
      </c>
      <c r="AZ27" s="190" t="str">
        <f>IF($E$10=34,(C27/1000),"0")</f>
        <v>0</v>
      </c>
      <c r="BA27" s="199" t="str">
        <f t="shared" si="27"/>
        <v>0</v>
      </c>
      <c r="BB27" s="205" t="str">
        <f t="shared" si="28"/>
        <v>0</v>
      </c>
      <c r="BC27" s="220" t="str">
        <f t="shared" si="29"/>
        <v>0</v>
      </c>
      <c r="BD27" s="245" t="str">
        <f t="shared" si="30"/>
        <v>0</v>
      </c>
      <c r="BF27" s="223" t="str">
        <f>IF($E$11=34,(C27/1000),"0")</f>
        <v>0</v>
      </c>
      <c r="BG27" s="199" t="str">
        <f t="shared" si="31"/>
        <v>0</v>
      </c>
      <c r="BH27" s="205" t="str">
        <f t="shared" si="42"/>
        <v>0</v>
      </c>
      <c r="BI27" s="220" t="str">
        <f t="shared" si="43"/>
        <v>0</v>
      </c>
      <c r="BJ27" s="195" t="str">
        <f t="shared" si="44"/>
        <v>0</v>
      </c>
    </row>
    <row r="28" spans="1:62" ht="13.5" customHeight="1" thickBot="1">
      <c r="A28" s="34" t="b">
        <f t="shared" si="5"/>
        <v>1</v>
      </c>
      <c r="B28" s="57">
        <f>COMPOSITTIONS!A14</f>
        <v>35</v>
      </c>
      <c r="C28" s="212">
        <f>COMPOSITTIONS!B14</f>
        <v>2.37</v>
      </c>
      <c r="D28" s="214" t="str">
        <f>COMPOSITTIONS!C14</f>
        <v>Fétuque Elevée</v>
      </c>
      <c r="E28" s="206">
        <f t="shared" si="2"/>
        <v>2.3700000000000001E-3</v>
      </c>
      <c r="F28" s="208">
        <f t="shared" si="6"/>
        <v>0</v>
      </c>
      <c r="G28" s="203">
        <f t="shared" si="7"/>
        <v>0</v>
      </c>
      <c r="H28" s="205">
        <f t="shared" si="8"/>
        <v>0</v>
      </c>
      <c r="I28" s="203">
        <f t="shared" si="9"/>
        <v>0</v>
      </c>
      <c r="J28" s="303" t="str">
        <f>IF(I28&gt;0,MAX($J$17:J27)+1,"")</f>
        <v/>
      </c>
      <c r="K28" s="53"/>
      <c r="L28" s="53"/>
      <c r="M28" s="133">
        <f t="shared" si="10"/>
        <v>2.3700000000000001E-3</v>
      </c>
      <c r="N28" s="52">
        <f>IF($F$3&lt;&gt;"",(HLOOKUP($F$3,COMPOSITTIONS!$E$2:$AB$66,13,FALSE)),"0")</f>
        <v>0</v>
      </c>
      <c r="O28" s="52">
        <f t="shared" si="11"/>
        <v>0</v>
      </c>
      <c r="P28" s="52">
        <f t="shared" si="41"/>
        <v>0</v>
      </c>
      <c r="Q28" s="195">
        <f t="shared" si="13"/>
        <v>0</v>
      </c>
      <c r="S28" s="162">
        <f t="shared" si="3"/>
        <v>2.3700000000000001E-3</v>
      </c>
      <c r="T28" s="54" t="e">
        <f ca="1">IF(T28=#REF!,"0",$J$4/T28)</f>
        <v>#DIV/0!</v>
      </c>
      <c r="U28" s="54" t="e">
        <f t="shared" si="14"/>
        <v>#REF!</v>
      </c>
      <c r="V28" s="232" t="e">
        <f>IF($E$4&gt;10,HLOOKUP($E$4,COMPOSITTIONS!A:W,4,FALSE),#REF!)</f>
        <v>#REF!</v>
      </c>
      <c r="W28" s="208" t="str">
        <f>IF($F$4&lt;&gt;"",(HLOOKUP($F$4,COMPOSITTIONS!$E$2:$AB$66,13,FALSE)),"0")</f>
        <v>0</v>
      </c>
      <c r="X28" s="208">
        <f t="shared" si="15"/>
        <v>0</v>
      </c>
      <c r="Y28" s="208">
        <f t="shared" si="4"/>
        <v>0</v>
      </c>
      <c r="Z28" s="245" t="e">
        <f t="shared" si="16"/>
        <v>#DIV/0!</v>
      </c>
      <c r="AB28" s="230" t="str">
        <f>IF($E$6=35,(C28/1000),"0")</f>
        <v>0</v>
      </c>
      <c r="AC28" s="212" t="str">
        <f t="shared" si="17"/>
        <v>0</v>
      </c>
      <c r="AD28" s="208" t="str">
        <f t="shared" si="18"/>
        <v>0</v>
      </c>
      <c r="AE28" s="229" t="str">
        <f t="shared" si="19"/>
        <v>0</v>
      </c>
      <c r="AF28" s="208" t="str">
        <f t="shared" si="20"/>
        <v>0</v>
      </c>
      <c r="AH28" s="230" t="str">
        <f>IF($E$7=35,(C28/1000),"0")</f>
        <v>0</v>
      </c>
      <c r="AI28" s="192" t="str">
        <f t="shared" si="36"/>
        <v>0</v>
      </c>
      <c r="AJ28" s="208" t="str">
        <f t="shared" si="37"/>
        <v>0</v>
      </c>
      <c r="AK28" s="229" t="str">
        <f t="shared" si="38"/>
        <v>0</v>
      </c>
      <c r="AL28" s="208" t="str">
        <f t="shared" si="21"/>
        <v>0</v>
      </c>
      <c r="AN28" s="230" t="str">
        <f>IF($E$8=35,(C28/1000),"0")</f>
        <v>0</v>
      </c>
      <c r="AO28" s="192" t="str">
        <f t="shared" si="22"/>
        <v>0</v>
      </c>
      <c r="AP28" s="208" t="str">
        <f t="shared" si="23"/>
        <v>0</v>
      </c>
      <c r="AQ28" s="229" t="str">
        <f t="shared" si="24"/>
        <v>0</v>
      </c>
      <c r="AR28" s="208" t="str">
        <f t="shared" si="25"/>
        <v>0</v>
      </c>
      <c r="AT28" s="190" t="str">
        <f>IF($E$9=35,(C28/1000),"0")</f>
        <v>0</v>
      </c>
      <c r="AU28" s="200" t="str">
        <f t="shared" si="39"/>
        <v>0</v>
      </c>
      <c r="AV28" s="205" t="str">
        <f t="shared" si="35"/>
        <v>0</v>
      </c>
      <c r="AW28" s="220" t="str">
        <f t="shared" si="40"/>
        <v>0</v>
      </c>
      <c r="AX28" s="245" t="str">
        <f t="shared" si="26"/>
        <v>0</v>
      </c>
      <c r="AZ28" s="190" t="str">
        <f>IF($E$10=35,(C28/1000),"0")</f>
        <v>0</v>
      </c>
      <c r="BA28" s="199" t="str">
        <f t="shared" si="27"/>
        <v>0</v>
      </c>
      <c r="BB28" s="205" t="str">
        <f t="shared" si="28"/>
        <v>0</v>
      </c>
      <c r="BC28" s="220" t="str">
        <f t="shared" si="29"/>
        <v>0</v>
      </c>
      <c r="BD28" s="245" t="str">
        <f t="shared" si="30"/>
        <v>0</v>
      </c>
      <c r="BF28" s="223" t="str">
        <f>IF($E$11=35,(C28/1000),"0")</f>
        <v>0</v>
      </c>
      <c r="BG28" s="199" t="str">
        <f t="shared" si="31"/>
        <v>0</v>
      </c>
      <c r="BH28" s="205" t="str">
        <f t="shared" si="42"/>
        <v>0</v>
      </c>
      <c r="BI28" s="220" t="str">
        <f t="shared" si="43"/>
        <v>0</v>
      </c>
      <c r="BJ28" s="195" t="str">
        <f t="shared" si="44"/>
        <v>0</v>
      </c>
    </row>
    <row r="29" spans="1:62" ht="13.5" customHeight="1" thickBot="1">
      <c r="A29" s="34" t="b">
        <f t="shared" si="5"/>
        <v>1</v>
      </c>
      <c r="B29" s="57">
        <f>COMPOSITTIONS!A15</f>
        <v>36</v>
      </c>
      <c r="C29" s="212">
        <f>COMPOSITTIONS!B15</f>
        <v>2.1</v>
      </c>
      <c r="D29" s="214" t="str">
        <f>COMPOSITTIONS!C15</f>
        <v>Fétuque rouge</v>
      </c>
      <c r="E29" s="206">
        <f t="shared" si="2"/>
        <v>2.1000000000000003E-3</v>
      </c>
      <c r="F29" s="208">
        <f t="shared" si="6"/>
        <v>0</v>
      </c>
      <c r="G29" s="203">
        <f t="shared" si="7"/>
        <v>0</v>
      </c>
      <c r="H29" s="205">
        <f t="shared" si="8"/>
        <v>0</v>
      </c>
      <c r="I29" s="203">
        <f t="shared" si="9"/>
        <v>0</v>
      </c>
      <c r="J29" s="303" t="str">
        <f>IF(I29&gt;0,MAX($J$17:J28)+1,"")</f>
        <v/>
      </c>
      <c r="K29" s="53"/>
      <c r="L29" s="53"/>
      <c r="M29" s="133">
        <f t="shared" si="10"/>
        <v>2.1000000000000003E-3</v>
      </c>
      <c r="N29" s="52">
        <f>IF($F$3&lt;&gt;"",(HLOOKUP($F$3,COMPOSITTIONS!$E$2:$AB$66,14,FALSE)),"0")</f>
        <v>0</v>
      </c>
      <c r="O29" s="52">
        <f t="shared" si="11"/>
        <v>0</v>
      </c>
      <c r="P29" s="52">
        <f t="shared" si="41"/>
        <v>0</v>
      </c>
      <c r="Q29" s="195">
        <f t="shared" si="13"/>
        <v>0</v>
      </c>
      <c r="S29" s="162">
        <f t="shared" si="3"/>
        <v>2.1000000000000003E-3</v>
      </c>
      <c r="T29" s="54" t="e">
        <f ca="1">IF(T29=#REF!,"0",$J$4/T29)</f>
        <v>#DIV/0!</v>
      </c>
      <c r="U29" s="54" t="e">
        <f t="shared" si="14"/>
        <v>#REF!</v>
      </c>
      <c r="V29" s="232" t="e">
        <f>IF($E$4&gt;10,HLOOKUP($E$4,COMPOSITTIONS!A:W,4,FALSE),#REF!)</f>
        <v>#REF!</v>
      </c>
      <c r="W29" s="208" t="str">
        <f>IF($F$4&lt;&gt;"",(HLOOKUP($F$4,COMPOSITTIONS!$E$2:$AB$66,14,FALSE)),"0")</f>
        <v>0</v>
      </c>
      <c r="X29" s="208">
        <f t="shared" si="15"/>
        <v>0</v>
      </c>
      <c r="Y29" s="208">
        <f t="shared" si="4"/>
        <v>0</v>
      </c>
      <c r="Z29" s="245" t="e">
        <f t="shared" si="16"/>
        <v>#DIV/0!</v>
      </c>
      <c r="AB29" s="230" t="str">
        <f>IF($E$6=36,(C29/1000),"0")</f>
        <v>0</v>
      </c>
      <c r="AC29" s="212" t="str">
        <f t="shared" si="17"/>
        <v>0</v>
      </c>
      <c r="AD29" s="208" t="str">
        <f t="shared" si="18"/>
        <v>0</v>
      </c>
      <c r="AE29" s="229" t="str">
        <f t="shared" si="19"/>
        <v>0</v>
      </c>
      <c r="AF29" s="208" t="str">
        <f t="shared" si="20"/>
        <v>0</v>
      </c>
      <c r="AH29" s="230" t="str">
        <f>IF($E$7=36,(C29/1000),"0")</f>
        <v>0</v>
      </c>
      <c r="AI29" s="192" t="str">
        <f t="shared" si="36"/>
        <v>0</v>
      </c>
      <c r="AJ29" s="208" t="str">
        <f t="shared" si="37"/>
        <v>0</v>
      </c>
      <c r="AK29" s="229" t="str">
        <f t="shared" si="38"/>
        <v>0</v>
      </c>
      <c r="AL29" s="208" t="str">
        <f t="shared" si="21"/>
        <v>0</v>
      </c>
      <c r="AN29" s="230" t="str">
        <f>IF($E$8=36,(C29/1000),"0")</f>
        <v>0</v>
      </c>
      <c r="AO29" s="192" t="str">
        <f t="shared" si="22"/>
        <v>0</v>
      </c>
      <c r="AP29" s="208" t="str">
        <f t="shared" si="23"/>
        <v>0</v>
      </c>
      <c r="AQ29" s="229" t="str">
        <f t="shared" si="24"/>
        <v>0</v>
      </c>
      <c r="AR29" s="208" t="str">
        <f t="shared" si="25"/>
        <v>0</v>
      </c>
      <c r="AT29" s="190" t="str">
        <f>IF($E$9=36,(C29/1000),"0")</f>
        <v>0</v>
      </c>
      <c r="AU29" s="200" t="str">
        <f t="shared" si="39"/>
        <v>0</v>
      </c>
      <c r="AV29" s="205" t="str">
        <f t="shared" si="35"/>
        <v>0</v>
      </c>
      <c r="AW29" s="220" t="str">
        <f t="shared" si="40"/>
        <v>0</v>
      </c>
      <c r="AX29" s="245" t="str">
        <f t="shared" si="26"/>
        <v>0</v>
      </c>
      <c r="AZ29" s="190" t="str">
        <f>IF($E$10=36,(C29/1000),"0")</f>
        <v>0</v>
      </c>
      <c r="BA29" s="199" t="str">
        <f t="shared" si="27"/>
        <v>0</v>
      </c>
      <c r="BB29" s="205" t="str">
        <f t="shared" si="28"/>
        <v>0</v>
      </c>
      <c r="BC29" s="220" t="str">
        <f t="shared" si="29"/>
        <v>0</v>
      </c>
      <c r="BD29" s="245" t="str">
        <f t="shared" si="30"/>
        <v>0</v>
      </c>
      <c r="BF29" s="223" t="str">
        <f>IF($E$11=36,(C29/1000),"0")</f>
        <v>0</v>
      </c>
      <c r="BG29" s="199" t="str">
        <f t="shared" si="31"/>
        <v>0</v>
      </c>
      <c r="BH29" s="205" t="str">
        <f t="shared" si="42"/>
        <v>0</v>
      </c>
      <c r="BI29" s="220" t="str">
        <f t="shared" si="43"/>
        <v>0</v>
      </c>
      <c r="BJ29" s="195" t="str">
        <f t="shared" si="44"/>
        <v>0</v>
      </c>
    </row>
    <row r="30" spans="1:62" ht="13.5" customHeight="1" thickBot="1">
      <c r="A30" s="34" t="b">
        <f t="shared" si="5"/>
        <v>1</v>
      </c>
      <c r="B30" s="57">
        <f>COMPOSITTIONS!A16</f>
        <v>37</v>
      </c>
      <c r="C30" s="212">
        <f>COMPOSITTIONS!B16</f>
        <v>570</v>
      </c>
      <c r="D30" s="214" t="str">
        <f>COMPOSITTIONS!C16</f>
        <v>Feverolle</v>
      </c>
      <c r="E30" s="206">
        <f t="shared" si="2"/>
        <v>0.56999999999999995</v>
      </c>
      <c r="F30" s="208">
        <f t="shared" si="6"/>
        <v>0</v>
      </c>
      <c r="G30" s="203">
        <f t="shared" si="7"/>
        <v>0</v>
      </c>
      <c r="H30" s="205">
        <f t="shared" si="8"/>
        <v>0</v>
      </c>
      <c r="I30" s="203">
        <f t="shared" si="9"/>
        <v>0</v>
      </c>
      <c r="J30" s="303" t="str">
        <f>IF(I30&gt;0,MAX($J$17:J29)+1,"")</f>
        <v/>
      </c>
      <c r="K30" s="53"/>
      <c r="L30" s="53"/>
      <c r="M30" s="133">
        <f t="shared" si="10"/>
        <v>0.56999999999999995</v>
      </c>
      <c r="N30" s="52">
        <f>IF($F$3&lt;&gt;"",(HLOOKUP($F$3,COMPOSITTIONS!$E$2:$AB$66,15,FALSE)),"0")</f>
        <v>0</v>
      </c>
      <c r="O30" s="52">
        <f t="shared" si="11"/>
        <v>0</v>
      </c>
      <c r="P30" s="52">
        <f t="shared" si="41"/>
        <v>0</v>
      </c>
      <c r="Q30" s="195">
        <f t="shared" si="13"/>
        <v>0</v>
      </c>
      <c r="S30" s="162">
        <f t="shared" si="3"/>
        <v>0.56999999999999995</v>
      </c>
      <c r="T30" s="54" t="e">
        <f ca="1">IF(T30=#REF!,"0",$J$4/T30)</f>
        <v>#DIV/0!</v>
      </c>
      <c r="U30" s="54" t="e">
        <f t="shared" si="14"/>
        <v>#REF!</v>
      </c>
      <c r="V30" s="232" t="e">
        <f>IF($E$4&gt;10,HLOOKUP($E$4,COMPOSITTIONS!A:W,4,FALSE),#REF!)</f>
        <v>#REF!</v>
      </c>
      <c r="W30" s="208" t="str">
        <f>IF($F$4&lt;&gt;"",(HLOOKUP($F$4,COMPOSITTIONS!$E$2:$AB$66,15,FALSE)),"0")</f>
        <v>0</v>
      </c>
      <c r="X30" s="208">
        <f t="shared" si="15"/>
        <v>0</v>
      </c>
      <c r="Y30" s="208">
        <f t="shared" si="4"/>
        <v>0</v>
      </c>
      <c r="Z30" s="245" t="e">
        <f t="shared" si="16"/>
        <v>#DIV/0!</v>
      </c>
      <c r="AB30" s="230" t="str">
        <f>IF($E$6=37,(C30/1000),"0")</f>
        <v>0</v>
      </c>
      <c r="AC30" s="212" t="str">
        <f t="shared" si="17"/>
        <v>0</v>
      </c>
      <c r="AD30" s="208" t="str">
        <f t="shared" si="18"/>
        <v>0</v>
      </c>
      <c r="AE30" s="229" t="str">
        <f t="shared" si="19"/>
        <v>0</v>
      </c>
      <c r="AF30" s="208" t="str">
        <f t="shared" si="20"/>
        <v>0</v>
      </c>
      <c r="AH30" s="230" t="str">
        <f>IF($E$7=37,(C30/1000),"0")</f>
        <v>0</v>
      </c>
      <c r="AI30" s="192" t="str">
        <f t="shared" si="36"/>
        <v>0</v>
      </c>
      <c r="AJ30" s="208" t="str">
        <f t="shared" si="37"/>
        <v>0</v>
      </c>
      <c r="AK30" s="229" t="str">
        <f t="shared" si="38"/>
        <v>0</v>
      </c>
      <c r="AL30" s="208" t="str">
        <f t="shared" si="21"/>
        <v>0</v>
      </c>
      <c r="AN30" s="230" t="str">
        <f>IF($E$8=37,(C30/1000),"0")</f>
        <v>0</v>
      </c>
      <c r="AO30" s="192" t="str">
        <f t="shared" si="22"/>
        <v>0</v>
      </c>
      <c r="AP30" s="208" t="str">
        <f t="shared" si="23"/>
        <v>0</v>
      </c>
      <c r="AQ30" s="229" t="str">
        <f t="shared" si="24"/>
        <v>0</v>
      </c>
      <c r="AR30" s="208" t="str">
        <f t="shared" si="25"/>
        <v>0</v>
      </c>
      <c r="AT30" s="190" t="str">
        <f>IF($E$9=37,(C30/1000),"0")</f>
        <v>0</v>
      </c>
      <c r="AU30" s="200" t="str">
        <f t="shared" si="39"/>
        <v>0</v>
      </c>
      <c r="AV30" s="205" t="str">
        <f t="shared" si="35"/>
        <v>0</v>
      </c>
      <c r="AW30" s="220" t="str">
        <f t="shared" si="40"/>
        <v>0</v>
      </c>
      <c r="AX30" s="245" t="str">
        <f t="shared" si="26"/>
        <v>0</v>
      </c>
      <c r="AZ30" s="190" t="str">
        <f>IF($E$10=37,(C30/1000),"0")</f>
        <v>0</v>
      </c>
      <c r="BA30" s="199" t="str">
        <f t="shared" si="27"/>
        <v>0</v>
      </c>
      <c r="BB30" s="205" t="str">
        <f t="shared" si="28"/>
        <v>0</v>
      </c>
      <c r="BC30" s="220" t="str">
        <f t="shared" si="29"/>
        <v>0</v>
      </c>
      <c r="BD30" s="245" t="str">
        <f t="shared" si="30"/>
        <v>0</v>
      </c>
      <c r="BF30" s="223" t="str">
        <f>IF($E$11=37,(C30/1000),"0")</f>
        <v>0</v>
      </c>
      <c r="BG30" s="199" t="str">
        <f t="shared" si="31"/>
        <v>0</v>
      </c>
      <c r="BH30" s="205" t="str">
        <f t="shared" si="42"/>
        <v>0</v>
      </c>
      <c r="BI30" s="220" t="str">
        <f t="shared" si="43"/>
        <v>0</v>
      </c>
      <c r="BJ30" s="195" t="str">
        <f t="shared" si="44"/>
        <v>0</v>
      </c>
    </row>
    <row r="31" spans="1:62" ht="13.5" customHeight="1" thickBot="1">
      <c r="A31" s="34" t="b">
        <f t="shared" si="5"/>
        <v>1</v>
      </c>
      <c r="B31" s="57">
        <f>COMPOSITTIONS!A17</f>
        <v>38</v>
      </c>
      <c r="C31" s="212">
        <f>COMPOSITTIONS!B17</f>
        <v>0.45</v>
      </c>
      <c r="D31" s="214" t="str">
        <f>COMPOSITTIONS!C17</f>
        <v>Fléole des prés</v>
      </c>
      <c r="E31" s="206">
        <f t="shared" si="2"/>
        <v>4.4999999999999999E-4</v>
      </c>
      <c r="F31" s="208">
        <f t="shared" si="6"/>
        <v>0.95000000000000007</v>
      </c>
      <c r="G31" s="203">
        <f t="shared" si="7"/>
        <v>0.05</v>
      </c>
      <c r="H31" s="205">
        <f t="shared" si="8"/>
        <v>2111111.1111111115</v>
      </c>
      <c r="I31" s="203">
        <f t="shared" si="9"/>
        <v>0.19515271338531731</v>
      </c>
      <c r="J31" s="303">
        <f>IF(I31&gt;0,MAX($J$17:J30)+1,"")</f>
        <v>3</v>
      </c>
      <c r="K31" s="53"/>
      <c r="L31" s="53"/>
      <c r="M31" s="133">
        <f t="shared" si="10"/>
        <v>4.4999999999999999E-4</v>
      </c>
      <c r="N31" s="52">
        <f>IF($F$3&lt;&gt;"",(HLOOKUP($F$3,COMPOSITTIONS!$E$2:$AB$66,16,FALSE)),"0")</f>
        <v>5</v>
      </c>
      <c r="O31" s="52">
        <f t="shared" si="11"/>
        <v>0.95000000000000007</v>
      </c>
      <c r="P31" s="52">
        <f t="shared" si="41"/>
        <v>2111111.1111111115</v>
      </c>
      <c r="Q31" s="195">
        <f t="shared" si="13"/>
        <v>0.19515271338531731</v>
      </c>
      <c r="S31" s="162">
        <f t="shared" si="3"/>
        <v>4.4999999999999999E-4</v>
      </c>
      <c r="T31" s="54" t="e">
        <f ca="1">IF(T31=#REF!,"0",$J$4/T31)</f>
        <v>#DIV/0!</v>
      </c>
      <c r="U31" s="54" t="e">
        <f t="shared" si="14"/>
        <v>#REF!</v>
      </c>
      <c r="V31" s="232" t="e">
        <f>IF($E$4&gt;10,HLOOKUP($E$4,COMPOSITTIONS!A:W,4,FALSE),#REF!)</f>
        <v>#REF!</v>
      </c>
      <c r="W31" s="208" t="str">
        <f>IF($F$4&lt;&gt;"",(HLOOKUP($F$4,COMPOSITTIONS!$E$2:$AB$66,16,FALSE)),"0")</f>
        <v>0</v>
      </c>
      <c r="X31" s="208">
        <f t="shared" si="15"/>
        <v>0</v>
      </c>
      <c r="Y31" s="208">
        <f t="shared" si="4"/>
        <v>0</v>
      </c>
      <c r="Z31" s="245" t="e">
        <f t="shared" si="16"/>
        <v>#DIV/0!</v>
      </c>
      <c r="AB31" s="230" t="str">
        <f>IF($E$6=38,(C31/1000),"0")</f>
        <v>0</v>
      </c>
      <c r="AC31" s="212" t="str">
        <f t="shared" si="17"/>
        <v>0</v>
      </c>
      <c r="AD31" s="208" t="str">
        <f t="shared" si="18"/>
        <v>0</v>
      </c>
      <c r="AE31" s="229" t="str">
        <f t="shared" si="19"/>
        <v>0</v>
      </c>
      <c r="AF31" s="208" t="str">
        <f t="shared" si="20"/>
        <v>0</v>
      </c>
      <c r="AH31" s="230" t="str">
        <f>IF($E$7=38,(C31/1000),"0")</f>
        <v>0</v>
      </c>
      <c r="AI31" s="192" t="str">
        <f t="shared" si="36"/>
        <v>0</v>
      </c>
      <c r="AJ31" s="208" t="str">
        <f t="shared" si="37"/>
        <v>0</v>
      </c>
      <c r="AK31" s="229" t="str">
        <f t="shared" si="38"/>
        <v>0</v>
      </c>
      <c r="AL31" s="208" t="str">
        <f t="shared" si="21"/>
        <v>0</v>
      </c>
      <c r="AN31" s="230" t="str">
        <f>IF($E$8=38,(C31/1000),"0")</f>
        <v>0</v>
      </c>
      <c r="AO31" s="192" t="str">
        <f t="shared" si="22"/>
        <v>0</v>
      </c>
      <c r="AP31" s="208" t="str">
        <f t="shared" si="23"/>
        <v>0</v>
      </c>
      <c r="AQ31" s="229" t="str">
        <f t="shared" si="24"/>
        <v>0</v>
      </c>
      <c r="AR31" s="208" t="str">
        <f t="shared" si="25"/>
        <v>0</v>
      </c>
      <c r="AT31" s="190" t="str">
        <f>IF($E$9=38,(C31/1000),"0")</f>
        <v>0</v>
      </c>
      <c r="AU31" s="200" t="str">
        <f t="shared" si="39"/>
        <v>0</v>
      </c>
      <c r="AV31" s="205" t="str">
        <f t="shared" si="35"/>
        <v>0</v>
      </c>
      <c r="AW31" s="220" t="str">
        <f t="shared" si="40"/>
        <v>0</v>
      </c>
      <c r="AX31" s="245" t="str">
        <f t="shared" si="26"/>
        <v>0</v>
      </c>
      <c r="AZ31" s="190" t="str">
        <f>IF($E$10=38,(C31/1000),"0")</f>
        <v>0</v>
      </c>
      <c r="BA31" s="199" t="str">
        <f t="shared" si="27"/>
        <v>0</v>
      </c>
      <c r="BB31" s="205" t="str">
        <f t="shared" si="28"/>
        <v>0</v>
      </c>
      <c r="BC31" s="220" t="str">
        <f t="shared" si="29"/>
        <v>0</v>
      </c>
      <c r="BD31" s="245" t="str">
        <f t="shared" si="30"/>
        <v>0</v>
      </c>
      <c r="BF31" s="223" t="str">
        <f>IF($E$11=38,(C31/1000),"0")</f>
        <v>0</v>
      </c>
      <c r="BG31" s="199" t="str">
        <f t="shared" si="31"/>
        <v>0</v>
      </c>
      <c r="BH31" s="205" t="str">
        <f t="shared" si="42"/>
        <v>0</v>
      </c>
      <c r="BI31" s="220" t="str">
        <f t="shared" si="43"/>
        <v>0</v>
      </c>
      <c r="BJ31" s="195" t="str">
        <f t="shared" si="44"/>
        <v>0</v>
      </c>
    </row>
    <row r="32" spans="1:62" ht="13.5" customHeight="1" thickBot="1">
      <c r="A32" s="34" t="b">
        <f t="shared" si="5"/>
        <v>1</v>
      </c>
      <c r="B32" s="57">
        <f>COMPOSITTIONS!A18</f>
        <v>39</v>
      </c>
      <c r="C32" s="212">
        <f>COMPOSITTIONS!B18</f>
        <v>200</v>
      </c>
      <c r="D32" s="214" t="str">
        <f>COMPOSITTIONS!C18</f>
        <v>Gesse</v>
      </c>
      <c r="E32" s="206">
        <f t="shared" si="2"/>
        <v>0.2</v>
      </c>
      <c r="F32" s="208">
        <f t="shared" si="6"/>
        <v>0</v>
      </c>
      <c r="G32" s="203">
        <f t="shared" si="7"/>
        <v>0</v>
      </c>
      <c r="H32" s="205">
        <f t="shared" si="8"/>
        <v>0</v>
      </c>
      <c r="I32" s="203">
        <f t="shared" si="9"/>
        <v>0</v>
      </c>
      <c r="J32" s="303" t="str">
        <f>IF(I32&gt;0,MAX($J$17:J31)+1,"")</f>
        <v/>
      </c>
      <c r="K32" s="53"/>
      <c r="L32" s="53"/>
      <c r="M32" s="133">
        <f t="shared" si="10"/>
        <v>0.2</v>
      </c>
      <c r="N32" s="52">
        <f>IF($F$3&lt;&gt;"",(HLOOKUP($F$3,COMPOSITTIONS!$E$2:$AB$66,17,FALSE)),"0")</f>
        <v>0</v>
      </c>
      <c r="O32" s="52">
        <f t="shared" si="11"/>
        <v>0</v>
      </c>
      <c r="P32" s="52">
        <f t="shared" si="41"/>
        <v>0</v>
      </c>
      <c r="Q32" s="195">
        <f t="shared" si="13"/>
        <v>0</v>
      </c>
      <c r="S32" s="162">
        <f t="shared" si="3"/>
        <v>0.2</v>
      </c>
      <c r="T32" s="54" t="e">
        <f ca="1">IF(T32=#REF!,"0",$J$4/T32)</f>
        <v>#DIV/0!</v>
      </c>
      <c r="U32" s="54" t="e">
        <f t="shared" si="14"/>
        <v>#REF!</v>
      </c>
      <c r="V32" s="232" t="e">
        <f>IF($E$4&gt;10,HLOOKUP($E$4,COMPOSITTIONS!A:W,4,FALSE),#REF!)</f>
        <v>#REF!</v>
      </c>
      <c r="W32" s="208" t="str">
        <f>IF($F$4&lt;&gt;"",(HLOOKUP($F$4,COMPOSITTIONS!$E$2:$AB$66,17,FALSE)),"0")</f>
        <v>0</v>
      </c>
      <c r="X32" s="208">
        <f t="shared" si="15"/>
        <v>0</v>
      </c>
      <c r="Y32" s="208">
        <f t="shared" si="4"/>
        <v>0</v>
      </c>
      <c r="Z32" s="245" t="e">
        <f t="shared" si="16"/>
        <v>#DIV/0!</v>
      </c>
      <c r="AB32" s="230" t="str">
        <f>IF($E$6=39,(C32/1000),"0")</f>
        <v>0</v>
      </c>
      <c r="AC32" s="212" t="str">
        <f t="shared" si="17"/>
        <v>0</v>
      </c>
      <c r="AD32" s="208" t="str">
        <f t="shared" si="18"/>
        <v>0</v>
      </c>
      <c r="AE32" s="229" t="str">
        <f t="shared" si="19"/>
        <v>0</v>
      </c>
      <c r="AF32" s="208" t="str">
        <f t="shared" si="20"/>
        <v>0</v>
      </c>
      <c r="AH32" s="230" t="str">
        <f>IF($E$7=39,(C32/1000),"0")</f>
        <v>0</v>
      </c>
      <c r="AI32" s="192" t="str">
        <f t="shared" si="36"/>
        <v>0</v>
      </c>
      <c r="AJ32" s="208" t="str">
        <f t="shared" si="37"/>
        <v>0</v>
      </c>
      <c r="AK32" s="229" t="str">
        <f t="shared" si="38"/>
        <v>0</v>
      </c>
      <c r="AL32" s="208" t="str">
        <f t="shared" si="21"/>
        <v>0</v>
      </c>
      <c r="AN32" s="230" t="str">
        <f>IF($E$8=39,(C32/1000),"0")</f>
        <v>0</v>
      </c>
      <c r="AO32" s="192" t="str">
        <f t="shared" si="22"/>
        <v>0</v>
      </c>
      <c r="AP32" s="208" t="str">
        <f t="shared" si="23"/>
        <v>0</v>
      </c>
      <c r="AQ32" s="229" t="str">
        <f t="shared" si="24"/>
        <v>0</v>
      </c>
      <c r="AR32" s="208" t="str">
        <f t="shared" si="25"/>
        <v>0</v>
      </c>
      <c r="AT32" s="190" t="str">
        <f>IF($E$9=39,(C32/1000),"0")</f>
        <v>0</v>
      </c>
      <c r="AU32" s="200" t="str">
        <f t="shared" si="39"/>
        <v>0</v>
      </c>
      <c r="AV32" s="205" t="str">
        <f t="shared" si="35"/>
        <v>0</v>
      </c>
      <c r="AW32" s="220" t="str">
        <f t="shared" si="40"/>
        <v>0</v>
      </c>
      <c r="AX32" s="245" t="str">
        <f t="shared" si="26"/>
        <v>0</v>
      </c>
      <c r="AZ32" s="190" t="str">
        <f>IF($E$10=39,(C32/1000),"0")</f>
        <v>0</v>
      </c>
      <c r="BA32" s="199" t="str">
        <f t="shared" si="27"/>
        <v>0</v>
      </c>
      <c r="BB32" s="205" t="str">
        <f t="shared" si="28"/>
        <v>0</v>
      </c>
      <c r="BC32" s="220" t="str">
        <f t="shared" si="29"/>
        <v>0</v>
      </c>
      <c r="BD32" s="245" t="str">
        <f t="shared" si="30"/>
        <v>0</v>
      </c>
      <c r="BF32" s="223" t="str">
        <f>IF($E$11=39,(C32/1000),"0")</f>
        <v>0</v>
      </c>
      <c r="BG32" s="199" t="str">
        <f t="shared" si="31"/>
        <v>0</v>
      </c>
      <c r="BH32" s="205" t="str">
        <f t="shared" si="42"/>
        <v>0</v>
      </c>
      <c r="BI32" s="220" t="str">
        <f t="shared" si="43"/>
        <v>0</v>
      </c>
      <c r="BJ32" s="195" t="str">
        <f t="shared" si="44"/>
        <v>0</v>
      </c>
    </row>
    <row r="33" spans="1:62" ht="13.5" customHeight="1" thickBot="1">
      <c r="A33" s="34" t="b">
        <f t="shared" si="5"/>
        <v>1</v>
      </c>
      <c r="B33" s="57">
        <f>COMPOSITTIONS!A19</f>
        <v>40</v>
      </c>
      <c r="C33" s="212">
        <f>COMPOSITTIONS!B19</f>
        <v>23</v>
      </c>
      <c r="D33" s="214" t="str">
        <f>COMPOSITTIONS!C19</f>
        <v>Lentille noire</v>
      </c>
      <c r="E33" s="206">
        <f t="shared" si="2"/>
        <v>2.3E-2</v>
      </c>
      <c r="F33" s="208">
        <f t="shared" si="6"/>
        <v>0</v>
      </c>
      <c r="G33" s="203">
        <f t="shared" si="7"/>
        <v>0</v>
      </c>
      <c r="H33" s="205">
        <f t="shared" si="8"/>
        <v>0</v>
      </c>
      <c r="I33" s="203">
        <f t="shared" si="9"/>
        <v>0</v>
      </c>
      <c r="J33" s="303" t="str">
        <f>IF(I33&gt;0,MAX($J$17:J32)+1,"")</f>
        <v/>
      </c>
      <c r="K33" s="53"/>
      <c r="L33" s="53"/>
      <c r="M33" s="133">
        <f t="shared" si="10"/>
        <v>2.3E-2</v>
      </c>
      <c r="N33" s="52">
        <f>IF($F$3&lt;&gt;"",(HLOOKUP($F$3,COMPOSITTIONS!$E$2:$AB$66,18,FALSE)),"0")</f>
        <v>0</v>
      </c>
      <c r="O33" s="52">
        <f t="shared" si="11"/>
        <v>0</v>
      </c>
      <c r="P33" s="52">
        <f t="shared" si="41"/>
        <v>0</v>
      </c>
      <c r="Q33" s="195">
        <f t="shared" si="13"/>
        <v>0</v>
      </c>
      <c r="S33" s="162">
        <f t="shared" si="3"/>
        <v>2.3E-2</v>
      </c>
      <c r="T33" s="54" t="e">
        <f ca="1">IF(T33=#REF!,"0",$J$4/T33)</f>
        <v>#DIV/0!</v>
      </c>
      <c r="U33" s="54" t="e">
        <f t="shared" si="14"/>
        <v>#REF!</v>
      </c>
      <c r="V33" s="232" t="e">
        <f>IF($E$4&gt;10,HLOOKUP($E$4,COMPOSITTIONS!A:W,4,FALSE),#REF!)</f>
        <v>#REF!</v>
      </c>
      <c r="W33" s="208" t="str">
        <f>IF($F$4&lt;&gt;"",(HLOOKUP($F$4,COMPOSITTIONS!$E$2:$AB$66,18,FALSE)),"0")</f>
        <v>0</v>
      </c>
      <c r="X33" s="208">
        <f t="shared" si="15"/>
        <v>0</v>
      </c>
      <c r="Y33" s="208">
        <f t="shared" si="4"/>
        <v>0</v>
      </c>
      <c r="Z33" s="245" t="e">
        <f t="shared" si="16"/>
        <v>#DIV/0!</v>
      </c>
      <c r="AB33" s="230" t="str">
        <f>IF($E$6=40,(C33/1000),"0")</f>
        <v>0</v>
      </c>
      <c r="AC33" s="212" t="str">
        <f t="shared" si="17"/>
        <v>0</v>
      </c>
      <c r="AD33" s="208" t="str">
        <f t="shared" si="18"/>
        <v>0</v>
      </c>
      <c r="AE33" s="229" t="str">
        <f t="shared" si="19"/>
        <v>0</v>
      </c>
      <c r="AF33" s="208" t="str">
        <f t="shared" si="20"/>
        <v>0</v>
      </c>
      <c r="AH33" s="230" t="str">
        <f>IF($E$7=40,(C33/1000),"0")</f>
        <v>0</v>
      </c>
      <c r="AI33" s="192" t="str">
        <f t="shared" si="36"/>
        <v>0</v>
      </c>
      <c r="AJ33" s="208" t="str">
        <f t="shared" si="37"/>
        <v>0</v>
      </c>
      <c r="AK33" s="229" t="str">
        <f t="shared" si="38"/>
        <v>0</v>
      </c>
      <c r="AL33" s="208" t="str">
        <f t="shared" si="21"/>
        <v>0</v>
      </c>
      <c r="AN33" s="230" t="str">
        <f>IF($E$8=40,(C33/1000),"0")</f>
        <v>0</v>
      </c>
      <c r="AO33" s="192" t="str">
        <f t="shared" si="22"/>
        <v>0</v>
      </c>
      <c r="AP33" s="208" t="str">
        <f t="shared" si="23"/>
        <v>0</v>
      </c>
      <c r="AQ33" s="229" t="str">
        <f t="shared" si="24"/>
        <v>0</v>
      </c>
      <c r="AR33" s="208" t="str">
        <f t="shared" si="25"/>
        <v>0</v>
      </c>
      <c r="AT33" s="190" t="str">
        <f>IF($E$9=40,(C33/1000),"0")</f>
        <v>0</v>
      </c>
      <c r="AU33" s="200" t="str">
        <f t="shared" si="39"/>
        <v>0</v>
      </c>
      <c r="AV33" s="205" t="str">
        <f t="shared" si="35"/>
        <v>0</v>
      </c>
      <c r="AW33" s="220" t="str">
        <f t="shared" si="40"/>
        <v>0</v>
      </c>
      <c r="AX33" s="245" t="str">
        <f t="shared" si="26"/>
        <v>0</v>
      </c>
      <c r="AZ33" s="190" t="str">
        <f>IF($E$10=40,(C33/1000),"0")</f>
        <v>0</v>
      </c>
      <c r="BA33" s="199" t="str">
        <f t="shared" si="27"/>
        <v>0</v>
      </c>
      <c r="BB33" s="205" t="str">
        <f t="shared" si="28"/>
        <v>0</v>
      </c>
      <c r="BC33" s="220" t="str">
        <f t="shared" si="29"/>
        <v>0</v>
      </c>
      <c r="BD33" s="245" t="str">
        <f t="shared" si="30"/>
        <v>0</v>
      </c>
      <c r="BF33" s="223" t="str">
        <f>IF($E$11=40,(C33/1000),"0")</f>
        <v>0</v>
      </c>
      <c r="BG33" s="199" t="str">
        <f t="shared" si="31"/>
        <v>0</v>
      </c>
      <c r="BH33" s="205" t="str">
        <f t="shared" si="42"/>
        <v>0</v>
      </c>
      <c r="BI33" s="220" t="str">
        <f t="shared" si="43"/>
        <v>0</v>
      </c>
      <c r="BJ33" s="195" t="str">
        <f t="shared" si="44"/>
        <v>0</v>
      </c>
    </row>
    <row r="34" spans="1:62" ht="13.5" customHeight="1" thickBot="1">
      <c r="A34" s="34" t="b">
        <f t="shared" si="5"/>
        <v>1</v>
      </c>
      <c r="B34" s="57">
        <f>COMPOSITTIONS!A20</f>
        <v>41</v>
      </c>
      <c r="C34" s="212">
        <f>COMPOSITTIONS!B20</f>
        <v>2</v>
      </c>
      <c r="D34" s="214" t="str">
        <f>COMPOSITTIONS!C20</f>
        <v>Lin</v>
      </c>
      <c r="E34" s="206">
        <f t="shared" si="2"/>
        <v>2E-3</v>
      </c>
      <c r="F34" s="208">
        <f t="shared" si="6"/>
        <v>0</v>
      </c>
      <c r="G34" s="203">
        <f t="shared" si="7"/>
        <v>0</v>
      </c>
      <c r="H34" s="205">
        <f t="shared" si="8"/>
        <v>0</v>
      </c>
      <c r="I34" s="203">
        <f t="shared" si="9"/>
        <v>0</v>
      </c>
      <c r="J34" s="303" t="str">
        <f>IF(I34&gt;0,MAX($J$17:J33)+1,"")</f>
        <v/>
      </c>
      <c r="K34" s="53"/>
      <c r="L34" s="53"/>
      <c r="M34" s="133">
        <f t="shared" si="10"/>
        <v>2E-3</v>
      </c>
      <c r="N34" s="52">
        <f>IF($F$3&lt;&gt;"",(HLOOKUP($F$3,COMPOSITTIONS!$E$2:$AB$66,19,FALSE)),"0")</f>
        <v>0</v>
      </c>
      <c r="O34" s="52">
        <f t="shared" si="11"/>
        <v>0</v>
      </c>
      <c r="P34" s="52">
        <f t="shared" si="41"/>
        <v>0</v>
      </c>
      <c r="Q34" s="195">
        <f t="shared" si="13"/>
        <v>0</v>
      </c>
      <c r="S34" s="162">
        <f t="shared" si="3"/>
        <v>2E-3</v>
      </c>
      <c r="T34" s="54" t="e">
        <f ca="1">IF(T34=#REF!,"0",$J$4/T34)</f>
        <v>#DIV/0!</v>
      </c>
      <c r="U34" s="54" t="e">
        <f t="shared" si="14"/>
        <v>#REF!</v>
      </c>
      <c r="V34" s="232" t="e">
        <f>IF($E$4&gt;10,HLOOKUP($E$4,COMPOSITTIONS!A:W,4,FALSE),#REF!)</f>
        <v>#REF!</v>
      </c>
      <c r="W34" s="208" t="str">
        <f>IF($F$4&lt;&gt;"",(HLOOKUP($F$4,COMPOSITTIONS!$E$2:$AB$66,19,FALSE)),"0")</f>
        <v>0</v>
      </c>
      <c r="X34" s="208">
        <f t="shared" si="15"/>
        <v>0</v>
      </c>
      <c r="Y34" s="208">
        <f t="shared" si="4"/>
        <v>0</v>
      </c>
      <c r="Z34" s="245" t="e">
        <f t="shared" si="16"/>
        <v>#DIV/0!</v>
      </c>
      <c r="AB34" s="230" t="str">
        <f>IF($E$6=41,(C34/1000),"0")</f>
        <v>0</v>
      </c>
      <c r="AC34" s="212" t="str">
        <f t="shared" si="17"/>
        <v>0</v>
      </c>
      <c r="AD34" s="208" t="str">
        <f t="shared" si="18"/>
        <v>0</v>
      </c>
      <c r="AE34" s="229" t="str">
        <f t="shared" si="19"/>
        <v>0</v>
      </c>
      <c r="AF34" s="208" t="str">
        <f t="shared" si="20"/>
        <v>0</v>
      </c>
      <c r="AH34" s="230" t="str">
        <f>IF($E$7=41,(C34/1000),"0")</f>
        <v>0</v>
      </c>
      <c r="AI34" s="192" t="str">
        <f t="shared" si="36"/>
        <v>0</v>
      </c>
      <c r="AJ34" s="208" t="str">
        <f t="shared" si="37"/>
        <v>0</v>
      </c>
      <c r="AK34" s="229" t="str">
        <f t="shared" si="38"/>
        <v>0</v>
      </c>
      <c r="AL34" s="208" t="str">
        <f t="shared" si="21"/>
        <v>0</v>
      </c>
      <c r="AN34" s="230" t="str">
        <f>IF($E$8=41,(C34/1000),"0")</f>
        <v>0</v>
      </c>
      <c r="AO34" s="192" t="str">
        <f t="shared" si="22"/>
        <v>0</v>
      </c>
      <c r="AP34" s="208" t="str">
        <f t="shared" si="23"/>
        <v>0</v>
      </c>
      <c r="AQ34" s="229" t="str">
        <f t="shared" si="24"/>
        <v>0</v>
      </c>
      <c r="AR34" s="208" t="str">
        <f t="shared" si="25"/>
        <v>0</v>
      </c>
      <c r="AT34" s="190" t="str">
        <f>IF($E$9=41,(C34/1000),"0")</f>
        <v>0</v>
      </c>
      <c r="AU34" s="200" t="str">
        <f t="shared" si="39"/>
        <v>0</v>
      </c>
      <c r="AV34" s="205" t="str">
        <f t="shared" si="35"/>
        <v>0</v>
      </c>
      <c r="AW34" s="220" t="str">
        <f t="shared" si="40"/>
        <v>0</v>
      </c>
      <c r="AX34" s="245" t="str">
        <f t="shared" si="26"/>
        <v>0</v>
      </c>
      <c r="AZ34" s="190" t="str">
        <f>IF($E$10=41,(C34/1000),"0")</f>
        <v>0</v>
      </c>
      <c r="BA34" s="199" t="str">
        <f t="shared" si="27"/>
        <v>0</v>
      </c>
      <c r="BB34" s="205" t="str">
        <f t="shared" si="28"/>
        <v>0</v>
      </c>
      <c r="BC34" s="220" t="str">
        <f t="shared" si="29"/>
        <v>0</v>
      </c>
      <c r="BD34" s="245" t="str">
        <f t="shared" si="30"/>
        <v>0</v>
      </c>
      <c r="BF34" s="223" t="str">
        <f>IF($E$11=41,(C34/1000),"0")</f>
        <v>0</v>
      </c>
      <c r="BG34" s="199" t="str">
        <f t="shared" si="31"/>
        <v>0</v>
      </c>
      <c r="BH34" s="205" t="str">
        <f t="shared" si="42"/>
        <v>0</v>
      </c>
      <c r="BI34" s="220" t="str">
        <f t="shared" si="43"/>
        <v>0</v>
      </c>
      <c r="BJ34" s="195" t="str">
        <f t="shared" si="44"/>
        <v>0</v>
      </c>
    </row>
    <row r="35" spans="1:62" ht="13.5" customHeight="1" thickBot="1">
      <c r="A35" s="34" t="b">
        <f t="shared" si="5"/>
        <v>1</v>
      </c>
      <c r="B35" s="57">
        <f>COMPOSITTIONS!A21</f>
        <v>42</v>
      </c>
      <c r="C35" s="212">
        <f>COMPOSITTIONS!B21</f>
        <v>1.2</v>
      </c>
      <c r="D35" s="214" t="str">
        <f>COMPOSITTIONS!C21</f>
        <v>Lotier</v>
      </c>
      <c r="E35" s="206">
        <f t="shared" si="2"/>
        <v>1.1999999999999999E-3</v>
      </c>
      <c r="F35" s="208">
        <f t="shared" si="6"/>
        <v>0</v>
      </c>
      <c r="G35" s="203">
        <f t="shared" si="7"/>
        <v>0</v>
      </c>
      <c r="H35" s="205">
        <f t="shared" si="8"/>
        <v>0</v>
      </c>
      <c r="I35" s="203">
        <f t="shared" si="9"/>
        <v>0</v>
      </c>
      <c r="J35" s="303" t="str">
        <f>IF(I35&gt;0,MAX($J$17:J34)+1,"")</f>
        <v/>
      </c>
      <c r="K35" s="53"/>
      <c r="L35" s="53"/>
      <c r="M35" s="133">
        <f t="shared" si="10"/>
        <v>1.1999999999999999E-3</v>
      </c>
      <c r="N35" s="52">
        <f>IF($F$3&lt;&gt;"",(HLOOKUP($F$3,COMPOSITTIONS!$E$2:$AB$66,20,FALSE)),"0")</f>
        <v>0</v>
      </c>
      <c r="O35" s="52">
        <f t="shared" si="11"/>
        <v>0</v>
      </c>
      <c r="P35" s="52">
        <f t="shared" si="41"/>
        <v>0</v>
      </c>
      <c r="Q35" s="195">
        <f t="shared" si="13"/>
        <v>0</v>
      </c>
      <c r="S35" s="162">
        <f t="shared" si="3"/>
        <v>1.1999999999999999E-3</v>
      </c>
      <c r="T35" s="54" t="e">
        <f ca="1">IF(T35=#REF!,"0",$J$4/T35)</f>
        <v>#DIV/0!</v>
      </c>
      <c r="U35" s="54" t="e">
        <f t="shared" si="14"/>
        <v>#REF!</v>
      </c>
      <c r="V35" s="232" t="e">
        <f>IF($E$4&gt;10,HLOOKUP($E$4,COMPOSITTIONS!A:W,4,FALSE),#REF!)</f>
        <v>#REF!</v>
      </c>
      <c r="W35" s="208" t="str">
        <f>IF($F$4&lt;&gt;"",(HLOOKUP($F$4,COMPOSITTIONS!$E$2:$AB$66,20,FALSE)),"0")</f>
        <v>0</v>
      </c>
      <c r="X35" s="208">
        <f t="shared" si="15"/>
        <v>0</v>
      </c>
      <c r="Y35" s="208">
        <f t="shared" si="4"/>
        <v>0</v>
      </c>
      <c r="Z35" s="245" t="e">
        <f t="shared" si="16"/>
        <v>#DIV/0!</v>
      </c>
      <c r="AB35" s="230" t="str">
        <f>IF($E$6=42,(C35/1000),"0")</f>
        <v>0</v>
      </c>
      <c r="AC35" s="212" t="str">
        <f t="shared" si="17"/>
        <v>0</v>
      </c>
      <c r="AD35" s="208" t="str">
        <f t="shared" si="18"/>
        <v>0</v>
      </c>
      <c r="AE35" s="229" t="str">
        <f t="shared" si="19"/>
        <v>0</v>
      </c>
      <c r="AF35" s="208" t="str">
        <f t="shared" si="20"/>
        <v>0</v>
      </c>
      <c r="AH35" s="230" t="str">
        <f>IF($E$7=42,(C35/1000),"0")</f>
        <v>0</v>
      </c>
      <c r="AI35" s="192" t="str">
        <f t="shared" si="36"/>
        <v>0</v>
      </c>
      <c r="AJ35" s="208" t="str">
        <f t="shared" si="37"/>
        <v>0</v>
      </c>
      <c r="AK35" s="229" t="str">
        <f t="shared" si="38"/>
        <v>0</v>
      </c>
      <c r="AL35" s="208" t="str">
        <f t="shared" si="21"/>
        <v>0</v>
      </c>
      <c r="AN35" s="230" t="str">
        <f>IF($E$8=42,(C35/1000),"0")</f>
        <v>0</v>
      </c>
      <c r="AO35" s="192" t="str">
        <f t="shared" si="22"/>
        <v>0</v>
      </c>
      <c r="AP35" s="208" t="str">
        <f t="shared" si="23"/>
        <v>0</v>
      </c>
      <c r="AQ35" s="229" t="str">
        <f t="shared" si="24"/>
        <v>0</v>
      </c>
      <c r="AR35" s="208" t="str">
        <f t="shared" si="25"/>
        <v>0</v>
      </c>
      <c r="AT35" s="190" t="str">
        <f>IF($E$9=42,(C35/1000),"0")</f>
        <v>0</v>
      </c>
      <c r="AU35" s="200" t="str">
        <f t="shared" si="39"/>
        <v>0</v>
      </c>
      <c r="AV35" s="205" t="str">
        <f t="shared" si="35"/>
        <v>0</v>
      </c>
      <c r="AW35" s="220" t="str">
        <f t="shared" si="40"/>
        <v>0</v>
      </c>
      <c r="AX35" s="245" t="str">
        <f t="shared" si="26"/>
        <v>0</v>
      </c>
      <c r="AZ35" s="190" t="str">
        <f>IF($E$10=42,(C35/1000),"0")</f>
        <v>0</v>
      </c>
      <c r="BA35" s="199" t="str">
        <f t="shared" si="27"/>
        <v>0</v>
      </c>
      <c r="BB35" s="205" t="str">
        <f t="shared" si="28"/>
        <v>0</v>
      </c>
      <c r="BC35" s="220" t="str">
        <f t="shared" si="29"/>
        <v>0</v>
      </c>
      <c r="BD35" s="245" t="str">
        <f t="shared" si="30"/>
        <v>0</v>
      </c>
      <c r="BF35" s="223" t="str">
        <f>IF($E$11=42,(C35/1000),"0")</f>
        <v>0</v>
      </c>
      <c r="BG35" s="199" t="str">
        <f t="shared" si="31"/>
        <v>0</v>
      </c>
      <c r="BH35" s="205" t="str">
        <f t="shared" si="42"/>
        <v>0</v>
      </c>
      <c r="BI35" s="220" t="str">
        <f t="shared" si="43"/>
        <v>0</v>
      </c>
      <c r="BJ35" s="195" t="str">
        <f t="shared" si="44"/>
        <v>0</v>
      </c>
    </row>
    <row r="36" spans="1:62" ht="13.5" customHeight="1" thickBot="1">
      <c r="A36" s="34" t="b">
        <f t="shared" si="5"/>
        <v>1</v>
      </c>
      <c r="B36" s="57">
        <f>COMPOSITTIONS!A22</f>
        <v>43</v>
      </c>
      <c r="C36" s="212">
        <f>COMPOSITTIONS!B22</f>
        <v>2.2000000000000002</v>
      </c>
      <c r="D36" s="214" t="str">
        <f>COMPOSITTIONS!C22</f>
        <v>Luzerne</v>
      </c>
      <c r="E36" s="206">
        <f t="shared" si="2"/>
        <v>2.2000000000000001E-3</v>
      </c>
      <c r="F36" s="208">
        <f t="shared" si="6"/>
        <v>9.5</v>
      </c>
      <c r="G36" s="203">
        <f t="shared" si="7"/>
        <v>0.5</v>
      </c>
      <c r="H36" s="205">
        <f t="shared" si="8"/>
        <v>4318181.8181818184</v>
      </c>
      <c r="I36" s="203">
        <f t="shared" si="9"/>
        <v>0.39917600465178532</v>
      </c>
      <c r="J36" s="303">
        <f>IF(I36&gt;0,MAX($J$17:J35)+1,"")</f>
        <v>4</v>
      </c>
      <c r="K36" s="53"/>
      <c r="L36" s="53"/>
      <c r="M36" s="133">
        <f t="shared" si="10"/>
        <v>2.2000000000000001E-3</v>
      </c>
      <c r="N36" s="52">
        <f>IF($F$3&lt;&gt;"",(HLOOKUP($F$3,COMPOSITTIONS!$E$2:$AB$66,21,FALSE)),"0")</f>
        <v>50</v>
      </c>
      <c r="O36" s="52">
        <f t="shared" si="11"/>
        <v>9.5</v>
      </c>
      <c r="P36" s="52">
        <f t="shared" si="41"/>
        <v>4318181.8181818184</v>
      </c>
      <c r="Q36" s="195">
        <f t="shared" si="13"/>
        <v>0.39917600465178532</v>
      </c>
      <c r="S36" s="162">
        <f t="shared" si="3"/>
        <v>2.2000000000000001E-3</v>
      </c>
      <c r="T36" s="54" t="e">
        <f ca="1">IF(T36=#REF!,"0",$J$4/T36)</f>
        <v>#DIV/0!</v>
      </c>
      <c r="U36" s="54" t="e">
        <f t="shared" si="14"/>
        <v>#REF!</v>
      </c>
      <c r="V36" s="232" t="e">
        <f>IF($E$4&gt;10,HLOOKUP($E$4,COMPOSITTIONS!A:W,4,FALSE),#REF!)</f>
        <v>#REF!</v>
      </c>
      <c r="W36" s="208" t="str">
        <f>IF($F$4&lt;&gt;"",(HLOOKUP($F$4,COMPOSITTIONS!$E$2:$AB$66,21,FALSE)),"0")</f>
        <v>0</v>
      </c>
      <c r="X36" s="208">
        <f t="shared" si="15"/>
        <v>0</v>
      </c>
      <c r="Y36" s="208">
        <f t="shared" si="4"/>
        <v>0</v>
      </c>
      <c r="Z36" s="245" t="e">
        <f t="shared" si="16"/>
        <v>#DIV/0!</v>
      </c>
      <c r="AB36" s="230" t="str">
        <f>IF($E$6=43,(C36/1000),"0")</f>
        <v>0</v>
      </c>
      <c r="AC36" s="212" t="str">
        <f t="shared" si="17"/>
        <v>0</v>
      </c>
      <c r="AD36" s="208" t="str">
        <f t="shared" si="18"/>
        <v>0</v>
      </c>
      <c r="AE36" s="229" t="str">
        <f t="shared" si="19"/>
        <v>0</v>
      </c>
      <c r="AF36" s="208" t="str">
        <f t="shared" si="20"/>
        <v>0</v>
      </c>
      <c r="AH36" s="230" t="str">
        <f>IF($E$7=43,(C36/1000),"0")</f>
        <v>0</v>
      </c>
      <c r="AI36" s="192" t="str">
        <f t="shared" si="36"/>
        <v>0</v>
      </c>
      <c r="AJ36" s="208" t="str">
        <f t="shared" si="37"/>
        <v>0</v>
      </c>
      <c r="AK36" s="229" t="str">
        <f t="shared" si="38"/>
        <v>0</v>
      </c>
      <c r="AL36" s="208" t="str">
        <f t="shared" si="21"/>
        <v>0</v>
      </c>
      <c r="AN36" s="230" t="str">
        <f>IF($E$8=43,(C36/1000),"0")</f>
        <v>0</v>
      </c>
      <c r="AO36" s="192" t="str">
        <f t="shared" si="22"/>
        <v>0</v>
      </c>
      <c r="AP36" s="208" t="str">
        <f t="shared" si="23"/>
        <v>0</v>
      </c>
      <c r="AQ36" s="229" t="str">
        <f t="shared" si="24"/>
        <v>0</v>
      </c>
      <c r="AR36" s="208" t="str">
        <f t="shared" si="25"/>
        <v>0</v>
      </c>
      <c r="AT36" s="190" t="str">
        <f>IF($E$9=43,(C36/1000),"0")</f>
        <v>0</v>
      </c>
      <c r="AU36" s="200" t="str">
        <f t="shared" si="39"/>
        <v>0</v>
      </c>
      <c r="AV36" s="205" t="str">
        <f t="shared" si="35"/>
        <v>0</v>
      </c>
      <c r="AW36" s="220" t="str">
        <f t="shared" si="40"/>
        <v>0</v>
      </c>
      <c r="AX36" s="245" t="str">
        <f t="shared" si="26"/>
        <v>0</v>
      </c>
      <c r="AZ36" s="190" t="str">
        <f>IF($E$10=43,(C36/1000),"0")</f>
        <v>0</v>
      </c>
      <c r="BA36" s="199" t="str">
        <f t="shared" si="27"/>
        <v>0</v>
      </c>
      <c r="BB36" s="205" t="str">
        <f t="shared" si="28"/>
        <v>0</v>
      </c>
      <c r="BC36" s="220" t="str">
        <f t="shared" si="29"/>
        <v>0</v>
      </c>
      <c r="BD36" s="245" t="str">
        <f t="shared" si="30"/>
        <v>0</v>
      </c>
      <c r="BF36" s="223" t="str">
        <f>IF($E$11=43,(C36/1000),"0")</f>
        <v>0</v>
      </c>
      <c r="BG36" s="199" t="str">
        <f t="shared" si="31"/>
        <v>0</v>
      </c>
      <c r="BH36" s="205" t="str">
        <f t="shared" si="42"/>
        <v>0</v>
      </c>
      <c r="BI36" s="220" t="str">
        <f t="shared" si="43"/>
        <v>0</v>
      </c>
      <c r="BJ36" s="195" t="str">
        <f t="shared" si="44"/>
        <v>0</v>
      </c>
    </row>
    <row r="37" spans="1:62" ht="13.5" customHeight="1" thickBot="1">
      <c r="A37" s="34" t="b">
        <f t="shared" si="5"/>
        <v>1</v>
      </c>
      <c r="B37" s="57">
        <f>COMPOSITTIONS!A23</f>
        <v>44</v>
      </c>
      <c r="C37" s="212">
        <f>COMPOSITTIONS!B23</f>
        <v>330</v>
      </c>
      <c r="D37" s="214" t="str">
        <f>COMPOSITTIONS!C23</f>
        <v>Mais</v>
      </c>
      <c r="E37" s="206">
        <f t="shared" si="2"/>
        <v>0.33</v>
      </c>
      <c r="F37" s="208">
        <f t="shared" si="6"/>
        <v>0</v>
      </c>
      <c r="G37" s="203">
        <f t="shared" si="7"/>
        <v>0</v>
      </c>
      <c r="H37" s="205">
        <f t="shared" si="8"/>
        <v>0</v>
      </c>
      <c r="I37" s="203">
        <f t="shared" si="9"/>
        <v>0</v>
      </c>
      <c r="J37" s="303" t="str">
        <f>IF(I37&gt;0,MAX($J$17:J36)+1,"")</f>
        <v/>
      </c>
      <c r="K37" s="53"/>
      <c r="L37" s="53"/>
      <c r="M37" s="133">
        <f t="shared" si="10"/>
        <v>0.33</v>
      </c>
      <c r="N37" s="52">
        <f>IF($F$3&lt;&gt;"",(HLOOKUP($F$3,COMPOSITTIONS!$E$2:$AB$66,22,FALSE)),"0")</f>
        <v>0</v>
      </c>
      <c r="O37" s="52">
        <f t="shared" si="11"/>
        <v>0</v>
      </c>
      <c r="P37" s="52">
        <f t="shared" si="41"/>
        <v>0</v>
      </c>
      <c r="Q37" s="195">
        <f t="shared" si="13"/>
        <v>0</v>
      </c>
      <c r="S37" s="162">
        <f t="shared" si="3"/>
        <v>0.33</v>
      </c>
      <c r="T37" s="54" t="e">
        <f ca="1">IF(T37=#REF!,"0",$J$4/T37)</f>
        <v>#DIV/0!</v>
      </c>
      <c r="U37" s="54" t="e">
        <f t="shared" si="14"/>
        <v>#REF!</v>
      </c>
      <c r="V37" s="232" t="e">
        <f>IF($E$4&gt;10,HLOOKUP($E$4,COMPOSITTIONS!A:W,4,FALSE),#REF!)</f>
        <v>#REF!</v>
      </c>
      <c r="W37" s="208" t="str">
        <f>IF($F$4&lt;&gt;"",(HLOOKUP($F$4,COMPOSITTIONS!$E$2:$AB$66,22,FALSE)),"0")</f>
        <v>0</v>
      </c>
      <c r="X37" s="208">
        <f t="shared" si="15"/>
        <v>0</v>
      </c>
      <c r="Y37" s="208">
        <f t="shared" si="4"/>
        <v>0</v>
      </c>
      <c r="Z37" s="245" t="e">
        <f t="shared" si="16"/>
        <v>#DIV/0!</v>
      </c>
      <c r="AB37" s="230" t="str">
        <f>IF($E$6=44,(C37/1000),"0")</f>
        <v>0</v>
      </c>
      <c r="AC37" s="212" t="str">
        <f t="shared" si="17"/>
        <v>0</v>
      </c>
      <c r="AD37" s="208" t="str">
        <f t="shared" si="18"/>
        <v>0</v>
      </c>
      <c r="AE37" s="229" t="str">
        <f t="shared" si="19"/>
        <v>0</v>
      </c>
      <c r="AF37" s="208" t="str">
        <f t="shared" si="20"/>
        <v>0</v>
      </c>
      <c r="AH37" s="230" t="str">
        <f>IF($E$7=44,(C37/1000),"0")</f>
        <v>0</v>
      </c>
      <c r="AI37" s="192" t="str">
        <f t="shared" si="36"/>
        <v>0</v>
      </c>
      <c r="AJ37" s="208" t="str">
        <f t="shared" si="37"/>
        <v>0</v>
      </c>
      <c r="AK37" s="229" t="str">
        <f t="shared" si="38"/>
        <v>0</v>
      </c>
      <c r="AL37" s="208" t="str">
        <f t="shared" si="21"/>
        <v>0</v>
      </c>
      <c r="AN37" s="230" t="str">
        <f>IF($E$8=44,(C37/1000),"0")</f>
        <v>0</v>
      </c>
      <c r="AO37" s="192" t="str">
        <f t="shared" si="22"/>
        <v>0</v>
      </c>
      <c r="AP37" s="208" t="str">
        <f t="shared" si="23"/>
        <v>0</v>
      </c>
      <c r="AQ37" s="229" t="str">
        <f t="shared" si="24"/>
        <v>0</v>
      </c>
      <c r="AR37" s="208" t="str">
        <f t="shared" si="25"/>
        <v>0</v>
      </c>
      <c r="AT37" s="190" t="str">
        <f>IF($E$9=44,(C37/1000),"0")</f>
        <v>0</v>
      </c>
      <c r="AU37" s="200" t="str">
        <f t="shared" si="39"/>
        <v>0</v>
      </c>
      <c r="AV37" s="205" t="str">
        <f t="shared" si="35"/>
        <v>0</v>
      </c>
      <c r="AW37" s="220" t="str">
        <f t="shared" si="40"/>
        <v>0</v>
      </c>
      <c r="AX37" s="245" t="str">
        <f t="shared" si="26"/>
        <v>0</v>
      </c>
      <c r="AZ37" s="190" t="str">
        <f>IF($E$10=44,(C37/1000),"0")</f>
        <v>0</v>
      </c>
      <c r="BA37" s="199" t="str">
        <f t="shared" si="27"/>
        <v>0</v>
      </c>
      <c r="BB37" s="205" t="str">
        <f t="shared" si="28"/>
        <v>0</v>
      </c>
      <c r="BC37" s="220" t="str">
        <f t="shared" si="29"/>
        <v>0</v>
      </c>
      <c r="BD37" s="245" t="str">
        <f t="shared" si="30"/>
        <v>0</v>
      </c>
      <c r="BF37" s="223" t="str">
        <f>IF($E$11=44,(C37/1000),"0")</f>
        <v>0</v>
      </c>
      <c r="BG37" s="199" t="str">
        <f t="shared" si="31"/>
        <v>0</v>
      </c>
      <c r="BH37" s="205" t="str">
        <f t="shared" si="42"/>
        <v>0</v>
      </c>
      <c r="BI37" s="220" t="str">
        <f t="shared" si="43"/>
        <v>0</v>
      </c>
      <c r="BJ37" s="195" t="str">
        <f t="shared" si="44"/>
        <v>0</v>
      </c>
    </row>
    <row r="38" spans="1:62" ht="13.5" customHeight="1" thickBot="1">
      <c r="A38" s="34" t="b">
        <f t="shared" si="5"/>
        <v>1</v>
      </c>
      <c r="B38" s="57">
        <f>COMPOSITTIONS!A24</f>
        <v>45</v>
      </c>
      <c r="C38" s="212">
        <f>COMPOSITTIONS!B24</f>
        <v>1.8</v>
      </c>
      <c r="D38" s="214" t="str">
        <f>COMPOSITTIONS!C24</f>
        <v>Melilot</v>
      </c>
      <c r="E38" s="206">
        <f t="shared" si="2"/>
        <v>1.8E-3</v>
      </c>
      <c r="F38" s="208">
        <f t="shared" si="6"/>
        <v>0</v>
      </c>
      <c r="G38" s="203">
        <f t="shared" si="7"/>
        <v>0</v>
      </c>
      <c r="H38" s="205">
        <f t="shared" si="8"/>
        <v>0</v>
      </c>
      <c r="I38" s="203">
        <f t="shared" si="9"/>
        <v>0</v>
      </c>
      <c r="J38" s="303" t="str">
        <f>IF(I38&gt;0,MAX($J$17:J37)+1,"")</f>
        <v/>
      </c>
      <c r="K38" s="53"/>
      <c r="L38" s="53"/>
      <c r="M38" s="133">
        <f t="shared" si="10"/>
        <v>1.8E-3</v>
      </c>
      <c r="N38" s="52">
        <f>IF($F$3&lt;&gt;"",(HLOOKUP($F$3,COMPOSITTIONS!$E$2:$AB$66,23,FALSE)),"0")</f>
        <v>0</v>
      </c>
      <c r="O38" s="52">
        <f t="shared" si="11"/>
        <v>0</v>
      </c>
      <c r="P38" s="52">
        <f t="shared" si="41"/>
        <v>0</v>
      </c>
      <c r="Q38" s="195">
        <f t="shared" si="13"/>
        <v>0</v>
      </c>
      <c r="S38" s="162">
        <f t="shared" si="3"/>
        <v>1.8E-3</v>
      </c>
      <c r="T38" s="54" t="e">
        <f ca="1">IF(T38=#REF!,"0",$J$4/T38)</f>
        <v>#DIV/0!</v>
      </c>
      <c r="U38" s="54" t="e">
        <f t="shared" si="14"/>
        <v>#REF!</v>
      </c>
      <c r="V38" s="232" t="e">
        <f>IF($E$4&gt;10,HLOOKUP($E$4,COMPOSITTIONS!A:W,4,FALSE),#REF!)</f>
        <v>#REF!</v>
      </c>
      <c r="W38" s="208" t="str">
        <f>IF($F$4&lt;&gt;"",(HLOOKUP($F$4,COMPOSITTIONS!$E$2:$AB$66,23,FALSE)),"0")</f>
        <v>0</v>
      </c>
      <c r="X38" s="208">
        <f t="shared" si="15"/>
        <v>0</v>
      </c>
      <c r="Y38" s="208">
        <f t="shared" si="4"/>
        <v>0</v>
      </c>
      <c r="Z38" s="245" t="e">
        <f t="shared" si="16"/>
        <v>#DIV/0!</v>
      </c>
      <c r="AB38" s="230" t="str">
        <f>IF($E$6=45,(C38/1000),"0")</f>
        <v>0</v>
      </c>
      <c r="AC38" s="212" t="str">
        <f t="shared" si="17"/>
        <v>0</v>
      </c>
      <c r="AD38" s="208" t="str">
        <f t="shared" si="18"/>
        <v>0</v>
      </c>
      <c r="AE38" s="229" t="str">
        <f t="shared" si="19"/>
        <v>0</v>
      </c>
      <c r="AF38" s="208" t="str">
        <f t="shared" si="20"/>
        <v>0</v>
      </c>
      <c r="AH38" s="230" t="str">
        <f>IF($E$7=45,(C38/1000),"0")</f>
        <v>0</v>
      </c>
      <c r="AI38" s="192" t="str">
        <f t="shared" si="36"/>
        <v>0</v>
      </c>
      <c r="AJ38" s="208" t="str">
        <f t="shared" si="37"/>
        <v>0</v>
      </c>
      <c r="AK38" s="229" t="str">
        <f t="shared" si="38"/>
        <v>0</v>
      </c>
      <c r="AL38" s="208" t="str">
        <f t="shared" si="21"/>
        <v>0</v>
      </c>
      <c r="AN38" s="230" t="str">
        <f>IF($E$8=45,(C38/1000),"0")</f>
        <v>0</v>
      </c>
      <c r="AO38" s="192" t="str">
        <f t="shared" si="22"/>
        <v>0</v>
      </c>
      <c r="AP38" s="208" t="str">
        <f t="shared" si="23"/>
        <v>0</v>
      </c>
      <c r="AQ38" s="229" t="str">
        <f t="shared" si="24"/>
        <v>0</v>
      </c>
      <c r="AR38" s="208" t="str">
        <f t="shared" si="25"/>
        <v>0</v>
      </c>
      <c r="AT38" s="190" t="str">
        <f>IF($E$9=45,(C38/1000),"0")</f>
        <v>0</v>
      </c>
      <c r="AU38" s="200" t="str">
        <f t="shared" si="39"/>
        <v>0</v>
      </c>
      <c r="AV38" s="205" t="str">
        <f t="shared" si="35"/>
        <v>0</v>
      </c>
      <c r="AW38" s="220" t="str">
        <f t="shared" si="40"/>
        <v>0</v>
      </c>
      <c r="AX38" s="245" t="str">
        <f t="shared" si="26"/>
        <v>0</v>
      </c>
      <c r="AZ38" s="190" t="str">
        <f>IF($E$10=45,(C38/1000),"0")</f>
        <v>0</v>
      </c>
      <c r="BA38" s="199" t="str">
        <f t="shared" si="27"/>
        <v>0</v>
      </c>
      <c r="BB38" s="205" t="str">
        <f t="shared" si="28"/>
        <v>0</v>
      </c>
      <c r="BC38" s="220" t="str">
        <f t="shared" si="29"/>
        <v>0</v>
      </c>
      <c r="BD38" s="245" t="str">
        <f t="shared" si="30"/>
        <v>0</v>
      </c>
      <c r="BF38" s="223" t="str">
        <f>IF($E$11=45,(C38/1000),"0")</f>
        <v>0</v>
      </c>
      <c r="BG38" s="199" t="str">
        <f t="shared" si="31"/>
        <v>0</v>
      </c>
      <c r="BH38" s="205" t="str">
        <f t="shared" si="42"/>
        <v>0</v>
      </c>
      <c r="BI38" s="220" t="str">
        <f t="shared" si="43"/>
        <v>0</v>
      </c>
      <c r="BJ38" s="195" t="str">
        <f t="shared" si="44"/>
        <v>0</v>
      </c>
    </row>
    <row r="39" spans="1:62" ht="13.5" customHeight="1" thickBot="1">
      <c r="A39" s="34" t="b">
        <f t="shared" si="5"/>
        <v>1</v>
      </c>
      <c r="B39" s="57">
        <f>COMPOSITTIONS!A25</f>
        <v>46</v>
      </c>
      <c r="C39" s="212">
        <f>COMPOSITTIONS!B25</f>
        <v>1.8</v>
      </c>
      <c r="D39" s="214" t="str">
        <f>COMPOSITTIONS!C25</f>
        <v>Minette</v>
      </c>
      <c r="E39" s="206">
        <f t="shared" si="2"/>
        <v>1.8E-3</v>
      </c>
      <c r="F39" s="208">
        <f t="shared" si="6"/>
        <v>0</v>
      </c>
      <c r="G39" s="203">
        <f t="shared" si="7"/>
        <v>0</v>
      </c>
      <c r="H39" s="205">
        <f t="shared" si="8"/>
        <v>0</v>
      </c>
      <c r="I39" s="203">
        <f t="shared" si="9"/>
        <v>0</v>
      </c>
      <c r="J39" s="303" t="str">
        <f>IF(I39&gt;0,MAX($J$17:J38)+1,"")</f>
        <v/>
      </c>
      <c r="K39" s="53"/>
      <c r="L39" s="53"/>
      <c r="M39" s="133">
        <f t="shared" si="10"/>
        <v>1.8E-3</v>
      </c>
      <c r="N39" s="52">
        <f>IF($F$3&lt;&gt;"",(HLOOKUP($F$3,COMPOSITTIONS!$E$2:$AB$66,24,FALSE)),"0")</f>
        <v>0</v>
      </c>
      <c r="O39" s="52">
        <f t="shared" si="11"/>
        <v>0</v>
      </c>
      <c r="P39" s="52">
        <f t="shared" si="41"/>
        <v>0</v>
      </c>
      <c r="Q39" s="195">
        <f t="shared" si="13"/>
        <v>0</v>
      </c>
      <c r="S39" s="162">
        <f t="shared" si="3"/>
        <v>1.8E-3</v>
      </c>
      <c r="T39" s="54" t="e">
        <f ca="1">IF(T39=#REF!,"0",$J$4/T39)</f>
        <v>#DIV/0!</v>
      </c>
      <c r="U39" s="54" t="e">
        <f t="shared" si="14"/>
        <v>#REF!</v>
      </c>
      <c r="V39" s="232" t="e">
        <f>IF($E$4&gt;10,HLOOKUP($E$4,COMPOSITTIONS!A:W,4,FALSE),#REF!)</f>
        <v>#REF!</v>
      </c>
      <c r="W39" s="208" t="str">
        <f>IF($F$4&lt;&gt;"",(HLOOKUP($F$4,COMPOSITTIONS!$E$2:$AB$66,24,FALSE)),"0")</f>
        <v>0</v>
      </c>
      <c r="X39" s="208">
        <f t="shared" si="15"/>
        <v>0</v>
      </c>
      <c r="Y39" s="208">
        <f t="shared" si="4"/>
        <v>0</v>
      </c>
      <c r="Z39" s="245" t="e">
        <f t="shared" si="16"/>
        <v>#DIV/0!</v>
      </c>
      <c r="AB39" s="230" t="str">
        <f>IF($E$6=46,(C39/1000),"0")</f>
        <v>0</v>
      </c>
      <c r="AC39" s="212" t="str">
        <f t="shared" si="17"/>
        <v>0</v>
      </c>
      <c r="AD39" s="208" t="str">
        <f t="shared" si="18"/>
        <v>0</v>
      </c>
      <c r="AE39" s="229" t="str">
        <f t="shared" si="19"/>
        <v>0</v>
      </c>
      <c r="AF39" s="208" t="str">
        <f t="shared" si="20"/>
        <v>0</v>
      </c>
      <c r="AH39" s="230" t="str">
        <f>IF($E$7=46,(C39/1000),"0")</f>
        <v>0</v>
      </c>
      <c r="AI39" s="192" t="str">
        <f t="shared" si="36"/>
        <v>0</v>
      </c>
      <c r="AJ39" s="208" t="str">
        <f t="shared" si="37"/>
        <v>0</v>
      </c>
      <c r="AK39" s="229" t="str">
        <f t="shared" si="38"/>
        <v>0</v>
      </c>
      <c r="AL39" s="208" t="str">
        <f t="shared" si="21"/>
        <v>0</v>
      </c>
      <c r="AN39" s="230" t="str">
        <f>IF($E$8=46,(C39/1000),"0")</f>
        <v>0</v>
      </c>
      <c r="AO39" s="192" t="str">
        <f t="shared" si="22"/>
        <v>0</v>
      </c>
      <c r="AP39" s="208" t="str">
        <f t="shared" si="23"/>
        <v>0</v>
      </c>
      <c r="AQ39" s="229" t="str">
        <f t="shared" si="24"/>
        <v>0</v>
      </c>
      <c r="AR39" s="208" t="str">
        <f t="shared" si="25"/>
        <v>0</v>
      </c>
      <c r="AT39" s="190" t="str">
        <f>IF($E$9=46,(C39/1000),"0")</f>
        <v>0</v>
      </c>
      <c r="AU39" s="200" t="str">
        <f t="shared" si="39"/>
        <v>0</v>
      </c>
      <c r="AV39" s="205" t="str">
        <f t="shared" si="35"/>
        <v>0</v>
      </c>
      <c r="AW39" s="220" t="str">
        <f t="shared" si="40"/>
        <v>0</v>
      </c>
      <c r="AX39" s="245" t="str">
        <f t="shared" si="26"/>
        <v>0</v>
      </c>
      <c r="AZ39" s="190" t="str">
        <f>IF($E$10=46,(C39/1000),"0")</f>
        <v>0</v>
      </c>
      <c r="BA39" s="199" t="str">
        <f t="shared" si="27"/>
        <v>0</v>
      </c>
      <c r="BB39" s="205" t="str">
        <f t="shared" si="28"/>
        <v>0</v>
      </c>
      <c r="BC39" s="220" t="str">
        <f t="shared" si="29"/>
        <v>0</v>
      </c>
      <c r="BD39" s="245" t="str">
        <f t="shared" si="30"/>
        <v>0</v>
      </c>
      <c r="BF39" s="223" t="str">
        <f>IF($E$11=46,(C39/1000),"0")</f>
        <v>0</v>
      </c>
      <c r="BG39" s="199" t="str">
        <f t="shared" si="31"/>
        <v>0</v>
      </c>
      <c r="BH39" s="205" t="str">
        <f t="shared" si="42"/>
        <v>0</v>
      </c>
      <c r="BI39" s="220" t="str">
        <f t="shared" si="43"/>
        <v>0</v>
      </c>
      <c r="BJ39" s="195" t="str">
        <f t="shared" si="44"/>
        <v>0</v>
      </c>
    </row>
    <row r="40" spans="1:62" ht="13.5" customHeight="1" thickBot="1">
      <c r="A40" s="34" t="b">
        <f t="shared" si="5"/>
        <v>1</v>
      </c>
      <c r="B40" s="57">
        <f>COMPOSITTIONS!A26</f>
        <v>47</v>
      </c>
      <c r="C40" s="212">
        <f>COMPOSITTIONS!B26</f>
        <v>2.5</v>
      </c>
      <c r="D40" s="214" t="str">
        <f>COMPOSITTIONS!C26</f>
        <v>Moha</v>
      </c>
      <c r="E40" s="206">
        <f t="shared" si="2"/>
        <v>2.5000000000000001E-3</v>
      </c>
      <c r="F40" s="208">
        <f t="shared" si="6"/>
        <v>0</v>
      </c>
      <c r="G40" s="203">
        <f t="shared" si="7"/>
        <v>0</v>
      </c>
      <c r="H40" s="205">
        <f t="shared" si="8"/>
        <v>0</v>
      </c>
      <c r="I40" s="203">
        <f t="shared" si="9"/>
        <v>0</v>
      </c>
      <c r="J40" s="303" t="str">
        <f>IF(I40&gt;0,MAX($J$17:J39)+1,"")</f>
        <v/>
      </c>
      <c r="K40" s="53"/>
      <c r="L40" s="53"/>
      <c r="M40" s="133">
        <f t="shared" si="10"/>
        <v>2.5000000000000001E-3</v>
      </c>
      <c r="N40" s="52">
        <f>IF($F$3&lt;&gt;"",(HLOOKUP($F$3,COMPOSITTIONS!$E$2:$AB$66,25,FALSE)),"0")</f>
        <v>0</v>
      </c>
      <c r="O40" s="52">
        <f t="shared" si="11"/>
        <v>0</v>
      </c>
      <c r="P40" s="52">
        <f t="shared" si="41"/>
        <v>0</v>
      </c>
      <c r="Q40" s="195">
        <f t="shared" si="13"/>
        <v>0</v>
      </c>
      <c r="S40" s="162">
        <f t="shared" si="3"/>
        <v>2.5000000000000001E-3</v>
      </c>
      <c r="T40" s="54" t="e">
        <f ca="1">IF(T40=#REF!,"0",$J$4/T40)</f>
        <v>#DIV/0!</v>
      </c>
      <c r="U40" s="54" t="e">
        <f t="shared" si="14"/>
        <v>#REF!</v>
      </c>
      <c r="V40" s="232" t="e">
        <f>IF($E$4&gt;10,HLOOKUP($E$4,COMPOSITTIONS!A:W,4,FALSE),#REF!)</f>
        <v>#REF!</v>
      </c>
      <c r="W40" s="208" t="str">
        <f>IF($F$4&lt;&gt;"",(HLOOKUP($F$4,COMPOSITTIONS!$E$2:$AB$66,25,FALSE)),"0")</f>
        <v>0</v>
      </c>
      <c r="X40" s="208">
        <f t="shared" si="15"/>
        <v>0</v>
      </c>
      <c r="Y40" s="208">
        <f t="shared" si="4"/>
        <v>0</v>
      </c>
      <c r="Z40" s="245" t="e">
        <f t="shared" si="16"/>
        <v>#DIV/0!</v>
      </c>
      <c r="AB40" s="230" t="str">
        <f>IF($E$6=47,(C40/1000),"0")</f>
        <v>0</v>
      </c>
      <c r="AC40" s="212" t="str">
        <f t="shared" si="17"/>
        <v>0</v>
      </c>
      <c r="AD40" s="208" t="str">
        <f t="shared" si="18"/>
        <v>0</v>
      </c>
      <c r="AE40" s="229" t="str">
        <f t="shared" si="19"/>
        <v>0</v>
      </c>
      <c r="AF40" s="208" t="str">
        <f t="shared" si="20"/>
        <v>0</v>
      </c>
      <c r="AH40" s="230" t="str">
        <f>IF($E$7=47,(C40/1000),"0")</f>
        <v>0</v>
      </c>
      <c r="AI40" s="192" t="str">
        <f t="shared" si="36"/>
        <v>0</v>
      </c>
      <c r="AJ40" s="208" t="str">
        <f t="shared" si="37"/>
        <v>0</v>
      </c>
      <c r="AK40" s="229" t="str">
        <f t="shared" si="38"/>
        <v>0</v>
      </c>
      <c r="AL40" s="208" t="str">
        <f t="shared" si="21"/>
        <v>0</v>
      </c>
      <c r="AN40" s="230" t="str">
        <f>IF($E$8=47,(C40/1000),"0")</f>
        <v>0</v>
      </c>
      <c r="AO40" s="192" t="str">
        <f t="shared" si="22"/>
        <v>0</v>
      </c>
      <c r="AP40" s="208" t="str">
        <f t="shared" si="23"/>
        <v>0</v>
      </c>
      <c r="AQ40" s="229" t="str">
        <f t="shared" si="24"/>
        <v>0</v>
      </c>
      <c r="AR40" s="208" t="str">
        <f t="shared" si="25"/>
        <v>0</v>
      </c>
      <c r="AT40" s="190" t="str">
        <f>IF($E$9=47,(C40/1000),"0")</f>
        <v>0</v>
      </c>
      <c r="AU40" s="200" t="str">
        <f t="shared" si="39"/>
        <v>0</v>
      </c>
      <c r="AV40" s="205" t="str">
        <f t="shared" si="35"/>
        <v>0</v>
      </c>
      <c r="AW40" s="220" t="str">
        <f t="shared" si="40"/>
        <v>0</v>
      </c>
      <c r="AX40" s="245" t="str">
        <f t="shared" si="26"/>
        <v>0</v>
      </c>
      <c r="AZ40" s="190" t="str">
        <f>IF($E$10=47,(C40/1000),"0")</f>
        <v>0</v>
      </c>
      <c r="BA40" s="199" t="str">
        <f t="shared" si="27"/>
        <v>0</v>
      </c>
      <c r="BB40" s="205" t="str">
        <f t="shared" si="28"/>
        <v>0</v>
      </c>
      <c r="BC40" s="220" t="str">
        <f t="shared" si="29"/>
        <v>0</v>
      </c>
      <c r="BD40" s="245" t="str">
        <f t="shared" si="30"/>
        <v>0</v>
      </c>
      <c r="BF40" s="223" t="str">
        <f>IF($E$11=47,(C40/1000),"0")</f>
        <v>0</v>
      </c>
      <c r="BG40" s="199" t="str">
        <f t="shared" si="31"/>
        <v>0</v>
      </c>
      <c r="BH40" s="205" t="str">
        <f t="shared" si="42"/>
        <v>0</v>
      </c>
      <c r="BI40" s="220" t="str">
        <f t="shared" si="43"/>
        <v>0</v>
      </c>
      <c r="BJ40" s="195" t="str">
        <f t="shared" si="44"/>
        <v>0</v>
      </c>
    </row>
    <row r="41" spans="1:62" ht="13.5" customHeight="1" thickBot="1">
      <c r="A41" s="34" t="b">
        <f t="shared" si="5"/>
        <v>1</v>
      </c>
      <c r="B41" s="57">
        <f>COMPOSITTIONS!A27</f>
        <v>48</v>
      </c>
      <c r="C41" s="212">
        <f>COMPOSITTIONS!B27</f>
        <v>7</v>
      </c>
      <c r="D41" s="214" t="str">
        <f>COMPOSITTIONS!C27</f>
        <v>Moutarde blanche</v>
      </c>
      <c r="E41" s="206">
        <f t="shared" si="2"/>
        <v>7.0000000000000001E-3</v>
      </c>
      <c r="F41" s="208">
        <f t="shared" si="6"/>
        <v>0</v>
      </c>
      <c r="G41" s="203">
        <f t="shared" si="7"/>
        <v>0</v>
      </c>
      <c r="H41" s="205">
        <f t="shared" si="8"/>
        <v>0</v>
      </c>
      <c r="I41" s="203">
        <f t="shared" si="9"/>
        <v>0</v>
      </c>
      <c r="J41" s="303" t="str">
        <f>IF(I41&gt;0,MAX($J$17:J40)+1,"")</f>
        <v/>
      </c>
      <c r="K41" s="53"/>
      <c r="L41" s="53"/>
      <c r="M41" s="133">
        <f t="shared" si="10"/>
        <v>7.0000000000000001E-3</v>
      </c>
      <c r="N41" s="52">
        <f>IF($F$3&lt;&gt;"",(HLOOKUP($F$3,COMPOSITTIONS!$E$2:$AB$66,26,FALSE)),"0")</f>
        <v>0</v>
      </c>
      <c r="O41" s="52">
        <f t="shared" si="11"/>
        <v>0</v>
      </c>
      <c r="P41" s="52">
        <f t="shared" si="41"/>
        <v>0</v>
      </c>
      <c r="Q41" s="195">
        <f t="shared" si="13"/>
        <v>0</v>
      </c>
      <c r="S41" s="162">
        <f t="shared" si="3"/>
        <v>7.0000000000000001E-3</v>
      </c>
      <c r="T41" s="54" t="e">
        <f ca="1">IF(T41=#REF!,"0",$J$4/T41)</f>
        <v>#DIV/0!</v>
      </c>
      <c r="U41" s="54" t="e">
        <f t="shared" si="14"/>
        <v>#REF!</v>
      </c>
      <c r="V41" s="232" t="e">
        <f>IF($E$4&gt;10,HLOOKUP($E$4,COMPOSITTIONS!A:W,4,FALSE),#REF!)</f>
        <v>#REF!</v>
      </c>
      <c r="W41" s="208" t="str">
        <f>IF($F$4&lt;&gt;"",(HLOOKUP($F$4,COMPOSITTIONS!$E$2:$AB$66,26,FALSE)),"0")</f>
        <v>0</v>
      </c>
      <c r="X41" s="208">
        <f t="shared" si="15"/>
        <v>0</v>
      </c>
      <c r="Y41" s="208">
        <f t="shared" si="4"/>
        <v>0</v>
      </c>
      <c r="Z41" s="245" t="e">
        <f t="shared" si="16"/>
        <v>#DIV/0!</v>
      </c>
      <c r="AB41" s="230" t="str">
        <f>IF($E$6=48,(C41/1000),"0")</f>
        <v>0</v>
      </c>
      <c r="AC41" s="212" t="str">
        <f t="shared" si="17"/>
        <v>0</v>
      </c>
      <c r="AD41" s="208" t="str">
        <f t="shared" si="18"/>
        <v>0</v>
      </c>
      <c r="AE41" s="229" t="str">
        <f t="shared" si="19"/>
        <v>0</v>
      </c>
      <c r="AF41" s="208" t="str">
        <f t="shared" si="20"/>
        <v>0</v>
      </c>
      <c r="AH41" s="230" t="str">
        <f>IF($E$7=48,(C41/1000),"0")</f>
        <v>0</v>
      </c>
      <c r="AI41" s="192" t="str">
        <f t="shared" si="36"/>
        <v>0</v>
      </c>
      <c r="AJ41" s="208" t="str">
        <f t="shared" si="37"/>
        <v>0</v>
      </c>
      <c r="AK41" s="229" t="str">
        <f t="shared" si="38"/>
        <v>0</v>
      </c>
      <c r="AL41" s="208" t="str">
        <f t="shared" si="21"/>
        <v>0</v>
      </c>
      <c r="AN41" s="230" t="str">
        <f>IF($E$8=48,(C41/1000),"0")</f>
        <v>0</v>
      </c>
      <c r="AO41" s="192" t="str">
        <f t="shared" si="22"/>
        <v>0</v>
      </c>
      <c r="AP41" s="208" t="str">
        <f t="shared" si="23"/>
        <v>0</v>
      </c>
      <c r="AQ41" s="229" t="str">
        <f t="shared" si="24"/>
        <v>0</v>
      </c>
      <c r="AR41" s="208" t="str">
        <f t="shared" si="25"/>
        <v>0</v>
      </c>
      <c r="AT41" s="190" t="str">
        <f>IF($E$9=48,(C41/1000),"0")</f>
        <v>0</v>
      </c>
      <c r="AU41" s="200" t="str">
        <f t="shared" si="39"/>
        <v>0</v>
      </c>
      <c r="AV41" s="205" t="str">
        <f t="shared" si="35"/>
        <v>0</v>
      </c>
      <c r="AW41" s="220" t="str">
        <f t="shared" si="40"/>
        <v>0</v>
      </c>
      <c r="AX41" s="245" t="str">
        <f t="shared" si="26"/>
        <v>0</v>
      </c>
      <c r="AZ41" s="190" t="str">
        <f>IF($E$10=48,(C41/1000),"0")</f>
        <v>0</v>
      </c>
      <c r="BA41" s="199" t="str">
        <f t="shared" si="27"/>
        <v>0</v>
      </c>
      <c r="BB41" s="205" t="str">
        <f t="shared" si="28"/>
        <v>0</v>
      </c>
      <c r="BC41" s="220" t="str">
        <f t="shared" si="29"/>
        <v>0</v>
      </c>
      <c r="BD41" s="245" t="str">
        <f t="shared" si="30"/>
        <v>0</v>
      </c>
      <c r="BF41" s="223" t="str">
        <f>IF($E$11=48,(C41/1000),"0")</f>
        <v>0</v>
      </c>
      <c r="BG41" s="199" t="str">
        <f t="shared" si="31"/>
        <v>0</v>
      </c>
      <c r="BH41" s="205" t="str">
        <f t="shared" si="42"/>
        <v>0</v>
      </c>
      <c r="BI41" s="220" t="str">
        <f t="shared" si="43"/>
        <v>0</v>
      </c>
      <c r="BJ41" s="195" t="str">
        <f t="shared" si="44"/>
        <v>0</v>
      </c>
    </row>
    <row r="42" spans="1:62" ht="13.5" customHeight="1" thickBot="1">
      <c r="A42" s="34" t="b">
        <f t="shared" si="5"/>
        <v>1</v>
      </c>
      <c r="B42" s="57">
        <f>COMPOSITTIONS!A28</f>
        <v>49</v>
      </c>
      <c r="C42" s="212">
        <f>COMPOSITTIONS!B28</f>
        <v>5</v>
      </c>
      <c r="D42" s="214" t="str">
        <f>COMPOSITTIONS!C28</f>
        <v>Navette Fourragére</v>
      </c>
      <c r="E42" s="206">
        <f t="shared" si="2"/>
        <v>5.0000000000000001E-3</v>
      </c>
      <c r="F42" s="208">
        <f t="shared" si="6"/>
        <v>0</v>
      </c>
      <c r="G42" s="203">
        <f t="shared" si="7"/>
        <v>0</v>
      </c>
      <c r="H42" s="205">
        <f t="shared" si="8"/>
        <v>0</v>
      </c>
      <c r="I42" s="203">
        <f t="shared" si="9"/>
        <v>0</v>
      </c>
      <c r="J42" s="303" t="str">
        <f>IF(I42&gt;0,MAX($J$17:J41)+1,"")</f>
        <v/>
      </c>
      <c r="K42" s="53"/>
      <c r="L42" s="53"/>
      <c r="M42" s="133">
        <f t="shared" si="10"/>
        <v>5.0000000000000001E-3</v>
      </c>
      <c r="N42" s="52">
        <f>IF($F$3&lt;&gt;"",(HLOOKUP($F$3,COMPOSITTIONS!$E$2:$AB$66,27,FALSE)),"0")</f>
        <v>0</v>
      </c>
      <c r="O42" s="52">
        <f t="shared" si="11"/>
        <v>0</v>
      </c>
      <c r="P42" s="52">
        <f t="shared" si="41"/>
        <v>0</v>
      </c>
      <c r="Q42" s="195">
        <f t="shared" si="13"/>
        <v>0</v>
      </c>
      <c r="S42" s="162">
        <f t="shared" si="3"/>
        <v>5.0000000000000001E-3</v>
      </c>
      <c r="T42" s="54" t="e">
        <f ca="1">IF(T42=#REF!,"0",$J$4/T42)</f>
        <v>#DIV/0!</v>
      </c>
      <c r="U42" s="54" t="e">
        <f t="shared" si="14"/>
        <v>#REF!</v>
      </c>
      <c r="V42" s="232" t="e">
        <f>IF($E$4&gt;10,HLOOKUP($E$4,COMPOSITTIONS!A:W,4,FALSE),#REF!)</f>
        <v>#REF!</v>
      </c>
      <c r="W42" s="208" t="str">
        <f>IF($F$4&lt;&gt;"",(HLOOKUP($F$4,COMPOSITTIONS!$E$2:$AB$66,27,FALSE)),"0")</f>
        <v>0</v>
      </c>
      <c r="X42" s="208">
        <f t="shared" si="15"/>
        <v>0</v>
      </c>
      <c r="Y42" s="208">
        <f t="shared" si="4"/>
        <v>0</v>
      </c>
      <c r="Z42" s="245" t="e">
        <f t="shared" si="16"/>
        <v>#DIV/0!</v>
      </c>
      <c r="AB42" s="230" t="str">
        <f>IF($E$6=49,(C42/1000),"0")</f>
        <v>0</v>
      </c>
      <c r="AC42" s="212" t="str">
        <f t="shared" si="17"/>
        <v>0</v>
      </c>
      <c r="AD42" s="208" t="str">
        <f t="shared" si="18"/>
        <v>0</v>
      </c>
      <c r="AE42" s="229" t="str">
        <f t="shared" si="19"/>
        <v>0</v>
      </c>
      <c r="AF42" s="208" t="str">
        <f t="shared" si="20"/>
        <v>0</v>
      </c>
      <c r="AH42" s="230" t="str">
        <f>IF($E$7=49,(C42/1000),"0")</f>
        <v>0</v>
      </c>
      <c r="AI42" s="192" t="str">
        <f t="shared" si="36"/>
        <v>0</v>
      </c>
      <c r="AJ42" s="208" t="str">
        <f t="shared" si="37"/>
        <v>0</v>
      </c>
      <c r="AK42" s="229" t="str">
        <f t="shared" si="38"/>
        <v>0</v>
      </c>
      <c r="AL42" s="208" t="str">
        <f t="shared" si="21"/>
        <v>0</v>
      </c>
      <c r="AN42" s="230" t="str">
        <f>IF($E$8=49,(C42/1000),"0")</f>
        <v>0</v>
      </c>
      <c r="AO42" s="192" t="str">
        <f t="shared" si="22"/>
        <v>0</v>
      </c>
      <c r="AP42" s="208" t="str">
        <f t="shared" si="23"/>
        <v>0</v>
      </c>
      <c r="AQ42" s="229" t="str">
        <f t="shared" si="24"/>
        <v>0</v>
      </c>
      <c r="AR42" s="208" t="str">
        <f t="shared" si="25"/>
        <v>0</v>
      </c>
      <c r="AT42" s="190" t="str">
        <f>IF($E$9=49,(C42/1000),"0")</f>
        <v>0</v>
      </c>
      <c r="AU42" s="200" t="str">
        <f t="shared" si="39"/>
        <v>0</v>
      </c>
      <c r="AV42" s="205" t="str">
        <f t="shared" si="35"/>
        <v>0</v>
      </c>
      <c r="AW42" s="220" t="str">
        <f t="shared" si="40"/>
        <v>0</v>
      </c>
      <c r="AX42" s="245" t="str">
        <f t="shared" si="26"/>
        <v>0</v>
      </c>
      <c r="AZ42" s="190" t="str">
        <f>IF($E$10=49,(C42/1000),"0")</f>
        <v>0</v>
      </c>
      <c r="BA42" s="199" t="str">
        <f t="shared" si="27"/>
        <v>0</v>
      </c>
      <c r="BB42" s="205" t="str">
        <f t="shared" si="28"/>
        <v>0</v>
      </c>
      <c r="BC42" s="220" t="str">
        <f t="shared" si="29"/>
        <v>0</v>
      </c>
      <c r="BD42" s="245" t="str">
        <f t="shared" si="30"/>
        <v>0</v>
      </c>
      <c r="BF42" s="223" t="str">
        <f>IF($E$11=49,(C42/1000),"0")</f>
        <v>0</v>
      </c>
      <c r="BG42" s="199" t="str">
        <f t="shared" si="31"/>
        <v>0</v>
      </c>
      <c r="BH42" s="205" t="str">
        <f t="shared" si="42"/>
        <v>0</v>
      </c>
      <c r="BI42" s="220" t="str">
        <f t="shared" si="43"/>
        <v>0</v>
      </c>
      <c r="BJ42" s="195" t="str">
        <f t="shared" si="44"/>
        <v>0</v>
      </c>
    </row>
    <row r="43" spans="1:62" ht="13.5" customHeight="1" thickBot="1">
      <c r="A43" s="34" t="b">
        <f t="shared" si="5"/>
        <v>1</v>
      </c>
      <c r="B43" s="57">
        <f>COMPOSITTIONS!A29</f>
        <v>50</v>
      </c>
      <c r="C43" s="212">
        <f>COMPOSITTIONS!B29</f>
        <v>3.2</v>
      </c>
      <c r="D43" s="214" t="str">
        <f>COMPOSITTIONS!C29</f>
        <v>Nyger</v>
      </c>
      <c r="E43" s="206">
        <f t="shared" si="2"/>
        <v>3.2000000000000002E-3</v>
      </c>
      <c r="F43" s="208">
        <f t="shared" si="6"/>
        <v>0</v>
      </c>
      <c r="G43" s="203">
        <f t="shared" si="7"/>
        <v>0</v>
      </c>
      <c r="H43" s="205">
        <f t="shared" si="8"/>
        <v>0</v>
      </c>
      <c r="I43" s="203">
        <f t="shared" si="9"/>
        <v>0</v>
      </c>
      <c r="J43" s="303" t="str">
        <f>IF(I43&gt;0,MAX($J$17:J42)+1,"")</f>
        <v/>
      </c>
      <c r="K43" s="53"/>
      <c r="L43" s="53"/>
      <c r="M43" s="133">
        <f t="shared" si="10"/>
        <v>3.2000000000000002E-3</v>
      </c>
      <c r="N43" s="52">
        <f>IF($F$3&lt;&gt;"",(HLOOKUP($F$3,COMPOSITTIONS!$E$2:$AB$66,28,FALSE)),"0")</f>
        <v>0</v>
      </c>
      <c r="O43" s="52">
        <f t="shared" si="11"/>
        <v>0</v>
      </c>
      <c r="P43" s="52">
        <f t="shared" si="41"/>
        <v>0</v>
      </c>
      <c r="Q43" s="195">
        <f t="shared" si="13"/>
        <v>0</v>
      </c>
      <c r="S43" s="162">
        <f t="shared" si="3"/>
        <v>3.2000000000000002E-3</v>
      </c>
      <c r="T43" s="54" t="e">
        <f ca="1">IF(T43=#REF!,"0",$J$4/T43)</f>
        <v>#DIV/0!</v>
      </c>
      <c r="U43" s="54" t="e">
        <f t="shared" si="14"/>
        <v>#REF!</v>
      </c>
      <c r="V43" s="232" t="e">
        <f>IF($E$4&gt;10,HLOOKUP($E$4,COMPOSITTIONS!A:W,4,FALSE),#REF!)</f>
        <v>#REF!</v>
      </c>
      <c r="W43" s="208" t="str">
        <f>IF($F$4&lt;&gt;"",(HLOOKUP($F$4,COMPOSITTIONS!$E$2:$AB$66,28,FALSE)),"0")</f>
        <v>0</v>
      </c>
      <c r="X43" s="208">
        <f t="shared" si="15"/>
        <v>0</v>
      </c>
      <c r="Y43" s="208">
        <f t="shared" si="4"/>
        <v>0</v>
      </c>
      <c r="Z43" s="245" t="e">
        <f t="shared" si="16"/>
        <v>#DIV/0!</v>
      </c>
      <c r="AB43" s="230" t="str">
        <f>IF($E$6=50,(C43/1000),"0")</f>
        <v>0</v>
      </c>
      <c r="AC43" s="212" t="str">
        <f t="shared" si="17"/>
        <v>0</v>
      </c>
      <c r="AD43" s="208" t="str">
        <f t="shared" si="18"/>
        <v>0</v>
      </c>
      <c r="AE43" s="229" t="str">
        <f t="shared" si="19"/>
        <v>0</v>
      </c>
      <c r="AF43" s="208" t="str">
        <f t="shared" si="20"/>
        <v>0</v>
      </c>
      <c r="AH43" s="230" t="str">
        <f>IF($E$7=50,(C43/1000),"0")</f>
        <v>0</v>
      </c>
      <c r="AI43" s="192" t="str">
        <f t="shared" si="36"/>
        <v>0</v>
      </c>
      <c r="AJ43" s="208" t="str">
        <f t="shared" si="37"/>
        <v>0</v>
      </c>
      <c r="AK43" s="229" t="str">
        <f t="shared" si="38"/>
        <v>0</v>
      </c>
      <c r="AL43" s="208" t="str">
        <f t="shared" si="21"/>
        <v>0</v>
      </c>
      <c r="AN43" s="230" t="str">
        <f>IF($E$8=50,(C43/1000),"0")</f>
        <v>0</v>
      </c>
      <c r="AO43" s="192" t="str">
        <f t="shared" si="22"/>
        <v>0</v>
      </c>
      <c r="AP43" s="208" t="str">
        <f t="shared" si="23"/>
        <v>0</v>
      </c>
      <c r="AQ43" s="229" t="str">
        <f t="shared" si="24"/>
        <v>0</v>
      </c>
      <c r="AR43" s="208" t="str">
        <f t="shared" si="25"/>
        <v>0</v>
      </c>
      <c r="AT43" s="190" t="str">
        <f>IF($E$9=50,(C43/1000),"0")</f>
        <v>0</v>
      </c>
      <c r="AU43" s="200" t="str">
        <f t="shared" si="39"/>
        <v>0</v>
      </c>
      <c r="AV43" s="205" t="str">
        <f t="shared" si="35"/>
        <v>0</v>
      </c>
      <c r="AW43" s="220" t="str">
        <f t="shared" si="40"/>
        <v>0</v>
      </c>
      <c r="AX43" s="245" t="str">
        <f t="shared" si="26"/>
        <v>0</v>
      </c>
      <c r="AZ43" s="190" t="str">
        <f>IF($E$10=50,(C43/1000),"0")</f>
        <v>0</v>
      </c>
      <c r="BA43" s="199" t="str">
        <f t="shared" si="27"/>
        <v>0</v>
      </c>
      <c r="BB43" s="205" t="str">
        <f t="shared" si="28"/>
        <v>0</v>
      </c>
      <c r="BC43" s="220" t="str">
        <f t="shared" si="29"/>
        <v>0</v>
      </c>
      <c r="BD43" s="245" t="str">
        <f t="shared" si="30"/>
        <v>0</v>
      </c>
      <c r="BF43" s="223" t="str">
        <f>IF($E$11=50,(C43/1000),"0")</f>
        <v>0</v>
      </c>
      <c r="BG43" s="199" t="str">
        <f t="shared" si="31"/>
        <v>0</v>
      </c>
      <c r="BH43" s="205" t="str">
        <f t="shared" si="42"/>
        <v>0</v>
      </c>
      <c r="BI43" s="220" t="str">
        <f t="shared" si="43"/>
        <v>0</v>
      </c>
      <c r="BJ43" s="195" t="str">
        <f t="shared" si="44"/>
        <v>0</v>
      </c>
    </row>
    <row r="44" spans="1:62" ht="13.5" customHeight="1" thickBot="1">
      <c r="A44" s="34" t="b">
        <f t="shared" si="5"/>
        <v>1</v>
      </c>
      <c r="B44" s="57">
        <f>COMPOSITTIONS!A30</f>
        <v>51</v>
      </c>
      <c r="C44" s="212">
        <f>COMPOSITTIONS!B30</f>
        <v>0.28999999999999998</v>
      </c>
      <c r="D44" s="214" t="str">
        <f>COMPOSITTIONS!C30</f>
        <v>Pâturin des prés</v>
      </c>
      <c r="E44" s="206">
        <f t="shared" si="2"/>
        <v>2.9E-4</v>
      </c>
      <c r="F44" s="208">
        <f t="shared" si="6"/>
        <v>0</v>
      </c>
      <c r="G44" s="203">
        <f t="shared" si="7"/>
        <v>0</v>
      </c>
      <c r="H44" s="205">
        <f t="shared" si="8"/>
        <v>0</v>
      </c>
      <c r="I44" s="203">
        <f t="shared" si="9"/>
        <v>0</v>
      </c>
      <c r="J44" s="303" t="str">
        <f>IF(I44&gt;0,MAX($J$17:J43)+1,"")</f>
        <v/>
      </c>
      <c r="K44" s="53"/>
      <c r="L44" s="53"/>
      <c r="M44" s="133">
        <f t="shared" si="10"/>
        <v>2.9E-4</v>
      </c>
      <c r="N44" s="52">
        <f>IF($F$3&lt;&gt;"",(HLOOKUP($F$3,COMPOSITTIONS!$E$2:$AB$66,29,FALSE)),"0")</f>
        <v>0</v>
      </c>
      <c r="O44" s="52">
        <f t="shared" si="11"/>
        <v>0</v>
      </c>
      <c r="P44" s="52">
        <f t="shared" si="41"/>
        <v>0</v>
      </c>
      <c r="Q44" s="195">
        <f t="shared" si="13"/>
        <v>0</v>
      </c>
      <c r="S44" s="162">
        <f t="shared" si="3"/>
        <v>2.9E-4</v>
      </c>
      <c r="T44" s="54" t="e">
        <f ca="1">IF(T44=#REF!,"0",$J$4/T44)</f>
        <v>#DIV/0!</v>
      </c>
      <c r="U44" s="54" t="e">
        <f t="shared" si="14"/>
        <v>#REF!</v>
      </c>
      <c r="V44" s="232" t="e">
        <f>IF($E$4&gt;10,HLOOKUP($E$4,COMPOSITTIONS!A:W,4,FALSE),#REF!)</f>
        <v>#REF!</v>
      </c>
      <c r="W44" s="208" t="str">
        <f>IF($F$4&lt;&gt;"",(HLOOKUP($F$4,COMPOSITTIONS!$E$2:$AB$66,29,FALSE)),"0")</f>
        <v>0</v>
      </c>
      <c r="X44" s="208">
        <f t="shared" si="15"/>
        <v>0</v>
      </c>
      <c r="Y44" s="208">
        <f t="shared" si="4"/>
        <v>0</v>
      </c>
      <c r="Z44" s="245" t="e">
        <f t="shared" si="16"/>
        <v>#DIV/0!</v>
      </c>
      <c r="AB44" s="230" t="str">
        <f>IF($E$6=51,(C44/1000),"0")</f>
        <v>0</v>
      </c>
      <c r="AC44" s="212" t="str">
        <f t="shared" si="17"/>
        <v>0</v>
      </c>
      <c r="AD44" s="208" t="str">
        <f t="shared" si="18"/>
        <v>0</v>
      </c>
      <c r="AE44" s="229" t="str">
        <f t="shared" si="19"/>
        <v>0</v>
      </c>
      <c r="AF44" s="208" t="str">
        <f t="shared" si="20"/>
        <v>0</v>
      </c>
      <c r="AH44" s="230" t="str">
        <f>IF($E$7=51,(C44/1000),"0")</f>
        <v>0</v>
      </c>
      <c r="AI44" s="192" t="str">
        <f t="shared" si="36"/>
        <v>0</v>
      </c>
      <c r="AJ44" s="208" t="str">
        <f t="shared" si="37"/>
        <v>0</v>
      </c>
      <c r="AK44" s="229" t="str">
        <f t="shared" si="38"/>
        <v>0</v>
      </c>
      <c r="AL44" s="208" t="str">
        <f t="shared" si="21"/>
        <v>0</v>
      </c>
      <c r="AN44" s="230" t="str">
        <f>IF($E$8=51,(C44/1000),"0")</f>
        <v>0</v>
      </c>
      <c r="AO44" s="192" t="str">
        <f t="shared" si="22"/>
        <v>0</v>
      </c>
      <c r="AP44" s="208" t="str">
        <f t="shared" si="23"/>
        <v>0</v>
      </c>
      <c r="AQ44" s="229" t="str">
        <f t="shared" si="24"/>
        <v>0</v>
      </c>
      <c r="AR44" s="208" t="str">
        <f t="shared" si="25"/>
        <v>0</v>
      </c>
      <c r="AT44" s="190" t="str">
        <f>IF($E$9=51,(C44/1000),"0")</f>
        <v>0</v>
      </c>
      <c r="AU44" s="200" t="str">
        <f t="shared" si="39"/>
        <v>0</v>
      </c>
      <c r="AV44" s="205" t="str">
        <f t="shared" si="35"/>
        <v>0</v>
      </c>
      <c r="AW44" s="220" t="str">
        <f t="shared" si="40"/>
        <v>0</v>
      </c>
      <c r="AX44" s="245" t="str">
        <f t="shared" si="26"/>
        <v>0</v>
      </c>
      <c r="AZ44" s="190" t="str">
        <f>IF($E$10=51,(C44/1000),"0")</f>
        <v>0</v>
      </c>
      <c r="BA44" s="199" t="str">
        <f t="shared" si="27"/>
        <v>0</v>
      </c>
      <c r="BB44" s="205" t="str">
        <f t="shared" si="28"/>
        <v>0</v>
      </c>
      <c r="BC44" s="220" t="str">
        <f t="shared" si="29"/>
        <v>0</v>
      </c>
      <c r="BD44" s="245" t="str">
        <f t="shared" si="30"/>
        <v>0</v>
      </c>
      <c r="BF44" s="223" t="str">
        <f>IF($E$11=51,(C44/1000),"0")</f>
        <v>0</v>
      </c>
      <c r="BG44" s="199" t="str">
        <f t="shared" si="31"/>
        <v>0</v>
      </c>
      <c r="BH44" s="205" t="str">
        <f t="shared" si="42"/>
        <v>0</v>
      </c>
      <c r="BI44" s="220" t="str">
        <f t="shared" si="43"/>
        <v>0</v>
      </c>
      <c r="BJ44" s="195" t="str">
        <f t="shared" si="44"/>
        <v>0</v>
      </c>
    </row>
    <row r="45" spans="1:62" ht="13.5" customHeight="1" thickBot="1">
      <c r="A45" s="34" t="b">
        <f t="shared" si="5"/>
        <v>1</v>
      </c>
      <c r="B45" s="57">
        <f>COMPOSITTIONS!A31</f>
        <v>52</v>
      </c>
      <c r="C45" s="212">
        <f>COMPOSITTIONS!B31</f>
        <v>1.8</v>
      </c>
      <c r="D45" s="214" t="str">
        <f>COMPOSITTIONS!C31</f>
        <v>Phacélie</v>
      </c>
      <c r="E45" s="206">
        <f t="shared" si="2"/>
        <v>1.8E-3</v>
      </c>
      <c r="F45" s="208">
        <f t="shared" si="6"/>
        <v>0</v>
      </c>
      <c r="G45" s="203">
        <f t="shared" si="7"/>
        <v>0</v>
      </c>
      <c r="H45" s="205">
        <f t="shared" si="8"/>
        <v>0</v>
      </c>
      <c r="I45" s="203">
        <f t="shared" si="9"/>
        <v>0</v>
      </c>
      <c r="J45" s="303" t="str">
        <f>IF(I45&gt;0,MAX($J$17:J44)+1,"")</f>
        <v/>
      </c>
      <c r="K45" s="53"/>
      <c r="L45" s="53"/>
      <c r="M45" s="133">
        <f t="shared" si="10"/>
        <v>1.8E-3</v>
      </c>
      <c r="N45" s="52">
        <f>IF($F$3&lt;&gt;"",(HLOOKUP($F$3,COMPOSITTIONS!$E$2:$AB$66,30,FALSE)),"0")</f>
        <v>0</v>
      </c>
      <c r="O45" s="52">
        <f t="shared" si="11"/>
        <v>0</v>
      </c>
      <c r="P45" s="52">
        <f t="shared" si="41"/>
        <v>0</v>
      </c>
      <c r="Q45" s="195">
        <f t="shared" si="13"/>
        <v>0</v>
      </c>
      <c r="S45" s="162">
        <f t="shared" si="3"/>
        <v>1.8E-3</v>
      </c>
      <c r="T45" s="54" t="e">
        <f ca="1">IF(T45=#REF!,"0",$J$4/T45)</f>
        <v>#DIV/0!</v>
      </c>
      <c r="U45" s="54" t="e">
        <f t="shared" si="14"/>
        <v>#REF!</v>
      </c>
      <c r="V45" s="232" t="e">
        <f>IF($E$4&gt;10,HLOOKUP($E$4,COMPOSITTIONS!A:W,4,FALSE),#REF!)</f>
        <v>#REF!</v>
      </c>
      <c r="W45" s="208" t="str">
        <f>IF($F$4&lt;&gt;"",(HLOOKUP($F$4,COMPOSITTIONS!$E$2:$AB$66,30,FALSE)),"0")</f>
        <v>0</v>
      </c>
      <c r="X45" s="208">
        <f t="shared" si="15"/>
        <v>0</v>
      </c>
      <c r="Y45" s="208">
        <f t="shared" si="4"/>
        <v>0</v>
      </c>
      <c r="Z45" s="245" t="e">
        <f t="shared" si="16"/>
        <v>#DIV/0!</v>
      </c>
      <c r="AB45" s="230" t="str">
        <f>IF($E$6=52,(C45/1000),"0")</f>
        <v>0</v>
      </c>
      <c r="AC45" s="212" t="str">
        <f t="shared" si="17"/>
        <v>0</v>
      </c>
      <c r="AD45" s="208" t="str">
        <f t="shared" si="18"/>
        <v>0</v>
      </c>
      <c r="AE45" s="229" t="str">
        <f t="shared" si="19"/>
        <v>0</v>
      </c>
      <c r="AF45" s="208" t="str">
        <f t="shared" si="20"/>
        <v>0</v>
      </c>
      <c r="AH45" s="230" t="str">
        <f>IF($E$7=52,(C45/1000),"0")</f>
        <v>0</v>
      </c>
      <c r="AI45" s="192" t="str">
        <f t="shared" si="36"/>
        <v>0</v>
      </c>
      <c r="AJ45" s="208" t="str">
        <f t="shared" si="37"/>
        <v>0</v>
      </c>
      <c r="AK45" s="229" t="str">
        <f t="shared" si="38"/>
        <v>0</v>
      </c>
      <c r="AL45" s="208" t="str">
        <f t="shared" si="21"/>
        <v>0</v>
      </c>
      <c r="AN45" s="230" t="str">
        <f>IF($E$8=52,(C45/1000),"0")</f>
        <v>0</v>
      </c>
      <c r="AO45" s="192" t="str">
        <f t="shared" si="22"/>
        <v>0</v>
      </c>
      <c r="AP45" s="208" t="str">
        <f t="shared" si="23"/>
        <v>0</v>
      </c>
      <c r="AQ45" s="229" t="str">
        <f t="shared" si="24"/>
        <v>0</v>
      </c>
      <c r="AR45" s="208" t="str">
        <f t="shared" si="25"/>
        <v>0</v>
      </c>
      <c r="AT45" s="190" t="str">
        <f>IF($E$9=52,(C45/1000),"0")</f>
        <v>0</v>
      </c>
      <c r="AU45" s="200" t="str">
        <f t="shared" si="39"/>
        <v>0</v>
      </c>
      <c r="AV45" s="205" t="str">
        <f t="shared" si="35"/>
        <v>0</v>
      </c>
      <c r="AW45" s="220" t="str">
        <f t="shared" si="40"/>
        <v>0</v>
      </c>
      <c r="AX45" s="245" t="str">
        <f t="shared" si="26"/>
        <v>0</v>
      </c>
      <c r="AZ45" s="190" t="str">
        <f>IF($E$10=52,(C45/1000),"0")</f>
        <v>0</v>
      </c>
      <c r="BA45" s="199" t="str">
        <f t="shared" si="27"/>
        <v>0</v>
      </c>
      <c r="BB45" s="205" t="str">
        <f t="shared" si="28"/>
        <v>0</v>
      </c>
      <c r="BC45" s="220" t="str">
        <f t="shared" si="29"/>
        <v>0</v>
      </c>
      <c r="BD45" s="245" t="str">
        <f t="shared" si="30"/>
        <v>0</v>
      </c>
      <c r="BF45" s="223" t="str">
        <f>IF($E$11=52,(C45/1000),"0")</f>
        <v>0</v>
      </c>
      <c r="BG45" s="199" t="str">
        <f t="shared" si="31"/>
        <v>0</v>
      </c>
      <c r="BH45" s="205" t="str">
        <f t="shared" si="42"/>
        <v>0</v>
      </c>
      <c r="BI45" s="220" t="str">
        <f t="shared" si="43"/>
        <v>0</v>
      </c>
      <c r="BJ45" s="195" t="str">
        <f t="shared" si="44"/>
        <v>0</v>
      </c>
    </row>
    <row r="46" spans="1:62" ht="13.5" customHeight="1" thickBot="1">
      <c r="A46" s="34" t="b">
        <f t="shared" si="5"/>
        <v>1</v>
      </c>
      <c r="B46" s="57">
        <f>COMPOSITTIONS!A32</f>
        <v>53</v>
      </c>
      <c r="C46" s="212">
        <f>COMPOSITTIONS!B32</f>
        <v>1.65</v>
      </c>
      <c r="D46" s="214" t="str">
        <f>COMPOSITTIONS!C32</f>
        <v>Plantain</v>
      </c>
      <c r="E46" s="206">
        <f t="shared" si="2"/>
        <v>1.65E-3</v>
      </c>
      <c r="F46" s="208">
        <f t="shared" si="6"/>
        <v>0</v>
      </c>
      <c r="G46" s="203">
        <f t="shared" si="7"/>
        <v>0</v>
      </c>
      <c r="H46" s="205">
        <f t="shared" si="8"/>
        <v>0</v>
      </c>
      <c r="I46" s="203">
        <f t="shared" si="9"/>
        <v>0</v>
      </c>
      <c r="J46" s="303" t="str">
        <f>IF(I46&gt;0,MAX($J$17:J45)+1,"")</f>
        <v/>
      </c>
      <c r="K46" s="53"/>
      <c r="L46" s="53"/>
      <c r="M46" s="133">
        <f t="shared" si="10"/>
        <v>1.65E-3</v>
      </c>
      <c r="N46" s="52">
        <f>IF($F$3&lt;&gt;"",(HLOOKUP($F$3,COMPOSITTIONS!$E$2:$AB$66,31,FALSE)),"0")</f>
        <v>0</v>
      </c>
      <c r="O46" s="52">
        <f t="shared" si="11"/>
        <v>0</v>
      </c>
      <c r="P46" s="52">
        <f t="shared" si="41"/>
        <v>0</v>
      </c>
      <c r="Q46" s="195">
        <f t="shared" si="13"/>
        <v>0</v>
      </c>
      <c r="S46" s="162">
        <f t="shared" si="3"/>
        <v>1.65E-3</v>
      </c>
      <c r="T46" s="54" t="e">
        <f ca="1">IF(T46=#REF!,"0",$J$4/T46)</f>
        <v>#DIV/0!</v>
      </c>
      <c r="U46" s="54" t="e">
        <f t="shared" si="14"/>
        <v>#REF!</v>
      </c>
      <c r="V46" s="232" t="e">
        <f>IF($E$4&gt;10,HLOOKUP($E$4,COMPOSITTIONS!A:W,4,FALSE),#REF!)</f>
        <v>#REF!</v>
      </c>
      <c r="W46" s="208" t="str">
        <f>IF($F$4&lt;&gt;"",(HLOOKUP($F$4,COMPOSITTIONS!$E$2:$AB$66,31,FALSE)),"0")</f>
        <v>0</v>
      </c>
      <c r="X46" s="208">
        <f t="shared" si="15"/>
        <v>0</v>
      </c>
      <c r="Y46" s="208">
        <f t="shared" si="4"/>
        <v>0</v>
      </c>
      <c r="Z46" s="245" t="e">
        <f t="shared" si="16"/>
        <v>#DIV/0!</v>
      </c>
      <c r="AB46" s="230" t="str">
        <f>IF($E$6=53,(C46/1000),"0")</f>
        <v>0</v>
      </c>
      <c r="AC46" s="212" t="str">
        <f t="shared" si="17"/>
        <v>0</v>
      </c>
      <c r="AD46" s="208" t="str">
        <f t="shared" si="18"/>
        <v>0</v>
      </c>
      <c r="AE46" s="229" t="str">
        <f t="shared" si="19"/>
        <v>0</v>
      </c>
      <c r="AF46" s="208" t="str">
        <f t="shared" si="20"/>
        <v>0</v>
      </c>
      <c r="AH46" s="230" t="str">
        <f>IF($E$7=53,(C46/1000),"0")</f>
        <v>0</v>
      </c>
      <c r="AI46" s="192" t="str">
        <f t="shared" si="36"/>
        <v>0</v>
      </c>
      <c r="AJ46" s="208" t="str">
        <f t="shared" si="37"/>
        <v>0</v>
      </c>
      <c r="AK46" s="229" t="str">
        <f t="shared" si="38"/>
        <v>0</v>
      </c>
      <c r="AL46" s="208" t="str">
        <f t="shared" si="21"/>
        <v>0</v>
      </c>
      <c r="AN46" s="230" t="str">
        <f>IF($E$8=53,(C46/1000),"0")</f>
        <v>0</v>
      </c>
      <c r="AO46" s="192" t="str">
        <f t="shared" si="22"/>
        <v>0</v>
      </c>
      <c r="AP46" s="208" t="str">
        <f t="shared" si="23"/>
        <v>0</v>
      </c>
      <c r="AQ46" s="229" t="str">
        <f t="shared" si="24"/>
        <v>0</v>
      </c>
      <c r="AR46" s="208" t="str">
        <f t="shared" si="25"/>
        <v>0</v>
      </c>
      <c r="AT46" s="190" t="str">
        <f>IF($E$9=53,(C46/1000),"0")</f>
        <v>0</v>
      </c>
      <c r="AU46" s="200" t="str">
        <f t="shared" si="39"/>
        <v>0</v>
      </c>
      <c r="AV46" s="205" t="str">
        <f t="shared" si="35"/>
        <v>0</v>
      </c>
      <c r="AW46" s="220" t="str">
        <f t="shared" si="40"/>
        <v>0</v>
      </c>
      <c r="AX46" s="245" t="str">
        <f t="shared" si="26"/>
        <v>0</v>
      </c>
      <c r="AZ46" s="190" t="str">
        <f>IF($E$10=53,(C46/1000),"0")</f>
        <v>0</v>
      </c>
      <c r="BA46" s="199" t="str">
        <f t="shared" si="27"/>
        <v>0</v>
      </c>
      <c r="BB46" s="205" t="str">
        <f t="shared" si="28"/>
        <v>0</v>
      </c>
      <c r="BC46" s="220" t="str">
        <f t="shared" si="29"/>
        <v>0</v>
      </c>
      <c r="BD46" s="245" t="str">
        <f t="shared" si="30"/>
        <v>0</v>
      </c>
      <c r="BF46" s="223" t="str">
        <f>IF($E$11=53,(C46/1000),"0")</f>
        <v>0</v>
      </c>
      <c r="BG46" s="199" t="str">
        <f t="shared" si="31"/>
        <v>0</v>
      </c>
      <c r="BH46" s="205" t="str">
        <f t="shared" si="42"/>
        <v>0</v>
      </c>
      <c r="BI46" s="220" t="str">
        <f t="shared" si="43"/>
        <v>0</v>
      </c>
      <c r="BJ46" s="195" t="str">
        <f t="shared" si="44"/>
        <v>0</v>
      </c>
    </row>
    <row r="47" spans="1:62" ht="13.5" customHeight="1" thickBot="1">
      <c r="A47" s="34" t="b">
        <f t="shared" si="5"/>
        <v>1</v>
      </c>
      <c r="B47" s="57">
        <f>COMPOSITTIONS!A33</f>
        <v>54</v>
      </c>
      <c r="C47" s="212">
        <f>COMPOSITTIONS!B33</f>
        <v>240</v>
      </c>
      <c r="D47" s="214" t="str">
        <f>COMPOSITTIONS!C33</f>
        <v>Pois fourrager de printemps</v>
      </c>
      <c r="E47" s="206">
        <f t="shared" si="2"/>
        <v>0.24</v>
      </c>
      <c r="F47" s="208">
        <f t="shared" si="6"/>
        <v>0</v>
      </c>
      <c r="G47" s="203">
        <f t="shared" si="7"/>
        <v>0</v>
      </c>
      <c r="H47" s="205">
        <f t="shared" si="8"/>
        <v>0</v>
      </c>
      <c r="I47" s="203">
        <f t="shared" si="9"/>
        <v>0</v>
      </c>
      <c r="J47" s="303" t="str">
        <f>IF(I47&gt;0,MAX($J$17:J46)+1,"")</f>
        <v/>
      </c>
      <c r="K47" s="53"/>
      <c r="L47" s="53"/>
      <c r="M47" s="133">
        <f t="shared" si="10"/>
        <v>0.24</v>
      </c>
      <c r="N47" s="52">
        <f>IF($F$3&lt;&gt;"",(HLOOKUP($F$3,COMPOSITTIONS!$E$2:$AB$66,32,FALSE)),"0")</f>
        <v>0</v>
      </c>
      <c r="O47" s="52">
        <f t="shared" si="11"/>
        <v>0</v>
      </c>
      <c r="P47" s="52">
        <f t="shared" si="41"/>
        <v>0</v>
      </c>
      <c r="Q47" s="195">
        <f t="shared" si="13"/>
        <v>0</v>
      </c>
      <c r="S47" s="162">
        <f t="shared" si="3"/>
        <v>0.24</v>
      </c>
      <c r="T47" s="54" t="e">
        <f ca="1">IF(T47=#REF!,"0",$J$4/T47)</f>
        <v>#DIV/0!</v>
      </c>
      <c r="U47" s="54" t="e">
        <f t="shared" si="14"/>
        <v>#REF!</v>
      </c>
      <c r="V47" s="232" t="e">
        <f>IF($E$4&gt;10,HLOOKUP($E$4,COMPOSITTIONS!A:W,4,FALSE),#REF!)</f>
        <v>#REF!</v>
      </c>
      <c r="W47" s="208" t="str">
        <f>IF($F$4&lt;&gt;"",(HLOOKUP($F$4,COMPOSITTIONS!$E$2:$AB$66,32,FALSE)),"0")</f>
        <v>0</v>
      </c>
      <c r="X47" s="208">
        <f t="shared" si="15"/>
        <v>0</v>
      </c>
      <c r="Y47" s="208">
        <f t="shared" si="4"/>
        <v>0</v>
      </c>
      <c r="Z47" s="245" t="e">
        <f t="shared" si="16"/>
        <v>#DIV/0!</v>
      </c>
      <c r="AB47" s="230" t="str">
        <f>IF($E$6=54,(C47/1000),"0")</f>
        <v>0</v>
      </c>
      <c r="AC47" s="212" t="str">
        <f t="shared" si="17"/>
        <v>0</v>
      </c>
      <c r="AD47" s="208" t="str">
        <f t="shared" si="18"/>
        <v>0</v>
      </c>
      <c r="AE47" s="229" t="str">
        <f t="shared" si="19"/>
        <v>0</v>
      </c>
      <c r="AF47" s="208" t="str">
        <f t="shared" si="20"/>
        <v>0</v>
      </c>
      <c r="AH47" s="230" t="str">
        <f>IF($E$7=54,(C47/1000),"0")</f>
        <v>0</v>
      </c>
      <c r="AI47" s="192" t="str">
        <f t="shared" si="36"/>
        <v>0</v>
      </c>
      <c r="AJ47" s="208" t="str">
        <f t="shared" si="37"/>
        <v>0</v>
      </c>
      <c r="AK47" s="229" t="str">
        <f t="shared" si="38"/>
        <v>0</v>
      </c>
      <c r="AL47" s="208" t="str">
        <f t="shared" si="21"/>
        <v>0</v>
      </c>
      <c r="AN47" s="230" t="str">
        <f>IF($E$8=54,(C47/1000),"0")</f>
        <v>0</v>
      </c>
      <c r="AO47" s="192" t="str">
        <f t="shared" si="22"/>
        <v>0</v>
      </c>
      <c r="AP47" s="208" t="str">
        <f t="shared" si="23"/>
        <v>0</v>
      </c>
      <c r="AQ47" s="229" t="str">
        <f t="shared" si="24"/>
        <v>0</v>
      </c>
      <c r="AR47" s="208" t="str">
        <f t="shared" si="25"/>
        <v>0</v>
      </c>
      <c r="AT47" s="190" t="str">
        <f>IF($E$9=54,(C47/1000),"0")</f>
        <v>0</v>
      </c>
      <c r="AU47" s="200" t="str">
        <f t="shared" si="39"/>
        <v>0</v>
      </c>
      <c r="AV47" s="205" t="str">
        <f t="shared" si="35"/>
        <v>0</v>
      </c>
      <c r="AW47" s="220" t="str">
        <f t="shared" si="40"/>
        <v>0</v>
      </c>
      <c r="AX47" s="245" t="str">
        <f t="shared" si="26"/>
        <v>0</v>
      </c>
      <c r="AZ47" s="190" t="str">
        <f>IF($E$10=54,(C47/1000),"0")</f>
        <v>0</v>
      </c>
      <c r="BA47" s="199" t="str">
        <f t="shared" si="27"/>
        <v>0</v>
      </c>
      <c r="BB47" s="205" t="str">
        <f t="shared" si="28"/>
        <v>0</v>
      </c>
      <c r="BC47" s="220" t="str">
        <f t="shared" si="29"/>
        <v>0</v>
      </c>
      <c r="BD47" s="245" t="str">
        <f t="shared" si="30"/>
        <v>0</v>
      </c>
      <c r="BF47" s="223" t="str">
        <f>IF($E$11=54,(C47/1000),"0")</f>
        <v>0</v>
      </c>
      <c r="BG47" s="199" t="str">
        <f t="shared" si="31"/>
        <v>0</v>
      </c>
      <c r="BH47" s="205" t="str">
        <f t="shared" si="42"/>
        <v>0</v>
      </c>
      <c r="BI47" s="220" t="str">
        <f t="shared" si="43"/>
        <v>0</v>
      </c>
      <c r="BJ47" s="195" t="str">
        <f t="shared" si="44"/>
        <v>0</v>
      </c>
    </row>
    <row r="48" spans="1:62" ht="13.5" customHeight="1" thickBot="1">
      <c r="A48" s="34" t="b">
        <f t="shared" si="5"/>
        <v>1</v>
      </c>
      <c r="B48" s="57">
        <f>COMPOSITTIONS!A34</f>
        <v>55</v>
      </c>
      <c r="C48" s="212">
        <f>COMPOSITTIONS!B34</f>
        <v>180</v>
      </c>
      <c r="D48" s="214" t="str">
        <f>COMPOSITTIONS!C34</f>
        <v>Pois fourrager d'hiver</v>
      </c>
      <c r="E48" s="206">
        <f t="shared" si="2"/>
        <v>0.18</v>
      </c>
      <c r="F48" s="208">
        <f t="shared" si="6"/>
        <v>0</v>
      </c>
      <c r="G48" s="203">
        <f t="shared" si="7"/>
        <v>0</v>
      </c>
      <c r="H48" s="205">
        <f t="shared" si="8"/>
        <v>0</v>
      </c>
      <c r="I48" s="203">
        <f t="shared" si="9"/>
        <v>0</v>
      </c>
      <c r="J48" s="303" t="str">
        <f>IF(I48&gt;0,MAX($J$17:J47)+1,"")</f>
        <v/>
      </c>
      <c r="K48" s="53"/>
      <c r="L48" s="53"/>
      <c r="M48" s="133">
        <f t="shared" si="10"/>
        <v>0.18</v>
      </c>
      <c r="N48" s="52">
        <f>IF($F$3&lt;&gt;"",(HLOOKUP($F$3,COMPOSITTIONS!$E$2:$AB$66,33,FALSE)),"0")</f>
        <v>0</v>
      </c>
      <c r="O48" s="52">
        <f t="shared" si="11"/>
        <v>0</v>
      </c>
      <c r="P48" s="52">
        <f t="shared" si="41"/>
        <v>0</v>
      </c>
      <c r="Q48" s="195">
        <f t="shared" si="13"/>
        <v>0</v>
      </c>
      <c r="S48" s="162">
        <f t="shared" si="3"/>
        <v>0.18</v>
      </c>
      <c r="T48" s="54" t="e">
        <f ca="1">IF(T48=#REF!,"0",$J$4/T48)</f>
        <v>#DIV/0!</v>
      </c>
      <c r="U48" s="54" t="e">
        <f t="shared" si="14"/>
        <v>#REF!</v>
      </c>
      <c r="V48" s="232" t="e">
        <f>IF($E$4&gt;10,HLOOKUP($E$4,COMPOSITTIONS!A:W,4,FALSE),#REF!)</f>
        <v>#REF!</v>
      </c>
      <c r="W48" s="208" t="str">
        <f>IF($F$4&lt;&gt;"",(HLOOKUP($F$4,COMPOSITTIONS!$E$2:$AB$66,33,FALSE)),"0")</f>
        <v>0</v>
      </c>
      <c r="X48" s="208">
        <f t="shared" si="15"/>
        <v>0</v>
      </c>
      <c r="Y48" s="208">
        <f t="shared" si="4"/>
        <v>0</v>
      </c>
      <c r="Z48" s="245" t="e">
        <f t="shared" si="16"/>
        <v>#DIV/0!</v>
      </c>
      <c r="AB48" s="230" t="str">
        <f>IF($E$6=55,(C48/1000),"0")</f>
        <v>0</v>
      </c>
      <c r="AC48" s="212" t="str">
        <f t="shared" si="17"/>
        <v>0</v>
      </c>
      <c r="AD48" s="208" t="str">
        <f t="shared" si="18"/>
        <v>0</v>
      </c>
      <c r="AE48" s="229" t="str">
        <f t="shared" si="19"/>
        <v>0</v>
      </c>
      <c r="AF48" s="208" t="str">
        <f t="shared" si="20"/>
        <v>0</v>
      </c>
      <c r="AH48" s="230" t="str">
        <f>IF($E$7=55,(C48/1000),"0")</f>
        <v>0</v>
      </c>
      <c r="AI48" s="192" t="str">
        <f t="shared" si="36"/>
        <v>0</v>
      </c>
      <c r="AJ48" s="208" t="str">
        <f t="shared" si="37"/>
        <v>0</v>
      </c>
      <c r="AK48" s="229" t="str">
        <f t="shared" si="38"/>
        <v>0</v>
      </c>
      <c r="AL48" s="208" t="str">
        <f t="shared" si="21"/>
        <v>0</v>
      </c>
      <c r="AN48" s="230" t="str">
        <f>IF($E$8=55,(C48/1000),"0")</f>
        <v>0</v>
      </c>
      <c r="AO48" s="192" t="str">
        <f t="shared" si="22"/>
        <v>0</v>
      </c>
      <c r="AP48" s="208" t="str">
        <f t="shared" si="23"/>
        <v>0</v>
      </c>
      <c r="AQ48" s="229" t="str">
        <f t="shared" si="24"/>
        <v>0</v>
      </c>
      <c r="AR48" s="208" t="str">
        <f t="shared" si="25"/>
        <v>0</v>
      </c>
      <c r="AT48" s="190" t="str">
        <f>IF($E$9=55,(C48/1000),"0")</f>
        <v>0</v>
      </c>
      <c r="AU48" s="200" t="str">
        <f t="shared" si="39"/>
        <v>0</v>
      </c>
      <c r="AV48" s="205" t="str">
        <f t="shared" si="35"/>
        <v>0</v>
      </c>
      <c r="AW48" s="220" t="str">
        <f t="shared" si="40"/>
        <v>0</v>
      </c>
      <c r="AX48" s="245" t="str">
        <f t="shared" si="26"/>
        <v>0</v>
      </c>
      <c r="AZ48" s="190" t="str">
        <f>IF($E$10=55,(C48/1000),"0")</f>
        <v>0</v>
      </c>
      <c r="BA48" s="199" t="str">
        <f t="shared" si="27"/>
        <v>0</v>
      </c>
      <c r="BB48" s="205" t="str">
        <f t="shared" si="28"/>
        <v>0</v>
      </c>
      <c r="BC48" s="220" t="str">
        <f t="shared" si="29"/>
        <v>0</v>
      </c>
      <c r="BD48" s="245" t="str">
        <f t="shared" si="30"/>
        <v>0</v>
      </c>
      <c r="BF48" s="223" t="str">
        <f>IF($E$11=55,(C48/1000),"0")</f>
        <v>0</v>
      </c>
      <c r="BG48" s="199" t="str">
        <f t="shared" si="31"/>
        <v>0</v>
      </c>
      <c r="BH48" s="205" t="str">
        <f t="shared" si="42"/>
        <v>0</v>
      </c>
      <c r="BI48" s="220" t="str">
        <f t="shared" si="43"/>
        <v>0</v>
      </c>
      <c r="BJ48" s="195" t="str">
        <f t="shared" si="44"/>
        <v>0</v>
      </c>
    </row>
    <row r="49" spans="1:62" ht="13.5" customHeight="1" thickBot="1">
      <c r="A49" s="34" t="b">
        <f t="shared" si="5"/>
        <v>1</v>
      </c>
      <c r="B49" s="57">
        <f>COMPOSITTIONS!A35</f>
        <v>56</v>
      </c>
      <c r="C49" s="212">
        <f>COMPOSITTIONS!B35</f>
        <v>8</v>
      </c>
      <c r="D49" s="214" t="str">
        <f>COMPOSITTIONS!C35</f>
        <v>Radis chinois</v>
      </c>
      <c r="E49" s="206">
        <f t="shared" si="2"/>
        <v>8.0000000000000002E-3</v>
      </c>
      <c r="F49" s="208">
        <f t="shared" si="6"/>
        <v>0</v>
      </c>
      <c r="G49" s="203">
        <f t="shared" si="7"/>
        <v>0</v>
      </c>
      <c r="H49" s="205">
        <f t="shared" si="8"/>
        <v>0</v>
      </c>
      <c r="I49" s="203">
        <f t="shared" si="9"/>
        <v>0</v>
      </c>
      <c r="J49" s="303" t="str">
        <f>IF(I49&gt;0,MAX($J$17:J48)+1,"")</f>
        <v/>
      </c>
      <c r="K49" s="53"/>
      <c r="L49" s="53"/>
      <c r="M49" s="133">
        <f t="shared" si="10"/>
        <v>8.0000000000000002E-3</v>
      </c>
      <c r="N49" s="52">
        <f>IF($F$3&lt;&gt;"",(HLOOKUP($F$3,COMPOSITTIONS!$E$2:$AB$66,34,FALSE)),"0")</f>
        <v>0</v>
      </c>
      <c r="O49" s="52">
        <f t="shared" si="11"/>
        <v>0</v>
      </c>
      <c r="P49" s="52">
        <f t="shared" si="41"/>
        <v>0</v>
      </c>
      <c r="Q49" s="195">
        <f t="shared" si="13"/>
        <v>0</v>
      </c>
      <c r="S49" s="162">
        <f t="shared" si="3"/>
        <v>8.0000000000000002E-3</v>
      </c>
      <c r="T49" s="54" t="e">
        <f ca="1">IF(T49=#REF!,"0",$J$4/T49)</f>
        <v>#DIV/0!</v>
      </c>
      <c r="U49" s="54" t="e">
        <f t="shared" si="14"/>
        <v>#REF!</v>
      </c>
      <c r="V49" s="232" t="e">
        <f>IF($E$4&gt;10,HLOOKUP($E$4,COMPOSITTIONS!A:W,4,FALSE),#REF!)</f>
        <v>#REF!</v>
      </c>
      <c r="W49" s="208" t="str">
        <f>IF($F$4&lt;&gt;"",(HLOOKUP($F$4,COMPOSITTIONS!$E$2:$AB$66,34,FALSE)),"0")</f>
        <v>0</v>
      </c>
      <c r="X49" s="208">
        <f t="shared" si="15"/>
        <v>0</v>
      </c>
      <c r="Y49" s="208">
        <f t="shared" si="4"/>
        <v>0</v>
      </c>
      <c r="Z49" s="245" t="e">
        <f t="shared" si="16"/>
        <v>#DIV/0!</v>
      </c>
      <c r="AB49" s="230" t="str">
        <f>IF($E$6=56,(C49/1000),"0")</f>
        <v>0</v>
      </c>
      <c r="AC49" s="212" t="str">
        <f t="shared" si="17"/>
        <v>0</v>
      </c>
      <c r="AD49" s="208" t="str">
        <f t="shared" si="18"/>
        <v>0</v>
      </c>
      <c r="AE49" s="229" t="str">
        <f t="shared" si="19"/>
        <v>0</v>
      </c>
      <c r="AF49" s="208" t="str">
        <f t="shared" si="20"/>
        <v>0</v>
      </c>
      <c r="AH49" s="230" t="str">
        <f>IF($E$7=56,(C49/1000),"0")</f>
        <v>0</v>
      </c>
      <c r="AI49" s="192" t="str">
        <f t="shared" si="36"/>
        <v>0</v>
      </c>
      <c r="AJ49" s="208" t="str">
        <f t="shared" si="37"/>
        <v>0</v>
      </c>
      <c r="AK49" s="229" t="str">
        <f t="shared" si="38"/>
        <v>0</v>
      </c>
      <c r="AL49" s="208" t="str">
        <f t="shared" si="21"/>
        <v>0</v>
      </c>
      <c r="AN49" s="230" t="str">
        <f>IF($E$8=56,(C49/1000),"0")</f>
        <v>0</v>
      </c>
      <c r="AO49" s="192" t="str">
        <f t="shared" si="22"/>
        <v>0</v>
      </c>
      <c r="AP49" s="208" t="str">
        <f t="shared" si="23"/>
        <v>0</v>
      </c>
      <c r="AQ49" s="229" t="str">
        <f t="shared" si="24"/>
        <v>0</v>
      </c>
      <c r="AR49" s="208" t="str">
        <f t="shared" si="25"/>
        <v>0</v>
      </c>
      <c r="AT49" s="190" t="str">
        <f>IF($E$9=56,(C49/1000),"0")</f>
        <v>0</v>
      </c>
      <c r="AU49" s="200" t="str">
        <f t="shared" si="39"/>
        <v>0</v>
      </c>
      <c r="AV49" s="205" t="str">
        <f t="shared" si="35"/>
        <v>0</v>
      </c>
      <c r="AW49" s="220" t="str">
        <f t="shared" si="40"/>
        <v>0</v>
      </c>
      <c r="AX49" s="245" t="str">
        <f t="shared" si="26"/>
        <v>0</v>
      </c>
      <c r="AZ49" s="190" t="str">
        <f>IF($E$10=56,(C49/1000),"0")</f>
        <v>0</v>
      </c>
      <c r="BA49" s="199" t="str">
        <f t="shared" si="27"/>
        <v>0</v>
      </c>
      <c r="BB49" s="205" t="str">
        <f t="shared" si="28"/>
        <v>0</v>
      </c>
      <c r="BC49" s="220" t="str">
        <f t="shared" si="29"/>
        <v>0</v>
      </c>
      <c r="BD49" s="245" t="str">
        <f t="shared" si="30"/>
        <v>0</v>
      </c>
      <c r="BF49" s="223" t="str">
        <f>IF($E$11=56,(C49/1000),"0")</f>
        <v>0</v>
      </c>
      <c r="BG49" s="199" t="str">
        <f t="shared" si="31"/>
        <v>0</v>
      </c>
      <c r="BH49" s="205" t="str">
        <f t="shared" si="42"/>
        <v>0</v>
      </c>
      <c r="BI49" s="220" t="str">
        <f t="shared" si="43"/>
        <v>0</v>
      </c>
      <c r="BJ49" s="195" t="str">
        <f t="shared" si="44"/>
        <v>0</v>
      </c>
    </row>
    <row r="50" spans="1:62" ht="13.5" customHeight="1" thickBot="1">
      <c r="A50" s="34" t="b">
        <f t="shared" si="5"/>
        <v>1</v>
      </c>
      <c r="B50" s="57">
        <f>COMPOSITTIONS!A36</f>
        <v>57</v>
      </c>
      <c r="C50" s="212">
        <f>COMPOSITTIONS!B36</f>
        <v>9</v>
      </c>
      <c r="D50" s="214" t="str">
        <f>COMPOSITTIONS!C36</f>
        <v>Radis fourrager</v>
      </c>
      <c r="E50" s="206">
        <f t="shared" si="2"/>
        <v>8.9999999999999993E-3</v>
      </c>
      <c r="F50" s="208">
        <f t="shared" si="6"/>
        <v>0</v>
      </c>
      <c r="G50" s="203">
        <f t="shared" si="7"/>
        <v>0</v>
      </c>
      <c r="H50" s="205">
        <f t="shared" si="8"/>
        <v>0</v>
      </c>
      <c r="I50" s="203">
        <f t="shared" si="9"/>
        <v>0</v>
      </c>
      <c r="J50" s="303" t="str">
        <f>IF(I50&gt;0,MAX($J$17:J49)+1,"")</f>
        <v/>
      </c>
      <c r="K50" s="53"/>
      <c r="L50" s="53"/>
      <c r="M50" s="133">
        <f t="shared" si="10"/>
        <v>8.9999999999999993E-3</v>
      </c>
      <c r="N50" s="52">
        <f>IF($F$3&lt;&gt;"",(HLOOKUP($F$3,COMPOSITTIONS!$E$2:$AB$66,35,FALSE)),"0")</f>
        <v>0</v>
      </c>
      <c r="O50" s="52">
        <f t="shared" si="11"/>
        <v>0</v>
      </c>
      <c r="P50" s="52">
        <f t="shared" si="41"/>
        <v>0</v>
      </c>
      <c r="Q50" s="195">
        <f t="shared" si="13"/>
        <v>0</v>
      </c>
      <c r="S50" s="162">
        <f t="shared" ref="S50:S80" si="45">E50</f>
        <v>8.9999999999999993E-3</v>
      </c>
      <c r="T50" s="54" t="e">
        <f ca="1">IF(T50=#REF!,"0",$J$4/T50)</f>
        <v>#DIV/0!</v>
      </c>
      <c r="U50" s="54" t="e">
        <f t="shared" si="14"/>
        <v>#REF!</v>
      </c>
      <c r="V50" s="232" t="e">
        <f>IF($E$4&gt;10,HLOOKUP($E$4,COMPOSITTIONS!A:W,4,FALSE),#REF!)</f>
        <v>#REF!</v>
      </c>
      <c r="W50" s="208" t="str">
        <f>IF($F$4&lt;&gt;"",(HLOOKUP($F$4,COMPOSITTIONS!$E$2:$AB$66,35,FALSE)),"0")</f>
        <v>0</v>
      </c>
      <c r="X50" s="208">
        <f t="shared" si="15"/>
        <v>0</v>
      </c>
      <c r="Y50" s="208">
        <f t="shared" si="4"/>
        <v>0</v>
      </c>
      <c r="Z50" s="245" t="e">
        <f t="shared" si="16"/>
        <v>#DIV/0!</v>
      </c>
      <c r="AB50" s="230" t="str">
        <f>IF($E$6=57,(C50/1000),"0")</f>
        <v>0</v>
      </c>
      <c r="AC50" s="212" t="str">
        <f t="shared" si="17"/>
        <v>0</v>
      </c>
      <c r="AD50" s="208" t="str">
        <f t="shared" si="18"/>
        <v>0</v>
      </c>
      <c r="AE50" s="229" t="str">
        <f t="shared" si="19"/>
        <v>0</v>
      </c>
      <c r="AF50" s="208" t="str">
        <f t="shared" si="20"/>
        <v>0</v>
      </c>
      <c r="AH50" s="230" t="str">
        <f>IF($E$7=57,(C50/1000),"0")</f>
        <v>0</v>
      </c>
      <c r="AI50" s="192" t="str">
        <f t="shared" si="36"/>
        <v>0</v>
      </c>
      <c r="AJ50" s="208" t="str">
        <f t="shared" si="37"/>
        <v>0</v>
      </c>
      <c r="AK50" s="229" t="str">
        <f t="shared" si="38"/>
        <v>0</v>
      </c>
      <c r="AL50" s="208" t="str">
        <f t="shared" si="21"/>
        <v>0</v>
      </c>
      <c r="AN50" s="230" t="str">
        <f>IF($E$8=57,(C50/1000),"0")</f>
        <v>0</v>
      </c>
      <c r="AO50" s="192" t="str">
        <f t="shared" si="22"/>
        <v>0</v>
      </c>
      <c r="AP50" s="208" t="str">
        <f t="shared" si="23"/>
        <v>0</v>
      </c>
      <c r="AQ50" s="229" t="str">
        <f t="shared" si="24"/>
        <v>0</v>
      </c>
      <c r="AR50" s="208" t="str">
        <f t="shared" si="25"/>
        <v>0</v>
      </c>
      <c r="AT50" s="190" t="str">
        <f>IF($E$9=57,(C50/1000),"0")</f>
        <v>0</v>
      </c>
      <c r="AU50" s="200" t="str">
        <f t="shared" si="39"/>
        <v>0</v>
      </c>
      <c r="AV50" s="205" t="str">
        <f t="shared" si="35"/>
        <v>0</v>
      </c>
      <c r="AW50" s="220" t="str">
        <f t="shared" si="40"/>
        <v>0</v>
      </c>
      <c r="AX50" s="245" t="str">
        <f t="shared" si="26"/>
        <v>0</v>
      </c>
      <c r="AZ50" s="190" t="str">
        <f>IF($E$10=57,(C50/1000),"0")</f>
        <v>0</v>
      </c>
      <c r="BA50" s="199" t="str">
        <f t="shared" si="27"/>
        <v>0</v>
      </c>
      <c r="BB50" s="205" t="str">
        <f t="shared" si="28"/>
        <v>0</v>
      </c>
      <c r="BC50" s="220" t="str">
        <f t="shared" si="29"/>
        <v>0</v>
      </c>
      <c r="BD50" s="245" t="str">
        <f t="shared" si="30"/>
        <v>0</v>
      </c>
      <c r="BF50" s="223" t="str">
        <f>IF($E$11=57,(C50/1000),"0")</f>
        <v>0</v>
      </c>
      <c r="BG50" s="199" t="str">
        <f t="shared" si="31"/>
        <v>0</v>
      </c>
      <c r="BH50" s="205" t="str">
        <f t="shared" si="42"/>
        <v>0</v>
      </c>
      <c r="BI50" s="220" t="str">
        <f t="shared" si="43"/>
        <v>0</v>
      </c>
      <c r="BJ50" s="195" t="str">
        <f t="shared" si="44"/>
        <v>0</v>
      </c>
    </row>
    <row r="51" spans="1:62" ht="13.5" customHeight="1" thickBot="1">
      <c r="A51" s="34" t="b">
        <f t="shared" si="5"/>
        <v>1</v>
      </c>
      <c r="B51" s="57">
        <f>COMPOSITTIONS!A37</f>
        <v>58</v>
      </c>
      <c r="C51" s="212">
        <f>COMPOSITTIONS!B37</f>
        <v>1.9</v>
      </c>
      <c r="D51" s="214" t="str">
        <f>COMPOSITTIONS!C37</f>
        <v>RGA 2n</v>
      </c>
      <c r="E51" s="206">
        <f t="shared" si="2"/>
        <v>1.9E-3</v>
      </c>
      <c r="F51" s="208">
        <f t="shared" si="6"/>
        <v>0</v>
      </c>
      <c r="G51" s="203">
        <f t="shared" si="7"/>
        <v>0</v>
      </c>
      <c r="H51" s="205">
        <f t="shared" si="8"/>
        <v>0</v>
      </c>
      <c r="I51" s="203">
        <f t="shared" si="9"/>
        <v>0</v>
      </c>
      <c r="J51" s="303" t="str">
        <f>IF(I51&gt;0,MAX($J$17:J50)+1,"")</f>
        <v/>
      </c>
      <c r="K51" s="53"/>
      <c r="L51" s="53"/>
      <c r="M51" s="133">
        <f t="shared" si="10"/>
        <v>1.9E-3</v>
      </c>
      <c r="N51" s="52">
        <f>IF($F$3&lt;&gt;"",(HLOOKUP($F$3,COMPOSITTIONS!$E$2:$AB$66,36,FALSE)),"0")</f>
        <v>0</v>
      </c>
      <c r="O51" s="52">
        <f t="shared" si="11"/>
        <v>0</v>
      </c>
      <c r="P51" s="52">
        <f t="shared" si="41"/>
        <v>0</v>
      </c>
      <c r="Q51" s="195">
        <f t="shared" si="13"/>
        <v>0</v>
      </c>
      <c r="S51" s="162">
        <f t="shared" si="45"/>
        <v>1.9E-3</v>
      </c>
      <c r="T51" s="54" t="e">
        <f ca="1">IF(T51=#REF!,"0",$J$4/T51)</f>
        <v>#DIV/0!</v>
      </c>
      <c r="U51" s="54" t="e">
        <f t="shared" si="14"/>
        <v>#REF!</v>
      </c>
      <c r="V51" s="232" t="e">
        <f>IF($E$4&gt;10,HLOOKUP($E$4,COMPOSITTIONS!A:W,4,FALSE),#REF!)</f>
        <v>#REF!</v>
      </c>
      <c r="W51" s="208" t="str">
        <f>IF($F$4&lt;&gt;"",(HLOOKUP($F$4,COMPOSITTIONS!$E$2:$AB$66,36,FALSE)),"0")</f>
        <v>0</v>
      </c>
      <c r="X51" s="208">
        <f t="shared" si="15"/>
        <v>0</v>
      </c>
      <c r="Y51" s="208">
        <f t="shared" si="4"/>
        <v>0</v>
      </c>
      <c r="Z51" s="245" t="e">
        <f t="shared" si="16"/>
        <v>#DIV/0!</v>
      </c>
      <c r="AB51" s="230" t="str">
        <f>IF($E$6=58,(C51/1000),"0")</f>
        <v>0</v>
      </c>
      <c r="AC51" s="212" t="str">
        <f t="shared" si="17"/>
        <v>0</v>
      </c>
      <c r="AD51" s="208" t="str">
        <f t="shared" si="18"/>
        <v>0</v>
      </c>
      <c r="AE51" s="229" t="str">
        <f t="shared" si="19"/>
        <v>0</v>
      </c>
      <c r="AF51" s="208" t="str">
        <f t="shared" si="20"/>
        <v>0</v>
      </c>
      <c r="AH51" s="230" t="str">
        <f>IF($E$7=58,(C51/1000),"0")</f>
        <v>0</v>
      </c>
      <c r="AI51" s="192" t="str">
        <f t="shared" si="36"/>
        <v>0</v>
      </c>
      <c r="AJ51" s="208" t="str">
        <f t="shared" si="37"/>
        <v>0</v>
      </c>
      <c r="AK51" s="229" t="str">
        <f t="shared" si="38"/>
        <v>0</v>
      </c>
      <c r="AL51" s="208" t="str">
        <f t="shared" si="21"/>
        <v>0</v>
      </c>
      <c r="AN51" s="230" t="str">
        <f>IF($E$8=58,(C51/1000),"0")</f>
        <v>0</v>
      </c>
      <c r="AO51" s="192" t="str">
        <f t="shared" si="22"/>
        <v>0</v>
      </c>
      <c r="AP51" s="208" t="str">
        <f t="shared" si="23"/>
        <v>0</v>
      </c>
      <c r="AQ51" s="229" t="str">
        <f t="shared" si="24"/>
        <v>0</v>
      </c>
      <c r="AR51" s="208" t="str">
        <f t="shared" si="25"/>
        <v>0</v>
      </c>
      <c r="AT51" s="190" t="str">
        <f>IF($E$9=58,(C51/1000),"0")</f>
        <v>0</v>
      </c>
      <c r="AU51" s="200" t="str">
        <f t="shared" si="39"/>
        <v>0</v>
      </c>
      <c r="AV51" s="205" t="str">
        <f t="shared" si="35"/>
        <v>0</v>
      </c>
      <c r="AW51" s="220" t="str">
        <f t="shared" si="40"/>
        <v>0</v>
      </c>
      <c r="AX51" s="245" t="str">
        <f t="shared" si="26"/>
        <v>0</v>
      </c>
      <c r="AZ51" s="190" t="str">
        <f>IF($E$10=58,(C51/1000),"0")</f>
        <v>0</v>
      </c>
      <c r="BA51" s="199" t="str">
        <f t="shared" si="27"/>
        <v>0</v>
      </c>
      <c r="BB51" s="205" t="str">
        <f t="shared" si="28"/>
        <v>0</v>
      </c>
      <c r="BC51" s="220" t="str">
        <f t="shared" si="29"/>
        <v>0</v>
      </c>
      <c r="BD51" s="245" t="str">
        <f t="shared" si="30"/>
        <v>0</v>
      </c>
      <c r="BF51" s="223" t="str">
        <f>IF($E$11=58,(C51/1000),"0")</f>
        <v>0</v>
      </c>
      <c r="BG51" s="199" t="str">
        <f t="shared" si="31"/>
        <v>0</v>
      </c>
      <c r="BH51" s="205" t="str">
        <f t="shared" si="42"/>
        <v>0</v>
      </c>
      <c r="BI51" s="220" t="str">
        <f t="shared" si="43"/>
        <v>0</v>
      </c>
      <c r="BJ51" s="195" t="str">
        <f t="shared" si="44"/>
        <v>0</v>
      </c>
    </row>
    <row r="52" spans="1:62" ht="13.5" customHeight="1" thickBot="1">
      <c r="A52" s="34" t="b">
        <f t="shared" si="5"/>
        <v>1</v>
      </c>
      <c r="B52" s="57">
        <f>COMPOSITTIONS!A38</f>
        <v>59</v>
      </c>
      <c r="C52" s="212">
        <f>COMPOSITTIONS!B38</f>
        <v>3.12</v>
      </c>
      <c r="D52" s="214" t="str">
        <f>COMPOSITTIONS!C38</f>
        <v>RGA 4n</v>
      </c>
      <c r="E52" s="206">
        <f t="shared" si="2"/>
        <v>3.1199999999999999E-3</v>
      </c>
      <c r="F52" s="208">
        <f t="shared" si="6"/>
        <v>0</v>
      </c>
      <c r="G52" s="203">
        <f t="shared" si="7"/>
        <v>0</v>
      </c>
      <c r="H52" s="205">
        <f t="shared" si="8"/>
        <v>0</v>
      </c>
      <c r="I52" s="203">
        <f t="shared" si="9"/>
        <v>0</v>
      </c>
      <c r="J52" s="303" t="str">
        <f>IF(I52&gt;0,MAX($J$17:J51)+1,"")</f>
        <v/>
      </c>
      <c r="K52" s="53"/>
      <c r="L52" s="53"/>
      <c r="M52" s="133">
        <f t="shared" si="10"/>
        <v>3.1199999999999999E-3</v>
      </c>
      <c r="N52" s="52">
        <f>IF($F$3&lt;&gt;"",(HLOOKUP($F$3,COMPOSITTIONS!$E$2:$AB$66,37,FALSE)),"0")</f>
        <v>0</v>
      </c>
      <c r="O52" s="52">
        <f t="shared" si="11"/>
        <v>0</v>
      </c>
      <c r="P52" s="52">
        <f t="shared" si="41"/>
        <v>0</v>
      </c>
      <c r="Q52" s="195">
        <f t="shared" si="13"/>
        <v>0</v>
      </c>
      <c r="S52" s="162">
        <f t="shared" si="45"/>
        <v>3.1199999999999999E-3</v>
      </c>
      <c r="T52" s="54" t="e">
        <f ca="1">IF(T52=#REF!,"0",$J$4/T52)</f>
        <v>#DIV/0!</v>
      </c>
      <c r="U52" s="54" t="e">
        <f t="shared" si="14"/>
        <v>#REF!</v>
      </c>
      <c r="V52" s="232" t="e">
        <f>IF($E$4&gt;10,HLOOKUP($E$4,COMPOSITTIONS!A:W,4,FALSE),#REF!)</f>
        <v>#REF!</v>
      </c>
      <c r="W52" s="208" t="str">
        <f>IF($F$4&lt;&gt;"",(HLOOKUP($F$4,COMPOSITTIONS!$E$2:$AB$66,37,FALSE)),"0")</f>
        <v>0</v>
      </c>
      <c r="X52" s="208">
        <f t="shared" si="15"/>
        <v>0</v>
      </c>
      <c r="Y52" s="208">
        <f t="shared" si="4"/>
        <v>0</v>
      </c>
      <c r="Z52" s="245" t="e">
        <f t="shared" si="16"/>
        <v>#DIV/0!</v>
      </c>
      <c r="AB52" s="230" t="str">
        <f>IF($E$6=59,(C52/1000),"0")</f>
        <v>0</v>
      </c>
      <c r="AC52" s="212" t="str">
        <f t="shared" si="17"/>
        <v>0</v>
      </c>
      <c r="AD52" s="208" t="str">
        <f t="shared" si="18"/>
        <v>0</v>
      </c>
      <c r="AE52" s="229" t="str">
        <f t="shared" si="19"/>
        <v>0</v>
      </c>
      <c r="AF52" s="208" t="str">
        <f t="shared" si="20"/>
        <v>0</v>
      </c>
      <c r="AH52" s="230" t="str">
        <f>IF($E$7=59,(C52/1000),"0")</f>
        <v>0</v>
      </c>
      <c r="AI52" s="192" t="str">
        <f t="shared" si="36"/>
        <v>0</v>
      </c>
      <c r="AJ52" s="208" t="str">
        <f t="shared" si="37"/>
        <v>0</v>
      </c>
      <c r="AK52" s="229" t="str">
        <f t="shared" si="38"/>
        <v>0</v>
      </c>
      <c r="AL52" s="208" t="str">
        <f t="shared" si="21"/>
        <v>0</v>
      </c>
      <c r="AN52" s="230" t="str">
        <f>IF($E$8=59,(C52/1000),"0")</f>
        <v>0</v>
      </c>
      <c r="AO52" s="192" t="str">
        <f t="shared" si="22"/>
        <v>0</v>
      </c>
      <c r="AP52" s="208" t="str">
        <f t="shared" si="23"/>
        <v>0</v>
      </c>
      <c r="AQ52" s="229" t="str">
        <f t="shared" si="24"/>
        <v>0</v>
      </c>
      <c r="AR52" s="208" t="str">
        <f t="shared" si="25"/>
        <v>0</v>
      </c>
      <c r="AT52" s="190" t="str">
        <f>IF($E$9=59,(C52/1000),"0")</f>
        <v>0</v>
      </c>
      <c r="AU52" s="200" t="str">
        <f t="shared" si="39"/>
        <v>0</v>
      </c>
      <c r="AV52" s="205" t="str">
        <f t="shared" si="35"/>
        <v>0</v>
      </c>
      <c r="AW52" s="220" t="str">
        <f t="shared" si="40"/>
        <v>0</v>
      </c>
      <c r="AX52" s="245" t="str">
        <f t="shared" si="26"/>
        <v>0</v>
      </c>
      <c r="AZ52" s="190" t="str">
        <f>IF($E$10=59,(C52/1000),"0")</f>
        <v>0</v>
      </c>
      <c r="BA52" s="199" t="str">
        <f t="shared" si="27"/>
        <v>0</v>
      </c>
      <c r="BB52" s="205" t="str">
        <f t="shared" si="28"/>
        <v>0</v>
      </c>
      <c r="BC52" s="220" t="str">
        <f t="shared" si="29"/>
        <v>0</v>
      </c>
      <c r="BD52" s="245" t="str">
        <f t="shared" si="30"/>
        <v>0</v>
      </c>
      <c r="BF52" s="223" t="str">
        <f>IF($E$11=59,(C52/1000),"0")</f>
        <v>0</v>
      </c>
      <c r="BG52" s="199" t="str">
        <f t="shared" si="31"/>
        <v>0</v>
      </c>
      <c r="BH52" s="205" t="str">
        <f t="shared" si="42"/>
        <v>0</v>
      </c>
      <c r="BI52" s="220" t="str">
        <f t="shared" si="43"/>
        <v>0</v>
      </c>
      <c r="BJ52" s="195" t="str">
        <f t="shared" si="44"/>
        <v>0</v>
      </c>
    </row>
    <row r="53" spans="1:62" ht="13.5" customHeight="1" thickBot="1">
      <c r="A53" s="34" t="b">
        <f t="shared" si="5"/>
        <v>1</v>
      </c>
      <c r="B53" s="57">
        <f>COMPOSITTIONS!A39</f>
        <v>60</v>
      </c>
      <c r="C53" s="212">
        <f>COMPOSITTIONS!B39</f>
        <v>2.15</v>
      </c>
      <c r="D53" s="214" t="str">
        <f>COMPOSITTIONS!C39</f>
        <v>RGH 2n</v>
      </c>
      <c r="E53" s="206">
        <f t="shared" si="2"/>
        <v>2.15E-3</v>
      </c>
      <c r="F53" s="208">
        <f t="shared" si="6"/>
        <v>0</v>
      </c>
      <c r="G53" s="203">
        <f t="shared" si="7"/>
        <v>0</v>
      </c>
      <c r="H53" s="205">
        <f t="shared" si="8"/>
        <v>0</v>
      </c>
      <c r="I53" s="203">
        <f t="shared" si="9"/>
        <v>0</v>
      </c>
      <c r="J53" s="303" t="str">
        <f>IF(I53&gt;0,MAX($J$17:J52)+1,"")</f>
        <v/>
      </c>
      <c r="K53" s="53"/>
      <c r="L53" s="53"/>
      <c r="M53" s="133">
        <f t="shared" si="10"/>
        <v>2.15E-3</v>
      </c>
      <c r="N53" s="52">
        <f>IF($F$3&lt;&gt;"",(HLOOKUP($F$3,COMPOSITTIONS!$E$2:$AB$66,38,FALSE)),"0")</f>
        <v>0</v>
      </c>
      <c r="O53" s="52">
        <f t="shared" si="11"/>
        <v>0</v>
      </c>
      <c r="P53" s="52">
        <f t="shared" si="41"/>
        <v>0</v>
      </c>
      <c r="Q53" s="195">
        <f t="shared" si="13"/>
        <v>0</v>
      </c>
      <c r="S53" s="162">
        <f t="shared" si="45"/>
        <v>2.15E-3</v>
      </c>
      <c r="T53" s="54" t="e">
        <f ca="1">IF(T53=#REF!,"0",$J$4/T53)</f>
        <v>#DIV/0!</v>
      </c>
      <c r="U53" s="54" t="e">
        <f t="shared" si="14"/>
        <v>#REF!</v>
      </c>
      <c r="V53" s="232" t="e">
        <f>IF($E$4&gt;10,HLOOKUP($E$4,COMPOSITTIONS!A:W,4,FALSE),#REF!)</f>
        <v>#REF!</v>
      </c>
      <c r="W53" s="208" t="str">
        <f>IF($F$4&lt;&gt;"",(HLOOKUP($F$4,COMPOSITTIONS!$E$2:$AB$66,38,FALSE)),"0")</f>
        <v>0</v>
      </c>
      <c r="X53" s="208">
        <f t="shared" si="15"/>
        <v>0</v>
      </c>
      <c r="Y53" s="208">
        <f t="shared" si="4"/>
        <v>0</v>
      </c>
      <c r="Z53" s="245" t="e">
        <f t="shared" si="16"/>
        <v>#DIV/0!</v>
      </c>
      <c r="AB53" s="230" t="str">
        <f>IF($E$6=60,(C53/1000),"0")</f>
        <v>0</v>
      </c>
      <c r="AC53" s="212" t="str">
        <f t="shared" si="17"/>
        <v>0</v>
      </c>
      <c r="AD53" s="208" t="str">
        <f t="shared" si="18"/>
        <v>0</v>
      </c>
      <c r="AE53" s="229" t="str">
        <f t="shared" si="19"/>
        <v>0</v>
      </c>
      <c r="AF53" s="208" t="str">
        <f t="shared" si="20"/>
        <v>0</v>
      </c>
      <c r="AH53" s="230" t="str">
        <f>IF($E$7=60,(C53/1000),"0")</f>
        <v>0</v>
      </c>
      <c r="AI53" s="192" t="str">
        <f t="shared" si="36"/>
        <v>0</v>
      </c>
      <c r="AJ53" s="208" t="str">
        <f t="shared" si="37"/>
        <v>0</v>
      </c>
      <c r="AK53" s="229" t="str">
        <f t="shared" si="38"/>
        <v>0</v>
      </c>
      <c r="AL53" s="208" t="str">
        <f t="shared" si="21"/>
        <v>0</v>
      </c>
      <c r="AN53" s="230" t="str">
        <f>IF($E$8=60,(C53/1000),"0")</f>
        <v>0</v>
      </c>
      <c r="AO53" s="192" t="str">
        <f t="shared" si="22"/>
        <v>0</v>
      </c>
      <c r="AP53" s="208" t="str">
        <f t="shared" si="23"/>
        <v>0</v>
      </c>
      <c r="AQ53" s="229" t="str">
        <f t="shared" si="24"/>
        <v>0</v>
      </c>
      <c r="AR53" s="208" t="str">
        <f t="shared" si="25"/>
        <v>0</v>
      </c>
      <c r="AT53" s="190" t="str">
        <f>IF($E$9=60,(C53/1000),"0")</f>
        <v>0</v>
      </c>
      <c r="AU53" s="200" t="str">
        <f t="shared" si="39"/>
        <v>0</v>
      </c>
      <c r="AV53" s="205" t="str">
        <f t="shared" si="35"/>
        <v>0</v>
      </c>
      <c r="AW53" s="220" t="str">
        <f t="shared" si="40"/>
        <v>0</v>
      </c>
      <c r="AX53" s="245" t="str">
        <f t="shared" si="26"/>
        <v>0</v>
      </c>
      <c r="AZ53" s="190" t="str">
        <f>IF($E$10=60,(C53/1000),"0")</f>
        <v>0</v>
      </c>
      <c r="BA53" s="199" t="str">
        <f t="shared" si="27"/>
        <v>0</v>
      </c>
      <c r="BB53" s="205" t="str">
        <f t="shared" si="28"/>
        <v>0</v>
      </c>
      <c r="BC53" s="220" t="str">
        <f t="shared" si="29"/>
        <v>0</v>
      </c>
      <c r="BD53" s="245" t="str">
        <f t="shared" si="30"/>
        <v>0</v>
      </c>
      <c r="BF53" s="223" t="str">
        <f>IF($E$11=60,(C53/1000),"0")</f>
        <v>0</v>
      </c>
      <c r="BG53" s="199" t="str">
        <f t="shared" si="31"/>
        <v>0</v>
      </c>
      <c r="BH53" s="205" t="str">
        <f t="shared" si="42"/>
        <v>0</v>
      </c>
      <c r="BI53" s="220" t="str">
        <f t="shared" si="43"/>
        <v>0</v>
      </c>
      <c r="BJ53" s="195" t="str">
        <f t="shared" si="44"/>
        <v>0</v>
      </c>
    </row>
    <row r="54" spans="1:62" ht="13.5" customHeight="1" thickBot="1">
      <c r="A54" s="34" t="b">
        <f t="shared" si="5"/>
        <v>1</v>
      </c>
      <c r="B54" s="57">
        <f>COMPOSITTIONS!A40</f>
        <v>61</v>
      </c>
      <c r="C54" s="212">
        <f>COMPOSITTIONS!B40</f>
        <v>3.8</v>
      </c>
      <c r="D54" s="214" t="str">
        <f>COMPOSITTIONS!C40</f>
        <v>RGH 4n</v>
      </c>
      <c r="E54" s="206">
        <f t="shared" si="2"/>
        <v>3.8E-3</v>
      </c>
      <c r="F54" s="208">
        <f t="shared" si="6"/>
        <v>2.85</v>
      </c>
      <c r="G54" s="203">
        <f t="shared" si="7"/>
        <v>0.15</v>
      </c>
      <c r="H54" s="205">
        <f t="shared" si="8"/>
        <v>750000</v>
      </c>
      <c r="I54" s="203">
        <f t="shared" si="9"/>
        <v>6.933056922899429E-2</v>
      </c>
      <c r="J54" s="303">
        <f>IF(I54&gt;0,MAX($J$17:J53)+1,"")</f>
        <v>5</v>
      </c>
      <c r="K54" s="53"/>
      <c r="L54" s="53"/>
      <c r="M54" s="133">
        <f t="shared" si="10"/>
        <v>3.8E-3</v>
      </c>
      <c r="N54" s="52">
        <f>IF($F$3&lt;&gt;"",(HLOOKUP($F$3,COMPOSITTIONS!$E$2:$AB$66,39,FALSE)),"0")</f>
        <v>15</v>
      </c>
      <c r="O54" s="52">
        <f t="shared" si="11"/>
        <v>2.85</v>
      </c>
      <c r="P54" s="52">
        <f t="shared" si="41"/>
        <v>750000</v>
      </c>
      <c r="Q54" s="195">
        <f t="shared" si="13"/>
        <v>6.933056922899429E-2</v>
      </c>
      <c r="S54" s="162">
        <f t="shared" si="45"/>
        <v>3.8E-3</v>
      </c>
      <c r="T54" s="54" t="e">
        <f ca="1">IF(T54=#REF!,"0",$J$4/T54)</f>
        <v>#DIV/0!</v>
      </c>
      <c r="U54" s="54" t="e">
        <f t="shared" si="14"/>
        <v>#REF!</v>
      </c>
      <c r="V54" s="232" t="e">
        <f>IF($E$4&gt;10,HLOOKUP($E$4,COMPOSITTIONS!A:W,4,FALSE),#REF!)</f>
        <v>#REF!</v>
      </c>
      <c r="W54" s="208" t="str">
        <f>IF($F$4&lt;&gt;"",(HLOOKUP($F$4,COMPOSITTIONS!$E$2:$AB$66,39,FALSE)),"0")</f>
        <v>0</v>
      </c>
      <c r="X54" s="208">
        <f t="shared" si="15"/>
        <v>0</v>
      </c>
      <c r="Y54" s="208">
        <f t="shared" si="4"/>
        <v>0</v>
      </c>
      <c r="Z54" s="245" t="e">
        <f t="shared" si="16"/>
        <v>#DIV/0!</v>
      </c>
      <c r="AB54" s="230" t="str">
        <f>IF($E$6=61,(C54/1000),"0")</f>
        <v>0</v>
      </c>
      <c r="AC54" s="212" t="str">
        <f t="shared" si="17"/>
        <v>0</v>
      </c>
      <c r="AD54" s="208" t="str">
        <f t="shared" si="18"/>
        <v>0</v>
      </c>
      <c r="AE54" s="229" t="str">
        <f t="shared" si="19"/>
        <v>0</v>
      </c>
      <c r="AF54" s="208" t="str">
        <f t="shared" si="20"/>
        <v>0</v>
      </c>
      <c r="AH54" s="230" t="str">
        <f>IF($E$7=61,(C54/1000),"0")</f>
        <v>0</v>
      </c>
      <c r="AI54" s="192" t="str">
        <f t="shared" si="36"/>
        <v>0</v>
      </c>
      <c r="AJ54" s="208" t="str">
        <f t="shared" si="37"/>
        <v>0</v>
      </c>
      <c r="AK54" s="229" t="str">
        <f t="shared" si="38"/>
        <v>0</v>
      </c>
      <c r="AL54" s="208" t="str">
        <f t="shared" si="21"/>
        <v>0</v>
      </c>
      <c r="AN54" s="230" t="str">
        <f>IF($E$8=61,(C54/1000),"0")</f>
        <v>0</v>
      </c>
      <c r="AO54" s="192" t="str">
        <f t="shared" si="22"/>
        <v>0</v>
      </c>
      <c r="AP54" s="208" t="str">
        <f t="shared" si="23"/>
        <v>0</v>
      </c>
      <c r="AQ54" s="229" t="str">
        <f t="shared" si="24"/>
        <v>0</v>
      </c>
      <c r="AR54" s="208" t="str">
        <f t="shared" si="25"/>
        <v>0</v>
      </c>
      <c r="AT54" s="190" t="str">
        <f>IF($E$9=61,(C54/1000),"0")</f>
        <v>0</v>
      </c>
      <c r="AU54" s="200" t="str">
        <f t="shared" si="39"/>
        <v>0</v>
      </c>
      <c r="AV54" s="205" t="str">
        <f t="shared" si="35"/>
        <v>0</v>
      </c>
      <c r="AW54" s="220" t="str">
        <f t="shared" si="40"/>
        <v>0</v>
      </c>
      <c r="AX54" s="245" t="str">
        <f t="shared" si="26"/>
        <v>0</v>
      </c>
      <c r="AZ54" s="190" t="str">
        <f>IF($E$10=61,(C54/1000),"0")</f>
        <v>0</v>
      </c>
      <c r="BA54" s="199" t="str">
        <f t="shared" si="27"/>
        <v>0</v>
      </c>
      <c r="BB54" s="205" t="str">
        <f t="shared" si="28"/>
        <v>0</v>
      </c>
      <c r="BC54" s="220" t="str">
        <f t="shared" si="29"/>
        <v>0</v>
      </c>
      <c r="BD54" s="245" t="str">
        <f t="shared" si="30"/>
        <v>0</v>
      </c>
      <c r="BF54" s="223" t="str">
        <f>IF($E$11=61,(C54/1000),"0")</f>
        <v>0</v>
      </c>
      <c r="BG54" s="199" t="str">
        <f t="shared" si="31"/>
        <v>0</v>
      </c>
      <c r="BH54" s="205" t="str">
        <f t="shared" si="42"/>
        <v>0</v>
      </c>
      <c r="BI54" s="220" t="str">
        <f t="shared" si="43"/>
        <v>0</v>
      </c>
      <c r="BJ54" s="195" t="str">
        <f t="shared" si="44"/>
        <v>0</v>
      </c>
    </row>
    <row r="55" spans="1:62" ht="13.5" customHeight="1" thickBot="1">
      <c r="A55" s="34" t="b">
        <f t="shared" si="5"/>
        <v>1</v>
      </c>
      <c r="B55" s="57">
        <f>COMPOSITTIONS!A41</f>
        <v>62</v>
      </c>
      <c r="C55" s="212">
        <f>COMPOSITTIONS!B41</f>
        <v>2</v>
      </c>
      <c r="D55" s="214" t="str">
        <f>COMPOSITTIONS!C41</f>
        <v>RGI A 2N</v>
      </c>
      <c r="E55" s="206">
        <f t="shared" si="2"/>
        <v>2E-3</v>
      </c>
      <c r="F55" s="208">
        <f t="shared" si="6"/>
        <v>0</v>
      </c>
      <c r="G55" s="203">
        <f t="shared" si="7"/>
        <v>0</v>
      </c>
      <c r="H55" s="205">
        <f t="shared" si="8"/>
        <v>0</v>
      </c>
      <c r="I55" s="203">
        <f t="shared" si="9"/>
        <v>0</v>
      </c>
      <c r="J55" s="303" t="str">
        <f>IF(I55&gt;0,MAX($J$17:J54)+1,"")</f>
        <v/>
      </c>
      <c r="K55" s="53"/>
      <c r="L55" s="53"/>
      <c r="M55" s="133">
        <f t="shared" si="10"/>
        <v>2E-3</v>
      </c>
      <c r="N55" s="52">
        <f>IF($F$3&lt;&gt;"",(HLOOKUP($F$3,COMPOSITTIONS!$E$2:$AB$66,40,FALSE)),"0")</f>
        <v>0</v>
      </c>
      <c r="O55" s="52">
        <f t="shared" si="11"/>
        <v>0</v>
      </c>
      <c r="P55" s="52">
        <f t="shared" si="41"/>
        <v>0</v>
      </c>
      <c r="Q55" s="195">
        <f t="shared" si="13"/>
        <v>0</v>
      </c>
      <c r="S55" s="162">
        <f t="shared" si="45"/>
        <v>2E-3</v>
      </c>
      <c r="T55" s="54" t="e">
        <f ca="1">IF(T55=#REF!,"0",$J$4/T55)</f>
        <v>#DIV/0!</v>
      </c>
      <c r="U55" s="54" t="e">
        <f t="shared" si="14"/>
        <v>#REF!</v>
      </c>
      <c r="V55" s="232" t="e">
        <f>IF($E$4&gt;10,HLOOKUP($E$4,COMPOSITTIONS!A:W,4,FALSE),#REF!)</f>
        <v>#REF!</v>
      </c>
      <c r="W55" s="208" t="str">
        <f>IF($F$4&lt;&gt;"",(HLOOKUP($F$4,COMPOSITTIONS!$E$2:$AB$66,40,FALSE)),"0")</f>
        <v>0</v>
      </c>
      <c r="X55" s="208">
        <f t="shared" si="15"/>
        <v>0</v>
      </c>
      <c r="Y55" s="208">
        <f t="shared" si="4"/>
        <v>0</v>
      </c>
      <c r="Z55" s="245" t="e">
        <f t="shared" si="16"/>
        <v>#DIV/0!</v>
      </c>
      <c r="AB55" s="230" t="str">
        <f>IF($E$6=62,(C55/1000),"0")</f>
        <v>0</v>
      </c>
      <c r="AC55" s="212" t="str">
        <f t="shared" si="17"/>
        <v>0</v>
      </c>
      <c r="AD55" s="208" t="str">
        <f t="shared" si="18"/>
        <v>0</v>
      </c>
      <c r="AE55" s="229" t="str">
        <f t="shared" si="19"/>
        <v>0</v>
      </c>
      <c r="AF55" s="208" t="str">
        <f t="shared" si="20"/>
        <v>0</v>
      </c>
      <c r="AH55" s="230" t="str">
        <f>IF($E$7=62,(C55/1000),"0")</f>
        <v>0</v>
      </c>
      <c r="AI55" s="192" t="str">
        <f t="shared" si="36"/>
        <v>0</v>
      </c>
      <c r="AJ55" s="208" t="str">
        <f t="shared" si="37"/>
        <v>0</v>
      </c>
      <c r="AK55" s="229" t="str">
        <f t="shared" si="38"/>
        <v>0</v>
      </c>
      <c r="AL55" s="208" t="str">
        <f t="shared" si="21"/>
        <v>0</v>
      </c>
      <c r="AN55" s="230" t="str">
        <f>IF($E$8=62,(C55/1000),"0")</f>
        <v>0</v>
      </c>
      <c r="AO55" s="192" t="str">
        <f t="shared" si="22"/>
        <v>0</v>
      </c>
      <c r="AP55" s="208" t="str">
        <f t="shared" si="23"/>
        <v>0</v>
      </c>
      <c r="AQ55" s="229" t="str">
        <f t="shared" si="24"/>
        <v>0</v>
      </c>
      <c r="AR55" s="208" t="str">
        <f t="shared" si="25"/>
        <v>0</v>
      </c>
      <c r="AT55" s="190" t="str">
        <f>IF($E$9=62,(C55/1000),"0")</f>
        <v>0</v>
      </c>
      <c r="AU55" s="200" t="str">
        <f t="shared" si="39"/>
        <v>0</v>
      </c>
      <c r="AV55" s="205" t="str">
        <f t="shared" si="35"/>
        <v>0</v>
      </c>
      <c r="AW55" s="220" t="str">
        <f t="shared" si="40"/>
        <v>0</v>
      </c>
      <c r="AX55" s="245" t="str">
        <f t="shared" si="26"/>
        <v>0</v>
      </c>
      <c r="AZ55" s="190" t="str">
        <f>IF($E$10=62,(C55/1000),"0")</f>
        <v>0</v>
      </c>
      <c r="BA55" s="199" t="str">
        <f t="shared" si="27"/>
        <v>0</v>
      </c>
      <c r="BB55" s="205" t="str">
        <f t="shared" si="28"/>
        <v>0</v>
      </c>
      <c r="BC55" s="220" t="str">
        <f t="shared" si="29"/>
        <v>0</v>
      </c>
      <c r="BD55" s="245" t="str">
        <f t="shared" si="30"/>
        <v>0</v>
      </c>
      <c r="BF55" s="223" t="str">
        <f>IF($E$11=62,(C55/1000),"0")</f>
        <v>0</v>
      </c>
      <c r="BG55" s="199" t="str">
        <f t="shared" si="31"/>
        <v>0</v>
      </c>
      <c r="BH55" s="205" t="str">
        <f t="shared" si="42"/>
        <v>0</v>
      </c>
      <c r="BI55" s="220" t="str">
        <f t="shared" si="43"/>
        <v>0</v>
      </c>
      <c r="BJ55" s="195" t="str">
        <f t="shared" si="44"/>
        <v>0</v>
      </c>
    </row>
    <row r="56" spans="1:62" ht="13.5" customHeight="1" thickBot="1">
      <c r="A56" s="34" t="b">
        <f t="shared" si="5"/>
        <v>1</v>
      </c>
      <c r="B56" s="57">
        <f>COMPOSITTIONS!A42</f>
        <v>63</v>
      </c>
      <c r="C56" s="212">
        <f>COMPOSITTIONS!B42</f>
        <v>2.7</v>
      </c>
      <c r="D56" s="214" t="str">
        <f>COMPOSITTIONS!C42</f>
        <v>RGI A 4N</v>
      </c>
      <c r="E56" s="206">
        <f t="shared" si="2"/>
        <v>2.7000000000000001E-3</v>
      </c>
      <c r="F56" s="208">
        <f t="shared" si="6"/>
        <v>0</v>
      </c>
      <c r="G56" s="203">
        <f t="shared" si="7"/>
        <v>0</v>
      </c>
      <c r="H56" s="205">
        <f t="shared" si="8"/>
        <v>0</v>
      </c>
      <c r="I56" s="203">
        <f t="shared" si="9"/>
        <v>0</v>
      </c>
      <c r="J56" s="303" t="str">
        <f>IF(I56&gt;0,MAX($J$17:J55)+1,"")</f>
        <v/>
      </c>
      <c r="K56" s="53"/>
      <c r="L56" s="53"/>
      <c r="M56" s="133">
        <f t="shared" si="10"/>
        <v>2.7000000000000001E-3</v>
      </c>
      <c r="N56" s="52">
        <f>IF($F$3&lt;&gt;"",(HLOOKUP($F$3,COMPOSITTIONS!$E$2:$AB$66,41,FALSE)),"0")</f>
        <v>0</v>
      </c>
      <c r="O56" s="52">
        <f t="shared" si="11"/>
        <v>0</v>
      </c>
      <c r="P56" s="52">
        <f t="shared" si="41"/>
        <v>0</v>
      </c>
      <c r="Q56" s="195">
        <f t="shared" si="13"/>
        <v>0</v>
      </c>
      <c r="S56" s="162">
        <f t="shared" si="45"/>
        <v>2.7000000000000001E-3</v>
      </c>
      <c r="T56" s="54" t="e">
        <f ca="1">IF(T56=#REF!,"0",$J$4/T56)</f>
        <v>#DIV/0!</v>
      </c>
      <c r="U56" s="54" t="e">
        <f t="shared" si="14"/>
        <v>#REF!</v>
      </c>
      <c r="V56" s="232" t="e">
        <f>IF($E$4&gt;10,HLOOKUP($E$4,COMPOSITTIONS!A:W,4,FALSE),#REF!)</f>
        <v>#REF!</v>
      </c>
      <c r="W56" s="208" t="str">
        <f>IF($F$4&lt;&gt;"",(HLOOKUP($F$4,COMPOSITTIONS!$E$2:$AB$66,41,FALSE)),"0")</f>
        <v>0</v>
      </c>
      <c r="X56" s="208">
        <f t="shared" si="15"/>
        <v>0</v>
      </c>
      <c r="Y56" s="208">
        <f t="shared" si="4"/>
        <v>0</v>
      </c>
      <c r="Z56" s="245" t="e">
        <f t="shared" si="16"/>
        <v>#DIV/0!</v>
      </c>
      <c r="AB56" s="230" t="str">
        <f>IF($E$6=63,(C56/1000),"0")</f>
        <v>0</v>
      </c>
      <c r="AC56" s="212" t="str">
        <f t="shared" si="17"/>
        <v>0</v>
      </c>
      <c r="AD56" s="208" t="str">
        <f t="shared" si="18"/>
        <v>0</v>
      </c>
      <c r="AE56" s="229" t="str">
        <f t="shared" si="19"/>
        <v>0</v>
      </c>
      <c r="AF56" s="208" t="str">
        <f t="shared" si="20"/>
        <v>0</v>
      </c>
      <c r="AH56" s="230" t="str">
        <f>IF($E$7=63,(C56/1000),"0")</f>
        <v>0</v>
      </c>
      <c r="AI56" s="192" t="str">
        <f t="shared" si="36"/>
        <v>0</v>
      </c>
      <c r="AJ56" s="208" t="str">
        <f t="shared" si="37"/>
        <v>0</v>
      </c>
      <c r="AK56" s="229" t="str">
        <f t="shared" si="38"/>
        <v>0</v>
      </c>
      <c r="AL56" s="208" t="str">
        <f t="shared" si="21"/>
        <v>0</v>
      </c>
      <c r="AN56" s="230" t="str">
        <f>IF($E$8=63,(C56/1000),"0")</f>
        <v>0</v>
      </c>
      <c r="AO56" s="192" t="str">
        <f t="shared" si="22"/>
        <v>0</v>
      </c>
      <c r="AP56" s="208" t="str">
        <f t="shared" si="23"/>
        <v>0</v>
      </c>
      <c r="AQ56" s="229" t="str">
        <f t="shared" si="24"/>
        <v>0</v>
      </c>
      <c r="AR56" s="208" t="str">
        <f t="shared" si="25"/>
        <v>0</v>
      </c>
      <c r="AT56" s="190" t="str">
        <f>IF($E$9=63,(C56/1000),"0")</f>
        <v>0</v>
      </c>
      <c r="AU56" s="200" t="str">
        <f t="shared" si="39"/>
        <v>0</v>
      </c>
      <c r="AV56" s="205" t="str">
        <f t="shared" si="35"/>
        <v>0</v>
      </c>
      <c r="AW56" s="220" t="str">
        <f t="shared" si="40"/>
        <v>0</v>
      </c>
      <c r="AX56" s="245" t="str">
        <f t="shared" si="26"/>
        <v>0</v>
      </c>
      <c r="AZ56" s="190" t="str">
        <f>IF($E$10=63,(C56/1000),"0")</f>
        <v>0</v>
      </c>
      <c r="BA56" s="199" t="str">
        <f t="shared" si="27"/>
        <v>0</v>
      </c>
      <c r="BB56" s="205" t="str">
        <f t="shared" si="28"/>
        <v>0</v>
      </c>
      <c r="BC56" s="220" t="str">
        <f t="shared" si="29"/>
        <v>0</v>
      </c>
      <c r="BD56" s="245" t="str">
        <f t="shared" si="30"/>
        <v>0</v>
      </c>
      <c r="BF56" s="223" t="str">
        <f>IF($E$11=63,(C56/1000),"0")</f>
        <v>0</v>
      </c>
      <c r="BG56" s="199" t="str">
        <f t="shared" si="31"/>
        <v>0</v>
      </c>
      <c r="BH56" s="205" t="str">
        <f t="shared" si="42"/>
        <v>0</v>
      </c>
      <c r="BI56" s="220" t="str">
        <f t="shared" si="43"/>
        <v>0</v>
      </c>
      <c r="BJ56" s="195" t="str">
        <f t="shared" si="44"/>
        <v>0</v>
      </c>
    </row>
    <row r="57" spans="1:62" ht="13.5" customHeight="1" thickBot="1">
      <c r="A57" s="34" t="b">
        <f t="shared" si="5"/>
        <v>1</v>
      </c>
      <c r="B57" s="57">
        <f>COMPOSITTIONS!A43</f>
        <v>64</v>
      </c>
      <c r="C57" s="212">
        <f>COMPOSITTIONS!B43</f>
        <v>2</v>
      </c>
      <c r="D57" s="214" t="str">
        <f>COMPOSITTIONS!C43</f>
        <v>RGI NA 2N</v>
      </c>
      <c r="E57" s="206">
        <f t="shared" si="2"/>
        <v>2E-3</v>
      </c>
      <c r="F57" s="208">
        <f t="shared" si="6"/>
        <v>0</v>
      </c>
      <c r="G57" s="203">
        <f t="shared" si="7"/>
        <v>0</v>
      </c>
      <c r="H57" s="205">
        <f t="shared" si="8"/>
        <v>0</v>
      </c>
      <c r="I57" s="203">
        <f t="shared" si="9"/>
        <v>0</v>
      </c>
      <c r="J57" s="303" t="str">
        <f>IF(I57&gt;0,MAX($J$17:J56)+1,"")</f>
        <v/>
      </c>
      <c r="K57" s="53"/>
      <c r="L57" s="53"/>
      <c r="M57" s="133">
        <f t="shared" si="10"/>
        <v>2E-3</v>
      </c>
      <c r="N57" s="52">
        <f>IF($F$3&lt;&gt;"",(HLOOKUP($F$3,COMPOSITTIONS!$E$2:$AB$66,42,FALSE)),"0")</f>
        <v>0</v>
      </c>
      <c r="O57" s="52">
        <f t="shared" si="11"/>
        <v>0</v>
      </c>
      <c r="P57" s="52">
        <f t="shared" si="41"/>
        <v>0</v>
      </c>
      <c r="Q57" s="195">
        <f t="shared" si="13"/>
        <v>0</v>
      </c>
      <c r="S57" s="162">
        <f t="shared" si="45"/>
        <v>2E-3</v>
      </c>
      <c r="T57" s="54" t="e">
        <f ca="1">IF(T57=#REF!,"0",$J$4/T57)</f>
        <v>#DIV/0!</v>
      </c>
      <c r="U57" s="54" t="e">
        <f t="shared" si="14"/>
        <v>#REF!</v>
      </c>
      <c r="V57" s="232" t="e">
        <f>IF($E$4&gt;10,HLOOKUP($E$4,COMPOSITTIONS!A:W,4,FALSE),#REF!)</f>
        <v>#REF!</v>
      </c>
      <c r="W57" s="208" t="str">
        <f>IF($F$4&lt;&gt;"",(HLOOKUP($F$4,COMPOSITTIONS!$E$2:$AB$66,42,FALSE)),"0")</f>
        <v>0</v>
      </c>
      <c r="X57" s="208">
        <f t="shared" si="15"/>
        <v>0</v>
      </c>
      <c r="Y57" s="208">
        <f t="shared" si="4"/>
        <v>0</v>
      </c>
      <c r="Z57" s="245" t="e">
        <f t="shared" si="16"/>
        <v>#DIV/0!</v>
      </c>
      <c r="AB57" s="230" t="str">
        <f>IF($E$6=64,(C57/1000),"0")</f>
        <v>0</v>
      </c>
      <c r="AC57" s="212" t="str">
        <f t="shared" si="17"/>
        <v>0</v>
      </c>
      <c r="AD57" s="208" t="str">
        <f t="shared" si="18"/>
        <v>0</v>
      </c>
      <c r="AE57" s="229" t="str">
        <f t="shared" si="19"/>
        <v>0</v>
      </c>
      <c r="AF57" s="208" t="str">
        <f t="shared" si="20"/>
        <v>0</v>
      </c>
      <c r="AH57" s="230" t="str">
        <f>IF($E$7=64,(C57/1000),"0")</f>
        <v>0</v>
      </c>
      <c r="AI57" s="192" t="str">
        <f t="shared" si="36"/>
        <v>0</v>
      </c>
      <c r="AJ57" s="208" t="str">
        <f t="shared" si="37"/>
        <v>0</v>
      </c>
      <c r="AK57" s="229" t="str">
        <f t="shared" si="38"/>
        <v>0</v>
      </c>
      <c r="AL57" s="208" t="str">
        <f t="shared" si="21"/>
        <v>0</v>
      </c>
      <c r="AN57" s="223" t="str">
        <f>IF($E$8=64,(C57/1000),"0")</f>
        <v>0</v>
      </c>
      <c r="AO57" s="192" t="str">
        <f t="shared" si="22"/>
        <v>0</v>
      </c>
      <c r="AP57" s="208" t="str">
        <f t="shared" si="23"/>
        <v>0</v>
      </c>
      <c r="AQ57" s="229" t="str">
        <f t="shared" si="24"/>
        <v>0</v>
      </c>
      <c r="AR57" s="208" t="str">
        <f t="shared" si="25"/>
        <v>0</v>
      </c>
      <c r="AT57" s="190" t="str">
        <f>IF($E$9=64,(C57/1000),"0")</f>
        <v>0</v>
      </c>
      <c r="AU57" s="200" t="str">
        <f t="shared" si="39"/>
        <v>0</v>
      </c>
      <c r="AV57" s="205" t="str">
        <f t="shared" si="35"/>
        <v>0</v>
      </c>
      <c r="AW57" s="220" t="str">
        <f t="shared" si="40"/>
        <v>0</v>
      </c>
      <c r="AX57" s="245" t="str">
        <f t="shared" si="26"/>
        <v>0</v>
      </c>
      <c r="AZ57" s="190" t="str">
        <f>IF($E$10=64,(C57/1000),"0")</f>
        <v>0</v>
      </c>
      <c r="BA57" s="199" t="str">
        <f t="shared" si="27"/>
        <v>0</v>
      </c>
      <c r="BB57" s="205" t="str">
        <f t="shared" si="28"/>
        <v>0</v>
      </c>
      <c r="BC57" s="220" t="str">
        <f t="shared" si="29"/>
        <v>0</v>
      </c>
      <c r="BD57" s="245" t="str">
        <f t="shared" si="30"/>
        <v>0</v>
      </c>
      <c r="BF57" s="223" t="str">
        <f>IF($E$11=64,(C57/1000),"0")</f>
        <v>0</v>
      </c>
      <c r="BG57" s="199" t="str">
        <f t="shared" si="31"/>
        <v>0</v>
      </c>
      <c r="BH57" s="205" t="str">
        <f t="shared" si="42"/>
        <v>0</v>
      </c>
      <c r="BI57" s="220" t="str">
        <f t="shared" si="43"/>
        <v>0</v>
      </c>
      <c r="BJ57" s="195" t="str">
        <f t="shared" si="44"/>
        <v>0</v>
      </c>
    </row>
    <row r="58" spans="1:62" ht="13.5" customHeight="1" thickBot="1">
      <c r="A58" s="34" t="b">
        <f t="shared" si="5"/>
        <v>1</v>
      </c>
      <c r="B58" s="57">
        <f>COMPOSITTIONS!A44</f>
        <v>65</v>
      </c>
      <c r="C58" s="212">
        <f>COMPOSITTIONS!B44</f>
        <v>2.7</v>
      </c>
      <c r="D58" s="214" t="str">
        <f>COMPOSITTIONS!C44</f>
        <v>RGI NA 4N</v>
      </c>
      <c r="E58" s="206">
        <f t="shared" si="2"/>
        <v>2.7000000000000001E-3</v>
      </c>
      <c r="F58" s="208">
        <f t="shared" si="6"/>
        <v>0</v>
      </c>
      <c r="G58" s="203">
        <f t="shared" si="7"/>
        <v>0</v>
      </c>
      <c r="H58" s="205">
        <f t="shared" si="8"/>
        <v>0</v>
      </c>
      <c r="I58" s="203">
        <f t="shared" si="9"/>
        <v>0</v>
      </c>
      <c r="J58" s="303" t="str">
        <f>IF(I58&gt;0,MAX($J$17:J57)+1,"")</f>
        <v/>
      </c>
      <c r="K58" s="53"/>
      <c r="L58" s="53"/>
      <c r="M58" s="133">
        <f t="shared" si="10"/>
        <v>2.7000000000000001E-3</v>
      </c>
      <c r="N58" s="52">
        <f>IF($F$3&lt;&gt;"",(HLOOKUP($F$3,COMPOSITTIONS!$E$2:$AB$66,43,FALSE)),"0")</f>
        <v>0</v>
      </c>
      <c r="O58" s="52">
        <f t="shared" si="11"/>
        <v>0</v>
      </c>
      <c r="P58" s="52">
        <f t="shared" si="41"/>
        <v>0</v>
      </c>
      <c r="Q58" s="195">
        <f t="shared" si="13"/>
        <v>0</v>
      </c>
      <c r="S58" s="162">
        <f t="shared" si="45"/>
        <v>2.7000000000000001E-3</v>
      </c>
      <c r="T58" s="54" t="e">
        <f ca="1">IF(T58=#REF!,"0",$J$4/T58)</f>
        <v>#DIV/0!</v>
      </c>
      <c r="U58" s="54" t="e">
        <f t="shared" si="14"/>
        <v>#REF!</v>
      </c>
      <c r="V58" s="232" t="e">
        <f>IF($E$4&gt;10,HLOOKUP($E$4,COMPOSITTIONS!A:W,4,FALSE),#REF!)</f>
        <v>#REF!</v>
      </c>
      <c r="W58" s="208" t="str">
        <f>IF($F$4&lt;&gt;"",(HLOOKUP($F$4,COMPOSITTIONS!$E$2:$AB$66,43,FALSE)),"0")</f>
        <v>0</v>
      </c>
      <c r="X58" s="208">
        <f t="shared" si="15"/>
        <v>0</v>
      </c>
      <c r="Y58" s="208">
        <f t="shared" si="4"/>
        <v>0</v>
      </c>
      <c r="Z58" s="245" t="e">
        <f t="shared" si="16"/>
        <v>#DIV/0!</v>
      </c>
      <c r="AB58" s="230" t="str">
        <f>IF($E$6=65,(C58/1000),"0")</f>
        <v>0</v>
      </c>
      <c r="AC58" s="212" t="str">
        <f t="shared" si="17"/>
        <v>0</v>
      </c>
      <c r="AD58" s="208" t="str">
        <f t="shared" si="18"/>
        <v>0</v>
      </c>
      <c r="AE58" s="229" t="str">
        <f t="shared" si="19"/>
        <v>0</v>
      </c>
      <c r="AF58" s="208" t="str">
        <f t="shared" si="20"/>
        <v>0</v>
      </c>
      <c r="AH58" s="230" t="str">
        <f>IF($E$7=65,(C58/1000),"0")</f>
        <v>0</v>
      </c>
      <c r="AI58" s="192" t="str">
        <f t="shared" si="36"/>
        <v>0</v>
      </c>
      <c r="AJ58" s="208" t="str">
        <f t="shared" si="37"/>
        <v>0</v>
      </c>
      <c r="AK58" s="229" t="str">
        <f t="shared" si="38"/>
        <v>0</v>
      </c>
      <c r="AL58" s="208" t="str">
        <f t="shared" si="21"/>
        <v>0</v>
      </c>
      <c r="AN58" s="230" t="str">
        <f>IF($E$8=65,(C58/1000),"0")</f>
        <v>0</v>
      </c>
      <c r="AO58" s="192" t="str">
        <f t="shared" si="22"/>
        <v>0</v>
      </c>
      <c r="AP58" s="208" t="str">
        <f t="shared" si="23"/>
        <v>0</v>
      </c>
      <c r="AQ58" s="229" t="str">
        <f t="shared" si="24"/>
        <v>0</v>
      </c>
      <c r="AR58" s="208" t="str">
        <f t="shared" si="25"/>
        <v>0</v>
      </c>
      <c r="AT58" s="190" t="str">
        <f>IF($E$9=65,(C58/1000),"0")</f>
        <v>0</v>
      </c>
      <c r="AU58" s="200" t="str">
        <f t="shared" si="39"/>
        <v>0</v>
      </c>
      <c r="AV58" s="205" t="str">
        <f t="shared" si="35"/>
        <v>0</v>
      </c>
      <c r="AW58" s="220" t="str">
        <f t="shared" si="40"/>
        <v>0</v>
      </c>
      <c r="AX58" s="245" t="str">
        <f t="shared" si="26"/>
        <v>0</v>
      </c>
      <c r="AZ58" s="190" t="str">
        <f>IF($E$10=65,(C58/1000),"0")</f>
        <v>0</v>
      </c>
      <c r="BA58" s="199" t="str">
        <f t="shared" si="27"/>
        <v>0</v>
      </c>
      <c r="BB58" s="205" t="str">
        <f t="shared" si="28"/>
        <v>0</v>
      </c>
      <c r="BC58" s="220" t="str">
        <f t="shared" si="29"/>
        <v>0</v>
      </c>
      <c r="BD58" s="245" t="str">
        <f t="shared" si="30"/>
        <v>0</v>
      </c>
      <c r="BF58" s="223" t="str">
        <f>IF($E$11=65,(C58/1000),"0")</f>
        <v>0</v>
      </c>
      <c r="BG58" s="199" t="str">
        <f t="shared" si="31"/>
        <v>0</v>
      </c>
      <c r="BH58" s="205" t="str">
        <f t="shared" si="42"/>
        <v>0</v>
      </c>
      <c r="BI58" s="220" t="str">
        <f t="shared" si="43"/>
        <v>0</v>
      </c>
      <c r="BJ58" s="195" t="str">
        <f t="shared" si="44"/>
        <v>0</v>
      </c>
    </row>
    <row r="59" spans="1:62" ht="13.5" customHeight="1" thickBot="1">
      <c r="A59" s="34" t="b">
        <f t="shared" si="5"/>
        <v>1</v>
      </c>
      <c r="B59" s="57">
        <f>COMPOSITTIONS!A45</f>
        <v>66</v>
      </c>
      <c r="C59" s="212">
        <f>COMPOSITTIONS!B45</f>
        <v>21.9</v>
      </c>
      <c r="D59" s="214" t="str">
        <f>COMPOSITTIONS!C45</f>
        <v>Sainfoin (cosse)</v>
      </c>
      <c r="E59" s="206">
        <f t="shared" si="2"/>
        <v>2.1899999999999999E-2</v>
      </c>
      <c r="F59" s="208">
        <f t="shared" si="6"/>
        <v>0</v>
      </c>
      <c r="G59" s="203">
        <f t="shared" si="7"/>
        <v>0</v>
      </c>
      <c r="H59" s="205">
        <f t="shared" si="8"/>
        <v>0</v>
      </c>
      <c r="I59" s="203">
        <f t="shared" si="9"/>
        <v>0</v>
      </c>
      <c r="J59" s="303" t="str">
        <f>IF(I59&gt;0,MAX($J$17:J58)+1,"")</f>
        <v/>
      </c>
      <c r="K59" s="53"/>
      <c r="L59" s="53"/>
      <c r="M59" s="133">
        <f t="shared" si="10"/>
        <v>2.1899999999999999E-2</v>
      </c>
      <c r="N59" s="52">
        <f>IF($F$3&lt;&gt;"",(HLOOKUP($F$3,COMPOSITTIONS!$E$2:$AB$66,44,FALSE)),"0")</f>
        <v>0</v>
      </c>
      <c r="O59" s="52">
        <f t="shared" si="11"/>
        <v>0</v>
      </c>
      <c r="P59" s="52">
        <f t="shared" si="41"/>
        <v>0</v>
      </c>
      <c r="Q59" s="195">
        <f t="shared" si="13"/>
        <v>0</v>
      </c>
      <c r="S59" s="162">
        <f t="shared" si="45"/>
        <v>2.1899999999999999E-2</v>
      </c>
      <c r="T59" s="54" t="e">
        <f ca="1">IF(T59=#REF!,"0",$J$4/T59)</f>
        <v>#DIV/0!</v>
      </c>
      <c r="U59" s="54" t="e">
        <f t="shared" si="14"/>
        <v>#REF!</v>
      </c>
      <c r="V59" s="232" t="e">
        <f>IF($E$4&gt;10,HLOOKUP($E$4,COMPOSITTIONS!A:W,4,FALSE),#REF!)</f>
        <v>#REF!</v>
      </c>
      <c r="W59" s="208" t="str">
        <f>IF($F$4&lt;&gt;"",(HLOOKUP($F$4,COMPOSITTIONS!$E$2:$AB$66,44,FALSE)),"0")</f>
        <v>0</v>
      </c>
      <c r="X59" s="208">
        <f t="shared" si="15"/>
        <v>0</v>
      </c>
      <c r="Y59" s="208">
        <f t="shared" si="4"/>
        <v>0</v>
      </c>
      <c r="Z59" s="245" t="e">
        <f t="shared" si="16"/>
        <v>#DIV/0!</v>
      </c>
      <c r="AB59" s="230" t="str">
        <f>IF($E$6=66,(C59/1000),"0")</f>
        <v>0</v>
      </c>
      <c r="AC59" s="212" t="str">
        <f t="shared" si="17"/>
        <v>0</v>
      </c>
      <c r="AD59" s="208" t="str">
        <f t="shared" si="18"/>
        <v>0</v>
      </c>
      <c r="AE59" s="229" t="str">
        <f t="shared" si="19"/>
        <v>0</v>
      </c>
      <c r="AF59" s="208" t="str">
        <f t="shared" si="20"/>
        <v>0</v>
      </c>
      <c r="AH59" s="230" t="str">
        <f>IF($E$7=66,(C59/1000),"0")</f>
        <v>0</v>
      </c>
      <c r="AI59" s="192" t="str">
        <f t="shared" si="36"/>
        <v>0</v>
      </c>
      <c r="AJ59" s="208" t="str">
        <f t="shared" si="37"/>
        <v>0</v>
      </c>
      <c r="AK59" s="229" t="str">
        <f t="shared" si="38"/>
        <v>0</v>
      </c>
      <c r="AL59" s="208" t="str">
        <f t="shared" si="21"/>
        <v>0</v>
      </c>
      <c r="AN59" s="230" t="str">
        <f>IF($E$8=66,(C59/1000),"0")</f>
        <v>0</v>
      </c>
      <c r="AO59" s="192" t="str">
        <f t="shared" si="22"/>
        <v>0</v>
      </c>
      <c r="AP59" s="208" t="str">
        <f t="shared" si="23"/>
        <v>0</v>
      </c>
      <c r="AQ59" s="229" t="str">
        <f t="shared" si="24"/>
        <v>0</v>
      </c>
      <c r="AR59" s="208" t="str">
        <f t="shared" si="25"/>
        <v>0</v>
      </c>
      <c r="AT59" s="190" t="str">
        <f>IF($E$9=66,(C59/1000),"0")</f>
        <v>0</v>
      </c>
      <c r="AU59" s="200" t="str">
        <f t="shared" si="39"/>
        <v>0</v>
      </c>
      <c r="AV59" s="205" t="str">
        <f t="shared" si="35"/>
        <v>0</v>
      </c>
      <c r="AW59" s="220" t="str">
        <f t="shared" si="40"/>
        <v>0</v>
      </c>
      <c r="AX59" s="245" t="str">
        <f t="shared" si="26"/>
        <v>0</v>
      </c>
      <c r="AZ59" s="190" t="str">
        <f>IF($E$10=66,(C59/1000),"0")</f>
        <v>0</v>
      </c>
      <c r="BA59" s="199" t="str">
        <f t="shared" si="27"/>
        <v>0</v>
      </c>
      <c r="BB59" s="205" t="str">
        <f t="shared" si="28"/>
        <v>0</v>
      </c>
      <c r="BC59" s="220" t="str">
        <f t="shared" si="29"/>
        <v>0</v>
      </c>
      <c r="BD59" s="245" t="str">
        <f t="shared" si="30"/>
        <v>0</v>
      </c>
      <c r="BF59" s="223" t="str">
        <f>IF($E$11=66,(C59/1000),"0")</f>
        <v>0</v>
      </c>
      <c r="BG59" s="199" t="str">
        <f t="shared" si="31"/>
        <v>0</v>
      </c>
      <c r="BH59" s="205" t="str">
        <f t="shared" si="42"/>
        <v>0</v>
      </c>
      <c r="BI59" s="220" t="str">
        <f t="shared" si="43"/>
        <v>0</v>
      </c>
      <c r="BJ59" s="195" t="str">
        <f t="shared" si="44"/>
        <v>0</v>
      </c>
    </row>
    <row r="60" spans="1:62" ht="13.5" customHeight="1" thickBot="1">
      <c r="A60" s="34" t="b">
        <f t="shared" si="5"/>
        <v>1</v>
      </c>
      <c r="B60" s="57">
        <f>COMPOSITTIONS!A46</f>
        <v>67</v>
      </c>
      <c r="C60" s="212">
        <f>COMPOSITTIONS!B46</f>
        <v>21</v>
      </c>
      <c r="D60" s="214" t="str">
        <f>COMPOSITTIONS!C46</f>
        <v>Sainfoin decortiqué</v>
      </c>
      <c r="E60" s="206">
        <f t="shared" si="2"/>
        <v>2.1000000000000001E-2</v>
      </c>
      <c r="F60" s="208">
        <f t="shared" si="6"/>
        <v>0</v>
      </c>
      <c r="G60" s="203">
        <f t="shared" si="7"/>
        <v>0</v>
      </c>
      <c r="H60" s="205">
        <f t="shared" si="8"/>
        <v>0</v>
      </c>
      <c r="I60" s="203">
        <f t="shared" si="9"/>
        <v>0</v>
      </c>
      <c r="J60" s="303" t="str">
        <f>IF(I60&gt;0,MAX($J$17:J59)+1,"")</f>
        <v/>
      </c>
      <c r="K60" s="53"/>
      <c r="L60" s="53"/>
      <c r="M60" s="133">
        <f t="shared" si="10"/>
        <v>2.1000000000000001E-2</v>
      </c>
      <c r="N60" s="52">
        <f>IF($F$3&lt;&gt;"",(HLOOKUP($F$3,COMPOSITTIONS!$E$2:$AB$66,45,FALSE)),"0")</f>
        <v>0</v>
      </c>
      <c r="O60" s="52">
        <f t="shared" si="11"/>
        <v>0</v>
      </c>
      <c r="P60" s="52">
        <f t="shared" si="41"/>
        <v>0</v>
      </c>
      <c r="Q60" s="195">
        <f t="shared" si="13"/>
        <v>0</v>
      </c>
      <c r="S60" s="162">
        <f t="shared" si="45"/>
        <v>2.1000000000000001E-2</v>
      </c>
      <c r="T60" s="54" t="e">
        <f ca="1">IF(T60=#REF!,"0",$J$4/T60)</f>
        <v>#DIV/0!</v>
      </c>
      <c r="U60" s="54" t="e">
        <f t="shared" si="14"/>
        <v>#REF!</v>
      </c>
      <c r="V60" s="232" t="e">
        <f>IF($E$4&gt;10,HLOOKUP($E$4,COMPOSITTIONS!A:W,4,FALSE),#REF!)</f>
        <v>#REF!</v>
      </c>
      <c r="W60" s="208" t="str">
        <f>IF($F$4&lt;&gt;"",(HLOOKUP($F$4,COMPOSITTIONS!$E$2:$AB$66,45,FALSE)),"0")</f>
        <v>0</v>
      </c>
      <c r="X60" s="208">
        <f t="shared" si="15"/>
        <v>0</v>
      </c>
      <c r="Y60" s="208">
        <f t="shared" si="4"/>
        <v>0</v>
      </c>
      <c r="Z60" s="245" t="e">
        <f t="shared" si="16"/>
        <v>#DIV/0!</v>
      </c>
      <c r="AB60" s="230" t="str">
        <f>IF($E$6=67,(C60/1000),"0")</f>
        <v>0</v>
      </c>
      <c r="AC60" s="212" t="str">
        <f t="shared" si="17"/>
        <v>0</v>
      </c>
      <c r="AD60" s="208" t="str">
        <f t="shared" si="18"/>
        <v>0</v>
      </c>
      <c r="AE60" s="229" t="str">
        <f t="shared" si="19"/>
        <v>0</v>
      </c>
      <c r="AF60" s="208" t="str">
        <f t="shared" si="20"/>
        <v>0</v>
      </c>
      <c r="AH60" s="230" t="str">
        <f>IF($E$7=67,(C60/1000),"0")</f>
        <v>0</v>
      </c>
      <c r="AI60" s="192" t="str">
        <f t="shared" si="36"/>
        <v>0</v>
      </c>
      <c r="AJ60" s="208" t="str">
        <f t="shared" si="37"/>
        <v>0</v>
      </c>
      <c r="AK60" s="229" t="str">
        <f t="shared" si="38"/>
        <v>0</v>
      </c>
      <c r="AL60" s="208" t="str">
        <f t="shared" si="21"/>
        <v>0</v>
      </c>
      <c r="AN60" s="230" t="str">
        <f>IF($E$8=67,(C60/1000),"0")</f>
        <v>0</v>
      </c>
      <c r="AO60" s="192" t="str">
        <f t="shared" si="22"/>
        <v>0</v>
      </c>
      <c r="AP60" s="208" t="str">
        <f t="shared" si="23"/>
        <v>0</v>
      </c>
      <c r="AQ60" s="229" t="str">
        <f t="shared" si="24"/>
        <v>0</v>
      </c>
      <c r="AR60" s="208" t="str">
        <f t="shared" si="25"/>
        <v>0</v>
      </c>
      <c r="AT60" s="190" t="str">
        <f>IF($E$9=67,(C60/1000),"0")</f>
        <v>0</v>
      </c>
      <c r="AU60" s="200" t="str">
        <f t="shared" si="39"/>
        <v>0</v>
      </c>
      <c r="AV60" s="205" t="str">
        <f t="shared" si="35"/>
        <v>0</v>
      </c>
      <c r="AW60" s="220" t="str">
        <f t="shared" si="40"/>
        <v>0</v>
      </c>
      <c r="AX60" s="245" t="str">
        <f t="shared" si="26"/>
        <v>0</v>
      </c>
      <c r="AZ60" s="190" t="str">
        <f>IF($E$10=67,(C60/1000),"0")</f>
        <v>0</v>
      </c>
      <c r="BA60" s="199" t="str">
        <f t="shared" si="27"/>
        <v>0</v>
      </c>
      <c r="BB60" s="205" t="str">
        <f t="shared" si="28"/>
        <v>0</v>
      </c>
      <c r="BC60" s="220" t="str">
        <f t="shared" si="29"/>
        <v>0</v>
      </c>
      <c r="BD60" s="245" t="str">
        <f t="shared" si="30"/>
        <v>0</v>
      </c>
      <c r="BF60" s="223" t="str">
        <f>IF($E$11=67,(C60/1000),"0")</f>
        <v>0</v>
      </c>
      <c r="BG60" s="199" t="str">
        <f t="shared" si="31"/>
        <v>0</v>
      </c>
      <c r="BH60" s="205" t="str">
        <f t="shared" si="42"/>
        <v>0</v>
      </c>
      <c r="BI60" s="220" t="str">
        <f t="shared" si="43"/>
        <v>0</v>
      </c>
      <c r="BJ60" s="195" t="str">
        <f t="shared" si="44"/>
        <v>0</v>
      </c>
    </row>
    <row r="61" spans="1:62" ht="13.5" customHeight="1" thickBot="1">
      <c r="A61" s="34" t="b">
        <f t="shared" si="5"/>
        <v>1</v>
      </c>
      <c r="B61" s="57">
        <f>COMPOSITTIONS!A47</f>
        <v>68</v>
      </c>
      <c r="C61" s="212">
        <f>COMPOSITTIONS!B47</f>
        <v>29</v>
      </c>
      <c r="D61" s="214" t="str">
        <f>COMPOSITTIONS!C47</f>
        <v>Sarrasin</v>
      </c>
      <c r="E61" s="206">
        <f t="shared" si="2"/>
        <v>2.9000000000000001E-2</v>
      </c>
      <c r="F61" s="208">
        <f t="shared" si="6"/>
        <v>0</v>
      </c>
      <c r="G61" s="203">
        <f t="shared" si="7"/>
        <v>0</v>
      </c>
      <c r="H61" s="205">
        <f t="shared" si="8"/>
        <v>0</v>
      </c>
      <c r="I61" s="203">
        <f t="shared" si="9"/>
        <v>0</v>
      </c>
      <c r="J61" s="303" t="str">
        <f>IF(I61&gt;0,MAX($J$17:J60)+1,"")</f>
        <v/>
      </c>
      <c r="K61" s="53"/>
      <c r="L61" s="53"/>
      <c r="M61" s="133">
        <f t="shared" si="10"/>
        <v>2.9000000000000001E-2</v>
      </c>
      <c r="N61" s="52">
        <f>IF($F$3&lt;&gt;"",(HLOOKUP($F$3,COMPOSITTIONS!$E$2:$AB$66,46,FALSE)),"0")</f>
        <v>0</v>
      </c>
      <c r="O61" s="52">
        <f t="shared" si="11"/>
        <v>0</v>
      </c>
      <c r="P61" s="52">
        <f t="shared" si="41"/>
        <v>0</v>
      </c>
      <c r="Q61" s="195">
        <f t="shared" si="13"/>
        <v>0</v>
      </c>
      <c r="S61" s="162">
        <f t="shared" si="45"/>
        <v>2.9000000000000001E-2</v>
      </c>
      <c r="T61" s="54" t="e">
        <f ca="1">IF(T61=#REF!,"0",$J$4/T61)</f>
        <v>#DIV/0!</v>
      </c>
      <c r="U61" s="54" t="e">
        <f t="shared" si="14"/>
        <v>#REF!</v>
      </c>
      <c r="V61" s="232" t="e">
        <f>IF($E$4&gt;10,HLOOKUP($E$4,COMPOSITTIONS!A:W,4,FALSE),#REF!)</f>
        <v>#REF!</v>
      </c>
      <c r="W61" s="208" t="str">
        <f>IF($F$4&lt;&gt;"",(HLOOKUP($F$4,COMPOSITTIONS!$E$2:$AB$66,46,FALSE)),"0")</f>
        <v>0</v>
      </c>
      <c r="X61" s="208">
        <f t="shared" si="15"/>
        <v>0</v>
      </c>
      <c r="Y61" s="208">
        <f t="shared" si="4"/>
        <v>0</v>
      </c>
      <c r="Z61" s="245" t="e">
        <f t="shared" si="16"/>
        <v>#DIV/0!</v>
      </c>
      <c r="AB61" s="230" t="str">
        <f>IF($E$6=68,(C61/1000),"0")</f>
        <v>0</v>
      </c>
      <c r="AC61" s="212" t="str">
        <f t="shared" si="17"/>
        <v>0</v>
      </c>
      <c r="AD61" s="208" t="str">
        <f t="shared" si="18"/>
        <v>0</v>
      </c>
      <c r="AE61" s="229" t="str">
        <f t="shared" si="19"/>
        <v>0</v>
      </c>
      <c r="AF61" s="208" t="str">
        <f t="shared" si="20"/>
        <v>0</v>
      </c>
      <c r="AH61" s="230" t="str">
        <f>IF($E$7=68,(C61/1000),"0")</f>
        <v>0</v>
      </c>
      <c r="AI61" s="192" t="str">
        <f t="shared" si="36"/>
        <v>0</v>
      </c>
      <c r="AJ61" s="208" t="str">
        <f t="shared" si="37"/>
        <v>0</v>
      </c>
      <c r="AK61" s="229" t="str">
        <f t="shared" si="38"/>
        <v>0</v>
      </c>
      <c r="AL61" s="208" t="str">
        <f t="shared" si="21"/>
        <v>0</v>
      </c>
      <c r="AN61" s="230" t="str">
        <f>IF($E$8=68,(C61/1000),"0")</f>
        <v>0</v>
      </c>
      <c r="AO61" s="192" t="str">
        <f t="shared" si="22"/>
        <v>0</v>
      </c>
      <c r="AP61" s="208" t="str">
        <f t="shared" si="23"/>
        <v>0</v>
      </c>
      <c r="AQ61" s="229" t="str">
        <f t="shared" si="24"/>
        <v>0</v>
      </c>
      <c r="AR61" s="208" t="str">
        <f t="shared" si="25"/>
        <v>0</v>
      </c>
      <c r="AT61" s="190" t="str">
        <f>IF($E$9=68,(C61/1000),"0")</f>
        <v>0</v>
      </c>
      <c r="AU61" s="200" t="str">
        <f t="shared" si="39"/>
        <v>0</v>
      </c>
      <c r="AV61" s="205" t="str">
        <f t="shared" si="35"/>
        <v>0</v>
      </c>
      <c r="AW61" s="220" t="str">
        <f t="shared" si="40"/>
        <v>0</v>
      </c>
      <c r="AX61" s="245" t="str">
        <f t="shared" si="26"/>
        <v>0</v>
      </c>
      <c r="AZ61" s="190" t="str">
        <f>IF($E$10=68,(C61/1000),"0")</f>
        <v>0</v>
      </c>
      <c r="BA61" s="199" t="str">
        <f t="shared" si="27"/>
        <v>0</v>
      </c>
      <c r="BB61" s="205" t="str">
        <f t="shared" si="28"/>
        <v>0</v>
      </c>
      <c r="BC61" s="220" t="str">
        <f t="shared" si="29"/>
        <v>0</v>
      </c>
      <c r="BD61" s="245" t="str">
        <f t="shared" si="30"/>
        <v>0</v>
      </c>
      <c r="BF61" s="223" t="str">
        <f>IF($E$11=68,(C61/1000),"0")</f>
        <v>0</v>
      </c>
      <c r="BG61" s="199" t="str">
        <f t="shared" si="31"/>
        <v>0</v>
      </c>
      <c r="BH61" s="205" t="str">
        <f t="shared" si="42"/>
        <v>0</v>
      </c>
      <c r="BI61" s="220" t="str">
        <f t="shared" si="43"/>
        <v>0</v>
      </c>
      <c r="BJ61" s="195" t="str">
        <f t="shared" si="44"/>
        <v>0</v>
      </c>
    </row>
    <row r="62" spans="1:62" ht="13.5" customHeight="1" thickBot="1">
      <c r="A62" s="34" t="b">
        <f t="shared" si="5"/>
        <v>1</v>
      </c>
      <c r="B62" s="57">
        <f>COMPOSITTIONS!A48</f>
        <v>69</v>
      </c>
      <c r="C62" s="212">
        <f>COMPOSITTIONS!B48</f>
        <v>17</v>
      </c>
      <c r="D62" s="214" t="str">
        <f>COMPOSITTIONS!C48</f>
        <v>Seigle forestier</v>
      </c>
      <c r="E62" s="206">
        <f t="shared" si="2"/>
        <v>1.7000000000000001E-2</v>
      </c>
      <c r="F62" s="208">
        <f t="shared" si="6"/>
        <v>0</v>
      </c>
      <c r="G62" s="203">
        <f t="shared" si="7"/>
        <v>0</v>
      </c>
      <c r="H62" s="205">
        <f t="shared" si="8"/>
        <v>0</v>
      </c>
      <c r="I62" s="203">
        <f t="shared" si="9"/>
        <v>0</v>
      </c>
      <c r="J62" s="303" t="str">
        <f>IF(I62&gt;0,MAX($J$17:J61)+1,"")</f>
        <v/>
      </c>
      <c r="K62" s="53"/>
      <c r="L62" s="53"/>
      <c r="M62" s="133">
        <f t="shared" si="10"/>
        <v>1.7000000000000001E-2</v>
      </c>
      <c r="N62" s="52">
        <f>IF($F$3&lt;&gt;"",(HLOOKUP($F$3,COMPOSITTIONS!$E$2:$AB$66,47,FALSE)),"0")</f>
        <v>0</v>
      </c>
      <c r="O62" s="52">
        <f t="shared" si="11"/>
        <v>0</v>
      </c>
      <c r="P62" s="52">
        <f t="shared" si="41"/>
        <v>0</v>
      </c>
      <c r="Q62" s="195">
        <f t="shared" si="13"/>
        <v>0</v>
      </c>
      <c r="S62" s="162">
        <f t="shared" si="45"/>
        <v>1.7000000000000001E-2</v>
      </c>
      <c r="T62" s="54" t="e">
        <f ca="1">IF(T62=#REF!,"0",$J$4/T62)</f>
        <v>#DIV/0!</v>
      </c>
      <c r="U62" s="54" t="e">
        <f t="shared" si="14"/>
        <v>#REF!</v>
      </c>
      <c r="V62" s="232" t="e">
        <f>IF($E$4&gt;10,HLOOKUP($E$4,COMPOSITTIONS!A:W,4,FALSE),#REF!)</f>
        <v>#REF!</v>
      </c>
      <c r="W62" s="208" t="str">
        <f>IF($F$4&lt;&gt;"",(HLOOKUP($F$4,COMPOSITTIONS!$E$2:$AB$66,47,FALSE)),"0")</f>
        <v>0</v>
      </c>
      <c r="X62" s="208">
        <f t="shared" si="15"/>
        <v>0</v>
      </c>
      <c r="Y62" s="208">
        <f t="shared" si="4"/>
        <v>0</v>
      </c>
      <c r="Z62" s="245" t="e">
        <f t="shared" si="16"/>
        <v>#DIV/0!</v>
      </c>
      <c r="AB62" s="230" t="str">
        <f>IF($E$6=69,(C62/1000),"0")</f>
        <v>0</v>
      </c>
      <c r="AC62" s="212" t="str">
        <f t="shared" si="17"/>
        <v>0</v>
      </c>
      <c r="AD62" s="208" t="str">
        <f t="shared" si="18"/>
        <v>0</v>
      </c>
      <c r="AE62" s="229" t="str">
        <f t="shared" si="19"/>
        <v>0</v>
      </c>
      <c r="AF62" s="208" t="str">
        <f t="shared" si="20"/>
        <v>0</v>
      </c>
      <c r="AH62" s="230" t="str">
        <f>IF($E$7=69,(C62/1000),"0")</f>
        <v>0</v>
      </c>
      <c r="AI62" s="192" t="str">
        <f t="shared" si="36"/>
        <v>0</v>
      </c>
      <c r="AJ62" s="208" t="str">
        <f t="shared" si="37"/>
        <v>0</v>
      </c>
      <c r="AK62" s="229" t="str">
        <f t="shared" si="38"/>
        <v>0</v>
      </c>
      <c r="AL62" s="208" t="str">
        <f t="shared" si="21"/>
        <v>0</v>
      </c>
      <c r="AN62" s="230" t="str">
        <f>IF($E$8=69,(C62/1000),"0")</f>
        <v>0</v>
      </c>
      <c r="AO62" s="192" t="str">
        <f t="shared" si="22"/>
        <v>0</v>
      </c>
      <c r="AP62" s="208" t="str">
        <f t="shared" si="23"/>
        <v>0</v>
      </c>
      <c r="AQ62" s="229" t="str">
        <f t="shared" si="24"/>
        <v>0</v>
      </c>
      <c r="AR62" s="208" t="str">
        <f t="shared" si="25"/>
        <v>0</v>
      </c>
      <c r="AT62" s="190" t="str">
        <f>IF($E$9=69,(C62/1000),"0")</f>
        <v>0</v>
      </c>
      <c r="AU62" s="200" t="str">
        <f t="shared" si="39"/>
        <v>0</v>
      </c>
      <c r="AV62" s="205" t="str">
        <f t="shared" si="35"/>
        <v>0</v>
      </c>
      <c r="AW62" s="220" t="str">
        <f t="shared" si="40"/>
        <v>0</v>
      </c>
      <c r="AX62" s="245" t="str">
        <f t="shared" si="26"/>
        <v>0</v>
      </c>
      <c r="AZ62" s="190" t="str">
        <f>IF($E$10=69,(C62/1000),"0")</f>
        <v>0</v>
      </c>
      <c r="BA62" s="199" t="str">
        <f t="shared" si="27"/>
        <v>0</v>
      </c>
      <c r="BB62" s="205" t="str">
        <f t="shared" si="28"/>
        <v>0</v>
      </c>
      <c r="BC62" s="220" t="str">
        <f t="shared" si="29"/>
        <v>0</v>
      </c>
      <c r="BD62" s="245" t="str">
        <f t="shared" si="30"/>
        <v>0</v>
      </c>
      <c r="BF62" s="223" t="str">
        <f>IF($E$11=69,(C62/1000),"0")</f>
        <v>0</v>
      </c>
      <c r="BG62" s="199" t="str">
        <f t="shared" si="31"/>
        <v>0</v>
      </c>
      <c r="BH62" s="205" t="str">
        <f t="shared" si="42"/>
        <v>0</v>
      </c>
      <c r="BI62" s="220" t="str">
        <f t="shared" si="43"/>
        <v>0</v>
      </c>
      <c r="BJ62" s="195" t="str">
        <f t="shared" si="44"/>
        <v>0</v>
      </c>
    </row>
    <row r="63" spans="1:62" ht="13.5" customHeight="1" thickBot="1">
      <c r="A63" s="34" t="b">
        <f t="shared" si="5"/>
        <v>1</v>
      </c>
      <c r="B63" s="57">
        <f>COMPOSITTIONS!A49</f>
        <v>70</v>
      </c>
      <c r="C63" s="212">
        <f>COMPOSITTIONS!B49</f>
        <v>30</v>
      </c>
      <c r="D63" s="214" t="str">
        <f>COMPOSITTIONS!C49</f>
        <v>Seigle fourrager</v>
      </c>
      <c r="E63" s="206">
        <f t="shared" si="2"/>
        <v>0.03</v>
      </c>
      <c r="F63" s="208">
        <f t="shared" si="6"/>
        <v>0</v>
      </c>
      <c r="G63" s="203">
        <f t="shared" si="7"/>
        <v>0</v>
      </c>
      <c r="H63" s="205">
        <f t="shared" si="8"/>
        <v>0</v>
      </c>
      <c r="I63" s="203">
        <f t="shared" si="9"/>
        <v>0</v>
      </c>
      <c r="J63" s="303" t="str">
        <f>IF(I63&gt;0,MAX($J$17:J62)+1,"")</f>
        <v/>
      </c>
      <c r="K63" s="53"/>
      <c r="L63" s="53"/>
      <c r="M63" s="133">
        <f t="shared" si="10"/>
        <v>0.03</v>
      </c>
      <c r="N63" s="52">
        <f>IF($F$3&lt;&gt;"",(HLOOKUP($F$3,COMPOSITTIONS!$E$2:$AB$66,48,FALSE)),"0")</f>
        <v>0</v>
      </c>
      <c r="O63" s="52">
        <f t="shared" si="11"/>
        <v>0</v>
      </c>
      <c r="P63" s="52">
        <f t="shared" si="41"/>
        <v>0</v>
      </c>
      <c r="Q63" s="195">
        <f t="shared" si="13"/>
        <v>0</v>
      </c>
      <c r="S63" s="162">
        <f t="shared" si="45"/>
        <v>0.03</v>
      </c>
      <c r="T63" s="54" t="e">
        <f ca="1">IF(T63=#REF!,"0",$J$4/T63)</f>
        <v>#DIV/0!</v>
      </c>
      <c r="U63" s="54" t="e">
        <f t="shared" si="14"/>
        <v>#REF!</v>
      </c>
      <c r="V63" s="232" t="e">
        <f>IF($E$4&gt;10,HLOOKUP($E$4,COMPOSITTIONS!A:W,4,FALSE),#REF!)</f>
        <v>#REF!</v>
      </c>
      <c r="W63" s="208" t="str">
        <f>IF($F$4&lt;&gt;"",(HLOOKUP($F$4,COMPOSITTIONS!$E$2:$AB$66,48,FALSE)),"0")</f>
        <v>0</v>
      </c>
      <c r="X63" s="208">
        <f t="shared" si="15"/>
        <v>0</v>
      </c>
      <c r="Y63" s="208">
        <f t="shared" si="4"/>
        <v>0</v>
      </c>
      <c r="Z63" s="245" t="e">
        <f t="shared" si="16"/>
        <v>#DIV/0!</v>
      </c>
      <c r="AB63" s="230" t="str">
        <f>IF($E$6=70,(C63/1000),"0")</f>
        <v>0</v>
      </c>
      <c r="AC63" s="212" t="str">
        <f t="shared" si="17"/>
        <v>0</v>
      </c>
      <c r="AD63" s="208" t="str">
        <f t="shared" si="18"/>
        <v>0</v>
      </c>
      <c r="AE63" s="229" t="str">
        <f t="shared" si="19"/>
        <v>0</v>
      </c>
      <c r="AF63" s="208" t="str">
        <f t="shared" si="20"/>
        <v>0</v>
      </c>
      <c r="AH63" s="230" t="str">
        <f>IF($E$7=70,(C63/1000),"0")</f>
        <v>0</v>
      </c>
      <c r="AI63" s="192" t="str">
        <f t="shared" si="36"/>
        <v>0</v>
      </c>
      <c r="AJ63" s="208" t="str">
        <f t="shared" si="37"/>
        <v>0</v>
      </c>
      <c r="AK63" s="229" t="str">
        <f t="shared" si="38"/>
        <v>0</v>
      </c>
      <c r="AL63" s="208" t="str">
        <f t="shared" si="21"/>
        <v>0</v>
      </c>
      <c r="AN63" s="230" t="str">
        <f>IF($E$8=70,(C63/1000),"0")</f>
        <v>0</v>
      </c>
      <c r="AO63" s="192" t="str">
        <f t="shared" si="22"/>
        <v>0</v>
      </c>
      <c r="AP63" s="208" t="str">
        <f t="shared" si="23"/>
        <v>0</v>
      </c>
      <c r="AQ63" s="229" t="str">
        <f t="shared" si="24"/>
        <v>0</v>
      </c>
      <c r="AR63" s="208" t="str">
        <f t="shared" si="25"/>
        <v>0</v>
      </c>
      <c r="AT63" s="190" t="str">
        <f>IF($E$9=70,(C63/1000),"0")</f>
        <v>0</v>
      </c>
      <c r="AU63" s="200" t="str">
        <f t="shared" si="39"/>
        <v>0</v>
      </c>
      <c r="AV63" s="205" t="str">
        <f t="shared" si="35"/>
        <v>0</v>
      </c>
      <c r="AW63" s="220" t="str">
        <f t="shared" si="40"/>
        <v>0</v>
      </c>
      <c r="AX63" s="245" t="str">
        <f t="shared" si="26"/>
        <v>0</v>
      </c>
      <c r="AZ63" s="190" t="str">
        <f>IF($E$10=70,(C63/1000),"0")</f>
        <v>0</v>
      </c>
      <c r="BA63" s="199" t="str">
        <f t="shared" si="27"/>
        <v>0</v>
      </c>
      <c r="BB63" s="205" t="str">
        <f t="shared" si="28"/>
        <v>0</v>
      </c>
      <c r="BC63" s="220" t="str">
        <f t="shared" si="29"/>
        <v>0</v>
      </c>
      <c r="BD63" s="245" t="str">
        <f t="shared" si="30"/>
        <v>0</v>
      </c>
      <c r="BF63" s="223" t="str">
        <f>IF($E$11=70,(C63/1000),"0")</f>
        <v>0</v>
      </c>
      <c r="BG63" s="199" t="str">
        <f t="shared" si="31"/>
        <v>0</v>
      </c>
      <c r="BH63" s="205" t="str">
        <f t="shared" si="42"/>
        <v>0</v>
      </c>
      <c r="BI63" s="220" t="str">
        <f t="shared" si="43"/>
        <v>0</v>
      </c>
      <c r="BJ63" s="195" t="str">
        <f t="shared" si="44"/>
        <v>0</v>
      </c>
    </row>
    <row r="64" spans="1:62" ht="13.5" customHeight="1" thickBot="1">
      <c r="A64" s="34" t="b">
        <f t="shared" si="5"/>
        <v>1</v>
      </c>
      <c r="B64" s="57">
        <f>COMPOSITTIONS!A50</f>
        <v>71</v>
      </c>
      <c r="C64" s="212">
        <f>COMPOSITTIONS!B50</f>
        <v>30</v>
      </c>
      <c r="D64" s="214" t="str">
        <f>COMPOSITTIONS!C50</f>
        <v>Sorgho fourrager</v>
      </c>
      <c r="E64" s="206">
        <f t="shared" si="2"/>
        <v>0.03</v>
      </c>
      <c r="F64" s="208">
        <f t="shared" si="6"/>
        <v>0</v>
      </c>
      <c r="G64" s="203">
        <f t="shared" si="7"/>
        <v>0</v>
      </c>
      <c r="H64" s="205">
        <f t="shared" si="8"/>
        <v>0</v>
      </c>
      <c r="I64" s="203">
        <f t="shared" si="9"/>
        <v>0</v>
      </c>
      <c r="J64" s="303" t="str">
        <f>IF(I64&gt;0,MAX($J$17:J63)+1,"")</f>
        <v/>
      </c>
      <c r="K64" s="53"/>
      <c r="L64" s="53"/>
      <c r="M64" s="133">
        <f t="shared" si="10"/>
        <v>0.03</v>
      </c>
      <c r="N64" s="52">
        <f>IF($F$3&lt;&gt;"",(HLOOKUP($F$3,COMPOSITTIONS!$E$2:$AB$66,49,FALSE)),"0")</f>
        <v>0</v>
      </c>
      <c r="O64" s="52">
        <f t="shared" si="11"/>
        <v>0</v>
      </c>
      <c r="P64" s="52">
        <f t="shared" si="41"/>
        <v>0</v>
      </c>
      <c r="Q64" s="195">
        <f t="shared" si="13"/>
        <v>0</v>
      </c>
      <c r="S64" s="162">
        <f t="shared" si="45"/>
        <v>0.03</v>
      </c>
      <c r="T64" s="54" t="e">
        <f ca="1">IF(T64=#REF!,"0",$J$4/T64)</f>
        <v>#DIV/0!</v>
      </c>
      <c r="U64" s="54" t="e">
        <f t="shared" si="14"/>
        <v>#REF!</v>
      </c>
      <c r="V64" s="232" t="e">
        <f>IF($E$4&gt;10,HLOOKUP($E$4,COMPOSITTIONS!A:W,4,FALSE),#REF!)</f>
        <v>#REF!</v>
      </c>
      <c r="W64" s="208" t="str">
        <f>IF($F$4&lt;&gt;"",(HLOOKUP($F$4,COMPOSITTIONS!$E$2:$AB$66,49,FALSE)),"0")</f>
        <v>0</v>
      </c>
      <c r="X64" s="208">
        <f t="shared" si="15"/>
        <v>0</v>
      </c>
      <c r="Y64" s="208">
        <f t="shared" si="4"/>
        <v>0</v>
      </c>
      <c r="Z64" s="245" t="e">
        <f t="shared" si="16"/>
        <v>#DIV/0!</v>
      </c>
      <c r="AB64" s="230" t="str">
        <f>IF($E$6=71,(C64/1000),"0")</f>
        <v>0</v>
      </c>
      <c r="AC64" s="212" t="str">
        <f t="shared" si="17"/>
        <v>0</v>
      </c>
      <c r="AD64" s="208" t="str">
        <f t="shared" si="18"/>
        <v>0</v>
      </c>
      <c r="AE64" s="229" t="str">
        <f t="shared" si="19"/>
        <v>0</v>
      </c>
      <c r="AF64" s="208" t="str">
        <f t="shared" si="20"/>
        <v>0</v>
      </c>
      <c r="AH64" s="230" t="str">
        <f>IF($E$7=70,(C64/1000),"0")</f>
        <v>0</v>
      </c>
      <c r="AI64" s="192" t="str">
        <f t="shared" si="36"/>
        <v>0</v>
      </c>
      <c r="AJ64" s="208" t="str">
        <f t="shared" si="37"/>
        <v>0</v>
      </c>
      <c r="AK64" s="229" t="str">
        <f t="shared" si="38"/>
        <v>0</v>
      </c>
      <c r="AL64" s="208" t="str">
        <f t="shared" si="21"/>
        <v>0</v>
      </c>
      <c r="AN64" s="230" t="str">
        <f>IF($E$8=71,(C64/1000),"0")</f>
        <v>0</v>
      </c>
      <c r="AO64" s="192" t="str">
        <f t="shared" si="22"/>
        <v>0</v>
      </c>
      <c r="AP64" s="208" t="str">
        <f t="shared" si="23"/>
        <v>0</v>
      </c>
      <c r="AQ64" s="229" t="str">
        <f t="shared" si="24"/>
        <v>0</v>
      </c>
      <c r="AR64" s="208" t="str">
        <f t="shared" si="25"/>
        <v>0</v>
      </c>
      <c r="AT64" s="190" t="str">
        <f>IF($E$9=71,(C64/1000),"0")</f>
        <v>0</v>
      </c>
      <c r="AU64" s="200" t="str">
        <f t="shared" si="39"/>
        <v>0</v>
      </c>
      <c r="AV64" s="205" t="str">
        <f t="shared" si="35"/>
        <v>0</v>
      </c>
      <c r="AW64" s="220" t="str">
        <f t="shared" si="40"/>
        <v>0</v>
      </c>
      <c r="AX64" s="245" t="str">
        <f t="shared" si="26"/>
        <v>0</v>
      </c>
      <c r="AZ64" s="190" t="str">
        <f>IF($E$10=71,(C64/1000),"0")</f>
        <v>0</v>
      </c>
      <c r="BA64" s="199" t="str">
        <f t="shared" si="27"/>
        <v>0</v>
      </c>
      <c r="BB64" s="205" t="str">
        <f t="shared" si="28"/>
        <v>0</v>
      </c>
      <c r="BC64" s="220" t="str">
        <f t="shared" si="29"/>
        <v>0</v>
      </c>
      <c r="BD64" s="245" t="str">
        <f t="shared" si="30"/>
        <v>0</v>
      </c>
      <c r="BF64" s="223" t="str">
        <f>IF($E$11=71,(C64/1000),"0")</f>
        <v>0</v>
      </c>
      <c r="BG64" s="199" t="str">
        <f t="shared" si="31"/>
        <v>0</v>
      </c>
      <c r="BH64" s="205" t="str">
        <f t="shared" si="42"/>
        <v>0</v>
      </c>
      <c r="BI64" s="220" t="str">
        <f t="shared" si="43"/>
        <v>0</v>
      </c>
      <c r="BJ64" s="195" t="str">
        <f t="shared" si="44"/>
        <v>0</v>
      </c>
    </row>
    <row r="65" spans="1:83" ht="13.5" customHeight="1" thickBot="1">
      <c r="A65" s="34" t="b">
        <f t="shared" si="5"/>
        <v>1</v>
      </c>
      <c r="B65" s="57">
        <f>COMPOSITTIONS!A51</f>
        <v>72</v>
      </c>
      <c r="C65" s="212">
        <f>COMPOSITTIONS!B51</f>
        <v>47</v>
      </c>
      <c r="D65" s="214" t="str">
        <f>COMPOSITTIONS!C51</f>
        <v>Tournesol</v>
      </c>
      <c r="E65" s="206">
        <f t="shared" si="2"/>
        <v>4.7E-2</v>
      </c>
      <c r="F65" s="208">
        <f t="shared" si="6"/>
        <v>0</v>
      </c>
      <c r="G65" s="203">
        <f t="shared" si="7"/>
        <v>0</v>
      </c>
      <c r="H65" s="205">
        <f t="shared" si="8"/>
        <v>0</v>
      </c>
      <c r="I65" s="203">
        <f t="shared" si="9"/>
        <v>0</v>
      </c>
      <c r="J65" s="303" t="str">
        <f>IF(I65&gt;0,MAX($J$17:J64)+1,"")</f>
        <v/>
      </c>
      <c r="K65" s="53"/>
      <c r="L65" s="53"/>
      <c r="M65" s="133">
        <f t="shared" si="10"/>
        <v>4.7E-2</v>
      </c>
      <c r="N65" s="52">
        <f>IF($F$3&lt;&gt;"",(HLOOKUP($F$3,COMPOSITTIONS!$E$2:$AB$66,50,FALSE)),"0")</f>
        <v>0</v>
      </c>
      <c r="O65" s="52">
        <f t="shared" si="11"/>
        <v>0</v>
      </c>
      <c r="P65" s="52">
        <f t="shared" si="41"/>
        <v>0</v>
      </c>
      <c r="Q65" s="195">
        <f t="shared" si="13"/>
        <v>0</v>
      </c>
      <c r="S65" s="162">
        <f t="shared" si="45"/>
        <v>4.7E-2</v>
      </c>
      <c r="T65" s="54" t="e">
        <f ca="1">IF(T65=#REF!,"0",$J$4/T65)</f>
        <v>#DIV/0!</v>
      </c>
      <c r="U65" s="54" t="e">
        <f t="shared" si="14"/>
        <v>#REF!</v>
      </c>
      <c r="V65" s="232" t="e">
        <f>IF($E$4&gt;10,HLOOKUP($E$4,COMPOSITTIONS!A:W,4,FALSE),#REF!)</f>
        <v>#REF!</v>
      </c>
      <c r="W65" s="208" t="str">
        <f>IF($F$4&lt;&gt;"",(HLOOKUP($F$4,COMPOSITTIONS!$E$2:$AB$66,50,FALSE)),"0")</f>
        <v>0</v>
      </c>
      <c r="X65" s="208">
        <f t="shared" si="15"/>
        <v>0</v>
      </c>
      <c r="Y65" s="208">
        <f t="shared" si="4"/>
        <v>0</v>
      </c>
      <c r="Z65" s="245" t="e">
        <f t="shared" si="16"/>
        <v>#DIV/0!</v>
      </c>
      <c r="AB65" s="230" t="str">
        <f>IF($E$6=72,(C65/1000),"0")</f>
        <v>0</v>
      </c>
      <c r="AC65" s="212" t="str">
        <f t="shared" si="17"/>
        <v>0</v>
      </c>
      <c r="AD65" s="208" t="str">
        <f t="shared" si="18"/>
        <v>0</v>
      </c>
      <c r="AE65" s="229" t="str">
        <f t="shared" si="19"/>
        <v>0</v>
      </c>
      <c r="AF65" s="208" t="str">
        <f t="shared" si="20"/>
        <v>0</v>
      </c>
      <c r="AH65" s="230" t="str">
        <f>IF($E$7=72,(C65/1000),"0")</f>
        <v>0</v>
      </c>
      <c r="AI65" s="192" t="str">
        <f t="shared" si="36"/>
        <v>0</v>
      </c>
      <c r="AJ65" s="208" t="str">
        <f t="shared" si="37"/>
        <v>0</v>
      </c>
      <c r="AK65" s="229" t="str">
        <f t="shared" si="38"/>
        <v>0</v>
      </c>
      <c r="AL65" s="208" t="str">
        <f t="shared" si="21"/>
        <v>0</v>
      </c>
      <c r="AN65" s="230" t="str">
        <f>IF($E$8=72,(C65/1000),"0")</f>
        <v>0</v>
      </c>
      <c r="AO65" s="192" t="str">
        <f t="shared" si="22"/>
        <v>0</v>
      </c>
      <c r="AP65" s="208" t="str">
        <f t="shared" si="23"/>
        <v>0</v>
      </c>
      <c r="AQ65" s="229" t="str">
        <f t="shared" si="24"/>
        <v>0</v>
      </c>
      <c r="AR65" s="208" t="str">
        <f t="shared" si="25"/>
        <v>0</v>
      </c>
      <c r="AT65" s="190" t="str">
        <f>IF($E$9=72,(C65/1000),"0")</f>
        <v>0</v>
      </c>
      <c r="AU65" s="200" t="str">
        <f t="shared" si="39"/>
        <v>0</v>
      </c>
      <c r="AV65" s="205" t="str">
        <f t="shared" si="35"/>
        <v>0</v>
      </c>
      <c r="AW65" s="220" t="str">
        <f t="shared" si="40"/>
        <v>0</v>
      </c>
      <c r="AX65" s="245" t="str">
        <f t="shared" si="26"/>
        <v>0</v>
      </c>
      <c r="AZ65" s="190" t="str">
        <f>IF($E$10=72,(C65/1000),"0")</f>
        <v>0</v>
      </c>
      <c r="BA65" s="199" t="str">
        <f t="shared" si="27"/>
        <v>0</v>
      </c>
      <c r="BB65" s="205" t="str">
        <f t="shared" si="28"/>
        <v>0</v>
      </c>
      <c r="BC65" s="220" t="str">
        <f t="shared" si="29"/>
        <v>0</v>
      </c>
      <c r="BD65" s="245" t="str">
        <f t="shared" si="30"/>
        <v>0</v>
      </c>
      <c r="BF65" s="223" t="str">
        <f>IF($E$11=72,(C65/1000),"0")</f>
        <v>0</v>
      </c>
      <c r="BG65" s="199" t="str">
        <f t="shared" si="31"/>
        <v>0</v>
      </c>
      <c r="BH65" s="205" t="str">
        <f t="shared" si="42"/>
        <v>0</v>
      </c>
      <c r="BI65" s="220" t="str">
        <f t="shared" si="43"/>
        <v>0</v>
      </c>
      <c r="BJ65" s="195" t="str">
        <f t="shared" si="44"/>
        <v>0</v>
      </c>
    </row>
    <row r="66" spans="1:83" ht="13.5" customHeight="1" thickBot="1">
      <c r="A66" s="34" t="b">
        <f t="shared" si="5"/>
        <v>1</v>
      </c>
      <c r="B66" s="57">
        <f>COMPOSITTIONS!A52</f>
        <v>73</v>
      </c>
      <c r="C66" s="212">
        <f>COMPOSITTIONS!B52</f>
        <v>0.9</v>
      </c>
      <c r="D66" s="214" t="str">
        <f>COMPOSITTIONS!C52</f>
        <v>Trèfle blanc géant</v>
      </c>
      <c r="E66" s="206">
        <f t="shared" si="2"/>
        <v>8.9999999999999998E-4</v>
      </c>
      <c r="F66" s="208">
        <f t="shared" si="6"/>
        <v>0</v>
      </c>
      <c r="G66" s="203">
        <f t="shared" si="7"/>
        <v>0</v>
      </c>
      <c r="H66" s="205">
        <f t="shared" si="8"/>
        <v>0</v>
      </c>
      <c r="I66" s="203">
        <f t="shared" si="9"/>
        <v>0</v>
      </c>
      <c r="J66" s="303" t="str">
        <f>IF(I66&gt;0,MAX($J$17:J65)+1,"")</f>
        <v/>
      </c>
      <c r="K66" s="53"/>
      <c r="L66" s="53"/>
      <c r="M66" s="133">
        <f t="shared" si="10"/>
        <v>8.9999999999999998E-4</v>
      </c>
      <c r="N66" s="52">
        <f>IF($F$3&lt;&gt;"",(HLOOKUP($F$3,COMPOSITTIONS!$E$2:$AB$66,51,FALSE)),"0")</f>
        <v>0</v>
      </c>
      <c r="O66" s="52">
        <f t="shared" si="11"/>
        <v>0</v>
      </c>
      <c r="P66" s="52">
        <f t="shared" si="41"/>
        <v>0</v>
      </c>
      <c r="Q66" s="195">
        <f t="shared" si="13"/>
        <v>0</v>
      </c>
      <c r="S66" s="162">
        <f t="shared" si="45"/>
        <v>8.9999999999999998E-4</v>
      </c>
      <c r="T66" s="54" t="e">
        <f ca="1">IF(T66=#REF!,"0",$J$4/T66)</f>
        <v>#DIV/0!</v>
      </c>
      <c r="U66" s="54" t="e">
        <f t="shared" si="14"/>
        <v>#REF!</v>
      </c>
      <c r="V66" s="232" t="e">
        <f>IF($E$4&gt;10,HLOOKUP($E$4,COMPOSITTIONS!A:W,4,FALSE),#REF!)</f>
        <v>#REF!</v>
      </c>
      <c r="W66" s="208" t="str">
        <f>IF($F$4&lt;&gt;"",(HLOOKUP($F$4,COMPOSITTIONS!$E$2:$AB$66,51,FALSE)),"0")</f>
        <v>0</v>
      </c>
      <c r="X66" s="208">
        <f t="shared" si="15"/>
        <v>0</v>
      </c>
      <c r="Y66" s="208">
        <f t="shared" si="4"/>
        <v>0</v>
      </c>
      <c r="Z66" s="245" t="e">
        <f t="shared" si="16"/>
        <v>#DIV/0!</v>
      </c>
      <c r="AB66" s="230" t="str">
        <f>IF($E$6=73,(C66/1000),"0")</f>
        <v>0</v>
      </c>
      <c r="AC66" s="212" t="str">
        <f t="shared" si="17"/>
        <v>0</v>
      </c>
      <c r="AD66" s="208" t="str">
        <f t="shared" si="18"/>
        <v>0</v>
      </c>
      <c r="AE66" s="229" t="str">
        <f t="shared" si="19"/>
        <v>0</v>
      </c>
      <c r="AF66" s="208" t="str">
        <f t="shared" si="20"/>
        <v>0</v>
      </c>
      <c r="AH66" s="230" t="str">
        <f>IF($E$7=73,(C66/1000),"0")</f>
        <v>0</v>
      </c>
      <c r="AI66" s="192" t="str">
        <f t="shared" si="36"/>
        <v>0</v>
      </c>
      <c r="AJ66" s="208" t="str">
        <f t="shared" si="37"/>
        <v>0</v>
      </c>
      <c r="AK66" s="229" t="str">
        <f t="shared" si="38"/>
        <v>0</v>
      </c>
      <c r="AL66" s="208" t="str">
        <f t="shared" si="21"/>
        <v>0</v>
      </c>
      <c r="AN66" s="230" t="str">
        <f>IF($E$8=73,(C66/1000),"0")</f>
        <v>0</v>
      </c>
      <c r="AO66" s="192" t="str">
        <f t="shared" si="22"/>
        <v>0</v>
      </c>
      <c r="AP66" s="208" t="str">
        <f t="shared" si="23"/>
        <v>0</v>
      </c>
      <c r="AQ66" s="229" t="str">
        <f t="shared" si="24"/>
        <v>0</v>
      </c>
      <c r="AR66" s="208" t="str">
        <f t="shared" si="25"/>
        <v>0</v>
      </c>
      <c r="AT66" s="190" t="str">
        <f>IF($E$9=73,(C66/1000),"0")</f>
        <v>0</v>
      </c>
      <c r="AU66" s="200" t="str">
        <f t="shared" si="39"/>
        <v>0</v>
      </c>
      <c r="AV66" s="205" t="str">
        <f t="shared" si="35"/>
        <v>0</v>
      </c>
      <c r="AW66" s="220" t="str">
        <f t="shared" si="40"/>
        <v>0</v>
      </c>
      <c r="AX66" s="245" t="str">
        <f t="shared" si="26"/>
        <v>0</v>
      </c>
      <c r="AZ66" s="190" t="str">
        <f>IF($E$10=73,(C66/1000),"0")</f>
        <v>0</v>
      </c>
      <c r="BA66" s="199" t="str">
        <f t="shared" si="27"/>
        <v>0</v>
      </c>
      <c r="BB66" s="205" t="str">
        <f t="shared" si="28"/>
        <v>0</v>
      </c>
      <c r="BC66" s="220" t="str">
        <f t="shared" si="29"/>
        <v>0</v>
      </c>
      <c r="BD66" s="245" t="str">
        <f t="shared" si="30"/>
        <v>0</v>
      </c>
      <c r="BF66" s="223" t="str">
        <f>IF($E$11=73,(C66/1000),"0")</f>
        <v>0</v>
      </c>
      <c r="BG66" s="199" t="str">
        <f t="shared" si="31"/>
        <v>0</v>
      </c>
      <c r="BH66" s="205" t="str">
        <f t="shared" si="42"/>
        <v>0</v>
      </c>
      <c r="BI66" s="220" t="str">
        <f t="shared" si="43"/>
        <v>0</v>
      </c>
      <c r="BJ66" s="195" t="str">
        <f t="shared" si="44"/>
        <v>0</v>
      </c>
    </row>
    <row r="67" spans="1:83" ht="13.5" customHeight="1" thickBot="1">
      <c r="A67" s="34" t="b">
        <f t="shared" si="5"/>
        <v>1</v>
      </c>
      <c r="B67" s="57">
        <f>COMPOSITTIONS!A53</f>
        <v>74</v>
      </c>
      <c r="C67" s="212">
        <f>COMPOSITTIONS!B53</f>
        <v>0.8</v>
      </c>
      <c r="D67" s="214" t="str">
        <f>COMPOSITTIONS!C53</f>
        <v>Trèfle blanc ladino</v>
      </c>
      <c r="E67" s="206">
        <f t="shared" si="2"/>
        <v>8.0000000000000004E-4</v>
      </c>
      <c r="F67" s="208">
        <f t="shared" si="6"/>
        <v>0</v>
      </c>
      <c r="G67" s="203">
        <f t="shared" si="7"/>
        <v>0</v>
      </c>
      <c r="H67" s="205">
        <f t="shared" si="8"/>
        <v>0</v>
      </c>
      <c r="I67" s="203">
        <f t="shared" si="9"/>
        <v>0</v>
      </c>
      <c r="J67" s="303" t="str">
        <f>IF(I67&gt;0,MAX($J$17:J66)+1,"")</f>
        <v/>
      </c>
      <c r="K67" s="53"/>
      <c r="L67" s="53"/>
      <c r="M67" s="133">
        <f t="shared" si="10"/>
        <v>8.0000000000000004E-4</v>
      </c>
      <c r="N67" s="52">
        <f>IF($F$3&lt;&gt;"",(HLOOKUP($F$3,COMPOSITTIONS!$E$2:$AB$66,52,FALSE)),"0")</f>
        <v>0</v>
      </c>
      <c r="O67" s="52">
        <f t="shared" si="11"/>
        <v>0</v>
      </c>
      <c r="P67" s="52">
        <f t="shared" si="41"/>
        <v>0</v>
      </c>
      <c r="Q67" s="195">
        <f t="shared" si="13"/>
        <v>0</v>
      </c>
      <c r="S67" s="162">
        <f t="shared" si="45"/>
        <v>8.0000000000000004E-4</v>
      </c>
      <c r="T67" s="54" t="e">
        <f ca="1">IF(T67=#REF!,"0",$J$4/T67)</f>
        <v>#DIV/0!</v>
      </c>
      <c r="U67" s="54" t="e">
        <f t="shared" si="14"/>
        <v>#REF!</v>
      </c>
      <c r="V67" s="232" t="e">
        <f>IF($E$4&gt;10,HLOOKUP($E$4,COMPOSITTIONS!A:W,4,FALSE),#REF!)</f>
        <v>#REF!</v>
      </c>
      <c r="W67" s="208" t="str">
        <f>IF($F$4&lt;&gt;"",(HLOOKUP($F$4,COMPOSITTIONS!$E$2:$AB$66,52,FALSE)),"0")</f>
        <v>0</v>
      </c>
      <c r="X67" s="208">
        <f t="shared" si="15"/>
        <v>0</v>
      </c>
      <c r="Y67" s="208">
        <f t="shared" si="4"/>
        <v>0</v>
      </c>
      <c r="Z67" s="245" t="e">
        <f t="shared" si="16"/>
        <v>#DIV/0!</v>
      </c>
      <c r="AB67" s="230" t="str">
        <f>IF($E$6=74,(C67/1000),"0")</f>
        <v>0</v>
      </c>
      <c r="AC67" s="212" t="str">
        <f t="shared" si="17"/>
        <v>0</v>
      </c>
      <c r="AD67" s="208" t="str">
        <f t="shared" si="18"/>
        <v>0</v>
      </c>
      <c r="AE67" s="229" t="str">
        <f t="shared" si="19"/>
        <v>0</v>
      </c>
      <c r="AF67" s="208" t="str">
        <f t="shared" si="20"/>
        <v>0</v>
      </c>
      <c r="AH67" s="230" t="str">
        <f>IF($E$7=74,(C67/1000),"0")</f>
        <v>0</v>
      </c>
      <c r="AI67" s="192" t="str">
        <f t="shared" si="36"/>
        <v>0</v>
      </c>
      <c r="AJ67" s="208" t="str">
        <f t="shared" si="37"/>
        <v>0</v>
      </c>
      <c r="AK67" s="229" t="str">
        <f t="shared" si="38"/>
        <v>0</v>
      </c>
      <c r="AL67" s="208" t="str">
        <f t="shared" si="21"/>
        <v>0</v>
      </c>
      <c r="AN67" s="230" t="str">
        <f>IF($E$8=74,(C67/1000),"0")</f>
        <v>0</v>
      </c>
      <c r="AO67" s="192" t="str">
        <f t="shared" si="22"/>
        <v>0</v>
      </c>
      <c r="AP67" s="208" t="str">
        <f t="shared" si="23"/>
        <v>0</v>
      </c>
      <c r="AQ67" s="229" t="str">
        <f t="shared" si="24"/>
        <v>0</v>
      </c>
      <c r="AR67" s="208" t="str">
        <f t="shared" si="25"/>
        <v>0</v>
      </c>
      <c r="AT67" s="190" t="str">
        <f>IF($E$9=74,(C67/1000),"0")</f>
        <v>0</v>
      </c>
      <c r="AU67" s="200" t="str">
        <f t="shared" si="39"/>
        <v>0</v>
      </c>
      <c r="AV67" s="205" t="str">
        <f t="shared" si="35"/>
        <v>0</v>
      </c>
      <c r="AW67" s="220" t="str">
        <f t="shared" si="40"/>
        <v>0</v>
      </c>
      <c r="AX67" s="245" t="str">
        <f t="shared" si="26"/>
        <v>0</v>
      </c>
      <c r="AZ67" s="190" t="str">
        <f>IF($E$10=74,(C67/1000),"0")</f>
        <v>0</v>
      </c>
      <c r="BA67" s="199" t="str">
        <f t="shared" si="27"/>
        <v>0</v>
      </c>
      <c r="BB67" s="205" t="str">
        <f t="shared" si="28"/>
        <v>0</v>
      </c>
      <c r="BC67" s="220" t="str">
        <f t="shared" si="29"/>
        <v>0</v>
      </c>
      <c r="BD67" s="245" t="str">
        <f t="shared" si="30"/>
        <v>0</v>
      </c>
      <c r="BF67" s="223" t="str">
        <f>IF($E$11=74,(C67/1000),"0")</f>
        <v>0</v>
      </c>
      <c r="BG67" s="199" t="str">
        <f t="shared" si="31"/>
        <v>0</v>
      </c>
      <c r="BH67" s="205" t="str">
        <f t="shared" si="42"/>
        <v>0</v>
      </c>
      <c r="BI67" s="220" t="str">
        <f t="shared" si="43"/>
        <v>0</v>
      </c>
      <c r="BJ67" s="195" t="str">
        <f t="shared" si="44"/>
        <v>0</v>
      </c>
    </row>
    <row r="68" spans="1:83" ht="13.5" customHeight="1" thickBot="1">
      <c r="A68" s="34" t="b">
        <f t="shared" si="5"/>
        <v>1</v>
      </c>
      <c r="B68" s="57">
        <f>COMPOSITTIONS!A54</f>
        <v>75</v>
      </c>
      <c r="C68" s="212">
        <f>COMPOSITTIONS!B54</f>
        <v>0.6</v>
      </c>
      <c r="D68" s="214" t="str">
        <f>COMPOSITTIONS!C54</f>
        <v>Trèfle blanc nain</v>
      </c>
      <c r="E68" s="206">
        <f t="shared" si="2"/>
        <v>5.9999999999999995E-4</v>
      </c>
      <c r="F68" s="208">
        <f t="shared" si="6"/>
        <v>0</v>
      </c>
      <c r="G68" s="203">
        <f t="shared" si="7"/>
        <v>0</v>
      </c>
      <c r="H68" s="205">
        <f t="shared" si="8"/>
        <v>0</v>
      </c>
      <c r="I68" s="203">
        <f t="shared" si="9"/>
        <v>0</v>
      </c>
      <c r="J68" s="303" t="str">
        <f>IF(I68&gt;0,MAX($J$17:J67)+1,"")</f>
        <v/>
      </c>
      <c r="K68" s="53"/>
      <c r="L68" s="53"/>
      <c r="M68" s="133">
        <f t="shared" si="10"/>
        <v>5.9999999999999995E-4</v>
      </c>
      <c r="N68" s="52">
        <f>IF($F$3&lt;&gt;"",(HLOOKUP($F$3,COMPOSITTIONS!$E$2:$AB$66,53,FALSE)),"0")</f>
        <v>0</v>
      </c>
      <c r="O68" s="52">
        <f t="shared" si="11"/>
        <v>0</v>
      </c>
      <c r="P68" s="52">
        <f t="shared" si="41"/>
        <v>0</v>
      </c>
      <c r="Q68" s="195">
        <f t="shared" si="13"/>
        <v>0</v>
      </c>
      <c r="S68" s="162">
        <f t="shared" si="45"/>
        <v>5.9999999999999995E-4</v>
      </c>
      <c r="T68" s="54" t="e">
        <f ca="1">IF(T68=#REF!,"0",$J$4/T68)</f>
        <v>#DIV/0!</v>
      </c>
      <c r="U68" s="54" t="e">
        <f t="shared" si="14"/>
        <v>#REF!</v>
      </c>
      <c r="V68" s="232" t="e">
        <f>IF($E$4&gt;10,HLOOKUP($E$4,COMPOSITTIONS!A:W,4,FALSE),#REF!)</f>
        <v>#REF!</v>
      </c>
      <c r="W68" s="208" t="str">
        <f>IF($F$4&lt;&gt;"",(HLOOKUP($F$4,COMPOSITTIONS!$E$2:$AB$66,53,FALSE)),"0")</f>
        <v>0</v>
      </c>
      <c r="X68" s="208">
        <f t="shared" si="15"/>
        <v>0</v>
      </c>
      <c r="Y68" s="208">
        <f t="shared" si="4"/>
        <v>0</v>
      </c>
      <c r="Z68" s="245" t="e">
        <f t="shared" si="16"/>
        <v>#DIV/0!</v>
      </c>
      <c r="AB68" s="230" t="str">
        <f>IF($E$6=75,(C68/1000),"0")</f>
        <v>0</v>
      </c>
      <c r="AC68" s="212" t="str">
        <f t="shared" si="17"/>
        <v>0</v>
      </c>
      <c r="AD68" s="208" t="str">
        <f t="shared" si="18"/>
        <v>0</v>
      </c>
      <c r="AE68" s="229" t="str">
        <f t="shared" si="19"/>
        <v>0</v>
      </c>
      <c r="AF68" s="208" t="str">
        <f t="shared" si="20"/>
        <v>0</v>
      </c>
      <c r="AH68" s="230" t="str">
        <f>IF($E$7=75,(C68/1000),"0")</f>
        <v>0</v>
      </c>
      <c r="AI68" s="192" t="str">
        <f t="shared" si="36"/>
        <v>0</v>
      </c>
      <c r="AJ68" s="208" t="str">
        <f t="shared" si="37"/>
        <v>0</v>
      </c>
      <c r="AK68" s="229" t="str">
        <f t="shared" si="38"/>
        <v>0</v>
      </c>
      <c r="AL68" s="208" t="str">
        <f t="shared" si="21"/>
        <v>0</v>
      </c>
      <c r="AN68" s="230" t="str">
        <f>IF($E$8=75,(C68/1000),"0")</f>
        <v>0</v>
      </c>
      <c r="AO68" s="192" t="str">
        <f t="shared" si="22"/>
        <v>0</v>
      </c>
      <c r="AP68" s="208" t="str">
        <f t="shared" si="23"/>
        <v>0</v>
      </c>
      <c r="AQ68" s="229" t="str">
        <f t="shared" si="24"/>
        <v>0</v>
      </c>
      <c r="AR68" s="208" t="str">
        <f t="shared" si="25"/>
        <v>0</v>
      </c>
      <c r="AT68" s="190" t="str">
        <f>IF($E$9=75,(C68/1000),"0")</f>
        <v>0</v>
      </c>
      <c r="AU68" s="200" t="str">
        <f t="shared" si="39"/>
        <v>0</v>
      </c>
      <c r="AV68" s="205" t="str">
        <f t="shared" si="35"/>
        <v>0</v>
      </c>
      <c r="AW68" s="220" t="str">
        <f t="shared" si="40"/>
        <v>0</v>
      </c>
      <c r="AX68" s="245" t="str">
        <f t="shared" si="26"/>
        <v>0</v>
      </c>
      <c r="AZ68" s="190" t="str">
        <f>IF($E$10=75,(C68/1000),"0")</f>
        <v>0</v>
      </c>
      <c r="BA68" s="199" t="str">
        <f t="shared" si="27"/>
        <v>0</v>
      </c>
      <c r="BB68" s="205" t="str">
        <f t="shared" si="28"/>
        <v>0</v>
      </c>
      <c r="BC68" s="220" t="str">
        <f t="shared" si="29"/>
        <v>0</v>
      </c>
      <c r="BD68" s="245" t="str">
        <f t="shared" si="30"/>
        <v>0</v>
      </c>
      <c r="BF68" s="223" t="str">
        <f>IF($E$11=75,(C68/1000),"0")</f>
        <v>0</v>
      </c>
      <c r="BG68" s="199" t="str">
        <f t="shared" si="31"/>
        <v>0</v>
      </c>
      <c r="BH68" s="205" t="str">
        <f t="shared" si="42"/>
        <v>0</v>
      </c>
      <c r="BI68" s="220" t="str">
        <f t="shared" si="43"/>
        <v>0</v>
      </c>
      <c r="BJ68" s="195" t="str">
        <f t="shared" si="44"/>
        <v>0</v>
      </c>
    </row>
    <row r="69" spans="1:83" ht="13.5" customHeight="1" thickBot="1">
      <c r="A69" s="34" t="b">
        <f t="shared" si="5"/>
        <v>1</v>
      </c>
      <c r="B69" s="57">
        <f>COMPOSITTIONS!A55</f>
        <v>76</v>
      </c>
      <c r="C69" s="212">
        <f>COMPOSITTIONS!B55</f>
        <v>2.9</v>
      </c>
      <c r="D69" s="214" t="str">
        <f>COMPOSITTIONS!C55</f>
        <v>Trèfle d'alexandrie</v>
      </c>
      <c r="E69" s="206">
        <f t="shared" si="2"/>
        <v>2.8999999999999998E-3</v>
      </c>
      <c r="F69" s="208">
        <f t="shared" si="6"/>
        <v>0</v>
      </c>
      <c r="G69" s="203">
        <f t="shared" si="7"/>
        <v>0</v>
      </c>
      <c r="H69" s="205">
        <f t="shared" si="8"/>
        <v>0</v>
      </c>
      <c r="I69" s="203">
        <f t="shared" si="9"/>
        <v>0</v>
      </c>
      <c r="J69" s="303" t="str">
        <f>IF(I69&gt;0,MAX($J$17:J68)+1,"")</f>
        <v/>
      </c>
      <c r="K69" s="53"/>
      <c r="L69" s="53"/>
      <c r="M69" s="133">
        <f t="shared" si="10"/>
        <v>2.8999999999999998E-3</v>
      </c>
      <c r="N69" s="52">
        <f>IF($F$3&lt;&gt;"",(HLOOKUP($F$3,COMPOSITTIONS!$E$2:$AB$66,54,FALSE)),"0")</f>
        <v>0</v>
      </c>
      <c r="O69" s="52">
        <f t="shared" si="11"/>
        <v>0</v>
      </c>
      <c r="P69" s="52">
        <f t="shared" si="41"/>
        <v>0</v>
      </c>
      <c r="Q69" s="195">
        <f t="shared" si="13"/>
        <v>0</v>
      </c>
      <c r="S69" s="162">
        <f t="shared" si="45"/>
        <v>2.8999999999999998E-3</v>
      </c>
      <c r="T69" s="54" t="e">
        <f ca="1">IF(T69=#REF!,"0",$J$4/T69)</f>
        <v>#DIV/0!</v>
      </c>
      <c r="U69" s="54" t="e">
        <f t="shared" si="14"/>
        <v>#REF!</v>
      </c>
      <c r="V69" s="232" t="e">
        <f>IF($E$4&gt;10,HLOOKUP($E$4,COMPOSITTIONS!A:W,4,FALSE),#REF!)</f>
        <v>#REF!</v>
      </c>
      <c r="W69" s="208" t="str">
        <f>IF($F$4&lt;&gt;"",(HLOOKUP($F$4,COMPOSITTIONS!$E$2:$AB$66,54,FALSE)),"0")</f>
        <v>0</v>
      </c>
      <c r="X69" s="208">
        <f t="shared" si="15"/>
        <v>0</v>
      </c>
      <c r="Y69" s="208">
        <f t="shared" si="4"/>
        <v>0</v>
      </c>
      <c r="Z69" s="245" t="e">
        <f t="shared" si="16"/>
        <v>#DIV/0!</v>
      </c>
      <c r="AB69" s="230" t="str">
        <f>IF($E$6=76,(C69/1000),"0")</f>
        <v>0</v>
      </c>
      <c r="AC69" s="212" t="str">
        <f t="shared" si="17"/>
        <v>0</v>
      </c>
      <c r="AD69" s="208" t="str">
        <f t="shared" si="18"/>
        <v>0</v>
      </c>
      <c r="AE69" s="229" t="str">
        <f t="shared" si="19"/>
        <v>0</v>
      </c>
      <c r="AF69" s="208" t="str">
        <f t="shared" si="20"/>
        <v>0</v>
      </c>
      <c r="AH69" s="230" t="str">
        <f>IF($E$7=76,(C69/1000),"0")</f>
        <v>0</v>
      </c>
      <c r="AI69" s="192" t="str">
        <f t="shared" si="36"/>
        <v>0</v>
      </c>
      <c r="AJ69" s="208" t="str">
        <f t="shared" si="37"/>
        <v>0</v>
      </c>
      <c r="AK69" s="229" t="str">
        <f t="shared" si="38"/>
        <v>0</v>
      </c>
      <c r="AL69" s="208" t="str">
        <f t="shared" si="21"/>
        <v>0</v>
      </c>
      <c r="AN69" s="230" t="str">
        <f>IF($E$8=76,(C69/1000),"0")</f>
        <v>0</v>
      </c>
      <c r="AO69" s="192" t="str">
        <f t="shared" si="22"/>
        <v>0</v>
      </c>
      <c r="AP69" s="208" t="str">
        <f t="shared" si="23"/>
        <v>0</v>
      </c>
      <c r="AQ69" s="229" t="str">
        <f t="shared" si="24"/>
        <v>0</v>
      </c>
      <c r="AR69" s="208" t="str">
        <f t="shared" si="25"/>
        <v>0</v>
      </c>
      <c r="AT69" s="190" t="str">
        <f>IF($E$9=76,(C69/1000),"0")</f>
        <v>0</v>
      </c>
      <c r="AU69" s="200" t="str">
        <f t="shared" si="39"/>
        <v>0</v>
      </c>
      <c r="AV69" s="205" t="str">
        <f t="shared" si="35"/>
        <v>0</v>
      </c>
      <c r="AW69" s="220" t="str">
        <f t="shared" si="40"/>
        <v>0</v>
      </c>
      <c r="AX69" s="245" t="str">
        <f t="shared" si="26"/>
        <v>0</v>
      </c>
      <c r="AZ69" s="190" t="str">
        <f>IF($E$10=76,(C69/1000),"0")</f>
        <v>0</v>
      </c>
      <c r="BA69" s="199" t="str">
        <f t="shared" si="27"/>
        <v>0</v>
      </c>
      <c r="BB69" s="205" t="str">
        <f t="shared" si="28"/>
        <v>0</v>
      </c>
      <c r="BC69" s="220" t="str">
        <f t="shared" si="29"/>
        <v>0</v>
      </c>
      <c r="BD69" s="245" t="str">
        <f t="shared" si="30"/>
        <v>0</v>
      </c>
      <c r="BF69" s="223" t="str">
        <f>IF($E$11=76,(C69/1000),"0")</f>
        <v>0</v>
      </c>
      <c r="BG69" s="199" t="str">
        <f t="shared" si="31"/>
        <v>0</v>
      </c>
      <c r="BH69" s="205" t="str">
        <f t="shared" si="42"/>
        <v>0</v>
      </c>
      <c r="BI69" s="220" t="str">
        <f t="shared" si="43"/>
        <v>0</v>
      </c>
      <c r="BJ69" s="195" t="str">
        <f t="shared" si="44"/>
        <v>0</v>
      </c>
    </row>
    <row r="70" spans="1:83" ht="13.5" customHeight="1" thickBot="1">
      <c r="A70" s="34" t="b">
        <f t="shared" si="5"/>
        <v>1</v>
      </c>
      <c r="B70" s="57">
        <f>COMPOSITTIONS!A56</f>
        <v>77</v>
      </c>
      <c r="C70" s="212">
        <f>COMPOSITTIONS!B56</f>
        <v>0.82</v>
      </c>
      <c r="D70" s="214" t="str">
        <f>COMPOSITTIONS!C56</f>
        <v>Trèfle de micheli</v>
      </c>
      <c r="E70" s="206">
        <f t="shared" si="2"/>
        <v>8.1999999999999998E-4</v>
      </c>
      <c r="F70" s="208">
        <f t="shared" si="6"/>
        <v>0</v>
      </c>
      <c r="G70" s="203">
        <f t="shared" si="7"/>
        <v>0</v>
      </c>
      <c r="H70" s="205">
        <f t="shared" si="8"/>
        <v>0</v>
      </c>
      <c r="I70" s="203">
        <f t="shared" si="9"/>
        <v>0</v>
      </c>
      <c r="J70" s="303" t="str">
        <f>IF(I70&gt;0,MAX($J$17:J69)+1,"")</f>
        <v/>
      </c>
      <c r="K70" s="53"/>
      <c r="L70" s="53"/>
      <c r="M70" s="133">
        <f t="shared" si="10"/>
        <v>8.1999999999999998E-4</v>
      </c>
      <c r="N70" s="52">
        <f>IF($F$3&lt;&gt;"",(HLOOKUP($F$3,COMPOSITTIONS!$E$2:$AB$66,55,FALSE)),"0")</f>
        <v>0</v>
      </c>
      <c r="O70" s="52">
        <f t="shared" si="11"/>
        <v>0</v>
      </c>
      <c r="P70" s="52">
        <f t="shared" si="41"/>
        <v>0</v>
      </c>
      <c r="Q70" s="195">
        <f t="shared" si="13"/>
        <v>0</v>
      </c>
      <c r="S70" s="162">
        <f t="shared" si="45"/>
        <v>8.1999999999999998E-4</v>
      </c>
      <c r="T70" s="54" t="e">
        <f ca="1">IF(T70=#REF!,"0",$J$4/T70)</f>
        <v>#DIV/0!</v>
      </c>
      <c r="U70" s="54" t="e">
        <f t="shared" si="14"/>
        <v>#REF!</v>
      </c>
      <c r="V70" s="232" t="e">
        <f>IF($E$4&gt;10,HLOOKUP($E$4,COMPOSITTIONS!A:W,4,FALSE),#REF!)</f>
        <v>#REF!</v>
      </c>
      <c r="W70" s="208" t="str">
        <f>IF($F$4&lt;&gt;"",(HLOOKUP($F$4,COMPOSITTIONS!$E$2:$AB$66,55,FALSE)),"0")</f>
        <v>0</v>
      </c>
      <c r="X70" s="208">
        <f t="shared" si="15"/>
        <v>0</v>
      </c>
      <c r="Y70" s="208">
        <f t="shared" si="4"/>
        <v>0</v>
      </c>
      <c r="Z70" s="245" t="e">
        <f t="shared" si="16"/>
        <v>#DIV/0!</v>
      </c>
      <c r="AB70" s="230" t="str">
        <f>IF($E$6=77,(C70/1000),"0")</f>
        <v>0</v>
      </c>
      <c r="AC70" s="212" t="str">
        <f t="shared" si="17"/>
        <v>0</v>
      </c>
      <c r="AD70" s="208" t="str">
        <f t="shared" si="18"/>
        <v>0</v>
      </c>
      <c r="AE70" s="229" t="str">
        <f t="shared" si="19"/>
        <v>0</v>
      </c>
      <c r="AF70" s="208" t="str">
        <f t="shared" si="20"/>
        <v>0</v>
      </c>
      <c r="AH70" s="230" t="str">
        <f>IF($E$7=77,(C70/1000),"0")</f>
        <v>0</v>
      </c>
      <c r="AI70" s="192" t="str">
        <f t="shared" si="36"/>
        <v>0</v>
      </c>
      <c r="AJ70" s="208" t="str">
        <f t="shared" si="37"/>
        <v>0</v>
      </c>
      <c r="AK70" s="229" t="str">
        <f t="shared" si="38"/>
        <v>0</v>
      </c>
      <c r="AL70" s="208" t="str">
        <f t="shared" si="21"/>
        <v>0</v>
      </c>
      <c r="AN70" s="230" t="str">
        <f>IF($E$8=77,(C70/1000),"0")</f>
        <v>0</v>
      </c>
      <c r="AO70" s="192" t="str">
        <f t="shared" si="22"/>
        <v>0</v>
      </c>
      <c r="AP70" s="208" t="str">
        <f t="shared" si="23"/>
        <v>0</v>
      </c>
      <c r="AQ70" s="229" t="str">
        <f t="shared" si="24"/>
        <v>0</v>
      </c>
      <c r="AR70" s="208" t="str">
        <f t="shared" si="25"/>
        <v>0</v>
      </c>
      <c r="AT70" s="190" t="str">
        <f>IF($E$9=77,(C70/1000),"0")</f>
        <v>0</v>
      </c>
      <c r="AU70" s="200" t="str">
        <f t="shared" si="39"/>
        <v>0</v>
      </c>
      <c r="AV70" s="205" t="str">
        <f t="shared" si="35"/>
        <v>0</v>
      </c>
      <c r="AW70" s="220" t="str">
        <f t="shared" si="40"/>
        <v>0</v>
      </c>
      <c r="AX70" s="245" t="str">
        <f t="shared" si="26"/>
        <v>0</v>
      </c>
      <c r="AZ70" s="190" t="str">
        <f>IF($E$10=77,(C70/1000),"0")</f>
        <v>0</v>
      </c>
      <c r="BA70" s="199" t="str">
        <f t="shared" si="27"/>
        <v>0</v>
      </c>
      <c r="BB70" s="205" t="str">
        <f t="shared" si="28"/>
        <v>0</v>
      </c>
      <c r="BC70" s="220" t="str">
        <f t="shared" si="29"/>
        <v>0</v>
      </c>
      <c r="BD70" s="245" t="str">
        <f t="shared" si="30"/>
        <v>0</v>
      </c>
      <c r="BF70" s="223" t="str">
        <f>IF($E$11=77,(C70/1000),"0")</f>
        <v>0</v>
      </c>
      <c r="BG70" s="199" t="str">
        <f t="shared" si="31"/>
        <v>0</v>
      </c>
      <c r="BH70" s="205" t="str">
        <f t="shared" si="42"/>
        <v>0</v>
      </c>
      <c r="BI70" s="220" t="str">
        <f t="shared" si="43"/>
        <v>0</v>
      </c>
      <c r="BJ70" s="195" t="str">
        <f t="shared" si="44"/>
        <v>0</v>
      </c>
    </row>
    <row r="71" spans="1:83" ht="13.5" customHeight="1" thickBot="1">
      <c r="A71" s="34" t="b">
        <f t="shared" si="5"/>
        <v>1</v>
      </c>
      <c r="B71" s="57">
        <f>COMPOSITTIONS!A57</f>
        <v>78</v>
      </c>
      <c r="C71" s="212">
        <f>COMPOSITTIONS!B57</f>
        <v>1.4</v>
      </c>
      <c r="D71" s="214" t="str">
        <f>COMPOSITTIONS!C57</f>
        <v>Trèfle de perse</v>
      </c>
      <c r="E71" s="206">
        <f t="shared" si="2"/>
        <v>1.4E-3</v>
      </c>
      <c r="F71" s="208">
        <f t="shared" si="6"/>
        <v>0</v>
      </c>
      <c r="G71" s="203">
        <f t="shared" si="7"/>
        <v>0</v>
      </c>
      <c r="H71" s="205">
        <f t="shared" si="8"/>
        <v>0</v>
      </c>
      <c r="I71" s="203">
        <f t="shared" si="9"/>
        <v>0</v>
      </c>
      <c r="J71" s="303" t="str">
        <f>IF(I71&gt;0,MAX($J$17:J70)+1,"")</f>
        <v/>
      </c>
      <c r="K71" s="53"/>
      <c r="L71" s="53"/>
      <c r="M71" s="133">
        <f t="shared" si="10"/>
        <v>1.4E-3</v>
      </c>
      <c r="N71" s="52">
        <f>IF($F$3&lt;&gt;"",(HLOOKUP($F$3,COMPOSITTIONS!$E$2:$AB$66,56,FALSE)),"0")</f>
        <v>0</v>
      </c>
      <c r="O71" s="52">
        <f t="shared" si="11"/>
        <v>0</v>
      </c>
      <c r="P71" s="52">
        <f t="shared" si="41"/>
        <v>0</v>
      </c>
      <c r="Q71" s="195">
        <f t="shared" si="13"/>
        <v>0</v>
      </c>
      <c r="S71" s="162">
        <f t="shared" si="45"/>
        <v>1.4E-3</v>
      </c>
      <c r="T71" s="54" t="e">
        <f ca="1">IF(T71=#REF!,"0",$J$4/T71)</f>
        <v>#DIV/0!</v>
      </c>
      <c r="U71" s="54" t="e">
        <f t="shared" si="14"/>
        <v>#REF!</v>
      </c>
      <c r="V71" s="232" t="e">
        <f>IF($E$4&gt;10,HLOOKUP($E$4,COMPOSITTIONS!A:W,4,FALSE),#REF!)</f>
        <v>#REF!</v>
      </c>
      <c r="W71" s="208" t="str">
        <f>IF($F$4&lt;&gt;"",(HLOOKUP($F$4,COMPOSITTIONS!$E$2:$AB$66,56,FALSE)),"0")</f>
        <v>0</v>
      </c>
      <c r="X71" s="208">
        <f t="shared" si="15"/>
        <v>0</v>
      </c>
      <c r="Y71" s="208">
        <f t="shared" si="4"/>
        <v>0</v>
      </c>
      <c r="Z71" s="245" t="e">
        <f t="shared" si="16"/>
        <v>#DIV/0!</v>
      </c>
      <c r="AB71" s="230" t="str">
        <f>IF($E$6=78,(C71/1000),"0")</f>
        <v>0</v>
      </c>
      <c r="AC71" s="212" t="str">
        <f t="shared" si="17"/>
        <v>0</v>
      </c>
      <c r="AD71" s="208" t="str">
        <f t="shared" si="18"/>
        <v>0</v>
      </c>
      <c r="AE71" s="229" t="str">
        <f t="shared" si="19"/>
        <v>0</v>
      </c>
      <c r="AF71" s="208" t="str">
        <f t="shared" si="20"/>
        <v>0</v>
      </c>
      <c r="AH71" s="230" t="str">
        <f>IF($E$7=78,(C71/1000),"0")</f>
        <v>0</v>
      </c>
      <c r="AI71" s="192" t="str">
        <f t="shared" si="36"/>
        <v>0</v>
      </c>
      <c r="AJ71" s="208" t="str">
        <f t="shared" si="37"/>
        <v>0</v>
      </c>
      <c r="AK71" s="229" t="str">
        <f t="shared" si="38"/>
        <v>0</v>
      </c>
      <c r="AL71" s="208" t="str">
        <f t="shared" si="21"/>
        <v>0</v>
      </c>
      <c r="AN71" s="230" t="str">
        <f>IF($E$8=78,(C71/1000),"0")</f>
        <v>0</v>
      </c>
      <c r="AO71" s="192" t="str">
        <f t="shared" si="22"/>
        <v>0</v>
      </c>
      <c r="AP71" s="208" t="str">
        <f t="shared" si="23"/>
        <v>0</v>
      </c>
      <c r="AQ71" s="229" t="str">
        <f t="shared" si="24"/>
        <v>0</v>
      </c>
      <c r="AR71" s="208" t="str">
        <f t="shared" si="25"/>
        <v>0</v>
      </c>
      <c r="AT71" s="190" t="str">
        <f>IF($E$9=78,(C71/1000),"0")</f>
        <v>0</v>
      </c>
      <c r="AU71" s="200" t="str">
        <f t="shared" si="39"/>
        <v>0</v>
      </c>
      <c r="AV71" s="205" t="str">
        <f t="shared" si="35"/>
        <v>0</v>
      </c>
      <c r="AW71" s="220" t="str">
        <f t="shared" si="40"/>
        <v>0</v>
      </c>
      <c r="AX71" s="245" t="str">
        <f t="shared" si="26"/>
        <v>0</v>
      </c>
      <c r="AZ71" s="190" t="str">
        <f>IF($E$10=78,(C71/1000),"0")</f>
        <v>0</v>
      </c>
      <c r="BA71" s="199" t="str">
        <f t="shared" si="27"/>
        <v>0</v>
      </c>
      <c r="BB71" s="205" t="str">
        <f t="shared" si="28"/>
        <v>0</v>
      </c>
      <c r="BC71" s="220" t="str">
        <f t="shared" si="29"/>
        <v>0</v>
      </c>
      <c r="BD71" s="245" t="str">
        <f t="shared" si="30"/>
        <v>0</v>
      </c>
      <c r="BF71" s="223" t="str">
        <f>IF($E$11=78,(C71/1000),"0")</f>
        <v>0</v>
      </c>
      <c r="BG71" s="199" t="str">
        <f t="shared" si="31"/>
        <v>0</v>
      </c>
      <c r="BH71" s="205" t="str">
        <f t="shared" si="42"/>
        <v>0</v>
      </c>
      <c r="BI71" s="220" t="str">
        <f t="shared" si="43"/>
        <v>0</v>
      </c>
      <c r="BJ71" s="195" t="str">
        <f t="shared" si="44"/>
        <v>0</v>
      </c>
    </row>
    <row r="72" spans="1:83" ht="13.5" customHeight="1" thickBot="1">
      <c r="A72" s="34" t="b">
        <f t="shared" si="5"/>
        <v>1</v>
      </c>
      <c r="B72" s="57">
        <f>COMPOSITTIONS!A58</f>
        <v>79</v>
      </c>
      <c r="C72" s="212">
        <f>COMPOSITTIONS!B58</f>
        <v>0.9</v>
      </c>
      <c r="D72" s="214" t="str">
        <f>COMPOSITTIONS!C58</f>
        <v>Tréfle fléche</v>
      </c>
      <c r="E72" s="206">
        <f t="shared" si="2"/>
        <v>8.9999999999999998E-4</v>
      </c>
      <c r="F72" s="208">
        <f t="shared" si="6"/>
        <v>0</v>
      </c>
      <c r="G72" s="203">
        <f t="shared" si="7"/>
        <v>0</v>
      </c>
      <c r="H72" s="205">
        <f t="shared" si="8"/>
        <v>0</v>
      </c>
      <c r="I72" s="203">
        <f t="shared" si="9"/>
        <v>0</v>
      </c>
      <c r="J72" s="303" t="str">
        <f>IF(I72&gt;0,MAX($J$17:J71)+1,"")</f>
        <v/>
      </c>
      <c r="K72" s="53"/>
      <c r="L72" s="53"/>
      <c r="M72" s="133">
        <f t="shared" si="10"/>
        <v>8.9999999999999998E-4</v>
      </c>
      <c r="N72" s="52">
        <f>IF($F$3&lt;&gt;"",(HLOOKUP($F$3,COMPOSITTIONS!$E$2:$AB$66,57,FALSE)),"0")</f>
        <v>0</v>
      </c>
      <c r="O72" s="52">
        <f t="shared" si="11"/>
        <v>0</v>
      </c>
      <c r="P72" s="52">
        <f t="shared" si="41"/>
        <v>0</v>
      </c>
      <c r="Q72" s="195">
        <f t="shared" si="13"/>
        <v>0</v>
      </c>
      <c r="S72" s="162">
        <f t="shared" si="45"/>
        <v>8.9999999999999998E-4</v>
      </c>
      <c r="T72" s="54" t="e">
        <f ca="1">IF(T72=#REF!,"0",$J$4/T72)</f>
        <v>#DIV/0!</v>
      </c>
      <c r="U72" s="54" t="e">
        <f t="shared" si="14"/>
        <v>#REF!</v>
      </c>
      <c r="V72" s="232" t="e">
        <f>IF($E$4&gt;10,HLOOKUP($E$4,COMPOSITTIONS!A:W,4,FALSE),#REF!)</f>
        <v>#REF!</v>
      </c>
      <c r="W72" s="208" t="str">
        <f>IF($F$4&lt;&gt;"",(HLOOKUP($F$4,COMPOSITTIONS!$E$2:$AB$66,57,FALSE)),"0")</f>
        <v>0</v>
      </c>
      <c r="X72" s="208">
        <f t="shared" si="15"/>
        <v>0</v>
      </c>
      <c r="Y72" s="208">
        <f t="shared" si="4"/>
        <v>0</v>
      </c>
      <c r="Z72" s="245" t="e">
        <f t="shared" si="16"/>
        <v>#DIV/0!</v>
      </c>
      <c r="AB72" s="230" t="str">
        <f>IF($E$6=79,(C72/1000),"0")</f>
        <v>0</v>
      </c>
      <c r="AC72" s="212" t="str">
        <f t="shared" si="17"/>
        <v>0</v>
      </c>
      <c r="AD72" s="208" t="str">
        <f t="shared" si="18"/>
        <v>0</v>
      </c>
      <c r="AE72" s="229" t="str">
        <f t="shared" si="19"/>
        <v>0</v>
      </c>
      <c r="AF72" s="208" t="str">
        <f t="shared" si="20"/>
        <v>0</v>
      </c>
      <c r="AH72" s="230" t="str">
        <f>IF($E$7=79,(C72/1000),"0")</f>
        <v>0</v>
      </c>
      <c r="AI72" s="192" t="str">
        <f t="shared" si="36"/>
        <v>0</v>
      </c>
      <c r="AJ72" s="208" t="str">
        <f t="shared" si="37"/>
        <v>0</v>
      </c>
      <c r="AK72" s="229" t="str">
        <f t="shared" si="38"/>
        <v>0</v>
      </c>
      <c r="AL72" s="208" t="str">
        <f t="shared" si="21"/>
        <v>0</v>
      </c>
      <c r="AN72" s="230" t="str">
        <f>IF($E$8=79,(C72/1000),"0")</f>
        <v>0</v>
      </c>
      <c r="AO72" s="192" t="str">
        <f t="shared" si="22"/>
        <v>0</v>
      </c>
      <c r="AP72" s="208" t="str">
        <f t="shared" si="23"/>
        <v>0</v>
      </c>
      <c r="AQ72" s="229" t="str">
        <f t="shared" si="24"/>
        <v>0</v>
      </c>
      <c r="AR72" s="208" t="str">
        <f t="shared" si="25"/>
        <v>0</v>
      </c>
      <c r="AT72" s="190" t="str">
        <f>IF($E$9=79,(C72/1000),"0")</f>
        <v>0</v>
      </c>
      <c r="AU72" s="200" t="str">
        <f t="shared" si="39"/>
        <v>0</v>
      </c>
      <c r="AV72" s="205" t="str">
        <f t="shared" si="35"/>
        <v>0</v>
      </c>
      <c r="AW72" s="220" t="str">
        <f t="shared" si="40"/>
        <v>0</v>
      </c>
      <c r="AX72" s="245" t="str">
        <f t="shared" si="26"/>
        <v>0</v>
      </c>
      <c r="AZ72" s="190" t="str">
        <f>IF($E$10=79,(C72/1000),"0")</f>
        <v>0</v>
      </c>
      <c r="BA72" s="199" t="str">
        <f t="shared" si="27"/>
        <v>0</v>
      </c>
      <c r="BB72" s="205" t="str">
        <f t="shared" si="28"/>
        <v>0</v>
      </c>
      <c r="BC72" s="220" t="str">
        <f t="shared" si="29"/>
        <v>0</v>
      </c>
      <c r="BD72" s="245" t="str">
        <f t="shared" si="30"/>
        <v>0</v>
      </c>
      <c r="BF72" s="223" t="str">
        <f>IF($E$11=79,(C72/1000),"0")</f>
        <v>0</v>
      </c>
      <c r="BG72" s="199" t="str">
        <f t="shared" si="31"/>
        <v>0</v>
      </c>
      <c r="BH72" s="205" t="str">
        <f t="shared" si="42"/>
        <v>0</v>
      </c>
      <c r="BI72" s="220" t="str">
        <f t="shared" si="43"/>
        <v>0</v>
      </c>
      <c r="BJ72" s="195" t="str">
        <f t="shared" si="44"/>
        <v>0</v>
      </c>
    </row>
    <row r="73" spans="1:83" ht="13.5" customHeight="1" thickBot="1">
      <c r="A73" s="34" t="b">
        <f t="shared" si="5"/>
        <v>1</v>
      </c>
      <c r="B73" s="57">
        <f>COMPOSITTIONS!A59</f>
        <v>80</v>
      </c>
      <c r="C73" s="212">
        <f>COMPOSITTIONS!B59</f>
        <v>0.7</v>
      </c>
      <c r="D73" s="214" t="str">
        <f>COMPOSITTIONS!C59</f>
        <v>Trèfle hybride</v>
      </c>
      <c r="E73" s="206">
        <f t="shared" si="2"/>
        <v>6.9999999999999999E-4</v>
      </c>
      <c r="F73" s="208">
        <f t="shared" si="6"/>
        <v>0</v>
      </c>
      <c r="G73" s="203">
        <f t="shared" si="7"/>
        <v>0</v>
      </c>
      <c r="H73" s="205">
        <f t="shared" si="8"/>
        <v>0</v>
      </c>
      <c r="I73" s="203">
        <f t="shared" si="9"/>
        <v>0</v>
      </c>
      <c r="J73" s="303" t="str">
        <f>IF(I73&gt;0,MAX($J$17:J72)+1,"")</f>
        <v/>
      </c>
      <c r="K73" s="53"/>
      <c r="L73" s="53"/>
      <c r="M73" s="133">
        <f t="shared" si="10"/>
        <v>6.9999999999999999E-4</v>
      </c>
      <c r="N73" s="52">
        <f>IF($F$3&lt;&gt;"",(HLOOKUP($F$3,COMPOSITTIONS!$E$2:$AB$66,58,FALSE)),"0")</f>
        <v>0</v>
      </c>
      <c r="O73" s="52">
        <f t="shared" si="11"/>
        <v>0</v>
      </c>
      <c r="P73" s="52">
        <f t="shared" si="41"/>
        <v>0</v>
      </c>
      <c r="Q73" s="195">
        <f t="shared" si="13"/>
        <v>0</v>
      </c>
      <c r="S73" s="162">
        <f t="shared" si="45"/>
        <v>6.9999999999999999E-4</v>
      </c>
      <c r="T73" s="54" t="e">
        <f ca="1">IF(T73=#REF!,"0",$J$4/T73)</f>
        <v>#DIV/0!</v>
      </c>
      <c r="U73" s="54" t="e">
        <f t="shared" si="14"/>
        <v>#REF!</v>
      </c>
      <c r="V73" s="232" t="e">
        <f>IF($E$4&gt;10,HLOOKUP($E$4,COMPOSITTIONS!A:W,4,FALSE),#REF!)</f>
        <v>#REF!</v>
      </c>
      <c r="W73" s="208" t="str">
        <f>IF($F$4&lt;&gt;"",(HLOOKUP($F$4,COMPOSITTIONS!$E$2:$AB$66,58,FALSE)),"0")</f>
        <v>0</v>
      </c>
      <c r="X73" s="208">
        <f t="shared" si="15"/>
        <v>0</v>
      </c>
      <c r="Y73" s="208">
        <f t="shared" si="4"/>
        <v>0</v>
      </c>
      <c r="Z73" s="245" t="e">
        <f t="shared" si="16"/>
        <v>#DIV/0!</v>
      </c>
      <c r="AB73" s="230" t="str">
        <f>IF($E$6=80,(C73/1000),"0")</f>
        <v>0</v>
      </c>
      <c r="AC73" s="212" t="str">
        <f t="shared" si="17"/>
        <v>0</v>
      </c>
      <c r="AD73" s="208" t="str">
        <f t="shared" si="18"/>
        <v>0</v>
      </c>
      <c r="AE73" s="229" t="str">
        <f t="shared" si="19"/>
        <v>0</v>
      </c>
      <c r="AF73" s="208" t="str">
        <f t="shared" si="20"/>
        <v>0</v>
      </c>
      <c r="AH73" s="230" t="str">
        <f>IF($E$7=80,(C73/1000),"0")</f>
        <v>0</v>
      </c>
      <c r="AI73" s="192" t="str">
        <f t="shared" si="36"/>
        <v>0</v>
      </c>
      <c r="AJ73" s="208" t="str">
        <f t="shared" si="37"/>
        <v>0</v>
      </c>
      <c r="AK73" s="229" t="str">
        <f t="shared" si="38"/>
        <v>0</v>
      </c>
      <c r="AL73" s="208" t="str">
        <f t="shared" si="21"/>
        <v>0</v>
      </c>
      <c r="AN73" s="230" t="str">
        <f>IF($E$8=80,(C73/1000),"0")</f>
        <v>0</v>
      </c>
      <c r="AO73" s="192" t="str">
        <f t="shared" si="22"/>
        <v>0</v>
      </c>
      <c r="AP73" s="208" t="str">
        <f t="shared" si="23"/>
        <v>0</v>
      </c>
      <c r="AQ73" s="229" t="str">
        <f t="shared" si="24"/>
        <v>0</v>
      </c>
      <c r="AR73" s="208" t="str">
        <f t="shared" si="25"/>
        <v>0</v>
      </c>
      <c r="AT73" s="190" t="str">
        <f>IF($E$9=80,(C73/1000),"0")</f>
        <v>0</v>
      </c>
      <c r="AU73" s="200" t="str">
        <f t="shared" si="39"/>
        <v>0</v>
      </c>
      <c r="AV73" s="205" t="str">
        <f t="shared" si="35"/>
        <v>0</v>
      </c>
      <c r="AW73" s="220" t="str">
        <f t="shared" si="40"/>
        <v>0</v>
      </c>
      <c r="AX73" s="245" t="str">
        <f t="shared" si="26"/>
        <v>0</v>
      </c>
      <c r="AZ73" s="190" t="str">
        <f>IF($E$10=80,(C73/1000),"0")</f>
        <v>0</v>
      </c>
      <c r="BA73" s="199" t="str">
        <f t="shared" si="27"/>
        <v>0</v>
      </c>
      <c r="BB73" s="205" t="str">
        <f t="shared" si="28"/>
        <v>0</v>
      </c>
      <c r="BC73" s="220" t="str">
        <f t="shared" si="29"/>
        <v>0</v>
      </c>
      <c r="BD73" s="245" t="str">
        <f t="shared" si="30"/>
        <v>0</v>
      </c>
      <c r="BF73" s="223" t="str">
        <f>IF($E$11=80,(C73/1000),"0")</f>
        <v>0</v>
      </c>
      <c r="BG73" s="199" t="str">
        <f t="shared" si="31"/>
        <v>0</v>
      </c>
      <c r="BH73" s="205" t="str">
        <f t="shared" si="42"/>
        <v>0</v>
      </c>
      <c r="BI73" s="220" t="str">
        <f t="shared" si="43"/>
        <v>0</v>
      </c>
      <c r="BJ73" s="195" t="str">
        <f t="shared" si="44"/>
        <v>0</v>
      </c>
    </row>
    <row r="74" spans="1:83" ht="13.5" customHeight="1" thickBot="1">
      <c r="A74" s="34" t="b">
        <f t="shared" si="5"/>
        <v>1</v>
      </c>
      <c r="B74" s="57">
        <f>COMPOSITTIONS!A60</f>
        <v>81</v>
      </c>
      <c r="C74" s="212">
        <f>COMPOSITTIONS!B60</f>
        <v>3.5</v>
      </c>
      <c r="D74" s="214" t="str">
        <f>COMPOSITTIONS!C60</f>
        <v>Trèfle incarnat</v>
      </c>
      <c r="E74" s="206">
        <f t="shared" si="2"/>
        <v>3.5000000000000001E-3</v>
      </c>
      <c r="F74" s="208">
        <f t="shared" si="6"/>
        <v>0</v>
      </c>
      <c r="G74" s="203">
        <f t="shared" si="7"/>
        <v>0</v>
      </c>
      <c r="H74" s="205">
        <f t="shared" si="8"/>
        <v>0</v>
      </c>
      <c r="I74" s="203">
        <f t="shared" si="9"/>
        <v>0</v>
      </c>
      <c r="J74" s="303" t="str">
        <f>IF(I74&gt;0,MAX($J$17:J73)+1,"")</f>
        <v/>
      </c>
      <c r="K74" s="53"/>
      <c r="L74" s="53"/>
      <c r="M74" s="133">
        <f t="shared" si="10"/>
        <v>3.5000000000000001E-3</v>
      </c>
      <c r="N74" s="52">
        <f>IF($F$3&lt;&gt;"",(HLOOKUP($F$3,COMPOSITTIONS!$E$2:$AB$66,59,FALSE)),"0")</f>
        <v>0</v>
      </c>
      <c r="O74" s="52">
        <f t="shared" si="11"/>
        <v>0</v>
      </c>
      <c r="P74" s="52">
        <f t="shared" si="41"/>
        <v>0</v>
      </c>
      <c r="Q74" s="195">
        <f t="shared" si="13"/>
        <v>0</v>
      </c>
      <c r="S74" s="162">
        <f t="shared" si="45"/>
        <v>3.5000000000000001E-3</v>
      </c>
      <c r="T74" s="54" t="e">
        <f ca="1">IF(T74=#REF!,"0",$J$4/T74)</f>
        <v>#DIV/0!</v>
      </c>
      <c r="U74" s="54" t="e">
        <f t="shared" si="14"/>
        <v>#REF!</v>
      </c>
      <c r="V74" s="232" t="e">
        <f>IF($E$4&gt;10,HLOOKUP($E$4,COMPOSITTIONS!A:W,4,FALSE),#REF!)</f>
        <v>#REF!</v>
      </c>
      <c r="W74" s="208" t="str">
        <f>IF($F$4&lt;&gt;"",(HLOOKUP($F$4,COMPOSITTIONS!$E$2:$AB$66,59,FALSE)),"0")</f>
        <v>0</v>
      </c>
      <c r="X74" s="208">
        <f t="shared" si="15"/>
        <v>0</v>
      </c>
      <c r="Y74" s="208">
        <f t="shared" si="4"/>
        <v>0</v>
      </c>
      <c r="Z74" s="245" t="e">
        <f t="shared" si="16"/>
        <v>#DIV/0!</v>
      </c>
      <c r="AB74" s="230" t="str">
        <f>IF($E$6=81,(C74/1000),"0")</f>
        <v>0</v>
      </c>
      <c r="AC74" s="212" t="str">
        <f t="shared" si="17"/>
        <v>0</v>
      </c>
      <c r="AD74" s="208" t="str">
        <f t="shared" si="18"/>
        <v>0</v>
      </c>
      <c r="AE74" s="229" t="str">
        <f t="shared" si="19"/>
        <v>0</v>
      </c>
      <c r="AF74" s="208" t="str">
        <f t="shared" si="20"/>
        <v>0</v>
      </c>
      <c r="AH74" s="230" t="str">
        <f>IF($E$7=81,(C74/1000),"0")</f>
        <v>0</v>
      </c>
      <c r="AI74" s="192" t="str">
        <f t="shared" si="36"/>
        <v>0</v>
      </c>
      <c r="AJ74" s="208" t="str">
        <f t="shared" si="37"/>
        <v>0</v>
      </c>
      <c r="AK74" s="229" t="str">
        <f t="shared" si="38"/>
        <v>0</v>
      </c>
      <c r="AL74" s="208" t="str">
        <f t="shared" si="21"/>
        <v>0</v>
      </c>
      <c r="AN74" s="230" t="str">
        <f>IF($E$8=81,(C74/1000),"0")</f>
        <v>0</v>
      </c>
      <c r="AO74" s="192" t="str">
        <f t="shared" si="22"/>
        <v>0</v>
      </c>
      <c r="AP74" s="208" t="str">
        <f t="shared" si="23"/>
        <v>0</v>
      </c>
      <c r="AQ74" s="229" t="str">
        <f t="shared" si="24"/>
        <v>0</v>
      </c>
      <c r="AR74" s="208" t="str">
        <f t="shared" si="25"/>
        <v>0</v>
      </c>
      <c r="AT74" s="190" t="str">
        <f>IF($E$9=81,(C74/1000),"0")</f>
        <v>0</v>
      </c>
      <c r="AU74" s="200" t="str">
        <f t="shared" si="39"/>
        <v>0</v>
      </c>
      <c r="AV74" s="205" t="str">
        <f t="shared" si="35"/>
        <v>0</v>
      </c>
      <c r="AW74" s="220" t="str">
        <f t="shared" si="40"/>
        <v>0</v>
      </c>
      <c r="AX74" s="245" t="str">
        <f t="shared" si="26"/>
        <v>0</v>
      </c>
      <c r="AZ74" s="190" t="str">
        <f>IF($E$10=81,(C74/1000),"0")</f>
        <v>0</v>
      </c>
      <c r="BA74" s="199" t="str">
        <f t="shared" si="27"/>
        <v>0</v>
      </c>
      <c r="BB74" s="205" t="str">
        <f t="shared" si="28"/>
        <v>0</v>
      </c>
      <c r="BC74" s="220" t="str">
        <f t="shared" si="29"/>
        <v>0</v>
      </c>
      <c r="BD74" s="245" t="str">
        <f t="shared" si="30"/>
        <v>0</v>
      </c>
      <c r="BF74" s="223" t="str">
        <f>IF($E$11=81,(C74/1000),"0")</f>
        <v>0</v>
      </c>
      <c r="BG74" s="199" t="str">
        <f t="shared" si="31"/>
        <v>0</v>
      </c>
      <c r="BH74" s="205" t="str">
        <f t="shared" si="42"/>
        <v>0</v>
      </c>
      <c r="BI74" s="220" t="str">
        <f t="shared" si="43"/>
        <v>0</v>
      </c>
      <c r="BJ74" s="195" t="str">
        <f t="shared" si="44"/>
        <v>0</v>
      </c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</row>
    <row r="75" spans="1:83" ht="13.5" customHeight="1" thickBot="1">
      <c r="A75" s="34" t="b">
        <f t="shared" si="5"/>
        <v>1</v>
      </c>
      <c r="B75" s="57">
        <f>COMPOSITTIONS!A61</f>
        <v>82</v>
      </c>
      <c r="C75" s="212">
        <f>COMPOSITTIONS!B61</f>
        <v>3.8</v>
      </c>
      <c r="D75" s="214" t="str">
        <f>COMPOSITTIONS!C61</f>
        <v>Trèfle squarosum</v>
      </c>
      <c r="E75" s="206">
        <f t="shared" si="2"/>
        <v>3.8E-3</v>
      </c>
      <c r="F75" s="208">
        <f t="shared" si="6"/>
        <v>0</v>
      </c>
      <c r="G75" s="203">
        <f t="shared" si="7"/>
        <v>0</v>
      </c>
      <c r="H75" s="205">
        <f t="shared" si="8"/>
        <v>0</v>
      </c>
      <c r="I75" s="203">
        <f t="shared" si="9"/>
        <v>0</v>
      </c>
      <c r="J75" s="303" t="str">
        <f>IF(I75&gt;0,MAX($J$17:J74)+1,"")</f>
        <v/>
      </c>
      <c r="K75" s="53"/>
      <c r="L75" s="53"/>
      <c r="M75" s="133">
        <f t="shared" si="10"/>
        <v>3.8E-3</v>
      </c>
      <c r="N75" s="52">
        <f>IF($F$3&lt;&gt;"",(HLOOKUP($F$3,COMPOSITTIONS!$E$2:$AB$66,60,FALSE)),"0")</f>
        <v>0</v>
      </c>
      <c r="O75" s="52">
        <f t="shared" si="11"/>
        <v>0</v>
      </c>
      <c r="P75" s="52">
        <f t="shared" si="41"/>
        <v>0</v>
      </c>
      <c r="Q75" s="195">
        <f t="shared" si="13"/>
        <v>0</v>
      </c>
      <c r="S75" s="162">
        <f t="shared" si="45"/>
        <v>3.8E-3</v>
      </c>
      <c r="T75" s="54" t="e">
        <f ca="1">IF(T75=#REF!,"0",$J$4/T75)</f>
        <v>#DIV/0!</v>
      </c>
      <c r="U75" s="54" t="e">
        <f t="shared" si="14"/>
        <v>#REF!</v>
      </c>
      <c r="V75" s="232" t="e">
        <f>IF($E$4&gt;10,HLOOKUP($E$4,COMPOSITTIONS!A:W,4,FALSE),#REF!)</f>
        <v>#REF!</v>
      </c>
      <c r="W75" s="208" t="str">
        <f>IF($F$4&lt;&gt;"",(HLOOKUP($F$4,COMPOSITTIONS!$E$2:$AB$66,60,FALSE)),"0")</f>
        <v>0</v>
      </c>
      <c r="X75" s="208">
        <f t="shared" si="15"/>
        <v>0</v>
      </c>
      <c r="Y75" s="208">
        <f t="shared" si="4"/>
        <v>0</v>
      </c>
      <c r="Z75" s="245" t="e">
        <f t="shared" si="16"/>
        <v>#DIV/0!</v>
      </c>
      <c r="AB75" s="230" t="str">
        <f>IF($E$6=82,(C75/1000),"0")</f>
        <v>0</v>
      </c>
      <c r="AC75" s="212" t="str">
        <f t="shared" si="17"/>
        <v>0</v>
      </c>
      <c r="AD75" s="208" t="str">
        <f t="shared" si="18"/>
        <v>0</v>
      </c>
      <c r="AE75" s="229" t="str">
        <f t="shared" si="19"/>
        <v>0</v>
      </c>
      <c r="AF75" s="208" t="str">
        <f t="shared" si="20"/>
        <v>0</v>
      </c>
      <c r="AH75" s="230" t="str">
        <f>IF($E$7=82,(C75/1000),"0")</f>
        <v>0</v>
      </c>
      <c r="AI75" s="192" t="str">
        <f t="shared" si="36"/>
        <v>0</v>
      </c>
      <c r="AJ75" s="208" t="str">
        <f t="shared" si="37"/>
        <v>0</v>
      </c>
      <c r="AK75" s="229" t="str">
        <f t="shared" si="38"/>
        <v>0</v>
      </c>
      <c r="AL75" s="208" t="str">
        <f t="shared" si="21"/>
        <v>0</v>
      </c>
      <c r="AN75" s="230" t="str">
        <f>IF($E$8=82,(C75/1000),"0")</f>
        <v>0</v>
      </c>
      <c r="AO75" s="192" t="str">
        <f t="shared" si="22"/>
        <v>0</v>
      </c>
      <c r="AP75" s="208" t="str">
        <f t="shared" si="23"/>
        <v>0</v>
      </c>
      <c r="AQ75" s="229" t="str">
        <f t="shared" si="24"/>
        <v>0</v>
      </c>
      <c r="AR75" s="208" t="str">
        <f t="shared" si="25"/>
        <v>0</v>
      </c>
      <c r="AT75" s="190" t="str">
        <f>IF($E$9=82,(C75/1000),"0")</f>
        <v>0</v>
      </c>
      <c r="AU75" s="200" t="str">
        <f t="shared" si="39"/>
        <v>0</v>
      </c>
      <c r="AV75" s="205" t="str">
        <f t="shared" si="35"/>
        <v>0</v>
      </c>
      <c r="AW75" s="220" t="str">
        <f t="shared" si="40"/>
        <v>0</v>
      </c>
      <c r="AX75" s="245" t="str">
        <f t="shared" si="26"/>
        <v>0</v>
      </c>
      <c r="AZ75" s="190" t="str">
        <f>IF($E$10=82,(C75/1000),"0")</f>
        <v>0</v>
      </c>
      <c r="BA75" s="199" t="str">
        <f t="shared" si="27"/>
        <v>0</v>
      </c>
      <c r="BB75" s="205" t="str">
        <f t="shared" si="28"/>
        <v>0</v>
      </c>
      <c r="BC75" s="220" t="str">
        <f t="shared" si="29"/>
        <v>0</v>
      </c>
      <c r="BD75" s="245" t="str">
        <f t="shared" si="30"/>
        <v>0</v>
      </c>
      <c r="BF75" s="223" t="str">
        <f>IF($E$11=82,(C75/1000),"0")</f>
        <v>0</v>
      </c>
      <c r="BG75" s="199" t="str">
        <f t="shared" si="31"/>
        <v>0</v>
      </c>
      <c r="BH75" s="205" t="str">
        <f t="shared" si="42"/>
        <v>0</v>
      </c>
      <c r="BI75" s="220" t="str">
        <f t="shared" si="43"/>
        <v>0</v>
      </c>
      <c r="BJ75" s="195" t="str">
        <f t="shared" si="44"/>
        <v>0</v>
      </c>
      <c r="CB75" s="42"/>
      <c r="CC75" s="42"/>
      <c r="CD75" s="42"/>
      <c r="CE75" s="42"/>
    </row>
    <row r="76" spans="1:83" s="42" customFormat="1" ht="15" customHeight="1" thickBot="1">
      <c r="A76" s="34" t="b">
        <f t="shared" si="5"/>
        <v>1</v>
      </c>
      <c r="B76" s="57">
        <f>COMPOSITTIONS!A62</f>
        <v>83</v>
      </c>
      <c r="C76" s="212">
        <f>COMPOSITTIONS!B62</f>
        <v>1.4</v>
      </c>
      <c r="D76" s="214" t="str">
        <f>COMPOSITTIONS!C62</f>
        <v>Trèfle vésiculum</v>
      </c>
      <c r="E76" s="206">
        <f t="shared" si="2"/>
        <v>1.4E-3</v>
      </c>
      <c r="F76" s="208">
        <f t="shared" si="6"/>
        <v>0</v>
      </c>
      <c r="G76" s="203">
        <f t="shared" si="7"/>
        <v>0</v>
      </c>
      <c r="H76" s="205">
        <f t="shared" si="8"/>
        <v>0</v>
      </c>
      <c r="I76" s="203">
        <f t="shared" si="9"/>
        <v>0</v>
      </c>
      <c r="J76" s="303" t="str">
        <f>IF(I76&gt;0,MAX($J$17:J75)+1,"")</f>
        <v/>
      </c>
      <c r="K76" s="55"/>
      <c r="L76" s="55"/>
      <c r="M76" s="133">
        <f t="shared" si="10"/>
        <v>1.4E-3</v>
      </c>
      <c r="N76" s="52">
        <f>IF($F$3&lt;&gt;"",(HLOOKUP($F$3,COMPOSITTIONS!$E$2:$AB$66,61,FALSE)),"0")</f>
        <v>0</v>
      </c>
      <c r="O76" s="52">
        <f t="shared" si="11"/>
        <v>0</v>
      </c>
      <c r="P76" s="52">
        <f t="shared" si="41"/>
        <v>0</v>
      </c>
      <c r="Q76" s="195">
        <f t="shared" si="13"/>
        <v>0</v>
      </c>
      <c r="S76" s="162">
        <f t="shared" si="45"/>
        <v>1.4E-3</v>
      </c>
      <c r="T76" s="54" t="e">
        <f ca="1">IF(T76=#REF!,"0",$J$4/T76)</f>
        <v>#DIV/0!</v>
      </c>
      <c r="U76" s="54" t="e">
        <f>(($J$4*V76)/100)</f>
        <v>#REF!</v>
      </c>
      <c r="V76" s="232" t="e">
        <f>IF($E$4&gt;10,HLOOKUP($E$4,COMPOSITTIONS!A:W,4,FALSE),#REF!)</f>
        <v>#REF!</v>
      </c>
      <c r="W76" s="208" t="str">
        <f>IF($F$4&lt;&gt;"",(HLOOKUP($F$4,COMPOSITTIONS!$E$2:$AB$66,61,FALSE)),"0")</f>
        <v>0</v>
      </c>
      <c r="X76" s="208">
        <f>((W76/100)*$J$4)</f>
        <v>0</v>
      </c>
      <c r="Y76" s="208">
        <f t="shared" si="4"/>
        <v>0</v>
      </c>
      <c r="Z76" s="245" t="e">
        <f t="shared" si="16"/>
        <v>#DIV/0!</v>
      </c>
      <c r="AB76" s="230" t="str">
        <f>IF($E$6=83,(C76/1000),"0")</f>
        <v>0</v>
      </c>
      <c r="AC76" s="212" t="str">
        <f t="shared" si="17"/>
        <v>0</v>
      </c>
      <c r="AD76" s="208" t="str">
        <f t="shared" si="18"/>
        <v>0</v>
      </c>
      <c r="AE76" s="229" t="str">
        <f t="shared" si="19"/>
        <v>0</v>
      </c>
      <c r="AF76" s="208" t="str">
        <f t="shared" si="20"/>
        <v>0</v>
      </c>
      <c r="AH76" s="230" t="str">
        <f>IF($E$7=83,(C76/1000),"0")</f>
        <v>0</v>
      </c>
      <c r="AI76" s="192" t="str">
        <f t="shared" si="36"/>
        <v>0</v>
      </c>
      <c r="AJ76" s="208" t="str">
        <f t="shared" si="37"/>
        <v>0</v>
      </c>
      <c r="AK76" s="229" t="str">
        <f t="shared" si="38"/>
        <v>0</v>
      </c>
      <c r="AL76" s="208" t="str">
        <f t="shared" si="21"/>
        <v>0</v>
      </c>
      <c r="AN76" s="230" t="str">
        <f>IF($E$8=83,(C76/1000),"0")</f>
        <v>0</v>
      </c>
      <c r="AO76" s="192" t="str">
        <f t="shared" si="22"/>
        <v>0</v>
      </c>
      <c r="AP76" s="208" t="str">
        <f t="shared" si="23"/>
        <v>0</v>
      </c>
      <c r="AQ76" s="229" t="str">
        <f t="shared" si="24"/>
        <v>0</v>
      </c>
      <c r="AR76" s="208" t="str">
        <f t="shared" si="25"/>
        <v>0</v>
      </c>
      <c r="AS76" s="34"/>
      <c r="AT76" s="190" t="str">
        <f>IF($E$9=83,(C76/1000),"0")</f>
        <v>0</v>
      </c>
      <c r="AU76" s="200" t="str">
        <f t="shared" si="39"/>
        <v>0</v>
      </c>
      <c r="AV76" s="205" t="str">
        <f t="shared" si="35"/>
        <v>0</v>
      </c>
      <c r="AW76" s="220" t="str">
        <f t="shared" si="40"/>
        <v>0</v>
      </c>
      <c r="AX76" s="245" t="str">
        <f t="shared" si="26"/>
        <v>0</v>
      </c>
      <c r="AY76" s="34"/>
      <c r="AZ76" s="190" t="str">
        <f>IF($E$10=83,(C76/1000),"0")</f>
        <v>0</v>
      </c>
      <c r="BA76" s="199" t="str">
        <f t="shared" si="27"/>
        <v>0</v>
      </c>
      <c r="BB76" s="205" t="str">
        <f t="shared" si="28"/>
        <v>0</v>
      </c>
      <c r="BC76" s="220" t="str">
        <f t="shared" si="29"/>
        <v>0</v>
      </c>
      <c r="BD76" s="245" t="str">
        <f t="shared" si="30"/>
        <v>0</v>
      </c>
      <c r="BE76" s="34"/>
      <c r="BF76" s="223" t="str">
        <f>IF($E$11=83,(C76/1000),"0")</f>
        <v>0</v>
      </c>
      <c r="BG76" s="199" t="str">
        <f t="shared" si="31"/>
        <v>0</v>
      </c>
      <c r="BH76" s="205" t="str">
        <f t="shared" si="42"/>
        <v>0</v>
      </c>
      <c r="BI76" s="220" t="str">
        <f t="shared" si="43"/>
        <v>0</v>
      </c>
      <c r="BJ76" s="195" t="str">
        <f t="shared" si="44"/>
        <v>0</v>
      </c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</row>
    <row r="77" spans="1:83" ht="15.75" thickBot="1">
      <c r="A77" s="34" t="b">
        <f t="shared" si="5"/>
        <v>1</v>
      </c>
      <c r="B77" s="57">
        <f>COMPOSITTIONS!A63</f>
        <v>84</v>
      </c>
      <c r="C77" s="212">
        <f>COMPOSITTIONS!B63</f>
        <v>1.8</v>
      </c>
      <c r="D77" s="214" t="str">
        <f>COMPOSITTIONS!C63</f>
        <v>Trèfle violet 2n</v>
      </c>
      <c r="E77" s="206">
        <f t="shared" si="2"/>
        <v>1.8E-3</v>
      </c>
      <c r="F77" s="208">
        <f t="shared" si="6"/>
        <v>0</v>
      </c>
      <c r="G77" s="203">
        <f t="shared" si="7"/>
        <v>0</v>
      </c>
      <c r="H77" s="205">
        <f t="shared" si="8"/>
        <v>0</v>
      </c>
      <c r="I77" s="203">
        <f t="shared" si="9"/>
        <v>0</v>
      </c>
      <c r="J77" s="303" t="str">
        <f>IF(I77&gt;0,MAX($J$17:J76)+1,"")</f>
        <v/>
      </c>
      <c r="M77" s="133">
        <f t="shared" si="10"/>
        <v>1.8E-3</v>
      </c>
      <c r="N77" s="52">
        <f>IF($F$3&lt;&gt;"",(HLOOKUP($F$3,COMPOSITTIONS!$E$2:$AB$66,62,FALSE)),"0")</f>
        <v>0</v>
      </c>
      <c r="O77" s="52">
        <f t="shared" si="11"/>
        <v>0</v>
      </c>
      <c r="P77" s="52">
        <f t="shared" si="41"/>
        <v>0</v>
      </c>
      <c r="Q77" s="195">
        <f t="shared" si="13"/>
        <v>0</v>
      </c>
      <c r="S77" s="162">
        <f t="shared" si="45"/>
        <v>1.8E-3</v>
      </c>
      <c r="T77" s="54" t="e">
        <f ca="1">IF(T77=#REF!,"0",$J$4/T77)</f>
        <v>#DIV/0!</v>
      </c>
      <c r="U77" s="54" t="e">
        <f>(($J$4*V77)/100)</f>
        <v>#REF!</v>
      </c>
      <c r="V77" s="232" t="e">
        <f>IF($E$4&gt;10,HLOOKUP($E$4,COMPOSITTIONS!A:W,4,FALSE),#REF!)</f>
        <v>#REF!</v>
      </c>
      <c r="W77" s="208" t="str">
        <f>IF($F$4&lt;&gt;"",(HLOOKUP($F$4,COMPOSITTIONS!$E$2:$AB$66,62,FALSE)),"0")</f>
        <v>0</v>
      </c>
      <c r="X77" s="208">
        <f>((W77/100)*$J$4)</f>
        <v>0</v>
      </c>
      <c r="Y77" s="208">
        <f t="shared" si="4"/>
        <v>0</v>
      </c>
      <c r="Z77" s="245" t="e">
        <f t="shared" si="16"/>
        <v>#DIV/0!</v>
      </c>
      <c r="AB77" s="230" t="str">
        <f>IF($E$6=84,(C77/1000),"0")</f>
        <v>0</v>
      </c>
      <c r="AC77" s="212" t="str">
        <f t="shared" si="17"/>
        <v>0</v>
      </c>
      <c r="AD77" s="208" t="str">
        <f t="shared" si="18"/>
        <v>0</v>
      </c>
      <c r="AE77" s="229" t="str">
        <f t="shared" si="19"/>
        <v>0</v>
      </c>
      <c r="AF77" s="208" t="str">
        <f t="shared" si="20"/>
        <v>0</v>
      </c>
      <c r="AH77" s="230" t="str">
        <f>IF($E$7=84,(C77/1000),"0")</f>
        <v>0</v>
      </c>
      <c r="AI77" s="192" t="str">
        <f t="shared" si="36"/>
        <v>0</v>
      </c>
      <c r="AJ77" s="208" t="str">
        <f t="shared" si="37"/>
        <v>0</v>
      </c>
      <c r="AK77" s="229" t="str">
        <f t="shared" si="38"/>
        <v>0</v>
      </c>
      <c r="AL77" s="208" t="str">
        <f t="shared" si="21"/>
        <v>0</v>
      </c>
      <c r="AN77" s="230" t="str">
        <f>IF($E$8=84,(C77/1000),"0")</f>
        <v>0</v>
      </c>
      <c r="AO77" s="192" t="str">
        <f t="shared" si="22"/>
        <v>0</v>
      </c>
      <c r="AP77" s="208" t="str">
        <f t="shared" si="23"/>
        <v>0</v>
      </c>
      <c r="AQ77" s="229" t="str">
        <f t="shared" si="24"/>
        <v>0</v>
      </c>
      <c r="AR77" s="208" t="str">
        <f t="shared" si="25"/>
        <v>0</v>
      </c>
      <c r="AS77" s="34">
        <v>0</v>
      </c>
      <c r="AT77" s="190" t="str">
        <f>IF($E$9=84,(C77/1000),"0")</f>
        <v>0</v>
      </c>
      <c r="AU77" s="200" t="str">
        <f t="shared" si="39"/>
        <v>0</v>
      </c>
      <c r="AV77" s="205" t="str">
        <f t="shared" si="35"/>
        <v>0</v>
      </c>
      <c r="AW77" s="220" t="str">
        <f t="shared" si="40"/>
        <v>0</v>
      </c>
      <c r="AX77" s="245" t="str">
        <f t="shared" si="26"/>
        <v>0</v>
      </c>
      <c r="AZ77" s="190" t="str">
        <f>IF($E$10=84,(C77/1000),"0")</f>
        <v>0</v>
      </c>
      <c r="BA77" s="199" t="str">
        <f t="shared" si="27"/>
        <v>0</v>
      </c>
      <c r="BB77" s="205" t="str">
        <f t="shared" si="28"/>
        <v>0</v>
      </c>
      <c r="BC77" s="220" t="str">
        <f t="shared" si="29"/>
        <v>0</v>
      </c>
      <c r="BD77" s="245" t="str">
        <f t="shared" si="30"/>
        <v>0</v>
      </c>
      <c r="BF77" s="223" t="str">
        <f>IF($E$11=84,(C77/1000),"0")</f>
        <v>0</v>
      </c>
      <c r="BG77" s="199" t="str">
        <f t="shared" si="31"/>
        <v>0</v>
      </c>
      <c r="BH77" s="205" t="str">
        <f t="shared" si="42"/>
        <v>0</v>
      </c>
      <c r="BI77" s="220" t="str">
        <f t="shared" si="43"/>
        <v>0</v>
      </c>
      <c r="BJ77" s="195" t="str">
        <f t="shared" si="44"/>
        <v>0</v>
      </c>
    </row>
    <row r="78" spans="1:83" ht="15.75" thickBot="1">
      <c r="A78" s="34" t="b">
        <f t="shared" si="5"/>
        <v>1</v>
      </c>
      <c r="B78" s="57">
        <f>COMPOSITTIONS!A64</f>
        <v>85</v>
      </c>
      <c r="C78" s="212">
        <f>COMPOSITTIONS!B64</f>
        <v>3</v>
      </c>
      <c r="D78" s="214" t="str">
        <f>COMPOSITTIONS!C64</f>
        <v>Trèfle violet 4n</v>
      </c>
      <c r="E78" s="206">
        <f t="shared" si="2"/>
        <v>3.0000000000000001E-3</v>
      </c>
      <c r="F78" s="208">
        <f t="shared" si="6"/>
        <v>0</v>
      </c>
      <c r="G78" s="203">
        <f t="shared" si="7"/>
        <v>0</v>
      </c>
      <c r="H78" s="205">
        <f t="shared" si="8"/>
        <v>0</v>
      </c>
      <c r="I78" s="203">
        <f t="shared" si="9"/>
        <v>0</v>
      </c>
      <c r="J78" s="303" t="str">
        <f>IF(I78&gt;0,MAX($J$17:J77)+1,"")</f>
        <v/>
      </c>
      <c r="M78" s="133">
        <f t="shared" si="10"/>
        <v>3.0000000000000001E-3</v>
      </c>
      <c r="N78" s="52">
        <f>IF($F$3&lt;&gt;"",(HLOOKUP($F$3,COMPOSITTIONS!$E$2:$AB$66,63,FALSE)),"0")</f>
        <v>0</v>
      </c>
      <c r="O78" s="52">
        <f t="shared" si="11"/>
        <v>0</v>
      </c>
      <c r="P78" s="52">
        <f t="shared" si="41"/>
        <v>0</v>
      </c>
      <c r="Q78" s="195">
        <f t="shared" si="13"/>
        <v>0</v>
      </c>
      <c r="S78" s="162">
        <f t="shared" si="45"/>
        <v>3.0000000000000001E-3</v>
      </c>
      <c r="T78" s="54" t="e">
        <f ca="1">IF(T78=#REF!,"0",$J$4/T78)</f>
        <v>#DIV/0!</v>
      </c>
      <c r="U78" s="54" t="e">
        <f>(($J$4*V78)/100)</f>
        <v>#REF!</v>
      </c>
      <c r="V78" s="232" t="e">
        <f>IF($E$4&gt;10,HLOOKUP($E$4,COMPOSITTIONS!A:W,4,FALSE),#REF!)</f>
        <v>#REF!</v>
      </c>
      <c r="W78" s="208" t="str">
        <f>IF($F$4&lt;&gt;"",(HLOOKUP($F$4,COMPOSITTIONS!$E$2:$AB$66,63,FALSE)),"0")</f>
        <v>0</v>
      </c>
      <c r="X78" s="208">
        <f>((W78/100)*$J$4)</f>
        <v>0</v>
      </c>
      <c r="Y78" s="208">
        <f t="shared" si="4"/>
        <v>0</v>
      </c>
      <c r="Z78" s="245" t="e">
        <f t="shared" si="16"/>
        <v>#DIV/0!</v>
      </c>
      <c r="AB78" s="230" t="str">
        <f>IF($E$6=85,(C78/1000),"0")</f>
        <v>0</v>
      </c>
      <c r="AC78" s="212" t="str">
        <f t="shared" si="17"/>
        <v>0</v>
      </c>
      <c r="AD78" s="208" t="str">
        <f t="shared" si="18"/>
        <v>0</v>
      </c>
      <c r="AE78" s="229" t="str">
        <f t="shared" si="19"/>
        <v>0</v>
      </c>
      <c r="AF78" s="208" t="str">
        <f t="shared" si="20"/>
        <v>0</v>
      </c>
      <c r="AH78" s="230" t="str">
        <f>IF($E$7=85,(C78/1000),"0")</f>
        <v>0</v>
      </c>
      <c r="AI78" s="212" t="str">
        <f t="shared" si="36"/>
        <v>0</v>
      </c>
      <c r="AJ78" s="208" t="str">
        <f t="shared" si="37"/>
        <v>0</v>
      </c>
      <c r="AK78" s="229" t="str">
        <f t="shared" si="38"/>
        <v>0</v>
      </c>
      <c r="AL78" s="208" t="str">
        <f t="shared" si="21"/>
        <v>0</v>
      </c>
      <c r="AN78" s="230" t="str">
        <f>IF($E$8=85,(C78/1000),"0")</f>
        <v>0</v>
      </c>
      <c r="AO78" s="192" t="str">
        <f t="shared" si="22"/>
        <v>0</v>
      </c>
      <c r="AP78" s="208" t="str">
        <f t="shared" si="23"/>
        <v>0</v>
      </c>
      <c r="AQ78" s="229" t="str">
        <f t="shared" si="24"/>
        <v>0</v>
      </c>
      <c r="AR78" s="208" t="str">
        <f t="shared" si="25"/>
        <v>0</v>
      </c>
      <c r="AT78" s="190" t="str">
        <f>IF($E$9=85,(C78/1000),"0")</f>
        <v>0</v>
      </c>
      <c r="AU78" s="200" t="str">
        <f t="shared" si="39"/>
        <v>0</v>
      </c>
      <c r="AV78" s="205" t="str">
        <f t="shared" si="35"/>
        <v>0</v>
      </c>
      <c r="AW78" s="220" t="str">
        <f t="shared" si="40"/>
        <v>0</v>
      </c>
      <c r="AX78" s="245" t="str">
        <f t="shared" si="26"/>
        <v>0</v>
      </c>
      <c r="AZ78" s="190" t="str">
        <f>IF($E$10=85,(C78/1000),"0")</f>
        <v>0</v>
      </c>
      <c r="BA78" s="199" t="str">
        <f t="shared" si="27"/>
        <v>0</v>
      </c>
      <c r="BB78" s="205" t="str">
        <f t="shared" si="28"/>
        <v>0</v>
      </c>
      <c r="BC78" s="220" t="str">
        <f t="shared" si="29"/>
        <v>0</v>
      </c>
      <c r="BD78" s="245" t="str">
        <f t="shared" si="30"/>
        <v>0</v>
      </c>
      <c r="BF78" s="223" t="str">
        <f>IF($E$11=85,(C78/1000),"0")</f>
        <v>0</v>
      </c>
      <c r="BG78" s="199" t="str">
        <f t="shared" si="31"/>
        <v>0</v>
      </c>
      <c r="BH78" s="205" t="str">
        <f t="shared" si="42"/>
        <v>0</v>
      </c>
      <c r="BI78" s="220" t="str">
        <f t="shared" si="43"/>
        <v>0</v>
      </c>
      <c r="BJ78" s="195" t="str">
        <f t="shared" si="44"/>
        <v>0</v>
      </c>
    </row>
    <row r="79" spans="1:83" ht="15.75" thickBot="1">
      <c r="A79" s="34" t="b">
        <f t="shared" si="5"/>
        <v>1</v>
      </c>
      <c r="B79" s="57">
        <f>COMPOSITTIONS!A65</f>
        <v>86</v>
      </c>
      <c r="C79" s="212">
        <f>COMPOSITTIONS!B65</f>
        <v>60</v>
      </c>
      <c r="D79" s="214" t="str">
        <f>COMPOSITTIONS!C65</f>
        <v>Vesce commune</v>
      </c>
      <c r="E79" s="206">
        <f t="shared" si="2"/>
        <v>0.06</v>
      </c>
      <c r="F79" s="208">
        <f t="shared" si="6"/>
        <v>0</v>
      </c>
      <c r="G79" s="203">
        <f t="shared" si="7"/>
        <v>0</v>
      </c>
      <c r="H79" s="205">
        <f t="shared" si="8"/>
        <v>0</v>
      </c>
      <c r="I79" s="203">
        <f t="shared" si="9"/>
        <v>0</v>
      </c>
      <c r="J79" s="303" t="str">
        <f>IF(I79&gt;0,MAX($J$17:J78)+1,"")</f>
        <v/>
      </c>
      <c r="M79" s="133">
        <f t="shared" si="10"/>
        <v>0.06</v>
      </c>
      <c r="N79" s="239">
        <f>IF($F$3&lt;&gt;"",(HLOOKUP($F$3,COMPOSITTIONS!$E$2:$AB$66,64,FALSE)),"0")</f>
        <v>0</v>
      </c>
      <c r="O79" s="52">
        <f t="shared" si="11"/>
        <v>0</v>
      </c>
      <c r="P79" s="52">
        <f t="shared" si="41"/>
        <v>0</v>
      </c>
      <c r="Q79" s="195">
        <f t="shared" si="13"/>
        <v>0</v>
      </c>
      <c r="S79" s="162">
        <f t="shared" si="45"/>
        <v>0.06</v>
      </c>
      <c r="T79" s="54" t="e">
        <f ca="1">IF(T79=#REF!,"0",$J$4/T79)</f>
        <v>#DIV/0!</v>
      </c>
      <c r="U79" s="54" t="e">
        <f>(($J$4*V79)/100)</f>
        <v>#REF!</v>
      </c>
      <c r="V79" s="232" t="e">
        <f>IF($E$4&gt;10,HLOOKUP($E$4,COMPOSITTIONS!A:W,4,FALSE),#REF!)</f>
        <v>#REF!</v>
      </c>
      <c r="W79" s="208" t="str">
        <f>IF($F$4&lt;&gt;"",(HLOOKUP($F$4,COMPOSITTIONS!$E$2:$AB$66,64,FALSE)),"0")</f>
        <v>0</v>
      </c>
      <c r="X79" s="236">
        <f>((W79/100)*$J$4)</f>
        <v>0</v>
      </c>
      <c r="Y79" s="237">
        <f t="shared" si="4"/>
        <v>0</v>
      </c>
      <c r="Z79" s="247" t="e">
        <f t="shared" si="16"/>
        <v>#DIV/0!</v>
      </c>
      <c r="AB79" s="230" t="str">
        <f>IF($E$6=86,(C79/1000),"0")</f>
        <v>0</v>
      </c>
      <c r="AC79" s="212" t="str">
        <f t="shared" si="17"/>
        <v>0</v>
      </c>
      <c r="AD79" s="208" t="str">
        <f t="shared" si="18"/>
        <v>0</v>
      </c>
      <c r="AE79" s="229" t="str">
        <f t="shared" si="19"/>
        <v>0</v>
      </c>
      <c r="AF79" s="208" t="str">
        <f t="shared" si="20"/>
        <v>0</v>
      </c>
      <c r="AH79" s="230" t="str">
        <f>IF($E$7=86,(C79/1000),"0")</f>
        <v>0</v>
      </c>
      <c r="AI79" s="212" t="str">
        <f t="shared" si="36"/>
        <v>0</v>
      </c>
      <c r="AJ79" s="208" t="str">
        <f t="shared" si="37"/>
        <v>0</v>
      </c>
      <c r="AK79" s="229" t="str">
        <f t="shared" si="38"/>
        <v>0</v>
      </c>
      <c r="AL79" s="208" t="str">
        <f t="shared" si="21"/>
        <v>0</v>
      </c>
      <c r="AN79" s="230" t="str">
        <f>IF($E$8=86,(C79/1000),"0")</f>
        <v>0</v>
      </c>
      <c r="AO79" s="192" t="str">
        <f t="shared" si="22"/>
        <v>0</v>
      </c>
      <c r="AP79" s="208" t="str">
        <f t="shared" si="23"/>
        <v>0</v>
      </c>
      <c r="AQ79" s="229" t="str">
        <f t="shared" si="24"/>
        <v>0</v>
      </c>
      <c r="AR79" s="208" t="str">
        <f t="shared" si="25"/>
        <v>0</v>
      </c>
      <c r="AT79" s="196" t="str">
        <f>IF($E$9=86,(C79/1000),"0")</f>
        <v>0</v>
      </c>
      <c r="AU79" s="200" t="str">
        <f t="shared" si="39"/>
        <v>0</v>
      </c>
      <c r="AV79" s="205" t="str">
        <f t="shared" si="35"/>
        <v>0</v>
      </c>
      <c r="AW79" s="220" t="str">
        <f t="shared" si="40"/>
        <v>0</v>
      </c>
      <c r="AX79" s="245" t="str">
        <f t="shared" si="26"/>
        <v>0</v>
      </c>
      <c r="AZ79" s="190" t="str">
        <f>IF($E$10=86,(C79/1000),"0")</f>
        <v>0</v>
      </c>
      <c r="BA79" s="199" t="str">
        <f t="shared" si="27"/>
        <v>0</v>
      </c>
      <c r="BB79" s="205" t="str">
        <f t="shared" si="28"/>
        <v>0</v>
      </c>
      <c r="BC79" s="220" t="str">
        <f t="shared" si="29"/>
        <v>0</v>
      </c>
      <c r="BD79" s="245" t="str">
        <f t="shared" si="30"/>
        <v>0</v>
      </c>
      <c r="BF79" s="223" t="str">
        <f>IF($E$11=86,(C79/1000),"0")</f>
        <v>0</v>
      </c>
      <c r="BG79" s="199" t="str">
        <f t="shared" si="31"/>
        <v>0</v>
      </c>
      <c r="BH79" s="205" t="str">
        <f t="shared" si="42"/>
        <v>0</v>
      </c>
      <c r="BI79" s="220" t="str">
        <f t="shared" si="43"/>
        <v>0</v>
      </c>
      <c r="BJ79" s="195" t="str">
        <f t="shared" si="44"/>
        <v>0</v>
      </c>
    </row>
    <row r="80" spans="1:83" ht="15.75" thickBot="1">
      <c r="A80" s="34" t="b">
        <f t="shared" si="5"/>
        <v>1</v>
      </c>
      <c r="B80" s="57">
        <f>COMPOSITTIONS!A66</f>
        <v>87</v>
      </c>
      <c r="C80" s="213">
        <f>COMPOSITTIONS!B66</f>
        <v>28</v>
      </c>
      <c r="D80" s="215" t="str">
        <f>COMPOSITTIONS!C66</f>
        <v>Vesce velue</v>
      </c>
      <c r="E80" s="207">
        <f t="shared" si="2"/>
        <v>2.8000000000000001E-2</v>
      </c>
      <c r="F80" s="208">
        <f t="shared" si="6"/>
        <v>0</v>
      </c>
      <c r="G80" s="203">
        <f t="shared" si="7"/>
        <v>0</v>
      </c>
      <c r="H80" s="205">
        <f t="shared" si="8"/>
        <v>0</v>
      </c>
      <c r="I80" s="203">
        <f t="shared" si="9"/>
        <v>0</v>
      </c>
      <c r="J80" s="303" t="str">
        <f>IF(I80&gt;0,MAX($J$17:J79)+1,"")</f>
        <v/>
      </c>
      <c r="M80" s="246">
        <f t="shared" si="10"/>
        <v>2.8000000000000001E-2</v>
      </c>
      <c r="N80" s="240">
        <f>IF($F$3&lt;&gt;"",(HLOOKUP($F$3,COMPOSITTIONS!$E$2:$AB$66,65,FALSE)),"0")</f>
        <v>0</v>
      </c>
      <c r="O80" s="240">
        <f t="shared" si="11"/>
        <v>0</v>
      </c>
      <c r="P80" s="240">
        <f t="shared" si="41"/>
        <v>0</v>
      </c>
      <c r="Q80" s="198">
        <f t="shared" si="13"/>
        <v>0</v>
      </c>
      <c r="S80" s="231">
        <f t="shared" si="45"/>
        <v>2.8000000000000001E-2</v>
      </c>
      <c r="T80" s="54" t="e">
        <f ca="1">IF(T80=#REF!,"0",$J$4/T80)</f>
        <v>#DIV/0!</v>
      </c>
      <c r="U80" s="54" t="e">
        <f>(($J$4*V80)/100)</f>
        <v>#REF!</v>
      </c>
      <c r="V80" s="232" t="e">
        <f>IF($E$4&gt;10,HLOOKUP($E$4,COMPOSITTIONS!A:W,4,FALSE),#REF!)</f>
        <v>#REF!</v>
      </c>
      <c r="W80" s="49" t="str">
        <f>IF($F$4&lt;&gt;"",(HLOOKUP($F$4,COMPOSITTIONS!$E$2:$AB$66,65,FALSE)),"0")</f>
        <v>0</v>
      </c>
      <c r="X80" s="189">
        <f>((W80/100)*$J$4)</f>
        <v>0</v>
      </c>
      <c r="Y80" s="238">
        <f t="shared" si="4"/>
        <v>0</v>
      </c>
      <c r="Z80" s="248" t="e">
        <f t="shared" si="16"/>
        <v>#DIV/0!</v>
      </c>
      <c r="AB80" s="223" t="str">
        <f>IF($E$6=87,(C80/1000),"0")</f>
        <v>0</v>
      </c>
      <c r="AC80" s="199" t="str">
        <f t="shared" si="17"/>
        <v>0</v>
      </c>
      <c r="AD80" s="49" t="str">
        <f t="shared" si="18"/>
        <v>0</v>
      </c>
      <c r="AE80" s="229" t="str">
        <f t="shared" si="19"/>
        <v>0</v>
      </c>
      <c r="AF80" s="208" t="str">
        <f t="shared" si="20"/>
        <v>0</v>
      </c>
      <c r="AH80" s="223" t="str">
        <f>IF($E$7=87,(C80/1000),"0")</f>
        <v>0</v>
      </c>
      <c r="AI80" s="213" t="str">
        <f t="shared" si="36"/>
        <v>0</v>
      </c>
      <c r="AJ80" s="49" t="str">
        <f t="shared" si="37"/>
        <v>0</v>
      </c>
      <c r="AK80" s="216" t="str">
        <f t="shared" si="38"/>
        <v>0</v>
      </c>
      <c r="AL80" s="49" t="str">
        <f t="shared" si="21"/>
        <v>0</v>
      </c>
      <c r="AN80" s="223" t="str">
        <f>IF($E$8=87,(C80/1000),"0")</f>
        <v>0</v>
      </c>
      <c r="AO80" s="197" t="str">
        <f t="shared" si="22"/>
        <v>0</v>
      </c>
      <c r="AP80" s="49" t="str">
        <f t="shared" si="23"/>
        <v>0</v>
      </c>
      <c r="AQ80" s="216" t="str">
        <f t="shared" si="24"/>
        <v>0</v>
      </c>
      <c r="AR80" s="49" t="str">
        <f t="shared" si="25"/>
        <v>0</v>
      </c>
      <c r="AT80" s="223" t="str">
        <f>IF($E$9=87,(C80/1000),"0")</f>
        <v>0</v>
      </c>
      <c r="AU80" s="200" t="str">
        <f t="shared" si="39"/>
        <v>0</v>
      </c>
      <c r="AV80" s="205" t="str">
        <f t="shared" si="35"/>
        <v>0</v>
      </c>
      <c r="AW80" s="220" t="str">
        <f t="shared" si="40"/>
        <v>0</v>
      </c>
      <c r="AX80" s="245" t="str">
        <f t="shared" si="26"/>
        <v>0</v>
      </c>
      <c r="AZ80" s="196" t="str">
        <f>IF($E$10=87,(C80/1000),"0")</f>
        <v>0</v>
      </c>
      <c r="BA80" s="199" t="str">
        <f t="shared" si="27"/>
        <v>0</v>
      </c>
      <c r="BB80" s="205" t="str">
        <f t="shared" si="28"/>
        <v>0</v>
      </c>
      <c r="BC80" s="220" t="str">
        <f t="shared" si="29"/>
        <v>0</v>
      </c>
      <c r="BD80" s="245" t="str">
        <f t="shared" si="30"/>
        <v>0</v>
      </c>
      <c r="BF80" s="223" t="str">
        <f>IF($E$11=87,(C80/1000),"0")</f>
        <v>0</v>
      </c>
      <c r="BG80" s="199" t="str">
        <f t="shared" si="31"/>
        <v>0</v>
      </c>
      <c r="BH80" s="205" t="str">
        <f t="shared" si="42"/>
        <v>0</v>
      </c>
      <c r="BI80" s="220" t="str">
        <f t="shared" si="43"/>
        <v>0</v>
      </c>
      <c r="BJ80" s="195" t="str">
        <f t="shared" si="44"/>
        <v>0</v>
      </c>
    </row>
    <row r="81" spans="3:14">
      <c r="C81" s="102"/>
      <c r="D81" s="151"/>
      <c r="N81" s="53"/>
    </row>
    <row r="82" spans="3:14">
      <c r="C82" s="102"/>
      <c r="D82" s="151"/>
    </row>
    <row r="83" spans="3:14">
      <c r="C83" s="30"/>
      <c r="D83" s="30"/>
    </row>
    <row r="84" spans="3:14">
      <c r="C84" s="30"/>
      <c r="D84" s="30"/>
    </row>
    <row r="85" spans="3:14">
      <c r="C85" s="30"/>
      <c r="D85" s="30"/>
    </row>
    <row r="86" spans="3:14">
      <c r="C86" s="30"/>
      <c r="D86" s="30"/>
    </row>
    <row r="87" spans="3:14">
      <c r="C87" s="30"/>
      <c r="D87" s="30"/>
    </row>
    <row r="88" spans="3:14">
      <c r="C88" s="30"/>
      <c r="D88" s="30"/>
    </row>
  </sheetData>
  <sortState caseSensitive="1" ref="C48:D56">
    <sortCondition ref="D48:D56"/>
  </sortState>
  <mergeCells count="22">
    <mergeCell ref="B14:D14"/>
    <mergeCell ref="F14:H14"/>
    <mergeCell ref="B1:K1"/>
    <mergeCell ref="B13:D13"/>
    <mergeCell ref="AT13:AX15"/>
    <mergeCell ref="AB13:AF15"/>
    <mergeCell ref="AN13:AR15"/>
    <mergeCell ref="F3:I3"/>
    <mergeCell ref="F6:I6"/>
    <mergeCell ref="F7:I7"/>
    <mergeCell ref="F8:I8"/>
    <mergeCell ref="F9:I9"/>
    <mergeCell ref="F10:I10"/>
    <mergeCell ref="F11:I11"/>
    <mergeCell ref="F13:H13"/>
    <mergeCell ref="M13:Q15"/>
    <mergeCell ref="BF13:BJ15"/>
    <mergeCell ref="AH13:AL15"/>
    <mergeCell ref="F5:I5"/>
    <mergeCell ref="F4:I4"/>
    <mergeCell ref="S13:Z15"/>
    <mergeCell ref="AZ13:BD15"/>
  </mergeCells>
  <conditionalFormatting sqref="E13:E14">
    <cfRule type="cellIs" dxfId="0" priority="1" operator="greaterThan">
      <formula>0.5</formula>
    </cfRule>
  </conditionalFormatting>
  <pageMargins left="0.70866141732283472" right="0.70866141732283472" top="0.94488188976377963" bottom="0.74803149606299213" header="0.31496062992125984" footer="0.31496062992125984"/>
  <pageSetup paperSize="9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15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FEUILLE DE DONNEES</vt:lpstr>
      <vt:lpstr>COMPOSITTIONS</vt:lpstr>
      <vt:lpstr>CACHER</vt:lpstr>
      <vt:lpstr>Feuil1</vt:lpstr>
      <vt:lpstr>especes</vt:lpstr>
      <vt:lpstr>NUMEROCLASSEMENTCOMPO</vt:lpstr>
      <vt:lpstr>Reference</vt:lpstr>
      <vt:lpstr>tableaucompo</vt:lpstr>
      <vt:lpstr>TABLEAUCOMPOSITIONS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gaic</dc:creator>
  <cp:lastModifiedBy>TISSOT</cp:lastModifiedBy>
  <cp:lastPrinted>2016-09-01T16:05:30Z</cp:lastPrinted>
  <dcterms:created xsi:type="dcterms:W3CDTF">2016-06-03T07:01:26Z</dcterms:created>
  <dcterms:modified xsi:type="dcterms:W3CDTF">2018-09-19T11:30:13Z</dcterms:modified>
</cp:coreProperties>
</file>