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AUL\Documents\"/>
    </mc:Choice>
  </mc:AlternateContent>
  <bookViews>
    <workbookView xWindow="0" yWindow="0" windowWidth="24000" windowHeight="9735" activeTab="1"/>
  </bookViews>
  <sheets>
    <sheet name="base_com" sheetId="2" r:id="rId1"/>
    <sheet name="juillet" sheetId="20" r:id="rId2"/>
  </sheets>
  <definedNames>
    <definedName name="_xlnm.Print_Area" localSheetId="0">base_com!$A$1:$L$21</definedName>
    <definedName name="_xlnm.Print_Area" localSheetId="1">juillet!$A$2:$M$60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20" l="1"/>
  <c r="J5" i="20"/>
  <c r="L59" i="20" l="1"/>
  <c r="L58" i="20"/>
  <c r="L56" i="20"/>
  <c r="L55" i="20"/>
  <c r="L53" i="20"/>
  <c r="L52" i="20"/>
  <c r="L50" i="20"/>
  <c r="L49" i="20"/>
  <c r="L47" i="20"/>
  <c r="L46" i="20"/>
  <c r="I59" i="20"/>
  <c r="I58" i="20"/>
  <c r="I56" i="20"/>
  <c r="I55" i="20"/>
  <c r="I53" i="20"/>
  <c r="I52" i="20"/>
  <c r="H60" i="20"/>
  <c r="E57" i="20"/>
  <c r="H57" i="20" s="1"/>
  <c r="I57" i="20" s="1"/>
  <c r="L57" i="20" l="1"/>
  <c r="L60" i="20"/>
  <c r="I60" i="20"/>
  <c r="E54" i="20"/>
  <c r="E51" i="20"/>
  <c r="E48" i="20"/>
  <c r="H48" i="20" l="1"/>
  <c r="I48" i="20" s="1"/>
  <c r="L48" i="20"/>
  <c r="H51" i="20"/>
  <c r="I51" i="20" s="1"/>
  <c r="L51" i="20"/>
  <c r="L54" i="20"/>
  <c r="H54" i="20"/>
  <c r="I54" i="20" s="1"/>
  <c r="E45" i="20"/>
  <c r="L45" i="20" s="1"/>
  <c r="E42" i="20"/>
  <c r="H42" i="20" s="1"/>
  <c r="L42" i="20" l="1"/>
  <c r="H45" i="20"/>
  <c r="I45" i="20" s="1"/>
  <c r="I42" i="20"/>
  <c r="E16" i="20"/>
  <c r="H16" i="20" s="1"/>
  <c r="E12" i="20"/>
  <c r="E6" i="20"/>
  <c r="K15" i="20"/>
  <c r="K14" i="20"/>
  <c r="K11" i="20"/>
  <c r="K10" i="20"/>
  <c r="K8" i="20"/>
  <c r="K7" i="20"/>
  <c r="K37" i="20"/>
  <c r="K36" i="20"/>
  <c r="K34" i="20"/>
  <c r="K33" i="20"/>
  <c r="K31" i="20"/>
  <c r="K30" i="20"/>
  <c r="K28" i="20"/>
  <c r="K27" i="20"/>
  <c r="K24" i="20"/>
  <c r="K23" i="20"/>
  <c r="K21" i="20"/>
  <c r="K20" i="20"/>
  <c r="K18" i="20"/>
  <c r="K17" i="20"/>
  <c r="L37" i="20" l="1"/>
  <c r="L36" i="20"/>
  <c r="L34" i="20"/>
  <c r="L33" i="20"/>
  <c r="L31" i="20"/>
  <c r="L30" i="20"/>
  <c r="L28" i="20"/>
  <c r="L27" i="20"/>
  <c r="L24" i="20"/>
  <c r="L23" i="20"/>
  <c r="L21" i="20"/>
  <c r="L20" i="20"/>
  <c r="L18" i="20"/>
  <c r="L17" i="20"/>
  <c r="L15" i="20"/>
  <c r="L14" i="20"/>
  <c r="L11" i="20"/>
  <c r="L10" i="20"/>
  <c r="L8" i="20"/>
  <c r="L7" i="20"/>
  <c r="L5" i="20"/>
  <c r="L4" i="20"/>
  <c r="H14" i="20"/>
  <c r="H15" i="20"/>
  <c r="H37" i="20"/>
  <c r="H36" i="20"/>
  <c r="H34" i="20"/>
  <c r="H33" i="20"/>
  <c r="H31" i="20"/>
  <c r="H30" i="20"/>
  <c r="H28" i="20"/>
  <c r="H27" i="20"/>
  <c r="H24" i="20"/>
  <c r="H23" i="20"/>
  <c r="H21" i="20"/>
  <c r="H20" i="20"/>
  <c r="H18" i="20"/>
  <c r="H17" i="20"/>
  <c r="H11" i="20"/>
  <c r="H10" i="20"/>
  <c r="H8" i="20"/>
  <c r="H7" i="20"/>
  <c r="H5" i="20"/>
  <c r="H4" i="20"/>
  <c r="E38" i="20" l="1"/>
  <c r="E35" i="20"/>
  <c r="H35" i="20" s="1"/>
  <c r="E32" i="20"/>
  <c r="H32" i="20" s="1"/>
  <c r="E29" i="20"/>
  <c r="E25" i="20"/>
  <c r="E22" i="20"/>
  <c r="E19" i="20"/>
  <c r="E9" i="20"/>
  <c r="H22" i="20" l="1"/>
  <c r="I22" i="20" s="1"/>
  <c r="L16" i="20"/>
  <c r="I16" i="20"/>
  <c r="L19" i="20"/>
  <c r="H19" i="20"/>
  <c r="I19" i="20" s="1"/>
  <c r="L22" i="20"/>
  <c r="L25" i="20"/>
  <c r="H25" i="20"/>
  <c r="I25" i="20" s="1"/>
  <c r="H6" i="20"/>
  <c r="I6" i="20" s="1"/>
  <c r="L6" i="20"/>
  <c r="L29" i="20"/>
  <c r="H29" i="20"/>
  <c r="I29" i="20" s="1"/>
  <c r="L32" i="20"/>
  <c r="I32" i="20"/>
  <c r="L35" i="20"/>
  <c r="I35" i="20"/>
  <c r="H12" i="20"/>
  <c r="I12" i="20" s="1"/>
  <c r="L12" i="20"/>
  <c r="L38" i="20"/>
  <c r="H38" i="20"/>
  <c r="I38" i="20" s="1"/>
  <c r="H9" i="20"/>
  <c r="I9" i="20" s="1"/>
  <c r="L9" i="20"/>
  <c r="J9" i="20" l="1"/>
  <c r="K9" i="20" s="1"/>
  <c r="M9" i="20" s="1"/>
  <c r="K6" i="20"/>
  <c r="M6" i="20" s="1"/>
  <c r="J12" i="20" l="1"/>
  <c r="K12" i="20" s="1"/>
  <c r="M12" i="20" s="1"/>
  <c r="J16" i="20" s="1"/>
  <c r="K16" i="20" s="1"/>
  <c r="M16" i="20" s="1"/>
  <c r="J19" i="20" s="1"/>
  <c r="K19" i="20" s="1"/>
  <c r="M19" i="20" s="1"/>
  <c r="J22" i="20" l="1"/>
  <c r="K22" i="20" s="1"/>
  <c r="M22" i="20" s="1"/>
  <c r="J25" i="20" l="1"/>
  <c r="K25" i="20" s="1"/>
  <c r="M25" i="20" s="1"/>
  <c r="J29" i="20"/>
  <c r="K29" i="20" s="1"/>
  <c r="M29" i="20" s="1"/>
  <c r="J32" i="20" l="1"/>
  <c r="K32" i="20" s="1"/>
  <c r="M32" i="20" s="1"/>
  <c r="J35" i="20" l="1"/>
  <c r="K35" i="20" s="1"/>
  <c r="M35" i="20" s="1"/>
  <c r="J38" i="20" l="1"/>
  <c r="K38" i="20" s="1"/>
  <c r="M38" i="20" s="1"/>
  <c r="J42" i="20" s="1"/>
  <c r="K42" i="20" s="1"/>
  <c r="M42" i="20" s="1"/>
  <c r="J45" i="20" l="1"/>
  <c r="K45" i="20" s="1"/>
  <c r="M45" i="20" s="1"/>
  <c r="J48" i="20" s="1"/>
  <c r="K48" i="20" s="1"/>
  <c r="M48" i="20" s="1"/>
  <c r="J51" i="20" l="1"/>
  <c r="K51" i="20" s="1"/>
  <c r="M51" i="20" s="1"/>
  <c r="J54" i="20" s="1"/>
  <c r="K54" i="20" s="1"/>
  <c r="M54" i="20" s="1"/>
  <c r="J57" i="20" s="1"/>
  <c r="K57" i="20" s="1"/>
  <c r="M57" i="20" s="1"/>
  <c r="J60" i="20" s="1"/>
  <c r="K60" i="20" s="1"/>
  <c r="M60" i="20" s="1"/>
</calcChain>
</file>

<file path=xl/sharedStrings.xml><?xml version="1.0" encoding="utf-8"?>
<sst xmlns="http://schemas.openxmlformats.org/spreadsheetml/2006/main" count="243" uniqueCount="58">
  <si>
    <t>par lots de 40 contrats</t>
  </si>
  <si>
    <t>de</t>
  </si>
  <si>
    <t>à</t>
  </si>
  <si>
    <t>%</t>
  </si>
  <si>
    <t>prime</t>
  </si>
  <si>
    <t>PAR LOTS DE 80 CONTRATS</t>
  </si>
  <si>
    <t>C.A</t>
  </si>
  <si>
    <t>PAR LOTS DE 60 CONTRATS</t>
  </si>
  <si>
    <t>D12688F</t>
  </si>
  <si>
    <t>D44265F</t>
  </si>
  <si>
    <t>D116653F</t>
  </si>
  <si>
    <t>D15009F</t>
  </si>
  <si>
    <t>D46455F</t>
  </si>
  <si>
    <t>D55950F</t>
  </si>
  <si>
    <t>XXXXXXXXX</t>
  </si>
  <si>
    <t>D61140F</t>
  </si>
  <si>
    <t>Base_com</t>
  </si>
  <si>
    <t>A</t>
  </si>
  <si>
    <t>B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</si>
  <si>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</si>
  <si>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</si>
  <si>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</si>
  <si>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</si>
  <si>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</si>
  <si>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</si>
  <si>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</si>
  <si>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</si>
  <si>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</si>
  <si>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</si>
  <si>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P</t>
  </si>
  <si>
    <t>Q</t>
  </si>
  <si>
    <t>C</t>
  </si>
  <si>
    <t>D125897E</t>
  </si>
  <si>
    <t>total</t>
  </si>
  <si>
    <t>XXXXXXXX</t>
  </si>
  <si>
    <t>taux</t>
  </si>
  <si>
    <t>D239878E</t>
  </si>
  <si>
    <t>D525365E</t>
  </si>
  <si>
    <t>Nbre de contacts</t>
  </si>
  <si>
    <t>COM</t>
  </si>
  <si>
    <t>déjà versé</t>
  </si>
  <si>
    <t>solde</t>
  </si>
  <si>
    <t>à régler</t>
  </si>
  <si>
    <t>date</t>
  </si>
  <si>
    <t>N° contrat</t>
  </si>
  <si>
    <t>nom</t>
  </si>
  <si>
    <t>prenom</t>
  </si>
  <si>
    <t>Conseiller</t>
  </si>
  <si>
    <t>JEAN S03 2018</t>
  </si>
  <si>
    <t>ERIC S02 2018</t>
  </si>
  <si>
    <t>JEAN S03 2017</t>
  </si>
  <si>
    <t>ERIC S02 2017</t>
  </si>
  <si>
    <t>PIERRE S03 2018</t>
  </si>
  <si>
    <t>PIERRE S03 2017</t>
  </si>
  <si>
    <t>janvier</t>
  </si>
  <si>
    <t>février</t>
  </si>
  <si>
    <t>mars</t>
  </si>
  <si>
    <t>avril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</si>
</sst>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C]d\-mmm;@"/>
    <numFmt numFmtId="165" formatCode="dd/mm/yy;@"/>
  </numFmts>
  <fonts count="5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2"/>
      <color theme="1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4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sz val="11"/>
      <color theme="9" tint="0.39997558519241921"/>
      <name val="Calibri"/>
      <family val="2"/>
      <scheme val="minor"/>
    </font>
    <font>
      <sz val="11"/>
      <color rgb="FF00B0F0"/>
      <name val="Calibri"/>
      <family val="2"/>
      <scheme val="minor"/>
    </font>
    <font>
      <sz val="10"/>
      <color rgb="FF00B0F0"/>
      <name val="Calibri"/>
      <family val="2"/>
      <scheme val="minor"/>
    </font>
    <font>
      <b/>
      <i/>
      <sz val="11"/>
      <color rgb="FF00B0F0"/>
      <name val="Arial"/>
      <family val="2"/>
    </font>
    <font>
      <sz val="11"/>
      <color rgb="FF00B0F0"/>
      <name val="Arial"/>
      <family val="2"/>
    </font>
    <font>
      <sz val="11"/>
      <color rgb="FF7030A0"/>
      <name val="Calibri"/>
      <family val="2"/>
      <scheme val="minor"/>
    </font>
    <font>
      <sz val="10"/>
      <color rgb="FF7030A0"/>
      <name val="Calibri"/>
      <family val="2"/>
      <scheme val="minor"/>
    </font>
    <font>
      <b/>
      <i/>
      <sz val="11"/>
      <color rgb="FF7030A0"/>
      <name val="Arial"/>
      <family val="2"/>
    </font>
    <font>
      <sz val="14"/>
      <color rgb="FF7030A0"/>
      <name val="Arial"/>
      <family val="2"/>
    </font>
    <font>
      <sz val="11"/>
      <color rgb="FF7030A0"/>
      <name val="Arial"/>
      <family val="2"/>
    </font>
    <font>
      <sz val="9"/>
      <color rgb="FFCC00FF"/>
      <name val="Calibri"/>
      <family val="2"/>
      <scheme val="minor"/>
    </font>
    <font>
      <sz val="11"/>
      <color rgb="FFCC00FF"/>
      <name val="Calibri"/>
      <family val="2"/>
      <scheme val="minor"/>
    </font>
    <font>
      <sz val="10"/>
      <color rgb="FFCC00FF"/>
      <name val="Calibri"/>
      <family val="2"/>
      <scheme val="minor"/>
    </font>
    <font>
      <b/>
      <i/>
      <sz val="11"/>
      <color rgb="FFCC00FF"/>
      <name val="Calibri"/>
      <family val="2"/>
      <scheme val="minor"/>
    </font>
    <font>
      <b/>
      <i/>
      <sz val="11"/>
      <color rgb="FFCC00FF"/>
      <name val="Arial"/>
      <family val="2"/>
    </font>
    <font>
      <sz val="10"/>
      <color rgb="FFCC00FF"/>
      <name val="Arial"/>
      <family val="2"/>
    </font>
    <font>
      <sz val="11"/>
      <color rgb="FFCC00FF"/>
      <name val="Arial"/>
      <family val="2"/>
    </font>
    <font>
      <sz val="11"/>
      <color rgb="FFCC0066"/>
      <name val="Calibri"/>
      <family val="2"/>
      <scheme val="minor"/>
    </font>
    <font>
      <sz val="10"/>
      <color rgb="FFCC0066"/>
      <name val="Calibri"/>
      <family val="2"/>
      <scheme val="minor"/>
    </font>
    <font>
      <b/>
      <i/>
      <sz val="11"/>
      <color rgb="FFCC0066"/>
      <name val="Arial"/>
      <family val="2"/>
    </font>
    <font>
      <sz val="11"/>
      <color rgb="FFFF0000"/>
      <name val="Calibri"/>
      <family val="2"/>
      <scheme val="minor"/>
    </font>
    <font>
      <sz val="9"/>
      <color theme="9" tint="-0.249977111117893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9" tint="-0.249977111117893"/>
      <name val="Arial"/>
      <family val="2"/>
    </font>
    <font>
      <b/>
      <i/>
      <sz val="11"/>
      <color theme="9" tint="-0.249977111117893"/>
      <name val="Calibri"/>
      <family val="2"/>
      <scheme val="minor"/>
    </font>
    <font>
      <b/>
      <i/>
      <sz val="11"/>
      <color theme="9" tint="-0.249977111117893"/>
      <name val="Arial"/>
      <family val="2"/>
    </font>
    <font>
      <sz val="10"/>
      <color theme="9" tint="-0.249977111117893"/>
      <name val="Arial"/>
      <family val="2"/>
    </font>
    <font>
      <sz val="9"/>
      <color rgb="FF00B0F0"/>
      <name val="Calibri"/>
      <family val="2"/>
      <scheme val="minor"/>
    </font>
    <font>
      <b/>
      <i/>
      <sz val="11"/>
      <color rgb="FF00B0F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rgb="FFFF0000"/>
      <name val="Arial"/>
      <family val="2"/>
    </font>
    <font>
      <sz val="9"/>
      <color rgb="FF7030A0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sz val="14"/>
      <color rgb="FFCC00FF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5" tint="0.39997558519241921"/>
        <bgColor indexed="64"/>
      </patternFill>
    </fill>
  </fills>
  <borders count="43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ck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indexed="64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Continuous"/>
    </xf>
    <xf numFmtId="0" fontId="1" fillId="3" borderId="7" xfId="0" applyFont="1" applyFill="1" applyBorder="1" applyAlignment="1">
      <alignment horizontal="centerContinuous"/>
    </xf>
    <xf numFmtId="0" fontId="1" fillId="3" borderId="8" xfId="0" applyFont="1" applyFill="1" applyBorder="1" applyAlignment="1">
      <alignment horizontal="centerContinuous"/>
    </xf>
    <xf numFmtId="0" fontId="1" fillId="4" borderId="7" xfId="0" applyFont="1" applyFill="1" applyBorder="1" applyAlignment="1">
      <alignment horizontal="centerContinuous"/>
    </xf>
    <xf numFmtId="0" fontId="1" fillId="4" borderId="8" xfId="0" applyFont="1" applyFill="1" applyBorder="1" applyAlignment="1">
      <alignment horizontal="centerContinuous"/>
    </xf>
    <xf numFmtId="0" fontId="1" fillId="2" borderId="12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9" fontId="1" fillId="0" borderId="13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9" fontId="1" fillId="0" borderId="14" xfId="0" applyNumberFormat="1" applyFont="1" applyBorder="1" applyAlignment="1">
      <alignment horizontal="center"/>
    </xf>
    <xf numFmtId="0" fontId="0" fillId="0" borderId="19" xfId="0" applyBorder="1"/>
    <xf numFmtId="0" fontId="1" fillId="0" borderId="2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left"/>
    </xf>
    <xf numFmtId="0" fontId="10" fillId="0" borderId="15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2" fillId="6" borderId="0" xfId="0" applyFont="1" applyFill="1" applyAlignment="1">
      <alignment horizontal="centerContinuous" vertical="center"/>
    </xf>
    <xf numFmtId="0" fontId="0" fillId="0" borderId="15" xfId="0" applyBorder="1"/>
    <xf numFmtId="0" fontId="0" fillId="0" borderId="30" xfId="0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0" xfId="0"/>
    <xf numFmtId="4" fontId="13" fillId="0" borderId="17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4" fontId="13" fillId="0" borderId="15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0" xfId="0" applyBorder="1" applyAlignment="1">
      <alignment horizontal="center"/>
    </xf>
    <xf numFmtId="0" fontId="17" fillId="0" borderId="15" xfId="0" applyFont="1" applyBorder="1"/>
    <xf numFmtId="0" fontId="17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33" xfId="0" applyFont="1" applyBorder="1" applyAlignment="1">
      <alignment horizontal="center"/>
    </xf>
    <xf numFmtId="165" fontId="26" fillId="0" borderId="15" xfId="0" applyNumberFormat="1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0" fontId="28" fillId="0" borderId="15" xfId="0" applyFont="1" applyFill="1" applyBorder="1" applyAlignment="1">
      <alignment horizontal="center"/>
    </xf>
    <xf numFmtId="0" fontId="29" fillId="0" borderId="15" xfId="0" applyFont="1" applyFill="1" applyBorder="1" applyAlignment="1">
      <alignment horizontal="center"/>
    </xf>
    <xf numFmtId="0" fontId="29" fillId="0" borderId="17" xfId="0" applyFont="1" applyFill="1" applyBorder="1" applyAlignment="1">
      <alignment horizontal="center"/>
    </xf>
    <xf numFmtId="2" fontId="35" fillId="0" borderId="17" xfId="0" applyNumberFormat="1" applyFont="1" applyFill="1" applyBorder="1" applyAlignment="1">
      <alignment horizontal="center"/>
    </xf>
    <xf numFmtId="2" fontId="35" fillId="0" borderId="15" xfId="0" applyNumberFormat="1" applyFont="1" applyFill="1" applyBorder="1" applyAlignment="1">
      <alignment horizontal="center"/>
    </xf>
    <xf numFmtId="0" fontId="17" fillId="0" borderId="15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165" fontId="7" fillId="0" borderId="36" xfId="0" applyNumberFormat="1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1" fontId="17" fillId="0" borderId="15" xfId="0" applyNumberFormat="1" applyFont="1" applyFill="1" applyBorder="1" applyAlignment="1">
      <alignment horizontal="center"/>
    </xf>
    <xf numFmtId="0" fontId="18" fillId="0" borderId="15" xfId="0" applyFont="1" applyFill="1" applyBorder="1" applyAlignment="1">
      <alignment horizontal="center"/>
    </xf>
    <xf numFmtId="164" fontId="10" fillId="0" borderId="37" xfId="0" applyNumberFormat="1" applyFont="1" applyFill="1" applyBorder="1" applyAlignment="1">
      <alignment horizontal="center"/>
    </xf>
    <xf numFmtId="2" fontId="19" fillId="0" borderId="17" xfId="0" applyNumberFormat="1" applyFont="1" applyFill="1" applyBorder="1" applyAlignment="1">
      <alignment horizontal="center"/>
    </xf>
    <xf numFmtId="0" fontId="21" fillId="0" borderId="15" xfId="0" applyFont="1" applyFill="1" applyBorder="1" applyAlignment="1">
      <alignment horizontal="center"/>
    </xf>
    <xf numFmtId="0" fontId="22" fillId="0" borderId="15" xfId="0" applyFont="1" applyFill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0" fillId="0" borderId="17" xfId="0" applyBorder="1"/>
    <xf numFmtId="2" fontId="23" fillId="0" borderId="17" xfId="0" applyNumberFormat="1" applyFont="1" applyFill="1" applyBorder="1" applyAlignment="1">
      <alignment horizontal="center"/>
    </xf>
    <xf numFmtId="0" fontId="21" fillId="0" borderId="17" xfId="0" applyFont="1" applyBorder="1"/>
    <xf numFmtId="0" fontId="21" fillId="0" borderId="17" xfId="0" applyFont="1" applyBorder="1" applyAlignment="1">
      <alignment horizontal="center"/>
    </xf>
    <xf numFmtId="165" fontId="15" fillId="0" borderId="36" xfId="0" applyNumberFormat="1" applyFont="1" applyFill="1" applyBorder="1" applyAlignment="1">
      <alignment horizontal="center"/>
    </xf>
    <xf numFmtId="0" fontId="2" fillId="0" borderId="15" xfId="0" applyFont="1" applyBorder="1"/>
    <xf numFmtId="2" fontId="5" fillId="0" borderId="15" xfId="0" applyNumberFormat="1" applyFont="1" applyFill="1" applyBorder="1" applyAlignment="1">
      <alignment horizontal="center"/>
    </xf>
    <xf numFmtId="165" fontId="26" fillId="0" borderId="36" xfId="0" applyNumberFormat="1" applyFont="1" applyFill="1" applyBorder="1" applyAlignment="1">
      <alignment horizontal="center"/>
    </xf>
    <xf numFmtId="0" fontId="27" fillId="0" borderId="15" xfId="0" applyFont="1" applyBorder="1"/>
    <xf numFmtId="1" fontId="27" fillId="0" borderId="15" xfId="0" applyNumberFormat="1" applyFont="1" applyFill="1" applyBorder="1" applyAlignment="1">
      <alignment horizontal="center"/>
    </xf>
    <xf numFmtId="0" fontId="27" fillId="0" borderId="15" xfId="0" applyFont="1" applyBorder="1" applyAlignment="1">
      <alignment horizontal="center"/>
    </xf>
    <xf numFmtId="164" fontId="29" fillId="0" borderId="37" xfId="0" applyNumberFormat="1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2" fontId="30" fillId="0" borderId="17" xfId="0" applyNumberFormat="1" applyFont="1" applyFill="1" applyBorder="1" applyAlignment="1">
      <alignment horizontal="center"/>
    </xf>
    <xf numFmtId="1" fontId="0" fillId="0" borderId="15" xfId="0" applyNumberFormat="1" applyFont="1" applyFill="1" applyBorder="1" applyAlignment="1">
      <alignment horizontal="center"/>
    </xf>
    <xf numFmtId="2" fontId="5" fillId="0" borderId="17" xfId="0" applyNumberFormat="1" applyFont="1" applyFill="1" applyBorder="1" applyAlignment="1">
      <alignment horizontal="center"/>
    </xf>
    <xf numFmtId="0" fontId="0" fillId="0" borderId="37" xfId="0" applyBorder="1"/>
    <xf numFmtId="0" fontId="17" fillId="0" borderId="17" xfId="0" applyFont="1" applyBorder="1"/>
    <xf numFmtId="0" fontId="17" fillId="0" borderId="17" xfId="0" applyFont="1" applyBorder="1" applyAlignment="1">
      <alignment horizontal="center"/>
    </xf>
    <xf numFmtId="0" fontId="32" fillId="0" borderId="15" xfId="0" applyFont="1" applyFill="1" applyBorder="1" applyAlignment="1">
      <alignment horizontal="center"/>
    </xf>
    <xf numFmtId="1" fontId="21" fillId="0" borderId="15" xfId="0" applyNumberFormat="1" applyFont="1" applyFill="1" applyBorder="1" applyAlignment="1">
      <alignment horizontal="center"/>
    </xf>
    <xf numFmtId="0" fontId="33" fillId="0" borderId="15" xfId="0" applyFont="1" applyFill="1" applyBorder="1" applyAlignment="1">
      <alignment horizontal="center"/>
    </xf>
    <xf numFmtId="0" fontId="34" fillId="0" borderId="15" xfId="0" applyFont="1" applyFill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27" fillId="0" borderId="37" xfId="0" applyFont="1" applyBorder="1"/>
    <xf numFmtId="0" fontId="29" fillId="0" borderId="17" xfId="0" applyFont="1" applyBorder="1"/>
    <xf numFmtId="0" fontId="27" fillId="0" borderId="17" xfId="0" applyFont="1" applyBorder="1"/>
    <xf numFmtId="0" fontId="33" fillId="0" borderId="17" xfId="0" applyFont="1" applyBorder="1"/>
    <xf numFmtId="0" fontId="33" fillId="0" borderId="17" xfId="0" applyFont="1" applyBorder="1" applyAlignment="1">
      <alignment horizontal="center"/>
    </xf>
    <xf numFmtId="0" fontId="14" fillId="0" borderId="36" xfId="0" applyFont="1" applyBorder="1"/>
    <xf numFmtId="0" fontId="29" fillId="0" borderId="15" xfId="0" applyFont="1" applyBorder="1"/>
    <xf numFmtId="0" fontId="33" fillId="0" borderId="15" xfId="0" applyFont="1" applyBorder="1"/>
    <xf numFmtId="0" fontId="0" fillId="2" borderId="15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/>
    </xf>
    <xf numFmtId="0" fontId="24" fillId="2" borderId="15" xfId="0" applyFont="1" applyFill="1" applyBorder="1" applyAlignment="1">
      <alignment horizontal="center"/>
    </xf>
    <xf numFmtId="0" fontId="0" fillId="2" borderId="15" xfId="0" applyFill="1" applyBorder="1"/>
    <xf numFmtId="0" fontId="11" fillId="2" borderId="30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165" fontId="37" fillId="0" borderId="36" xfId="0" applyNumberFormat="1" applyFont="1" applyFill="1" applyBorder="1" applyAlignment="1">
      <alignment horizontal="center"/>
    </xf>
    <xf numFmtId="0" fontId="38" fillId="0" borderId="15" xfId="0" applyFont="1" applyFill="1" applyBorder="1" applyAlignment="1">
      <alignment horizontal="center"/>
    </xf>
    <xf numFmtId="0" fontId="39" fillId="0" borderId="15" xfId="0" applyFont="1" applyFill="1" applyBorder="1" applyAlignment="1">
      <alignment horizontal="center"/>
    </xf>
    <xf numFmtId="0" fontId="39" fillId="0" borderId="15" xfId="0" applyFont="1" applyBorder="1" applyAlignment="1">
      <alignment horizontal="center"/>
    </xf>
    <xf numFmtId="0" fontId="37" fillId="0" borderId="15" xfId="0" applyFont="1" applyFill="1" applyBorder="1" applyAlignment="1">
      <alignment horizontal="center"/>
    </xf>
    <xf numFmtId="0" fontId="40" fillId="0" borderId="15" xfId="0" applyFont="1" applyFill="1" applyBorder="1" applyAlignment="1">
      <alignment horizontal="center"/>
    </xf>
    <xf numFmtId="0" fontId="41" fillId="0" borderId="15" xfId="0" applyFont="1" applyFill="1" applyBorder="1" applyAlignment="1">
      <alignment horizontal="center"/>
    </xf>
    <xf numFmtId="0" fontId="41" fillId="0" borderId="17" xfId="0" applyFont="1" applyFill="1" applyBorder="1" applyAlignment="1">
      <alignment horizontal="center"/>
    </xf>
    <xf numFmtId="0" fontId="39" fillId="0" borderId="17" xfId="0" applyFont="1" applyFill="1" applyBorder="1" applyAlignment="1">
      <alignment horizontal="center"/>
    </xf>
    <xf numFmtId="2" fontId="42" fillId="0" borderId="17" xfId="0" applyNumberFormat="1" applyFont="1" applyFill="1" applyBorder="1" applyAlignment="1">
      <alignment horizontal="center"/>
    </xf>
    <xf numFmtId="164" fontId="41" fillId="0" borderId="37" xfId="0" applyNumberFormat="1" applyFont="1" applyFill="1" applyBorder="1" applyAlignment="1">
      <alignment horizontal="center"/>
    </xf>
    <xf numFmtId="0" fontId="41" fillId="0" borderId="30" xfId="0" applyFont="1" applyFill="1" applyBorder="1" applyAlignment="1">
      <alignment horizontal="center"/>
    </xf>
    <xf numFmtId="0" fontId="39" fillId="0" borderId="30" xfId="0" applyFont="1" applyBorder="1" applyAlignment="1">
      <alignment horizontal="center"/>
    </xf>
    <xf numFmtId="0" fontId="39" fillId="0" borderId="29" xfId="0" applyFont="1" applyBorder="1"/>
    <xf numFmtId="0" fontId="39" fillId="0" borderId="30" xfId="0" applyFont="1" applyBorder="1"/>
    <xf numFmtId="2" fontId="42" fillId="0" borderId="30" xfId="0" applyNumberFormat="1" applyFont="1" applyBorder="1" applyAlignment="1">
      <alignment horizontal="center"/>
    </xf>
    <xf numFmtId="165" fontId="44" fillId="0" borderId="36" xfId="0" applyNumberFormat="1" applyFont="1" applyFill="1" applyBorder="1" applyAlignment="1">
      <alignment horizontal="center"/>
    </xf>
    <xf numFmtId="0" fontId="18" fillId="0" borderId="15" xfId="0" applyFont="1" applyFill="1" applyBorder="1" applyAlignment="1">
      <alignment horizontal="left"/>
    </xf>
    <xf numFmtId="0" fontId="45" fillId="0" borderId="17" xfId="0" applyFont="1" applyFill="1" applyBorder="1" applyAlignment="1">
      <alignment horizontal="center"/>
    </xf>
    <xf numFmtId="0" fontId="17" fillId="0" borderId="17" xfId="0" applyFont="1" applyFill="1" applyBorder="1" applyAlignment="1">
      <alignment horizontal="center"/>
    </xf>
    <xf numFmtId="0" fontId="17" fillId="0" borderId="37" xfId="0" applyFont="1" applyBorder="1"/>
    <xf numFmtId="0" fontId="45" fillId="0" borderId="17" xfId="0" applyFont="1" applyBorder="1"/>
    <xf numFmtId="165" fontId="50" fillId="0" borderId="36" xfId="0" applyNumberFormat="1" applyFont="1" applyFill="1" applyBorder="1" applyAlignment="1">
      <alignment horizontal="center"/>
    </xf>
    <xf numFmtId="0" fontId="51" fillId="0" borderId="15" xfId="0" applyFont="1" applyFill="1" applyBorder="1" applyAlignment="1">
      <alignment horizontal="center"/>
    </xf>
    <xf numFmtId="0" fontId="51" fillId="0" borderId="17" xfId="0" applyFont="1" applyFill="1" applyBorder="1"/>
    <xf numFmtId="0" fontId="21" fillId="0" borderId="17" xfId="0" applyFont="1" applyFill="1" applyBorder="1"/>
    <xf numFmtId="0" fontId="21" fillId="0" borderId="17" xfId="0" applyFont="1" applyFill="1" applyBorder="1" applyAlignment="1">
      <alignment horizontal="center"/>
    </xf>
    <xf numFmtId="0" fontId="22" fillId="0" borderId="15" xfId="0" applyFont="1" applyFill="1" applyBorder="1" applyAlignment="1">
      <alignment horizontal="left"/>
    </xf>
    <xf numFmtId="0" fontId="21" fillId="0" borderId="37" xfId="0" applyFont="1" applyBorder="1"/>
    <xf numFmtId="0" fontId="51" fillId="0" borderId="17" xfId="0" applyFont="1" applyFill="1" applyBorder="1" applyAlignment="1">
      <alignment horizontal="center"/>
    </xf>
    <xf numFmtId="0" fontId="52" fillId="2" borderId="15" xfId="0" applyFont="1" applyFill="1" applyBorder="1" applyAlignment="1">
      <alignment horizontal="center"/>
    </xf>
    <xf numFmtId="165" fontId="46" fillId="0" borderId="36" xfId="0" applyNumberFormat="1" applyFont="1" applyFill="1" applyBorder="1" applyAlignment="1">
      <alignment horizontal="center"/>
    </xf>
    <xf numFmtId="0" fontId="36" fillId="0" borderId="15" xfId="0" applyFont="1" applyFill="1" applyBorder="1" applyAlignment="1">
      <alignment horizontal="center"/>
    </xf>
    <xf numFmtId="0" fontId="47" fillId="0" borderId="15" xfId="0" applyFont="1" applyFill="1" applyBorder="1" applyAlignment="1">
      <alignment horizontal="center"/>
    </xf>
    <xf numFmtId="0" fontId="36" fillId="0" borderId="15" xfId="0" applyFont="1" applyBorder="1" applyAlignment="1">
      <alignment horizontal="center"/>
    </xf>
    <xf numFmtId="0" fontId="36" fillId="0" borderId="39" xfId="0" applyFont="1" applyBorder="1"/>
    <xf numFmtId="0" fontId="48" fillId="0" borderId="41" xfId="0" applyFont="1" applyFill="1" applyBorder="1" applyAlignment="1">
      <alignment horizontal="center"/>
    </xf>
    <xf numFmtId="0" fontId="36" fillId="0" borderId="41" xfId="0" applyFont="1" applyFill="1" applyBorder="1" applyAlignment="1">
      <alignment horizontal="center"/>
    </xf>
    <xf numFmtId="2" fontId="49" fillId="0" borderId="41" xfId="0" applyNumberFormat="1" applyFont="1" applyFill="1" applyBorder="1" applyAlignment="1">
      <alignment horizontal="center"/>
    </xf>
    <xf numFmtId="0" fontId="53" fillId="0" borderId="40" xfId="0" applyFont="1" applyBorder="1"/>
    <xf numFmtId="0" fontId="36" fillId="0" borderId="40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7" xfId="0" applyBorder="1" applyAlignment="1">
      <alignment horizontal="center"/>
    </xf>
    <xf numFmtId="165" fontId="37" fillId="0" borderId="42" xfId="0" applyNumberFormat="1" applyFont="1" applyFill="1" applyBorder="1" applyAlignment="1">
      <alignment horizontal="center"/>
    </xf>
    <xf numFmtId="4" fontId="13" fillId="0" borderId="34" xfId="0" applyNumberFormat="1" applyFont="1" applyFill="1" applyBorder="1" applyAlignment="1">
      <alignment horizontal="center"/>
    </xf>
    <xf numFmtId="0" fontId="43" fillId="0" borderId="17" xfId="0" applyFont="1" applyFill="1" applyBorder="1" applyAlignment="1">
      <alignment horizontal="center"/>
    </xf>
    <xf numFmtId="0" fontId="39" fillId="0" borderId="17" xfId="0" applyFont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4" fontId="0" fillId="0" borderId="33" xfId="0" applyNumberFormat="1" applyBorder="1" applyAlignment="1">
      <alignment horizontal="center"/>
    </xf>
    <xf numFmtId="164" fontId="45" fillId="0" borderId="42" xfId="0" applyNumberFormat="1" applyFont="1" applyFill="1" applyBorder="1" applyAlignment="1">
      <alignment horizontal="center"/>
    </xf>
    <xf numFmtId="165" fontId="44" fillId="0" borderId="37" xfId="0" applyNumberFormat="1" applyFont="1" applyFill="1" applyBorder="1" applyAlignment="1">
      <alignment horizontal="center"/>
    </xf>
    <xf numFmtId="0" fontId="20" fillId="0" borderId="17" xfId="0" applyFont="1" applyBorder="1"/>
    <xf numFmtId="0" fontId="31" fillId="0" borderId="17" xfId="0" applyFont="1" applyFill="1" applyBorder="1" applyAlignment="1">
      <alignment horizontal="center"/>
    </xf>
    <xf numFmtId="0" fontId="27" fillId="0" borderId="17" xfId="0" applyFont="1" applyBorder="1" applyAlignment="1">
      <alignment horizontal="center"/>
    </xf>
    <xf numFmtId="0" fontId="3" fillId="0" borderId="17" xfId="0" applyFont="1" applyBorder="1"/>
    <xf numFmtId="0" fontId="43" fillId="0" borderId="17" xfId="0" applyFont="1" applyBorder="1"/>
    <xf numFmtId="0" fontId="24" fillId="2" borderId="17" xfId="0" applyFont="1" applyFill="1" applyBorder="1" applyAlignment="1">
      <alignment horizontal="center"/>
    </xf>
    <xf numFmtId="0" fontId="25" fillId="0" borderId="17" xfId="0" applyFont="1" applyBorder="1"/>
    <xf numFmtId="0" fontId="31" fillId="0" borderId="17" xfId="0" applyFont="1" applyBorder="1"/>
    <xf numFmtId="2" fontId="19" fillId="0" borderId="17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0" fontId="1" fillId="5" borderId="24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FF"/>
      <color rgb="FFCC00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0:L22"/>
  <sheetViews>
    <sheetView workbookViewId="0">
      <selection activeCell="F19" sqref="F19"/>
    </sheetView>
  </sheetViews>
  <sheetFormatPr baseColWidth="10" defaultColWidth="11.42578125" defaultRowHeight="15" x14ac:dyDescent="0.25"/>
  <cols>
    <col min="1" max="12" width="8.7109375" customWidth="1"/>
  </cols>
  <sheetData>
    <row r="10" spans="1:12" ht="16.5" thickBot="1" x14ac:dyDescent="0.3">
      <c r="A10" s="40" t="s">
        <v>16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2" ht="16.5" thickTop="1" thickBot="1" x14ac:dyDescent="0.3">
      <c r="A11" s="10" t="s">
        <v>0</v>
      </c>
      <c r="B11" s="11"/>
      <c r="C11" s="11"/>
      <c r="D11" s="12"/>
      <c r="E11" s="183" t="s">
        <v>7</v>
      </c>
      <c r="F11" s="184"/>
      <c r="G11" s="184"/>
      <c r="H11" s="185"/>
      <c r="I11" s="13" t="s">
        <v>5</v>
      </c>
      <c r="J11" s="13"/>
      <c r="K11" s="13"/>
      <c r="L11" s="14"/>
    </row>
    <row r="12" spans="1:12" x14ac:dyDescent="0.25">
      <c r="A12" s="7" t="s">
        <v>1</v>
      </c>
      <c r="B12" s="15" t="s">
        <v>2</v>
      </c>
      <c r="C12" s="15" t="s">
        <v>3</v>
      </c>
      <c r="D12" s="9" t="s">
        <v>4</v>
      </c>
      <c r="E12" s="7" t="s">
        <v>1</v>
      </c>
      <c r="F12" s="15" t="s">
        <v>2</v>
      </c>
      <c r="G12" s="15" t="s">
        <v>3</v>
      </c>
      <c r="H12" s="9" t="s">
        <v>4</v>
      </c>
      <c r="I12" s="8" t="s">
        <v>1</v>
      </c>
      <c r="J12" s="15" t="s">
        <v>2</v>
      </c>
      <c r="K12" s="15" t="s">
        <v>3</v>
      </c>
      <c r="L12" s="9" t="s">
        <v>4</v>
      </c>
    </row>
    <row r="13" spans="1:12" x14ac:dyDescent="0.25">
      <c r="A13" s="1">
        <v>0</v>
      </c>
      <c r="B13" s="16">
        <v>1750</v>
      </c>
      <c r="C13" s="17">
        <v>0.05</v>
      </c>
      <c r="D13" s="3"/>
      <c r="E13" s="21">
        <v>0</v>
      </c>
      <c r="F13" s="16">
        <v>2625</v>
      </c>
      <c r="G13" s="17">
        <v>0.05</v>
      </c>
      <c r="H13" s="22"/>
      <c r="I13" s="2">
        <v>0</v>
      </c>
      <c r="J13" s="16">
        <v>3500</v>
      </c>
      <c r="K13" s="17">
        <v>0.05</v>
      </c>
      <c r="L13" s="3"/>
    </row>
    <row r="14" spans="1:12" x14ac:dyDescent="0.25">
      <c r="A14" s="1">
        <v>1751</v>
      </c>
      <c r="B14" s="16">
        <v>2250</v>
      </c>
      <c r="C14" s="17">
        <v>7.0000000000000007E-2</v>
      </c>
      <c r="D14" s="3"/>
      <c r="E14" s="21">
        <v>2626</v>
      </c>
      <c r="F14" s="16">
        <v>3375</v>
      </c>
      <c r="G14" s="17">
        <v>7.0000000000000007E-2</v>
      </c>
      <c r="H14" s="22"/>
      <c r="I14" s="2">
        <v>3501</v>
      </c>
      <c r="J14" s="16">
        <v>4500</v>
      </c>
      <c r="K14" s="17">
        <v>7.0000000000000007E-2</v>
      </c>
      <c r="L14" s="3"/>
    </row>
    <row r="15" spans="1:12" x14ac:dyDescent="0.25">
      <c r="A15" s="1">
        <v>2251</v>
      </c>
      <c r="B15" s="16">
        <v>2950</v>
      </c>
      <c r="C15" s="17">
        <v>0.08</v>
      </c>
      <c r="D15" s="3"/>
      <c r="E15" s="21">
        <v>3376</v>
      </c>
      <c r="F15" s="16">
        <v>4425</v>
      </c>
      <c r="G15" s="17">
        <v>0.08</v>
      </c>
      <c r="H15" s="22"/>
      <c r="I15" s="2">
        <v>4501</v>
      </c>
      <c r="J15" s="16">
        <v>5900</v>
      </c>
      <c r="K15" s="17">
        <v>0.08</v>
      </c>
      <c r="L15" s="3"/>
    </row>
    <row r="16" spans="1:12" x14ac:dyDescent="0.25">
      <c r="A16" s="1">
        <v>2951</v>
      </c>
      <c r="B16" s="16">
        <v>3250</v>
      </c>
      <c r="C16" s="17">
        <v>0.1</v>
      </c>
      <c r="D16" s="3"/>
      <c r="E16" s="21">
        <v>4426</v>
      </c>
      <c r="F16" s="16">
        <v>4875</v>
      </c>
      <c r="G16" s="17">
        <v>0.1</v>
      </c>
      <c r="H16" s="22"/>
      <c r="I16" s="2">
        <v>5901</v>
      </c>
      <c r="J16" s="16">
        <v>6500</v>
      </c>
      <c r="K16" s="17">
        <v>0.1</v>
      </c>
      <c r="L16" s="3"/>
    </row>
    <row r="17" spans="1:12" x14ac:dyDescent="0.25">
      <c r="A17" s="1">
        <v>3251</v>
      </c>
      <c r="B17" s="16">
        <v>4000</v>
      </c>
      <c r="C17" s="17">
        <v>0.12</v>
      </c>
      <c r="D17" s="3"/>
      <c r="E17" s="21">
        <v>4876</v>
      </c>
      <c r="F17" s="16">
        <v>6000</v>
      </c>
      <c r="G17" s="17">
        <v>0.12</v>
      </c>
      <c r="H17" s="22"/>
      <c r="I17" s="2">
        <v>6501</v>
      </c>
      <c r="J17" s="16">
        <v>8000</v>
      </c>
      <c r="K17" s="17">
        <v>0.12</v>
      </c>
      <c r="L17" s="3"/>
    </row>
    <row r="18" spans="1:12" x14ac:dyDescent="0.25">
      <c r="A18" s="1">
        <v>4001</v>
      </c>
      <c r="B18" s="16">
        <v>4375</v>
      </c>
      <c r="C18" s="17">
        <v>0.13</v>
      </c>
      <c r="D18" s="3"/>
      <c r="E18" s="21">
        <v>6001</v>
      </c>
      <c r="F18" s="16">
        <v>6562</v>
      </c>
      <c r="G18" s="17">
        <v>0.13</v>
      </c>
      <c r="H18" s="22"/>
      <c r="I18" s="2">
        <v>8001</v>
      </c>
      <c r="J18" s="16">
        <v>8750</v>
      </c>
      <c r="K18" s="17">
        <v>0.13</v>
      </c>
      <c r="L18" s="3"/>
    </row>
    <row r="19" spans="1:12" x14ac:dyDescent="0.25">
      <c r="A19" s="1">
        <v>4376</v>
      </c>
      <c r="B19" s="16"/>
      <c r="C19" s="17">
        <v>0.13</v>
      </c>
      <c r="D19" s="3">
        <v>50</v>
      </c>
      <c r="E19" s="21">
        <v>6562</v>
      </c>
      <c r="F19" s="16"/>
      <c r="G19" s="17">
        <v>0.13</v>
      </c>
      <c r="H19" s="22">
        <v>75</v>
      </c>
      <c r="I19" s="2">
        <v>8751</v>
      </c>
      <c r="J19" s="16"/>
      <c r="K19" s="17">
        <v>0.13</v>
      </c>
      <c r="L19" s="3">
        <v>100</v>
      </c>
    </row>
    <row r="20" spans="1:12" x14ac:dyDescent="0.25">
      <c r="A20" s="1"/>
      <c r="B20" s="16"/>
      <c r="C20" s="17"/>
      <c r="D20" s="3"/>
      <c r="E20" s="21"/>
      <c r="F20" s="16"/>
      <c r="G20" s="17"/>
      <c r="H20" s="22"/>
      <c r="I20" s="2"/>
      <c r="J20" s="16"/>
      <c r="K20" s="17"/>
      <c r="L20" s="3"/>
    </row>
    <row r="21" spans="1:12" ht="15.75" thickBot="1" x14ac:dyDescent="0.3">
      <c r="A21" s="4"/>
      <c r="B21" s="18"/>
      <c r="C21" s="19"/>
      <c r="D21" s="6"/>
      <c r="E21" s="23"/>
      <c r="F21" s="19"/>
      <c r="G21" s="19"/>
      <c r="H21" s="24"/>
      <c r="I21" s="5"/>
      <c r="J21" s="18"/>
      <c r="K21" s="19"/>
      <c r="L21" s="6"/>
    </row>
    <row r="22" spans="1:12" ht="15.75" thickTop="1" x14ac:dyDescent="0.25">
      <c r="I22" s="20"/>
      <c r="J22" s="20"/>
      <c r="K22" s="20"/>
      <c r="L22" s="20"/>
    </row>
  </sheetData>
  <mergeCells count="1">
    <mergeCell ref="E11:H1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tabSelected="1" workbookViewId="0">
      <selection activeCell="E1" sqref="E1"/>
    </sheetView>
  </sheetViews>
  <sheetFormatPr baseColWidth="10" defaultColWidth="11.42578125" defaultRowHeight="15" x14ac:dyDescent="0.25"/>
  <cols>
    <col min="1" max="1" width="9" customWidth="1"/>
    <col min="2" max="3" width="8.7109375" customWidth="1"/>
    <col min="4" max="4" width="9.85546875" customWidth="1"/>
    <col min="5" max="5" width="10.5703125" customWidth="1"/>
    <col min="6" max="6" width="13.5703125" customWidth="1"/>
    <col min="7" max="7" width="8.140625" customWidth="1"/>
    <col min="8" max="15" width="10.7109375" customWidth="1"/>
  </cols>
  <sheetData>
    <row r="1" spans="1:15" ht="16.5" thickBot="1" x14ac:dyDescent="0.3">
      <c r="A1" s="26" t="s">
        <v>17</v>
      </c>
      <c r="B1" s="27" t="s">
        <v>18</v>
      </c>
      <c r="C1" s="28" t="s">
        <v>31</v>
      </c>
      <c r="D1" s="29" t="s">
        <v>19</v>
      </c>
      <c r="E1" s="28" t="s">
        <v>20</v>
      </c>
      <c r="F1" s="30" t="s">
        <v>21</v>
      </c>
      <c r="G1" s="31" t="s">
        <v>22</v>
      </c>
      <c r="H1" s="31" t="s">
        <v>23</v>
      </c>
      <c r="I1" s="31" t="s">
        <v>24</v>
      </c>
      <c r="J1" s="31" t="s">
        <v>25</v>
      </c>
      <c r="K1" s="32" t="s">
        <v>26</v>
      </c>
      <c r="L1" s="25" t="s">
        <v>27</v>
      </c>
      <c r="M1" s="25" t="s">
        <v>28</v>
      </c>
      <c r="N1" s="32" t="s">
        <v>29</v>
      </c>
      <c r="O1" s="33" t="s">
        <v>30</v>
      </c>
    </row>
    <row r="2" spans="1:15" ht="38.25" customHeight="1" x14ac:dyDescent="0.25">
      <c r="A2" s="67" t="s">
        <v>43</v>
      </c>
      <c r="B2" s="44" t="s">
        <v>44</v>
      </c>
      <c r="C2" s="44" t="s">
        <v>45</v>
      </c>
      <c r="D2" s="44" t="s">
        <v>46</v>
      </c>
      <c r="E2" s="44" t="s">
        <v>6</v>
      </c>
      <c r="F2" s="44" t="s">
        <v>47</v>
      </c>
      <c r="G2" s="68" t="s">
        <v>38</v>
      </c>
      <c r="H2" s="43" t="s">
        <v>35</v>
      </c>
      <c r="I2" s="44" t="s">
        <v>39</v>
      </c>
      <c r="J2" s="44" t="s">
        <v>40</v>
      </c>
      <c r="K2" s="44" t="s">
        <v>41</v>
      </c>
      <c r="L2" s="43" t="s">
        <v>4</v>
      </c>
      <c r="M2" s="45" t="s">
        <v>42</v>
      </c>
      <c r="N2" s="25"/>
      <c r="O2" s="25"/>
    </row>
    <row r="3" spans="1:15" s="47" customFormat="1" ht="18.75" x14ac:dyDescent="0.25">
      <c r="A3" s="69" t="s">
        <v>54</v>
      </c>
      <c r="B3" s="49"/>
      <c r="C3" s="49"/>
      <c r="D3" s="49"/>
      <c r="E3" s="70"/>
      <c r="F3" s="70"/>
      <c r="G3" s="71"/>
      <c r="H3" s="113"/>
      <c r="I3" s="49"/>
      <c r="J3" s="42"/>
      <c r="K3" s="49"/>
      <c r="L3" s="113"/>
      <c r="M3" s="50"/>
      <c r="N3" s="25"/>
      <c r="O3" s="25"/>
    </row>
    <row r="4" spans="1:15" ht="18" x14ac:dyDescent="0.25">
      <c r="A4" s="119" t="s">
        <v>34</v>
      </c>
      <c r="B4" s="120" t="s">
        <v>15</v>
      </c>
      <c r="C4" s="120" t="s">
        <v>14</v>
      </c>
      <c r="D4" s="120" t="s">
        <v>14</v>
      </c>
      <c r="E4" s="121">
        <v>2450</v>
      </c>
      <c r="F4" s="120" t="s">
        <v>48</v>
      </c>
      <c r="G4" s="122"/>
      <c r="H4" s="114" t="str">
        <f>IFERROR(CHOOSE(IF(G4=40,1,IF(G4=60,2,IF(G4=80,3,0))),VLOOKUP(E4,base_com!$A$13:$D$21,3,1),VLOOKUP(E4,base_com!$E$13:$H$21,3,1),VLOOKUP(E4,base_com!$I$13:$L$21,3,0)),"")</f>
        <v/>
      </c>
      <c r="I4" s="52"/>
      <c r="J4" s="48"/>
      <c r="K4" s="52"/>
      <c r="L4" s="114" t="str">
        <f>IFERROR(CHOOSE(IF($G4=40,1,IF($G4=60,2,IF($G4=80,3,0))),VLOOKUP($E4,base_com!$A$13:$D$21,4,1),VLOOKUP(E4,base_com!$E$13:$H$21,4,1),VLOOKUP(E4,base_com!$I$13:$L$21,4,1)),"")</f>
        <v/>
      </c>
      <c r="M4" s="46"/>
    </row>
    <row r="5" spans="1:15" ht="18" x14ac:dyDescent="0.25">
      <c r="A5" s="119" t="s">
        <v>34</v>
      </c>
      <c r="B5" s="123" t="s">
        <v>10</v>
      </c>
      <c r="C5" s="121" t="s">
        <v>14</v>
      </c>
      <c r="D5" s="120" t="s">
        <v>14</v>
      </c>
      <c r="E5" s="124">
        <v>325</v>
      </c>
      <c r="F5" s="120" t="s">
        <v>48</v>
      </c>
      <c r="G5" s="122"/>
      <c r="H5" s="114" t="str">
        <f>IFERROR(CHOOSE(IF(G5=40,1,IF(G5=60,2,IF(G5=80,3,0))),VLOOKUP(E5,base_com!$A$13:$D$21,3,1),VLOOKUP(E5,base_com!$E$13:$H$21,3,1),VLOOKUP(E5,base_com!$I$13:$L$21,3,0)),"")</f>
        <v/>
      </c>
      <c r="I5" s="52"/>
      <c r="J5" s="165" t="str">
        <f>IF(G5&lt;&gt;"",SUMPRODUCT((SUBSTITUTE($F3:$F$5,RIGHT($F3:$F$5,4),"")&amp;RIGHT($F3:$F$5,1)=SUBSTITUTE($F4,RIGHT($F4,4),"")&amp;RIGHT(F4,1))*$M4:$M$6),"")</f>
        <v/>
      </c>
      <c r="K5" s="52"/>
      <c r="L5" s="114" t="str">
        <f>IFERROR(CHOOSE(IF($G5=40,1,IF($G5=60,2,IF($G5=80,3,0))),VLOOKUP($E5,base_com!$A$13:$D$21,4,1),VLOOKUP(E5,base_com!$E$13:$H$21,4,1),VLOOKUP(E5,base_com!$I$13:$L$21,4,1)),"")</f>
        <v/>
      </c>
      <c r="M5" s="46"/>
    </row>
    <row r="6" spans="1:15" ht="18" x14ac:dyDescent="0.25">
      <c r="A6" s="164"/>
      <c r="B6" s="126" t="s">
        <v>33</v>
      </c>
      <c r="C6" s="126"/>
      <c r="D6" s="127"/>
      <c r="E6" s="128">
        <f>SUM(E4:E5)</f>
        <v>2775</v>
      </c>
      <c r="F6" s="166"/>
      <c r="G6" s="167">
        <v>40</v>
      </c>
      <c r="H6" s="168">
        <f>IFERROR(CHOOSE(IF(G6=40,1,IF(G6=60,2,IF(G6=80,3,0))),VLOOKUP(E6,base_com!$A$13:$D$21,3,1),VLOOKUP(E6,base_com!$E$13:$H$21,3,1),VLOOKUP(E6,base_com!$I$13:$L$21,3,0)),"")</f>
        <v>0.08</v>
      </c>
      <c r="I6" s="163">
        <f>E6*H6</f>
        <v>222</v>
      </c>
      <c r="J6" s="48">
        <v>0</v>
      </c>
      <c r="K6" s="169">
        <f>I6-J6</f>
        <v>222</v>
      </c>
      <c r="L6" s="168">
        <f>IFERROR(CHOOSE(IF($G6=40,1,IF($G6=60,2,IF($G6=80,3,0))),VLOOKUP($E6,base_com!$A$13:$D$21,4,1),VLOOKUP(E6,base_com!$E$13:$H$21,4,1),VLOOKUP(E6,base_com!$I$13:$L$21,4,1)),"")</f>
        <v>0</v>
      </c>
      <c r="M6" s="170">
        <f>K6+L6</f>
        <v>222</v>
      </c>
    </row>
    <row r="7" spans="1:15" ht="18" x14ac:dyDescent="0.25">
      <c r="A7" s="135" t="s">
        <v>34</v>
      </c>
      <c r="B7" s="136" t="s">
        <v>11</v>
      </c>
      <c r="C7" s="65" t="s">
        <v>14</v>
      </c>
      <c r="D7" s="75" t="s">
        <v>14</v>
      </c>
      <c r="E7" s="74">
        <v>1000</v>
      </c>
      <c r="F7" s="75" t="s">
        <v>49</v>
      </c>
      <c r="G7" s="55"/>
      <c r="H7" s="114" t="str">
        <f>IFERROR(CHOOSE(IF(G7=40,1,IF(G7=60,2,IF(G7=80,3,0))),VLOOKUP(E7,base_com!$A$13:$D$21,3,1),VLOOKUP(E7,base_com!$E$13:$H$21,3,1),VLOOKUP(E7,base_com!$I$13:$L$21,3,0)),"")</f>
        <v/>
      </c>
      <c r="I7" s="52"/>
      <c r="J7" s="162"/>
      <c r="K7" s="52">
        <f t="shared" ref="K7:K11" si="0">I7-J7</f>
        <v>0</v>
      </c>
      <c r="L7" s="114" t="str">
        <f>IFERROR(CHOOSE(IF($G7=40,1,IF($G7=60,2,IF($G7=80,3,0))),VLOOKUP($E7,base_com!$A$13:$D$21,4,1),VLOOKUP(E7,base_com!$E$13:$H$21,4,1),VLOOKUP(E7,base_com!$I$13:$L$21,4,1)),"")</f>
        <v/>
      </c>
      <c r="M7" s="46"/>
    </row>
    <row r="8" spans="1:15" ht="18" x14ac:dyDescent="0.25">
      <c r="A8" s="171"/>
      <c r="B8" s="75" t="s">
        <v>32</v>
      </c>
      <c r="C8" s="65" t="s">
        <v>14</v>
      </c>
      <c r="D8" s="75" t="s">
        <v>14</v>
      </c>
      <c r="E8" s="74">
        <v>2000</v>
      </c>
      <c r="F8" s="75" t="s">
        <v>49</v>
      </c>
      <c r="G8" s="55"/>
      <c r="H8" s="114" t="str">
        <f>IFERROR(CHOOSE(IF(G8=40,1,IF(G8=60,2,IF(G8=80,3,0))),VLOOKUP(E8,base_com!$A$13:$D$21,3,1),VLOOKUP(E8,base_com!$E$13:$H$21,3,1),VLOOKUP(E8,base_com!$I$13:$L$21,3,0)),"")</f>
        <v/>
      </c>
      <c r="I8" s="52"/>
      <c r="J8" s="162"/>
      <c r="K8" s="52">
        <f t="shared" si="0"/>
        <v>0</v>
      </c>
      <c r="L8" s="114" t="str">
        <f>IFERROR(CHOOSE(IF($G8=40,1,IF($G8=60,2,IF($G8=80,3,0))),VLOOKUP($E8,base_com!$A$13:$D$21,4,1),VLOOKUP(E8,base_com!$E$13:$H$21,4,1),VLOOKUP(E8,base_com!$I$13:$L$21,4,1)),"")</f>
        <v/>
      </c>
      <c r="M8" s="46"/>
    </row>
    <row r="9" spans="1:15" ht="18" x14ac:dyDescent="0.25">
      <c r="A9" s="172"/>
      <c r="B9" s="126" t="s">
        <v>33</v>
      </c>
      <c r="C9" s="137"/>
      <c r="D9" s="138"/>
      <c r="E9" s="77">
        <f>SUM(E7:E8)</f>
        <v>3000</v>
      </c>
      <c r="F9" s="173"/>
      <c r="G9" s="99">
        <v>60</v>
      </c>
      <c r="H9" s="168">
        <f>IFERROR(CHOOSE(IF(G9=40,1,IF(G9=60,2,IF(G9=80,3,0))),VLOOKUP(E9,base_com!$A$13:$D$21,3,1),VLOOKUP(E9,base_com!$E$13:$H$21,3,1),VLOOKUP(E9,base_com!$I$13:$L$21,3,0)),"")</f>
        <v>7.0000000000000007E-2</v>
      </c>
      <c r="I9" s="163">
        <f t="shared" ref="I9:I25" si="1">E9*H9</f>
        <v>210.00000000000003</v>
      </c>
      <c r="J9" s="48">
        <f>IF(G9&lt;&gt;"",SUMPRODUCT((SUBSTITUTE($F$5:$F7,RIGHT($F$5:$F7,4),"")&amp;RIGHT($F$5:$F7,1)=SUBSTITUTE($F8,RIGHT($F8,4),"")&amp;RIGHT(F8,1))*$M$6:$M8),"")</f>
        <v>0</v>
      </c>
      <c r="K9" s="163">
        <f t="shared" si="0"/>
        <v>210.00000000000003</v>
      </c>
      <c r="L9" s="168">
        <f>IFERROR(CHOOSE(IF($G9=40,1,IF($G9=60,2,IF($G9=80,3,0))),VLOOKUP($E9,base_com!$A$13:$D$21,4,1),VLOOKUP(E9,base_com!$E$13:$H$21,4,1),VLOOKUP(E9,base_com!$I$13:$L$21,4,1)),"")</f>
        <v>0</v>
      </c>
      <c r="M9" s="161">
        <f>K9+L9</f>
        <v>210.00000000000003</v>
      </c>
    </row>
    <row r="10" spans="1:15" ht="18" x14ac:dyDescent="0.25">
      <c r="A10" s="141" t="s">
        <v>34</v>
      </c>
      <c r="B10" s="79" t="s">
        <v>13</v>
      </c>
      <c r="C10" s="78" t="s">
        <v>14</v>
      </c>
      <c r="D10" s="78" t="s">
        <v>14</v>
      </c>
      <c r="E10" s="78">
        <v>2350</v>
      </c>
      <c r="F10" s="79" t="s">
        <v>50</v>
      </c>
      <c r="G10" s="78"/>
      <c r="H10" s="114" t="str">
        <f>IFERROR(CHOOSE(IF(G10=40,1,IF(G10=60,2,IF(G10=80,3,0))),VLOOKUP(E10,base_com!$A$13:$D$21,3,1),VLOOKUP(E10,base_com!$E$13:$H$21,3,1),VLOOKUP(E10,base_com!$I$13:$L$21,3,0)),"")</f>
        <v/>
      </c>
      <c r="I10" s="52"/>
      <c r="J10" s="162"/>
      <c r="K10" s="52">
        <f t="shared" si="0"/>
        <v>0</v>
      </c>
      <c r="L10" s="114" t="str">
        <f>IFERROR(CHOOSE(IF($G10=40,1,IF($G10=60,2,IF($G10=80,3,0))),VLOOKUP($E10,base_com!$A$13:$D$21,4,1),VLOOKUP(E10,base_com!$E$13:$H$21,4,1),VLOOKUP(E10,base_com!$I$13:$L$21,4,1)),"")</f>
        <v/>
      </c>
      <c r="M10" s="46"/>
    </row>
    <row r="11" spans="1:15" ht="18" x14ac:dyDescent="0.25">
      <c r="A11" s="141" t="s">
        <v>34</v>
      </c>
      <c r="B11" s="79" t="s">
        <v>8</v>
      </c>
      <c r="C11" s="78" t="s">
        <v>14</v>
      </c>
      <c r="D11" s="78" t="s">
        <v>14</v>
      </c>
      <c r="E11" s="78">
        <v>3560</v>
      </c>
      <c r="F11" s="79" t="s">
        <v>50</v>
      </c>
      <c r="G11" s="78"/>
      <c r="H11" s="114" t="str">
        <f>IFERROR(CHOOSE(IF(G11=40,1,IF(G11=60,2,IF(G11=80,3,0))),VLOOKUP(E11,base_com!$A$13:$D$21,3,1),VLOOKUP(E11,base_com!$E$13:$H$21,3,1),VLOOKUP(E11,base_com!$I$13:$L$21,3,0)),"")</f>
        <v/>
      </c>
      <c r="I11" s="52"/>
      <c r="J11" s="162"/>
      <c r="K11" s="52">
        <f t="shared" si="0"/>
        <v>0</v>
      </c>
      <c r="L11" s="114" t="str">
        <f>IFERROR(CHOOSE(IF($G11=40,1,IF($G11=60,2,IF($G11=80,3,0))),VLOOKUP($E11,base_com!$A$13:$D$21,4,1),VLOOKUP(E11,base_com!$E$13:$H$21,4,1),VLOOKUP(E11,base_com!$I$13:$L$21,4,1)),"")</f>
        <v/>
      </c>
      <c r="M11" s="46"/>
    </row>
    <row r="12" spans="1:15" ht="18" x14ac:dyDescent="0.25">
      <c r="A12" s="141"/>
      <c r="B12" s="142" t="s">
        <v>33</v>
      </c>
      <c r="C12" s="143"/>
      <c r="D12" s="144"/>
      <c r="E12" s="82">
        <f>SUM(E10:E11)</f>
        <v>5910</v>
      </c>
      <c r="F12" s="144"/>
      <c r="G12" s="145">
        <v>60</v>
      </c>
      <c r="H12" s="114">
        <f>IFERROR(CHOOSE(IF(G12=40,1,IF(G12=60,2,IF(G12=80,3,0))),VLOOKUP(E12,base_com!$A$13:$D$21,3,1),VLOOKUP(E12,base_com!$E$13:$H$21,3,1),VLOOKUP(E12,base_com!$I$13:$L$21,3,0)),"")</f>
        <v>0.12</v>
      </c>
      <c r="I12" s="52">
        <f t="shared" si="1"/>
        <v>709.19999999999993</v>
      </c>
      <c r="J12" s="48">
        <f>IF(G12&lt;&gt;"",SUMPRODUCT((SUBSTITUTE($F$5:$F10,RIGHT($F$5:$F10,4),"")&amp;RIGHT($F$5:$F10,1)=SUBSTITUTE($F11,RIGHT($F11,4),"")&amp;RIGHT(F11,1))*$M$6:$M11),"")</f>
        <v>0</v>
      </c>
      <c r="K12" s="52">
        <f>I12-J12</f>
        <v>709.19999999999993</v>
      </c>
      <c r="L12" s="114">
        <f>IFERROR(CHOOSE(IF($G12=40,1,IF($G12=60,2,IF($G12=80,3,0))),VLOOKUP($E12,base_com!$A$13:$D$21,4,1),VLOOKUP(E12,base_com!$E$13:$H$21,4,1),VLOOKUP(E12,base_com!$I$13:$L$21,4,1)),"")</f>
        <v>0</v>
      </c>
      <c r="M12" s="46">
        <f>K12+L12</f>
        <v>709.19999999999993</v>
      </c>
    </row>
    <row r="13" spans="1:15" s="47" customFormat="1" ht="18.75" x14ac:dyDescent="0.3">
      <c r="A13" s="85" t="s">
        <v>55</v>
      </c>
      <c r="B13" s="38"/>
      <c r="C13" s="86"/>
      <c r="D13" s="41"/>
      <c r="E13" s="87"/>
      <c r="F13" s="41"/>
      <c r="G13" s="52"/>
      <c r="H13" s="114"/>
      <c r="I13" s="52"/>
      <c r="J13" s="51"/>
      <c r="K13" s="52"/>
      <c r="L13" s="114"/>
      <c r="M13" s="46"/>
    </row>
    <row r="14" spans="1:15" ht="18" x14ac:dyDescent="0.25">
      <c r="A14" s="88" t="s">
        <v>34</v>
      </c>
      <c r="B14" s="89" t="s">
        <v>37</v>
      </c>
      <c r="C14" s="59" t="s">
        <v>14</v>
      </c>
      <c r="D14" s="59" t="s">
        <v>14</v>
      </c>
      <c r="E14" s="90">
        <v>1200</v>
      </c>
      <c r="F14" s="60" t="s">
        <v>52</v>
      </c>
      <c r="G14" s="91"/>
      <c r="H14" s="114" t="str">
        <f>IFERROR(CHOOSE(IF(G14=40,1,IF(G14=60,2,IF(G14=80,3,0))),VLOOKUP(E14,base_com!$A$13:$D$21,3,1),VLOOKUP(E14,base_com!$E$13:$H$21,3,1),VLOOKUP(E14,base_com!$I$13:$L$21,3,0)),"")</f>
        <v/>
      </c>
      <c r="I14" s="52"/>
      <c r="J14" s="162"/>
      <c r="K14" s="52">
        <f t="shared" ref="K14:K15" si="2">I14-J14</f>
        <v>0</v>
      </c>
      <c r="L14" s="114" t="str">
        <f>IFERROR(CHOOSE(IF($G14=40,1,IF($G14=60,2,IF($G14=80,3,0))),VLOOKUP($E14,base_com!$A$13:$D$21,4,1),VLOOKUP(E14,base_com!$E$13:$H$21,4,1),VLOOKUP(E14,base_com!$I$13:$L$21,4,1)),"")</f>
        <v/>
      </c>
      <c r="M14" s="46"/>
    </row>
    <row r="15" spans="1:15" ht="18" x14ac:dyDescent="0.25">
      <c r="A15" s="88" t="s">
        <v>34</v>
      </c>
      <c r="B15" s="58" t="s">
        <v>36</v>
      </c>
      <c r="C15" s="59" t="s">
        <v>14</v>
      </c>
      <c r="D15" s="60" t="s">
        <v>14</v>
      </c>
      <c r="E15" s="59">
        <v>1200</v>
      </c>
      <c r="F15" s="60" t="s">
        <v>52</v>
      </c>
      <c r="G15" s="91"/>
      <c r="H15" s="114" t="str">
        <f>IFERROR(CHOOSE(IF(G15=40,1,IF(G15=60,2,IF(G15=80,3,0))),VLOOKUP(E15,base_com!$A$13:$D$21,3,1),VLOOKUP(E15,base_com!$E$13:$H$21,3,1),VLOOKUP(E15,base_com!$I$13:$L$21,3,0)),"")</f>
        <v/>
      </c>
      <c r="I15" s="52"/>
      <c r="J15" s="162"/>
      <c r="K15" s="52">
        <f t="shared" si="2"/>
        <v>0</v>
      </c>
      <c r="L15" s="114" t="str">
        <f>IFERROR(CHOOSE(IF($G15=40,1,IF($G15=60,2,IF($G15=80,3,0))),VLOOKUP($E15,base_com!$A$13:$D$21,4,1),VLOOKUP(E15,base_com!$E$13:$H$21,4,1),VLOOKUP(E15,base_com!$I$13:$L$21,4,1)),"")</f>
        <v/>
      </c>
      <c r="M15" s="46"/>
    </row>
    <row r="16" spans="1:15" ht="18" x14ac:dyDescent="0.25">
      <c r="A16" s="92"/>
      <c r="B16" s="126" t="s">
        <v>33</v>
      </c>
      <c r="C16" s="62"/>
      <c r="D16" s="93"/>
      <c r="E16" s="94">
        <f>SUM(E14:E15)</f>
        <v>2400</v>
      </c>
      <c r="F16" s="174"/>
      <c r="G16" s="175">
        <v>40</v>
      </c>
      <c r="H16" s="168">
        <f>IFERROR(CHOOSE(IF(G16=40,1,IF(G16=60,2,IF(G16=80,3,0))),VLOOKUP(E16,base_com!$A$13:$D$21,3,1),VLOOKUP(E16,base_com!$E$13:$H$21,3,1),VLOOKUP(E16,base_com!$I$13:$L$21,3,0)),"")</f>
        <v>0.08</v>
      </c>
      <c r="I16" s="163">
        <f t="shared" si="1"/>
        <v>192</v>
      </c>
      <c r="J16" s="48">
        <f>IF(G16&lt;&gt;"",SUMPRODUCT((SUBSTITUTE($F$5:$F14,RIGHT($F$5:$F14,4),"")&amp;RIGHT($F$5:$F14,1)=SUBSTITUTE($F15,RIGHT($F15,4),"")&amp;RIGHT(F15,1))*$M$6:$M15),"")</f>
        <v>0</v>
      </c>
      <c r="K16" s="163">
        <f t="shared" ref="K16:K45" si="3">I16-J16</f>
        <v>192</v>
      </c>
      <c r="L16" s="168">
        <f>IFERROR(CHOOSE(IF($G16=40,1,IF($G16=60,2,IF($G16=80,3,0))),VLOOKUP($E16,base_com!$A$13:$D$21,4,1),VLOOKUP(E16,base_com!$E$13:$H$21,4,1),VLOOKUP(E16,base_com!$I$13:$L$21,4,1)),"")</f>
        <v>0</v>
      </c>
      <c r="M16" s="161">
        <f>K16+L16</f>
        <v>192</v>
      </c>
    </row>
    <row r="17" spans="1:13" ht="18" x14ac:dyDescent="0.25">
      <c r="A17" s="72" t="s">
        <v>34</v>
      </c>
      <c r="B17" s="37" t="s">
        <v>11</v>
      </c>
      <c r="C17" s="35" t="s">
        <v>14</v>
      </c>
      <c r="D17" s="34" t="s">
        <v>14</v>
      </c>
      <c r="E17" s="95">
        <v>4120</v>
      </c>
      <c r="F17" s="34" t="s">
        <v>51</v>
      </c>
      <c r="G17" s="52"/>
      <c r="H17" s="114" t="str">
        <f>IFERROR(CHOOSE(IF(G17=40,1,IF(G17=60,2,IF(G17=80,3,0))),VLOOKUP(E17,base_com!$A$13:$D$21,3,1),VLOOKUP(E17,base_com!$E$13:$H$21,3,1),VLOOKUP(E17,base_com!$I$13:$L$21,3,0)),"")</f>
        <v/>
      </c>
      <c r="I17" s="52"/>
      <c r="J17" s="162"/>
      <c r="K17" s="52">
        <f t="shared" si="3"/>
        <v>0</v>
      </c>
      <c r="L17" s="114" t="str">
        <f>IFERROR(CHOOSE(IF($G17=40,1,IF($G17=60,2,IF($G17=80,3,0))),VLOOKUP($E17,base_com!$A$13:$D$21,4,1),VLOOKUP(E17,base_com!$E$13:$H$21,4,1),VLOOKUP(E17,base_com!$I$13:$L$21,4,1)),"")</f>
        <v/>
      </c>
      <c r="M17" s="46"/>
    </row>
    <row r="18" spans="1:13" ht="18" x14ac:dyDescent="0.25">
      <c r="A18" s="72" t="s">
        <v>34</v>
      </c>
      <c r="B18" s="34" t="s">
        <v>32</v>
      </c>
      <c r="C18" s="35" t="s">
        <v>14</v>
      </c>
      <c r="D18" s="34" t="s">
        <v>14</v>
      </c>
      <c r="E18" s="95">
        <v>2000</v>
      </c>
      <c r="F18" s="34" t="s">
        <v>51</v>
      </c>
      <c r="G18" s="52"/>
      <c r="H18" s="114" t="str">
        <f>IFERROR(CHOOSE(IF(G18=40,1,IF(G18=60,2,IF(G18=80,3,0))),VLOOKUP(E18,base_com!$A$13:$D$21,3,1),VLOOKUP(E18,base_com!$E$13:$H$21,3,1),VLOOKUP(E18,base_com!$I$13:$L$21,3,0)),"")</f>
        <v/>
      </c>
      <c r="I18" s="52"/>
      <c r="J18" s="162"/>
      <c r="K18" s="52">
        <f t="shared" si="3"/>
        <v>0</v>
      </c>
      <c r="L18" s="114" t="str">
        <f>IFERROR(CHOOSE(IF($G18=40,1,IF($G18=60,2,IF($G18=80,3,0))),VLOOKUP($E18,base_com!$A$13:$D$21,4,1),VLOOKUP(E18,base_com!$E$13:$H$21,4,1),VLOOKUP(E18,base_com!$I$13:$L$21,4,1)),"")</f>
        <v/>
      </c>
      <c r="M18" s="46"/>
    </row>
    <row r="19" spans="1:13" ht="18" x14ac:dyDescent="0.25">
      <c r="A19" s="76"/>
      <c r="B19" s="126" t="s">
        <v>33</v>
      </c>
      <c r="C19" s="39"/>
      <c r="D19" s="73"/>
      <c r="E19" s="96">
        <f>SUM(E17:E18)</f>
        <v>6120</v>
      </c>
      <c r="F19" s="176"/>
      <c r="G19" s="163">
        <v>60</v>
      </c>
      <c r="H19" s="168">
        <f>IFERROR(CHOOSE(IF(G19=40,1,IF(G19=60,2,IF(G19=80,3,0))),VLOOKUP(E19,base_com!$A$13:$D$21,3,1),VLOOKUP(E19,base_com!$E$13:$H$21,3,1),VLOOKUP(E19,base_com!$I$13:$L$21,3,0)),"")</f>
        <v>0.13</v>
      </c>
      <c r="I19" s="163">
        <f t="shared" si="1"/>
        <v>795.6</v>
      </c>
      <c r="J19" s="48">
        <f>IF(G19&lt;&gt;"",SUMPRODUCT((SUBSTITUTE($F$5:$F17,RIGHT($F$5:$F17,4),"")&amp;RIGHT($F$5:$F17,1)=SUBSTITUTE($F18,RIGHT($F18,4),"")&amp;RIGHT(F18,1))*$M$6:$M18),"")</f>
        <v>0</v>
      </c>
      <c r="K19" s="163">
        <f t="shared" si="3"/>
        <v>795.6</v>
      </c>
      <c r="L19" s="168">
        <f>IFERROR(CHOOSE(IF($G19=40,1,IF($G19=60,2,IF($G19=80,3,0))),VLOOKUP($E19,base_com!$A$13:$D$21,4,1),VLOOKUP(E19,base_com!$E$13:$H$21,4,1),VLOOKUP(E19,base_com!$I$13:$L$21,4,1)),"")</f>
        <v>0</v>
      </c>
      <c r="M19" s="161">
        <f>K19+L19</f>
        <v>795.6</v>
      </c>
    </row>
    <row r="20" spans="1:13" ht="18" x14ac:dyDescent="0.25">
      <c r="A20" s="119" t="s">
        <v>34</v>
      </c>
      <c r="B20" s="121" t="s">
        <v>12</v>
      </c>
      <c r="C20" s="121" t="s">
        <v>14</v>
      </c>
      <c r="D20" s="121" t="s">
        <v>14</v>
      </c>
      <c r="E20" s="121">
        <v>3256</v>
      </c>
      <c r="F20" s="120" t="s">
        <v>48</v>
      </c>
      <c r="G20" s="122"/>
      <c r="H20" s="114" t="str">
        <f>IFERROR(CHOOSE(IF(G20=40,1,IF(G20=60,2,IF(G20=80,3,0))),VLOOKUP(E20,base_com!$A$13:$D$21,3,1),VLOOKUP(E20,base_com!$E$13:$H$21,3,1),VLOOKUP(E20,base_com!$I$13:$L$21,3,0)),"")</f>
        <v/>
      </c>
      <c r="I20" s="52"/>
      <c r="J20" s="162"/>
      <c r="K20" s="52">
        <f t="shared" si="3"/>
        <v>0</v>
      </c>
      <c r="L20" s="114" t="str">
        <f>IFERROR(CHOOSE(IF($G20=40,1,IF($G20=60,2,IF($G20=80,3,0))),VLOOKUP($E20,base_com!$A$13:$D$21,4,1),VLOOKUP(E20,base_com!$E$13:$H$21,4,1),VLOOKUP(E20,base_com!$I$13:$L$21,4,1)),"")</f>
        <v/>
      </c>
      <c r="M20" s="46"/>
    </row>
    <row r="21" spans="1:13" ht="18" x14ac:dyDescent="0.25">
      <c r="A21" s="119" t="s">
        <v>34</v>
      </c>
      <c r="B21" s="120" t="s">
        <v>9</v>
      </c>
      <c r="C21" s="121" t="s">
        <v>14</v>
      </c>
      <c r="D21" s="121" t="s">
        <v>14</v>
      </c>
      <c r="E21" s="121">
        <v>1250</v>
      </c>
      <c r="F21" s="120" t="s">
        <v>48</v>
      </c>
      <c r="G21" s="122"/>
      <c r="H21" s="114" t="str">
        <f>IFERROR(CHOOSE(IF(G21=40,1,IF(G21=60,2,IF(G21=80,3,0))),VLOOKUP(E21,base_com!$A$13:$D$21,3,1),VLOOKUP(E21,base_com!$E$13:$H$21,3,1),VLOOKUP(E21,base_com!$I$13:$L$21,3,0)),"")</f>
        <v/>
      </c>
      <c r="I21" s="52"/>
      <c r="J21" s="162"/>
      <c r="K21" s="52">
        <f t="shared" si="3"/>
        <v>0</v>
      </c>
      <c r="L21" s="114" t="str">
        <f>IFERROR(CHOOSE(IF($G21=40,1,IF($G21=60,2,IF($G21=80,3,0))),VLOOKUP($E21,base_com!$A$13:$D$21,4,1),VLOOKUP(E21,base_com!$E$13:$H$21,4,1),VLOOKUP(E21,base_com!$I$13:$L$21,4,1)),"")</f>
        <v/>
      </c>
      <c r="M21" s="46"/>
    </row>
    <row r="22" spans="1:13" ht="18" x14ac:dyDescent="0.25">
      <c r="A22" s="129"/>
      <c r="B22" s="126" t="s">
        <v>33</v>
      </c>
      <c r="C22" s="126"/>
      <c r="D22" s="127"/>
      <c r="E22" s="128">
        <f>SUM(E20:E21)</f>
        <v>4506</v>
      </c>
      <c r="F22" s="177"/>
      <c r="G22" s="167">
        <v>80</v>
      </c>
      <c r="H22" s="168">
        <f>IFERROR(CHOOSE(IF(G22=40,1,IF(G22=60,2,IF(G22=80,3,0))),VLOOKUP(E22,base_com!$A$13:$D$21,3,1),VLOOKUP(E22,base_com!$E$13:$H$21,3,1),VLOOKUP(E22,base_com!$I$13:$L$21,3,1)),"")</f>
        <v>0.08</v>
      </c>
      <c r="I22" s="163">
        <f t="shared" si="1"/>
        <v>360.48</v>
      </c>
      <c r="J22" s="48">
        <f>IF(G22&lt;&gt;"",SUMPRODUCT((SUBSTITUTE($F$5:$F20,RIGHT($F$5:$F20,4),"")&amp;RIGHT($F$5:$F20,1)=SUBSTITUTE($F21,RIGHT($F21,4),"")&amp;RIGHT(F21,1))*$M$6:$M21),"")</f>
        <v>222</v>
      </c>
      <c r="K22" s="163">
        <f t="shared" si="3"/>
        <v>138.48000000000002</v>
      </c>
      <c r="L22" s="168">
        <f>IFERROR(CHOOSE(IF($G22=40,1,IF($G22=60,2,IF($G22=80,3,0))),VLOOKUP($E22,base_com!$A$13:$D$21,4,1),VLOOKUP(E22,base_com!$E$13:$H$21,4,1),VLOOKUP(E22,base_com!$I$13:$L$21,4,1)),"")</f>
        <v>0</v>
      </c>
      <c r="M22" s="161">
        <f>K22+L22</f>
        <v>138.48000000000002</v>
      </c>
    </row>
    <row r="23" spans="1:13" ht="18" x14ac:dyDescent="0.25">
      <c r="A23" s="135" t="s">
        <v>34</v>
      </c>
      <c r="B23" s="75" t="s">
        <v>13</v>
      </c>
      <c r="C23" s="65" t="s">
        <v>14</v>
      </c>
      <c r="D23" s="65" t="s">
        <v>14</v>
      </c>
      <c r="E23" s="65">
        <v>2350</v>
      </c>
      <c r="F23" s="75" t="s">
        <v>49</v>
      </c>
      <c r="G23" s="55"/>
      <c r="H23" s="114" t="str">
        <f>IFERROR(CHOOSE(IF(G23=40,1,IF(G23=60,2,IF(G23=80,3,0))),VLOOKUP(E23,base_com!$A$13:$D$21,3,1),VLOOKUP(E23,base_com!$E$13:$H$21,3,1),VLOOKUP(E23,base_com!$I$13:$L$21,3,0)),"")</f>
        <v/>
      </c>
      <c r="I23" s="52"/>
      <c r="J23" s="162"/>
      <c r="K23" s="52">
        <f t="shared" si="3"/>
        <v>0</v>
      </c>
      <c r="L23" s="114" t="str">
        <f>IFERROR(CHOOSE(IF($G23=40,1,IF($G23=60,2,IF($G23=80,3,0))),VLOOKUP($E23,base_com!$A$13:$D$21,4,1),VLOOKUP(E23,base_com!$E$13:$H$21,4,1),VLOOKUP(E23,base_com!$I$13:$L$21,4,1)),"")</f>
        <v/>
      </c>
      <c r="M23" s="46"/>
    </row>
    <row r="24" spans="1:13" ht="18" x14ac:dyDescent="0.25">
      <c r="A24" s="135" t="s">
        <v>34</v>
      </c>
      <c r="B24" s="75" t="s">
        <v>8</v>
      </c>
      <c r="C24" s="65" t="s">
        <v>14</v>
      </c>
      <c r="D24" s="65" t="s">
        <v>14</v>
      </c>
      <c r="E24" s="65">
        <v>3355</v>
      </c>
      <c r="F24" s="75" t="s">
        <v>49</v>
      </c>
      <c r="G24" s="55"/>
      <c r="H24" s="114" t="str">
        <f>IFERROR(CHOOSE(IF(G24=40,1,IF(G24=60,2,IF(G24=80,3,0))),VLOOKUP(E24,base_com!$A$13:$D$21,3,1),VLOOKUP(E24,base_com!$E$13:$H$21,3,1),VLOOKUP(E24,base_com!$I$13:$L$21,3,0)),"")</f>
        <v/>
      </c>
      <c r="I24" s="52"/>
      <c r="J24" s="162"/>
      <c r="K24" s="52">
        <f t="shared" si="3"/>
        <v>0</v>
      </c>
      <c r="L24" s="114" t="str">
        <f>IFERROR(CHOOSE(IF($G24=40,1,IF($G24=60,2,IF($G24=80,3,0))),VLOOKUP($E24,base_com!$A$13:$D$21,4,1),VLOOKUP(E24,base_com!$E$13:$H$21,4,1),VLOOKUP(E24,base_com!$I$13:$L$21,4,1)),"")</f>
        <v/>
      </c>
      <c r="M24" s="46"/>
    </row>
    <row r="25" spans="1:13" ht="18" x14ac:dyDescent="0.25">
      <c r="A25" s="139"/>
      <c r="B25" s="126" t="s">
        <v>33</v>
      </c>
      <c r="C25" s="140"/>
      <c r="D25" s="98"/>
      <c r="E25" s="77">
        <f>SUM(E23:E24)</f>
        <v>5705</v>
      </c>
      <c r="F25" s="98"/>
      <c r="G25" s="99">
        <v>60</v>
      </c>
      <c r="H25" s="168">
        <f>IFERROR(CHOOSE(IF(G25=40,1,IF(G25=60,2,IF(G25=80,3,0))),VLOOKUP(E25,base_com!$A$13:$D$21,3,1),VLOOKUP(E25,base_com!$E$13:$H$21,3,1),VLOOKUP(E25,base_com!$I$13:$L$21,3,0)),"")</f>
        <v>0.12</v>
      </c>
      <c r="I25" s="163">
        <f t="shared" si="1"/>
        <v>684.6</v>
      </c>
      <c r="J25" s="48">
        <f>IF(G25&lt;&gt;"",SUMPRODUCT((SUBSTITUTE($F$5:$F23,RIGHT($F$5:$F23,4),"")&amp;RIGHT($F$5:$F23,1)=SUBSTITUTE($F24,RIGHT($F24,4),"")&amp;RIGHT(F24,1))*$M$6:$M24),"")</f>
        <v>210.00000000000003</v>
      </c>
      <c r="K25" s="163">
        <f t="shared" si="3"/>
        <v>474.6</v>
      </c>
      <c r="L25" s="168">
        <f>IFERROR(CHOOSE(IF($G25=40,1,IF($G25=60,2,IF($G25=80,3,0))),VLOOKUP($E25,base_com!$A$13:$D$21,4,1),VLOOKUP(E25,base_com!$E$13:$H$21,4,1),VLOOKUP(E25,base_com!$I$13:$L$21,4,1)),"")</f>
        <v>0</v>
      </c>
      <c r="M25" s="161">
        <f>K25+L25</f>
        <v>474.6</v>
      </c>
    </row>
    <row r="26" spans="1:13" s="47" customFormat="1" ht="18.75" x14ac:dyDescent="0.3">
      <c r="A26" s="85" t="s">
        <v>56</v>
      </c>
      <c r="B26" s="38"/>
      <c r="C26" s="86"/>
      <c r="D26" s="41"/>
      <c r="E26" s="87"/>
      <c r="F26" s="41"/>
      <c r="G26" s="52"/>
      <c r="H26" s="114"/>
      <c r="I26" s="52"/>
      <c r="J26" s="51"/>
      <c r="K26" s="52"/>
      <c r="L26" s="114"/>
      <c r="M26" s="46"/>
    </row>
    <row r="27" spans="1:13" ht="18" x14ac:dyDescent="0.25">
      <c r="A27" s="72" t="s">
        <v>34</v>
      </c>
      <c r="B27" s="34" t="s">
        <v>15</v>
      </c>
      <c r="C27" s="35" t="s">
        <v>14</v>
      </c>
      <c r="D27" s="34" t="s">
        <v>14</v>
      </c>
      <c r="E27" s="59">
        <v>1751</v>
      </c>
      <c r="F27" s="60" t="s">
        <v>52</v>
      </c>
      <c r="G27" s="91"/>
      <c r="H27" s="114" t="str">
        <f>IFERROR(CHOOSE(IF(G27=40,1,IF(G27=60,2,IF(G27=80,3,0))),VLOOKUP(E27,base_com!$A$13:$D$21,3,1),VLOOKUP(E27,base_com!$E$13:$H$21,3,1),VLOOKUP(E27,base_com!$I$13:$L$21,3,0)),"")</f>
        <v/>
      </c>
      <c r="I27" s="52"/>
      <c r="J27" s="162"/>
      <c r="K27" s="52">
        <f t="shared" si="3"/>
        <v>0</v>
      </c>
      <c r="L27" s="114" t="str">
        <f>IFERROR(CHOOSE(IF($G27=40,1,IF($G27=60,2,IF($G27=80,3,0))),VLOOKUP($E27,base_com!$A$13:$D$21,4,1),VLOOKUP(E27,base_com!$E$13:$H$21,4,1),VLOOKUP(E27,base_com!$I$13:$L$21,4,1)),"")</f>
        <v/>
      </c>
      <c r="M27" s="46"/>
    </row>
    <row r="28" spans="1:13" ht="18" x14ac:dyDescent="0.25">
      <c r="A28" s="72" t="s">
        <v>34</v>
      </c>
      <c r="B28" s="36" t="s">
        <v>10</v>
      </c>
      <c r="C28" s="35" t="s">
        <v>14</v>
      </c>
      <c r="D28" s="34" t="s">
        <v>14</v>
      </c>
      <c r="E28" s="100">
        <v>2500</v>
      </c>
      <c r="F28" s="60" t="s">
        <v>52</v>
      </c>
      <c r="G28" s="91"/>
      <c r="H28" s="114" t="str">
        <f>IFERROR(CHOOSE(IF(G28=40,1,IF(G28=60,2,IF(G28=80,3,0))),VLOOKUP(E28,base_com!$A$13:$D$21,3,1),VLOOKUP(E28,base_com!$E$13:$H$21,3,1),VLOOKUP(E28,base_com!$I$13:$L$21,3,0)),"")</f>
        <v/>
      </c>
      <c r="I28" s="52"/>
      <c r="J28" s="162"/>
      <c r="K28" s="52">
        <f t="shared" si="3"/>
        <v>0</v>
      </c>
      <c r="L28" s="114" t="str">
        <f>IFERROR(CHOOSE(IF($G28=40,1,IF($G28=60,2,IF($G28=80,3,0))),VLOOKUP($E28,base_com!$A$13:$D$21,4,1),VLOOKUP(E28,base_com!$E$13:$H$21,4,1),VLOOKUP(E28,base_com!$I$13:$L$21,4,1)),"")</f>
        <v/>
      </c>
      <c r="M28" s="46"/>
    </row>
    <row r="29" spans="1:13" ht="18" x14ac:dyDescent="0.25">
      <c r="A29" s="97"/>
      <c r="B29" s="126" t="s">
        <v>33</v>
      </c>
      <c r="C29" s="39"/>
      <c r="D29" s="73"/>
      <c r="E29" s="94">
        <f>SUM(E27:E28)</f>
        <v>4251</v>
      </c>
      <c r="F29" s="174"/>
      <c r="G29" s="175">
        <v>40</v>
      </c>
      <c r="H29" s="178">
        <f>IFERROR(CHOOSE(IF(G29=40,1,IF(G29=60,2,IF(G29=80,3,0))),VLOOKUP(E29,base_com!$A$13:$D$21,3,1),VLOOKUP(E29,base_com!$E$13:$H$21,3,1),VLOOKUP(E29,base_com!$I$13:$L$21,3,0)),"")</f>
        <v>0.13</v>
      </c>
      <c r="I29" s="84">
        <f t="shared" ref="I29" si="4">E29*H29</f>
        <v>552.63</v>
      </c>
      <c r="J29" s="48">
        <f>IF(G29&lt;&gt;"",SUMPRODUCT((SUBSTITUTE($F$5:$F27,RIGHT($F$5:$F27,4),"")&amp;RIGHT($F$5:$F27,1)=SUBSTITUTE($F28,RIGHT($F28,4),"")&amp;RIGHT(F28,1))*$M$6:$M28),"")</f>
        <v>192</v>
      </c>
      <c r="K29" s="84">
        <f t="shared" si="3"/>
        <v>360.63</v>
      </c>
      <c r="L29" s="178">
        <f>IFERROR(CHOOSE(IF($G29=40,1,IF($G29=60,2,IF($G29=80,3,0))),VLOOKUP($E29,base_com!$A$13:$D$21,4,1),VLOOKUP(E29,base_com!$E$13:$H$21,4,1),VLOOKUP(E29,base_com!$I$13:$L$21,4,1)),"")</f>
        <v>0</v>
      </c>
      <c r="M29" s="57">
        <f>K29+L29</f>
        <v>360.63</v>
      </c>
    </row>
    <row r="30" spans="1:13" ht="18" x14ac:dyDescent="0.25">
      <c r="A30" s="141" t="s">
        <v>34</v>
      </c>
      <c r="B30" s="146" t="s">
        <v>11</v>
      </c>
      <c r="C30" s="78" t="s">
        <v>14</v>
      </c>
      <c r="D30" s="79" t="s">
        <v>14</v>
      </c>
      <c r="E30" s="101">
        <v>4188</v>
      </c>
      <c r="F30" s="79" t="s">
        <v>50</v>
      </c>
      <c r="G30" s="80"/>
      <c r="H30" s="115" t="str">
        <f>IFERROR(CHOOSE(IF(G30=40,1,IF(G30=60,2,IF(G30=80,3,0))),VLOOKUP(E30,base_com!$A$13:$D$21,3,1),VLOOKUP(E30,base_com!$E$13:$H$21,3,1),VLOOKUP(E30,base_com!$I$13:$L$21,3,0)),"")</f>
        <v/>
      </c>
      <c r="I30" s="80"/>
      <c r="J30" s="78"/>
      <c r="K30" s="80">
        <f t="shared" si="3"/>
        <v>0</v>
      </c>
      <c r="L30" s="115" t="str">
        <f>IFERROR(CHOOSE(IF($G30=40,1,IF($G30=60,2,IF($G30=80,3,0))),VLOOKUP($E30,base_com!$A$13:$D$21,4,1),VLOOKUP(E30,base_com!$E$13:$H$21,4,1),VLOOKUP(E30,base_com!$I$13:$L$21,4,1)),"")</f>
        <v/>
      </c>
      <c r="M30" s="56"/>
    </row>
    <row r="31" spans="1:13" ht="18" x14ac:dyDescent="0.25">
      <c r="A31" s="141" t="s">
        <v>34</v>
      </c>
      <c r="B31" s="79" t="s">
        <v>32</v>
      </c>
      <c r="C31" s="78" t="s">
        <v>14</v>
      </c>
      <c r="D31" s="79" t="s">
        <v>14</v>
      </c>
      <c r="E31" s="101">
        <v>2375</v>
      </c>
      <c r="F31" s="79" t="s">
        <v>50</v>
      </c>
      <c r="G31" s="80"/>
      <c r="H31" s="115" t="str">
        <f>IFERROR(CHOOSE(IF(G31=40,1,IF(G31=60,2,IF(G31=80,3,0))),VLOOKUP(E31,base_com!$A$13:$D$21,3,1),VLOOKUP(E31,base_com!$E$13:$H$21,3,1),VLOOKUP(E31,base_com!$I$13:$L$21,3,0)),"")</f>
        <v/>
      </c>
      <c r="I31" s="80"/>
      <c r="J31" s="78"/>
      <c r="K31" s="80">
        <f t="shared" si="3"/>
        <v>0</v>
      </c>
      <c r="L31" s="115" t="str">
        <f>IFERROR(CHOOSE(IF($G31=40,1,IF($G31=60,2,IF($G31=80,3,0))),VLOOKUP($E31,base_com!$A$13:$D$21,4,1),VLOOKUP(E31,base_com!$E$13:$H$21,4,1),VLOOKUP(E31,base_com!$I$13:$L$21,4,1)),"")</f>
        <v/>
      </c>
      <c r="M31" s="56"/>
    </row>
    <row r="32" spans="1:13" ht="18" x14ac:dyDescent="0.25">
      <c r="A32" s="147"/>
      <c r="B32" s="126" t="s">
        <v>33</v>
      </c>
      <c r="C32" s="148"/>
      <c r="D32" s="145"/>
      <c r="E32" s="82">
        <f>SUM(E30:E31)</f>
        <v>6563</v>
      </c>
      <c r="F32" s="179"/>
      <c r="G32" s="84">
        <v>60</v>
      </c>
      <c r="H32" s="178">
        <f>IFERROR(CHOOSE(IF(G32=40,1,IF(G32=60,2,IF(G32=80,3,0))),VLOOKUP(E32,base_com!$A$13:$D$21,3,1),VLOOKUP(E32,base_com!$E$13:$H$21,3,1),VLOOKUP(E32,base_com!$I$13:$L$21,3,1)),"")</f>
        <v>0.13</v>
      </c>
      <c r="I32" s="84">
        <f t="shared" ref="I32" si="5">E32*H32</f>
        <v>853.19</v>
      </c>
      <c r="J32" s="48">
        <f>IF(G32&lt;&gt;"",SUMPRODUCT((SUBSTITUTE($F$5:$F30,RIGHT($F$5:$F30,4),"")&amp;RIGHT($F$5:$F30,1)=SUBSTITUTE($F31,RIGHT($F31,4),"")&amp;RIGHT(F31,1))*$M$6:$M31),"")</f>
        <v>709.19999999999993</v>
      </c>
      <c r="K32" s="84">
        <f t="shared" si="3"/>
        <v>143.99000000000012</v>
      </c>
      <c r="L32" s="178">
        <f>IFERROR(CHOOSE(IF($G32=40,1,IF($G32=60,2,IF($G32=80,3,0))),VLOOKUP($E32,base_com!$A$13:$D$21,4,1),VLOOKUP(E32,base_com!$E$13:$H$21,4,1),VLOOKUP(E32,base_com!$I$13:$L$21,4,1)),"")</f>
        <v>75</v>
      </c>
      <c r="M32" s="57">
        <f>K32+L32</f>
        <v>218.99000000000012</v>
      </c>
    </row>
    <row r="33" spans="1:13" ht="18" x14ac:dyDescent="0.25">
      <c r="A33" s="88" t="s">
        <v>34</v>
      </c>
      <c r="B33" s="59" t="s">
        <v>12</v>
      </c>
      <c r="C33" s="59" t="s">
        <v>14</v>
      </c>
      <c r="D33" s="59" t="s">
        <v>14</v>
      </c>
      <c r="E33" s="59">
        <v>4501</v>
      </c>
      <c r="F33" s="60" t="s">
        <v>52</v>
      </c>
      <c r="G33" s="91"/>
      <c r="H33" s="149" t="str">
        <f>IFERROR(CHOOSE(IF(G33=40,1,IF(G33=60,2,IF(G33=80,3,0))),VLOOKUP(E33,base_com!$A$13:$D$21,3,1),VLOOKUP(E33,base_com!$E$13:$H$21,3,1),VLOOKUP(E33,base_com!$I$13:$L$21,3,0)),"")</f>
        <v/>
      </c>
      <c r="I33" s="52"/>
      <c r="J33" s="162"/>
      <c r="K33" s="52">
        <f t="shared" si="3"/>
        <v>0</v>
      </c>
      <c r="L33" s="114" t="str">
        <f>IFERROR(CHOOSE(IF($G33=40,1,IF($G33=60,2,IF($G33=80,3,0))),VLOOKUP($E33,base_com!$A$13:$D$21,4,1),VLOOKUP(E33,base_com!$E$13:$H$21,4,1),VLOOKUP(E33,base_com!$I$13:$L$21,4,1)),"")</f>
        <v/>
      </c>
      <c r="M33" s="46"/>
    </row>
    <row r="34" spans="1:13" ht="18" x14ac:dyDescent="0.25">
      <c r="A34" s="88" t="s">
        <v>34</v>
      </c>
      <c r="B34" s="60" t="s">
        <v>9</v>
      </c>
      <c r="C34" s="59" t="s">
        <v>14</v>
      </c>
      <c r="D34" s="59" t="s">
        <v>14</v>
      </c>
      <c r="E34" s="59">
        <v>2750</v>
      </c>
      <c r="F34" s="60" t="s">
        <v>52</v>
      </c>
      <c r="G34" s="91"/>
      <c r="H34" s="149" t="str">
        <f>IFERROR(CHOOSE(IF(G34=40,1,IF(G34=60,2,IF(G34=80,3,0))),VLOOKUP(E34,base_com!$A$13:$D$21,3,1),VLOOKUP(E34,base_com!$E$13:$H$21,3,1),VLOOKUP(E34,base_com!$I$13:$L$21,3,0)),"")</f>
        <v/>
      </c>
      <c r="I34" s="52"/>
      <c r="J34" s="162"/>
      <c r="K34" s="52">
        <f t="shared" si="3"/>
        <v>0</v>
      </c>
      <c r="L34" s="114" t="str">
        <f>IFERROR(CHOOSE(IF($G34=40,1,IF($G34=60,2,IF($G34=80,3,0))),VLOOKUP($E34,base_com!$A$13:$D$21,4,1),VLOOKUP(E34,base_com!$E$13:$H$21,4,1),VLOOKUP(E34,base_com!$I$13:$L$21,4,1)),"")</f>
        <v/>
      </c>
      <c r="M34" s="46"/>
    </row>
    <row r="35" spans="1:13" ht="18" x14ac:dyDescent="0.25">
      <c r="A35" s="105"/>
      <c r="B35" s="126" t="s">
        <v>33</v>
      </c>
      <c r="C35" s="62"/>
      <c r="D35" s="93"/>
      <c r="E35" s="94">
        <f>SUM(E33:E34)</f>
        <v>7251</v>
      </c>
      <c r="F35" s="180"/>
      <c r="G35" s="175">
        <v>80</v>
      </c>
      <c r="H35" s="178">
        <f>IFERROR(CHOOSE(IF(G35=40,1,IF(G35=60,2,IF(G35=80,3,0))),VLOOKUP(E35,base_com!$A$13:$D$21,3,1),VLOOKUP(E35,base_com!$E$13:$H$21,3,1),VLOOKUP(E35,base_com!$I$13:$L$21,3,1)),"")</f>
        <v>0.12</v>
      </c>
      <c r="I35" s="163">
        <f t="shared" ref="I35" si="6">E35*H35</f>
        <v>870.12</v>
      </c>
      <c r="J35" s="48">
        <f>IF(G35&lt;&gt;"",SUMPRODUCT((SUBSTITUTE($F$5:$F33,RIGHT($F$5:$F33,4),"")&amp;RIGHT($F$5:$F33,1)=SUBSTITUTE($F34,RIGHT($F34,4),"")&amp;RIGHT(F34,1))*$M$6:$M34),"")</f>
        <v>552.63</v>
      </c>
      <c r="K35" s="163">
        <f t="shared" si="3"/>
        <v>317.49</v>
      </c>
      <c r="L35" s="168">
        <f>IFERROR(CHOOSE(IF($G35=40,1,IF($G35=60,2,IF($G35=80,3,0))),VLOOKUP($E35,base_com!$A$13:$D$21,4,1),VLOOKUP(E35,base_com!$E$13:$H$21,4,1),VLOOKUP(E35,base_com!$I$13:$L$21,4,1)),"")</f>
        <v>0</v>
      </c>
      <c r="M35" s="161">
        <f>K35+L35</f>
        <v>317.49</v>
      </c>
    </row>
    <row r="36" spans="1:13" ht="18" x14ac:dyDescent="0.25">
      <c r="A36" s="88" t="s">
        <v>34</v>
      </c>
      <c r="B36" s="60" t="s">
        <v>13</v>
      </c>
      <c r="C36" s="59" t="s">
        <v>14</v>
      </c>
      <c r="D36" s="59" t="s">
        <v>14</v>
      </c>
      <c r="E36" s="102">
        <v>3570</v>
      </c>
      <c r="F36" s="103" t="s">
        <v>53</v>
      </c>
      <c r="G36" s="104"/>
      <c r="H36" s="114" t="str">
        <f>IFERROR(CHOOSE(IF(G36=40,1,IF(G36=60,2,IF(G36=80,3,0))),VLOOKUP(E36,base_com!$A$13:$D$21,3,1),VLOOKUP(E36,base_com!$E$13:$H$21,3,1),VLOOKUP(E36,base_com!$I$13:$L$21,3,0)),"")</f>
        <v/>
      </c>
      <c r="I36" s="52"/>
      <c r="J36" s="162"/>
      <c r="K36" s="52">
        <f t="shared" si="3"/>
        <v>0</v>
      </c>
      <c r="L36" s="114" t="str">
        <f>IFERROR(CHOOSE(IF($G36=40,1,IF($G36=60,2,IF($G36=80,3,0))),VLOOKUP($E36,base_com!$A$13:$D$21,4,1),VLOOKUP(E36,base_com!$E$13:$H$21,4,1),VLOOKUP(E36,base_com!$I$13:$L$21,4,1)),"")</f>
        <v/>
      </c>
      <c r="M36" s="46"/>
    </row>
    <row r="37" spans="1:13" ht="18" x14ac:dyDescent="0.25">
      <c r="A37" s="88" t="s">
        <v>34</v>
      </c>
      <c r="B37" s="60" t="s">
        <v>8</v>
      </c>
      <c r="C37" s="59" t="s">
        <v>14</v>
      </c>
      <c r="D37" s="59" t="s">
        <v>14</v>
      </c>
      <c r="E37" s="102">
        <v>3450</v>
      </c>
      <c r="F37" s="103" t="s">
        <v>53</v>
      </c>
      <c r="G37" s="104"/>
      <c r="H37" s="114" t="str">
        <f>IFERROR(CHOOSE(IF(G37=40,1,IF(G37=60,2,IF(G37=80,3,0))),VLOOKUP(E37,base_com!$A$13:$D$21,3,1),VLOOKUP(E37,base_com!$E$13:$H$21,3,1),VLOOKUP(E37,base_com!$I$13:$L$21,3,0)),"")</f>
        <v/>
      </c>
      <c r="I37" s="52"/>
      <c r="J37" s="52"/>
      <c r="K37" s="52">
        <f t="shared" si="3"/>
        <v>0</v>
      </c>
      <c r="L37" s="114" t="str">
        <f>IFERROR(CHOOSE(IF($G37=40,1,IF($G37=60,2,IF($G37=80,3,0))),VLOOKUP($E37,base_com!$A$13:$D$21,4,1),VLOOKUP(E37,base_com!$E$13:$H$21,4,1),VLOOKUP(E37,base_com!$I$13:$L$21,4,1)),"")</f>
        <v/>
      </c>
      <c r="M37" s="46"/>
    </row>
    <row r="38" spans="1:13" ht="18" x14ac:dyDescent="0.25">
      <c r="A38" s="105"/>
      <c r="B38" s="118" t="s">
        <v>33</v>
      </c>
      <c r="C38" s="106"/>
      <c r="D38" s="107"/>
      <c r="E38" s="63">
        <f>SUM(E36:E37)</f>
        <v>7020</v>
      </c>
      <c r="F38" s="108"/>
      <c r="G38" s="109">
        <v>60</v>
      </c>
      <c r="H38" s="168">
        <f>IFERROR(CHOOSE(IF(G38=40,1,IF(G38=60,2,IF(G38=80,3,0))),VLOOKUP(E38,base_com!$A$13:$D$21,3,1),VLOOKUP(E38,base_com!$E$13:$H$21,3,1),VLOOKUP(E38,base_com!$I$13:$L$21,3,0)),"")</f>
        <v>0.13</v>
      </c>
      <c r="I38" s="163">
        <f t="shared" ref="I38" si="7">E38*H38</f>
        <v>912.6</v>
      </c>
      <c r="J38" s="48">
        <f>IF(G38&lt;&gt;"",SUMPRODUCT((SUBSTITUTE($F$5:$F36,RIGHT($F$5:$F36,4),"")&amp;RIGHT($F$5:$F36,1)=SUBSTITUTE($F37,RIGHT($F37,4),"")&amp;RIGHT(F37,1))*$M$6:$M37),"")</f>
        <v>0</v>
      </c>
      <c r="K38" s="163">
        <f t="shared" si="3"/>
        <v>912.6</v>
      </c>
      <c r="L38" s="168">
        <f>IFERROR(CHOOSE(IF($G38=40,1,IF($G38=60,2,IF($G38=80,3,0))),VLOOKUP($E38,base_com!$A$13:$D$21,4,1),VLOOKUP(E38,base_com!$E$13:$H$21,4,1),VLOOKUP(E38,base_com!$I$13:$L$21,4,1)),"")</f>
        <v>75</v>
      </c>
      <c r="M38" s="161">
        <f>K38+L38</f>
        <v>987.6</v>
      </c>
    </row>
    <row r="39" spans="1:13" s="47" customFormat="1" ht="18.75" x14ac:dyDescent="0.3">
      <c r="A39" s="110" t="s">
        <v>57</v>
      </c>
      <c r="B39" s="61"/>
      <c r="C39" s="111"/>
      <c r="D39" s="89"/>
      <c r="E39" s="64"/>
      <c r="F39" s="112"/>
      <c r="G39" s="104"/>
      <c r="H39" s="114"/>
      <c r="I39" s="52"/>
      <c r="J39" s="51"/>
      <c r="K39" s="52"/>
      <c r="L39" s="114"/>
      <c r="M39" s="46"/>
    </row>
    <row r="40" spans="1:13" x14ac:dyDescent="0.25">
      <c r="A40" s="135" t="s">
        <v>34</v>
      </c>
      <c r="B40" s="75" t="s">
        <v>13</v>
      </c>
      <c r="C40" s="65" t="s">
        <v>14</v>
      </c>
      <c r="D40" s="65" t="s">
        <v>14</v>
      </c>
      <c r="E40" s="65">
        <v>3470</v>
      </c>
      <c r="F40" s="75" t="s">
        <v>49</v>
      </c>
      <c r="G40" s="54"/>
      <c r="H40" s="116"/>
      <c r="I40" s="52"/>
      <c r="J40" s="52"/>
      <c r="K40" s="52"/>
      <c r="L40" s="116"/>
      <c r="M40" s="46"/>
    </row>
    <row r="41" spans="1:13" x14ac:dyDescent="0.25">
      <c r="A41" s="135" t="s">
        <v>34</v>
      </c>
      <c r="B41" s="75" t="s">
        <v>8</v>
      </c>
      <c r="C41" s="65" t="s">
        <v>14</v>
      </c>
      <c r="D41" s="65" t="s">
        <v>14</v>
      </c>
      <c r="E41" s="65">
        <v>3000</v>
      </c>
      <c r="F41" s="75" t="s">
        <v>49</v>
      </c>
      <c r="G41" s="55"/>
      <c r="H41" s="116"/>
      <c r="I41" s="52"/>
      <c r="J41" s="52"/>
      <c r="K41" s="52"/>
      <c r="L41" s="116"/>
      <c r="M41" s="46"/>
    </row>
    <row r="42" spans="1:13" ht="18" x14ac:dyDescent="0.25">
      <c r="A42" s="139"/>
      <c r="B42" s="118" t="s">
        <v>33</v>
      </c>
      <c r="C42" s="98"/>
      <c r="D42" s="98"/>
      <c r="E42" s="181">
        <f>SUM(E40:E41)</f>
        <v>6470</v>
      </c>
      <c r="F42" s="98"/>
      <c r="G42" s="99">
        <v>40</v>
      </c>
      <c r="H42" s="168">
        <f>IFERROR(CHOOSE(IF(G42=40,1,IF(G42=60,2,IF(G42=80,3,0))),VLOOKUP(E42,base_com!$A$13:$D$21,3,1),VLOOKUP(E42,base_com!$E$13:$H$21,3,1),VLOOKUP(E42,base_com!$I$13:$L$21,3,0)),"")</f>
        <v>0.13</v>
      </c>
      <c r="I42" s="163">
        <f t="shared" ref="I42" si="8">E42*H42</f>
        <v>841.1</v>
      </c>
      <c r="J42" s="48">
        <f>IF(G42&lt;&gt;"",SUMPRODUCT((SUBSTITUTE($F$5:$F40,RIGHT($F$5:$F40,4),"")&amp;RIGHT($F$5:$F40,1)=SUBSTITUTE($F41,RIGHT($F41,4),"")&amp;RIGHT(F41,1))*$M$6:$M41),"")</f>
        <v>684.6</v>
      </c>
      <c r="K42" s="163">
        <f t="shared" si="3"/>
        <v>156.5</v>
      </c>
      <c r="L42" s="168">
        <f>IFERROR(CHOOSE(IF($G42=40,1,IF($G42=60,2,IF($G42=80,3,0))),VLOOKUP($E42,base_com!$A$13:$D$21,4,1),VLOOKUP(E42,base_com!$E$13:$H$21,4,1),VLOOKUP(E42,base_com!$I$13:$L$21,4,1)),"")</f>
        <v>50</v>
      </c>
      <c r="M42" s="161">
        <f t="shared" ref="M42:M45" si="9">K42+L42</f>
        <v>206.5</v>
      </c>
    </row>
    <row r="43" spans="1:13" x14ac:dyDescent="0.25">
      <c r="A43" s="72" t="s">
        <v>34</v>
      </c>
      <c r="B43" s="34" t="s">
        <v>13</v>
      </c>
      <c r="C43" s="35" t="s">
        <v>14</v>
      </c>
      <c r="D43" s="35" t="s">
        <v>14</v>
      </c>
      <c r="E43" s="66">
        <v>3576</v>
      </c>
      <c r="F43" s="34" t="s">
        <v>51</v>
      </c>
      <c r="G43" s="52"/>
      <c r="H43" s="116"/>
      <c r="I43" s="52"/>
      <c r="J43" s="52"/>
      <c r="K43" s="52"/>
      <c r="L43" s="116"/>
      <c r="M43" s="39"/>
    </row>
    <row r="44" spans="1:13" x14ac:dyDescent="0.25">
      <c r="A44" s="72" t="s">
        <v>34</v>
      </c>
      <c r="B44" s="34" t="s">
        <v>8</v>
      </c>
      <c r="C44" s="35" t="s">
        <v>14</v>
      </c>
      <c r="D44" s="35" t="s">
        <v>14</v>
      </c>
      <c r="E44" s="66">
        <v>3459</v>
      </c>
      <c r="F44" s="34" t="s">
        <v>51</v>
      </c>
      <c r="G44" s="52"/>
      <c r="H44" s="116"/>
      <c r="I44" s="52"/>
      <c r="J44" s="52"/>
      <c r="K44" s="52"/>
      <c r="L44" s="116"/>
      <c r="M44" s="46"/>
    </row>
    <row r="45" spans="1:13" ht="18" x14ac:dyDescent="0.25">
      <c r="A45" s="97"/>
      <c r="B45" s="39" t="s">
        <v>33</v>
      </c>
      <c r="C45" s="81"/>
      <c r="D45" s="81"/>
      <c r="E45" s="182">
        <f>SUM(E43:E44)</f>
        <v>7035</v>
      </c>
      <c r="F45" s="81"/>
      <c r="G45" s="163">
        <v>80</v>
      </c>
      <c r="H45" s="168">
        <f>IFERROR(CHOOSE(IF(G45=40,1,IF(G45=60,2,IF(G45=80,3,0))),VLOOKUP(E45,base_com!$A$13:$D$21,3,1),VLOOKUP(E45,base_com!$E$13:$H$21,3,1),VLOOKUP(E45,base_com!$I$13:$L$21,3,1)),"")</f>
        <v>0.12</v>
      </c>
      <c r="I45" s="163">
        <f t="shared" ref="I45" si="10">E45*H45</f>
        <v>844.19999999999993</v>
      </c>
      <c r="J45" s="48">
        <f>IF(G45&lt;&gt;"",SUMPRODUCT((SUBSTITUTE($F$5:$F43,RIGHT($F$5:$F43,4),"")&amp;RIGHT($F$5:$F43,1)=SUBSTITUTE($F44,RIGHT($F44,4),"")&amp;RIGHT(F44,1))*$M$6:$M44),"")</f>
        <v>795.6</v>
      </c>
      <c r="K45" s="163">
        <f t="shared" si="3"/>
        <v>48.599999999999909</v>
      </c>
      <c r="L45" s="168">
        <f>IFERROR(CHOOSE(IF($G45=40,1,IF($G45=60,2,IF($G45=80,3,0))),VLOOKUP($E45,base_com!$A$13:$D$21,4,1),VLOOKUP(E45,base_com!$E$13:$H$21,4,1),VLOOKUP(E45,base_com!$I$13:$L$21,4,1)),"")</f>
        <v>0</v>
      </c>
      <c r="M45" s="161">
        <f t="shared" si="9"/>
        <v>48.599999999999909</v>
      </c>
    </row>
    <row r="46" spans="1:13" ht="18" x14ac:dyDescent="0.25">
      <c r="A46" s="119" t="s">
        <v>34</v>
      </c>
      <c r="B46" s="120" t="s">
        <v>13</v>
      </c>
      <c r="C46" s="121" t="s">
        <v>14</v>
      </c>
      <c r="D46" s="121" t="s">
        <v>14</v>
      </c>
      <c r="E46" s="121">
        <v>3570</v>
      </c>
      <c r="F46" s="120" t="s">
        <v>48</v>
      </c>
      <c r="G46" s="122"/>
      <c r="H46" s="116"/>
      <c r="I46" s="52"/>
      <c r="J46" s="52"/>
      <c r="K46" s="52"/>
      <c r="L46" s="117" t="str">
        <f>IFERROR(CHOOSE(IF($G46=40,1,IF($G46=60,2,IF($G46=80,3,0))),VLOOKUP($E46,base_com!$A$13:$D$21,4,1),VLOOKUP(E46,base_com!$E$13:$H$21,4,1),VLOOKUP(E46,base_com!$I$13:$L$21,4,1)),"")</f>
        <v/>
      </c>
      <c r="M46" s="46"/>
    </row>
    <row r="47" spans="1:13" ht="18" x14ac:dyDescent="0.25">
      <c r="A47" s="119" t="s">
        <v>34</v>
      </c>
      <c r="B47" s="130"/>
      <c r="C47" s="121" t="s">
        <v>14</v>
      </c>
      <c r="D47" s="121" t="s">
        <v>14</v>
      </c>
      <c r="E47" s="121">
        <v>5450</v>
      </c>
      <c r="F47" s="120" t="s">
        <v>48</v>
      </c>
      <c r="G47" s="131"/>
      <c r="H47" s="116"/>
      <c r="I47" s="52"/>
      <c r="J47" s="52"/>
      <c r="K47" s="52"/>
      <c r="L47" s="117" t="str">
        <f>IFERROR(CHOOSE(IF($G47=40,1,IF($G47=60,2,IF($G47=80,3,0))),VLOOKUP($E47,base_com!$A$13:$D$21,4,1),VLOOKUP(E47,base_com!$E$13:$H$21,4,1),VLOOKUP(E47,base_com!$I$13:$L$21,4,1)),"")</f>
        <v/>
      </c>
      <c r="M47" s="46"/>
    </row>
    <row r="48" spans="1:13" ht="18" x14ac:dyDescent="0.25">
      <c r="A48" s="132"/>
      <c r="B48" s="125" t="s">
        <v>33</v>
      </c>
      <c r="C48" s="133"/>
      <c r="D48" s="133"/>
      <c r="E48" s="134">
        <f>SUM(E46:E47)</f>
        <v>9020</v>
      </c>
      <c r="F48" s="133"/>
      <c r="G48" s="131">
        <v>60</v>
      </c>
      <c r="H48" s="117">
        <f>IFERROR(CHOOSE(IF(G48=40,1,IF(G48=60,2,IF(G48=80,3,0))),VLOOKUP(E48,base_com!$A$13:$D$21,3,1),VLOOKUP(E48,base_com!$E$13:$H$21,3,1),VLOOKUP(E48,base_com!$I$13:$L$21,3,1)),"")</f>
        <v>0.13</v>
      </c>
      <c r="I48" s="53">
        <f t="shared" ref="I48" si="11">E48*H48</f>
        <v>1172.6000000000001</v>
      </c>
      <c r="J48" s="48">
        <f>IF(G48&lt;&gt;"",SUMPRODUCT((SUBSTITUTE($F$5:$F46,RIGHT($F$5:$F46,4),"")&amp;RIGHT($F$5:$F46,1)=SUBSTITUTE($F47,RIGHT($F47,4),"")&amp;RIGHT(F47,1))*$M$6:$M47),"")</f>
        <v>360.48</v>
      </c>
      <c r="K48" s="53">
        <f t="shared" ref="K48" si="12">I48-J48</f>
        <v>812.12000000000012</v>
      </c>
      <c r="L48" s="117">
        <f>IFERROR(CHOOSE(IF($G48=40,1,IF($G48=60,2,IF($G48=80,3,0))),VLOOKUP($E48,base_com!$A$13:$D$21,4,1),VLOOKUP(E48,base_com!$E$13:$H$21,4,1),VLOOKUP(E48,base_com!$I$13:$L$21,4,1)),"")</f>
        <v>75</v>
      </c>
      <c r="M48" s="160">
        <f t="shared" ref="M48" si="13">K48+L48</f>
        <v>887.12000000000012</v>
      </c>
    </row>
    <row r="49" spans="1:13" ht="18" x14ac:dyDescent="0.25">
      <c r="A49" s="141" t="s">
        <v>34</v>
      </c>
      <c r="B49" s="79" t="s">
        <v>13</v>
      </c>
      <c r="C49" s="78" t="s">
        <v>14</v>
      </c>
      <c r="D49" s="78" t="s">
        <v>14</v>
      </c>
      <c r="E49" s="78">
        <v>5680</v>
      </c>
      <c r="F49" s="79" t="s">
        <v>50</v>
      </c>
      <c r="G49" s="80"/>
      <c r="H49" s="116"/>
      <c r="I49" s="52"/>
      <c r="J49" s="52"/>
      <c r="K49" s="52"/>
      <c r="L49" s="117" t="str">
        <f>IFERROR(CHOOSE(IF($G49=40,1,IF($G49=60,2,IF($G49=80,3,0))),VLOOKUP($E49,base_com!$A$13:$D$21,4,1),VLOOKUP(E49,base_com!$E$13:$H$21,4,1),VLOOKUP(E49,base_com!$I$13:$L$21,4,1)),"")</f>
        <v/>
      </c>
      <c r="M49" s="46"/>
    </row>
    <row r="50" spans="1:13" ht="18" x14ac:dyDescent="0.25">
      <c r="A50" s="141" t="s">
        <v>34</v>
      </c>
      <c r="B50" s="142"/>
      <c r="C50" s="78" t="s">
        <v>14</v>
      </c>
      <c r="D50" s="78" t="s">
        <v>14</v>
      </c>
      <c r="E50" s="78">
        <v>3560</v>
      </c>
      <c r="F50" s="79" t="s">
        <v>50</v>
      </c>
      <c r="G50" s="80"/>
      <c r="H50" s="116"/>
      <c r="I50" s="52"/>
      <c r="J50" s="52"/>
      <c r="K50" s="52"/>
      <c r="L50" s="114" t="str">
        <f>IFERROR(CHOOSE(IF($G50=40,1,IF($G50=60,2,IF($G50=80,3,0))),VLOOKUP($E50,base_com!$A$13:$D$21,4,1),VLOOKUP(E50,base_com!$E$13:$H$21,4,1),VLOOKUP(E50,base_com!$I$13:$L$21,4,1)),"")</f>
        <v/>
      </c>
      <c r="M50" s="46"/>
    </row>
    <row r="51" spans="1:13" ht="18" x14ac:dyDescent="0.25">
      <c r="A51" s="147"/>
      <c r="B51" s="148" t="s">
        <v>33</v>
      </c>
      <c r="C51" s="83"/>
      <c r="D51" s="83"/>
      <c r="E51" s="82">
        <f>SUM(E49:E50)</f>
        <v>9240</v>
      </c>
      <c r="F51" s="83"/>
      <c r="G51" s="84">
        <v>60</v>
      </c>
      <c r="H51" s="168">
        <f>IFERROR(CHOOSE(IF(G51=40,1,IF(G51=60,2,IF(G51=80,3,0))),VLOOKUP(E51,base_com!$A$13:$D$21,3,1),VLOOKUP(E51,base_com!$E$13:$H$21,3,1),VLOOKUP(E51,base_com!$I$13:$L$21,3,1)),"")</f>
        <v>0.13</v>
      </c>
      <c r="I51" s="163">
        <f t="shared" ref="I51:I60" si="14">E51*H51</f>
        <v>1201.2</v>
      </c>
      <c r="J51" s="48">
        <f>IF(G51&lt;&gt;"",SUMPRODUCT((SUBSTITUTE($F$5:$F49,RIGHT($F$5:$F49,4),"")&amp;RIGHT($F$5:$F49,1)=SUBSTITUTE($F50,RIGHT($F50,4),"")&amp;RIGHT(F50,1))*$M$6:$M50),"")</f>
        <v>928.19</v>
      </c>
      <c r="K51" s="163">
        <f t="shared" ref="K51" si="15">I51-J51</f>
        <v>273.01</v>
      </c>
      <c r="L51" s="168">
        <f>IFERROR(CHOOSE(IF($G51=40,1,IF($G51=60,2,IF($G51=80,3,0))),VLOOKUP($E51,base_com!$A$13:$D$21,4,1),VLOOKUP(E51,base_com!$E$13:$H$21,4,1),VLOOKUP(E51,base_com!$I$13:$L$21,4,1)),"")</f>
        <v>75</v>
      </c>
      <c r="M51" s="161">
        <f t="shared" ref="M51" si="16">K51+L51</f>
        <v>348.01</v>
      </c>
    </row>
    <row r="52" spans="1:13" ht="18" x14ac:dyDescent="0.25">
      <c r="A52" s="88" t="s">
        <v>34</v>
      </c>
      <c r="B52" s="60" t="s">
        <v>13</v>
      </c>
      <c r="C52" s="59" t="s">
        <v>14</v>
      </c>
      <c r="D52" s="59" t="s">
        <v>14</v>
      </c>
      <c r="E52" s="102">
        <v>3670</v>
      </c>
      <c r="F52" s="103" t="s">
        <v>53</v>
      </c>
      <c r="G52" s="104"/>
      <c r="H52" s="116"/>
      <c r="I52" s="53">
        <f t="shared" si="14"/>
        <v>0</v>
      </c>
      <c r="J52" s="52"/>
      <c r="K52" s="52"/>
      <c r="L52" s="117" t="str">
        <f>IFERROR(CHOOSE(IF($G52=40,1,IF($G52=60,2,IF($G52=80,3,0))),VLOOKUP($E52,base_com!$A$13:$D$21,4,1),VLOOKUP(E52,base_com!$E$13:$H$21,4,1),VLOOKUP(E52,base_com!$I$13:$L$21,4,1)),"")</f>
        <v/>
      </c>
      <c r="M52" s="46"/>
    </row>
    <row r="53" spans="1:13" ht="18" x14ac:dyDescent="0.25">
      <c r="A53" s="88" t="s">
        <v>34</v>
      </c>
      <c r="B53" s="60" t="s">
        <v>8</v>
      </c>
      <c r="C53" s="59" t="s">
        <v>14</v>
      </c>
      <c r="D53" s="59" t="s">
        <v>14</v>
      </c>
      <c r="E53" s="102">
        <v>3450</v>
      </c>
      <c r="F53" s="103" t="s">
        <v>53</v>
      </c>
      <c r="G53" s="104"/>
      <c r="H53" s="116"/>
      <c r="I53" s="52">
        <f t="shared" si="14"/>
        <v>0</v>
      </c>
      <c r="J53" s="52"/>
      <c r="K53" s="52"/>
      <c r="L53" s="114" t="str">
        <f>IFERROR(CHOOSE(IF($G53=40,1,IF($G53=60,2,IF($G53=80,3,0))),VLOOKUP($E53,base_com!$A$13:$D$21,4,1),VLOOKUP(E53,base_com!$E$13:$H$21,4,1),VLOOKUP(E53,base_com!$I$13:$L$21,4,1)),"")</f>
        <v/>
      </c>
      <c r="M53" s="46"/>
    </row>
    <row r="54" spans="1:13" ht="18" x14ac:dyDescent="0.25">
      <c r="A54" s="105"/>
      <c r="B54" s="39" t="s">
        <v>33</v>
      </c>
      <c r="C54" s="106"/>
      <c r="D54" s="107"/>
      <c r="E54" s="63">
        <f>SUM(E52:E53)</f>
        <v>7120</v>
      </c>
      <c r="F54" s="108"/>
      <c r="G54" s="109">
        <v>60</v>
      </c>
      <c r="H54" s="168">
        <f>IFERROR(CHOOSE(IF(G54=40,1,IF(G54=60,2,IF(G54=80,3,0))),VLOOKUP(E54,base_com!$A$13:$D$21,3,1),VLOOKUP(E54,base_com!$E$13:$H$21,3,1),VLOOKUP(E54,base_com!$I$13:$L$21,3,1)),"")</f>
        <v>0.13</v>
      </c>
      <c r="I54" s="163">
        <f t="shared" si="14"/>
        <v>925.6</v>
      </c>
      <c r="J54" s="48">
        <f>IF(G54&lt;&gt;"",SUMPRODUCT((SUBSTITUTE($F$5:$F52,RIGHT($F$5:$F52,4),"")&amp;RIGHT($F$5:$F52,1)=SUBSTITUTE($F53,RIGHT($F53,4),"")&amp;RIGHT(F53,1))*$M$6:$M53),"")</f>
        <v>987.6</v>
      </c>
      <c r="K54" s="163">
        <f t="shared" ref="K54" si="17">I54-J54</f>
        <v>-62</v>
      </c>
      <c r="L54" s="168">
        <f>IFERROR(CHOOSE(IF($G54=40,1,IF($G54=60,2,IF($G54=80,3,0))),VLOOKUP($E54,base_com!$A$13:$D$21,4,1),VLOOKUP(E54,base_com!$E$13:$H$21,4,1),VLOOKUP(E54,base_com!$I$13:$L$21,4,1)),"")</f>
        <v>75</v>
      </c>
      <c r="M54" s="161">
        <f t="shared" ref="M54" si="18">K54+L54</f>
        <v>13</v>
      </c>
    </row>
    <row r="55" spans="1:13" ht="18" x14ac:dyDescent="0.25">
      <c r="A55" s="72" t="s">
        <v>34</v>
      </c>
      <c r="B55" s="37" t="s">
        <v>11</v>
      </c>
      <c r="C55" s="35" t="s">
        <v>14</v>
      </c>
      <c r="D55" s="34" t="s">
        <v>14</v>
      </c>
      <c r="E55" s="95">
        <v>3150</v>
      </c>
      <c r="F55" s="34" t="s">
        <v>51</v>
      </c>
      <c r="G55" s="52"/>
      <c r="H55" s="116"/>
      <c r="I55" s="53">
        <f t="shared" si="14"/>
        <v>0</v>
      </c>
      <c r="J55" s="52"/>
      <c r="K55" s="52"/>
      <c r="L55" s="117" t="str">
        <f>IFERROR(CHOOSE(IF($G55=40,1,IF($G55=60,2,IF($G55=80,3,0))),VLOOKUP($E55,base_com!$A$13:$D$21,4,1),VLOOKUP(E55,base_com!$E$13:$H$21,4,1),VLOOKUP(E55,base_com!$I$13:$L$21,4,1)),"")</f>
        <v/>
      </c>
      <c r="M55" s="46"/>
    </row>
    <row r="56" spans="1:13" ht="18" x14ac:dyDescent="0.25">
      <c r="A56" s="72" t="s">
        <v>34</v>
      </c>
      <c r="B56" s="34" t="s">
        <v>32</v>
      </c>
      <c r="C56" s="35" t="s">
        <v>14</v>
      </c>
      <c r="D56" s="34" t="s">
        <v>14</v>
      </c>
      <c r="E56" s="95">
        <v>1800</v>
      </c>
      <c r="F56" s="34" t="s">
        <v>51</v>
      </c>
      <c r="G56" s="52"/>
      <c r="H56" s="116"/>
      <c r="I56" s="52">
        <f t="shared" si="14"/>
        <v>0</v>
      </c>
      <c r="J56" s="52"/>
      <c r="K56" s="52"/>
      <c r="L56" s="114" t="str">
        <f>IFERROR(CHOOSE(IF($G56=40,1,IF($G56=60,2,IF($G56=80,3,0))),VLOOKUP($E56,base_com!$A$13:$D$21,4,1),VLOOKUP(E56,base_com!$E$13:$H$21,4,1),VLOOKUP(E56,base_com!$I$13:$L$21,4,1)),"")</f>
        <v/>
      </c>
      <c r="M56" s="46"/>
    </row>
    <row r="57" spans="1:13" ht="18" x14ac:dyDescent="0.25">
      <c r="A57" s="76"/>
      <c r="B57" s="39" t="s">
        <v>33</v>
      </c>
      <c r="C57" s="39"/>
      <c r="D57" s="73"/>
      <c r="E57" s="96">
        <f>SUM(E55:E56)</f>
        <v>4950</v>
      </c>
      <c r="F57" s="176"/>
      <c r="G57" s="163">
        <v>60</v>
      </c>
      <c r="H57" s="168">
        <f>IFERROR(CHOOSE(IF(G57=40,1,IF(G57=60,2,IF(G57=80,3,0))),VLOOKUP(E57,base_com!$A$13:$D$21,3,1),VLOOKUP(E57,base_com!$E$13:$H$21,3,1),VLOOKUP(E57,base_com!$I$13:$L$21,3,1)),"")</f>
        <v>0.12</v>
      </c>
      <c r="I57" s="163">
        <f t="shared" si="14"/>
        <v>594</v>
      </c>
      <c r="J57" s="48">
        <f>IF(G57&lt;&gt;"",SUMPRODUCT((SUBSTITUTE($F$5:$F55,RIGHT($F$5:$F55,4),"")&amp;RIGHT($F$5:$F55,1)=SUBSTITUTE($F56,RIGHT($F56,4),"")&amp;RIGHT(F56,1))*$M$6:$M56),"")</f>
        <v>844.19999999999993</v>
      </c>
      <c r="K57" s="163">
        <f t="shared" ref="K57" si="19">I57-J57</f>
        <v>-250.19999999999993</v>
      </c>
      <c r="L57" s="168">
        <f>IFERROR(CHOOSE(IF($G57=40,1,IF($G57=60,2,IF($G57=80,3,0))),VLOOKUP($E57,base_com!$A$13:$D$21,4,1),VLOOKUP(E57,base_com!$E$13:$H$21,4,1),VLOOKUP(E57,base_com!$I$13:$L$21,4,1)),"")</f>
        <v>0</v>
      </c>
      <c r="M57" s="161">
        <f t="shared" ref="M57" si="20">K57+L57</f>
        <v>-250.19999999999993</v>
      </c>
    </row>
    <row r="58" spans="1:13" ht="18" x14ac:dyDescent="0.25">
      <c r="A58" s="150" t="s">
        <v>34</v>
      </c>
      <c r="B58" s="151" t="s">
        <v>12</v>
      </c>
      <c r="C58" s="151" t="s">
        <v>14</v>
      </c>
      <c r="D58" s="151" t="s">
        <v>14</v>
      </c>
      <c r="E58" s="151">
        <v>1804</v>
      </c>
      <c r="F58" s="152" t="s">
        <v>52</v>
      </c>
      <c r="G58" s="153"/>
      <c r="H58" s="116"/>
      <c r="I58" s="53">
        <f t="shared" si="14"/>
        <v>0</v>
      </c>
      <c r="J58" s="52"/>
      <c r="K58" s="52"/>
      <c r="L58" s="117" t="str">
        <f>IFERROR(CHOOSE(IF($G58=40,1,IF($G58=60,2,IF($G58=80,3,0))),VLOOKUP($E58,base_com!$A$13:$D$21,4,1),VLOOKUP(E58,base_com!$E$13:$H$21,4,1),VLOOKUP(E58,base_com!$I$13:$L$21,4,1)),"")</f>
        <v/>
      </c>
      <c r="M58" s="46"/>
    </row>
    <row r="59" spans="1:13" ht="18" x14ac:dyDescent="0.25">
      <c r="A59" s="150" t="s">
        <v>34</v>
      </c>
      <c r="B59" s="152" t="s">
        <v>9</v>
      </c>
      <c r="C59" s="151" t="s">
        <v>14</v>
      </c>
      <c r="D59" s="151" t="s">
        <v>14</v>
      </c>
      <c r="E59" s="151">
        <v>3780</v>
      </c>
      <c r="F59" s="152" t="s">
        <v>52</v>
      </c>
      <c r="G59" s="153"/>
      <c r="H59" s="116"/>
      <c r="I59" s="53">
        <f t="shared" si="14"/>
        <v>0</v>
      </c>
      <c r="J59" s="52"/>
      <c r="K59" s="52"/>
      <c r="L59" s="117" t="str">
        <f>IFERROR(CHOOSE(IF($G59=40,1,IF($G59=60,2,IF($G59=80,3,0))),VLOOKUP($E59,base_com!$A$13:$D$21,4,1),VLOOKUP(E59,base_com!$E$13:$H$21,4,1),VLOOKUP(E59,base_com!$I$13:$L$21,4,1)),"")</f>
        <v/>
      </c>
      <c r="M59" s="46"/>
    </row>
    <row r="60" spans="1:13" ht="18.75" thickBot="1" x14ac:dyDescent="0.3">
      <c r="A60" s="154"/>
      <c r="B60" s="39" t="s">
        <v>33</v>
      </c>
      <c r="C60" s="155"/>
      <c r="D60" s="156"/>
      <c r="E60" s="157">
        <f>SUM(E58:E59)</f>
        <v>5584</v>
      </c>
      <c r="F60" s="158"/>
      <c r="G60" s="159">
        <v>80</v>
      </c>
      <c r="H60" s="117">
        <f>IFERROR(CHOOSE(IF(G60=40,1,IF(G60=60,2,IF(G60=80,3,0))),VLOOKUP(E60,base_com!$A$13:$D$21,3,1),VLOOKUP(E60,base_com!$E$13:$H$21,3,1),VLOOKUP(E60,base_com!$I$13:$L$21,3,1)),"")</f>
        <v>0.08</v>
      </c>
      <c r="I60" s="53">
        <f t="shared" si="14"/>
        <v>446.72</v>
      </c>
      <c r="J60" s="48">
        <f>IF(G60&lt;&gt;"",SUMPRODUCT((SUBSTITUTE($F$5:$F58,RIGHT($F$5:$F58,4),"")&amp;RIGHT($F$5:$F58,1)=SUBSTITUTE($F59,RIGHT($F59,4),"")&amp;RIGHT(F59,1))*$M$6:$M59),"")</f>
        <v>870.12</v>
      </c>
      <c r="K60" s="53">
        <f t="shared" ref="K60" si="21">I60-J60</f>
        <v>-423.4</v>
      </c>
      <c r="L60" s="117">
        <f>IFERROR(CHOOSE(IF($G60=40,1,IF($G60=60,2,IF($G60=80,3,0))),VLOOKUP($E60,base_com!$A$13:$D$21,4,1),VLOOKUP(E60,base_com!$E$13:$H$21,4,1),VLOOKUP(E60,base_com!$I$13:$L$21,4,1)),"")</f>
        <v>0</v>
      </c>
      <c r="M60" s="160">
        <f t="shared" ref="M60" si="22">K60+L60</f>
        <v>-423.4</v>
      </c>
    </row>
  </sheetData>
  <pageMargins left="0" right="0" top="0.35433070866141736" bottom="0" header="0.31496062992125984" footer="0.31496062992125984"/>
  <pageSetup paperSize="9" scale="76"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base_com</vt:lpstr>
      <vt:lpstr>juillet</vt:lpstr>
      <vt:lpstr>base_com!Zone_d_impression</vt:lpstr>
      <vt:lpstr>juillet!Zone_d_impression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pap;Philou10120</dc:creator>
  <cp:lastModifiedBy>pap</cp:lastModifiedBy>
  <cp:lastPrinted>2018-09-13T13:38:19Z</cp:lastPrinted>
  <dcterms:created xsi:type="dcterms:W3CDTF">2013-11-14T09:16:13Z</dcterms:created>
  <dcterms:modified xsi:type="dcterms:W3CDTF">2018-09-13T13:53:14Z</dcterms:modified>
</cp:coreProperties>
</file>