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360" windowHeight="6855" tabRatio="632"/>
  </bookViews>
  <sheets>
    <sheet name="DEPISTAGES" sheetId="1" r:id="rId1"/>
    <sheet name="TCD" sheetId="8" r:id="rId2"/>
    <sheet name="Feuil1" sheetId="3" r:id="rId3"/>
    <sheet name="FEUIL2" sheetId="4" r:id="rId4"/>
  </sheets>
  <definedNames>
    <definedName name="_xlnm._FilterDatabase" localSheetId="0" hidden="1">DEPISTAGES!$A$1:$O$52</definedName>
  </definedNames>
  <calcPr calcId="152511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 a="1"/>
  <c r="D64" i="1" s="1"/>
  <c r="B66" i="1"/>
  <c r="C10" i="8" l="1"/>
  <c r="C9" i="8"/>
  <c r="A18" i="8"/>
  <c r="E57" i="1"/>
  <c r="E58" i="1" s="1"/>
  <c r="E59" i="1" s="1"/>
  <c r="E60" i="1" s="1"/>
  <c r="E61" i="1" s="1"/>
  <c r="D91" i="3" l="1"/>
  <c r="E89" i="3"/>
  <c r="F89" i="3"/>
  <c r="G89" i="3"/>
  <c r="D89" i="3"/>
  <c r="D34" i="3"/>
  <c r="E34" i="3"/>
  <c r="F34" i="3"/>
  <c r="G34" i="3"/>
  <c r="C34" i="3"/>
  <c r="N9" i="1"/>
  <c r="N5" i="1"/>
  <c r="N4" i="1"/>
  <c r="N10" i="1"/>
  <c r="N15" i="1"/>
  <c r="N31" i="1"/>
  <c r="N21" i="1"/>
  <c r="N12" i="1"/>
  <c r="N23" i="1"/>
  <c r="N22" i="1"/>
  <c r="N47" i="1"/>
  <c r="N39" i="1"/>
  <c r="N26" i="1"/>
  <c r="N20" i="1"/>
  <c r="N38" i="1"/>
  <c r="N7" i="1"/>
  <c r="N27" i="1"/>
  <c r="N28" i="1"/>
  <c r="N40" i="1"/>
  <c r="N24" i="1"/>
  <c r="N16" i="1"/>
  <c r="N37" i="1"/>
  <c r="N34" i="1"/>
  <c r="N3" i="1"/>
  <c r="N43" i="1"/>
  <c r="N36" i="1"/>
  <c r="N33" i="1"/>
  <c r="N45" i="1"/>
  <c r="N18" i="1"/>
  <c r="N41" i="1"/>
  <c r="N42" i="1"/>
  <c r="N14" i="1"/>
  <c r="N17" i="1"/>
  <c r="N19" i="1"/>
  <c r="N13" i="1"/>
  <c r="N44" i="1"/>
  <c r="N35" i="1"/>
  <c r="N30" i="1"/>
  <c r="N6" i="1"/>
  <c r="N25" i="1"/>
  <c r="N48" i="1"/>
  <c r="N50" i="1"/>
  <c r="N46" i="1"/>
  <c r="N51" i="1"/>
  <c r="N2" i="1"/>
  <c r="N32" i="1"/>
  <c r="N8" i="1"/>
  <c r="N52" i="1"/>
  <c r="N49" i="1"/>
  <c r="N29" i="1"/>
  <c r="N11" i="1"/>
  <c r="M9" i="1"/>
  <c r="M5" i="1"/>
  <c r="M4" i="1"/>
  <c r="M10" i="1"/>
  <c r="M15" i="1"/>
  <c r="M31" i="1"/>
  <c r="M21" i="1"/>
  <c r="M12" i="1"/>
  <c r="M23" i="1"/>
  <c r="M22" i="1"/>
  <c r="M47" i="1"/>
  <c r="M39" i="1"/>
  <c r="M26" i="1"/>
  <c r="M20" i="1"/>
  <c r="M38" i="1"/>
  <c r="M7" i="1"/>
  <c r="M27" i="1"/>
  <c r="M28" i="1"/>
  <c r="M40" i="1"/>
  <c r="M24" i="1"/>
  <c r="M16" i="1"/>
  <c r="M37" i="1"/>
  <c r="M34" i="1"/>
  <c r="M3" i="1"/>
  <c r="M43" i="1"/>
  <c r="M36" i="1"/>
  <c r="M33" i="1"/>
  <c r="M45" i="1"/>
  <c r="M18" i="1"/>
  <c r="M41" i="1"/>
  <c r="M42" i="1"/>
  <c r="M14" i="1"/>
  <c r="M17" i="1"/>
  <c r="M19" i="1"/>
  <c r="M13" i="1"/>
  <c r="M44" i="1"/>
  <c r="M35" i="1"/>
  <c r="M30" i="1"/>
  <c r="M6" i="1"/>
  <c r="M25" i="1"/>
  <c r="M48" i="1"/>
  <c r="M50" i="1"/>
  <c r="M46" i="1"/>
  <c r="M51" i="1"/>
  <c r="M2" i="1"/>
  <c r="M32" i="1"/>
  <c r="M8" i="1"/>
  <c r="M52" i="1"/>
  <c r="M49" i="1"/>
  <c r="M29" i="1"/>
  <c r="M11" i="1"/>
  <c r="O11" i="1" l="1"/>
  <c r="O46" i="1"/>
  <c r="O13" i="1"/>
  <c r="O33" i="1"/>
  <c r="O40" i="1"/>
  <c r="O47" i="1"/>
  <c r="O4" i="1"/>
  <c r="O49" i="1"/>
  <c r="O2" i="1"/>
  <c r="O48" i="1"/>
  <c r="O35" i="1"/>
  <c r="O17" i="1"/>
  <c r="O18" i="1"/>
  <c r="O43" i="1"/>
  <c r="O16" i="1"/>
  <c r="O27" i="1"/>
  <c r="O26" i="1"/>
  <c r="O23" i="1"/>
  <c r="O15" i="1"/>
  <c r="O9" i="1"/>
  <c r="O8" i="1"/>
  <c r="O6" i="1"/>
  <c r="O42" i="1"/>
  <c r="O34" i="1"/>
  <c r="O38" i="1"/>
  <c r="O21" i="1"/>
  <c r="O29" i="1"/>
  <c r="O32" i="1"/>
  <c r="O50" i="1"/>
  <c r="O30" i="1"/>
  <c r="O19" i="1"/>
  <c r="O41" i="1"/>
  <c r="O36" i="1"/>
  <c r="O37" i="1"/>
  <c r="O28" i="1"/>
  <c r="O20" i="1"/>
  <c r="O22" i="1"/>
  <c r="O31" i="1"/>
  <c r="O5" i="1"/>
  <c r="O52" i="1"/>
  <c r="O51" i="1"/>
  <c r="O25" i="1"/>
  <c r="O44" i="1"/>
  <c r="O14" i="1"/>
  <c r="O45" i="1"/>
  <c r="O3" i="1"/>
  <c r="O24" i="1"/>
  <c r="O7" i="1"/>
  <c r="O39" i="1"/>
  <c r="O12" i="1"/>
  <c r="O10" i="1"/>
  <c r="P17" i="1" l="1"/>
  <c r="P2" i="1"/>
  <c r="P12" i="1"/>
  <c r="P13" i="1"/>
  <c r="P7" i="1"/>
  <c r="P14" i="1"/>
  <c r="P52" i="1"/>
  <c r="P20" i="1"/>
  <c r="P41" i="1"/>
  <c r="P32" i="1"/>
  <c r="P34" i="1"/>
  <c r="P9" i="1"/>
  <c r="P27" i="1"/>
  <c r="P49" i="1"/>
  <c r="P33" i="1"/>
  <c r="P10" i="1"/>
  <c r="P24" i="1"/>
  <c r="P44" i="1"/>
  <c r="P5" i="1"/>
  <c r="P28" i="1"/>
  <c r="P19" i="1"/>
  <c r="P29" i="1"/>
  <c r="P42" i="1"/>
  <c r="P15" i="1"/>
  <c r="P16" i="1"/>
  <c r="P35" i="1"/>
  <c r="P4" i="1"/>
  <c r="P3" i="1"/>
  <c r="P25" i="1"/>
  <c r="P31" i="1"/>
  <c r="P37" i="1"/>
  <c r="P30" i="1"/>
  <c r="P21" i="1"/>
  <c r="P6" i="1"/>
  <c r="P23" i="1"/>
  <c r="P43" i="1"/>
  <c r="P48" i="1"/>
  <c r="P47" i="1"/>
  <c r="P46" i="1"/>
  <c r="P39" i="1"/>
  <c r="P45" i="1"/>
  <c r="P51" i="1"/>
  <c r="P22" i="1"/>
  <c r="P36" i="1"/>
  <c r="P50" i="1"/>
  <c r="P38" i="1"/>
  <c r="P8" i="1"/>
  <c r="P26" i="1"/>
  <c r="P18" i="1"/>
  <c r="P40" i="1"/>
  <c r="P11" i="1"/>
</calcChain>
</file>

<file path=xl/sharedStrings.xml><?xml version="1.0" encoding="utf-8"?>
<sst xmlns="http://schemas.openxmlformats.org/spreadsheetml/2006/main" count="205" uniqueCount="96">
  <si>
    <t>Centre de Sante Rural de Lolobo Beoumi</t>
  </si>
  <si>
    <t>POS_Mai</t>
  </si>
  <si>
    <t>HTS_Janvier</t>
  </si>
  <si>
    <t>HTS_Fevrier</t>
  </si>
  <si>
    <t>HTS_Mars</t>
  </si>
  <si>
    <t>HTS_Avril</t>
  </si>
  <si>
    <t>HTS_Mai</t>
  </si>
  <si>
    <t>POS_Mars</t>
  </si>
  <si>
    <t>POS_Avril</t>
  </si>
  <si>
    <t>Centre de Sante Rural de Konye</t>
  </si>
  <si>
    <t>Centre de Sante Rural de Kwakwa</t>
  </si>
  <si>
    <t>Centre de Sante Rural de Mafoh</t>
  </si>
  <si>
    <t>Centre de Sante Rural de Etokogho</t>
  </si>
  <si>
    <t>Centre de Sante Rural de Madie</t>
  </si>
  <si>
    <t>Centre de Sante Rural de Babess</t>
  </si>
  <si>
    <t>Centre de Sante Urbain de Ndu</t>
  </si>
  <si>
    <t>Centre de Sante Urbain de Wone</t>
  </si>
  <si>
    <t>Centre de Sante Urbain de Lipenja</t>
  </si>
  <si>
    <t>Hopital General de Ndoi</t>
  </si>
  <si>
    <t>Protection Maternelle Infantile de Tole</t>
  </si>
  <si>
    <t>Service de Sante Scolaire et Universitaire de Ntam</t>
  </si>
  <si>
    <t>Dispensaire Rural de Batchuo</t>
  </si>
  <si>
    <t>Centre de Sante Rural de Kembong</t>
  </si>
  <si>
    <t>Centre de Sante Rural de Duea</t>
  </si>
  <si>
    <t>Centre de Sante Urbain de Toko</t>
  </si>
  <si>
    <t>Hopital General de Difenda</t>
  </si>
  <si>
    <t>Centre de Sante Urbain de Ntui</t>
  </si>
  <si>
    <t>Centre de Sante Rural de Alluo</t>
  </si>
  <si>
    <t>Centre de Sante Rural de Ikiwindi</t>
  </si>
  <si>
    <t>Centre de Sante Rural de Bamosu</t>
  </si>
  <si>
    <t>Hopital General de Mbehyah</t>
  </si>
  <si>
    <t>Centre de Sante Rural de Kwa Kwa</t>
  </si>
  <si>
    <t>Centre de Sante Rural de Akwaha</t>
  </si>
  <si>
    <t>Centre de Sante Rural de Betok</t>
  </si>
  <si>
    <t>Centre de Sante Urbain de Egbe</t>
  </si>
  <si>
    <t>Centre de Sante Urbain de Ekotun</t>
  </si>
  <si>
    <t>Dispensaire Rural de Mboka</t>
  </si>
  <si>
    <t>Centre de Sante Rural de Enaga</t>
  </si>
  <si>
    <t>Protection Maternelle Infantile de Pete</t>
  </si>
  <si>
    <t>Centre de Sante Urbain de Matie</t>
  </si>
  <si>
    <t>Centre Hospitalier Universitaire de Eyan</t>
  </si>
  <si>
    <t>Centre Solidarite Action Sociale de Mntehako</t>
  </si>
  <si>
    <t>Centre de Sante Rural de Kosala</t>
  </si>
  <si>
    <t>Centre de Sante Urbain de Batib</t>
  </si>
  <si>
    <t>Centre Medico-Social Loum</t>
  </si>
  <si>
    <t>Centre de Sante Urbain de Ktown</t>
  </si>
  <si>
    <t>Centre de Sante Urbain de Ntam</t>
  </si>
  <si>
    <t>Centre de Sante Urbain de Maseru</t>
  </si>
  <si>
    <t>Centre de Sante Urbain de Diego</t>
  </si>
  <si>
    <t>Centre de Sante Urbain de Nehcho</t>
  </si>
  <si>
    <t>Hopital District de Koum</t>
  </si>
  <si>
    <t>Centre AntiTuberculeux de Ndola</t>
  </si>
  <si>
    <t>Centre de Sante Rural de Mesaje</t>
  </si>
  <si>
    <t>Centre de Sante Urbain de Grand Kois</t>
  </si>
  <si>
    <t>Centre de Sante Rural de Ngolo</t>
  </si>
  <si>
    <t>Maternite deTombo</t>
  </si>
  <si>
    <t>Hexagon</t>
  </si>
  <si>
    <t>Littoral</t>
  </si>
  <si>
    <t>Centre-Sud</t>
  </si>
  <si>
    <t>Ouest</t>
  </si>
  <si>
    <t>REGION</t>
  </si>
  <si>
    <t>Centre de Sante Rural de Ndola</t>
  </si>
  <si>
    <t>POS_Janvier</t>
  </si>
  <si>
    <t>POS_Fevrier</t>
  </si>
  <si>
    <t>SITES  (Etablissements Sanitaires)</t>
  </si>
  <si>
    <t>Hopital General de Bakun</t>
  </si>
  <si>
    <t>Centre de Sante Rural de Nyend</t>
  </si>
  <si>
    <t xml:space="preserve">Ouest </t>
  </si>
  <si>
    <t>TOTAL HTS</t>
  </si>
  <si>
    <t>TOTAL POS</t>
  </si>
  <si>
    <t>yield</t>
  </si>
  <si>
    <t>rang</t>
  </si>
  <si>
    <t>Étiquettes de lignes</t>
  </si>
  <si>
    <t>Total général</t>
  </si>
  <si>
    <t>Somme de HTS_Janvier</t>
  </si>
  <si>
    <t>Somme de HTS_Fevrier</t>
  </si>
  <si>
    <t>Somme de HTS_Mars</t>
  </si>
  <si>
    <t>Somme de HTS_Avril</t>
  </si>
  <si>
    <t>Somme de HTS_Mai</t>
  </si>
  <si>
    <t>Regions</t>
  </si>
  <si>
    <t>Somme de POS_Janvier</t>
  </si>
  <si>
    <t>Somme de POS_Fevrier</t>
  </si>
  <si>
    <t>Somme de POS_Mars</t>
  </si>
  <si>
    <t>Somme de POS_Avril</t>
  </si>
  <si>
    <t>Somme de POS_Mai</t>
  </si>
  <si>
    <t>Region</t>
  </si>
  <si>
    <t>ensemble KUNAKA</t>
  </si>
  <si>
    <t>ENS KUNAKA</t>
  </si>
  <si>
    <t>ENS HTS KUNAKA</t>
  </si>
  <si>
    <t>TX CROIS MENSUEL</t>
  </si>
  <si>
    <t xml:space="preserve"> </t>
  </si>
  <si>
    <t>reponses</t>
  </si>
  <si>
    <t>questions</t>
  </si>
  <si>
    <t>Q1. Dans la colonne O, calculez le taux de positivité au VIH (ligne N / M) par site (établissement sanitaire). Quels sont les 3 sites qui ont un taux de séropositivité au VIH plus élevé.</t>
  </si>
  <si>
    <t>Q3. Quelle est la région qui a dépistée le plus grand nombres de personne pour le VIH au mois d’Avril 2017 ?</t>
  </si>
  <si>
    <t>Q2. Quel est le nom de l’établissement sanitaire (site) dans la région du Littoral qui a dépistée le plus grand nombres de personne pour le VIH au mois d’Avril 2017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</si>
</sst>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1" xfId="0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1" applyFont="1" applyAlignment="1">
      <alignment horizontal="center" vertical="center"/>
    </xf>
    <xf numFmtId="0" fontId="3" fillId="0" borderId="0" xfId="0" applyFont="1"/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6" fillId="4" borderId="0" xfId="0" applyFont="1" applyFill="1" applyAlignment="1">
      <alignment horizontal="center" vertical="center"/>
    </xf>
    <xf numFmtId="0" fontId="1" fillId="4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5" borderId="0" xfId="0" applyFont="1" applyFill="1"/>
    <xf numFmtId="164" fontId="0" fillId="5" borderId="0" xfId="1" applyNumberFormat="1" applyFont="1" applyFill="1"/>
    <xf numFmtId="0" fontId="0" fillId="5" borderId="0" xfId="0" applyFill="1"/>
  </cellXfs>
  <cellStyles count="2">
    <cellStyle name="Normal" xfId="0" builtinId="0"/>
    <cellStyle name="Pourcentage" xfId="1" builtinId="5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Feuil1!$C$28</c:f>
              <c:strCache>
                <c:ptCount val="1"/>
                <c:pt idx="0">
                  <c:v>HTS_Janvier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2293642430628733E-2"/>
                  <c:y val="-4.329004329004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Feuil1!$C$29:$C$33</c:f>
              <c:numCache>
                <c:formatCode>General</c:formatCode>
                <c:ptCount val="5"/>
                <c:pt idx="0">
                  <c:v>1878</c:v>
                </c:pt>
                <c:pt idx="1">
                  <c:v>583</c:v>
                </c:pt>
                <c:pt idx="2">
                  <c:v>988</c:v>
                </c:pt>
                <c:pt idx="3">
                  <c:v>1330</c:v>
                </c:pt>
                <c:pt idx="4">
                  <c:v>149</c:v>
                </c:pt>
              </c:numCache>
            </c:numRef>
          </c:val>
        </c:ser>
        <c:ser>
          <c:idx val="1"/>
          <c:order val="1"/>
          <c:tx>
            <c:strRef>
              <c:f>Feuil1!$D$28</c:f>
              <c:strCache>
                <c:ptCount val="1"/>
                <c:pt idx="0">
                  <c:v>HTS_Fevrier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Feuil1!$D$29:$D$33</c:f>
              <c:numCache>
                <c:formatCode>General</c:formatCode>
                <c:ptCount val="5"/>
                <c:pt idx="0">
                  <c:v>2225</c:v>
                </c:pt>
                <c:pt idx="1">
                  <c:v>659</c:v>
                </c:pt>
                <c:pt idx="2">
                  <c:v>917</c:v>
                </c:pt>
                <c:pt idx="3">
                  <c:v>1335</c:v>
                </c:pt>
                <c:pt idx="4">
                  <c:v>139</c:v>
                </c:pt>
              </c:numCache>
            </c:numRef>
          </c:val>
        </c:ser>
        <c:ser>
          <c:idx val="2"/>
          <c:order val="2"/>
          <c:tx>
            <c:strRef>
              <c:f>Feuil1!$E$28</c:f>
              <c:strCache>
                <c:ptCount val="1"/>
                <c:pt idx="0">
                  <c:v>HTS_Mars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Feuil1!$E$29:$E$33</c:f>
              <c:numCache>
                <c:formatCode>General</c:formatCode>
                <c:ptCount val="5"/>
                <c:pt idx="0">
                  <c:v>3172</c:v>
                </c:pt>
                <c:pt idx="1">
                  <c:v>975</c:v>
                </c:pt>
                <c:pt idx="2">
                  <c:v>2092</c:v>
                </c:pt>
                <c:pt idx="3">
                  <c:v>1545</c:v>
                </c:pt>
                <c:pt idx="4">
                  <c:v>620</c:v>
                </c:pt>
              </c:numCache>
            </c:numRef>
          </c:val>
        </c:ser>
        <c:ser>
          <c:idx val="3"/>
          <c:order val="3"/>
          <c:tx>
            <c:strRef>
              <c:f>Feuil1!$F$28</c:f>
              <c:strCache>
                <c:ptCount val="1"/>
                <c:pt idx="0">
                  <c:v>HTS_Avril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030303030303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7038988408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Feuil1!$F$29:$F$33</c:f>
              <c:numCache>
                <c:formatCode>General</c:formatCode>
                <c:ptCount val="5"/>
                <c:pt idx="0">
                  <c:v>3132</c:v>
                </c:pt>
                <c:pt idx="1">
                  <c:v>736</c:v>
                </c:pt>
                <c:pt idx="2">
                  <c:v>1472</c:v>
                </c:pt>
                <c:pt idx="3">
                  <c:v>1683</c:v>
                </c:pt>
                <c:pt idx="4">
                  <c:v>243</c:v>
                </c:pt>
              </c:numCache>
            </c:numRef>
          </c:val>
        </c:ser>
        <c:ser>
          <c:idx val="4"/>
          <c:order val="4"/>
          <c:tx>
            <c:strRef>
              <c:f>Feuil1!$G$28</c:f>
              <c:strCache>
                <c:ptCount val="1"/>
                <c:pt idx="0">
                  <c:v>HTS_Mai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6343519494204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Feuil1!$B$29:$B$33</c:f>
              <c:strCache>
                <c:ptCount val="5"/>
                <c:pt idx="0">
                  <c:v>Centre-Sud</c:v>
                </c:pt>
                <c:pt idx="1">
                  <c:v>Hexagon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Feuil1!$G$29:$G$33</c:f>
              <c:numCache>
                <c:formatCode>General</c:formatCode>
                <c:ptCount val="5"/>
                <c:pt idx="0">
                  <c:v>3626</c:v>
                </c:pt>
                <c:pt idx="1">
                  <c:v>667</c:v>
                </c:pt>
                <c:pt idx="2">
                  <c:v>1591</c:v>
                </c:pt>
                <c:pt idx="3">
                  <c:v>1637</c:v>
                </c:pt>
                <c:pt idx="4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84824"/>
        <c:axId val="211387256"/>
      </c:barChart>
      <c:catAx>
        <c:axId val="21138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7256"/>
        <c:crosses val="autoZero"/>
        <c:auto val="1"/>
        <c:lblAlgn val="ctr"/>
        <c:lblOffset val="100"/>
        <c:noMultiLvlLbl val="0"/>
      </c:catAx>
      <c:valAx>
        <c:axId val="21138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Feuil1!$B$59</c:f>
              <c:strCache>
                <c:ptCount val="1"/>
                <c:pt idx="0">
                  <c:v>Hexagon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Feuil1!$C$58:$G$58</c:f>
              <c:strCache>
                <c:ptCount val="5"/>
                <c:pt idx="0">
                  <c:v>POS_Janvier</c:v>
                </c:pt>
                <c:pt idx="1">
                  <c:v>POS_Fevrier</c:v>
                </c:pt>
                <c:pt idx="2">
                  <c:v>POS_Mars</c:v>
                </c:pt>
                <c:pt idx="3">
                  <c:v>POS_Avril</c:v>
                </c:pt>
                <c:pt idx="4">
                  <c:v>POS_Mai</c:v>
                </c:pt>
              </c:strCache>
            </c:strRef>
          </c:cat>
          <c:val>
            <c:numRef>
              <c:f>Feuil1!$C$59:$G$59</c:f>
              <c:numCache>
                <c:formatCode>General</c:formatCode>
                <c:ptCount val="5"/>
                <c:pt idx="0">
                  <c:v>11</c:v>
                </c:pt>
                <c:pt idx="1">
                  <c:v>41</c:v>
                </c:pt>
                <c:pt idx="2">
                  <c:v>33</c:v>
                </c:pt>
                <c:pt idx="3">
                  <c:v>35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723456"/>
        <c:axId val="210724520"/>
      </c:barChart>
      <c:catAx>
        <c:axId val="21072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724520"/>
        <c:crosses val="autoZero"/>
        <c:auto val="1"/>
        <c:lblAlgn val="ctr"/>
        <c:lblOffset val="100"/>
        <c:noMultiLvlLbl val="0"/>
      </c:catAx>
      <c:valAx>
        <c:axId val="21072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72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01105078218786E-2"/>
          <c:y val="2.5287843853772422E-2"/>
          <c:w val="0.90529889492178117"/>
          <c:h val="0.84254941198648514"/>
        </c:manualLayout>
      </c:layout>
      <c:lineChart>
        <c:grouping val="standard"/>
        <c:varyColors val="0"/>
        <c:ser>
          <c:idx val="0"/>
          <c:order val="0"/>
          <c:tx>
            <c:strRef>
              <c:f>Feuil1!$B$18</c:f>
              <c:strCache>
                <c:ptCount val="1"/>
                <c:pt idx="0">
                  <c:v>ENS KUNAKA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Feuil1!$C$17:$G$17</c:f>
              <c:strCache>
                <c:ptCount val="5"/>
                <c:pt idx="0">
                  <c:v>HTS_Janvier</c:v>
                </c:pt>
                <c:pt idx="1">
                  <c:v>HTS_Fevrier</c:v>
                </c:pt>
                <c:pt idx="2">
                  <c:v>HTS_Mars</c:v>
                </c:pt>
                <c:pt idx="3">
                  <c:v>HTS_Avril</c:v>
                </c:pt>
                <c:pt idx="4">
                  <c:v>HTS_Mai</c:v>
                </c:pt>
              </c:strCache>
            </c:strRef>
          </c:cat>
          <c:val>
            <c:numRef>
              <c:f>Feuil1!$C$18:$G$18</c:f>
              <c:numCache>
                <c:formatCode>#,##0</c:formatCode>
                <c:ptCount val="5"/>
                <c:pt idx="0">
                  <c:v>4928</c:v>
                </c:pt>
                <c:pt idx="1">
                  <c:v>5275</c:v>
                </c:pt>
                <c:pt idx="2">
                  <c:v>8404</c:v>
                </c:pt>
                <c:pt idx="3">
                  <c:v>7266</c:v>
                </c:pt>
                <c:pt idx="4">
                  <c:v>7739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157648"/>
        <c:axId val="212162128"/>
      </c:lineChart>
      <c:catAx>
        <c:axId val="2121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62128"/>
        <c:crosses val="autoZero"/>
        <c:auto val="1"/>
        <c:lblAlgn val="ctr"/>
        <c:lblOffset val="100"/>
        <c:noMultiLvlLbl val="0"/>
      </c:catAx>
      <c:valAx>
        <c:axId val="21216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15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Feuil1!$B$88</c:f>
              <c:strCache>
                <c:ptCount val="1"/>
                <c:pt idx="0">
                  <c:v>ENS HTS KUNAKA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1264590812625985E-16"/>
                  <c:y val="-2.8248587570621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Feuil1!$C$87:$G$87</c:f>
              <c:strCache>
                <c:ptCount val="5"/>
                <c:pt idx="0">
                  <c:v>HTS_Janvier</c:v>
                </c:pt>
                <c:pt idx="1">
                  <c:v>HTS_Fevrier</c:v>
                </c:pt>
                <c:pt idx="2">
                  <c:v>HTS_Mars</c:v>
                </c:pt>
                <c:pt idx="3">
                  <c:v>HTS_Avril</c:v>
                </c:pt>
                <c:pt idx="4">
                  <c:v>HTS_Mai</c:v>
                </c:pt>
              </c:strCache>
            </c:strRef>
          </c:cat>
          <c:val>
            <c:numRef>
              <c:f>Feuil1!$C$88:$G$88</c:f>
              <c:numCache>
                <c:formatCode>#,##0</c:formatCode>
                <c:ptCount val="5"/>
                <c:pt idx="0">
                  <c:v>4928</c:v>
                </c:pt>
                <c:pt idx="1">
                  <c:v>5275</c:v>
                </c:pt>
                <c:pt idx="2">
                  <c:v>8404</c:v>
                </c:pt>
                <c:pt idx="3">
                  <c:v>7266</c:v>
                </c:pt>
                <c:pt idx="4">
                  <c:v>7739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18288"/>
        <c:axId val="212450696"/>
      </c:lineChart>
      <c:scatterChart>
        <c:scatterStyle val="lineMarker"/>
        <c:varyColors val="0"/>
        <c:ser>
          <c:idx val="1"/>
          <c:order val="1"/>
          <c:tx>
            <c:strRef>
              <c:f>Feuil1!$B$89</c:f>
              <c:strCache>
                <c:ptCount val="1"/>
                <c:pt idx="0">
                  <c:v>TX CROIS MENSUEL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Feuil1!$C$87:$G$87</c:f>
              <c:strCache>
                <c:ptCount val="5"/>
                <c:pt idx="0">
                  <c:v>HTS_Janvier</c:v>
                </c:pt>
                <c:pt idx="1">
                  <c:v>HTS_Fevrier</c:v>
                </c:pt>
                <c:pt idx="2">
                  <c:v>HTS_Mars</c:v>
                </c:pt>
                <c:pt idx="3">
                  <c:v>HTS_Avril</c:v>
                </c:pt>
                <c:pt idx="4">
                  <c:v>HTS_Mai</c:v>
                </c:pt>
              </c:strCache>
            </c:strRef>
          </c:xVal>
          <c:yVal>
            <c:numRef>
              <c:f>Feuil1!$C$89:$G$89</c:f>
              <c:numCache>
                <c:formatCode>0%</c:formatCode>
                <c:ptCount val="5"/>
                <c:pt idx="1">
                  <c:v>7.041396103896104E-2</c:v>
                </c:pt>
                <c:pt idx="2">
                  <c:v>0.59317535545023692</c:v>
                </c:pt>
                <c:pt idx="3">
                  <c:v>-0.13541170871013802</c:v>
                </c:pt>
                <c:pt idx="4">
                  <c:v>6.509771538673273E-2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24536"/>
        <c:axId val="211824152"/>
      </c:scatterChart>
      <c:catAx>
        <c:axId val="21071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0696"/>
        <c:crosses val="autoZero"/>
        <c:auto val="1"/>
        <c:lblAlgn val="ctr"/>
        <c:lblOffset val="100"/>
        <c:noMultiLvlLbl val="0"/>
      </c:catAx>
      <c:valAx>
        <c:axId val="21245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718288"/>
        <c:crosses val="autoZero"/>
        <c:crossBetween val="between"/>
      </c:valAx>
      <c:valAx>
        <c:axId val="2118241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824536"/>
        <c:crosses val="max"/>
        <c:crossBetween val="midCat"/>
      </c:valAx>
      <c:valAx>
        <c:axId val="211824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824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Feuil1!$C$58</c:f>
              <c:strCache>
                <c:ptCount val="1"/>
                <c:pt idx="0">
                  <c:v>POS_Janvier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Feuil1!$C$59:$C$63</c:f>
              <c:numCache>
                <c:formatCode>General</c:formatCode>
                <c:ptCount val="5"/>
                <c:pt idx="0">
                  <c:v>11</c:v>
                </c:pt>
                <c:pt idx="1">
                  <c:v>78</c:v>
                </c:pt>
                <c:pt idx="2">
                  <c:v>18</c:v>
                </c:pt>
                <c:pt idx="3">
                  <c:v>59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Feuil1!$D$58</c:f>
              <c:strCache>
                <c:ptCount val="1"/>
                <c:pt idx="0">
                  <c:v>POS_Fevrier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Feuil1!$D$59:$D$63</c:f>
              <c:numCache>
                <c:formatCode>General</c:formatCode>
                <c:ptCount val="5"/>
                <c:pt idx="0">
                  <c:v>41</c:v>
                </c:pt>
                <c:pt idx="1">
                  <c:v>74</c:v>
                </c:pt>
                <c:pt idx="2">
                  <c:v>36</c:v>
                </c:pt>
                <c:pt idx="3">
                  <c:v>48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Feuil1!$E$58</c:f>
              <c:strCache>
                <c:ptCount val="1"/>
                <c:pt idx="0">
                  <c:v>POS_Mars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Feuil1!$E$59:$E$63</c:f>
              <c:numCache>
                <c:formatCode>General</c:formatCode>
                <c:ptCount val="5"/>
                <c:pt idx="0">
                  <c:v>33</c:v>
                </c:pt>
                <c:pt idx="1">
                  <c:v>126</c:v>
                </c:pt>
                <c:pt idx="2">
                  <c:v>85</c:v>
                </c:pt>
                <c:pt idx="3">
                  <c:v>75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Feuil1!$F$58</c:f>
              <c:strCache>
                <c:ptCount val="1"/>
                <c:pt idx="0">
                  <c:v>POS_Avril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Feuil1!$F$59:$F$63</c:f>
              <c:numCache>
                <c:formatCode>General</c:formatCode>
                <c:ptCount val="5"/>
                <c:pt idx="0">
                  <c:v>35</c:v>
                </c:pt>
                <c:pt idx="1">
                  <c:v>87</c:v>
                </c:pt>
                <c:pt idx="2">
                  <c:v>69</c:v>
                </c:pt>
                <c:pt idx="3">
                  <c:v>65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Feuil1!$G$58</c:f>
              <c:strCache>
                <c:ptCount val="1"/>
                <c:pt idx="0">
                  <c:v>POS_Mai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Feuil1!$B$59:$B$63</c:f>
              <c:strCache>
                <c:ptCount val="5"/>
                <c:pt idx="0">
                  <c:v>Hexagon</c:v>
                </c:pt>
                <c:pt idx="1">
                  <c:v>Centre-Sud</c:v>
                </c:pt>
                <c:pt idx="2">
                  <c:v>Littoral</c:v>
                </c:pt>
                <c:pt idx="3">
                  <c:v>Ouest</c:v>
                </c:pt>
                <c:pt idx="4">
                  <c:v>Ouest </c:v>
                </c:pt>
              </c:strCache>
            </c:strRef>
          </c:cat>
          <c:val>
            <c:numRef>
              <c:f>Feuil1!$G$59:$G$63</c:f>
              <c:numCache>
                <c:formatCode>General</c:formatCode>
                <c:ptCount val="5"/>
                <c:pt idx="0">
                  <c:v>33</c:v>
                </c:pt>
                <c:pt idx="1">
                  <c:v>178</c:v>
                </c:pt>
                <c:pt idx="2">
                  <c:v>73</c:v>
                </c:pt>
                <c:pt idx="3">
                  <c:v>51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040216"/>
        <c:axId val="211903648"/>
      </c:barChart>
      <c:catAx>
        <c:axId val="16304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03648"/>
        <c:crosses val="autoZero"/>
        <c:auto val="1"/>
        <c:lblAlgn val="ctr"/>
        <c:lblOffset val="100"/>
        <c:noMultiLvlLbl val="0"/>
      </c:catAx>
      <c:valAx>
        <c:axId val="2119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04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541020</xdr:colOff>
      <xdr:row>36</xdr:row>
      <xdr:rowOff>60960</xdr:rowOff>
    </xdr:from>
    <xdr:to>
      <xdr:col>7</xdr:col>
      <xdr:colOff>350520</xdr:colOff>
      <xdr:row>52</xdr:row>
      <xdr:rowOff>68580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186690</xdr:colOff>
      <xdr:row>111</xdr:row>
      <xdr:rowOff>163830</xdr:rowOff>
    </xdr:from>
    <xdr:to>
      <xdr:col>5</xdr:col>
      <xdr:colOff>1055370</xdr:colOff>
      <xdr:row>127</xdr:row>
      <xdr:rowOff>57150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403860</xdr:colOff>
      <xdr:row>8</xdr:row>
      <xdr:rowOff>97155</xdr:rowOff>
    </xdr:from>
    <xdr:to>
      <xdr:col>7</xdr:col>
      <xdr:colOff>693420</xdr:colOff>
      <xdr:row>22</xdr:row>
      <xdr:rowOff>188595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1181100</xdr:colOff>
      <xdr:row>93</xdr:row>
      <xdr:rowOff>160020</xdr:rowOff>
    </xdr:from>
    <xdr:to>
      <xdr:col>9</xdr:col>
      <xdr:colOff>365760</xdr:colOff>
      <xdr:row>108</xdr:row>
      <xdr:rowOff>114300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1309687</xdr:colOff>
      <xdr:row>64</xdr:row>
      <xdr:rowOff>109537</xdr:rowOff>
    </xdr:from>
    <xdr:to>
      <xdr:col>5</xdr:col>
      <xdr:colOff>576262</xdr:colOff>
      <xdr:row>78</xdr:row>
      <xdr:rowOff>185737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ne Datolo" refreshedDate="43354.439300115744" createdVersion="5" refreshedVersion="5" minRefreshableVersion="3" recordCount="51">
  <cacheSource type="worksheet">
    <worksheetSource ref="A1:P52" sheet="DEPISTAGES"/>
  </cacheSource>
  <cacheFields count="16">
    <cacheField name="REGION" numFmtId="0">
      <sharedItems count="5">
        <s v="Littoral"/>
        <s v="Hexagon"/>
        <s v="Centre-Sud"/>
        <s v="Ouest"/>
        <s v="Ouest "/>
      </sharedItems>
    </cacheField>
    <cacheField name="SITES  (Etablissements Sanitaires)" numFmtId="0">
      <sharedItems/>
    </cacheField>
    <cacheField name="HTS_Janvier" numFmtId="0">
      <sharedItems containsSemiMixedTypes="0" containsString="0" containsNumber="1" containsInteger="1" minValue="4" maxValue="270"/>
    </cacheField>
    <cacheField name="HTS_Fevrier" numFmtId="0">
      <sharedItems containsSemiMixedTypes="0" containsString="0" containsNumber="1" containsInteger="1" minValue="15" maxValue="324"/>
    </cacheField>
    <cacheField name="HTS_Mars" numFmtId="0">
      <sharedItems containsSemiMixedTypes="0" containsString="0" containsNumber="1" containsInteger="1" minValue="17" maxValue="620"/>
    </cacheField>
    <cacheField name="HTS_Avril" numFmtId="0">
      <sharedItems containsSemiMixedTypes="0" containsString="0" containsNumber="1" containsInteger="1" minValue="1" maxValue="630"/>
    </cacheField>
    <cacheField name="HTS_Mai" numFmtId="0">
      <sharedItems containsSemiMixedTypes="0" containsString="0" containsNumber="1" containsInteger="1" minValue="17" maxValue="736"/>
    </cacheField>
    <cacheField name="POS_Janvier" numFmtId="0">
      <sharedItems containsSemiMixedTypes="0" containsString="0" containsNumber="1" containsInteger="1" minValue="0" maxValue="24"/>
    </cacheField>
    <cacheField name="POS_Fevrier" numFmtId="0">
      <sharedItems containsSemiMixedTypes="0" containsString="0" containsNumber="1" containsInteger="1" minValue="0" maxValue="25"/>
    </cacheField>
    <cacheField name="POS_Mars" numFmtId="0">
      <sharedItems containsSemiMixedTypes="0" containsString="0" containsNumber="1" containsInteger="1" minValue="0" maxValue="41"/>
    </cacheField>
    <cacheField name="POS_Avril" numFmtId="0">
      <sharedItems containsSemiMixedTypes="0" containsString="0" containsNumber="1" containsInteger="1" minValue="0" maxValue="22"/>
    </cacheField>
    <cacheField name="POS_Mai" numFmtId="0">
      <sharedItems containsSemiMixedTypes="0" containsString="0" containsNumber="1" containsInteger="1" minValue="0" maxValue="41"/>
    </cacheField>
    <cacheField name="TOTAL HTS" numFmtId="0">
      <sharedItems containsSemiMixedTypes="0" containsString="0" containsNumber="1" containsInteger="1" minValue="137" maxValue="2298"/>
    </cacheField>
    <cacheField name="TOTAL POS" numFmtId="0">
      <sharedItems containsSemiMixedTypes="0" containsString="0" containsNumber="1" containsInteger="1" minValue="0" maxValue="94"/>
    </cacheField>
    <cacheField name="yield" numFmtId="164">
      <sharedItems containsSemiMixedTypes="0" containsString="0" containsNumber="1" minValue="0" maxValue="0.1415929203539823"/>
    </cacheField>
    <cacheField name="rang" numFmtId="0">
      <sharedItems containsSemiMixedTypes="0" containsString="0" containsNumber="1" containsInteger="1" minValue="1" maxValue="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ne Datolo" refreshedDate="43354.439704629629" createdVersion="5" refreshedVersion="5" minRefreshableVersion="3" recordCount="51">
  <cacheSource type="worksheet">
    <worksheetSource ref="A1:P52" sheet="DEPISTAGES"/>
  </cacheSource>
  <cacheFields count="16">
    <cacheField name="REGION" numFmtId="0">
      <sharedItems count="5">
        <s v="Littoral"/>
        <s v="Hexagon"/>
        <s v="Centre-Sud"/>
        <s v="Ouest"/>
        <s v="Ouest "/>
      </sharedItems>
    </cacheField>
    <cacheField name="SITES  (Etablissements Sanitaires)" numFmtId="0">
      <sharedItems/>
    </cacheField>
    <cacheField name="HTS_Janvier" numFmtId="0">
      <sharedItems containsSemiMixedTypes="0" containsString="0" containsNumber="1" containsInteger="1" minValue="4" maxValue="270"/>
    </cacheField>
    <cacheField name="HTS_Fevrier" numFmtId="0">
      <sharedItems containsSemiMixedTypes="0" containsString="0" containsNumber="1" containsInteger="1" minValue="15" maxValue="324"/>
    </cacheField>
    <cacheField name="HTS_Mars" numFmtId="0">
      <sharedItems containsSemiMixedTypes="0" containsString="0" containsNumber="1" containsInteger="1" minValue="17" maxValue="620"/>
    </cacheField>
    <cacheField name="HTS_Avril" numFmtId="0">
      <sharedItems containsSemiMixedTypes="0" containsString="0" containsNumber="1" containsInteger="1" minValue="1" maxValue="630"/>
    </cacheField>
    <cacheField name="HTS_Mai" numFmtId="0">
      <sharedItems containsSemiMixedTypes="0" containsString="0" containsNumber="1" containsInteger="1" minValue="17" maxValue="736"/>
    </cacheField>
    <cacheField name="POS_Janvier" numFmtId="0">
      <sharedItems containsSemiMixedTypes="0" containsString="0" containsNumber="1" containsInteger="1" minValue="0" maxValue="24"/>
    </cacheField>
    <cacheField name="POS_Fevrier" numFmtId="0">
      <sharedItems containsSemiMixedTypes="0" containsString="0" containsNumber="1" containsInteger="1" minValue="0" maxValue="25"/>
    </cacheField>
    <cacheField name="POS_Mars" numFmtId="0">
      <sharedItems containsSemiMixedTypes="0" containsString="0" containsNumber="1" containsInteger="1" minValue="0" maxValue="41"/>
    </cacheField>
    <cacheField name="POS_Avril" numFmtId="0">
      <sharedItems containsSemiMixedTypes="0" containsString="0" containsNumber="1" containsInteger="1" minValue="0" maxValue="22"/>
    </cacheField>
    <cacheField name="POS_Mai" numFmtId="0">
      <sharedItems containsSemiMixedTypes="0" containsString="0" containsNumber="1" containsInteger="1" minValue="0" maxValue="41"/>
    </cacheField>
    <cacheField name="TOTAL HTS" numFmtId="0">
      <sharedItems containsSemiMixedTypes="0" containsString="0" containsNumber="1" containsInteger="1" minValue="137" maxValue="2298"/>
    </cacheField>
    <cacheField name="TOTAL POS" numFmtId="0">
      <sharedItems containsSemiMixedTypes="0" containsString="0" containsNumber="1" containsInteger="1" minValue="0" maxValue="94"/>
    </cacheField>
    <cacheField name="yield" numFmtId="164">
      <sharedItems containsSemiMixedTypes="0" containsString="0" containsNumber="1" minValue="0" maxValue="0.1415929203539823"/>
    </cacheField>
    <cacheField name="rang" numFmtId="0">
      <sharedItems containsSemiMixedTypes="0" containsString="0" containsNumber="1" containsInteger="1" minValue="1" maxValue="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C TOSHIBA" refreshedDate="43355.033536226852" createdVersion="5" refreshedVersion="5" minRefreshableVersion="3" recordCount="52">
  <cacheSource type="worksheet">
    <worksheetSource ref="A1:N54" sheet="DEPISTAGES"/>
  </cacheSource>
  <cacheFields count="14">
    <cacheField name="REGION" numFmtId="0">
      <sharedItems containsBlank="1" count="6">
        <s v="Littoral"/>
        <s v="Hexagon"/>
        <s v="Centre-Sud"/>
        <s v="Ouest"/>
        <s v="Ouest "/>
        <m/>
      </sharedItems>
    </cacheField>
    <cacheField name="SITES  (Etablissements Sanitaires)" numFmtId="0">
      <sharedItems containsBlank="1" count="52">
        <s v="Dispensaire Rural de Batchuo"/>
        <s v="Centre de Sante Rural de Bamosu"/>
        <s v="Hopital General de Bakun"/>
        <s v="Hopital District de Koum"/>
        <s v="Centre de Sante Rural de Etokogho"/>
        <s v="Centre de Sante Rural de Kwa Kwa"/>
        <s v="Centre de Sante Rural de Ndola"/>
        <s v="Centre Solidarite Action Sociale de Mntehako"/>
        <s v="Hopital General de Ndoi"/>
        <s v="Centre AntiTuberculeux de Ndola"/>
        <s v="Centre de Sante Urbain de Egbe"/>
        <s v="Centre de Sante Rural de Madie"/>
        <s v="Centre de Sante Rural de Ngolo"/>
        <s v="Centre de Sante Rural de Mesaje"/>
        <s v="Centre de Sante Rural de Mafoh"/>
        <s v="Hopital General de Mbehyah"/>
        <s v="Protection Maternelle Infantile de Pete"/>
        <s v="Centre de Sante Rural de Akwaha"/>
        <s v="Centre de Sante Urbain de Ntam"/>
        <s v="Maternite deTombo"/>
        <s v="Centre de Sante Urbain de Maseru"/>
        <s v="Centre Hospitalier Universitaire de Eyan"/>
        <s v="Centre de Sante Urbain de Diego"/>
        <s v="Centre de Sante Rural de Babess"/>
        <s v="Centre de Sante Rural de Nyend"/>
        <s v="Centre de Sante Rural de Kembong"/>
        <s v="Centre de Sante Urbain de Matie"/>
        <s v="Centre Medico-Social Loum"/>
        <s v="Centre de Sante Rural de Konye"/>
        <s v="Hopital General de Difenda"/>
        <s v="Centre de Sante Rural de Duea"/>
        <s v="Centre de Sante Urbain de Nehcho"/>
        <s v="Centre de Sante Rural de Kosala"/>
        <s v="Dispensaire Rural de Mboka"/>
        <s v="Centre de Sante Urbain de Ntui"/>
        <s v="Centre de Sante Urbain de Ekotun"/>
        <s v="Centre de Sante Urbain de Ktown"/>
        <s v="Centre de Sante Rural de Kwakwa"/>
        <s v="Centre de Sante Urbain de Batib"/>
        <s v="Centre de Sante Urbain de Ndu"/>
        <s v="Centre de Sante Urbain de Grand Kois"/>
        <s v="Centre de Sante Rural de Alluo"/>
        <s v="Centre de Sante Rural de Lolobo Beoumi"/>
        <s v="Centre de Sante Urbain de Toko"/>
        <s v="Protection Maternelle Infantile de Tole"/>
        <s v="Centre de Sante Rural de Ikiwindi"/>
        <s v="Centre de Sante Urbain de Wone"/>
        <s v="Centre de Sante Rural de Enaga"/>
        <s v="Centre de Sante Urbain de Lipenja"/>
        <s v="Service de Sante Scolaire et Universitaire de Ntam"/>
        <s v="Centre de Sante Rural de Betok"/>
        <m/>
      </sharedItems>
    </cacheField>
    <cacheField name="HTS_Janvier" numFmtId="0">
      <sharedItems containsString="0" containsBlank="1" containsNumber="1" containsInteger="1" minValue="4" maxValue="270"/>
    </cacheField>
    <cacheField name="HTS_Fevrier" numFmtId="0">
      <sharedItems containsString="0" containsBlank="1" containsNumber="1" containsInteger="1" minValue="15" maxValue="324"/>
    </cacheField>
    <cacheField name="HTS_Mars" numFmtId="0">
      <sharedItems containsString="0" containsBlank="1" containsNumber="1" containsInteger="1" minValue="17" maxValue="620"/>
    </cacheField>
    <cacheField name="HTS_Avril" numFmtId="0">
      <sharedItems containsString="0" containsBlank="1" containsNumber="1" containsInteger="1" minValue="1" maxValue="630"/>
    </cacheField>
    <cacheField name="HTS_Mai" numFmtId="0">
      <sharedItems containsString="0" containsBlank="1" containsNumber="1" containsInteger="1" minValue="17" maxValue="736"/>
    </cacheField>
    <cacheField name="POS_Janvier" numFmtId="0">
      <sharedItems containsString="0" containsBlank="1" containsNumber="1" containsInteger="1" minValue="0" maxValue="24"/>
    </cacheField>
    <cacheField name="POS_Fevrier" numFmtId="0">
      <sharedItems containsString="0" containsBlank="1" containsNumber="1" containsInteger="1" minValue="0" maxValue="25"/>
    </cacheField>
    <cacheField name="POS_Mars" numFmtId="0">
      <sharedItems containsString="0" containsBlank="1" containsNumber="1" containsInteger="1" minValue="0" maxValue="41"/>
    </cacheField>
    <cacheField name="POS_Avril" numFmtId="0">
      <sharedItems containsString="0" containsBlank="1" containsNumber="1" containsInteger="1" minValue="0" maxValue="22"/>
    </cacheField>
    <cacheField name="POS_Mai" numFmtId="0">
      <sharedItems containsString="0" containsBlank="1" containsNumber="1" containsInteger="1" minValue="0" maxValue="41"/>
    </cacheField>
    <cacheField name="TOTAL HTS" numFmtId="0">
      <sharedItems containsString="0" containsBlank="1" containsNumber="1" containsInteger="1" minValue="137" maxValue="2298"/>
    </cacheField>
    <cacheField name="TOTAL POS" numFmtId="0">
      <sharedItems containsString="0" containsBlank="1" containsNumber="1" containsInteger="1" minValue="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s v="Dispensaire Rural de Batchuo"/>
    <n v="65"/>
    <n v="48"/>
    <n v="30"/>
    <n v="51"/>
    <n v="32"/>
    <n v="0"/>
    <n v="0"/>
    <n v="11"/>
    <n v="9"/>
    <n v="12"/>
    <n v="226"/>
    <n v="32"/>
    <n v="0.1415929203539823"/>
    <n v="1"/>
  </r>
  <r>
    <x v="1"/>
    <s v="Centre de Sante Rural de Bamosu"/>
    <n v="47"/>
    <n v="52"/>
    <n v="43"/>
    <n v="50"/>
    <n v="141"/>
    <n v="0"/>
    <n v="25"/>
    <n v="6"/>
    <n v="1"/>
    <n v="3"/>
    <n v="333"/>
    <n v="35"/>
    <n v="0.10510510510510511"/>
    <n v="2"/>
  </r>
  <r>
    <x v="2"/>
    <s v="Hopital General de Bakun"/>
    <n v="52"/>
    <n v="89"/>
    <n v="47"/>
    <n v="75"/>
    <n v="50"/>
    <n v="5"/>
    <n v="3"/>
    <n v="5"/>
    <n v="10"/>
    <n v="6"/>
    <n v="313"/>
    <n v="29"/>
    <n v="9.2651757188498399E-2"/>
    <n v="3"/>
  </r>
  <r>
    <x v="3"/>
    <s v="Hopital District de Koum"/>
    <n v="4"/>
    <n v="15"/>
    <n v="17"/>
    <n v="21"/>
    <n v="85"/>
    <n v="0"/>
    <n v="3"/>
    <n v="2"/>
    <n v="4"/>
    <n v="3"/>
    <n v="142"/>
    <n v="12"/>
    <n v="8.4507042253521125E-2"/>
    <n v="4"/>
  </r>
  <r>
    <x v="0"/>
    <s v="Centre de Sante Rural de Etokogho"/>
    <n v="63"/>
    <n v="74"/>
    <n v="84"/>
    <n v="118"/>
    <n v="32"/>
    <n v="2"/>
    <n v="1"/>
    <n v="3"/>
    <n v="22"/>
    <n v="3"/>
    <n v="371"/>
    <n v="31"/>
    <n v="8.3557951482479784E-2"/>
    <n v="5"/>
  </r>
  <r>
    <x v="2"/>
    <s v="Centre de Sante Rural de Kwa Kwa"/>
    <n v="59"/>
    <n v="59"/>
    <n v="115"/>
    <n v="82"/>
    <n v="93"/>
    <n v="12"/>
    <n v="9"/>
    <n v="3"/>
    <n v="3"/>
    <n v="7"/>
    <n v="408"/>
    <n v="34"/>
    <n v="8.3333333333333329E-2"/>
    <n v="6"/>
  </r>
  <r>
    <x v="2"/>
    <s v="Centre de Sante Rural de Ndola"/>
    <n v="123"/>
    <n v="92"/>
    <n v="123"/>
    <n v="122"/>
    <n v="117"/>
    <n v="1"/>
    <n v="1"/>
    <n v="1"/>
    <n v="2"/>
    <n v="41"/>
    <n v="577"/>
    <n v="46"/>
    <n v="7.9722703639514725E-2"/>
    <n v="7"/>
  </r>
  <r>
    <x v="2"/>
    <s v="Centre Solidarite Action Sociale de Mntehako"/>
    <n v="35"/>
    <n v="95"/>
    <n v="45"/>
    <n v="57"/>
    <n v="49"/>
    <n v="3"/>
    <n v="3"/>
    <n v="5"/>
    <n v="4"/>
    <n v="7"/>
    <n v="281"/>
    <n v="22"/>
    <n v="7.8291814946619215E-2"/>
    <n v="8"/>
  </r>
  <r>
    <x v="0"/>
    <s v="Hopital General de Ndoi"/>
    <n v="270"/>
    <n v="279"/>
    <n v="590"/>
    <n v="128"/>
    <n v="207"/>
    <n v="8"/>
    <n v="10"/>
    <n v="41"/>
    <n v="11"/>
    <n v="24"/>
    <n v="1474"/>
    <n v="94"/>
    <n v="6.3772048846675713E-2"/>
    <n v="9"/>
  </r>
  <r>
    <x v="3"/>
    <s v="Centre AntiTuberculeux de Ndola"/>
    <n v="132"/>
    <n v="302"/>
    <n v="123"/>
    <n v="107"/>
    <n v="127"/>
    <n v="24"/>
    <n v="12"/>
    <n v="7"/>
    <n v="1"/>
    <n v="2"/>
    <n v="791"/>
    <n v="46"/>
    <n v="5.8154235145385591E-2"/>
    <n v="10"/>
  </r>
  <r>
    <x v="2"/>
    <s v="Centre de Sante Urbain de Egbe"/>
    <n v="160"/>
    <n v="158"/>
    <n v="303"/>
    <n v="234"/>
    <n v="213"/>
    <n v="6"/>
    <n v="3"/>
    <n v="24"/>
    <n v="10"/>
    <n v="15"/>
    <n v="1068"/>
    <n v="58"/>
    <n v="5.4307116104868915E-2"/>
    <n v="11"/>
  </r>
  <r>
    <x v="1"/>
    <s v="Centre de Sante Rural de Madie"/>
    <n v="55"/>
    <n v="66"/>
    <n v="165"/>
    <n v="92"/>
    <n v="94"/>
    <n v="1"/>
    <n v="0"/>
    <n v="4"/>
    <n v="11"/>
    <n v="9"/>
    <n v="472"/>
    <n v="25"/>
    <n v="5.2966101694915252E-2"/>
    <n v="12"/>
  </r>
  <r>
    <x v="3"/>
    <s v="Centre de Sante Rural de Ngolo"/>
    <n v="84"/>
    <n v="42"/>
    <n v="119"/>
    <n v="69"/>
    <n v="81"/>
    <n v="3"/>
    <n v="4"/>
    <n v="8"/>
    <n v="4"/>
    <n v="1"/>
    <n v="395"/>
    <n v="20"/>
    <n v="5.0632911392405063E-2"/>
    <n v="13"/>
  </r>
  <r>
    <x v="3"/>
    <s v="Centre de Sante Rural de Mesaje"/>
    <n v="40"/>
    <n v="37"/>
    <n v="42"/>
    <n v="70"/>
    <n v="51"/>
    <n v="2"/>
    <n v="1"/>
    <n v="1"/>
    <n v="3"/>
    <n v="5"/>
    <n v="240"/>
    <n v="12"/>
    <n v="0.05"/>
    <n v="14"/>
  </r>
  <r>
    <x v="1"/>
    <s v="Centre de Sante Rural de Mafoh"/>
    <n v="23"/>
    <n v="22"/>
    <n v="64"/>
    <n v="85"/>
    <n v="80"/>
    <n v="0"/>
    <n v="1"/>
    <n v="2"/>
    <n v="2"/>
    <n v="8"/>
    <n v="274"/>
    <n v="13"/>
    <n v="4.7445255474452552E-2"/>
    <n v="15"/>
  </r>
  <r>
    <x v="2"/>
    <s v="Hopital General de Mbehyah"/>
    <n v="108"/>
    <n v="66"/>
    <n v="82"/>
    <n v="74"/>
    <n v="91"/>
    <n v="5"/>
    <n v="3"/>
    <n v="8"/>
    <n v="2"/>
    <n v="1"/>
    <n v="421"/>
    <n v="19"/>
    <n v="4.5130641330166268E-2"/>
    <n v="16"/>
  </r>
  <r>
    <x v="2"/>
    <s v="Protection Maternelle Infantile de Pete"/>
    <n v="141"/>
    <n v="147"/>
    <n v="142"/>
    <n v="136"/>
    <n v="166"/>
    <n v="8"/>
    <n v="4"/>
    <n v="9"/>
    <n v="9"/>
    <n v="3"/>
    <n v="732"/>
    <n v="33"/>
    <n v="4.5081967213114756E-2"/>
    <n v="17"/>
  </r>
  <r>
    <x v="2"/>
    <s v="Centre de Sante Rural de Akwaha"/>
    <n v="37"/>
    <n v="39"/>
    <n v="76"/>
    <n v="68"/>
    <n v="92"/>
    <n v="0"/>
    <n v="2"/>
    <n v="3"/>
    <n v="1"/>
    <n v="8"/>
    <n v="312"/>
    <n v="14"/>
    <n v="4.4871794871794872E-2"/>
    <n v="18"/>
  </r>
  <r>
    <x v="3"/>
    <s v="Centre de Sante Urbain de Ntam"/>
    <n v="163"/>
    <n v="121"/>
    <n v="152"/>
    <n v="178"/>
    <n v="199"/>
    <n v="2"/>
    <n v="3"/>
    <n v="8"/>
    <n v="15"/>
    <n v="7"/>
    <n v="813"/>
    <n v="35"/>
    <n v="4.3050430504305043E-2"/>
    <n v="19"/>
  </r>
  <r>
    <x v="1"/>
    <s v="Maternite deTombo"/>
    <n v="125"/>
    <n v="245"/>
    <n v="321"/>
    <n v="89"/>
    <n v="54"/>
    <n v="8"/>
    <n v="7"/>
    <n v="9"/>
    <n v="7"/>
    <n v="4"/>
    <n v="834"/>
    <n v="35"/>
    <n v="4.1966426858513192E-2"/>
    <n v="20"/>
  </r>
  <r>
    <x v="3"/>
    <s v="Centre de Sante Urbain de Maseru"/>
    <n v="236"/>
    <n v="193"/>
    <n v="269"/>
    <n v="292"/>
    <n v="286"/>
    <n v="10"/>
    <n v="4"/>
    <n v="12"/>
    <n v="13"/>
    <n v="14"/>
    <n v="1276"/>
    <n v="53"/>
    <n v="4.1536050156739814E-2"/>
    <n v="21"/>
  </r>
  <r>
    <x v="2"/>
    <s v="Centre Hospitalier Universitaire de Eyan"/>
    <n v="146"/>
    <n v="324"/>
    <n v="462"/>
    <n v="630"/>
    <n v="736"/>
    <n v="11"/>
    <n v="20"/>
    <n v="10"/>
    <n v="13"/>
    <n v="38"/>
    <n v="2298"/>
    <n v="92"/>
    <n v="4.0034812880765887E-2"/>
    <n v="22"/>
  </r>
  <r>
    <x v="3"/>
    <s v="Centre de Sante Urbain de Diego"/>
    <n v="116"/>
    <n v="146"/>
    <n v="225"/>
    <n v="224"/>
    <n v="154"/>
    <n v="3"/>
    <n v="3"/>
    <n v="16"/>
    <n v="8"/>
    <n v="4"/>
    <n v="865"/>
    <n v="34"/>
    <n v="3.9306358381502891E-2"/>
    <n v="23"/>
  </r>
  <r>
    <x v="1"/>
    <s v="Centre de Sante Rural de Babess"/>
    <n v="38"/>
    <n v="29"/>
    <n v="57"/>
    <n v="69"/>
    <n v="68"/>
    <n v="0"/>
    <n v="1"/>
    <n v="3"/>
    <n v="1"/>
    <n v="5"/>
    <n v="261"/>
    <n v="10"/>
    <n v="3.8314176245210725E-2"/>
    <n v="24"/>
  </r>
  <r>
    <x v="2"/>
    <s v="Centre de Sante Rural de Nyend"/>
    <n v="89"/>
    <n v="75"/>
    <n v="62"/>
    <n v="71"/>
    <n v="96"/>
    <n v="2"/>
    <n v="3"/>
    <n v="5"/>
    <n v="1"/>
    <n v="4"/>
    <n v="393"/>
    <n v="15"/>
    <n v="3.8167938931297711E-2"/>
    <n v="25"/>
  </r>
  <r>
    <x v="0"/>
    <s v="Centre de Sante Rural de Kembong"/>
    <n v="61"/>
    <n v="64"/>
    <n v="133"/>
    <n v="64"/>
    <n v="125"/>
    <n v="1"/>
    <n v="2"/>
    <n v="3"/>
    <n v="3"/>
    <n v="8"/>
    <n v="447"/>
    <n v="17"/>
    <n v="3.803131991051454E-2"/>
    <n v="26"/>
  </r>
  <r>
    <x v="2"/>
    <s v="Centre de Sante Urbain de Matie"/>
    <n v="98"/>
    <n v="115"/>
    <n v="174"/>
    <n v="106"/>
    <n v="178"/>
    <n v="3"/>
    <n v="3"/>
    <n v="7"/>
    <n v="7"/>
    <n v="5"/>
    <n v="671"/>
    <n v="25"/>
    <n v="3.7257824143070044E-2"/>
    <n v="27"/>
  </r>
  <r>
    <x v="3"/>
    <s v="Centre Medico-Social Loum"/>
    <n v="37"/>
    <n v="42"/>
    <n v="35"/>
    <n v="35"/>
    <n v="40"/>
    <n v="0"/>
    <n v="3"/>
    <n v="1"/>
    <n v="3"/>
    <n v="0"/>
    <n v="189"/>
    <n v="7"/>
    <n v="3.7037037037037035E-2"/>
    <n v="28"/>
  </r>
  <r>
    <x v="1"/>
    <s v="Centre de Sante Rural de Konye"/>
    <n v="67"/>
    <n v="36"/>
    <n v="68"/>
    <n v="1"/>
    <n v="25"/>
    <n v="1"/>
    <n v="0"/>
    <n v="1"/>
    <n v="5"/>
    <n v="0"/>
    <n v="197"/>
    <n v="7"/>
    <n v="3.553299492385787E-2"/>
    <n v="29"/>
  </r>
  <r>
    <x v="0"/>
    <s v="Hopital General de Difenda"/>
    <n v="187"/>
    <n v="200"/>
    <n v="275"/>
    <n v="261"/>
    <n v="158"/>
    <n v="2"/>
    <n v="7"/>
    <n v="9"/>
    <n v="8"/>
    <n v="12"/>
    <n v="1081"/>
    <n v="38"/>
    <n v="3.515263644773358E-2"/>
    <n v="30"/>
  </r>
  <r>
    <x v="0"/>
    <s v="Centre de Sante Rural de Duea"/>
    <n v="98"/>
    <n v="94"/>
    <n v="68"/>
    <n v="44"/>
    <n v="44"/>
    <n v="1"/>
    <n v="11"/>
    <n v="0"/>
    <n v="0"/>
    <n v="0"/>
    <n v="348"/>
    <n v="12"/>
    <n v="3.4482758620689655E-2"/>
    <n v="31"/>
  </r>
  <r>
    <x v="3"/>
    <s v="Centre de Sante Urbain de Nehcho"/>
    <n v="214"/>
    <n v="225"/>
    <n v="207"/>
    <n v="187"/>
    <n v="207"/>
    <n v="10"/>
    <n v="6"/>
    <n v="9"/>
    <n v="6"/>
    <n v="4"/>
    <n v="1040"/>
    <n v="35"/>
    <n v="3.3653846153846152E-2"/>
    <n v="32"/>
  </r>
  <r>
    <x v="2"/>
    <s v="Centre de Sante Rural de Kosala"/>
    <n v="66"/>
    <n v="128"/>
    <n v="99"/>
    <n v="163"/>
    <n v="133"/>
    <n v="1"/>
    <n v="6"/>
    <n v="6"/>
    <n v="2"/>
    <n v="3"/>
    <n v="589"/>
    <n v="18"/>
    <n v="3.0560271646859084E-2"/>
    <n v="33"/>
  </r>
  <r>
    <x v="2"/>
    <s v="Dispensaire Rural de Mboka"/>
    <n v="120"/>
    <n v="69"/>
    <n v="60"/>
    <n v="103"/>
    <n v="282"/>
    <n v="5"/>
    <n v="3"/>
    <n v="1"/>
    <n v="1"/>
    <n v="9"/>
    <n v="634"/>
    <n v="19"/>
    <n v="2.996845425867508E-2"/>
    <n v="34"/>
  </r>
  <r>
    <x v="2"/>
    <s v="Centre de Sante Urbain de Ntui"/>
    <n v="63"/>
    <n v="85"/>
    <n v="179"/>
    <n v="132"/>
    <n v="152"/>
    <n v="1"/>
    <n v="1"/>
    <n v="10"/>
    <n v="2"/>
    <n v="3"/>
    <n v="611"/>
    <n v="17"/>
    <n v="2.7823240589198037E-2"/>
    <n v="35"/>
  </r>
  <r>
    <x v="2"/>
    <s v="Centre de Sante Urbain de Ekotun"/>
    <n v="212"/>
    <n v="210"/>
    <n v="263"/>
    <n v="318"/>
    <n v="367"/>
    <n v="2"/>
    <n v="5"/>
    <n v="12"/>
    <n v="9"/>
    <n v="9"/>
    <n v="1370"/>
    <n v="37"/>
    <n v="2.7007299270072994E-2"/>
    <n v="36"/>
  </r>
  <r>
    <x v="3"/>
    <s v="Centre de Sante Urbain de Ktown"/>
    <n v="95"/>
    <n v="125"/>
    <n v="292"/>
    <n v="294"/>
    <n v="259"/>
    <n v="3"/>
    <n v="4"/>
    <n v="8"/>
    <n v="4"/>
    <n v="9"/>
    <n v="1065"/>
    <n v="28"/>
    <n v="2.6291079812206571E-2"/>
    <n v="37"/>
  </r>
  <r>
    <x v="1"/>
    <s v="Centre de Sante Rural de Kwakwa"/>
    <n v="121"/>
    <n v="75"/>
    <n v="158"/>
    <n v="173"/>
    <n v="68"/>
    <n v="0"/>
    <n v="6"/>
    <n v="1"/>
    <n v="5"/>
    <n v="3"/>
    <n v="595"/>
    <n v="15"/>
    <n v="2.5210084033613446E-2"/>
    <n v="38"/>
  </r>
  <r>
    <x v="2"/>
    <s v="Centre de Sante Urbain de Batib"/>
    <n v="172"/>
    <n v="232"/>
    <n v="576"/>
    <n v="233"/>
    <n v="287"/>
    <n v="11"/>
    <n v="5"/>
    <n v="8"/>
    <n v="4"/>
    <n v="9"/>
    <n v="1500"/>
    <n v="37"/>
    <n v="2.4666666666666667E-2"/>
    <n v="39"/>
  </r>
  <r>
    <x v="0"/>
    <s v="Centre de Sante Urbain de Ndu"/>
    <n v="111"/>
    <n v="60"/>
    <n v="100"/>
    <n v="240"/>
    <n v="279"/>
    <n v="1"/>
    <n v="2"/>
    <n v="2"/>
    <n v="8"/>
    <n v="5"/>
    <n v="790"/>
    <n v="18"/>
    <n v="2.2784810126582278E-2"/>
    <n v="40"/>
  </r>
  <r>
    <x v="3"/>
    <s v="Centre de Sante Urbain de Grand Kois"/>
    <n v="209"/>
    <n v="87"/>
    <n v="64"/>
    <n v="206"/>
    <n v="148"/>
    <n v="2"/>
    <n v="5"/>
    <n v="3"/>
    <n v="4"/>
    <n v="2"/>
    <n v="714"/>
    <n v="16"/>
    <n v="2.2408963585434174E-2"/>
    <n v="41"/>
  </r>
  <r>
    <x v="2"/>
    <s v="Centre de Sante Rural de Alluo"/>
    <n v="63"/>
    <n v="57"/>
    <n v="160"/>
    <n v="213"/>
    <n v="246"/>
    <n v="0"/>
    <n v="0"/>
    <n v="6"/>
    <n v="4"/>
    <n v="5"/>
    <n v="739"/>
    <n v="15"/>
    <n v="2.0297699594046009E-2"/>
    <n v="42"/>
  </r>
  <r>
    <x v="1"/>
    <s v="Centre de Sante Rural de Lolobo Beoumi"/>
    <n v="37"/>
    <n v="40"/>
    <n v="59"/>
    <n v="140"/>
    <n v="120"/>
    <n v="0"/>
    <n v="0"/>
    <n v="4"/>
    <n v="3"/>
    <n v="1"/>
    <n v="396"/>
    <n v="8"/>
    <n v="2.0202020202020204E-2"/>
    <n v="43"/>
  </r>
  <r>
    <x v="0"/>
    <s v="Centre de Sante Urbain de Toko"/>
    <n v="58"/>
    <n v="44"/>
    <n v="424"/>
    <n v="277"/>
    <n v="488"/>
    <n v="1"/>
    <n v="0"/>
    <n v="12"/>
    <n v="4"/>
    <n v="9"/>
    <n v="1291"/>
    <n v="26"/>
    <n v="2.0139426800929512E-2"/>
    <n v="44"/>
  </r>
  <r>
    <x v="1"/>
    <s v="Protection Maternelle Infantile de Tole"/>
    <n v="70"/>
    <n v="94"/>
    <n v="40"/>
    <n v="37"/>
    <n v="17"/>
    <n v="1"/>
    <n v="1"/>
    <n v="3"/>
    <n v="0"/>
    <n v="0"/>
    <n v="258"/>
    <n v="5"/>
    <n v="1.937984496124031E-2"/>
    <n v="45"/>
  </r>
  <r>
    <x v="2"/>
    <s v="Centre de Sante Rural de Ikiwindi"/>
    <n v="79"/>
    <n v="55"/>
    <n v="143"/>
    <n v="171"/>
    <n v="112"/>
    <n v="1"/>
    <n v="0"/>
    <n v="2"/>
    <n v="2"/>
    <n v="5"/>
    <n v="560"/>
    <n v="10"/>
    <n v="1.7857142857142856E-2"/>
    <n v="46"/>
  </r>
  <r>
    <x v="0"/>
    <s v="Centre de Sante Urbain de Wone"/>
    <n v="45"/>
    <n v="36"/>
    <n v="362"/>
    <n v="272"/>
    <n v="180"/>
    <n v="2"/>
    <n v="2"/>
    <n v="4"/>
    <n v="4"/>
    <n v="0"/>
    <n v="895"/>
    <n v="12"/>
    <n v="1.3407821229050279E-2"/>
    <n v="47"/>
  </r>
  <r>
    <x v="2"/>
    <s v="Centre de Sante Rural de Enaga"/>
    <n v="29"/>
    <n v="53"/>
    <n v="27"/>
    <n v="54"/>
    <n v="65"/>
    <n v="1"/>
    <n v="0"/>
    <n v="1"/>
    <n v="1"/>
    <n v="0"/>
    <n v="228"/>
    <n v="3"/>
    <n v="1.3157894736842105E-2"/>
    <n v="48"/>
  </r>
  <r>
    <x v="4"/>
    <s v="Centre de Sante Urbain de Lipenja"/>
    <n v="149"/>
    <n v="139"/>
    <n v="620"/>
    <n v="243"/>
    <n v="218"/>
    <n v="0"/>
    <n v="2"/>
    <n v="4"/>
    <n v="0"/>
    <n v="4"/>
    <n v="1369"/>
    <n v="10"/>
    <n v="7.3046018991964941E-3"/>
    <n v="49"/>
  </r>
  <r>
    <x v="0"/>
    <s v="Service de Sante Scolaire et Universitaire de Ntam"/>
    <n v="30"/>
    <n v="18"/>
    <n v="26"/>
    <n v="17"/>
    <n v="46"/>
    <n v="0"/>
    <n v="1"/>
    <n v="0"/>
    <n v="0"/>
    <n v="0"/>
    <n v="137"/>
    <n v="1"/>
    <n v="7.2992700729927005E-3"/>
    <n v="50"/>
  </r>
  <r>
    <x v="2"/>
    <s v="Centre de Sante Rural de Betok"/>
    <n v="26"/>
    <n v="77"/>
    <n v="34"/>
    <n v="90"/>
    <n v="101"/>
    <n v="0"/>
    <n v="0"/>
    <n v="0"/>
    <n v="0"/>
    <n v="0"/>
    <n v="328"/>
    <n v="0"/>
    <n v="0"/>
    <n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s v="Dispensaire Rural de Batchuo"/>
    <n v="65"/>
    <n v="48"/>
    <n v="30"/>
    <n v="51"/>
    <n v="32"/>
    <n v="0"/>
    <n v="0"/>
    <n v="11"/>
    <n v="9"/>
    <n v="12"/>
    <n v="226"/>
    <n v="32"/>
    <n v="0.1415929203539823"/>
    <n v="1"/>
  </r>
  <r>
    <x v="1"/>
    <s v="Centre de Sante Rural de Bamosu"/>
    <n v="47"/>
    <n v="52"/>
    <n v="43"/>
    <n v="50"/>
    <n v="141"/>
    <n v="0"/>
    <n v="25"/>
    <n v="6"/>
    <n v="1"/>
    <n v="3"/>
    <n v="333"/>
    <n v="35"/>
    <n v="0.10510510510510511"/>
    <n v="2"/>
  </r>
  <r>
    <x v="2"/>
    <s v="Hopital General de Bakun"/>
    <n v="52"/>
    <n v="89"/>
    <n v="47"/>
    <n v="75"/>
    <n v="50"/>
    <n v="5"/>
    <n v="3"/>
    <n v="5"/>
    <n v="10"/>
    <n v="6"/>
    <n v="313"/>
    <n v="29"/>
    <n v="9.2651757188498399E-2"/>
    <n v="3"/>
  </r>
  <r>
    <x v="3"/>
    <s v="Hopital District de Koum"/>
    <n v="4"/>
    <n v="15"/>
    <n v="17"/>
    <n v="21"/>
    <n v="85"/>
    <n v="0"/>
    <n v="3"/>
    <n v="2"/>
    <n v="4"/>
    <n v="3"/>
    <n v="142"/>
    <n v="12"/>
    <n v="8.4507042253521125E-2"/>
    <n v="4"/>
  </r>
  <r>
    <x v="0"/>
    <s v="Centre de Sante Rural de Etokogho"/>
    <n v="63"/>
    <n v="74"/>
    <n v="84"/>
    <n v="118"/>
    <n v="32"/>
    <n v="2"/>
    <n v="1"/>
    <n v="3"/>
    <n v="22"/>
    <n v="3"/>
    <n v="371"/>
    <n v="31"/>
    <n v="8.3557951482479784E-2"/>
    <n v="5"/>
  </r>
  <r>
    <x v="2"/>
    <s v="Centre de Sante Rural de Kwa Kwa"/>
    <n v="59"/>
    <n v="59"/>
    <n v="115"/>
    <n v="82"/>
    <n v="93"/>
    <n v="12"/>
    <n v="9"/>
    <n v="3"/>
    <n v="3"/>
    <n v="7"/>
    <n v="408"/>
    <n v="34"/>
    <n v="8.3333333333333329E-2"/>
    <n v="6"/>
  </r>
  <r>
    <x v="2"/>
    <s v="Centre de Sante Rural de Ndola"/>
    <n v="123"/>
    <n v="92"/>
    <n v="123"/>
    <n v="122"/>
    <n v="117"/>
    <n v="1"/>
    <n v="1"/>
    <n v="1"/>
    <n v="2"/>
    <n v="41"/>
    <n v="577"/>
    <n v="46"/>
    <n v="7.9722703639514725E-2"/>
    <n v="7"/>
  </r>
  <r>
    <x v="2"/>
    <s v="Centre Solidarite Action Sociale de Mntehako"/>
    <n v="35"/>
    <n v="95"/>
    <n v="45"/>
    <n v="57"/>
    <n v="49"/>
    <n v="3"/>
    <n v="3"/>
    <n v="5"/>
    <n v="4"/>
    <n v="7"/>
    <n v="281"/>
    <n v="22"/>
    <n v="7.8291814946619215E-2"/>
    <n v="8"/>
  </r>
  <r>
    <x v="0"/>
    <s v="Hopital General de Ndoi"/>
    <n v="270"/>
    <n v="279"/>
    <n v="590"/>
    <n v="128"/>
    <n v="207"/>
    <n v="8"/>
    <n v="10"/>
    <n v="41"/>
    <n v="11"/>
    <n v="24"/>
    <n v="1474"/>
    <n v="94"/>
    <n v="6.3772048846675713E-2"/>
    <n v="9"/>
  </r>
  <r>
    <x v="3"/>
    <s v="Centre AntiTuberculeux de Ndola"/>
    <n v="132"/>
    <n v="302"/>
    <n v="123"/>
    <n v="107"/>
    <n v="127"/>
    <n v="24"/>
    <n v="12"/>
    <n v="7"/>
    <n v="1"/>
    <n v="2"/>
    <n v="791"/>
    <n v="46"/>
    <n v="5.8154235145385591E-2"/>
    <n v="10"/>
  </r>
  <r>
    <x v="2"/>
    <s v="Centre de Sante Urbain de Egbe"/>
    <n v="160"/>
    <n v="158"/>
    <n v="303"/>
    <n v="234"/>
    <n v="213"/>
    <n v="6"/>
    <n v="3"/>
    <n v="24"/>
    <n v="10"/>
    <n v="15"/>
    <n v="1068"/>
    <n v="58"/>
    <n v="5.4307116104868915E-2"/>
    <n v="11"/>
  </r>
  <r>
    <x v="1"/>
    <s v="Centre de Sante Rural de Madie"/>
    <n v="55"/>
    <n v="66"/>
    <n v="165"/>
    <n v="92"/>
    <n v="94"/>
    <n v="1"/>
    <n v="0"/>
    <n v="4"/>
    <n v="11"/>
    <n v="9"/>
    <n v="472"/>
    <n v="25"/>
    <n v="5.2966101694915252E-2"/>
    <n v="12"/>
  </r>
  <r>
    <x v="3"/>
    <s v="Centre de Sante Rural de Ngolo"/>
    <n v="84"/>
    <n v="42"/>
    <n v="119"/>
    <n v="69"/>
    <n v="81"/>
    <n v="3"/>
    <n v="4"/>
    <n v="8"/>
    <n v="4"/>
    <n v="1"/>
    <n v="395"/>
    <n v="20"/>
    <n v="5.0632911392405063E-2"/>
    <n v="13"/>
  </r>
  <r>
    <x v="3"/>
    <s v="Centre de Sante Rural de Mesaje"/>
    <n v="40"/>
    <n v="37"/>
    <n v="42"/>
    <n v="70"/>
    <n v="51"/>
    <n v="2"/>
    <n v="1"/>
    <n v="1"/>
    <n v="3"/>
    <n v="5"/>
    <n v="240"/>
    <n v="12"/>
    <n v="0.05"/>
    <n v="14"/>
  </r>
  <r>
    <x v="1"/>
    <s v="Centre de Sante Rural de Mafoh"/>
    <n v="23"/>
    <n v="22"/>
    <n v="64"/>
    <n v="85"/>
    <n v="80"/>
    <n v="0"/>
    <n v="1"/>
    <n v="2"/>
    <n v="2"/>
    <n v="8"/>
    <n v="274"/>
    <n v="13"/>
    <n v="4.7445255474452552E-2"/>
    <n v="15"/>
  </r>
  <r>
    <x v="2"/>
    <s v="Hopital General de Mbehyah"/>
    <n v="108"/>
    <n v="66"/>
    <n v="82"/>
    <n v="74"/>
    <n v="91"/>
    <n v="5"/>
    <n v="3"/>
    <n v="8"/>
    <n v="2"/>
    <n v="1"/>
    <n v="421"/>
    <n v="19"/>
    <n v="4.5130641330166268E-2"/>
    <n v="16"/>
  </r>
  <r>
    <x v="2"/>
    <s v="Protection Maternelle Infantile de Pete"/>
    <n v="141"/>
    <n v="147"/>
    <n v="142"/>
    <n v="136"/>
    <n v="166"/>
    <n v="8"/>
    <n v="4"/>
    <n v="9"/>
    <n v="9"/>
    <n v="3"/>
    <n v="732"/>
    <n v="33"/>
    <n v="4.5081967213114756E-2"/>
    <n v="17"/>
  </r>
  <r>
    <x v="2"/>
    <s v="Centre de Sante Rural de Akwaha"/>
    <n v="37"/>
    <n v="39"/>
    <n v="76"/>
    <n v="68"/>
    <n v="92"/>
    <n v="0"/>
    <n v="2"/>
    <n v="3"/>
    <n v="1"/>
    <n v="8"/>
    <n v="312"/>
    <n v="14"/>
    <n v="4.4871794871794872E-2"/>
    <n v="18"/>
  </r>
  <r>
    <x v="3"/>
    <s v="Centre de Sante Urbain de Ntam"/>
    <n v="163"/>
    <n v="121"/>
    <n v="152"/>
    <n v="178"/>
    <n v="199"/>
    <n v="2"/>
    <n v="3"/>
    <n v="8"/>
    <n v="15"/>
    <n v="7"/>
    <n v="813"/>
    <n v="35"/>
    <n v="4.3050430504305043E-2"/>
    <n v="19"/>
  </r>
  <r>
    <x v="1"/>
    <s v="Maternite deTombo"/>
    <n v="125"/>
    <n v="245"/>
    <n v="321"/>
    <n v="89"/>
    <n v="54"/>
    <n v="8"/>
    <n v="7"/>
    <n v="9"/>
    <n v="7"/>
    <n v="4"/>
    <n v="834"/>
    <n v="35"/>
    <n v="4.1966426858513192E-2"/>
    <n v="20"/>
  </r>
  <r>
    <x v="3"/>
    <s v="Centre de Sante Urbain de Maseru"/>
    <n v="236"/>
    <n v="193"/>
    <n v="269"/>
    <n v="292"/>
    <n v="286"/>
    <n v="10"/>
    <n v="4"/>
    <n v="12"/>
    <n v="13"/>
    <n v="14"/>
    <n v="1276"/>
    <n v="53"/>
    <n v="4.1536050156739814E-2"/>
    <n v="21"/>
  </r>
  <r>
    <x v="2"/>
    <s v="Centre Hospitalier Universitaire de Eyan"/>
    <n v="146"/>
    <n v="324"/>
    <n v="462"/>
    <n v="630"/>
    <n v="736"/>
    <n v="11"/>
    <n v="20"/>
    <n v="10"/>
    <n v="13"/>
    <n v="38"/>
    <n v="2298"/>
    <n v="92"/>
    <n v="4.0034812880765887E-2"/>
    <n v="22"/>
  </r>
  <r>
    <x v="3"/>
    <s v="Centre de Sante Urbain de Diego"/>
    <n v="116"/>
    <n v="146"/>
    <n v="225"/>
    <n v="224"/>
    <n v="154"/>
    <n v="3"/>
    <n v="3"/>
    <n v="16"/>
    <n v="8"/>
    <n v="4"/>
    <n v="865"/>
    <n v="34"/>
    <n v="3.9306358381502891E-2"/>
    <n v="23"/>
  </r>
  <r>
    <x v="1"/>
    <s v="Centre de Sante Rural de Babess"/>
    <n v="38"/>
    <n v="29"/>
    <n v="57"/>
    <n v="69"/>
    <n v="68"/>
    <n v="0"/>
    <n v="1"/>
    <n v="3"/>
    <n v="1"/>
    <n v="5"/>
    <n v="261"/>
    <n v="10"/>
    <n v="3.8314176245210725E-2"/>
    <n v="24"/>
  </r>
  <r>
    <x v="2"/>
    <s v="Centre de Sante Rural de Nyend"/>
    <n v="89"/>
    <n v="75"/>
    <n v="62"/>
    <n v="71"/>
    <n v="96"/>
    <n v="2"/>
    <n v="3"/>
    <n v="5"/>
    <n v="1"/>
    <n v="4"/>
    <n v="393"/>
    <n v="15"/>
    <n v="3.8167938931297711E-2"/>
    <n v="25"/>
  </r>
  <r>
    <x v="0"/>
    <s v="Centre de Sante Rural de Kembong"/>
    <n v="61"/>
    <n v="64"/>
    <n v="133"/>
    <n v="64"/>
    <n v="125"/>
    <n v="1"/>
    <n v="2"/>
    <n v="3"/>
    <n v="3"/>
    <n v="8"/>
    <n v="447"/>
    <n v="17"/>
    <n v="3.803131991051454E-2"/>
    <n v="26"/>
  </r>
  <r>
    <x v="2"/>
    <s v="Centre de Sante Urbain de Matie"/>
    <n v="98"/>
    <n v="115"/>
    <n v="174"/>
    <n v="106"/>
    <n v="178"/>
    <n v="3"/>
    <n v="3"/>
    <n v="7"/>
    <n v="7"/>
    <n v="5"/>
    <n v="671"/>
    <n v="25"/>
    <n v="3.7257824143070044E-2"/>
    <n v="27"/>
  </r>
  <r>
    <x v="3"/>
    <s v="Centre Medico-Social Loum"/>
    <n v="37"/>
    <n v="42"/>
    <n v="35"/>
    <n v="35"/>
    <n v="40"/>
    <n v="0"/>
    <n v="3"/>
    <n v="1"/>
    <n v="3"/>
    <n v="0"/>
    <n v="189"/>
    <n v="7"/>
    <n v="3.7037037037037035E-2"/>
    <n v="28"/>
  </r>
  <r>
    <x v="1"/>
    <s v="Centre de Sante Rural de Konye"/>
    <n v="67"/>
    <n v="36"/>
    <n v="68"/>
    <n v="1"/>
    <n v="25"/>
    <n v="1"/>
    <n v="0"/>
    <n v="1"/>
    <n v="5"/>
    <n v="0"/>
    <n v="197"/>
    <n v="7"/>
    <n v="3.553299492385787E-2"/>
    <n v="29"/>
  </r>
  <r>
    <x v="0"/>
    <s v="Hopital General de Difenda"/>
    <n v="187"/>
    <n v="200"/>
    <n v="275"/>
    <n v="261"/>
    <n v="158"/>
    <n v="2"/>
    <n v="7"/>
    <n v="9"/>
    <n v="8"/>
    <n v="12"/>
    <n v="1081"/>
    <n v="38"/>
    <n v="3.515263644773358E-2"/>
    <n v="30"/>
  </r>
  <r>
    <x v="0"/>
    <s v="Centre de Sante Rural de Duea"/>
    <n v="98"/>
    <n v="94"/>
    <n v="68"/>
    <n v="44"/>
    <n v="44"/>
    <n v="1"/>
    <n v="11"/>
    <n v="0"/>
    <n v="0"/>
    <n v="0"/>
    <n v="348"/>
    <n v="12"/>
    <n v="3.4482758620689655E-2"/>
    <n v="31"/>
  </r>
  <r>
    <x v="3"/>
    <s v="Centre de Sante Urbain de Nehcho"/>
    <n v="214"/>
    <n v="225"/>
    <n v="207"/>
    <n v="187"/>
    <n v="207"/>
    <n v="10"/>
    <n v="6"/>
    <n v="9"/>
    <n v="6"/>
    <n v="4"/>
    <n v="1040"/>
    <n v="35"/>
    <n v="3.3653846153846152E-2"/>
    <n v="32"/>
  </r>
  <r>
    <x v="2"/>
    <s v="Centre de Sante Rural de Kosala"/>
    <n v="66"/>
    <n v="128"/>
    <n v="99"/>
    <n v="163"/>
    <n v="133"/>
    <n v="1"/>
    <n v="6"/>
    <n v="6"/>
    <n v="2"/>
    <n v="3"/>
    <n v="589"/>
    <n v="18"/>
    <n v="3.0560271646859084E-2"/>
    <n v="33"/>
  </r>
  <r>
    <x v="2"/>
    <s v="Dispensaire Rural de Mboka"/>
    <n v="120"/>
    <n v="69"/>
    <n v="60"/>
    <n v="103"/>
    <n v="282"/>
    <n v="5"/>
    <n v="3"/>
    <n v="1"/>
    <n v="1"/>
    <n v="9"/>
    <n v="634"/>
    <n v="19"/>
    <n v="2.996845425867508E-2"/>
    <n v="34"/>
  </r>
  <r>
    <x v="2"/>
    <s v="Centre de Sante Urbain de Ntui"/>
    <n v="63"/>
    <n v="85"/>
    <n v="179"/>
    <n v="132"/>
    <n v="152"/>
    <n v="1"/>
    <n v="1"/>
    <n v="10"/>
    <n v="2"/>
    <n v="3"/>
    <n v="611"/>
    <n v="17"/>
    <n v="2.7823240589198037E-2"/>
    <n v="35"/>
  </r>
  <r>
    <x v="2"/>
    <s v="Centre de Sante Urbain de Ekotun"/>
    <n v="212"/>
    <n v="210"/>
    <n v="263"/>
    <n v="318"/>
    <n v="367"/>
    <n v="2"/>
    <n v="5"/>
    <n v="12"/>
    <n v="9"/>
    <n v="9"/>
    <n v="1370"/>
    <n v="37"/>
    <n v="2.7007299270072994E-2"/>
    <n v="36"/>
  </r>
  <r>
    <x v="3"/>
    <s v="Centre de Sante Urbain de Ktown"/>
    <n v="95"/>
    <n v="125"/>
    <n v="292"/>
    <n v="294"/>
    <n v="259"/>
    <n v="3"/>
    <n v="4"/>
    <n v="8"/>
    <n v="4"/>
    <n v="9"/>
    <n v="1065"/>
    <n v="28"/>
    <n v="2.6291079812206571E-2"/>
    <n v="37"/>
  </r>
  <r>
    <x v="1"/>
    <s v="Centre de Sante Rural de Kwakwa"/>
    <n v="121"/>
    <n v="75"/>
    <n v="158"/>
    <n v="173"/>
    <n v="68"/>
    <n v="0"/>
    <n v="6"/>
    <n v="1"/>
    <n v="5"/>
    <n v="3"/>
    <n v="595"/>
    <n v="15"/>
    <n v="2.5210084033613446E-2"/>
    <n v="38"/>
  </r>
  <r>
    <x v="2"/>
    <s v="Centre de Sante Urbain de Batib"/>
    <n v="172"/>
    <n v="232"/>
    <n v="576"/>
    <n v="233"/>
    <n v="287"/>
    <n v="11"/>
    <n v="5"/>
    <n v="8"/>
    <n v="4"/>
    <n v="9"/>
    <n v="1500"/>
    <n v="37"/>
    <n v="2.4666666666666667E-2"/>
    <n v="39"/>
  </r>
  <r>
    <x v="0"/>
    <s v="Centre de Sante Urbain de Ndu"/>
    <n v="111"/>
    <n v="60"/>
    <n v="100"/>
    <n v="240"/>
    <n v="279"/>
    <n v="1"/>
    <n v="2"/>
    <n v="2"/>
    <n v="8"/>
    <n v="5"/>
    <n v="790"/>
    <n v="18"/>
    <n v="2.2784810126582278E-2"/>
    <n v="40"/>
  </r>
  <r>
    <x v="3"/>
    <s v="Centre de Sante Urbain de Grand Kois"/>
    <n v="209"/>
    <n v="87"/>
    <n v="64"/>
    <n v="206"/>
    <n v="148"/>
    <n v="2"/>
    <n v="5"/>
    <n v="3"/>
    <n v="4"/>
    <n v="2"/>
    <n v="714"/>
    <n v="16"/>
    <n v="2.2408963585434174E-2"/>
    <n v="41"/>
  </r>
  <r>
    <x v="2"/>
    <s v="Centre de Sante Rural de Alluo"/>
    <n v="63"/>
    <n v="57"/>
    <n v="160"/>
    <n v="213"/>
    <n v="246"/>
    <n v="0"/>
    <n v="0"/>
    <n v="6"/>
    <n v="4"/>
    <n v="5"/>
    <n v="739"/>
    <n v="15"/>
    <n v="2.0297699594046009E-2"/>
    <n v="42"/>
  </r>
  <r>
    <x v="1"/>
    <s v="Centre de Sante Rural de Lolobo Beoumi"/>
    <n v="37"/>
    <n v="40"/>
    <n v="59"/>
    <n v="140"/>
    <n v="120"/>
    <n v="0"/>
    <n v="0"/>
    <n v="4"/>
    <n v="3"/>
    <n v="1"/>
    <n v="396"/>
    <n v="8"/>
    <n v="2.0202020202020204E-2"/>
    <n v="43"/>
  </r>
  <r>
    <x v="0"/>
    <s v="Centre de Sante Urbain de Toko"/>
    <n v="58"/>
    <n v="44"/>
    <n v="424"/>
    <n v="277"/>
    <n v="488"/>
    <n v="1"/>
    <n v="0"/>
    <n v="12"/>
    <n v="4"/>
    <n v="9"/>
    <n v="1291"/>
    <n v="26"/>
    <n v="2.0139426800929512E-2"/>
    <n v="44"/>
  </r>
  <r>
    <x v="1"/>
    <s v="Protection Maternelle Infantile de Tole"/>
    <n v="70"/>
    <n v="94"/>
    <n v="40"/>
    <n v="37"/>
    <n v="17"/>
    <n v="1"/>
    <n v="1"/>
    <n v="3"/>
    <n v="0"/>
    <n v="0"/>
    <n v="258"/>
    <n v="5"/>
    <n v="1.937984496124031E-2"/>
    <n v="45"/>
  </r>
  <r>
    <x v="2"/>
    <s v="Centre de Sante Rural de Ikiwindi"/>
    <n v="79"/>
    <n v="55"/>
    <n v="143"/>
    <n v="171"/>
    <n v="112"/>
    <n v="1"/>
    <n v="0"/>
    <n v="2"/>
    <n v="2"/>
    <n v="5"/>
    <n v="560"/>
    <n v="10"/>
    <n v="1.7857142857142856E-2"/>
    <n v="46"/>
  </r>
  <r>
    <x v="0"/>
    <s v="Centre de Sante Urbain de Wone"/>
    <n v="45"/>
    <n v="36"/>
    <n v="362"/>
    <n v="272"/>
    <n v="180"/>
    <n v="2"/>
    <n v="2"/>
    <n v="4"/>
    <n v="4"/>
    <n v="0"/>
    <n v="895"/>
    <n v="12"/>
    <n v="1.3407821229050279E-2"/>
    <n v="47"/>
  </r>
  <r>
    <x v="2"/>
    <s v="Centre de Sante Rural de Enaga"/>
    <n v="29"/>
    <n v="53"/>
    <n v="27"/>
    <n v="54"/>
    <n v="65"/>
    <n v="1"/>
    <n v="0"/>
    <n v="1"/>
    <n v="1"/>
    <n v="0"/>
    <n v="228"/>
    <n v="3"/>
    <n v="1.3157894736842105E-2"/>
    <n v="48"/>
  </r>
  <r>
    <x v="4"/>
    <s v="Centre de Sante Urbain de Lipenja"/>
    <n v="149"/>
    <n v="139"/>
    <n v="620"/>
    <n v="243"/>
    <n v="218"/>
    <n v="0"/>
    <n v="2"/>
    <n v="4"/>
    <n v="0"/>
    <n v="4"/>
    <n v="1369"/>
    <n v="10"/>
    <n v="7.3046018991964941E-3"/>
    <n v="49"/>
  </r>
  <r>
    <x v="0"/>
    <s v="Service de Sante Scolaire et Universitaire de Ntam"/>
    <n v="30"/>
    <n v="18"/>
    <n v="26"/>
    <n v="17"/>
    <n v="46"/>
    <n v="0"/>
    <n v="1"/>
    <n v="0"/>
    <n v="0"/>
    <n v="0"/>
    <n v="137"/>
    <n v="1"/>
    <n v="7.2992700729927005E-3"/>
    <n v="50"/>
  </r>
  <r>
    <x v="2"/>
    <s v="Centre de Sante Rural de Betok"/>
    <n v="26"/>
    <n v="77"/>
    <n v="34"/>
    <n v="90"/>
    <n v="101"/>
    <n v="0"/>
    <n v="0"/>
    <n v="0"/>
    <n v="0"/>
    <n v="0"/>
    <n v="328"/>
    <n v="0"/>
    <n v="0"/>
    <n v="5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">
  <r>
    <x v="0"/>
    <x v="0"/>
    <n v="65"/>
    <n v="48"/>
    <n v="30"/>
    <n v="51"/>
    <n v="32"/>
    <n v="0"/>
    <n v="0"/>
    <n v="11"/>
    <n v="9"/>
    <n v="12"/>
    <n v="226"/>
    <n v="32"/>
  </r>
  <r>
    <x v="1"/>
    <x v="1"/>
    <n v="47"/>
    <n v="52"/>
    <n v="43"/>
    <n v="50"/>
    <n v="141"/>
    <n v="0"/>
    <n v="25"/>
    <n v="6"/>
    <n v="1"/>
    <n v="3"/>
    <n v="333"/>
    <n v="35"/>
  </r>
  <r>
    <x v="2"/>
    <x v="2"/>
    <n v="52"/>
    <n v="89"/>
    <n v="47"/>
    <n v="75"/>
    <n v="50"/>
    <n v="5"/>
    <n v="3"/>
    <n v="5"/>
    <n v="10"/>
    <n v="6"/>
    <n v="313"/>
    <n v="29"/>
  </r>
  <r>
    <x v="3"/>
    <x v="3"/>
    <n v="4"/>
    <n v="15"/>
    <n v="17"/>
    <n v="21"/>
    <n v="85"/>
    <n v="0"/>
    <n v="3"/>
    <n v="2"/>
    <n v="4"/>
    <n v="3"/>
    <n v="142"/>
    <n v="12"/>
  </r>
  <r>
    <x v="0"/>
    <x v="4"/>
    <n v="63"/>
    <n v="74"/>
    <n v="84"/>
    <n v="118"/>
    <n v="32"/>
    <n v="2"/>
    <n v="1"/>
    <n v="3"/>
    <n v="22"/>
    <n v="3"/>
    <n v="371"/>
    <n v="31"/>
  </r>
  <r>
    <x v="2"/>
    <x v="5"/>
    <n v="59"/>
    <n v="59"/>
    <n v="115"/>
    <n v="82"/>
    <n v="93"/>
    <n v="12"/>
    <n v="9"/>
    <n v="3"/>
    <n v="3"/>
    <n v="7"/>
    <n v="408"/>
    <n v="34"/>
  </r>
  <r>
    <x v="2"/>
    <x v="6"/>
    <n v="123"/>
    <n v="92"/>
    <n v="123"/>
    <n v="122"/>
    <n v="117"/>
    <n v="1"/>
    <n v="1"/>
    <n v="1"/>
    <n v="2"/>
    <n v="41"/>
    <n v="577"/>
    <n v="46"/>
  </r>
  <r>
    <x v="2"/>
    <x v="7"/>
    <n v="35"/>
    <n v="95"/>
    <n v="45"/>
    <n v="57"/>
    <n v="49"/>
    <n v="3"/>
    <n v="3"/>
    <n v="5"/>
    <n v="4"/>
    <n v="7"/>
    <n v="281"/>
    <n v="22"/>
  </r>
  <r>
    <x v="0"/>
    <x v="8"/>
    <n v="270"/>
    <n v="279"/>
    <n v="590"/>
    <n v="128"/>
    <n v="207"/>
    <n v="8"/>
    <n v="10"/>
    <n v="41"/>
    <n v="11"/>
    <n v="24"/>
    <n v="1474"/>
    <n v="94"/>
  </r>
  <r>
    <x v="3"/>
    <x v="9"/>
    <n v="132"/>
    <n v="302"/>
    <n v="123"/>
    <n v="107"/>
    <n v="127"/>
    <n v="24"/>
    <n v="12"/>
    <n v="7"/>
    <n v="1"/>
    <n v="2"/>
    <n v="791"/>
    <n v="46"/>
  </r>
  <r>
    <x v="2"/>
    <x v="10"/>
    <n v="160"/>
    <n v="158"/>
    <n v="303"/>
    <n v="234"/>
    <n v="213"/>
    <n v="6"/>
    <n v="3"/>
    <n v="24"/>
    <n v="10"/>
    <n v="15"/>
    <n v="1068"/>
    <n v="58"/>
  </r>
  <r>
    <x v="1"/>
    <x v="11"/>
    <n v="55"/>
    <n v="66"/>
    <n v="165"/>
    <n v="92"/>
    <n v="94"/>
    <n v="1"/>
    <n v="0"/>
    <n v="4"/>
    <n v="11"/>
    <n v="9"/>
    <n v="472"/>
    <n v="25"/>
  </r>
  <r>
    <x v="3"/>
    <x v="12"/>
    <n v="84"/>
    <n v="42"/>
    <n v="119"/>
    <n v="69"/>
    <n v="81"/>
    <n v="3"/>
    <n v="4"/>
    <n v="8"/>
    <n v="4"/>
    <n v="1"/>
    <n v="395"/>
    <n v="20"/>
  </r>
  <r>
    <x v="3"/>
    <x v="13"/>
    <n v="40"/>
    <n v="37"/>
    <n v="42"/>
    <n v="70"/>
    <n v="51"/>
    <n v="2"/>
    <n v="1"/>
    <n v="1"/>
    <n v="3"/>
    <n v="5"/>
    <n v="240"/>
    <n v="12"/>
  </r>
  <r>
    <x v="1"/>
    <x v="14"/>
    <n v="23"/>
    <n v="22"/>
    <n v="64"/>
    <n v="85"/>
    <n v="80"/>
    <n v="0"/>
    <n v="1"/>
    <n v="2"/>
    <n v="2"/>
    <n v="8"/>
    <n v="274"/>
    <n v="13"/>
  </r>
  <r>
    <x v="2"/>
    <x v="15"/>
    <n v="108"/>
    <n v="66"/>
    <n v="82"/>
    <n v="74"/>
    <n v="91"/>
    <n v="5"/>
    <n v="3"/>
    <n v="8"/>
    <n v="2"/>
    <n v="1"/>
    <n v="421"/>
    <n v="19"/>
  </r>
  <r>
    <x v="2"/>
    <x v="16"/>
    <n v="141"/>
    <n v="147"/>
    <n v="142"/>
    <n v="136"/>
    <n v="166"/>
    <n v="8"/>
    <n v="4"/>
    <n v="9"/>
    <n v="9"/>
    <n v="3"/>
    <n v="732"/>
    <n v="33"/>
  </r>
  <r>
    <x v="2"/>
    <x v="17"/>
    <n v="37"/>
    <n v="39"/>
    <n v="76"/>
    <n v="68"/>
    <n v="92"/>
    <n v="0"/>
    <n v="2"/>
    <n v="3"/>
    <n v="1"/>
    <n v="8"/>
    <n v="312"/>
    <n v="14"/>
  </r>
  <r>
    <x v="3"/>
    <x v="18"/>
    <n v="163"/>
    <n v="121"/>
    <n v="152"/>
    <n v="178"/>
    <n v="199"/>
    <n v="2"/>
    <n v="3"/>
    <n v="8"/>
    <n v="15"/>
    <n v="7"/>
    <n v="813"/>
    <n v="35"/>
  </r>
  <r>
    <x v="1"/>
    <x v="19"/>
    <n v="125"/>
    <n v="245"/>
    <n v="321"/>
    <n v="89"/>
    <n v="54"/>
    <n v="8"/>
    <n v="7"/>
    <n v="9"/>
    <n v="7"/>
    <n v="4"/>
    <n v="834"/>
    <n v="35"/>
  </r>
  <r>
    <x v="3"/>
    <x v="20"/>
    <n v="236"/>
    <n v="193"/>
    <n v="269"/>
    <n v="292"/>
    <n v="286"/>
    <n v="10"/>
    <n v="4"/>
    <n v="12"/>
    <n v="13"/>
    <n v="14"/>
    <n v="1276"/>
    <n v="53"/>
  </r>
  <r>
    <x v="2"/>
    <x v="21"/>
    <n v="146"/>
    <n v="324"/>
    <n v="462"/>
    <n v="630"/>
    <n v="736"/>
    <n v="11"/>
    <n v="20"/>
    <n v="10"/>
    <n v="13"/>
    <n v="38"/>
    <n v="2298"/>
    <n v="92"/>
  </r>
  <r>
    <x v="3"/>
    <x v="22"/>
    <n v="116"/>
    <n v="146"/>
    <n v="225"/>
    <n v="224"/>
    <n v="154"/>
    <n v="3"/>
    <n v="3"/>
    <n v="16"/>
    <n v="8"/>
    <n v="4"/>
    <n v="865"/>
    <n v="34"/>
  </r>
  <r>
    <x v="1"/>
    <x v="23"/>
    <n v="38"/>
    <n v="29"/>
    <n v="57"/>
    <n v="69"/>
    <n v="68"/>
    <n v="0"/>
    <n v="1"/>
    <n v="3"/>
    <n v="1"/>
    <n v="5"/>
    <n v="261"/>
    <n v="10"/>
  </r>
  <r>
    <x v="2"/>
    <x v="24"/>
    <n v="89"/>
    <n v="75"/>
    <n v="62"/>
    <n v="71"/>
    <n v="96"/>
    <n v="2"/>
    <n v="3"/>
    <n v="5"/>
    <n v="1"/>
    <n v="4"/>
    <n v="393"/>
    <n v="15"/>
  </r>
  <r>
    <x v="0"/>
    <x v="25"/>
    <n v="61"/>
    <n v="64"/>
    <n v="133"/>
    <n v="64"/>
    <n v="125"/>
    <n v="1"/>
    <n v="2"/>
    <n v="3"/>
    <n v="3"/>
    <n v="8"/>
    <n v="447"/>
    <n v="17"/>
  </r>
  <r>
    <x v="2"/>
    <x v="26"/>
    <n v="98"/>
    <n v="115"/>
    <n v="174"/>
    <n v="106"/>
    <n v="178"/>
    <n v="3"/>
    <n v="3"/>
    <n v="7"/>
    <n v="7"/>
    <n v="5"/>
    <n v="671"/>
    <n v="25"/>
  </r>
  <r>
    <x v="3"/>
    <x v="27"/>
    <n v="37"/>
    <n v="42"/>
    <n v="35"/>
    <n v="35"/>
    <n v="40"/>
    <n v="0"/>
    <n v="3"/>
    <n v="1"/>
    <n v="3"/>
    <n v="0"/>
    <n v="189"/>
    <n v="7"/>
  </r>
  <r>
    <x v="1"/>
    <x v="28"/>
    <n v="67"/>
    <n v="36"/>
    <n v="68"/>
    <n v="1"/>
    <n v="25"/>
    <n v="1"/>
    <n v="0"/>
    <n v="1"/>
    <n v="5"/>
    <n v="0"/>
    <n v="197"/>
    <n v="7"/>
  </r>
  <r>
    <x v="0"/>
    <x v="29"/>
    <n v="187"/>
    <n v="200"/>
    <n v="275"/>
    <n v="261"/>
    <n v="158"/>
    <n v="2"/>
    <n v="7"/>
    <n v="9"/>
    <n v="8"/>
    <n v="12"/>
    <n v="1081"/>
    <n v="38"/>
  </r>
  <r>
    <x v="0"/>
    <x v="30"/>
    <n v="98"/>
    <n v="94"/>
    <n v="68"/>
    <n v="44"/>
    <n v="44"/>
    <n v="1"/>
    <n v="11"/>
    <n v="0"/>
    <n v="0"/>
    <n v="0"/>
    <n v="348"/>
    <n v="12"/>
  </r>
  <r>
    <x v="3"/>
    <x v="31"/>
    <n v="214"/>
    <n v="225"/>
    <n v="207"/>
    <n v="187"/>
    <n v="207"/>
    <n v="10"/>
    <n v="6"/>
    <n v="9"/>
    <n v="6"/>
    <n v="4"/>
    <n v="1040"/>
    <n v="35"/>
  </r>
  <r>
    <x v="2"/>
    <x v="32"/>
    <n v="66"/>
    <n v="128"/>
    <n v="99"/>
    <n v="163"/>
    <n v="133"/>
    <n v="1"/>
    <n v="6"/>
    <n v="6"/>
    <n v="2"/>
    <n v="3"/>
    <n v="589"/>
    <n v="18"/>
  </r>
  <r>
    <x v="2"/>
    <x v="33"/>
    <n v="120"/>
    <n v="69"/>
    <n v="60"/>
    <n v="103"/>
    <n v="282"/>
    <n v="5"/>
    <n v="3"/>
    <n v="1"/>
    <n v="1"/>
    <n v="9"/>
    <n v="634"/>
    <n v="19"/>
  </r>
  <r>
    <x v="2"/>
    <x v="34"/>
    <n v="63"/>
    <n v="85"/>
    <n v="179"/>
    <n v="132"/>
    <n v="152"/>
    <n v="1"/>
    <n v="1"/>
    <n v="10"/>
    <n v="2"/>
    <n v="3"/>
    <n v="611"/>
    <n v="17"/>
  </r>
  <r>
    <x v="2"/>
    <x v="35"/>
    <n v="212"/>
    <n v="210"/>
    <n v="263"/>
    <n v="318"/>
    <n v="367"/>
    <n v="2"/>
    <n v="5"/>
    <n v="12"/>
    <n v="9"/>
    <n v="9"/>
    <n v="1370"/>
    <n v="37"/>
  </r>
  <r>
    <x v="3"/>
    <x v="36"/>
    <n v="95"/>
    <n v="125"/>
    <n v="292"/>
    <n v="294"/>
    <n v="259"/>
    <n v="3"/>
    <n v="4"/>
    <n v="8"/>
    <n v="4"/>
    <n v="9"/>
    <n v="1065"/>
    <n v="28"/>
  </r>
  <r>
    <x v="1"/>
    <x v="37"/>
    <n v="121"/>
    <n v="75"/>
    <n v="158"/>
    <n v="173"/>
    <n v="68"/>
    <n v="0"/>
    <n v="6"/>
    <n v="1"/>
    <n v="5"/>
    <n v="3"/>
    <n v="595"/>
    <n v="15"/>
  </r>
  <r>
    <x v="2"/>
    <x v="38"/>
    <n v="172"/>
    <n v="232"/>
    <n v="576"/>
    <n v="233"/>
    <n v="287"/>
    <n v="11"/>
    <n v="5"/>
    <n v="8"/>
    <n v="4"/>
    <n v="9"/>
    <n v="1500"/>
    <n v="37"/>
  </r>
  <r>
    <x v="0"/>
    <x v="39"/>
    <n v="111"/>
    <n v="60"/>
    <n v="100"/>
    <n v="240"/>
    <n v="279"/>
    <n v="1"/>
    <n v="2"/>
    <n v="2"/>
    <n v="8"/>
    <n v="5"/>
    <n v="790"/>
    <n v="18"/>
  </r>
  <r>
    <x v="3"/>
    <x v="40"/>
    <n v="209"/>
    <n v="87"/>
    <n v="64"/>
    <n v="206"/>
    <n v="148"/>
    <n v="2"/>
    <n v="5"/>
    <n v="3"/>
    <n v="4"/>
    <n v="2"/>
    <n v="714"/>
    <n v="16"/>
  </r>
  <r>
    <x v="2"/>
    <x v="41"/>
    <n v="63"/>
    <n v="57"/>
    <n v="160"/>
    <n v="213"/>
    <n v="246"/>
    <n v="0"/>
    <n v="0"/>
    <n v="6"/>
    <n v="4"/>
    <n v="5"/>
    <n v="739"/>
    <n v="15"/>
  </r>
  <r>
    <x v="1"/>
    <x v="42"/>
    <n v="37"/>
    <n v="40"/>
    <n v="59"/>
    <n v="140"/>
    <n v="120"/>
    <n v="0"/>
    <n v="0"/>
    <n v="4"/>
    <n v="3"/>
    <n v="1"/>
    <n v="396"/>
    <n v="8"/>
  </r>
  <r>
    <x v="0"/>
    <x v="43"/>
    <n v="58"/>
    <n v="44"/>
    <n v="424"/>
    <n v="277"/>
    <n v="488"/>
    <n v="1"/>
    <n v="0"/>
    <n v="12"/>
    <n v="4"/>
    <n v="9"/>
    <n v="1291"/>
    <n v="26"/>
  </r>
  <r>
    <x v="1"/>
    <x v="44"/>
    <n v="70"/>
    <n v="94"/>
    <n v="40"/>
    <n v="37"/>
    <n v="17"/>
    <n v="1"/>
    <n v="1"/>
    <n v="3"/>
    <n v="0"/>
    <n v="0"/>
    <n v="258"/>
    <n v="5"/>
  </r>
  <r>
    <x v="2"/>
    <x v="45"/>
    <n v="79"/>
    <n v="55"/>
    <n v="143"/>
    <n v="171"/>
    <n v="112"/>
    <n v="1"/>
    <n v="0"/>
    <n v="2"/>
    <n v="2"/>
    <n v="5"/>
    <n v="560"/>
    <n v="10"/>
  </r>
  <r>
    <x v="0"/>
    <x v="46"/>
    <n v="45"/>
    <n v="36"/>
    <n v="362"/>
    <n v="272"/>
    <n v="180"/>
    <n v="2"/>
    <n v="2"/>
    <n v="4"/>
    <n v="4"/>
    <n v="0"/>
    <n v="895"/>
    <n v="12"/>
  </r>
  <r>
    <x v="2"/>
    <x v="47"/>
    <n v="29"/>
    <n v="53"/>
    <n v="27"/>
    <n v="54"/>
    <n v="65"/>
    <n v="1"/>
    <n v="0"/>
    <n v="1"/>
    <n v="1"/>
    <n v="0"/>
    <n v="228"/>
    <n v="3"/>
  </r>
  <r>
    <x v="4"/>
    <x v="48"/>
    <n v="149"/>
    <n v="139"/>
    <n v="620"/>
    <n v="243"/>
    <n v="218"/>
    <n v="0"/>
    <n v="2"/>
    <n v="4"/>
    <n v="0"/>
    <n v="4"/>
    <n v="1369"/>
    <n v="10"/>
  </r>
  <r>
    <x v="0"/>
    <x v="49"/>
    <n v="30"/>
    <n v="18"/>
    <n v="26"/>
    <n v="17"/>
    <n v="46"/>
    <n v="0"/>
    <n v="1"/>
    <n v="0"/>
    <n v="0"/>
    <n v="0"/>
    <n v="137"/>
    <n v="1"/>
  </r>
  <r>
    <x v="2"/>
    <x v="50"/>
    <n v="26"/>
    <n v="77"/>
    <n v="34"/>
    <n v="90"/>
    <n v="101"/>
    <n v="0"/>
    <n v="0"/>
    <n v="0"/>
    <n v="0"/>
    <n v="0"/>
    <n v="328"/>
    <n v="0"/>
  </r>
  <r>
    <x v="5"/>
    <x v="51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4" firstHeaderRow="1" firstDataRow="1" firstDataCol="1" rowPageCount="1" colPageCount="1"/>
  <pivotFields count="14">
    <pivotField axis="axisPage" showAll="0">
      <items count="7">
        <item x="2"/>
        <item x="1"/>
        <item x="0"/>
        <item x="3"/>
        <item x="4"/>
        <item x="5"/>
        <item t="default"/>
      </items>
    </pivotField>
    <pivotField axis="axisRow" showAll="0">
      <items count="53">
        <item x="9"/>
        <item x="17"/>
        <item x="41"/>
        <item x="23"/>
        <item x="1"/>
        <item x="50"/>
        <item x="30"/>
        <item x="47"/>
        <item x="4"/>
        <item x="45"/>
        <item x="25"/>
        <item x="28"/>
        <item x="32"/>
        <item x="5"/>
        <item x="37"/>
        <item x="42"/>
        <item x="11"/>
        <item x="14"/>
        <item x="13"/>
        <item x="6"/>
        <item x="12"/>
        <item x="24"/>
        <item x="38"/>
        <item x="22"/>
        <item x="10"/>
        <item x="35"/>
        <item x="40"/>
        <item x="36"/>
        <item x="48"/>
        <item x="20"/>
        <item x="26"/>
        <item x="39"/>
        <item x="31"/>
        <item x="18"/>
        <item x="34"/>
        <item x="43"/>
        <item x="46"/>
        <item x="21"/>
        <item x="27"/>
        <item x="7"/>
        <item x="0"/>
        <item x="33"/>
        <item x="3"/>
        <item x="2"/>
        <item x="29"/>
        <item x="15"/>
        <item x="8"/>
        <item x="19"/>
        <item x="16"/>
        <item x="44"/>
        <item x="49"/>
        <item x="5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1">
    <i>
      <x v="6"/>
    </i>
    <i>
      <x v="8"/>
    </i>
    <i>
      <x v="10"/>
    </i>
    <i>
      <x v="31"/>
    </i>
    <i>
      <x v="35"/>
    </i>
    <i>
      <x v="36"/>
    </i>
    <i>
      <x v="40"/>
    </i>
    <i>
      <x v="44"/>
    </i>
    <i>
      <x v="46"/>
    </i>
    <i>
      <x v="50"/>
    </i>
    <i t="grand">
      <x/>
    </i>
  </rowItems>
  <colItems count="1">
    <i/>
  </colItems>
  <pageFields count="1">
    <pageField fld="0" item="2" hier="-1"/>
  </pageFields>
  <dataFields count="1">
    <dataField name="Somme de HTS_Avril" fld="5" baseField="0" baseItem="0"/>
  </dataFields>
  <formats count="2">
    <format dxfId="1">
      <pivotArea collapsedLevelsAreSubtotals="1" fieldPosition="0">
        <references count="1">
          <reference field="1" count="1">
            <x v="35"/>
          </reference>
        </references>
      </pivotArea>
    </format>
    <format dxfId="0">
      <pivotArea dataOnly="0" labelOnly="1" fieldPosition="0">
        <references count="1">
          <reference field="1" count="1">
            <x v="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6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5">
  <location ref="A3:F9" firstHeaderRow="0" firstDataRow="1" firstDataCol="1"/>
  <pivotFields count="16">
    <pivotField axis="axisRow" showAll="0">
      <items count="6">
        <item x="2"/>
        <item x="1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164"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POS_Janvier" fld="7" baseField="0" baseItem="0"/>
    <dataField name="Somme de POS_Fevrier" fld="8" baseField="0" baseItem="0"/>
    <dataField name="Somme de POS_Mars" fld="9" baseField="0" baseItem="0"/>
    <dataField name="Somme de POS_Avril" fld="10" baseField="0" baseItem="0"/>
    <dataField name="Somme de POS_Ma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54" cacheId="1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compact="0" compactData="0" multipleFieldFilters="0" chartFormat="2">
  <location ref="A3:F8" firstHeaderRow="0" firstDataRow="1" firstDataCol="1"/>
  <pivotFields count="16">
    <pivotField axis="axisRow" compact="0" outline="0" showAll="0" defaultSubtotal="0">
      <items count="5"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HTS_Janvier" fld="2" baseField="0" baseItem="0"/>
    <dataField name="Somme de HTS_Fevrier" fld="3" baseField="0" baseItem="0"/>
    <dataField name="Somme de HTS_Mars" fld="4" baseField="0" baseItem="0"/>
    <dataField name="Somme de HTS_Mai" fld="6" baseField="0" baseItem="0"/>
    <dataField name="Somme de HTS_Avril" fld="5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zoomScale="70" zoomScaleNormal="70" workbookViewId="0">
      <selection activeCell="L18" sqref="L18"/>
    </sheetView>
  </sheetViews>
  <sheetFormatPr baseColWidth="10" defaultColWidth="8.85546875" defaultRowHeight="15" x14ac:dyDescent="0.25"/>
  <cols>
    <col min="1" max="1" width="28.5703125" customWidth="1"/>
    <col min="2" max="2" width="43.7109375" customWidth="1"/>
    <col min="3" max="3" width="21.42578125" customWidth="1"/>
    <col min="4" max="4" width="17.85546875" customWidth="1"/>
    <col min="5" max="5" width="16.85546875" customWidth="1"/>
    <col min="6" max="6" width="22.140625" customWidth="1"/>
    <col min="7" max="7" width="18.140625" customWidth="1"/>
    <col min="8" max="8" width="11.28515625" customWidth="1"/>
    <col min="9" max="9" width="20.7109375" customWidth="1"/>
    <col min="10" max="10" width="15.7109375" customWidth="1"/>
    <col min="11" max="11" width="15.5703125" customWidth="1"/>
    <col min="12" max="12" width="11.28515625" customWidth="1"/>
    <col min="13" max="13" width="20.85546875" customWidth="1"/>
    <col min="14" max="14" width="17.7109375" customWidth="1"/>
    <col min="15" max="15" width="15" style="23" customWidth="1"/>
    <col min="16" max="16" width="8.85546875" style="23"/>
  </cols>
  <sheetData>
    <row r="1" spans="1:16" ht="27" customHeight="1" x14ac:dyDescent="0.25">
      <c r="A1" s="1" t="s">
        <v>60</v>
      </c>
      <c r="B1" s="1" t="s">
        <v>64</v>
      </c>
      <c r="C1" s="1" t="s">
        <v>2</v>
      </c>
      <c r="D1" s="1" t="s">
        <v>3</v>
      </c>
      <c r="E1" s="1" t="s">
        <v>4</v>
      </c>
      <c r="F1" s="16" t="s">
        <v>5</v>
      </c>
      <c r="G1" s="1" t="s">
        <v>6</v>
      </c>
      <c r="H1" s="1" t="s">
        <v>62</v>
      </c>
      <c r="I1" s="1" t="s">
        <v>63</v>
      </c>
      <c r="J1" s="1" t="s">
        <v>7</v>
      </c>
      <c r="K1" s="1" t="s">
        <v>8</v>
      </c>
      <c r="L1" s="1" t="s">
        <v>1</v>
      </c>
      <c r="M1" s="1" t="s">
        <v>68</v>
      </c>
      <c r="N1" s="1" t="s">
        <v>69</v>
      </c>
      <c r="O1" s="21" t="s">
        <v>70</v>
      </c>
      <c r="P1" s="21" t="s">
        <v>71</v>
      </c>
    </row>
    <row r="2" spans="1:16" x14ac:dyDescent="0.25">
      <c r="A2" t="s">
        <v>57</v>
      </c>
      <c r="B2" s="2" t="s">
        <v>21</v>
      </c>
      <c r="C2">
        <v>65</v>
      </c>
      <c r="D2">
        <v>48</v>
      </c>
      <c r="E2">
        <v>30</v>
      </c>
      <c r="F2">
        <v>51</v>
      </c>
      <c r="G2">
        <v>32</v>
      </c>
      <c r="H2">
        <v>0</v>
      </c>
      <c r="I2">
        <v>0</v>
      </c>
      <c r="J2">
        <v>11</v>
      </c>
      <c r="K2">
        <v>9</v>
      </c>
      <c r="L2">
        <v>12</v>
      </c>
      <c r="M2">
        <f t="shared" ref="M2:M33" si="0">SUM(C2:G2)</f>
        <v>226</v>
      </c>
      <c r="N2">
        <f t="shared" ref="N2:N33" si="1">SUM(H2:L2)</f>
        <v>32</v>
      </c>
      <c r="O2" s="22">
        <f t="shared" ref="O2:O33" si="2">N2/M2</f>
        <v>0.1415929203539823</v>
      </c>
      <c r="P2" s="23">
        <f>RANK(O2,O$2:O$52)</f>
        <v>1</v>
      </c>
    </row>
    <row r="3" spans="1:16" x14ac:dyDescent="0.25">
      <c r="A3" t="s">
        <v>56</v>
      </c>
      <c r="B3" s="2" t="s">
        <v>29</v>
      </c>
      <c r="C3">
        <v>47</v>
      </c>
      <c r="D3">
        <v>52</v>
      </c>
      <c r="E3">
        <v>43</v>
      </c>
      <c r="F3">
        <v>50</v>
      </c>
      <c r="G3">
        <v>141</v>
      </c>
      <c r="H3">
        <v>0</v>
      </c>
      <c r="I3">
        <v>25</v>
      </c>
      <c r="J3">
        <v>6</v>
      </c>
      <c r="K3">
        <v>1</v>
      </c>
      <c r="L3">
        <v>3</v>
      </c>
      <c r="M3">
        <f t="shared" si="0"/>
        <v>333</v>
      </c>
      <c r="N3">
        <f t="shared" si="1"/>
        <v>35</v>
      </c>
      <c r="O3" s="22">
        <f t="shared" si="2"/>
        <v>0.10510510510510511</v>
      </c>
      <c r="P3" s="23">
        <f t="shared" ref="P3:P52" si="3">RANK(O3,O$2:O$52)</f>
        <v>2</v>
      </c>
    </row>
    <row r="4" spans="1:16" x14ac:dyDescent="0.25">
      <c r="A4" t="s">
        <v>58</v>
      </c>
      <c r="B4" s="2" t="s">
        <v>65</v>
      </c>
      <c r="C4">
        <v>52</v>
      </c>
      <c r="D4">
        <v>89</v>
      </c>
      <c r="E4">
        <v>47</v>
      </c>
      <c r="F4">
        <v>75</v>
      </c>
      <c r="G4">
        <v>50</v>
      </c>
      <c r="H4">
        <v>5</v>
      </c>
      <c r="I4">
        <v>3</v>
      </c>
      <c r="J4">
        <v>5</v>
      </c>
      <c r="K4">
        <v>10</v>
      </c>
      <c r="L4">
        <v>6</v>
      </c>
      <c r="M4">
        <f t="shared" si="0"/>
        <v>313</v>
      </c>
      <c r="N4">
        <f t="shared" si="1"/>
        <v>29</v>
      </c>
      <c r="O4" s="22">
        <f t="shared" si="2"/>
        <v>9.2651757188498399E-2</v>
      </c>
      <c r="P4" s="23">
        <f t="shared" si="3"/>
        <v>3</v>
      </c>
    </row>
    <row r="5" spans="1:16" x14ac:dyDescent="0.25">
      <c r="A5" t="s">
        <v>59</v>
      </c>
      <c r="B5" t="s">
        <v>50</v>
      </c>
      <c r="C5">
        <v>4</v>
      </c>
      <c r="D5">
        <v>15</v>
      </c>
      <c r="E5">
        <v>17</v>
      </c>
      <c r="F5">
        <v>21</v>
      </c>
      <c r="G5">
        <v>85</v>
      </c>
      <c r="H5">
        <v>0</v>
      </c>
      <c r="I5">
        <v>3</v>
      </c>
      <c r="J5">
        <v>2</v>
      </c>
      <c r="K5">
        <v>4</v>
      </c>
      <c r="L5">
        <v>3</v>
      </c>
      <c r="M5">
        <f t="shared" si="0"/>
        <v>142</v>
      </c>
      <c r="N5">
        <f t="shared" si="1"/>
        <v>12</v>
      </c>
      <c r="O5" s="22">
        <f t="shared" si="2"/>
        <v>8.4507042253521125E-2</v>
      </c>
      <c r="P5" s="23">
        <f t="shared" si="3"/>
        <v>4</v>
      </c>
    </row>
    <row r="6" spans="1:16" x14ac:dyDescent="0.25">
      <c r="A6" t="s">
        <v>57</v>
      </c>
      <c r="B6" t="s">
        <v>12</v>
      </c>
      <c r="C6">
        <v>63</v>
      </c>
      <c r="D6">
        <v>74</v>
      </c>
      <c r="E6">
        <v>84</v>
      </c>
      <c r="F6">
        <v>118</v>
      </c>
      <c r="G6">
        <v>32</v>
      </c>
      <c r="H6">
        <v>2</v>
      </c>
      <c r="I6">
        <v>1</v>
      </c>
      <c r="J6">
        <v>3</v>
      </c>
      <c r="K6">
        <v>22</v>
      </c>
      <c r="L6">
        <v>3</v>
      </c>
      <c r="M6">
        <f t="shared" si="0"/>
        <v>371</v>
      </c>
      <c r="N6">
        <f t="shared" si="1"/>
        <v>31</v>
      </c>
      <c r="O6" s="22">
        <f t="shared" si="2"/>
        <v>8.3557951482479784E-2</v>
      </c>
      <c r="P6" s="23">
        <f t="shared" si="3"/>
        <v>5</v>
      </c>
    </row>
    <row r="7" spans="1:16" x14ac:dyDescent="0.25">
      <c r="A7" t="s">
        <v>58</v>
      </c>
      <c r="B7" t="s">
        <v>31</v>
      </c>
      <c r="C7">
        <v>59</v>
      </c>
      <c r="D7">
        <v>59</v>
      </c>
      <c r="E7">
        <v>115</v>
      </c>
      <c r="F7">
        <v>82</v>
      </c>
      <c r="G7">
        <v>93</v>
      </c>
      <c r="H7">
        <v>12</v>
      </c>
      <c r="I7">
        <v>9</v>
      </c>
      <c r="J7">
        <v>3</v>
      </c>
      <c r="K7">
        <v>3</v>
      </c>
      <c r="L7">
        <v>7</v>
      </c>
      <c r="M7">
        <f t="shared" si="0"/>
        <v>408</v>
      </c>
      <c r="N7">
        <f t="shared" si="1"/>
        <v>34</v>
      </c>
      <c r="O7" s="22">
        <f t="shared" si="2"/>
        <v>8.3333333333333329E-2</v>
      </c>
      <c r="P7" s="23">
        <f t="shared" si="3"/>
        <v>6</v>
      </c>
    </row>
    <row r="8" spans="1:16" x14ac:dyDescent="0.25">
      <c r="A8" t="s">
        <v>58</v>
      </c>
      <c r="B8" t="s">
        <v>61</v>
      </c>
      <c r="C8">
        <v>123</v>
      </c>
      <c r="D8">
        <v>92</v>
      </c>
      <c r="E8">
        <v>123</v>
      </c>
      <c r="F8">
        <v>122</v>
      </c>
      <c r="G8">
        <v>117</v>
      </c>
      <c r="H8">
        <v>1</v>
      </c>
      <c r="I8">
        <v>1</v>
      </c>
      <c r="J8">
        <v>1</v>
      </c>
      <c r="K8">
        <v>2</v>
      </c>
      <c r="L8">
        <v>41</v>
      </c>
      <c r="M8">
        <f t="shared" si="0"/>
        <v>577</v>
      </c>
      <c r="N8">
        <f t="shared" si="1"/>
        <v>46</v>
      </c>
      <c r="O8" s="22">
        <f t="shared" si="2"/>
        <v>7.9722703639514725E-2</v>
      </c>
      <c r="P8" s="23">
        <f t="shared" si="3"/>
        <v>7</v>
      </c>
    </row>
    <row r="9" spans="1:16" x14ac:dyDescent="0.25">
      <c r="A9" t="s">
        <v>58</v>
      </c>
      <c r="B9" t="s">
        <v>41</v>
      </c>
      <c r="C9">
        <v>35</v>
      </c>
      <c r="D9">
        <v>95</v>
      </c>
      <c r="E9">
        <v>45</v>
      </c>
      <c r="F9">
        <v>57</v>
      </c>
      <c r="G9">
        <v>49</v>
      </c>
      <c r="H9">
        <v>3</v>
      </c>
      <c r="I9">
        <v>3</v>
      </c>
      <c r="J9">
        <v>5</v>
      </c>
      <c r="K9">
        <v>4</v>
      </c>
      <c r="L9">
        <v>7</v>
      </c>
      <c r="M9">
        <f t="shared" si="0"/>
        <v>281</v>
      </c>
      <c r="N9">
        <f t="shared" si="1"/>
        <v>22</v>
      </c>
      <c r="O9" s="22">
        <f t="shared" si="2"/>
        <v>7.8291814946619215E-2</v>
      </c>
      <c r="P9" s="23">
        <f t="shared" si="3"/>
        <v>8</v>
      </c>
    </row>
    <row r="10" spans="1:16" x14ac:dyDescent="0.25">
      <c r="A10" t="s">
        <v>57</v>
      </c>
      <c r="B10" t="s">
        <v>18</v>
      </c>
      <c r="C10">
        <v>270</v>
      </c>
      <c r="D10">
        <v>279</v>
      </c>
      <c r="E10">
        <v>590</v>
      </c>
      <c r="F10">
        <v>128</v>
      </c>
      <c r="G10">
        <v>207</v>
      </c>
      <c r="H10">
        <v>8</v>
      </c>
      <c r="I10">
        <v>10</v>
      </c>
      <c r="J10">
        <v>41</v>
      </c>
      <c r="K10">
        <v>11</v>
      </c>
      <c r="L10">
        <v>24</v>
      </c>
      <c r="M10">
        <f t="shared" si="0"/>
        <v>1474</v>
      </c>
      <c r="N10">
        <f t="shared" si="1"/>
        <v>94</v>
      </c>
      <c r="O10" s="22">
        <f t="shared" si="2"/>
        <v>6.3772048846675713E-2</v>
      </c>
      <c r="P10" s="23">
        <f t="shared" si="3"/>
        <v>9</v>
      </c>
    </row>
    <row r="11" spans="1:16" x14ac:dyDescent="0.25">
      <c r="A11" t="s">
        <v>59</v>
      </c>
      <c r="B11" t="s">
        <v>51</v>
      </c>
      <c r="C11">
        <v>132</v>
      </c>
      <c r="D11">
        <v>302</v>
      </c>
      <c r="E11">
        <v>123</v>
      </c>
      <c r="F11">
        <v>107</v>
      </c>
      <c r="G11">
        <v>127</v>
      </c>
      <c r="H11">
        <v>24</v>
      </c>
      <c r="I11">
        <v>12</v>
      </c>
      <c r="J11">
        <v>7</v>
      </c>
      <c r="K11">
        <v>1</v>
      </c>
      <c r="L11">
        <v>2</v>
      </c>
      <c r="M11">
        <f t="shared" si="0"/>
        <v>791</v>
      </c>
      <c r="N11">
        <f t="shared" si="1"/>
        <v>46</v>
      </c>
      <c r="O11" s="22">
        <f t="shared" si="2"/>
        <v>5.8154235145385591E-2</v>
      </c>
      <c r="P11" s="23">
        <f t="shared" si="3"/>
        <v>10</v>
      </c>
    </row>
    <row r="12" spans="1:16" x14ac:dyDescent="0.25">
      <c r="A12" t="s">
        <v>58</v>
      </c>
      <c r="B12" t="s">
        <v>34</v>
      </c>
      <c r="C12">
        <v>160</v>
      </c>
      <c r="D12">
        <v>158</v>
      </c>
      <c r="E12" s="10">
        <v>303</v>
      </c>
      <c r="F12">
        <v>234</v>
      </c>
      <c r="G12">
        <v>213</v>
      </c>
      <c r="H12">
        <v>6</v>
      </c>
      <c r="I12">
        <v>3</v>
      </c>
      <c r="J12">
        <v>24</v>
      </c>
      <c r="K12">
        <v>10</v>
      </c>
      <c r="L12">
        <v>15</v>
      </c>
      <c r="M12">
        <f t="shared" si="0"/>
        <v>1068</v>
      </c>
      <c r="N12">
        <f t="shared" si="1"/>
        <v>58</v>
      </c>
      <c r="O12" s="22">
        <f t="shared" si="2"/>
        <v>5.4307116104868915E-2</v>
      </c>
      <c r="P12" s="23">
        <f t="shared" si="3"/>
        <v>11</v>
      </c>
    </row>
    <row r="13" spans="1:16" x14ac:dyDescent="0.25">
      <c r="A13" t="s">
        <v>56</v>
      </c>
      <c r="B13" t="s">
        <v>13</v>
      </c>
      <c r="C13">
        <v>55</v>
      </c>
      <c r="D13">
        <v>66</v>
      </c>
      <c r="E13">
        <v>165</v>
      </c>
      <c r="F13">
        <v>92</v>
      </c>
      <c r="G13">
        <v>94</v>
      </c>
      <c r="H13">
        <v>1</v>
      </c>
      <c r="I13">
        <v>0</v>
      </c>
      <c r="J13">
        <v>4</v>
      </c>
      <c r="K13">
        <v>11</v>
      </c>
      <c r="L13">
        <v>9</v>
      </c>
      <c r="M13">
        <f t="shared" si="0"/>
        <v>472</v>
      </c>
      <c r="N13">
        <f t="shared" si="1"/>
        <v>25</v>
      </c>
      <c r="O13" s="22">
        <f t="shared" si="2"/>
        <v>5.2966101694915252E-2</v>
      </c>
      <c r="P13" s="23">
        <f t="shared" si="3"/>
        <v>12</v>
      </c>
    </row>
    <row r="14" spans="1:16" x14ac:dyDescent="0.25">
      <c r="A14" t="s">
        <v>59</v>
      </c>
      <c r="B14" t="s">
        <v>54</v>
      </c>
      <c r="C14">
        <v>84</v>
      </c>
      <c r="D14">
        <v>42</v>
      </c>
      <c r="E14">
        <v>119</v>
      </c>
      <c r="F14">
        <v>69</v>
      </c>
      <c r="G14">
        <v>81</v>
      </c>
      <c r="H14">
        <v>3</v>
      </c>
      <c r="I14">
        <v>4</v>
      </c>
      <c r="J14">
        <v>8</v>
      </c>
      <c r="K14">
        <v>4</v>
      </c>
      <c r="L14">
        <v>1</v>
      </c>
      <c r="M14">
        <f t="shared" si="0"/>
        <v>395</v>
      </c>
      <c r="N14">
        <f t="shared" si="1"/>
        <v>20</v>
      </c>
      <c r="O14" s="22">
        <f t="shared" si="2"/>
        <v>5.0632911392405063E-2</v>
      </c>
      <c r="P14" s="23">
        <f t="shared" si="3"/>
        <v>13</v>
      </c>
    </row>
    <row r="15" spans="1:16" x14ac:dyDescent="0.25">
      <c r="A15" t="s">
        <v>59</v>
      </c>
      <c r="B15" t="s">
        <v>52</v>
      </c>
      <c r="C15">
        <v>40</v>
      </c>
      <c r="D15">
        <v>37</v>
      </c>
      <c r="E15">
        <v>42</v>
      </c>
      <c r="F15">
        <v>70</v>
      </c>
      <c r="G15">
        <v>51</v>
      </c>
      <c r="H15">
        <v>2</v>
      </c>
      <c r="I15">
        <v>1</v>
      </c>
      <c r="J15">
        <v>1</v>
      </c>
      <c r="K15">
        <v>3</v>
      </c>
      <c r="L15">
        <v>5</v>
      </c>
      <c r="M15">
        <f t="shared" si="0"/>
        <v>240</v>
      </c>
      <c r="N15">
        <f t="shared" si="1"/>
        <v>12</v>
      </c>
      <c r="O15" s="22">
        <f t="shared" si="2"/>
        <v>0.05</v>
      </c>
      <c r="P15" s="23">
        <f t="shared" si="3"/>
        <v>14</v>
      </c>
    </row>
    <row r="16" spans="1:16" x14ac:dyDescent="0.25">
      <c r="A16" t="s">
        <v>56</v>
      </c>
      <c r="B16" t="s">
        <v>11</v>
      </c>
      <c r="C16">
        <v>23</v>
      </c>
      <c r="D16">
        <v>22</v>
      </c>
      <c r="E16">
        <v>64</v>
      </c>
      <c r="F16">
        <v>85</v>
      </c>
      <c r="G16">
        <v>80</v>
      </c>
      <c r="H16">
        <v>0</v>
      </c>
      <c r="I16">
        <v>1</v>
      </c>
      <c r="J16">
        <v>2</v>
      </c>
      <c r="K16">
        <v>2</v>
      </c>
      <c r="L16">
        <v>8</v>
      </c>
      <c r="M16">
        <f t="shared" si="0"/>
        <v>274</v>
      </c>
      <c r="N16">
        <f t="shared" si="1"/>
        <v>13</v>
      </c>
      <c r="O16" s="22">
        <f t="shared" si="2"/>
        <v>4.7445255474452552E-2</v>
      </c>
      <c r="P16" s="23">
        <f t="shared" si="3"/>
        <v>15</v>
      </c>
    </row>
    <row r="17" spans="1:16" x14ac:dyDescent="0.25">
      <c r="A17" t="s">
        <v>58</v>
      </c>
      <c r="B17" t="s">
        <v>30</v>
      </c>
      <c r="C17">
        <v>108</v>
      </c>
      <c r="D17">
        <v>66</v>
      </c>
      <c r="E17">
        <v>82</v>
      </c>
      <c r="F17">
        <v>74</v>
      </c>
      <c r="G17">
        <v>91</v>
      </c>
      <c r="H17">
        <v>5</v>
      </c>
      <c r="I17">
        <v>3</v>
      </c>
      <c r="J17">
        <v>8</v>
      </c>
      <c r="K17">
        <v>2</v>
      </c>
      <c r="L17">
        <v>1</v>
      </c>
      <c r="M17">
        <f t="shared" si="0"/>
        <v>421</v>
      </c>
      <c r="N17">
        <f t="shared" si="1"/>
        <v>19</v>
      </c>
      <c r="O17" s="22">
        <f t="shared" si="2"/>
        <v>4.5130641330166268E-2</v>
      </c>
      <c r="P17" s="23">
        <f>RANK(O17,O$2:O$52)</f>
        <v>16</v>
      </c>
    </row>
    <row r="18" spans="1:16" x14ac:dyDescent="0.25">
      <c r="A18" t="s">
        <v>58</v>
      </c>
      <c r="B18" t="s">
        <v>38</v>
      </c>
      <c r="C18">
        <v>141</v>
      </c>
      <c r="D18">
        <v>147</v>
      </c>
      <c r="E18">
        <v>142</v>
      </c>
      <c r="F18">
        <v>136</v>
      </c>
      <c r="G18">
        <v>166</v>
      </c>
      <c r="H18">
        <v>8</v>
      </c>
      <c r="I18">
        <v>4</v>
      </c>
      <c r="J18">
        <v>9</v>
      </c>
      <c r="K18">
        <v>9</v>
      </c>
      <c r="L18">
        <v>3</v>
      </c>
      <c r="M18">
        <f t="shared" si="0"/>
        <v>732</v>
      </c>
      <c r="N18">
        <f t="shared" si="1"/>
        <v>33</v>
      </c>
      <c r="O18" s="22">
        <f t="shared" si="2"/>
        <v>4.5081967213114756E-2</v>
      </c>
      <c r="P18" s="23">
        <f t="shared" si="3"/>
        <v>17</v>
      </c>
    </row>
    <row r="19" spans="1:16" x14ac:dyDescent="0.25">
      <c r="A19" t="s">
        <v>58</v>
      </c>
      <c r="B19" t="s">
        <v>32</v>
      </c>
      <c r="C19">
        <v>37</v>
      </c>
      <c r="D19">
        <v>39</v>
      </c>
      <c r="E19">
        <v>76</v>
      </c>
      <c r="F19">
        <v>68</v>
      </c>
      <c r="G19">
        <v>92</v>
      </c>
      <c r="H19">
        <v>0</v>
      </c>
      <c r="I19">
        <v>2</v>
      </c>
      <c r="J19">
        <v>3</v>
      </c>
      <c r="K19">
        <v>1</v>
      </c>
      <c r="L19">
        <v>8</v>
      </c>
      <c r="M19">
        <f t="shared" si="0"/>
        <v>312</v>
      </c>
      <c r="N19">
        <f t="shared" si="1"/>
        <v>14</v>
      </c>
      <c r="O19" s="22">
        <f t="shared" si="2"/>
        <v>4.4871794871794872E-2</v>
      </c>
      <c r="P19" s="23">
        <f t="shared" si="3"/>
        <v>18</v>
      </c>
    </row>
    <row r="20" spans="1:16" x14ac:dyDescent="0.25">
      <c r="A20" t="s">
        <v>59</v>
      </c>
      <c r="B20" t="s">
        <v>46</v>
      </c>
      <c r="C20">
        <v>163</v>
      </c>
      <c r="D20">
        <v>121</v>
      </c>
      <c r="E20">
        <v>152</v>
      </c>
      <c r="F20">
        <v>178</v>
      </c>
      <c r="G20">
        <v>199</v>
      </c>
      <c r="H20">
        <v>2</v>
      </c>
      <c r="I20">
        <v>3</v>
      </c>
      <c r="J20">
        <v>8</v>
      </c>
      <c r="K20">
        <v>15</v>
      </c>
      <c r="L20">
        <v>7</v>
      </c>
      <c r="M20">
        <f t="shared" si="0"/>
        <v>813</v>
      </c>
      <c r="N20">
        <f t="shared" si="1"/>
        <v>35</v>
      </c>
      <c r="O20" s="22">
        <f t="shared" si="2"/>
        <v>4.3050430504305043E-2</v>
      </c>
      <c r="P20" s="23">
        <f t="shared" si="3"/>
        <v>19</v>
      </c>
    </row>
    <row r="21" spans="1:16" x14ac:dyDescent="0.25">
      <c r="A21" t="s">
        <v>56</v>
      </c>
      <c r="B21" t="s">
        <v>55</v>
      </c>
      <c r="C21">
        <v>125</v>
      </c>
      <c r="D21">
        <v>245</v>
      </c>
      <c r="E21">
        <v>321</v>
      </c>
      <c r="F21">
        <v>89</v>
      </c>
      <c r="G21">
        <v>54</v>
      </c>
      <c r="H21">
        <v>8</v>
      </c>
      <c r="I21">
        <v>7</v>
      </c>
      <c r="J21">
        <v>9</v>
      </c>
      <c r="K21">
        <v>7</v>
      </c>
      <c r="L21">
        <v>4</v>
      </c>
      <c r="M21">
        <f t="shared" si="0"/>
        <v>834</v>
      </c>
      <c r="N21">
        <f t="shared" si="1"/>
        <v>35</v>
      </c>
      <c r="O21" s="22">
        <f t="shared" si="2"/>
        <v>4.1966426858513192E-2</v>
      </c>
      <c r="P21" s="23">
        <f t="shared" si="3"/>
        <v>20</v>
      </c>
    </row>
    <row r="22" spans="1:16" x14ac:dyDescent="0.25">
      <c r="A22" t="s">
        <v>59</v>
      </c>
      <c r="B22" t="s">
        <v>47</v>
      </c>
      <c r="C22">
        <v>236</v>
      </c>
      <c r="D22">
        <v>193</v>
      </c>
      <c r="E22">
        <v>269</v>
      </c>
      <c r="F22">
        <v>292</v>
      </c>
      <c r="G22">
        <v>286</v>
      </c>
      <c r="H22">
        <v>10</v>
      </c>
      <c r="I22">
        <v>4</v>
      </c>
      <c r="J22">
        <v>12</v>
      </c>
      <c r="K22">
        <v>13</v>
      </c>
      <c r="L22">
        <v>14</v>
      </c>
      <c r="M22">
        <f t="shared" si="0"/>
        <v>1276</v>
      </c>
      <c r="N22">
        <f t="shared" si="1"/>
        <v>53</v>
      </c>
      <c r="O22" s="22">
        <f t="shared" si="2"/>
        <v>4.1536050156739814E-2</v>
      </c>
      <c r="P22" s="23">
        <f t="shared" si="3"/>
        <v>21</v>
      </c>
    </row>
    <row r="23" spans="1:16" x14ac:dyDescent="0.25">
      <c r="A23" t="s">
        <v>58</v>
      </c>
      <c r="B23" t="s">
        <v>40</v>
      </c>
      <c r="C23">
        <v>146</v>
      </c>
      <c r="D23">
        <v>324</v>
      </c>
      <c r="E23">
        <v>462</v>
      </c>
      <c r="F23">
        <v>630</v>
      </c>
      <c r="G23">
        <v>736</v>
      </c>
      <c r="H23">
        <v>11</v>
      </c>
      <c r="I23">
        <v>20</v>
      </c>
      <c r="J23">
        <v>10</v>
      </c>
      <c r="K23">
        <v>13</v>
      </c>
      <c r="L23">
        <v>38</v>
      </c>
      <c r="M23">
        <f t="shared" si="0"/>
        <v>2298</v>
      </c>
      <c r="N23">
        <f t="shared" si="1"/>
        <v>92</v>
      </c>
      <c r="O23" s="22">
        <f t="shared" si="2"/>
        <v>4.0034812880765887E-2</v>
      </c>
      <c r="P23" s="23">
        <f t="shared" si="3"/>
        <v>22</v>
      </c>
    </row>
    <row r="24" spans="1:16" x14ac:dyDescent="0.25">
      <c r="A24" t="s">
        <v>59</v>
      </c>
      <c r="B24" t="s">
        <v>48</v>
      </c>
      <c r="C24">
        <v>116</v>
      </c>
      <c r="D24">
        <v>146</v>
      </c>
      <c r="E24">
        <v>225</v>
      </c>
      <c r="F24">
        <v>224</v>
      </c>
      <c r="G24">
        <v>154</v>
      </c>
      <c r="H24">
        <v>3</v>
      </c>
      <c r="I24">
        <v>3</v>
      </c>
      <c r="J24">
        <v>16</v>
      </c>
      <c r="K24">
        <v>8</v>
      </c>
      <c r="L24">
        <v>4</v>
      </c>
      <c r="M24">
        <f t="shared" si="0"/>
        <v>865</v>
      </c>
      <c r="N24">
        <f t="shared" si="1"/>
        <v>34</v>
      </c>
      <c r="O24" s="22">
        <f t="shared" si="2"/>
        <v>3.9306358381502891E-2</v>
      </c>
      <c r="P24" s="23">
        <f t="shared" si="3"/>
        <v>23</v>
      </c>
    </row>
    <row r="25" spans="1:16" x14ac:dyDescent="0.25">
      <c r="A25" t="s">
        <v>56</v>
      </c>
      <c r="B25" t="s">
        <v>14</v>
      </c>
      <c r="C25">
        <v>38</v>
      </c>
      <c r="D25">
        <v>29</v>
      </c>
      <c r="E25">
        <v>57</v>
      </c>
      <c r="F25">
        <v>69</v>
      </c>
      <c r="G25">
        <v>68</v>
      </c>
      <c r="H25">
        <v>0</v>
      </c>
      <c r="I25">
        <v>1</v>
      </c>
      <c r="J25">
        <v>3</v>
      </c>
      <c r="K25">
        <v>1</v>
      </c>
      <c r="L25">
        <v>5</v>
      </c>
      <c r="M25">
        <f t="shared" si="0"/>
        <v>261</v>
      </c>
      <c r="N25">
        <f t="shared" si="1"/>
        <v>10</v>
      </c>
      <c r="O25" s="22">
        <f t="shared" si="2"/>
        <v>3.8314176245210725E-2</v>
      </c>
      <c r="P25" s="23">
        <f t="shared" si="3"/>
        <v>24</v>
      </c>
    </row>
    <row r="26" spans="1:16" x14ac:dyDescent="0.25">
      <c r="A26" t="s">
        <v>58</v>
      </c>
      <c r="B26" t="s">
        <v>66</v>
      </c>
      <c r="C26">
        <v>89</v>
      </c>
      <c r="D26">
        <v>75</v>
      </c>
      <c r="E26">
        <v>62</v>
      </c>
      <c r="F26">
        <v>71</v>
      </c>
      <c r="G26">
        <v>96</v>
      </c>
      <c r="H26">
        <v>2</v>
      </c>
      <c r="I26">
        <v>3</v>
      </c>
      <c r="J26">
        <v>5</v>
      </c>
      <c r="K26">
        <v>1</v>
      </c>
      <c r="L26">
        <v>4</v>
      </c>
      <c r="M26">
        <f t="shared" si="0"/>
        <v>393</v>
      </c>
      <c r="N26">
        <f t="shared" si="1"/>
        <v>15</v>
      </c>
      <c r="O26" s="22">
        <f t="shared" si="2"/>
        <v>3.8167938931297711E-2</v>
      </c>
      <c r="P26" s="23">
        <f t="shared" si="3"/>
        <v>25</v>
      </c>
    </row>
    <row r="27" spans="1:16" x14ac:dyDescent="0.25">
      <c r="A27" t="s">
        <v>57</v>
      </c>
      <c r="B27" t="s">
        <v>22</v>
      </c>
      <c r="C27">
        <v>61</v>
      </c>
      <c r="D27">
        <v>64</v>
      </c>
      <c r="E27">
        <v>133</v>
      </c>
      <c r="F27">
        <v>64</v>
      </c>
      <c r="G27">
        <v>125</v>
      </c>
      <c r="H27">
        <v>1</v>
      </c>
      <c r="I27">
        <v>2</v>
      </c>
      <c r="J27">
        <v>3</v>
      </c>
      <c r="K27">
        <v>3</v>
      </c>
      <c r="L27">
        <v>8</v>
      </c>
      <c r="M27">
        <f t="shared" si="0"/>
        <v>447</v>
      </c>
      <c r="N27">
        <f t="shared" si="1"/>
        <v>17</v>
      </c>
      <c r="O27" s="22">
        <f t="shared" si="2"/>
        <v>3.803131991051454E-2</v>
      </c>
      <c r="P27" s="23">
        <f t="shared" si="3"/>
        <v>26</v>
      </c>
    </row>
    <row r="28" spans="1:16" x14ac:dyDescent="0.25">
      <c r="A28" t="s">
        <v>58</v>
      </c>
      <c r="B28" t="s">
        <v>39</v>
      </c>
      <c r="C28">
        <v>98</v>
      </c>
      <c r="D28">
        <v>115</v>
      </c>
      <c r="E28">
        <v>174</v>
      </c>
      <c r="F28">
        <v>106</v>
      </c>
      <c r="G28">
        <v>178</v>
      </c>
      <c r="H28">
        <v>3</v>
      </c>
      <c r="I28">
        <v>3</v>
      </c>
      <c r="J28">
        <v>7</v>
      </c>
      <c r="K28">
        <v>7</v>
      </c>
      <c r="L28">
        <v>5</v>
      </c>
      <c r="M28">
        <f t="shared" si="0"/>
        <v>671</v>
      </c>
      <c r="N28">
        <f t="shared" si="1"/>
        <v>25</v>
      </c>
      <c r="O28" s="22">
        <f t="shared" si="2"/>
        <v>3.7257824143070044E-2</v>
      </c>
      <c r="P28" s="23">
        <f t="shared" si="3"/>
        <v>27</v>
      </c>
    </row>
    <row r="29" spans="1:16" x14ac:dyDescent="0.25">
      <c r="A29" t="s">
        <v>59</v>
      </c>
      <c r="B29" t="s">
        <v>44</v>
      </c>
      <c r="C29">
        <v>37</v>
      </c>
      <c r="D29">
        <v>42</v>
      </c>
      <c r="E29">
        <v>35</v>
      </c>
      <c r="F29">
        <v>35</v>
      </c>
      <c r="G29">
        <v>40</v>
      </c>
      <c r="H29">
        <v>0</v>
      </c>
      <c r="I29">
        <v>3</v>
      </c>
      <c r="J29">
        <v>1</v>
      </c>
      <c r="K29">
        <v>3</v>
      </c>
      <c r="L29">
        <v>0</v>
      </c>
      <c r="M29">
        <f t="shared" si="0"/>
        <v>189</v>
      </c>
      <c r="N29">
        <f t="shared" si="1"/>
        <v>7</v>
      </c>
      <c r="O29" s="22">
        <f t="shared" si="2"/>
        <v>3.7037037037037035E-2</v>
      </c>
      <c r="P29" s="23">
        <f t="shared" si="3"/>
        <v>28</v>
      </c>
    </row>
    <row r="30" spans="1:16" x14ac:dyDescent="0.25">
      <c r="A30" t="s">
        <v>56</v>
      </c>
      <c r="B30" t="s">
        <v>9</v>
      </c>
      <c r="C30">
        <v>67</v>
      </c>
      <c r="D30">
        <v>36</v>
      </c>
      <c r="E30">
        <v>68</v>
      </c>
      <c r="F30">
        <v>1</v>
      </c>
      <c r="G30">
        <v>25</v>
      </c>
      <c r="H30">
        <v>1</v>
      </c>
      <c r="I30">
        <v>0</v>
      </c>
      <c r="J30">
        <v>1</v>
      </c>
      <c r="K30">
        <v>5</v>
      </c>
      <c r="L30">
        <v>0</v>
      </c>
      <c r="M30">
        <f t="shared" si="0"/>
        <v>197</v>
      </c>
      <c r="N30">
        <f t="shared" si="1"/>
        <v>7</v>
      </c>
      <c r="O30" s="22">
        <f t="shared" si="2"/>
        <v>3.553299492385787E-2</v>
      </c>
      <c r="P30" s="23">
        <f t="shared" si="3"/>
        <v>29</v>
      </c>
    </row>
    <row r="31" spans="1:16" x14ac:dyDescent="0.25">
      <c r="A31" t="s">
        <v>57</v>
      </c>
      <c r="B31" t="s">
        <v>25</v>
      </c>
      <c r="C31">
        <v>187</v>
      </c>
      <c r="D31">
        <v>200</v>
      </c>
      <c r="E31">
        <v>275</v>
      </c>
      <c r="F31">
        <v>261</v>
      </c>
      <c r="G31">
        <v>158</v>
      </c>
      <c r="H31">
        <v>2</v>
      </c>
      <c r="I31">
        <v>7</v>
      </c>
      <c r="J31">
        <v>9</v>
      </c>
      <c r="K31">
        <v>8</v>
      </c>
      <c r="L31">
        <v>12</v>
      </c>
      <c r="M31">
        <f t="shared" si="0"/>
        <v>1081</v>
      </c>
      <c r="N31">
        <f t="shared" si="1"/>
        <v>38</v>
      </c>
      <c r="O31" s="22">
        <f t="shared" si="2"/>
        <v>3.515263644773358E-2</v>
      </c>
      <c r="P31" s="23">
        <f t="shared" si="3"/>
        <v>30</v>
      </c>
    </row>
    <row r="32" spans="1:16" x14ac:dyDescent="0.25">
      <c r="A32" t="s">
        <v>57</v>
      </c>
      <c r="B32" t="s">
        <v>23</v>
      </c>
      <c r="C32">
        <v>98</v>
      </c>
      <c r="D32">
        <v>94</v>
      </c>
      <c r="E32">
        <v>68</v>
      </c>
      <c r="F32">
        <v>44</v>
      </c>
      <c r="G32">
        <v>44</v>
      </c>
      <c r="H32">
        <v>1</v>
      </c>
      <c r="I32">
        <v>11</v>
      </c>
      <c r="J32">
        <v>0</v>
      </c>
      <c r="K32">
        <v>0</v>
      </c>
      <c r="L32">
        <v>0</v>
      </c>
      <c r="M32">
        <f t="shared" si="0"/>
        <v>348</v>
      </c>
      <c r="N32">
        <f t="shared" si="1"/>
        <v>12</v>
      </c>
      <c r="O32" s="22">
        <f t="shared" si="2"/>
        <v>3.4482758620689655E-2</v>
      </c>
      <c r="P32" s="23">
        <f t="shared" si="3"/>
        <v>31</v>
      </c>
    </row>
    <row r="33" spans="1:16" x14ac:dyDescent="0.25">
      <c r="A33" t="s">
        <v>59</v>
      </c>
      <c r="B33" t="s">
        <v>49</v>
      </c>
      <c r="C33">
        <v>214</v>
      </c>
      <c r="D33">
        <v>225</v>
      </c>
      <c r="E33">
        <v>207</v>
      </c>
      <c r="F33">
        <v>187</v>
      </c>
      <c r="G33">
        <v>207</v>
      </c>
      <c r="H33">
        <v>10</v>
      </c>
      <c r="I33">
        <v>6</v>
      </c>
      <c r="J33">
        <v>9</v>
      </c>
      <c r="K33">
        <v>6</v>
      </c>
      <c r="L33">
        <v>4</v>
      </c>
      <c r="M33">
        <f t="shared" si="0"/>
        <v>1040</v>
      </c>
      <c r="N33">
        <f t="shared" si="1"/>
        <v>35</v>
      </c>
      <c r="O33" s="22">
        <f t="shared" si="2"/>
        <v>3.3653846153846152E-2</v>
      </c>
      <c r="P33" s="23">
        <f t="shared" si="3"/>
        <v>32</v>
      </c>
    </row>
    <row r="34" spans="1:16" x14ac:dyDescent="0.25">
      <c r="A34" t="s">
        <v>58</v>
      </c>
      <c r="B34" t="s">
        <v>42</v>
      </c>
      <c r="C34">
        <v>66</v>
      </c>
      <c r="D34">
        <v>128</v>
      </c>
      <c r="E34">
        <v>99</v>
      </c>
      <c r="F34">
        <v>163</v>
      </c>
      <c r="G34">
        <v>133</v>
      </c>
      <c r="H34">
        <v>1</v>
      </c>
      <c r="I34">
        <v>6</v>
      </c>
      <c r="J34">
        <v>6</v>
      </c>
      <c r="K34">
        <v>2</v>
      </c>
      <c r="L34">
        <v>3</v>
      </c>
      <c r="M34">
        <f t="shared" ref="M34:M52" si="4">SUM(C34:G34)</f>
        <v>589</v>
      </c>
      <c r="N34">
        <f t="shared" ref="N34:N52" si="5">SUM(H34:L34)</f>
        <v>18</v>
      </c>
      <c r="O34" s="22">
        <f t="shared" ref="O34:O52" si="6">N34/M34</f>
        <v>3.0560271646859084E-2</v>
      </c>
      <c r="P34" s="23">
        <f t="shared" si="3"/>
        <v>33</v>
      </c>
    </row>
    <row r="35" spans="1:16" x14ac:dyDescent="0.25">
      <c r="A35" t="s">
        <v>58</v>
      </c>
      <c r="B35" t="s">
        <v>36</v>
      </c>
      <c r="C35">
        <v>120</v>
      </c>
      <c r="D35">
        <v>69</v>
      </c>
      <c r="E35">
        <v>60</v>
      </c>
      <c r="F35">
        <v>103</v>
      </c>
      <c r="G35">
        <v>282</v>
      </c>
      <c r="H35">
        <v>5</v>
      </c>
      <c r="I35">
        <v>3</v>
      </c>
      <c r="J35">
        <v>1</v>
      </c>
      <c r="K35">
        <v>1</v>
      </c>
      <c r="L35">
        <v>9</v>
      </c>
      <c r="M35">
        <f t="shared" si="4"/>
        <v>634</v>
      </c>
      <c r="N35">
        <f t="shared" si="5"/>
        <v>19</v>
      </c>
      <c r="O35" s="22">
        <f t="shared" si="6"/>
        <v>2.996845425867508E-2</v>
      </c>
      <c r="P35" s="23">
        <f t="shared" si="3"/>
        <v>34</v>
      </c>
    </row>
    <row r="36" spans="1:16" x14ac:dyDescent="0.25">
      <c r="A36" t="s">
        <v>58</v>
      </c>
      <c r="B36" t="s">
        <v>26</v>
      </c>
      <c r="C36">
        <v>63</v>
      </c>
      <c r="D36">
        <v>85</v>
      </c>
      <c r="E36">
        <v>179</v>
      </c>
      <c r="F36">
        <v>132</v>
      </c>
      <c r="G36">
        <v>152</v>
      </c>
      <c r="H36">
        <v>1</v>
      </c>
      <c r="I36">
        <v>1</v>
      </c>
      <c r="J36">
        <v>10</v>
      </c>
      <c r="K36">
        <v>2</v>
      </c>
      <c r="L36">
        <v>3</v>
      </c>
      <c r="M36">
        <f t="shared" si="4"/>
        <v>611</v>
      </c>
      <c r="N36">
        <f t="shared" si="5"/>
        <v>17</v>
      </c>
      <c r="O36" s="22">
        <f t="shared" si="6"/>
        <v>2.7823240589198037E-2</v>
      </c>
      <c r="P36" s="23">
        <f t="shared" si="3"/>
        <v>35</v>
      </c>
    </row>
    <row r="37" spans="1:16" x14ac:dyDescent="0.25">
      <c r="A37" t="s">
        <v>58</v>
      </c>
      <c r="B37" t="s">
        <v>35</v>
      </c>
      <c r="C37">
        <v>212</v>
      </c>
      <c r="D37">
        <v>210</v>
      </c>
      <c r="E37">
        <v>263</v>
      </c>
      <c r="F37">
        <v>318</v>
      </c>
      <c r="G37">
        <v>367</v>
      </c>
      <c r="H37">
        <v>2</v>
      </c>
      <c r="I37">
        <v>5</v>
      </c>
      <c r="J37">
        <v>12</v>
      </c>
      <c r="K37">
        <v>9</v>
      </c>
      <c r="L37">
        <v>9</v>
      </c>
      <c r="M37">
        <f t="shared" si="4"/>
        <v>1370</v>
      </c>
      <c r="N37">
        <f t="shared" si="5"/>
        <v>37</v>
      </c>
      <c r="O37" s="22">
        <f t="shared" si="6"/>
        <v>2.7007299270072994E-2</v>
      </c>
      <c r="P37" s="23">
        <f t="shared" si="3"/>
        <v>36</v>
      </c>
    </row>
    <row r="38" spans="1:16" x14ac:dyDescent="0.25">
      <c r="A38" t="s">
        <v>59</v>
      </c>
      <c r="B38" t="s">
        <v>45</v>
      </c>
      <c r="C38">
        <v>95</v>
      </c>
      <c r="D38">
        <v>125</v>
      </c>
      <c r="E38">
        <v>292</v>
      </c>
      <c r="F38">
        <v>294</v>
      </c>
      <c r="G38">
        <v>259</v>
      </c>
      <c r="H38">
        <v>3</v>
      </c>
      <c r="I38">
        <v>4</v>
      </c>
      <c r="J38">
        <v>8</v>
      </c>
      <c r="K38">
        <v>4</v>
      </c>
      <c r="L38">
        <v>9</v>
      </c>
      <c r="M38">
        <f t="shared" si="4"/>
        <v>1065</v>
      </c>
      <c r="N38">
        <f t="shared" si="5"/>
        <v>28</v>
      </c>
      <c r="O38" s="22">
        <f t="shared" si="6"/>
        <v>2.6291079812206571E-2</v>
      </c>
      <c r="P38" s="23">
        <f t="shared" si="3"/>
        <v>37</v>
      </c>
    </row>
    <row r="39" spans="1:16" x14ac:dyDescent="0.25">
      <c r="A39" t="s">
        <v>56</v>
      </c>
      <c r="B39" t="s">
        <v>10</v>
      </c>
      <c r="C39">
        <v>121</v>
      </c>
      <c r="D39">
        <v>75</v>
      </c>
      <c r="E39">
        <v>158</v>
      </c>
      <c r="F39">
        <v>173</v>
      </c>
      <c r="G39">
        <v>68</v>
      </c>
      <c r="H39">
        <v>0</v>
      </c>
      <c r="I39">
        <v>6</v>
      </c>
      <c r="J39">
        <v>1</v>
      </c>
      <c r="K39">
        <v>5</v>
      </c>
      <c r="L39">
        <v>3</v>
      </c>
      <c r="M39">
        <f t="shared" si="4"/>
        <v>595</v>
      </c>
      <c r="N39">
        <f t="shared" si="5"/>
        <v>15</v>
      </c>
      <c r="O39" s="22">
        <f t="shared" si="6"/>
        <v>2.5210084033613446E-2</v>
      </c>
      <c r="P39" s="23">
        <f t="shared" si="3"/>
        <v>38</v>
      </c>
    </row>
    <row r="40" spans="1:16" x14ac:dyDescent="0.25">
      <c r="A40" t="s">
        <v>58</v>
      </c>
      <c r="B40" t="s">
        <v>43</v>
      </c>
      <c r="C40">
        <v>172</v>
      </c>
      <c r="D40">
        <v>232</v>
      </c>
      <c r="E40">
        <v>576</v>
      </c>
      <c r="F40">
        <v>233</v>
      </c>
      <c r="G40">
        <v>287</v>
      </c>
      <c r="H40">
        <v>11</v>
      </c>
      <c r="I40">
        <v>5</v>
      </c>
      <c r="J40">
        <v>8</v>
      </c>
      <c r="K40">
        <v>4</v>
      </c>
      <c r="L40">
        <v>9</v>
      </c>
      <c r="M40">
        <f t="shared" si="4"/>
        <v>1500</v>
      </c>
      <c r="N40">
        <f t="shared" si="5"/>
        <v>37</v>
      </c>
      <c r="O40" s="22">
        <f t="shared" si="6"/>
        <v>2.4666666666666667E-2</v>
      </c>
      <c r="P40" s="23">
        <f t="shared" si="3"/>
        <v>39</v>
      </c>
    </row>
    <row r="41" spans="1:16" x14ac:dyDescent="0.25">
      <c r="A41" t="s">
        <v>57</v>
      </c>
      <c r="B41" t="s">
        <v>15</v>
      </c>
      <c r="C41">
        <v>111</v>
      </c>
      <c r="D41">
        <v>60</v>
      </c>
      <c r="E41">
        <v>100</v>
      </c>
      <c r="F41">
        <v>240</v>
      </c>
      <c r="G41">
        <v>279</v>
      </c>
      <c r="H41">
        <v>1</v>
      </c>
      <c r="I41">
        <v>2</v>
      </c>
      <c r="J41">
        <v>2</v>
      </c>
      <c r="K41">
        <v>8</v>
      </c>
      <c r="L41">
        <v>5</v>
      </c>
      <c r="M41">
        <f t="shared" si="4"/>
        <v>790</v>
      </c>
      <c r="N41">
        <f t="shared" si="5"/>
        <v>18</v>
      </c>
      <c r="O41" s="22">
        <f t="shared" si="6"/>
        <v>2.2784810126582278E-2</v>
      </c>
      <c r="P41" s="23">
        <f t="shared" si="3"/>
        <v>40</v>
      </c>
    </row>
    <row r="42" spans="1:16" x14ac:dyDescent="0.25">
      <c r="A42" t="s">
        <v>59</v>
      </c>
      <c r="B42" t="s">
        <v>53</v>
      </c>
      <c r="C42">
        <v>209</v>
      </c>
      <c r="D42">
        <v>87</v>
      </c>
      <c r="E42">
        <v>64</v>
      </c>
      <c r="F42">
        <v>206</v>
      </c>
      <c r="G42">
        <v>148</v>
      </c>
      <c r="H42">
        <v>2</v>
      </c>
      <c r="I42">
        <v>5</v>
      </c>
      <c r="J42">
        <v>3</v>
      </c>
      <c r="K42">
        <v>4</v>
      </c>
      <c r="L42">
        <v>2</v>
      </c>
      <c r="M42">
        <f t="shared" si="4"/>
        <v>714</v>
      </c>
      <c r="N42">
        <f t="shared" si="5"/>
        <v>16</v>
      </c>
      <c r="O42" s="22">
        <f t="shared" si="6"/>
        <v>2.2408963585434174E-2</v>
      </c>
      <c r="P42" s="23">
        <f t="shared" si="3"/>
        <v>41</v>
      </c>
    </row>
    <row r="43" spans="1:16" x14ac:dyDescent="0.25">
      <c r="A43" t="s">
        <v>58</v>
      </c>
      <c r="B43" t="s">
        <v>27</v>
      </c>
      <c r="C43">
        <v>63</v>
      </c>
      <c r="D43">
        <v>57</v>
      </c>
      <c r="E43">
        <v>160</v>
      </c>
      <c r="F43">
        <v>213</v>
      </c>
      <c r="G43">
        <v>246</v>
      </c>
      <c r="H43">
        <v>0</v>
      </c>
      <c r="I43">
        <v>0</v>
      </c>
      <c r="J43">
        <v>6</v>
      </c>
      <c r="K43">
        <v>4</v>
      </c>
      <c r="L43">
        <v>5</v>
      </c>
      <c r="M43">
        <f t="shared" si="4"/>
        <v>739</v>
      </c>
      <c r="N43">
        <f t="shared" si="5"/>
        <v>15</v>
      </c>
      <c r="O43" s="22">
        <f t="shared" si="6"/>
        <v>2.0297699594046009E-2</v>
      </c>
      <c r="P43" s="23">
        <f t="shared" si="3"/>
        <v>42</v>
      </c>
    </row>
    <row r="44" spans="1:16" x14ac:dyDescent="0.25">
      <c r="A44" t="s">
        <v>56</v>
      </c>
      <c r="B44" t="s">
        <v>0</v>
      </c>
      <c r="C44">
        <v>37</v>
      </c>
      <c r="D44">
        <v>40</v>
      </c>
      <c r="E44">
        <v>59</v>
      </c>
      <c r="F44">
        <v>140</v>
      </c>
      <c r="G44">
        <v>120</v>
      </c>
      <c r="H44">
        <v>0</v>
      </c>
      <c r="I44">
        <v>0</v>
      </c>
      <c r="J44">
        <v>4</v>
      </c>
      <c r="K44">
        <v>3</v>
      </c>
      <c r="L44">
        <v>1</v>
      </c>
      <c r="M44">
        <f t="shared" si="4"/>
        <v>396</v>
      </c>
      <c r="N44">
        <f t="shared" si="5"/>
        <v>8</v>
      </c>
      <c r="O44" s="22">
        <f t="shared" si="6"/>
        <v>2.0202020202020204E-2</v>
      </c>
      <c r="P44" s="23">
        <f t="shared" si="3"/>
        <v>43</v>
      </c>
    </row>
    <row r="45" spans="1:16" x14ac:dyDescent="0.25">
      <c r="A45" t="s">
        <v>57</v>
      </c>
      <c r="B45" t="s">
        <v>24</v>
      </c>
      <c r="C45">
        <v>58</v>
      </c>
      <c r="D45">
        <v>44</v>
      </c>
      <c r="E45">
        <v>424</v>
      </c>
      <c r="F45">
        <v>277</v>
      </c>
      <c r="G45">
        <v>488</v>
      </c>
      <c r="H45">
        <v>1</v>
      </c>
      <c r="I45">
        <v>0</v>
      </c>
      <c r="J45">
        <v>12</v>
      </c>
      <c r="K45">
        <v>4</v>
      </c>
      <c r="L45">
        <v>9</v>
      </c>
      <c r="M45">
        <f t="shared" si="4"/>
        <v>1291</v>
      </c>
      <c r="N45">
        <f t="shared" si="5"/>
        <v>26</v>
      </c>
      <c r="O45" s="22">
        <f t="shared" si="6"/>
        <v>2.0139426800929512E-2</v>
      </c>
      <c r="P45" s="23">
        <f t="shared" si="3"/>
        <v>44</v>
      </c>
    </row>
    <row r="46" spans="1:16" x14ac:dyDescent="0.25">
      <c r="A46" t="s">
        <v>56</v>
      </c>
      <c r="B46" t="s">
        <v>19</v>
      </c>
      <c r="C46">
        <v>70</v>
      </c>
      <c r="D46">
        <v>94</v>
      </c>
      <c r="E46">
        <v>40</v>
      </c>
      <c r="F46">
        <v>37</v>
      </c>
      <c r="G46">
        <v>17</v>
      </c>
      <c r="H46">
        <v>1</v>
      </c>
      <c r="I46">
        <v>1</v>
      </c>
      <c r="J46">
        <v>3</v>
      </c>
      <c r="K46">
        <v>0</v>
      </c>
      <c r="L46">
        <v>0</v>
      </c>
      <c r="M46">
        <f t="shared" si="4"/>
        <v>258</v>
      </c>
      <c r="N46">
        <f t="shared" si="5"/>
        <v>5</v>
      </c>
      <c r="O46" s="22">
        <f t="shared" si="6"/>
        <v>1.937984496124031E-2</v>
      </c>
      <c r="P46" s="23">
        <f t="shared" si="3"/>
        <v>45</v>
      </c>
    </row>
    <row r="47" spans="1:16" x14ac:dyDescent="0.25">
      <c r="A47" t="s">
        <v>58</v>
      </c>
      <c r="B47" t="s">
        <v>28</v>
      </c>
      <c r="C47">
        <v>79</v>
      </c>
      <c r="D47">
        <v>55</v>
      </c>
      <c r="E47">
        <v>143</v>
      </c>
      <c r="F47">
        <v>171</v>
      </c>
      <c r="G47">
        <v>112</v>
      </c>
      <c r="H47">
        <v>1</v>
      </c>
      <c r="I47">
        <v>0</v>
      </c>
      <c r="J47">
        <v>2</v>
      </c>
      <c r="K47">
        <v>2</v>
      </c>
      <c r="L47">
        <v>5</v>
      </c>
      <c r="M47">
        <f t="shared" si="4"/>
        <v>560</v>
      </c>
      <c r="N47">
        <f t="shared" si="5"/>
        <v>10</v>
      </c>
      <c r="O47" s="22">
        <f t="shared" si="6"/>
        <v>1.7857142857142856E-2</v>
      </c>
      <c r="P47" s="23">
        <f t="shared" si="3"/>
        <v>46</v>
      </c>
    </row>
    <row r="48" spans="1:16" x14ac:dyDescent="0.25">
      <c r="A48" t="s">
        <v>57</v>
      </c>
      <c r="B48" t="s">
        <v>16</v>
      </c>
      <c r="C48">
        <v>45</v>
      </c>
      <c r="D48">
        <v>36</v>
      </c>
      <c r="E48">
        <v>362</v>
      </c>
      <c r="F48">
        <v>272</v>
      </c>
      <c r="G48">
        <v>180</v>
      </c>
      <c r="H48">
        <v>2</v>
      </c>
      <c r="I48">
        <v>2</v>
      </c>
      <c r="J48">
        <v>4</v>
      </c>
      <c r="K48">
        <v>4</v>
      </c>
      <c r="L48">
        <v>0</v>
      </c>
      <c r="M48">
        <f t="shared" si="4"/>
        <v>895</v>
      </c>
      <c r="N48">
        <f t="shared" si="5"/>
        <v>12</v>
      </c>
      <c r="O48" s="22">
        <f t="shared" si="6"/>
        <v>1.3407821229050279E-2</v>
      </c>
      <c r="P48" s="23">
        <f t="shared" si="3"/>
        <v>47</v>
      </c>
    </row>
    <row r="49" spans="1:16" x14ac:dyDescent="0.25">
      <c r="A49" t="s">
        <v>58</v>
      </c>
      <c r="B49" t="s">
        <v>37</v>
      </c>
      <c r="C49">
        <v>29</v>
      </c>
      <c r="D49">
        <v>53</v>
      </c>
      <c r="E49">
        <v>27</v>
      </c>
      <c r="F49">
        <v>54</v>
      </c>
      <c r="G49">
        <v>65</v>
      </c>
      <c r="H49">
        <v>1</v>
      </c>
      <c r="I49">
        <v>0</v>
      </c>
      <c r="J49">
        <v>1</v>
      </c>
      <c r="K49">
        <v>1</v>
      </c>
      <c r="L49">
        <v>0</v>
      </c>
      <c r="M49">
        <f t="shared" si="4"/>
        <v>228</v>
      </c>
      <c r="N49">
        <f t="shared" si="5"/>
        <v>3</v>
      </c>
      <c r="O49" s="22">
        <f t="shared" si="6"/>
        <v>1.3157894736842105E-2</v>
      </c>
      <c r="P49" s="23">
        <f t="shared" si="3"/>
        <v>48</v>
      </c>
    </row>
    <row r="50" spans="1:16" x14ac:dyDescent="0.25">
      <c r="A50" t="s">
        <v>67</v>
      </c>
      <c r="B50" t="s">
        <v>17</v>
      </c>
      <c r="C50">
        <v>149</v>
      </c>
      <c r="D50">
        <v>139</v>
      </c>
      <c r="E50">
        <v>620</v>
      </c>
      <c r="F50">
        <v>243</v>
      </c>
      <c r="G50">
        <v>218</v>
      </c>
      <c r="H50">
        <v>0</v>
      </c>
      <c r="I50">
        <v>2</v>
      </c>
      <c r="J50">
        <v>4</v>
      </c>
      <c r="K50">
        <v>0</v>
      </c>
      <c r="L50">
        <v>4</v>
      </c>
      <c r="M50">
        <f t="shared" si="4"/>
        <v>1369</v>
      </c>
      <c r="N50">
        <f t="shared" si="5"/>
        <v>10</v>
      </c>
      <c r="O50" s="22">
        <f t="shared" si="6"/>
        <v>7.3046018991964941E-3</v>
      </c>
      <c r="P50" s="23">
        <f t="shared" si="3"/>
        <v>49</v>
      </c>
    </row>
    <row r="51" spans="1:16" x14ac:dyDescent="0.25">
      <c r="A51" t="s">
        <v>57</v>
      </c>
      <c r="B51" t="s">
        <v>20</v>
      </c>
      <c r="C51">
        <v>30</v>
      </c>
      <c r="D51">
        <v>18</v>
      </c>
      <c r="E51">
        <v>26</v>
      </c>
      <c r="F51">
        <v>17</v>
      </c>
      <c r="G51">
        <v>46</v>
      </c>
      <c r="H51">
        <v>0</v>
      </c>
      <c r="I51">
        <v>1</v>
      </c>
      <c r="J51">
        <v>0</v>
      </c>
      <c r="K51">
        <v>0</v>
      </c>
      <c r="L51">
        <v>0</v>
      </c>
      <c r="M51">
        <f t="shared" si="4"/>
        <v>137</v>
      </c>
      <c r="N51">
        <f t="shared" si="5"/>
        <v>1</v>
      </c>
      <c r="O51" s="22">
        <f t="shared" si="6"/>
        <v>7.2992700729927005E-3</v>
      </c>
      <c r="P51" s="23">
        <f t="shared" si="3"/>
        <v>50</v>
      </c>
    </row>
    <row r="52" spans="1:16" x14ac:dyDescent="0.25">
      <c r="A52" t="s">
        <v>58</v>
      </c>
      <c r="B52" t="s">
        <v>33</v>
      </c>
      <c r="C52">
        <v>26</v>
      </c>
      <c r="D52">
        <v>77</v>
      </c>
      <c r="E52">
        <v>34</v>
      </c>
      <c r="F52">
        <v>90</v>
      </c>
      <c r="G52">
        <v>101</v>
      </c>
      <c r="H52">
        <v>0</v>
      </c>
      <c r="I52">
        <v>0</v>
      </c>
      <c r="J52">
        <v>0</v>
      </c>
      <c r="K52">
        <v>0</v>
      </c>
      <c r="L52">
        <v>0</v>
      </c>
      <c r="M52">
        <f t="shared" si="4"/>
        <v>328</v>
      </c>
      <c r="N52">
        <f t="shared" si="5"/>
        <v>0</v>
      </c>
      <c r="O52" s="22">
        <f t="shared" si="6"/>
        <v>0</v>
      </c>
      <c r="P52" s="23">
        <f t="shared" si="3"/>
        <v>51</v>
      </c>
    </row>
    <row r="57" spans="1:16" ht="23.25" x14ac:dyDescent="0.35">
      <c r="A57" s="14" t="s">
        <v>92</v>
      </c>
      <c r="B57" s="13" t="s">
        <v>91</v>
      </c>
      <c r="E57">
        <f>MAX(F:F)</f>
        <v>630</v>
      </c>
    </row>
    <row r="58" spans="1:16" x14ac:dyDescent="0.25">
      <c r="E58">
        <f>MATCH(E57,F:F,0)</f>
        <v>23</v>
      </c>
    </row>
    <row r="59" spans="1:16" ht="18.75" x14ac:dyDescent="0.25">
      <c r="A59" s="17" t="s">
        <v>93</v>
      </c>
      <c r="B59" s="19" t="s">
        <v>21</v>
      </c>
      <c r="E59" t="str">
        <f>INDEX(B:B,E58)</f>
        <v>Centre Hospitalier Universitaire de Eyan</v>
      </c>
    </row>
    <row r="60" spans="1:16" ht="18.75" x14ac:dyDescent="0.25">
      <c r="A60" s="17"/>
      <c r="B60" s="19" t="s">
        <v>29</v>
      </c>
      <c r="E60">
        <f>MATCH(E59,B1:B52,0)</f>
        <v>23</v>
      </c>
    </row>
    <row r="61" spans="1:16" ht="139.5" customHeight="1" x14ac:dyDescent="0.25">
      <c r="A61" s="17"/>
      <c r="B61" s="19" t="s">
        <v>65</v>
      </c>
      <c r="E61" t="str">
        <f>INDEX(A1:A52,E60)</f>
        <v>Centre-Sud</v>
      </c>
    </row>
    <row r="62" spans="1:16" ht="18.75" x14ac:dyDescent="0.25">
      <c r="B62" s="20"/>
      <c r="E62" t="s">
        <v>90</v>
      </c>
    </row>
    <row r="63" spans="1:16" ht="18.75" x14ac:dyDescent="0.25">
      <c r="B63" s="20"/>
    </row>
    <row r="64" spans="1:16" ht="150" x14ac:dyDescent="0.25">
      <c r="A64" s="18" t="s">
        <v>95</v>
      </c>
      <c r="B64" s="19" t="s">
        <v>24</v>
      </c>
      <c r="D64" s="15">
        <f t="array" ref="D64">MAX(IF((A2:A52="Littoral")*(MAX(F2:F52)),(B2:B52)))</f>
        <v>0</v>
      </c>
    </row>
    <row r="65" spans="1:2" ht="18.75" x14ac:dyDescent="0.25">
      <c r="B65" s="20"/>
    </row>
    <row r="66" spans="1:2" ht="141.75" customHeight="1" x14ac:dyDescent="0.25">
      <c r="A66" s="18" t="s">
        <v>94</v>
      </c>
      <c r="B66" s="19" t="str">
        <f>INDEX(A2:A52,MATCH(MAX(F2:F52),F2:F52,0))</f>
        <v>Centre-Sud</v>
      </c>
    </row>
  </sheetData>
  <mergeCells count="1">
    <mergeCell ref="A59:A61"/>
  </mergeCells>
  <conditionalFormatting sqref="O2:O52">
    <cfRule type="top10" priority="1" rank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9" sqref="A9"/>
    </sheetView>
  </sheetViews>
  <sheetFormatPr baseColWidth="10" defaultRowHeight="15" x14ac:dyDescent="0.25"/>
  <cols>
    <col min="1" max="1" width="46" customWidth="1"/>
    <col min="2" max="2" width="19.42578125" customWidth="1"/>
    <col min="3" max="3" width="21.7109375" customWidth="1"/>
  </cols>
  <sheetData>
    <row r="1" spans="1:3" x14ac:dyDescent="0.25">
      <c r="A1" s="3" t="s">
        <v>60</v>
      </c>
      <c r="B1" t="s">
        <v>57</v>
      </c>
    </row>
    <row r="3" spans="1:3" x14ac:dyDescent="0.25">
      <c r="A3" s="3" t="s">
        <v>72</v>
      </c>
      <c r="B3" t="s">
        <v>77</v>
      </c>
    </row>
    <row r="4" spans="1:3" x14ac:dyDescent="0.25">
      <c r="A4" s="4" t="s">
        <v>23</v>
      </c>
      <c r="B4" s="5">
        <v>44</v>
      </c>
    </row>
    <row r="5" spans="1:3" x14ac:dyDescent="0.25">
      <c r="A5" s="4" t="s">
        <v>12</v>
      </c>
      <c r="B5" s="5">
        <v>118</v>
      </c>
    </row>
    <row r="6" spans="1:3" x14ac:dyDescent="0.25">
      <c r="A6" s="4" t="s">
        <v>22</v>
      </c>
      <c r="B6" s="5">
        <v>64</v>
      </c>
    </row>
    <row r="7" spans="1:3" x14ac:dyDescent="0.25">
      <c r="A7" s="4" t="s">
        <v>15</v>
      </c>
      <c r="B7" s="5">
        <v>240</v>
      </c>
    </row>
    <row r="8" spans="1:3" x14ac:dyDescent="0.25">
      <c r="A8" s="11" t="s">
        <v>24</v>
      </c>
      <c r="B8" s="12">
        <v>277</v>
      </c>
    </row>
    <row r="9" spans="1:3" x14ac:dyDescent="0.25">
      <c r="A9" s="4" t="s">
        <v>16</v>
      </c>
      <c r="B9" s="5">
        <v>272</v>
      </c>
      <c r="C9">
        <f>MAX(B4:B13)</f>
        <v>277</v>
      </c>
    </row>
    <row r="10" spans="1:3" x14ac:dyDescent="0.25">
      <c r="A10" s="4" t="s">
        <v>21</v>
      </c>
      <c r="B10" s="5">
        <v>51</v>
      </c>
      <c r="C10" t="str">
        <f>INDEX(A4:A13,MATCH(C9,B4:B13,0))</f>
        <v>Centre de Sante Urbain de Toko</v>
      </c>
    </row>
    <row r="11" spans="1:3" x14ac:dyDescent="0.25">
      <c r="A11" s="4" t="s">
        <v>25</v>
      </c>
      <c r="B11" s="5">
        <v>261</v>
      </c>
    </row>
    <row r="12" spans="1:3" x14ac:dyDescent="0.25">
      <c r="A12" s="4" t="s">
        <v>18</v>
      </c>
      <c r="B12" s="5">
        <v>128</v>
      </c>
    </row>
    <row r="13" spans="1:3" x14ac:dyDescent="0.25">
      <c r="A13" s="4" t="s">
        <v>20</v>
      </c>
      <c r="B13" s="5">
        <v>17</v>
      </c>
    </row>
    <row r="14" spans="1:3" x14ac:dyDescent="0.25">
      <c r="A14" s="4" t="s">
        <v>73</v>
      </c>
      <c r="B14" s="5">
        <v>1472</v>
      </c>
    </row>
    <row r="18" spans="1:1" x14ac:dyDescent="0.25">
      <c r="A18" t="str">
        <f>INDEX(A4:A13,MATCH(LARGE(B4:B13,1),B4:B13,0))</f>
        <v>Centre de Sante Urbain de Toko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1"/>
  <sheetViews>
    <sheetView workbookViewId="0">
      <selection activeCell="J62" sqref="J62"/>
    </sheetView>
  </sheetViews>
  <sheetFormatPr baseColWidth="10" defaultRowHeight="15" x14ac:dyDescent="0.25"/>
  <cols>
    <col min="1" max="1" width="19.5703125" bestFit="1" customWidth="1"/>
    <col min="2" max="2" width="20.85546875" bestFit="1" customWidth="1"/>
    <col min="3" max="3" width="20.7109375" bestFit="1" customWidth="1"/>
    <col min="4" max="4" width="19.28515625" bestFit="1" customWidth="1"/>
    <col min="5" max="5" width="18.7109375" bestFit="1" customWidth="1"/>
    <col min="6" max="6" width="18.28515625" bestFit="1" customWidth="1"/>
  </cols>
  <sheetData>
    <row r="3" spans="1:6" x14ac:dyDescent="0.25">
      <c r="A3" s="3" t="s">
        <v>72</v>
      </c>
      <c r="B3" t="s">
        <v>80</v>
      </c>
      <c r="C3" t="s">
        <v>81</v>
      </c>
      <c r="D3" t="s">
        <v>82</v>
      </c>
      <c r="E3" t="s">
        <v>83</v>
      </c>
      <c r="F3" t="s">
        <v>84</v>
      </c>
    </row>
    <row r="4" spans="1:6" x14ac:dyDescent="0.25">
      <c r="A4" s="4" t="s">
        <v>58</v>
      </c>
      <c r="B4" s="5">
        <v>78</v>
      </c>
      <c r="C4" s="5">
        <v>74</v>
      </c>
      <c r="D4" s="5">
        <v>126</v>
      </c>
      <c r="E4" s="5">
        <v>87</v>
      </c>
      <c r="F4" s="5">
        <v>178</v>
      </c>
    </row>
    <row r="5" spans="1:6" x14ac:dyDescent="0.25">
      <c r="A5" s="4" t="s">
        <v>56</v>
      </c>
      <c r="B5" s="5">
        <v>11</v>
      </c>
      <c r="C5" s="5">
        <v>41</v>
      </c>
      <c r="D5" s="5">
        <v>33</v>
      </c>
      <c r="E5" s="5">
        <v>35</v>
      </c>
      <c r="F5" s="5">
        <v>33</v>
      </c>
    </row>
    <row r="6" spans="1:6" x14ac:dyDescent="0.25">
      <c r="A6" s="4" t="s">
        <v>57</v>
      </c>
      <c r="B6" s="5">
        <v>18</v>
      </c>
      <c r="C6" s="5">
        <v>36</v>
      </c>
      <c r="D6" s="5">
        <v>85</v>
      </c>
      <c r="E6" s="5">
        <v>69</v>
      </c>
      <c r="F6" s="5">
        <v>73</v>
      </c>
    </row>
    <row r="7" spans="1:6" x14ac:dyDescent="0.25">
      <c r="A7" s="4" t="s">
        <v>59</v>
      </c>
      <c r="B7" s="5">
        <v>59</v>
      </c>
      <c r="C7" s="5">
        <v>48</v>
      </c>
      <c r="D7" s="5">
        <v>75</v>
      </c>
      <c r="E7" s="5">
        <v>65</v>
      </c>
      <c r="F7" s="5">
        <v>51</v>
      </c>
    </row>
    <row r="8" spans="1:6" x14ac:dyDescent="0.25">
      <c r="A8" s="4" t="s">
        <v>67</v>
      </c>
      <c r="B8" s="5">
        <v>0</v>
      </c>
      <c r="C8" s="5">
        <v>2</v>
      </c>
      <c r="D8" s="5">
        <v>4</v>
      </c>
      <c r="E8" s="5">
        <v>0</v>
      </c>
      <c r="F8" s="5">
        <v>4</v>
      </c>
    </row>
    <row r="9" spans="1:6" x14ac:dyDescent="0.25">
      <c r="A9" s="4" t="s">
        <v>73</v>
      </c>
      <c r="B9" s="5">
        <v>166</v>
      </c>
      <c r="C9" s="5">
        <v>201</v>
      </c>
      <c r="D9" s="5">
        <v>323</v>
      </c>
      <c r="E9" s="5">
        <v>256</v>
      </c>
      <c r="F9" s="5">
        <v>339</v>
      </c>
    </row>
    <row r="17" spans="2:7" x14ac:dyDescent="0.25">
      <c r="B17" s="6" t="s">
        <v>79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</row>
    <row r="18" spans="2:7" x14ac:dyDescent="0.25">
      <c r="B18" t="s">
        <v>87</v>
      </c>
      <c r="C18" s="8">
        <v>4928</v>
      </c>
      <c r="D18" s="8">
        <v>5275</v>
      </c>
      <c r="E18" s="8">
        <v>8404</v>
      </c>
      <c r="F18" s="8">
        <v>7266</v>
      </c>
      <c r="G18" s="8">
        <v>7739</v>
      </c>
    </row>
    <row r="28" spans="2:7" x14ac:dyDescent="0.25">
      <c r="B28" s="6" t="s">
        <v>79</v>
      </c>
      <c r="C28" s="6" t="s">
        <v>2</v>
      </c>
      <c r="D28" s="6" t="s">
        <v>3</v>
      </c>
      <c r="E28" s="6" t="s">
        <v>4</v>
      </c>
      <c r="F28" s="6" t="s">
        <v>5</v>
      </c>
      <c r="G28" s="6" t="s">
        <v>6</v>
      </c>
    </row>
    <row r="29" spans="2:7" x14ac:dyDescent="0.25">
      <c r="B29" s="4" t="s">
        <v>58</v>
      </c>
      <c r="C29" s="5">
        <v>1878</v>
      </c>
      <c r="D29" s="5">
        <v>2225</v>
      </c>
      <c r="E29" s="5">
        <v>3172</v>
      </c>
      <c r="F29" s="5">
        <v>3132</v>
      </c>
      <c r="G29" s="5">
        <v>3626</v>
      </c>
    </row>
    <row r="30" spans="2:7" x14ac:dyDescent="0.25">
      <c r="B30" s="4" t="s">
        <v>56</v>
      </c>
      <c r="C30" s="5">
        <v>583</v>
      </c>
      <c r="D30" s="5">
        <v>659</v>
      </c>
      <c r="E30" s="5">
        <v>975</v>
      </c>
      <c r="F30" s="5">
        <v>736</v>
      </c>
      <c r="G30" s="5">
        <v>667</v>
      </c>
    </row>
    <row r="31" spans="2:7" x14ac:dyDescent="0.25">
      <c r="B31" s="4" t="s">
        <v>57</v>
      </c>
      <c r="C31" s="5">
        <v>988</v>
      </c>
      <c r="D31" s="5">
        <v>917</v>
      </c>
      <c r="E31" s="5">
        <v>2092</v>
      </c>
      <c r="F31" s="5">
        <v>1472</v>
      </c>
      <c r="G31" s="5">
        <v>1591</v>
      </c>
    </row>
    <row r="32" spans="2:7" x14ac:dyDescent="0.25">
      <c r="B32" s="4" t="s">
        <v>59</v>
      </c>
      <c r="C32" s="5">
        <v>1330</v>
      </c>
      <c r="D32" s="5">
        <v>1335</v>
      </c>
      <c r="E32" s="5">
        <v>1545</v>
      </c>
      <c r="F32" s="5">
        <v>1683</v>
      </c>
      <c r="G32" s="5">
        <v>1637</v>
      </c>
    </row>
    <row r="33" spans="2:7" x14ac:dyDescent="0.25">
      <c r="B33" s="4" t="s">
        <v>67</v>
      </c>
      <c r="C33" s="5">
        <v>149</v>
      </c>
      <c r="D33" s="5">
        <v>139</v>
      </c>
      <c r="E33" s="5">
        <v>620</v>
      </c>
      <c r="F33" s="5">
        <v>243</v>
      </c>
      <c r="G33" s="5">
        <v>218</v>
      </c>
    </row>
    <row r="34" spans="2:7" x14ac:dyDescent="0.25">
      <c r="B34" t="s">
        <v>86</v>
      </c>
      <c r="C34" s="8">
        <f>SUM(C29:C33)</f>
        <v>4928</v>
      </c>
      <c r="D34" s="8">
        <f t="shared" ref="D34:G34" si="0">SUM(D29:D33)</f>
        <v>5275</v>
      </c>
      <c r="E34" s="8">
        <f t="shared" si="0"/>
        <v>8404</v>
      </c>
      <c r="F34" s="8">
        <f t="shared" si="0"/>
        <v>7266</v>
      </c>
      <c r="G34" s="8">
        <f t="shared" si="0"/>
        <v>7739</v>
      </c>
    </row>
    <row r="58" spans="2:7" x14ac:dyDescent="0.25">
      <c r="B58" t="s">
        <v>85</v>
      </c>
      <c r="C58" t="s">
        <v>62</v>
      </c>
      <c r="D58" t="s">
        <v>63</v>
      </c>
      <c r="E58" t="s">
        <v>7</v>
      </c>
      <c r="F58" t="s">
        <v>8</v>
      </c>
      <c r="G58" t="s">
        <v>1</v>
      </c>
    </row>
    <row r="59" spans="2:7" x14ac:dyDescent="0.25">
      <c r="B59" t="s">
        <v>56</v>
      </c>
      <c r="C59">
        <v>11</v>
      </c>
      <c r="D59">
        <v>41</v>
      </c>
      <c r="E59">
        <v>33</v>
      </c>
      <c r="F59">
        <v>35</v>
      </c>
      <c r="G59">
        <v>33</v>
      </c>
    </row>
    <row r="60" spans="2:7" x14ac:dyDescent="0.25">
      <c r="B60" t="s">
        <v>58</v>
      </c>
      <c r="C60">
        <v>78</v>
      </c>
      <c r="D60">
        <v>74</v>
      </c>
      <c r="E60">
        <v>126</v>
      </c>
      <c r="F60">
        <v>87</v>
      </c>
      <c r="G60">
        <v>178</v>
      </c>
    </row>
    <row r="61" spans="2:7" x14ac:dyDescent="0.25">
      <c r="B61" t="s">
        <v>57</v>
      </c>
      <c r="C61">
        <v>18</v>
      </c>
      <c r="D61">
        <v>36</v>
      </c>
      <c r="E61">
        <v>85</v>
      </c>
      <c r="F61">
        <v>69</v>
      </c>
      <c r="G61">
        <v>73</v>
      </c>
    </row>
    <row r="62" spans="2:7" x14ac:dyDescent="0.25">
      <c r="B62" t="s">
        <v>59</v>
      </c>
      <c r="C62">
        <v>59</v>
      </c>
      <c r="D62">
        <v>48</v>
      </c>
      <c r="E62">
        <v>75</v>
      </c>
      <c r="F62">
        <v>65</v>
      </c>
      <c r="G62">
        <v>51</v>
      </c>
    </row>
    <row r="63" spans="2:7" x14ac:dyDescent="0.25">
      <c r="B63" t="s">
        <v>67</v>
      </c>
      <c r="C63">
        <v>0</v>
      </c>
      <c r="D63">
        <v>2</v>
      </c>
      <c r="E63">
        <v>4</v>
      </c>
      <c r="F63">
        <v>0</v>
      </c>
      <c r="G63">
        <v>4</v>
      </c>
    </row>
    <row r="64" spans="2:7" x14ac:dyDescent="0.25">
      <c r="B64" t="s">
        <v>73</v>
      </c>
      <c r="C64">
        <v>166</v>
      </c>
      <c r="D64">
        <v>201</v>
      </c>
      <c r="E64">
        <v>323</v>
      </c>
      <c r="F64">
        <v>256</v>
      </c>
      <c r="G64">
        <v>339</v>
      </c>
    </row>
    <row r="87" spans="2:7" x14ac:dyDescent="0.25">
      <c r="B87" s="6" t="s">
        <v>79</v>
      </c>
      <c r="C87" s="6" t="s">
        <v>2</v>
      </c>
      <c r="D87" s="6" t="s">
        <v>3</v>
      </c>
      <c r="E87" s="6" t="s">
        <v>4</v>
      </c>
      <c r="F87" s="6" t="s">
        <v>5</v>
      </c>
      <c r="G87" s="6" t="s">
        <v>6</v>
      </c>
    </row>
    <row r="88" spans="2:7" x14ac:dyDescent="0.25">
      <c r="B88" t="s">
        <v>88</v>
      </c>
      <c r="C88" s="8">
        <v>4928</v>
      </c>
      <c r="D88" s="8">
        <v>5275</v>
      </c>
      <c r="E88" s="8">
        <v>8404</v>
      </c>
      <c r="F88" s="8">
        <v>7266</v>
      </c>
      <c r="G88" s="8">
        <v>7739</v>
      </c>
    </row>
    <row r="89" spans="2:7" x14ac:dyDescent="0.25">
      <c r="B89" t="s">
        <v>89</v>
      </c>
      <c r="D89" s="9">
        <f>(D88-C88)/C88</f>
        <v>7.041396103896104E-2</v>
      </c>
      <c r="E89" s="9">
        <f t="shared" ref="E89:G89" si="1">(E88-D88)/D88</f>
        <v>0.59317535545023692</v>
      </c>
      <c r="F89" s="9">
        <f t="shared" si="1"/>
        <v>-0.13541170871013802</v>
      </c>
      <c r="G89" s="9">
        <f t="shared" si="1"/>
        <v>6.509771538673273E-2</v>
      </c>
    </row>
    <row r="91" spans="2:7" x14ac:dyDescent="0.25">
      <c r="D91" s="7">
        <f>G88-C88</f>
        <v>2811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F28" sqref="F28"/>
    </sheetView>
  </sheetViews>
  <sheetFormatPr baseColWidth="10" defaultRowHeight="15" x14ac:dyDescent="0.25"/>
  <cols>
    <col min="1" max="1" width="10" customWidth="1"/>
    <col min="2" max="2" width="20.7109375" bestFit="1" customWidth="1"/>
    <col min="3" max="3" width="20.42578125" bestFit="1" customWidth="1"/>
    <col min="4" max="4" width="19" bestFit="1" customWidth="1"/>
    <col min="5" max="5" width="18" bestFit="1" customWidth="1"/>
    <col min="6" max="6" width="18.5703125" bestFit="1" customWidth="1"/>
  </cols>
  <sheetData>
    <row r="3" spans="1:6" x14ac:dyDescent="0.25">
      <c r="A3" s="3" t="s">
        <v>60</v>
      </c>
      <c r="B3" t="s">
        <v>74</v>
      </c>
      <c r="C3" t="s">
        <v>75</v>
      </c>
      <c r="D3" t="s">
        <v>76</v>
      </c>
      <c r="E3" t="s">
        <v>78</v>
      </c>
      <c r="F3" t="s">
        <v>77</v>
      </c>
    </row>
    <row r="4" spans="1:6" x14ac:dyDescent="0.25">
      <c r="A4" t="s">
        <v>58</v>
      </c>
      <c r="B4" s="5">
        <v>1878</v>
      </c>
      <c r="C4" s="5">
        <v>2225</v>
      </c>
      <c r="D4" s="5">
        <v>3172</v>
      </c>
      <c r="E4" s="5">
        <v>3626</v>
      </c>
      <c r="F4" s="5">
        <v>3132</v>
      </c>
    </row>
    <row r="5" spans="1:6" x14ac:dyDescent="0.25">
      <c r="A5" t="s">
        <v>56</v>
      </c>
      <c r="B5" s="5">
        <v>583</v>
      </c>
      <c r="C5" s="5">
        <v>659</v>
      </c>
      <c r="D5" s="5">
        <v>975</v>
      </c>
      <c r="E5" s="5">
        <v>667</v>
      </c>
      <c r="F5" s="5">
        <v>736</v>
      </c>
    </row>
    <row r="6" spans="1:6" x14ac:dyDescent="0.25">
      <c r="A6" t="s">
        <v>57</v>
      </c>
      <c r="B6" s="5">
        <v>988</v>
      </c>
      <c r="C6" s="5">
        <v>917</v>
      </c>
      <c r="D6" s="5">
        <v>2092</v>
      </c>
      <c r="E6" s="5">
        <v>1591</v>
      </c>
      <c r="F6" s="5">
        <v>1472</v>
      </c>
    </row>
    <row r="7" spans="1:6" x14ac:dyDescent="0.25">
      <c r="A7" t="s">
        <v>59</v>
      </c>
      <c r="B7" s="5">
        <v>1330</v>
      </c>
      <c r="C7" s="5">
        <v>1335</v>
      </c>
      <c r="D7" s="5">
        <v>1545</v>
      </c>
      <c r="E7" s="5">
        <v>1637</v>
      </c>
      <c r="F7" s="5">
        <v>1683</v>
      </c>
    </row>
    <row r="8" spans="1:6" x14ac:dyDescent="0.25">
      <c r="A8" t="s">
        <v>67</v>
      </c>
      <c r="B8" s="5">
        <v>149</v>
      </c>
      <c r="C8" s="5">
        <v>139</v>
      </c>
      <c r="D8" s="5">
        <v>620</v>
      </c>
      <c r="E8" s="5">
        <v>218</v>
      </c>
      <c r="F8" s="5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DEPISTAGES</vt:lpstr>
      <vt:lpstr>TCD</vt:lpstr>
      <vt:lpstr>Feuil1</vt:lpstr>
      <vt:lpstr>FEUIL2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Akoku</dc:creator>
  <cp:lastModifiedBy>ANOH MATHIEU</cp:lastModifiedBy>
  <dcterms:created xsi:type="dcterms:W3CDTF">2018-08-15T17:52:52Z</dcterms:created>
  <dcterms:modified xsi:type="dcterms:W3CDTF">2018-09-12T10:43:33Z</dcterms:modified>
</cp:coreProperties>
</file>