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05" yWindow="465" windowWidth="25440" windowHeight="15990" activeTab="1"/>
  </bookViews>
  <sheets>
    <sheet name="Drop-down lists &amp; Tutorial" sheetId="5" r:id="rId1"/>
    <sheet name="Day (1)" sheetId="22" r:id="rId2"/>
  </sheets>
  <definedNames>
    <definedName name="List">'Drop-down lists &amp; Tutorial'!$B$8:$C$98</definedName>
    <definedName name="_xlnm.Print_Area" localSheetId="1">'Day (1)'!$B$1:$AA$37</definedName>
  </definedNames>
  <calcPr calcId="125725"/>
</workbook>
</file>

<file path=xl/calcChain.xml><?xml version="1.0" encoding="utf-8"?>
<calcChain xmlns="http://schemas.openxmlformats.org/spreadsheetml/2006/main">
  <c r="L36" i="22"/>
  <c r="L27"/>
  <c r="L23"/>
  <c r="L16"/>
  <c r="K16"/>
  <c r="K36"/>
  <c r="K27"/>
  <c r="K23"/>
  <c r="L19"/>
  <c r="L20"/>
  <c r="L21"/>
  <c r="L22"/>
  <c r="L26"/>
  <c r="L30"/>
  <c r="L31"/>
  <c r="L32"/>
  <c r="L33"/>
  <c r="L34"/>
  <c r="L35"/>
  <c r="L29"/>
  <c r="L25"/>
  <c r="L18"/>
  <c r="L9"/>
  <c r="L10"/>
  <c r="L11"/>
  <c r="L12"/>
  <c r="L13"/>
  <c r="L14"/>
  <c r="L15"/>
  <c r="L8"/>
  <c r="K26"/>
  <c r="K30"/>
  <c r="K31"/>
  <c r="K32"/>
  <c r="K33"/>
  <c r="K34"/>
  <c r="K35"/>
  <c r="K29"/>
  <c r="K25"/>
  <c r="K19"/>
  <c r="K20"/>
  <c r="K21"/>
  <c r="K22"/>
  <c r="K18"/>
  <c r="K9"/>
  <c r="K10"/>
  <c r="K11"/>
  <c r="K12"/>
  <c r="K13"/>
  <c r="K14"/>
  <c r="K15"/>
  <c r="K8"/>
  <c r="AG30"/>
  <c r="AI30" s="1"/>
  <c r="AG31"/>
  <c r="AK31" s="1"/>
  <c r="AG32"/>
  <c r="AI32" s="1"/>
  <c r="AG33"/>
  <c r="AK33" s="1"/>
  <c r="AG34"/>
  <c r="AI34" s="1"/>
  <c r="AG35"/>
  <c r="AK35" s="1"/>
  <c r="AG29"/>
  <c r="AI29" s="1"/>
  <c r="AG26"/>
  <c r="AK26" s="1"/>
  <c r="AG25"/>
  <c r="AK25" s="1"/>
  <c r="AG19"/>
  <c r="AK19" s="1"/>
  <c r="AG20"/>
  <c r="AK20" s="1"/>
  <c r="AG21"/>
  <c r="AK21" s="1"/>
  <c r="AG22"/>
  <c r="AK22" s="1"/>
  <c r="AG18"/>
  <c r="AI18" s="1"/>
  <c r="AG9"/>
  <c r="AK9" s="1"/>
  <c r="AG10"/>
  <c r="AI10" s="1"/>
  <c r="AG11"/>
  <c r="AK11" s="1"/>
  <c r="AG12"/>
  <c r="AI12" s="1"/>
  <c r="AG13"/>
  <c r="AK13" s="1"/>
  <c r="AG14"/>
  <c r="AI14" s="1"/>
  <c r="AG15"/>
  <c r="AK15" s="1"/>
  <c r="AG8"/>
  <c r="AK8" s="1"/>
  <c r="AI15" l="1"/>
  <c r="AI13"/>
  <c r="AI11"/>
  <c r="AI9"/>
  <c r="AI25"/>
  <c r="AI35"/>
  <c r="AI33"/>
  <c r="AI31"/>
  <c r="AI22"/>
  <c r="AI20"/>
  <c r="AI26"/>
  <c r="AK18"/>
  <c r="AK29"/>
  <c r="AK34"/>
  <c r="AK32"/>
  <c r="AK30"/>
  <c r="AK14"/>
  <c r="AK12"/>
  <c r="AK10"/>
  <c r="AI8"/>
  <c r="AI21"/>
  <c r="AI19"/>
  <c r="J8"/>
  <c r="F5" i="5" l="1"/>
  <c r="AH30" i="22"/>
  <c r="AH31"/>
  <c r="AH32"/>
  <c r="AH33"/>
  <c r="AH34"/>
  <c r="AH35"/>
  <c r="AH29"/>
  <c r="AH26"/>
  <c r="AH25"/>
  <c r="AH19"/>
  <c r="AH20"/>
  <c r="AH21"/>
  <c r="AH22"/>
  <c r="AH18"/>
  <c r="AH9"/>
  <c r="AH10"/>
  <c r="AH11"/>
  <c r="AH12"/>
  <c r="AH13"/>
  <c r="AH14"/>
  <c r="AH15"/>
  <c r="AH8"/>
  <c r="AK36" l="1"/>
  <c r="AK27"/>
  <c r="AK23"/>
  <c r="AK16"/>
  <c r="AI17" l="1"/>
  <c r="AI28"/>
  <c r="AI24"/>
  <c r="AI37"/>
  <c r="P16" l="1"/>
  <c r="Y36" l="1"/>
  <c r="X36"/>
  <c r="Q36"/>
  <c r="P36"/>
  <c r="G36"/>
  <c r="F36"/>
  <c r="AA35"/>
  <c r="Z35"/>
  <c r="J35"/>
  <c r="I35"/>
  <c r="AA34"/>
  <c r="Z34"/>
  <c r="J34"/>
  <c r="I34"/>
  <c r="AA33"/>
  <c r="Z33"/>
  <c r="J33"/>
  <c r="I33"/>
  <c r="AA32"/>
  <c r="Z32"/>
  <c r="J32"/>
  <c r="I32"/>
  <c r="AA31"/>
  <c r="Z31"/>
  <c r="J31"/>
  <c r="I31"/>
  <c r="AA30"/>
  <c r="Z30"/>
  <c r="J30"/>
  <c r="I30"/>
  <c r="AA29"/>
  <c r="Z29"/>
  <c r="J29"/>
  <c r="I29"/>
  <c r="Y27"/>
  <c r="X27"/>
  <c r="Q27"/>
  <c r="P27"/>
  <c r="G27"/>
  <c r="F27"/>
  <c r="AA26"/>
  <c r="Z26"/>
  <c r="J26"/>
  <c r="I26"/>
  <c r="AA25"/>
  <c r="Z25"/>
  <c r="J25"/>
  <c r="I25"/>
  <c r="Y23"/>
  <c r="X23"/>
  <c r="Q23"/>
  <c r="P23"/>
  <c r="G23"/>
  <c r="F23"/>
  <c r="AA22"/>
  <c r="Z22"/>
  <c r="J22"/>
  <c r="I22"/>
  <c r="AA21"/>
  <c r="Z21"/>
  <c r="J21"/>
  <c r="I21"/>
  <c r="AA20"/>
  <c r="Z20"/>
  <c r="J20"/>
  <c r="I20"/>
  <c r="AA19"/>
  <c r="Z19"/>
  <c r="J19"/>
  <c r="I19"/>
  <c r="AA18"/>
  <c r="Z18"/>
  <c r="O18"/>
  <c r="S21" s="1"/>
  <c r="N18"/>
  <c r="R22" s="1"/>
  <c r="J18"/>
  <c r="I18"/>
  <c r="Y16"/>
  <c r="X16"/>
  <c r="Q16"/>
  <c r="O16"/>
  <c r="N16"/>
  <c r="G16"/>
  <c r="F16"/>
  <c r="U16" s="1"/>
  <c r="AA15"/>
  <c r="Z15"/>
  <c r="J15"/>
  <c r="I15"/>
  <c r="AA14"/>
  <c r="Z14"/>
  <c r="J14"/>
  <c r="I14"/>
  <c r="AA13"/>
  <c r="Z13"/>
  <c r="J13"/>
  <c r="I13"/>
  <c r="AA12"/>
  <c r="Z12"/>
  <c r="J12"/>
  <c r="I12"/>
  <c r="AA11"/>
  <c r="Z11"/>
  <c r="J11"/>
  <c r="I11"/>
  <c r="AA10"/>
  <c r="Z10"/>
  <c r="J10"/>
  <c r="I10"/>
  <c r="AA9"/>
  <c r="Z9"/>
  <c r="J9"/>
  <c r="I9"/>
  <c r="AA8"/>
  <c r="Z8"/>
  <c r="I8"/>
  <c r="AC16" l="1"/>
  <c r="P28"/>
  <c r="N17"/>
  <c r="R16"/>
  <c r="P24"/>
  <c r="P37"/>
  <c r="AC23"/>
  <c r="S16"/>
  <c r="P17"/>
  <c r="Z27"/>
  <c r="AD27" s="1"/>
  <c r="AA27"/>
  <c r="AC36"/>
  <c r="I23"/>
  <c r="AC27"/>
  <c r="AA23"/>
  <c r="I36"/>
  <c r="J27"/>
  <c r="V16"/>
  <c r="I16"/>
  <c r="V21"/>
  <c r="S20"/>
  <c r="O23"/>
  <c r="V23" s="1"/>
  <c r="AA16"/>
  <c r="Z16"/>
  <c r="AD16" s="1"/>
  <c r="S19"/>
  <c r="O25"/>
  <c r="O29" s="1"/>
  <c r="V19"/>
  <c r="S22"/>
  <c r="S18"/>
  <c r="V18"/>
  <c r="V22"/>
  <c r="N25"/>
  <c r="N29" s="1"/>
  <c r="U19"/>
  <c r="R19"/>
  <c r="U18"/>
  <c r="N23"/>
  <c r="R20"/>
  <c r="U22"/>
  <c r="J16"/>
  <c r="J23"/>
  <c r="AA36"/>
  <c r="Z36"/>
  <c r="AD36" s="1"/>
  <c r="J36"/>
  <c r="U20"/>
  <c r="R21"/>
  <c r="Z23"/>
  <c r="AD23" s="1"/>
  <c r="V20"/>
  <c r="I27"/>
  <c r="R18"/>
  <c r="U21"/>
  <c r="AD39" l="1"/>
  <c r="AA39"/>
  <c r="S9"/>
  <c r="U9" s="1"/>
  <c r="U23"/>
  <c r="N24"/>
  <c r="S10" s="1"/>
  <c r="R23"/>
  <c r="AC39"/>
  <c r="O27"/>
  <c r="V27" s="1"/>
  <c r="S23"/>
  <c r="N27"/>
  <c r="AB16"/>
  <c r="Z39"/>
  <c r="Z40" s="1"/>
  <c r="S25"/>
  <c r="V25"/>
  <c r="V26"/>
  <c r="S26"/>
  <c r="R25"/>
  <c r="U26"/>
  <c r="R26"/>
  <c r="U25"/>
  <c r="V29"/>
  <c r="O36"/>
  <c r="V36" s="1"/>
  <c r="V32"/>
  <c r="S29"/>
  <c r="V35"/>
  <c r="S32"/>
  <c r="V31"/>
  <c r="V34"/>
  <c r="S30"/>
  <c r="S35"/>
  <c r="S31"/>
  <c r="V30"/>
  <c r="V33"/>
  <c r="S34"/>
  <c r="S33"/>
  <c r="N36"/>
  <c r="R33"/>
  <c r="U32"/>
  <c r="R29"/>
  <c r="U30"/>
  <c r="R31"/>
  <c r="R30"/>
  <c r="U35"/>
  <c r="R32"/>
  <c r="U31"/>
  <c r="R35"/>
  <c r="U29"/>
  <c r="U34"/>
  <c r="R34"/>
  <c r="U33"/>
  <c r="U36" l="1"/>
  <c r="N37"/>
  <c r="S12" s="1"/>
  <c r="U10"/>
  <c r="U27"/>
  <c r="N28"/>
  <c r="S11" s="1"/>
  <c r="S27"/>
  <c r="R27"/>
  <c r="R36"/>
  <c r="S36"/>
  <c r="U11" l="1"/>
  <c r="U12"/>
</calcChain>
</file>

<file path=xl/sharedStrings.xml><?xml version="1.0" encoding="utf-8"?>
<sst xmlns="http://schemas.openxmlformats.org/spreadsheetml/2006/main" count="153" uniqueCount="113">
  <si>
    <t>TYPE</t>
  </si>
  <si>
    <t>DESIGNATION</t>
  </si>
  <si>
    <t xml:space="preserve">UNIT </t>
  </si>
  <si>
    <t>Date of the day</t>
  </si>
  <si>
    <t xml:space="preserve">Proteins </t>
  </si>
  <si>
    <t xml:space="preserve">KG </t>
  </si>
  <si>
    <t xml:space="preserve">Unités Contractuel </t>
  </si>
  <si>
    <t>POB  Lunch</t>
  </si>
  <si>
    <t>Objectif in gr per POB Lunch</t>
  </si>
  <si>
    <t>POB  Dinner</t>
  </si>
  <si>
    <t>Objectif in gr per POB Dinner</t>
  </si>
  <si>
    <t>Total Quantities Dinner</t>
  </si>
  <si>
    <t>Total Quantities Lunch</t>
  </si>
  <si>
    <t xml:space="preserve">( Achieve ) </t>
  </si>
  <si>
    <t>Total Quantities (KG) Lunch</t>
  </si>
  <si>
    <t>Total Quantities (KG) Dinner</t>
  </si>
  <si>
    <t>(Dif +/-) POB  Lunch</t>
  </si>
  <si>
    <t>(Dif +/-)  POB  Dinner</t>
  </si>
  <si>
    <t xml:space="preserve">(Dif +/-) POB  </t>
  </si>
  <si>
    <t>Quantities needed for the number of servings to be prepared (forecast):</t>
  </si>
  <si>
    <t>Wastage</t>
  </si>
  <si>
    <t xml:space="preserve">Starches </t>
  </si>
  <si>
    <t>Proteins</t>
  </si>
  <si>
    <t xml:space="preserve">Vegetables </t>
  </si>
  <si>
    <t>Liste</t>
  </si>
  <si>
    <t>BEEF BONELESS - ГОВЯДИНА БЕЗ КОСТЕЙ</t>
  </si>
  <si>
    <t>BEEF BONES WITH MEAT FOR BOUILLON  - СУПОВЫЕ НАБОРЫ</t>
  </si>
  <si>
    <t>BEEF HEART - ГОВЯЖЬЕ СЕРДЦЕ</t>
  </si>
  <si>
    <t>SAUSAGE BOILED - КОЛБАСА ВАРЕНАЯ KG</t>
  </si>
  <si>
    <t>SAUSAGE FRANKFURTERS MUSLIM - СОСИСКИ МУСУЛЬМАНСКИЕ</t>
  </si>
  <si>
    <t>SAUSAGE MUSLIM - САРДЕЛЬКИ МУСУЛЬМАНСКИЕ</t>
  </si>
  <si>
    <t>LAMB - CARCASS - БАРАНИНА ТУША</t>
  </si>
  <si>
    <t>CHICKEN BREAST - КУРИНАЯ ГРУДКА</t>
  </si>
  <si>
    <t>CHICKEN LEG AMERICAN - КУРИНЫЕ ОКОРОЧКА АМЕРИКАНСКИЕ</t>
  </si>
  <si>
    <t>FISH MINTAY - МИНТАЙ ТУШКА</t>
  </si>
  <si>
    <t>FISH SAZAN FILLET - САЗАН ФИЛЕ</t>
  </si>
  <si>
    <t>FRUIT FRESH APPLES - ЯБЛОКИ</t>
  </si>
  <si>
    <t>FRUIT FRESH BANANA - БАНАНЫ</t>
  </si>
  <si>
    <t>FRUIT FRESH KIWI - КИВИ</t>
  </si>
  <si>
    <t>FRUIT FRESH MELON - ДЫНЯ СВЕЖАЯ</t>
  </si>
  <si>
    <t>FRUIT FRESH ORANGE - АПЕЛЬСИНЫ</t>
  </si>
  <si>
    <t>FRUIT FRESH PEACH - ПЕРСИК СВЕЖИЙ</t>
  </si>
  <si>
    <t>FRUIT FRESH PEARS - ГРУША</t>
  </si>
  <si>
    <t>FRUIT FRESH WATERMELON - АРБУЗ СВЕЖИЙ</t>
  </si>
  <si>
    <t>Fruit</t>
  </si>
  <si>
    <t>value in gr per POB Lunch</t>
  </si>
  <si>
    <t>value in gr per POB Dinner</t>
  </si>
  <si>
    <t>POB DAILY</t>
  </si>
  <si>
    <t>BEANS DRY - ФАСОЛЬ СУХАЯ (КГ) KG</t>
  </si>
  <si>
    <t>BEANS LENTIL - КРУПА ЧЕЧЕВИЦА (КГ) KG</t>
  </si>
  <si>
    <t>BUCKWHEAT - КРУПА ГРЕЧКА KG</t>
  </si>
  <si>
    <t>MILLET - ПШЕНО KG</t>
  </si>
  <si>
    <t>PASTA MACARONI - МАКАРОНЫ KG</t>
  </si>
  <si>
    <t>PASTA SPAGHETTI - СПАГЕТТИ KG</t>
  </si>
  <si>
    <t>PEAS DRIED - ГОРОХ КРУПА KG</t>
  </si>
  <si>
    <t>RICE - РИС KG</t>
  </si>
  <si>
    <t>POTATO STARCH - КРАХМАЛ КАРТОФЕЛЬНЫЙ KG</t>
  </si>
  <si>
    <t>ASPARAGUS - СПАРЖА СУХАЯ 250G</t>
  </si>
  <si>
    <t>VEG FRESH BEETROOT - СВЕКЛА</t>
  </si>
  <si>
    <t>VEG FRESH CABBAGE - КАПУСТА БЕЛОКОЧАННАЯ</t>
  </si>
  <si>
    <t>VEG FRESH CARROT - МОРКОВЬ</t>
  </si>
  <si>
    <t>VEG FRESH CUCUMBER - ОГУРЦЫ СВЕЖИЕ</t>
  </si>
  <si>
    <t>VEG FRESH DILL - ЗЕЛЕНЬ УКРОП</t>
  </si>
  <si>
    <t>VEG FRESH EGGPLANT - БАКЛАЖАН</t>
  </si>
  <si>
    <t>VEG FRESH GARLIC - ЧЕСНОК</t>
  </si>
  <si>
    <t>VEG FRESH LEMONS - ЛИМОНЫ</t>
  </si>
  <si>
    <t>VEG FRESH LETTUCE - САЛАТ ЛИСТ</t>
  </si>
  <si>
    <t>VEG FRESH MARROW - КАБАЧКИ</t>
  </si>
  <si>
    <t>VEG FRESH ONION - ЛУК РЕПЧ.</t>
  </si>
  <si>
    <t>VEG FRESH PARSLEY - ЗЕЛЕНЬ ПЕТРУШКА</t>
  </si>
  <si>
    <t>VEG FRESH PEPPER BULGARIAN LOCAL - ПЕРЕЦ БОЛГАРСКИЙ / МЕСТНЫЙ</t>
  </si>
  <si>
    <t>VEG FRESH POTATO - КАРТОФЕЛЬ</t>
  </si>
  <si>
    <t>VEG FRESH PUMPKIN - ТЫКВА</t>
  </si>
  <si>
    <t>VEG FRESH TOMATOES BIG - СВЕЖИЕ ПОМИДОРЫ</t>
  </si>
  <si>
    <t>VEG FRESH TURNIPS - РЕДЬКА</t>
  </si>
  <si>
    <t>VEG FROZEN BABY CARROTS - ЗАМОРОЖЕННАЯ МОРКОВЬ МИНИ 1KG</t>
  </si>
  <si>
    <t>VEG FROZEN BROCCOLI - ЗАМОРОЖЕННАЯ КАПУСТА БРОККОЛИ 1KG</t>
  </si>
  <si>
    <t>VEG FROZEN BROCCOLI - ЗАМОРОЖЕННАЯ КАПУСТА БРОККОЛИ 2.5KG</t>
  </si>
  <si>
    <t>VEG FROZEN BRUSSELS SPROUTS - БРЮССЕЛЬСКАЯ КАПУСТА 1KG</t>
  </si>
  <si>
    <t>VEG FROZEN BRUSSELS SPROUTS - БРЮССЕЛЬСКАЯ КАПУСТА 2.5KG</t>
  </si>
  <si>
    <t>VEG FROZEN CARROT CUBES - ЗАМОРОЖЕННАЯ МОРКОВЬ КУБИК 1KG</t>
  </si>
  <si>
    <t>VEG FROZEN CAULIFLOWER - ЗАМОРОЖЕННАЯ КАПУСТА ЦВЕТНАЯ 1KG</t>
  </si>
  <si>
    <t>VEG FROZEN CORN - ЗАМОРОЖЕННАЯ КУКУРУЗА 1KG</t>
  </si>
  <si>
    <t>VEG FROZEN FRENCH FRIES - КАРТОФЕЛЬ ФРИ 2.5KG</t>
  </si>
  <si>
    <t>VEG FROZEN GREEN BEANS - ЗАМОРОЖЕННАЯ ФАСОЛЬ ЗЕЛЕНАЯ СТРУЧКОВАЯ 2.5KG</t>
  </si>
  <si>
    <t>VEG FROZEN GREEN PEAS - ЗАМОРОЖЕННЫЙ ГОРОШЕК ЗЕЛЕНЫЙ 1KG</t>
  </si>
  <si>
    <t>VEG FROZEN GREEN PEAS - ЗАМОРОЖЕННЫЙ ГОРОШЕК ЗЕЛЕНЫЙ 2.5KG</t>
  </si>
  <si>
    <t>VEG FROZEN MUSHROOMS - ЗАМОРОЖЕННЫЕ ШАМПИНЬОНЫ 1KG</t>
  </si>
  <si>
    <t>VEG FROZEN SPINACH - ЗАМОРОЖЕННЫЙ ШПИНАТ 1KG</t>
  </si>
  <si>
    <t>VEG FROZEN SPINACH - ЗАМОРОЖЕННЫЙ ШПИНАТ 2.5KG</t>
  </si>
  <si>
    <t>Starches (Garnish)</t>
  </si>
  <si>
    <t>BEEF LIVER - ГОВЯЖЬЯ ПЕЧЕНЬ</t>
  </si>
  <si>
    <t>Dif Target (+/-)</t>
  </si>
  <si>
    <t>Proteins :</t>
  </si>
  <si>
    <t>Starches :</t>
  </si>
  <si>
    <t>Fruit:</t>
  </si>
  <si>
    <t>Vegetables :</t>
  </si>
  <si>
    <t>Objective consumption</t>
  </si>
  <si>
    <t xml:space="preserve">Value in gr per POB </t>
  </si>
  <si>
    <t>Day 1</t>
  </si>
  <si>
    <t>DUMPLING - ПЕЛЬМЕНИ</t>
  </si>
  <si>
    <t>CHICKEN WHOLE - КУРЫ БРОЙЛЕРНЫЕ</t>
  </si>
  <si>
    <t>Product Name</t>
  </si>
  <si>
    <t>Avg Price</t>
  </si>
  <si>
    <t>UNT Prix</t>
  </si>
  <si>
    <t>N° KG</t>
  </si>
  <si>
    <t>Value by Type</t>
  </si>
  <si>
    <t>Consumption indicators by product group</t>
  </si>
  <si>
    <t>Loss Value</t>
  </si>
  <si>
    <t>Soupe 0,25</t>
  </si>
  <si>
    <t>Info Gr</t>
  </si>
  <si>
    <t>0,360</t>
  </si>
  <si>
    <t xml:space="preserve">Canteen 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</si>
</sst>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0.000;[Red]0.000"/>
    <numFmt numFmtId="167" formatCode="0.00000"/>
    <numFmt numFmtId="168" formatCode="_-[$₸-43F]* #,##0.00_-;\-[$₸-43F]* #,##0.00_-;_-[$₸-43F]* &quot;-&quot;??_-;_-@_-"/>
  </numFmts>
  <fonts count="31">
    <font>
      <sz val="10"/>
      <name val="Arial"/>
    </font>
    <font>
      <sz val="10"/>
      <name val="Arial"/>
      <family val="2"/>
    </font>
    <font>
      <sz val="2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1"/>
      <color theme="6" tint="-0.249977111117893"/>
      <name val="Arial"/>
      <family val="2"/>
    </font>
    <font>
      <sz val="9"/>
      <name val="Arial"/>
      <family val="2"/>
    </font>
    <font>
      <sz val="24"/>
      <color theme="1"/>
      <name val="Calibri"/>
      <family val="2"/>
    </font>
    <font>
      <sz val="32"/>
      <name val="Cambria"/>
      <family val="1"/>
      <scheme val="maj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/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/>
    <xf numFmtId="0" fontId="7" fillId="9" borderId="1" xfId="0" applyFont="1" applyFill="1" applyBorder="1" applyAlignment="1" applyProtection="1">
      <alignment vertical="center"/>
      <protection locked="0"/>
    </xf>
    <xf numFmtId="0" fontId="7" fillId="9" borderId="1" xfId="0" applyNumberFormat="1" applyFont="1" applyFill="1" applyBorder="1" applyAlignment="1" applyProtection="1">
      <alignment horizontal="center" vertical="center"/>
      <protection locked="0"/>
    </xf>
    <xf numFmtId="164" fontId="7" fillId="9" borderId="1" xfId="0" applyNumberFormat="1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10" borderId="0" xfId="0" applyFont="1" applyFill="1"/>
    <xf numFmtId="0" fontId="1" fillId="10" borderId="0" xfId="0" applyFont="1" applyFill="1" applyAlignment="1">
      <alignment vertical="center"/>
    </xf>
    <xf numFmtId="0" fontId="7" fillId="11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7" fillId="9" borderId="4" xfId="0" applyNumberFormat="1" applyFont="1" applyFill="1" applyBorder="1" applyAlignment="1" applyProtection="1">
      <alignment horizontal="center" vertical="center"/>
      <protection locked="0"/>
    </xf>
    <xf numFmtId="164" fontId="14" fillId="3" borderId="9" xfId="0" applyNumberFormat="1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1" fillId="8" borderId="0" xfId="0" applyFont="1" applyFill="1" applyBorder="1"/>
    <xf numFmtId="0" fontId="1" fillId="10" borderId="6" xfId="0" applyFont="1" applyFill="1" applyBorder="1"/>
    <xf numFmtId="0" fontId="3" fillId="8" borderId="0" xfId="0" applyFont="1" applyFill="1" applyBorder="1" applyAlignment="1">
      <alignment horizontal="left" vertical="center"/>
    </xf>
    <xf numFmtId="0" fontId="15" fillId="12" borderId="0" xfId="0" applyFont="1" applyFill="1" applyAlignment="1">
      <alignment horizontal="center"/>
    </xf>
    <xf numFmtId="9" fontId="19" fillId="15" borderId="1" xfId="1" applyNumberFormat="1" applyFont="1" applyFill="1" applyBorder="1" applyAlignment="1">
      <alignment vertical="center"/>
    </xf>
    <xf numFmtId="164" fontId="19" fillId="15" borderId="9" xfId="0" applyNumberFormat="1" applyFont="1" applyFill="1" applyBorder="1" applyAlignment="1">
      <alignment horizontal="center" vertical="center"/>
    </xf>
    <xf numFmtId="1" fontId="19" fillId="15" borderId="9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" fillId="10" borderId="4" xfId="0" applyFont="1" applyFill="1" applyBorder="1"/>
    <xf numFmtId="0" fontId="1" fillId="10" borderId="5" xfId="0" applyFont="1" applyFill="1" applyBorder="1"/>
    <xf numFmtId="164" fontId="7" fillId="3" borderId="4" xfId="0" applyNumberFormat="1" applyFont="1" applyFill="1" applyBorder="1" applyAlignment="1">
      <alignment horizontal="center" vertical="center"/>
    </xf>
    <xf numFmtId="164" fontId="19" fillId="15" borderId="12" xfId="0" applyNumberFormat="1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/>
    </xf>
    <xf numFmtId="0" fontId="1" fillId="10" borderId="1" xfId="0" applyFont="1" applyFill="1" applyBorder="1"/>
    <xf numFmtId="0" fontId="7" fillId="10" borderId="8" xfId="0" applyFont="1" applyFill="1" applyBorder="1" applyAlignment="1">
      <alignment horizontal="center" vertical="center" wrapText="1"/>
    </xf>
    <xf numFmtId="0" fontId="18" fillId="16" borderId="1" xfId="0" applyNumberFormat="1" applyFont="1" applyFill="1" applyBorder="1" applyAlignment="1">
      <alignment horizontal="center" vertical="center"/>
    </xf>
    <xf numFmtId="164" fontId="18" fillId="16" borderId="1" xfId="0" applyNumberFormat="1" applyFont="1" applyFill="1" applyBorder="1" applyAlignment="1">
      <alignment horizontal="center" vertical="center"/>
    </xf>
    <xf numFmtId="164" fontId="18" fillId="16" borderId="4" xfId="0" applyNumberFormat="1" applyFont="1" applyFill="1" applyBorder="1" applyAlignment="1">
      <alignment horizontal="center" vertical="center"/>
    </xf>
    <xf numFmtId="9" fontId="18" fillId="16" borderId="1" xfId="1" applyFont="1" applyFill="1" applyBorder="1" applyAlignment="1">
      <alignment horizontal="center" vertical="center"/>
    </xf>
    <xf numFmtId="49" fontId="14" fillId="18" borderId="5" xfId="0" applyNumberFormat="1" applyFont="1" applyFill="1" applyBorder="1" applyAlignment="1" applyProtection="1">
      <alignment horizontal="center" vertical="center"/>
      <protection locked="0"/>
    </xf>
    <xf numFmtId="49" fontId="14" fillId="18" borderId="6" xfId="0" applyNumberFormat="1" applyFont="1" applyFill="1" applyBorder="1" applyAlignment="1" applyProtection="1">
      <alignment horizontal="center" vertical="center"/>
      <protection locked="0"/>
    </xf>
    <xf numFmtId="49" fontId="14" fillId="18" borderId="10" xfId="0" applyNumberFormat="1" applyFont="1" applyFill="1" applyBorder="1" applyAlignment="1" applyProtection="1">
      <alignment horizontal="center" vertical="center"/>
      <protection locked="0"/>
    </xf>
    <xf numFmtId="0" fontId="15" fillId="18" borderId="0" xfId="0" applyFont="1" applyFill="1" applyAlignment="1">
      <alignment horizontal="center"/>
    </xf>
    <xf numFmtId="0" fontId="16" fillId="0" borderId="0" xfId="0" applyFont="1"/>
    <xf numFmtId="9" fontId="21" fillId="0" borderId="0" xfId="0" applyNumberFormat="1" applyFont="1" applyAlignment="1">
      <alignment horizontal="center" vertical="center"/>
    </xf>
    <xf numFmtId="164" fontId="17" fillId="14" borderId="1" xfId="0" applyNumberFormat="1" applyFont="1" applyFill="1" applyBorder="1" applyAlignment="1" applyProtection="1">
      <alignment horizontal="center" vertical="center"/>
      <protection locked="0"/>
    </xf>
    <xf numFmtId="164" fontId="18" fillId="14" borderId="1" xfId="0" applyNumberFormat="1" applyFont="1" applyFill="1" applyBorder="1" applyAlignment="1" applyProtection="1">
      <alignment horizontal="center" vertical="center"/>
      <protection locked="0"/>
    </xf>
    <xf numFmtId="1" fontId="19" fillId="15" borderId="13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center" vertical="center" wrapText="1"/>
    </xf>
    <xf numFmtId="0" fontId="7" fillId="9" borderId="16" xfId="0" applyNumberFormat="1" applyFont="1" applyFill="1" applyBorder="1" applyAlignment="1" applyProtection="1">
      <alignment horizontal="center" vertical="center"/>
      <protection locked="0"/>
    </xf>
    <xf numFmtId="0" fontId="11" fillId="8" borderId="15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0" fontId="1" fillId="13" borderId="0" xfId="0" applyFont="1" applyFill="1" applyBorder="1" applyAlignment="1">
      <alignment vertical="center"/>
    </xf>
    <xf numFmtId="0" fontId="11" fillId="13" borderId="0" xfId="0" applyFont="1" applyFill="1" applyBorder="1" applyAlignment="1">
      <alignment vertical="center" wrapText="1"/>
    </xf>
    <xf numFmtId="164" fontId="7" fillId="13" borderId="0" xfId="0" applyNumberFormat="1" applyFont="1" applyFill="1" applyBorder="1" applyAlignment="1">
      <alignment horizontal="left" vertical="center"/>
    </xf>
    <xf numFmtId="166" fontId="7" fillId="13" borderId="0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11" fillId="13" borderId="0" xfId="0" applyFont="1" applyFill="1" applyBorder="1" applyAlignment="1">
      <alignment horizontal="center" vertical="center" wrapText="1"/>
    </xf>
    <xf numFmtId="164" fontId="7" fillId="13" borderId="17" xfId="0" applyNumberFormat="1" applyFont="1" applyFill="1" applyBorder="1" applyAlignment="1">
      <alignment vertical="center"/>
    </xf>
    <xf numFmtId="0" fontId="1" fillId="10" borderId="1" xfId="0" applyFont="1" applyFill="1" applyBorder="1" applyAlignment="1">
      <alignment vertical="center"/>
    </xf>
    <xf numFmtId="164" fontId="7" fillId="10" borderId="8" xfId="0" applyNumberFormat="1" applyFont="1" applyFill="1" applyBorder="1" applyAlignment="1">
      <alignment horizontal="center" vertical="center"/>
    </xf>
    <xf numFmtId="0" fontId="0" fillId="3" borderId="0" xfId="0" applyFill="1"/>
    <xf numFmtId="164" fontId="11" fillId="13" borderId="0" xfId="0" applyNumberFormat="1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164" fontId="16" fillId="18" borderId="9" xfId="0" applyNumberFormat="1" applyFont="1" applyFill="1" applyBorder="1" applyAlignment="1">
      <alignment horizontal="center" vertical="center"/>
    </xf>
    <xf numFmtId="2" fontId="16" fillId="18" borderId="9" xfId="0" applyNumberFormat="1" applyFont="1" applyFill="1" applyBorder="1" applyAlignment="1">
      <alignment horizontal="center" vertical="center"/>
    </xf>
    <xf numFmtId="164" fontId="14" fillId="18" borderId="1" xfId="0" applyNumberFormat="1" applyFont="1" applyFill="1" applyBorder="1" applyAlignment="1" applyProtection="1">
      <alignment horizontal="center" vertical="center"/>
      <protection locked="0"/>
    </xf>
    <xf numFmtId="164" fontId="16" fillId="18" borderId="12" xfId="0" applyNumberFormat="1" applyFont="1" applyFill="1" applyBorder="1" applyAlignment="1">
      <alignment horizontal="center" vertical="center"/>
    </xf>
    <xf numFmtId="0" fontId="16" fillId="10" borderId="0" xfId="0" applyFont="1" applyFill="1" applyAlignment="1">
      <alignment vertical="center"/>
    </xf>
    <xf numFmtId="9" fontId="16" fillId="18" borderId="1" xfId="1" applyNumberFormat="1" applyFont="1" applyFill="1" applyBorder="1" applyAlignment="1">
      <alignment vertical="center"/>
    </xf>
    <xf numFmtId="164" fontId="23" fillId="18" borderId="8" xfId="0" applyNumberFormat="1" applyFont="1" applyFill="1" applyBorder="1" applyAlignment="1">
      <alignment horizontal="center" vertical="center"/>
    </xf>
    <xf numFmtId="0" fontId="16" fillId="18" borderId="0" xfId="0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19" borderId="10" xfId="0" applyFill="1" applyBorder="1"/>
    <xf numFmtId="0" fontId="0" fillId="19" borderId="15" xfId="0" applyFill="1" applyBorder="1"/>
    <xf numFmtId="0" fontId="0" fillId="19" borderId="11" xfId="0" applyFill="1" applyBorder="1"/>
    <xf numFmtId="0" fontId="0" fillId="19" borderId="2" xfId="0" applyFill="1" applyBorder="1"/>
    <xf numFmtId="0" fontId="25" fillId="20" borderId="1" xfId="0" applyFont="1" applyFill="1" applyBorder="1" applyAlignment="1">
      <alignment horizontal="center" vertical="center"/>
    </xf>
    <xf numFmtId="0" fontId="0" fillId="19" borderId="3" xfId="0" applyFill="1" applyBorder="1"/>
    <xf numFmtId="0" fontId="1" fillId="20" borderId="7" xfId="0" applyFont="1" applyFill="1" applyBorder="1"/>
    <xf numFmtId="0" fontId="1" fillId="20" borderId="8" xfId="0" applyFont="1" applyFill="1" applyBorder="1"/>
    <xf numFmtId="0" fontId="1" fillId="20" borderId="9" xfId="0" applyFont="1" applyFill="1" applyBorder="1"/>
    <xf numFmtId="0" fontId="0" fillId="19" borderId="12" xfId="0" applyFill="1" applyBorder="1"/>
    <xf numFmtId="0" fontId="26" fillId="19" borderId="5" xfId="0" applyFont="1" applyFill="1" applyBorder="1"/>
    <xf numFmtId="0" fontId="26" fillId="19" borderId="13" xfId="0" applyFont="1" applyFill="1" applyBorder="1"/>
    <xf numFmtId="0" fontId="1" fillId="18" borderId="0" xfId="0" applyFont="1" applyFill="1" applyAlignment="1">
      <alignment vertical="center"/>
    </xf>
    <xf numFmtId="168" fontId="1" fillId="0" borderId="0" xfId="0" applyNumberFormat="1" applyFont="1" applyAlignment="1">
      <alignment vertical="center"/>
    </xf>
    <xf numFmtId="0" fontId="1" fillId="0" borderId="0" xfId="0" applyFont="1" applyAlignment="1"/>
    <xf numFmtId="168" fontId="19" fillId="18" borderId="0" xfId="0" applyNumberFormat="1" applyFont="1" applyFill="1" applyAlignment="1">
      <alignment vertical="center"/>
    </xf>
    <xf numFmtId="168" fontId="22" fillId="0" borderId="0" xfId="0" applyNumberFormat="1" applyFont="1" applyAlignment="1"/>
    <xf numFmtId="0" fontId="27" fillId="15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1" fillId="18" borderId="0" xfId="0" applyFont="1" applyFill="1"/>
    <xf numFmtId="0" fontId="3" fillId="18" borderId="0" xfId="0" applyFont="1" applyFill="1" applyAlignment="1">
      <alignment horizontal="left" vertical="center"/>
    </xf>
    <xf numFmtId="168" fontId="1" fillId="0" borderId="8" xfId="0" applyNumberFormat="1" applyFont="1" applyBorder="1" applyAlignment="1">
      <alignment vertical="center"/>
    </xf>
    <xf numFmtId="0" fontId="1" fillId="22" borderId="0" xfId="0" applyFont="1" applyFill="1"/>
    <xf numFmtId="0" fontId="3" fillId="22" borderId="0" xfId="0" applyFont="1" applyFill="1" applyAlignment="1">
      <alignment horizontal="left" vertical="center"/>
    </xf>
    <xf numFmtId="2" fontId="1" fillId="22" borderId="0" xfId="0" applyNumberFormat="1" applyFont="1" applyFill="1" applyAlignment="1">
      <alignment vertical="center"/>
    </xf>
    <xf numFmtId="0" fontId="1" fillId="22" borderId="0" xfId="0" applyFont="1" applyFill="1" applyAlignment="1">
      <alignment vertical="center"/>
    </xf>
    <xf numFmtId="9" fontId="1" fillId="22" borderId="0" xfId="0" applyNumberFormat="1" applyFont="1" applyFill="1" applyAlignment="1">
      <alignment vertical="center"/>
    </xf>
    <xf numFmtId="164" fontId="1" fillId="22" borderId="0" xfId="0" applyNumberFormat="1" applyFont="1" applyFill="1" applyAlignment="1">
      <alignment vertical="center"/>
    </xf>
    <xf numFmtId="0" fontId="16" fillId="22" borderId="0" xfId="0" applyFont="1" applyFill="1" applyAlignment="1">
      <alignment vertical="center"/>
    </xf>
    <xf numFmtId="0" fontId="24" fillId="22" borderId="0" xfId="0" applyFont="1" applyFill="1" applyAlignment="1">
      <alignment vertical="center"/>
    </xf>
    <xf numFmtId="164" fontId="1" fillId="22" borderId="0" xfId="0" applyNumberFormat="1" applyFont="1" applyFill="1"/>
    <xf numFmtId="2" fontId="0" fillId="3" borderId="0" xfId="0" applyNumberFormat="1" applyFill="1" applyAlignment="1">
      <alignment vertical="center"/>
    </xf>
    <xf numFmtId="0" fontId="0" fillId="0" borderId="0" xfId="0" applyFill="1" applyProtection="1">
      <protection locked="0"/>
    </xf>
    <xf numFmtId="2" fontId="0" fillId="23" borderId="0" xfId="0" applyNumberFormat="1" applyFill="1" applyAlignment="1" applyProtection="1">
      <alignment vertical="center"/>
      <protection locked="0"/>
    </xf>
    <xf numFmtId="2" fontId="0" fillId="23" borderId="0" xfId="0" applyNumberFormat="1" applyFill="1" applyProtection="1">
      <protection locked="0"/>
    </xf>
    <xf numFmtId="0" fontId="0" fillId="0" borderId="0" xfId="0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3" borderId="0" xfId="0" applyFill="1" applyProtection="1">
      <protection locked="0"/>
    </xf>
    <xf numFmtId="0" fontId="1" fillId="3" borderId="0" xfId="0" applyFont="1" applyFill="1" applyBorder="1" applyAlignment="1" applyProtection="1">
      <alignment horizontal="right"/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67" fontId="0" fillId="23" borderId="0" xfId="0" applyNumberFormat="1" applyFill="1" applyProtection="1">
      <protection locked="0"/>
    </xf>
    <xf numFmtId="0" fontId="30" fillId="3" borderId="2" xfId="0" applyFont="1" applyFill="1" applyBorder="1" applyAlignment="1">
      <alignment horizontal="center"/>
    </xf>
    <xf numFmtId="0" fontId="30" fillId="3" borderId="0" xfId="0" applyFont="1" applyFill="1" applyAlignment="1">
      <alignment horizontal="center"/>
    </xf>
    <xf numFmtId="0" fontId="1" fillId="21" borderId="8" xfId="0" applyFont="1" applyFill="1" applyBorder="1" applyAlignment="1">
      <alignment horizontal="center" vertical="center" textRotation="90"/>
    </xf>
    <xf numFmtId="0" fontId="0" fillId="21" borderId="8" xfId="0" applyFill="1" applyBorder="1" applyAlignment="1">
      <alignment horizontal="center" vertical="center" textRotation="90"/>
    </xf>
    <xf numFmtId="0" fontId="1" fillId="21" borderId="8" xfId="0" applyFont="1" applyFill="1" applyBorder="1" applyAlignment="1">
      <alignment horizontal="center" vertical="center" textRotation="90" wrapText="1"/>
    </xf>
    <xf numFmtId="0" fontId="1" fillId="19" borderId="2" xfId="0" applyFont="1" applyFill="1" applyBorder="1" applyAlignment="1">
      <alignment horizontal="center" vertical="center" textRotation="90" wrapText="1"/>
    </xf>
    <xf numFmtId="0" fontId="0" fillId="19" borderId="2" xfId="0" applyFill="1" applyBorder="1" applyAlignment="1">
      <alignment horizontal="center" vertical="center" textRotation="90" wrapText="1"/>
    </xf>
    <xf numFmtId="164" fontId="16" fillId="18" borderId="4" xfId="0" applyNumberFormat="1" applyFont="1" applyFill="1" applyBorder="1" applyAlignment="1">
      <alignment horizontal="center" vertical="center"/>
    </xf>
    <xf numFmtId="164" fontId="16" fillId="18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textRotation="90"/>
    </xf>
    <xf numFmtId="0" fontId="20" fillId="17" borderId="7" xfId="0" applyFont="1" applyFill="1" applyBorder="1" applyAlignment="1" applyProtection="1">
      <alignment horizontal="center" vertical="center" textRotation="90"/>
      <protection locked="0"/>
    </xf>
    <xf numFmtId="0" fontId="20" fillId="17" borderId="8" xfId="0" applyFont="1" applyFill="1" applyBorder="1" applyAlignment="1" applyProtection="1">
      <alignment horizontal="center" vertical="center" textRotation="90"/>
      <protection locked="0"/>
    </xf>
    <xf numFmtId="0" fontId="20" fillId="17" borderId="9" xfId="0" applyFont="1" applyFill="1" applyBorder="1" applyAlignment="1" applyProtection="1">
      <alignment horizontal="center" vertical="center" textRotation="90"/>
      <protection locked="0"/>
    </xf>
    <xf numFmtId="164" fontId="7" fillId="10" borderId="8" xfId="0" applyNumberFormat="1" applyFont="1" applyFill="1" applyBorder="1" applyAlignment="1">
      <alignment horizontal="center" vertical="center"/>
    </xf>
    <xf numFmtId="0" fontId="7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9" borderId="10" xfId="0" applyNumberFormat="1" applyFont="1" applyFill="1" applyBorder="1" applyAlignment="1" applyProtection="1">
      <alignment horizontal="center" vertical="center"/>
      <protection locked="0"/>
    </xf>
    <xf numFmtId="0" fontId="7" fillId="9" borderId="2" xfId="0" applyNumberFormat="1" applyFont="1" applyFill="1" applyBorder="1" applyAlignment="1" applyProtection="1">
      <alignment horizontal="center" vertical="center"/>
      <protection locked="0"/>
    </xf>
    <xf numFmtId="0" fontId="7" fillId="9" borderId="12" xfId="0" applyNumberFormat="1" applyFont="1" applyFill="1" applyBorder="1" applyAlignment="1" applyProtection="1">
      <alignment horizontal="center" vertical="center"/>
      <protection locked="0"/>
    </xf>
    <xf numFmtId="1" fontId="18" fillId="16" borderId="7" xfId="0" applyNumberFormat="1" applyFont="1" applyFill="1" applyBorder="1" applyAlignment="1">
      <alignment horizontal="center" vertical="center"/>
    </xf>
    <xf numFmtId="1" fontId="18" fillId="16" borderId="8" xfId="0" applyNumberFormat="1" applyFont="1" applyFill="1" applyBorder="1" applyAlignment="1">
      <alignment horizontal="center" vertical="center"/>
    </xf>
    <xf numFmtId="1" fontId="18" fillId="16" borderId="9" xfId="0" applyNumberFormat="1" applyFont="1" applyFill="1" applyBorder="1" applyAlignment="1">
      <alignment horizontal="center" vertical="center"/>
    </xf>
    <xf numFmtId="49" fontId="14" fillId="15" borderId="4" xfId="0" applyNumberFormat="1" applyFont="1" applyFill="1" applyBorder="1" applyAlignment="1" applyProtection="1">
      <alignment horizontal="center" vertical="center"/>
      <protection locked="0"/>
    </xf>
    <xf numFmtId="49" fontId="14" fillId="15" borderId="5" xfId="0" applyNumberFormat="1" applyFont="1" applyFill="1" applyBorder="1" applyAlignment="1" applyProtection="1">
      <alignment horizontal="center" vertical="center"/>
      <protection locked="0"/>
    </xf>
    <xf numFmtId="49" fontId="14" fillId="15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textRotation="90"/>
    </xf>
    <xf numFmtId="0" fontId="3" fillId="3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center" textRotation="90"/>
    </xf>
    <xf numFmtId="0" fontId="11" fillId="8" borderId="11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164" fontId="7" fillId="13" borderId="17" xfId="0" applyNumberFormat="1" applyFont="1" applyFill="1" applyBorder="1" applyAlignment="1">
      <alignment horizontal="center" vertical="center"/>
    </xf>
    <xf numFmtId="164" fontId="7" fillId="13" borderId="0" xfId="0" applyNumberFormat="1" applyFont="1" applyFill="1" applyBorder="1" applyAlignment="1">
      <alignment horizontal="center" vertical="center"/>
    </xf>
    <xf numFmtId="164" fontId="20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15" borderId="4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 vertical="center"/>
    </xf>
    <xf numFmtId="0" fontId="19" fillId="15" borderId="6" xfId="0" applyFont="1" applyFill="1" applyBorder="1" applyAlignment="1">
      <alignment horizontal="center" vertical="center"/>
    </xf>
    <xf numFmtId="0" fontId="19" fillId="15" borderId="10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 vertical="center"/>
    </xf>
    <xf numFmtId="0" fontId="19" fillId="15" borderId="12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9" fillId="15" borderId="13" xfId="0" applyFont="1" applyFill="1" applyBorder="1" applyAlignment="1">
      <alignment horizontal="center" vertical="center"/>
    </xf>
    <xf numFmtId="0" fontId="19" fillId="15" borderId="7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horizontal="center" vertical="center"/>
    </xf>
    <xf numFmtId="168" fontId="29" fillId="18" borderId="7" xfId="0" applyNumberFormat="1" applyFont="1" applyFill="1" applyBorder="1" applyAlignment="1">
      <alignment horizontal="center" vertical="center"/>
    </xf>
    <xf numFmtId="0" fontId="29" fillId="18" borderId="9" xfId="0" applyFont="1" applyFill="1" applyBorder="1" applyAlignment="1">
      <alignment horizontal="center" vertical="center"/>
    </xf>
    <xf numFmtId="168" fontId="28" fillId="18" borderId="7" xfId="0" applyNumberFormat="1" applyFont="1" applyFill="1" applyBorder="1" applyAlignment="1">
      <alignment horizontal="center" vertical="center"/>
    </xf>
    <xf numFmtId="0" fontId="28" fillId="18" borderId="9" xfId="0" applyFont="1" applyFill="1" applyBorder="1" applyAlignment="1">
      <alignment horizontal="center" vertical="center"/>
    </xf>
    <xf numFmtId="0" fontId="0" fillId="19" borderId="4" xfId="0" applyFill="1" applyBorder="1" applyAlignment="1"/>
    <xf numFmtId="0" fontId="0" fillId="19" borderId="5" xfId="0" applyFill="1" applyBorder="1" applyAlignment="1"/>
    <xf numFmtId="0" fontId="0" fillId="19" borderId="6" xfId="0" applyFill="1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mruColors>
      <color rgb="FFFF7E79"/>
      <color rgb="FF000000"/>
      <color rgb="FF941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6931</xdr:colOff>
      <xdr:row>13</xdr:row>
      <xdr:rowOff>100887</xdr:rowOff>
    </xdr:from>
    <xdr:ext cx="2907719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 rot="10800000" flipH="1" flipV="1">
          <a:off x="6276551" y="2138514"/>
          <a:ext cx="2907719" cy="436786"/>
        </a:xfrm>
        <a:prstGeom prst="rect">
          <a:avLst/>
        </a:prstGeom>
        <a:solidFill>
          <a:srgbClr val="00B050"/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(B)</a:t>
          </a:r>
          <a:r>
            <a:rPr lang="en-US" sz="1100" baseline="0"/>
            <a:t> </a:t>
          </a:r>
          <a:r>
            <a:rPr lang="en-US" sz="1100"/>
            <a:t>Enter the name of the products from the CSCM </a:t>
          </a:r>
        </a:p>
      </xdr:txBody>
    </xdr:sp>
    <xdr:clientData/>
  </xdr:oneCellAnchor>
  <xdr:twoCellAnchor>
    <xdr:from>
      <xdr:col>3</xdr:col>
      <xdr:colOff>88900</xdr:colOff>
      <xdr:row>7</xdr:row>
      <xdr:rowOff>12700</xdr:rowOff>
    </xdr:from>
    <xdr:to>
      <xdr:col>3</xdr:col>
      <xdr:colOff>520700</xdr:colOff>
      <xdr:row>22</xdr:row>
      <xdr:rowOff>139700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6654800" y="1168400"/>
          <a:ext cx="431800" cy="26035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38100</xdr:colOff>
      <xdr:row>24</xdr:row>
      <xdr:rowOff>1</xdr:rowOff>
    </xdr:from>
    <xdr:to>
      <xdr:col>3</xdr:col>
      <xdr:colOff>469900</xdr:colOff>
      <xdr:row>38</xdr:row>
      <xdr:rowOff>152401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772150" y="3886201"/>
          <a:ext cx="431800" cy="24193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9525</xdr:colOff>
      <xdr:row>30</xdr:row>
      <xdr:rowOff>70628</xdr:rowOff>
    </xdr:from>
    <xdr:ext cx="2907719" cy="436786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 rot="10800000" flipH="1" flipV="1">
          <a:off x="6279145" y="4772843"/>
          <a:ext cx="2907719" cy="436786"/>
        </a:xfrm>
        <a:prstGeom prst="rect">
          <a:avLst/>
        </a:prstGeom>
        <a:solidFill>
          <a:srgbClr val="00B050"/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(B)</a:t>
          </a:r>
          <a:r>
            <a:rPr lang="en-US" sz="1100" baseline="0"/>
            <a:t> </a:t>
          </a:r>
          <a:r>
            <a:rPr lang="en-US" sz="1100"/>
            <a:t>Enter the name of the products from the CSCM </a:t>
          </a:r>
        </a:p>
      </xdr:txBody>
    </xdr:sp>
    <xdr:clientData/>
  </xdr:oneCellAnchor>
  <xdr:twoCellAnchor>
    <xdr:from>
      <xdr:col>3</xdr:col>
      <xdr:colOff>76200</xdr:colOff>
      <xdr:row>39</xdr:row>
      <xdr:rowOff>152400</xdr:rowOff>
    </xdr:from>
    <xdr:to>
      <xdr:col>3</xdr:col>
      <xdr:colOff>457200</xdr:colOff>
      <xdr:row>55</xdr:row>
      <xdr:rowOff>66675</xdr:rowOff>
    </xdr:to>
    <xdr:sp macro="" textlink="">
      <xdr:nvSpPr>
        <xdr:cNvPr id="13" name="Right Brac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810250" y="6467475"/>
          <a:ext cx="381000" cy="25050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3</xdr:col>
      <xdr:colOff>514350</xdr:colOff>
      <xdr:row>46</xdr:row>
      <xdr:rowOff>70628</xdr:rowOff>
    </xdr:from>
    <xdr:ext cx="2907719" cy="43678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 rot="10800000" flipH="1" flipV="1">
          <a:off x="6241407" y="7280691"/>
          <a:ext cx="2907719" cy="436786"/>
        </a:xfrm>
        <a:prstGeom prst="rect">
          <a:avLst/>
        </a:prstGeom>
        <a:solidFill>
          <a:srgbClr val="00B050"/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(B)</a:t>
          </a:r>
          <a:r>
            <a:rPr lang="en-US" sz="1100" baseline="0"/>
            <a:t> E</a:t>
          </a:r>
          <a:r>
            <a:rPr lang="en-US" sz="1100"/>
            <a:t>nter the name of the products from the CSCM </a:t>
          </a:r>
        </a:p>
      </xdr:txBody>
    </xdr:sp>
    <xdr:clientData/>
  </xdr:oneCellAnchor>
  <xdr:twoCellAnchor>
    <xdr:from>
      <xdr:col>3</xdr:col>
      <xdr:colOff>84399</xdr:colOff>
      <xdr:row>56</xdr:row>
      <xdr:rowOff>156740</xdr:rowOff>
    </xdr:from>
    <xdr:to>
      <xdr:col>3</xdr:col>
      <xdr:colOff>465399</xdr:colOff>
      <xdr:row>98</xdr:row>
      <xdr:rowOff>24113</xdr:rowOff>
    </xdr:to>
    <xdr:sp macro="" textlink="">
      <xdr:nvSpPr>
        <xdr:cNvPr id="20" name="Right Brace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5811456" y="8934208"/>
          <a:ext cx="381000" cy="6450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oneCellAnchor>
    <xdr:from>
      <xdr:col>4</xdr:col>
      <xdr:colOff>0</xdr:colOff>
      <xdr:row>76</xdr:row>
      <xdr:rowOff>10343</xdr:rowOff>
    </xdr:from>
    <xdr:ext cx="2907719" cy="43678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 rot="10800000" flipH="1" flipV="1">
          <a:off x="6269620" y="11922621"/>
          <a:ext cx="2907719" cy="436786"/>
        </a:xfrm>
        <a:prstGeom prst="rect">
          <a:avLst/>
        </a:prstGeom>
        <a:solidFill>
          <a:srgbClr val="00B050"/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(B)</a:t>
          </a:r>
          <a:r>
            <a:rPr lang="en-US" sz="1100" baseline="0"/>
            <a:t> </a:t>
          </a:r>
          <a:r>
            <a:rPr lang="en-US" sz="1100"/>
            <a:t>Enter the name of the products from the CSCM </a:t>
          </a:r>
        </a:p>
      </xdr:txBody>
    </xdr:sp>
    <xdr:clientData/>
  </xdr:oneCellAnchor>
  <xdr:oneCellAnchor>
    <xdr:from>
      <xdr:col>4</xdr:col>
      <xdr:colOff>0</xdr:colOff>
      <xdr:row>10</xdr:row>
      <xdr:rowOff>115812</xdr:rowOff>
    </xdr:from>
    <xdr:ext cx="2917786" cy="43678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 rot="10800000" flipH="1" flipV="1">
          <a:off x="6276975" y="1735062"/>
          <a:ext cx="2917786" cy="436786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(C) Enter the name of the products from the CSCM </a:t>
          </a:r>
        </a:p>
      </xdr:txBody>
    </xdr:sp>
    <xdr:clientData/>
  </xdr:oneCellAnchor>
  <xdr:twoCellAnchor>
    <xdr:from>
      <xdr:col>3</xdr:col>
      <xdr:colOff>28575</xdr:colOff>
      <xdr:row>9</xdr:row>
      <xdr:rowOff>9525</xdr:rowOff>
    </xdr:from>
    <xdr:to>
      <xdr:col>5</xdr:col>
      <xdr:colOff>714375</xdr:colOff>
      <xdr:row>9</xdr:row>
      <xdr:rowOff>9525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5762625" y="1466850"/>
          <a:ext cx="19907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723900</xdr:colOff>
      <xdr:row>9</xdr:row>
      <xdr:rowOff>9525</xdr:rowOff>
    </xdr:from>
    <xdr:to>
      <xdr:col>5</xdr:col>
      <xdr:colOff>725468</xdr:colOff>
      <xdr:row>10</xdr:row>
      <xdr:rowOff>106287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7762875" y="1466850"/>
          <a:ext cx="1568" cy="2586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4</xdr:col>
      <xdr:colOff>0</xdr:colOff>
      <xdr:row>28</xdr:row>
      <xdr:rowOff>66675</xdr:rowOff>
    </xdr:from>
    <xdr:ext cx="2907719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 rot="10800000" flipH="1" flipV="1">
          <a:off x="6276975" y="4600575"/>
          <a:ext cx="2907719" cy="26456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Enter the name of the products from the CSCM </a:t>
          </a:r>
        </a:p>
      </xdr:txBody>
    </xdr:sp>
    <xdr:clientData/>
  </xdr:oneCellAnchor>
  <xdr:twoCellAnchor>
    <xdr:from>
      <xdr:col>3</xdr:col>
      <xdr:colOff>57150</xdr:colOff>
      <xdr:row>26</xdr:row>
      <xdr:rowOff>57150</xdr:rowOff>
    </xdr:from>
    <xdr:to>
      <xdr:col>5</xdr:col>
      <xdr:colOff>742950</xdr:colOff>
      <xdr:row>26</xdr:row>
      <xdr:rowOff>57150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CxnSpPr/>
      </xdr:nvCxnSpPr>
      <xdr:spPr>
        <a:xfrm>
          <a:off x="5791200" y="4267200"/>
          <a:ext cx="19907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26</xdr:row>
      <xdr:rowOff>57150</xdr:rowOff>
    </xdr:from>
    <xdr:to>
      <xdr:col>5</xdr:col>
      <xdr:colOff>754043</xdr:colOff>
      <xdr:row>27</xdr:row>
      <xdr:rowOff>153912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>
        <a:xfrm>
          <a:off x="7791450" y="4267200"/>
          <a:ext cx="1568" cy="2586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42</xdr:row>
      <xdr:rowOff>142875</xdr:rowOff>
    </xdr:from>
    <xdr:to>
      <xdr:col>6</xdr:col>
      <xdr:colOff>0</xdr:colOff>
      <xdr:row>42</xdr:row>
      <xdr:rowOff>142875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>
          <a:off x="5810250" y="6943725"/>
          <a:ext cx="19907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42</xdr:row>
      <xdr:rowOff>142875</xdr:rowOff>
    </xdr:from>
    <xdr:to>
      <xdr:col>6</xdr:col>
      <xdr:colOff>11093</xdr:colOff>
      <xdr:row>44</xdr:row>
      <xdr:rowOff>77712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>
          <a:off x="7810500" y="6943725"/>
          <a:ext cx="1568" cy="2586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72</xdr:row>
      <xdr:rowOff>66675</xdr:rowOff>
    </xdr:from>
    <xdr:to>
      <xdr:col>6</xdr:col>
      <xdr:colOff>9525</xdr:colOff>
      <xdr:row>72</xdr:row>
      <xdr:rowOff>66675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>
          <a:off x="5819775" y="11725275"/>
          <a:ext cx="1990725" cy="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72</xdr:row>
      <xdr:rowOff>66675</xdr:rowOff>
    </xdr:from>
    <xdr:to>
      <xdr:col>6</xdr:col>
      <xdr:colOff>20618</xdr:colOff>
      <xdr:row>74</xdr:row>
      <xdr:rowOff>1512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CxnSpPr/>
      </xdr:nvCxnSpPr>
      <xdr:spPr>
        <a:xfrm>
          <a:off x="7820025" y="11725275"/>
          <a:ext cx="1568" cy="258687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3</xdr:col>
      <xdr:colOff>514350</xdr:colOff>
      <xdr:row>44</xdr:row>
      <xdr:rowOff>85725</xdr:rowOff>
    </xdr:from>
    <xdr:ext cx="2907719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 rot="10800000" flipH="1" flipV="1">
          <a:off x="6248400" y="7210425"/>
          <a:ext cx="2907719" cy="26456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Enter the name of the products from the CSCM </a:t>
          </a:r>
        </a:p>
      </xdr:txBody>
    </xdr:sp>
    <xdr:clientData/>
  </xdr:oneCellAnchor>
  <xdr:oneCellAnchor>
    <xdr:from>
      <xdr:col>3</xdr:col>
      <xdr:colOff>533400</xdr:colOff>
      <xdr:row>74</xdr:row>
      <xdr:rowOff>19050</xdr:rowOff>
    </xdr:from>
    <xdr:ext cx="2907719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 rot="10800000" flipH="1" flipV="1">
          <a:off x="6267450" y="12001500"/>
          <a:ext cx="2907719" cy="26456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270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Enter the name of the products from the CSCM </a:t>
          </a:r>
        </a:p>
      </xdr:txBody>
    </xdr:sp>
    <xdr:clientData/>
  </xdr:oneCellAnchor>
  <xdr:twoCellAnchor editAs="oneCell">
    <xdr:from>
      <xdr:col>8</xdr:col>
      <xdr:colOff>377825</xdr:colOff>
      <xdr:row>2</xdr:row>
      <xdr:rowOff>127000</xdr:rowOff>
    </xdr:from>
    <xdr:to>
      <xdr:col>15</xdr:col>
      <xdr:colOff>454025</xdr:colOff>
      <xdr:row>34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04388" y="444500"/>
          <a:ext cx="5410200" cy="5041900"/>
        </a:xfrm>
        <a:prstGeom prst="rect">
          <a:avLst/>
        </a:prstGeom>
      </xdr:spPr>
    </xdr:pic>
    <xdr:clientData/>
  </xdr:twoCellAnchor>
  <xdr:twoCellAnchor editAs="oneCell">
    <xdr:from>
      <xdr:col>8</xdr:col>
      <xdr:colOff>404283</xdr:colOff>
      <xdr:row>35</xdr:row>
      <xdr:rowOff>152400</xdr:rowOff>
    </xdr:from>
    <xdr:to>
      <xdr:col>13</xdr:col>
      <xdr:colOff>518583</xdr:colOff>
      <xdr:row>67</xdr:row>
      <xdr:rowOff>88900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28200" y="5708650"/>
          <a:ext cx="3924300" cy="5016500"/>
        </a:xfrm>
        <a:prstGeom prst="rect">
          <a:avLst/>
        </a:prstGeom>
      </xdr:spPr>
    </xdr:pic>
    <xdr:clientData/>
  </xdr:twoCellAnchor>
  <xdr:twoCellAnchor editAs="oneCell">
    <xdr:from>
      <xdr:col>8</xdr:col>
      <xdr:colOff>406400</xdr:colOff>
      <xdr:row>68</xdr:row>
      <xdr:rowOff>112183</xdr:rowOff>
    </xdr:from>
    <xdr:to>
      <xdr:col>11</xdr:col>
      <xdr:colOff>12700</xdr:colOff>
      <xdr:row>97</xdr:row>
      <xdr:rowOff>34169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730317" y="10907183"/>
          <a:ext cx="1892300" cy="4525736"/>
        </a:xfrm>
        <a:prstGeom prst="rect">
          <a:avLst/>
        </a:prstGeom>
      </xdr:spPr>
    </xdr:pic>
    <xdr:clientData/>
  </xdr:twoCellAnchor>
  <xdr:twoCellAnchor editAs="oneCell">
    <xdr:from>
      <xdr:col>16</xdr:col>
      <xdr:colOff>65617</xdr:colOff>
      <xdr:row>68</xdr:row>
      <xdr:rowOff>103717</xdr:rowOff>
    </xdr:from>
    <xdr:to>
      <xdr:col>19</xdr:col>
      <xdr:colOff>126288</xdr:colOff>
      <xdr:row>97</xdr:row>
      <xdr:rowOff>103717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485534" y="10898717"/>
          <a:ext cx="2346671" cy="4603750"/>
        </a:xfrm>
        <a:prstGeom prst="rect">
          <a:avLst/>
        </a:prstGeom>
      </xdr:spPr>
    </xdr:pic>
    <xdr:clientData/>
  </xdr:twoCellAnchor>
  <xdr:twoCellAnchor>
    <xdr:from>
      <xdr:col>15</xdr:col>
      <xdr:colOff>561975</xdr:colOff>
      <xdr:row>4</xdr:row>
      <xdr:rowOff>114300</xdr:rowOff>
    </xdr:from>
    <xdr:to>
      <xdr:col>21</xdr:col>
      <xdr:colOff>685800</xdr:colOff>
      <xdr:row>7</xdr:row>
      <xdr:rowOff>104774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5220950" y="762000"/>
          <a:ext cx="4695825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( L/M ) Enter the POB (Forcast) per service (Lunch-Dinner) , to determine the goods output</a:t>
          </a:r>
        </a:p>
      </xdr:txBody>
    </xdr:sp>
    <xdr:clientData/>
  </xdr:twoCellAnchor>
  <xdr:twoCellAnchor>
    <xdr:from>
      <xdr:col>15</xdr:col>
      <xdr:colOff>581024</xdr:colOff>
      <xdr:row>8</xdr:row>
      <xdr:rowOff>114300</xdr:rowOff>
    </xdr:from>
    <xdr:to>
      <xdr:col>21</xdr:col>
      <xdr:colOff>666749</xdr:colOff>
      <xdr:row>10</xdr:row>
      <xdr:rowOff>114300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5239999" y="1409700"/>
          <a:ext cx="4657725" cy="323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(M 8 /</a:t>
          </a:r>
          <a:r>
            <a:rPr lang="en-US" sz="1100" baseline="0"/>
            <a:t> M140) </a:t>
          </a:r>
          <a:r>
            <a:rPr lang="en-US" sz="1100"/>
            <a:t>Entre the Unit (gr)</a:t>
          </a:r>
          <a:r>
            <a:rPr lang="en-US" sz="1100" baseline="0"/>
            <a:t> contractual by segment</a:t>
          </a:r>
          <a:endParaRPr lang="ru-RU" sz="1100"/>
        </a:p>
      </xdr:txBody>
    </xdr:sp>
    <xdr:clientData/>
  </xdr:twoCellAnchor>
  <xdr:twoCellAnchor>
    <xdr:from>
      <xdr:col>11</xdr:col>
      <xdr:colOff>508000</xdr:colOff>
      <xdr:row>1</xdr:row>
      <xdr:rowOff>71440</xdr:rowOff>
    </xdr:from>
    <xdr:to>
      <xdr:col>11</xdr:col>
      <xdr:colOff>514350</xdr:colOff>
      <xdr:row>5</xdr:row>
      <xdr:rowOff>31752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H="1" flipV="1">
          <a:off x="12120563" y="230190"/>
          <a:ext cx="6350" cy="595312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158750</xdr:colOff>
      <xdr:row>1</xdr:row>
      <xdr:rowOff>71439</xdr:rowOff>
    </xdr:from>
    <xdr:to>
      <xdr:col>12</xdr:col>
      <xdr:colOff>165100</xdr:colOff>
      <xdr:row>5</xdr:row>
      <xdr:rowOff>31751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 flipH="1" flipV="1">
          <a:off x="12533313" y="230189"/>
          <a:ext cx="6350" cy="595312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508000</xdr:colOff>
      <xdr:row>1</xdr:row>
      <xdr:rowOff>55563</xdr:rowOff>
    </xdr:from>
    <xdr:to>
      <xdr:col>16</xdr:col>
      <xdr:colOff>349250</xdr:colOff>
      <xdr:row>1</xdr:row>
      <xdr:rowOff>63500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 flipV="1">
          <a:off x="12120563" y="214313"/>
          <a:ext cx="3651250" cy="79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349250</xdr:colOff>
      <xdr:row>1</xdr:row>
      <xdr:rowOff>55563</xdr:rowOff>
    </xdr:from>
    <xdr:to>
      <xdr:col>16</xdr:col>
      <xdr:colOff>365125</xdr:colOff>
      <xdr:row>4</xdr:row>
      <xdr:rowOff>119063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5771813" y="214313"/>
          <a:ext cx="15875" cy="539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349250</xdr:colOff>
      <xdr:row>6</xdr:row>
      <xdr:rowOff>31750</xdr:rowOff>
    </xdr:from>
    <xdr:to>
      <xdr:col>12</xdr:col>
      <xdr:colOff>309562</xdr:colOff>
      <xdr:row>8</xdr:row>
      <xdr:rowOff>103188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11961813" y="984250"/>
          <a:ext cx="722312" cy="388938"/>
        </a:xfrm>
        <a:prstGeom prst="ellipse">
          <a:avLst/>
        </a:prstGeom>
        <a:noFill/>
        <a:ln>
          <a:solidFill>
            <a:srgbClr val="FF7E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463548</xdr:colOff>
      <xdr:row>7</xdr:row>
      <xdr:rowOff>31750</xdr:rowOff>
    </xdr:from>
    <xdr:to>
      <xdr:col>13</xdr:col>
      <xdr:colOff>90486</xdr:colOff>
      <xdr:row>9</xdr:row>
      <xdr:rowOff>127000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 rot="5400000">
          <a:off x="12826205" y="1154906"/>
          <a:ext cx="412750" cy="388938"/>
        </a:xfrm>
        <a:prstGeom prst="ellipse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444499</xdr:colOff>
      <xdr:row>14</xdr:row>
      <xdr:rowOff>7936</xdr:rowOff>
    </xdr:from>
    <xdr:to>
      <xdr:col>13</xdr:col>
      <xdr:colOff>103186</xdr:colOff>
      <xdr:row>15</xdr:row>
      <xdr:rowOff>119061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 rot="5400000">
          <a:off x="12894468" y="2155030"/>
          <a:ext cx="269875" cy="420687"/>
        </a:xfrm>
        <a:prstGeom prst="ellipse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0</xdr:colOff>
      <xdr:row>7</xdr:row>
      <xdr:rowOff>158745</xdr:rowOff>
    </xdr:from>
    <xdr:to>
      <xdr:col>16</xdr:col>
      <xdr:colOff>468312</xdr:colOff>
      <xdr:row>7</xdr:row>
      <xdr:rowOff>158745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3136563" y="1269995"/>
          <a:ext cx="2754312" cy="0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476251</xdr:colOff>
      <xdr:row>7</xdr:row>
      <xdr:rowOff>158749</xdr:rowOff>
    </xdr:from>
    <xdr:to>
      <xdr:col>16</xdr:col>
      <xdr:colOff>484188</xdr:colOff>
      <xdr:row>8</xdr:row>
      <xdr:rowOff>134937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CxnSpPr/>
      </xdr:nvCxnSpPr>
      <xdr:spPr>
        <a:xfrm>
          <a:off x="15898814" y="1269999"/>
          <a:ext cx="7937" cy="134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7</xdr:row>
      <xdr:rowOff>158748</xdr:rowOff>
    </xdr:from>
    <xdr:to>
      <xdr:col>13</xdr:col>
      <xdr:colOff>15874</xdr:colOff>
      <xdr:row>14</xdr:row>
      <xdr:rowOff>7938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CxnSpPr/>
      </xdr:nvCxnSpPr>
      <xdr:spPr>
        <a:xfrm>
          <a:off x="13136564" y="1269998"/>
          <a:ext cx="15873" cy="9604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126998</xdr:colOff>
      <xdr:row>6</xdr:row>
      <xdr:rowOff>71437</xdr:rowOff>
    </xdr:from>
    <xdr:to>
      <xdr:col>14</xdr:col>
      <xdr:colOff>277811</xdr:colOff>
      <xdr:row>11</xdr:row>
      <xdr:rowOff>87311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13263561" y="1023937"/>
          <a:ext cx="912813" cy="809624"/>
        </a:xfrm>
        <a:prstGeom prst="ellipse">
          <a:avLst/>
        </a:prstGeom>
        <a:noFill/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13</xdr:col>
      <xdr:colOff>476250</xdr:colOff>
      <xdr:row>12</xdr:row>
      <xdr:rowOff>23813</xdr:rowOff>
    </xdr:from>
    <xdr:to>
      <xdr:col>16</xdr:col>
      <xdr:colOff>595312</xdr:colOff>
      <xdr:row>12</xdr:row>
      <xdr:rowOff>31750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CxnSpPr/>
      </xdr:nvCxnSpPr>
      <xdr:spPr>
        <a:xfrm>
          <a:off x="13612813" y="1928813"/>
          <a:ext cx="2405062" cy="7937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468312</xdr:colOff>
      <xdr:row>10</xdr:row>
      <xdr:rowOff>150813</xdr:rowOff>
    </xdr:from>
    <xdr:to>
      <xdr:col>13</xdr:col>
      <xdr:colOff>468312</xdr:colOff>
      <xdr:row>12</xdr:row>
      <xdr:rowOff>23813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 flipV="1">
          <a:off x="13604875" y="1738313"/>
          <a:ext cx="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603250</xdr:colOff>
      <xdr:row>13</xdr:row>
      <xdr:rowOff>39691</xdr:rowOff>
    </xdr:from>
    <xdr:to>
      <xdr:col>21</xdr:col>
      <xdr:colOff>746125</xdr:colOff>
      <xdr:row>15</xdr:row>
      <xdr:rowOff>103191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15263813" y="2103441"/>
          <a:ext cx="4714875" cy="381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( N/O)</a:t>
          </a:r>
          <a:r>
            <a:rPr lang="en-GB" sz="1100" baseline="0"/>
            <a:t> </a:t>
          </a:r>
          <a:r>
            <a:rPr lang="en-GB" sz="1100"/>
            <a:t>Decision support, provides the</a:t>
          </a:r>
          <a:r>
            <a:rPr lang="en-GB" sz="1100" baseline="0"/>
            <a:t> food</a:t>
          </a:r>
          <a:r>
            <a:rPr lang="en-GB" sz="1100"/>
            <a:t> requirements</a:t>
          </a:r>
          <a:endParaRPr lang="ru-RU" sz="1100"/>
        </a:p>
      </xdr:txBody>
    </xdr:sp>
    <xdr:clientData/>
  </xdr:twoCellAnchor>
  <xdr:twoCellAnchor>
    <xdr:from>
      <xdr:col>16</xdr:col>
      <xdr:colOff>595312</xdr:colOff>
      <xdr:row>12</xdr:row>
      <xdr:rowOff>31751</xdr:rowOff>
    </xdr:from>
    <xdr:to>
      <xdr:col>16</xdr:col>
      <xdr:colOff>595317</xdr:colOff>
      <xdr:row>13</xdr:row>
      <xdr:rowOff>79375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CxnSpPr/>
      </xdr:nvCxnSpPr>
      <xdr:spPr>
        <a:xfrm flipH="1">
          <a:off x="16017875" y="1936751"/>
          <a:ext cx="5" cy="2063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306916</xdr:colOff>
      <xdr:row>35</xdr:row>
      <xdr:rowOff>137583</xdr:rowOff>
    </xdr:from>
    <xdr:to>
      <xdr:col>21</xdr:col>
      <xdr:colOff>74083</xdr:colOff>
      <xdr:row>40</xdr:row>
      <xdr:rowOff>42333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4202833" y="5693833"/>
          <a:ext cx="5101167" cy="698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/>
        </a:p>
      </xdr:txBody>
    </xdr:sp>
    <xdr:clientData/>
  </xdr:twoCellAnchor>
  <xdr:twoCellAnchor>
    <xdr:from>
      <xdr:col>14</xdr:col>
      <xdr:colOff>154516</xdr:colOff>
      <xdr:row>36</xdr:row>
      <xdr:rowOff>128058</xdr:rowOff>
    </xdr:from>
    <xdr:to>
      <xdr:col>20</xdr:col>
      <xdr:colOff>278341</xdr:colOff>
      <xdr:row>39</xdr:row>
      <xdr:rowOff>118532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4051491" y="5957358"/>
          <a:ext cx="4695825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( N/O ) Enter the real  POB (Achieve) per service (Lunch-Dinner)</a:t>
          </a:r>
        </a:p>
      </xdr:txBody>
    </xdr:sp>
    <xdr:clientData/>
  </xdr:twoCellAnchor>
  <xdr:twoCellAnchor>
    <xdr:from>
      <xdr:col>8</xdr:col>
      <xdr:colOff>550333</xdr:colOff>
      <xdr:row>35</xdr:row>
      <xdr:rowOff>31750</xdr:rowOff>
    </xdr:from>
    <xdr:to>
      <xdr:col>16</xdr:col>
      <xdr:colOff>465666</xdr:colOff>
      <xdr:row>35</xdr:row>
      <xdr:rowOff>63500</xdr:rowOff>
    </xdr:to>
    <xdr:cxnSp macro="">
      <xdr:nvCxnSpPr>
        <xdr:cNvPr id="64" name="Straight Arrow Connector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CxnSpPr/>
      </xdr:nvCxnSpPr>
      <xdr:spPr>
        <a:xfrm>
          <a:off x="9874250" y="5588000"/>
          <a:ext cx="6011333" cy="31750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550335</xdr:colOff>
      <xdr:row>35</xdr:row>
      <xdr:rowOff>31752</xdr:rowOff>
    </xdr:from>
    <xdr:to>
      <xdr:col>8</xdr:col>
      <xdr:colOff>571500</xdr:colOff>
      <xdr:row>41</xdr:row>
      <xdr:rowOff>114300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CxnSpPr/>
      </xdr:nvCxnSpPr>
      <xdr:spPr>
        <a:xfrm flipH="1" flipV="1">
          <a:off x="9875310" y="5699127"/>
          <a:ext cx="21165" cy="1054098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137584</xdr:colOff>
      <xdr:row>35</xdr:row>
      <xdr:rowOff>33868</xdr:rowOff>
    </xdr:from>
    <xdr:to>
      <xdr:col>9</xdr:col>
      <xdr:colOff>142875</xdr:colOff>
      <xdr:row>41</xdr:row>
      <xdr:rowOff>114300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 flipH="1" flipV="1">
          <a:off x="10224559" y="5701243"/>
          <a:ext cx="5291" cy="1051982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476250</xdr:colOff>
      <xdr:row>35</xdr:row>
      <xdr:rowOff>57151</xdr:rowOff>
    </xdr:from>
    <xdr:to>
      <xdr:col>16</xdr:col>
      <xdr:colOff>485775</xdr:colOff>
      <xdr:row>36</xdr:row>
      <xdr:rowOff>114300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CxnSpPr/>
      </xdr:nvCxnSpPr>
      <xdr:spPr>
        <a:xfrm flipH="1" flipV="1">
          <a:off x="15897225" y="5724526"/>
          <a:ext cx="9525" cy="219074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628650</xdr:colOff>
      <xdr:row>39</xdr:row>
      <xdr:rowOff>95250</xdr:rowOff>
    </xdr:from>
    <xdr:to>
      <xdr:col>17</xdr:col>
      <xdr:colOff>543983</xdr:colOff>
      <xdr:row>39</xdr:row>
      <xdr:rowOff>127000</xdr:rowOff>
    </xdr:to>
    <xdr:cxnSp macro="">
      <xdr:nvCxnSpPr>
        <xdr:cNvPr id="74" name="Straight Arrow Connector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CxnSpPr/>
      </xdr:nvCxnSpPr>
      <xdr:spPr>
        <a:xfrm>
          <a:off x="10715625" y="6410325"/>
          <a:ext cx="6011333" cy="31750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628651</xdr:colOff>
      <xdr:row>39</xdr:row>
      <xdr:rowOff>95250</xdr:rowOff>
    </xdr:from>
    <xdr:to>
      <xdr:col>9</xdr:col>
      <xdr:colOff>647700</xdr:colOff>
      <xdr:row>42</xdr:row>
      <xdr:rowOff>66675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CxnSpPr/>
      </xdr:nvCxnSpPr>
      <xdr:spPr>
        <a:xfrm flipH="1" flipV="1">
          <a:off x="10715626" y="6410325"/>
          <a:ext cx="19049" cy="457200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219076</xdr:colOff>
      <xdr:row>39</xdr:row>
      <xdr:rowOff>114300</xdr:rowOff>
    </xdr:from>
    <xdr:to>
      <xdr:col>10</xdr:col>
      <xdr:colOff>228600</xdr:colOff>
      <xdr:row>41</xdr:row>
      <xdr:rowOff>104775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CxnSpPr/>
      </xdr:nvCxnSpPr>
      <xdr:spPr>
        <a:xfrm flipH="1" flipV="1">
          <a:off x="11068051" y="6429375"/>
          <a:ext cx="9524" cy="314325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171450</xdr:colOff>
      <xdr:row>41</xdr:row>
      <xdr:rowOff>47625</xdr:rowOff>
    </xdr:from>
    <xdr:to>
      <xdr:col>20</xdr:col>
      <xdr:colOff>295275</xdr:colOff>
      <xdr:row>44</xdr:row>
      <xdr:rowOff>38099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4068425" y="6686550"/>
          <a:ext cx="4695825" cy="4762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( P/Q ) Enter the Real consumption (Achieve) per service (Lunch-Dinner)</a:t>
          </a:r>
        </a:p>
      </xdr:txBody>
    </xdr:sp>
    <xdr:clientData/>
  </xdr:twoCellAnchor>
  <xdr:twoCellAnchor>
    <xdr:from>
      <xdr:col>17</xdr:col>
      <xdr:colOff>533400</xdr:colOff>
      <xdr:row>39</xdr:row>
      <xdr:rowOff>123825</xdr:rowOff>
    </xdr:from>
    <xdr:to>
      <xdr:col>17</xdr:col>
      <xdr:colOff>542925</xdr:colOff>
      <xdr:row>41</xdr:row>
      <xdr:rowOff>19049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CxnSpPr/>
      </xdr:nvCxnSpPr>
      <xdr:spPr>
        <a:xfrm flipH="1" flipV="1">
          <a:off x="16716375" y="6438900"/>
          <a:ext cx="9525" cy="219074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438149</xdr:colOff>
      <xdr:row>42</xdr:row>
      <xdr:rowOff>47625</xdr:rowOff>
    </xdr:from>
    <xdr:to>
      <xdr:col>9</xdr:col>
      <xdr:colOff>219074</xdr:colOff>
      <xdr:row>44</xdr:row>
      <xdr:rowOff>142875</xdr:rowOff>
    </xdr:to>
    <xdr:sp macro="" textlink="">
      <xdr:nvSpPr>
        <xdr:cNvPr id="81" name="Oval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 rot="5400000">
          <a:off x="9825037" y="6786562"/>
          <a:ext cx="419100" cy="542925"/>
        </a:xfrm>
        <a:prstGeom prst="ellipse">
          <a:avLst/>
        </a:prstGeom>
        <a:noFill/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352423</xdr:colOff>
      <xdr:row>39</xdr:row>
      <xdr:rowOff>114301</xdr:rowOff>
    </xdr:from>
    <xdr:to>
      <xdr:col>10</xdr:col>
      <xdr:colOff>504825</xdr:colOff>
      <xdr:row>46</xdr:row>
      <xdr:rowOff>142875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/>
      </xdr:nvSpPr>
      <xdr:spPr>
        <a:xfrm>
          <a:off x="10439398" y="6429376"/>
          <a:ext cx="914402" cy="1162049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11</xdr:col>
      <xdr:colOff>200025</xdr:colOff>
      <xdr:row>39</xdr:row>
      <xdr:rowOff>152400</xdr:rowOff>
    </xdr:from>
    <xdr:to>
      <xdr:col>13</xdr:col>
      <xdr:colOff>152399</xdr:colOff>
      <xdr:row>44</xdr:row>
      <xdr:rowOff>123824</xdr:rowOff>
    </xdr:to>
    <xdr:sp macro="" textlink="">
      <xdr:nvSpPr>
        <xdr:cNvPr id="83" name="Oval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/>
      </xdr:nvSpPr>
      <xdr:spPr>
        <a:xfrm rot="5400000">
          <a:off x="12158662" y="6119813"/>
          <a:ext cx="781049" cy="1476374"/>
        </a:xfrm>
        <a:prstGeom prst="ellipse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10</xdr:col>
      <xdr:colOff>676275</xdr:colOff>
      <xdr:row>47</xdr:row>
      <xdr:rowOff>28578</xdr:rowOff>
    </xdr:from>
    <xdr:to>
      <xdr:col>12</xdr:col>
      <xdr:colOff>180974</xdr:colOff>
      <xdr:row>48</xdr:row>
      <xdr:rowOff>76201</xdr:rowOff>
    </xdr:to>
    <xdr:sp macro="" textlink="">
      <xdr:nvSpPr>
        <xdr:cNvPr id="84" name="Oval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 rot="5400000">
          <a:off x="11934826" y="7229477"/>
          <a:ext cx="209548" cy="1028699"/>
        </a:xfrm>
        <a:prstGeom prst="ellipse">
          <a:avLst/>
        </a:prstGeom>
        <a:noFill/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12</xdr:col>
      <xdr:colOff>85725</xdr:colOff>
      <xdr:row>43</xdr:row>
      <xdr:rowOff>104775</xdr:rowOff>
    </xdr:from>
    <xdr:to>
      <xdr:col>17</xdr:col>
      <xdr:colOff>676275</xdr:colOff>
      <xdr:row>43</xdr:row>
      <xdr:rowOff>114300</xdr:rowOff>
    </xdr:to>
    <xdr:cxnSp macro="">
      <xdr:nvCxnSpPr>
        <xdr:cNvPr id="85" name="Straight Arrow Connector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CxnSpPr/>
      </xdr:nvCxnSpPr>
      <xdr:spPr>
        <a:xfrm>
          <a:off x="12458700" y="7067550"/>
          <a:ext cx="4400550" cy="9525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685800</xdr:colOff>
      <xdr:row>43</xdr:row>
      <xdr:rowOff>114300</xdr:rowOff>
    </xdr:from>
    <xdr:to>
      <xdr:col>17</xdr:col>
      <xdr:colOff>695325</xdr:colOff>
      <xdr:row>45</xdr:row>
      <xdr:rowOff>9524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CxnSpPr/>
      </xdr:nvCxnSpPr>
      <xdr:spPr>
        <a:xfrm flipH="1" flipV="1">
          <a:off x="16868775" y="7077075"/>
          <a:ext cx="9525" cy="219074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314325</xdr:colOff>
      <xdr:row>48</xdr:row>
      <xdr:rowOff>9525</xdr:rowOff>
    </xdr:from>
    <xdr:to>
      <xdr:col>17</xdr:col>
      <xdr:colOff>142875</xdr:colOff>
      <xdr:row>48</xdr:row>
      <xdr:rowOff>19050</xdr:rowOff>
    </xdr:to>
    <xdr:cxnSp macro="">
      <xdr:nvCxnSpPr>
        <xdr:cNvPr id="89" name="Straight Arrow Connector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CxnSpPr/>
      </xdr:nvCxnSpPr>
      <xdr:spPr>
        <a:xfrm>
          <a:off x="11925300" y="7781925"/>
          <a:ext cx="4400550" cy="9525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142876</xdr:colOff>
      <xdr:row>48</xdr:row>
      <xdr:rowOff>9525</xdr:rowOff>
    </xdr:from>
    <xdr:to>
      <xdr:col>17</xdr:col>
      <xdr:colOff>148166</xdr:colOff>
      <xdr:row>49</xdr:row>
      <xdr:rowOff>116417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CxnSpPr/>
      </xdr:nvCxnSpPr>
      <xdr:spPr>
        <a:xfrm flipH="1" flipV="1">
          <a:off x="16324793" y="7629525"/>
          <a:ext cx="5290" cy="265642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444500</xdr:colOff>
      <xdr:row>71</xdr:row>
      <xdr:rowOff>137583</xdr:rowOff>
    </xdr:from>
    <xdr:to>
      <xdr:col>9</xdr:col>
      <xdr:colOff>596902</xdr:colOff>
      <xdr:row>79</xdr:row>
      <xdr:rowOff>7407</xdr:rowOff>
    </xdr:to>
    <xdr:sp macro="" textlink="">
      <xdr:nvSpPr>
        <xdr:cNvPr id="92" name="Oval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/>
      </xdr:nvSpPr>
      <xdr:spPr>
        <a:xfrm>
          <a:off x="9768417" y="11408833"/>
          <a:ext cx="914402" cy="1139824"/>
        </a:xfrm>
        <a:prstGeom prst="ellipse">
          <a:avLst/>
        </a:prstGeom>
        <a:noFill/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391583</xdr:colOff>
      <xdr:row>71</xdr:row>
      <xdr:rowOff>127000</xdr:rowOff>
    </xdr:from>
    <xdr:to>
      <xdr:col>18</xdr:col>
      <xdr:colOff>328083</xdr:colOff>
      <xdr:row>79</xdr:row>
      <xdr:rowOff>63500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16573500" y="11398250"/>
          <a:ext cx="698500" cy="120650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349250</xdr:colOff>
      <xdr:row>71</xdr:row>
      <xdr:rowOff>116417</xdr:rowOff>
    </xdr:from>
    <xdr:to>
      <xdr:col>19</xdr:col>
      <xdr:colOff>285750</xdr:colOff>
      <xdr:row>79</xdr:row>
      <xdr:rowOff>52917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17293167" y="11387667"/>
          <a:ext cx="698500" cy="1206500"/>
        </a:xfrm>
        <a:prstGeom prst="ellipse">
          <a:avLst/>
        </a:prstGeom>
        <a:noFill/>
        <a:ln>
          <a:solidFill>
            <a:schemeClr val="accent2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222250</xdr:colOff>
      <xdr:row>75</xdr:row>
      <xdr:rowOff>95250</xdr:rowOff>
    </xdr:from>
    <xdr:to>
      <xdr:col>12</xdr:col>
      <xdr:colOff>560916</xdr:colOff>
      <xdr:row>75</xdr:row>
      <xdr:rowOff>109008</xdr:rowOff>
    </xdr:to>
    <xdr:cxnSp macro="">
      <xdr:nvCxnSpPr>
        <xdr:cNvPr id="95" name="Straight Arrow Connector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CxnSpPr/>
      </xdr:nvCxnSpPr>
      <xdr:spPr>
        <a:xfrm flipV="1">
          <a:off x="10308167" y="12001500"/>
          <a:ext cx="2624666" cy="13758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550334</xdr:colOff>
      <xdr:row>75</xdr:row>
      <xdr:rowOff>95251</xdr:rowOff>
    </xdr:from>
    <xdr:to>
      <xdr:col>12</xdr:col>
      <xdr:colOff>560916</xdr:colOff>
      <xdr:row>77</xdr:row>
      <xdr:rowOff>10583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CxnSpPr/>
      </xdr:nvCxnSpPr>
      <xdr:spPr>
        <a:xfrm flipH="1" flipV="1">
          <a:off x="12922251" y="12001501"/>
          <a:ext cx="10582" cy="232832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179917</xdr:colOff>
      <xdr:row>73</xdr:row>
      <xdr:rowOff>21167</xdr:rowOff>
    </xdr:from>
    <xdr:to>
      <xdr:col>17</xdr:col>
      <xdr:colOff>518583</xdr:colOff>
      <xdr:row>73</xdr:row>
      <xdr:rowOff>34925</xdr:rowOff>
    </xdr:to>
    <xdr:cxnSp macro="">
      <xdr:nvCxnSpPr>
        <xdr:cNvPr id="103" name="Straight Arrow Connector 102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CxnSpPr/>
      </xdr:nvCxnSpPr>
      <xdr:spPr>
        <a:xfrm flipV="1">
          <a:off x="14075834" y="11609917"/>
          <a:ext cx="2624666" cy="13758"/>
        </a:xfrm>
        <a:prstGeom prst="straightConnector1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486834</xdr:colOff>
      <xdr:row>76</xdr:row>
      <xdr:rowOff>45508</xdr:rowOff>
    </xdr:from>
    <xdr:to>
      <xdr:col>18</xdr:col>
      <xdr:colOff>497417</xdr:colOff>
      <xdr:row>83</xdr:row>
      <xdr:rowOff>95250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CxnSpPr/>
      </xdr:nvCxnSpPr>
      <xdr:spPr>
        <a:xfrm>
          <a:off x="17430751" y="12110508"/>
          <a:ext cx="10583" cy="1160992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169334</xdr:colOff>
      <xdr:row>83</xdr:row>
      <xdr:rowOff>84667</xdr:rowOff>
    </xdr:from>
    <xdr:to>
      <xdr:col>18</xdr:col>
      <xdr:colOff>508000</xdr:colOff>
      <xdr:row>83</xdr:row>
      <xdr:rowOff>98425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CxnSpPr/>
      </xdr:nvCxnSpPr>
      <xdr:spPr>
        <a:xfrm flipV="1">
          <a:off x="14827251" y="13260917"/>
          <a:ext cx="2624666" cy="13758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412749</xdr:colOff>
      <xdr:row>44</xdr:row>
      <xdr:rowOff>137583</xdr:rowOff>
    </xdr:from>
    <xdr:to>
      <xdr:col>21</xdr:col>
      <xdr:colOff>465666</xdr:colOff>
      <xdr:row>47</xdr:row>
      <xdr:rowOff>52917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5832666" y="7122583"/>
          <a:ext cx="3862917" cy="391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(R/S)</a:t>
          </a:r>
          <a:r>
            <a:rPr lang="en-GB" sz="1100" baseline="0"/>
            <a:t> </a:t>
          </a:r>
          <a:r>
            <a:rPr lang="en-GB" sz="1100"/>
            <a:t>Real Achieve Gr  on the total POB (Lunch + Dinner)</a:t>
          </a:r>
          <a:endParaRPr lang="ru-RU" sz="1100"/>
        </a:p>
      </xdr:txBody>
    </xdr:sp>
    <xdr:clientData/>
  </xdr:twoCellAnchor>
  <xdr:twoCellAnchor>
    <xdr:from>
      <xdr:col>15</xdr:col>
      <xdr:colOff>296333</xdr:colOff>
      <xdr:row>49</xdr:row>
      <xdr:rowOff>127000</xdr:rowOff>
    </xdr:from>
    <xdr:to>
      <xdr:col>20</xdr:col>
      <xdr:colOff>211666</xdr:colOff>
      <xdr:row>52</xdr:row>
      <xdr:rowOff>127000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14954250" y="7905750"/>
          <a:ext cx="3725333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Real Achieve Gr per POB segment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POB (Lunch &amp; Dinner)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  <xdr:twoCellAnchor>
    <xdr:from>
      <xdr:col>11</xdr:col>
      <xdr:colOff>381000</xdr:colOff>
      <xdr:row>77</xdr:row>
      <xdr:rowOff>10584</xdr:rowOff>
    </xdr:from>
    <xdr:to>
      <xdr:col>14</xdr:col>
      <xdr:colOff>222249</xdr:colOff>
      <xdr:row>79</xdr:row>
      <xdr:rowOff>52918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11990917" y="12234334"/>
          <a:ext cx="2127249" cy="3598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(X/Y) Insert uneaten food scraps</a:t>
          </a:r>
          <a:endParaRPr lang="ru-RU" sz="1100"/>
        </a:p>
      </xdr:txBody>
    </xdr:sp>
    <xdr:clientData/>
  </xdr:twoCellAnchor>
  <xdr:twoCellAnchor>
    <xdr:from>
      <xdr:col>11</xdr:col>
      <xdr:colOff>243416</xdr:colOff>
      <xdr:row>70</xdr:row>
      <xdr:rowOff>21167</xdr:rowOff>
    </xdr:from>
    <xdr:to>
      <xdr:col>15</xdr:col>
      <xdr:colOff>687916</xdr:colOff>
      <xdr:row>72</xdr:row>
      <xdr:rowOff>52917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1853333" y="11133667"/>
          <a:ext cx="3492500" cy="349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(AJ) Total values of the commodity consumed per product</a:t>
          </a:r>
          <a:endParaRPr lang="ru-RU" sz="1100"/>
        </a:p>
      </xdr:txBody>
    </xdr:sp>
    <xdr:clientData/>
  </xdr:twoCellAnchor>
  <xdr:twoCellAnchor>
    <xdr:from>
      <xdr:col>14</xdr:col>
      <xdr:colOff>179917</xdr:colOff>
      <xdr:row>71</xdr:row>
      <xdr:rowOff>116416</xdr:rowOff>
    </xdr:from>
    <xdr:to>
      <xdr:col>14</xdr:col>
      <xdr:colOff>179917</xdr:colOff>
      <xdr:row>73</xdr:row>
      <xdr:rowOff>42333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CxnSpPr/>
      </xdr:nvCxnSpPr>
      <xdr:spPr>
        <a:xfrm>
          <a:off x="14075834" y="11387666"/>
          <a:ext cx="0" cy="243417"/>
        </a:xfrm>
        <a:prstGeom prst="line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338666</xdr:colOff>
      <xdr:row>82</xdr:row>
      <xdr:rowOff>116416</xdr:rowOff>
    </xdr:from>
    <xdr:to>
      <xdr:col>15</xdr:col>
      <xdr:colOff>10583</xdr:colOff>
      <xdr:row>84</xdr:row>
      <xdr:rowOff>137583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2710583" y="13133916"/>
          <a:ext cx="1957917" cy="3386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(AK) 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values food scraps</a:t>
          </a:r>
          <a:endParaRPr lang="ru-RU">
            <a:effectLst/>
          </a:endParaRPr>
        </a:p>
        <a:p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1155700</xdr:colOff>
      <xdr:row>14</xdr:row>
      <xdr:rowOff>203200</xdr:rowOff>
    </xdr:from>
    <xdr:to>
      <xdr:col>4</xdr:col>
      <xdr:colOff>177800</xdr:colOff>
      <xdr:row>16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159000" y="4127500"/>
          <a:ext cx="16129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Total daily value</a:t>
          </a:r>
        </a:p>
      </xdr:txBody>
    </xdr:sp>
    <xdr:clientData/>
  </xdr:twoCellAnchor>
  <xdr:twoCellAnchor>
    <xdr:from>
      <xdr:col>3</xdr:col>
      <xdr:colOff>1155700</xdr:colOff>
      <xdr:row>21</xdr:row>
      <xdr:rowOff>203200</xdr:rowOff>
    </xdr:from>
    <xdr:to>
      <xdr:col>4</xdr:col>
      <xdr:colOff>266700</xdr:colOff>
      <xdr:row>23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2159000" y="5473700"/>
          <a:ext cx="17018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Total daily value</a:t>
          </a:r>
        </a:p>
      </xdr:txBody>
    </xdr:sp>
    <xdr:clientData/>
  </xdr:twoCellAnchor>
  <xdr:twoCellAnchor>
    <xdr:from>
      <xdr:col>3</xdr:col>
      <xdr:colOff>1155700</xdr:colOff>
      <xdr:row>25</xdr:row>
      <xdr:rowOff>203200</xdr:rowOff>
    </xdr:from>
    <xdr:to>
      <xdr:col>4</xdr:col>
      <xdr:colOff>266700</xdr:colOff>
      <xdr:row>27</xdr:row>
      <xdr:rowOff>12700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159000" y="6172200"/>
          <a:ext cx="17018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Total daily value</a:t>
          </a:r>
        </a:p>
      </xdr:txBody>
    </xdr:sp>
    <xdr:clientData/>
  </xdr:twoCellAnchor>
  <xdr:twoCellAnchor>
    <xdr:from>
      <xdr:col>3</xdr:col>
      <xdr:colOff>1155700</xdr:colOff>
      <xdr:row>34</xdr:row>
      <xdr:rowOff>203200</xdr:rowOff>
    </xdr:from>
    <xdr:to>
      <xdr:col>4</xdr:col>
      <xdr:colOff>266700</xdr:colOff>
      <xdr:row>36</xdr:row>
      <xdr:rowOff>12700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159000" y="7975600"/>
          <a:ext cx="17018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j-lt"/>
            </a:rPr>
            <a:t>Total daily value</a:t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18</xdr:col>
      <xdr:colOff>820285</xdr:colOff>
      <xdr:row>6</xdr:row>
      <xdr:rowOff>243876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2141200" y="914400"/>
          <a:ext cx="1696585" cy="1221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Control of consumption per POB (proteins, fruits, vegetables, starches only).</a:t>
          </a:r>
        </a:p>
        <a:p>
          <a:pPr algn="ctr"/>
          <a:r>
            <a:rPr lang="en-US" sz="3200"/>
            <a:t>☟</a:t>
          </a:r>
        </a:p>
      </xdr:txBody>
    </xdr:sp>
    <xdr:clientData/>
  </xdr:twoCellAnchor>
  <xdr:twoCellAnchor>
    <xdr:from>
      <xdr:col>39</xdr:col>
      <xdr:colOff>181427</xdr:colOff>
      <xdr:row>17</xdr:row>
      <xdr:rowOff>181428</xdr:rowOff>
    </xdr:from>
    <xdr:to>
      <xdr:col>42</xdr:col>
      <xdr:colOff>834570</xdr:colOff>
      <xdr:row>23</xdr:row>
      <xdr:rowOff>18143</xdr:rowOff>
    </xdr:to>
    <xdr:sp macro="" textlink="">
      <xdr:nvSpPr>
        <xdr:cNvPr id="11" name="Right Arrow 10">
          <a:extLst>
            <a:ext uri="{FF2B5EF4-FFF2-40B4-BE49-F238E27FC236}">
              <a16:creationId xmlns:a16="http://schemas.microsoft.com/office/drawing/2014/main" xmlns="" id="{429FA8B4-E6AA-9444-A593-4A145F73EC16}"/>
            </a:ext>
          </a:extLst>
        </xdr:cNvPr>
        <xdr:cNvSpPr/>
      </xdr:nvSpPr>
      <xdr:spPr>
        <a:xfrm rot="10800000">
          <a:off x="25345570" y="4789714"/>
          <a:ext cx="3265714" cy="1143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217714</xdr:colOff>
      <xdr:row>6</xdr:row>
      <xdr:rowOff>108857</xdr:rowOff>
    </xdr:from>
    <xdr:to>
      <xdr:col>38</xdr:col>
      <xdr:colOff>743857</xdr:colOff>
      <xdr:row>35</xdr:row>
      <xdr:rowOff>181428</xdr:rowOff>
    </xdr:to>
    <xdr:sp macro="" textlink="">
      <xdr:nvSpPr>
        <xdr:cNvPr id="12" name="Right Brace 11">
          <a:extLst>
            <a:ext uri="{FF2B5EF4-FFF2-40B4-BE49-F238E27FC236}">
              <a16:creationId xmlns:a16="http://schemas.microsoft.com/office/drawing/2014/main" xmlns="" id="{196D7632-BB7C-084B-8A5A-8479A39848D2}"/>
            </a:ext>
          </a:extLst>
        </xdr:cNvPr>
        <xdr:cNvSpPr/>
      </xdr:nvSpPr>
      <xdr:spPr>
        <a:xfrm>
          <a:off x="23640143" y="2013857"/>
          <a:ext cx="1397000" cy="669471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01"/>
  <sheetViews>
    <sheetView topLeftCell="A72" zoomScale="90" zoomScaleNormal="90" workbookViewId="0">
      <selection activeCell="B98" sqref="B8:C98"/>
    </sheetView>
  </sheetViews>
  <sheetFormatPr baseColWidth="10" defaultColWidth="11.42578125" defaultRowHeight="12.75"/>
  <cols>
    <col min="1" max="1" width="11.28515625" customWidth="1"/>
    <col min="2" max="2" width="65.42578125" customWidth="1"/>
    <col min="3" max="3" width="9.28515625" customWidth="1"/>
    <col min="4" max="4" width="8.140625" customWidth="1"/>
    <col min="256" max="256" width="11.28515625" customWidth="1"/>
    <col min="257" max="257" width="4.42578125" customWidth="1"/>
    <col min="258" max="258" width="65.42578125" customWidth="1"/>
    <col min="259" max="259" width="9.28515625" customWidth="1"/>
    <col min="260" max="260" width="22.7109375" customWidth="1"/>
    <col min="512" max="512" width="11.28515625" customWidth="1"/>
    <col min="513" max="513" width="4.42578125" customWidth="1"/>
    <col min="514" max="514" width="65.42578125" customWidth="1"/>
    <col min="515" max="515" width="9.28515625" customWidth="1"/>
    <col min="516" max="516" width="22.7109375" customWidth="1"/>
    <col min="768" max="768" width="11.28515625" customWidth="1"/>
    <col min="769" max="769" width="4.42578125" customWidth="1"/>
    <col min="770" max="770" width="65.42578125" customWidth="1"/>
    <col min="771" max="771" width="9.28515625" customWidth="1"/>
    <col min="772" max="772" width="22.7109375" customWidth="1"/>
    <col min="1024" max="1024" width="11.28515625" customWidth="1"/>
    <col min="1025" max="1025" width="4.42578125" customWidth="1"/>
    <col min="1026" max="1026" width="65.42578125" customWidth="1"/>
    <col min="1027" max="1027" width="9.28515625" customWidth="1"/>
    <col min="1028" max="1028" width="22.7109375" customWidth="1"/>
    <col min="1280" max="1280" width="11.28515625" customWidth="1"/>
    <col min="1281" max="1281" width="4.42578125" customWidth="1"/>
    <col min="1282" max="1282" width="65.42578125" customWidth="1"/>
    <col min="1283" max="1283" width="9.28515625" customWidth="1"/>
    <col min="1284" max="1284" width="22.7109375" customWidth="1"/>
    <col min="1536" max="1536" width="11.28515625" customWidth="1"/>
    <col min="1537" max="1537" width="4.42578125" customWidth="1"/>
    <col min="1538" max="1538" width="65.42578125" customWidth="1"/>
    <col min="1539" max="1539" width="9.28515625" customWidth="1"/>
    <col min="1540" max="1540" width="22.7109375" customWidth="1"/>
    <col min="1792" max="1792" width="11.28515625" customWidth="1"/>
    <col min="1793" max="1793" width="4.42578125" customWidth="1"/>
    <col min="1794" max="1794" width="65.42578125" customWidth="1"/>
    <col min="1795" max="1795" width="9.28515625" customWidth="1"/>
    <col min="1796" max="1796" width="22.7109375" customWidth="1"/>
    <col min="2048" max="2048" width="11.28515625" customWidth="1"/>
    <col min="2049" max="2049" width="4.42578125" customWidth="1"/>
    <col min="2050" max="2050" width="65.42578125" customWidth="1"/>
    <col min="2051" max="2051" width="9.28515625" customWidth="1"/>
    <col min="2052" max="2052" width="22.7109375" customWidth="1"/>
    <col min="2304" max="2304" width="11.28515625" customWidth="1"/>
    <col min="2305" max="2305" width="4.42578125" customWidth="1"/>
    <col min="2306" max="2306" width="65.42578125" customWidth="1"/>
    <col min="2307" max="2307" width="9.28515625" customWidth="1"/>
    <col min="2308" max="2308" width="22.7109375" customWidth="1"/>
    <col min="2560" max="2560" width="11.28515625" customWidth="1"/>
    <col min="2561" max="2561" width="4.42578125" customWidth="1"/>
    <col min="2562" max="2562" width="65.42578125" customWidth="1"/>
    <col min="2563" max="2563" width="9.28515625" customWidth="1"/>
    <col min="2564" max="2564" width="22.7109375" customWidth="1"/>
    <col min="2816" max="2816" width="11.28515625" customWidth="1"/>
    <col min="2817" max="2817" width="4.42578125" customWidth="1"/>
    <col min="2818" max="2818" width="65.42578125" customWidth="1"/>
    <col min="2819" max="2819" width="9.28515625" customWidth="1"/>
    <col min="2820" max="2820" width="22.7109375" customWidth="1"/>
    <col min="3072" max="3072" width="11.28515625" customWidth="1"/>
    <col min="3073" max="3073" width="4.42578125" customWidth="1"/>
    <col min="3074" max="3074" width="65.42578125" customWidth="1"/>
    <col min="3075" max="3075" width="9.28515625" customWidth="1"/>
    <col min="3076" max="3076" width="22.7109375" customWidth="1"/>
    <col min="3328" max="3328" width="11.28515625" customWidth="1"/>
    <col min="3329" max="3329" width="4.42578125" customWidth="1"/>
    <col min="3330" max="3330" width="65.42578125" customWidth="1"/>
    <col min="3331" max="3331" width="9.28515625" customWidth="1"/>
    <col min="3332" max="3332" width="22.7109375" customWidth="1"/>
    <col min="3584" max="3584" width="11.28515625" customWidth="1"/>
    <col min="3585" max="3585" width="4.42578125" customWidth="1"/>
    <col min="3586" max="3586" width="65.42578125" customWidth="1"/>
    <col min="3587" max="3587" width="9.28515625" customWidth="1"/>
    <col min="3588" max="3588" width="22.7109375" customWidth="1"/>
    <col min="3840" max="3840" width="11.28515625" customWidth="1"/>
    <col min="3841" max="3841" width="4.42578125" customWidth="1"/>
    <col min="3842" max="3842" width="65.42578125" customWidth="1"/>
    <col min="3843" max="3843" width="9.28515625" customWidth="1"/>
    <col min="3844" max="3844" width="22.7109375" customWidth="1"/>
    <col min="4096" max="4096" width="11.28515625" customWidth="1"/>
    <col min="4097" max="4097" width="4.42578125" customWidth="1"/>
    <col min="4098" max="4098" width="65.42578125" customWidth="1"/>
    <col min="4099" max="4099" width="9.28515625" customWidth="1"/>
    <col min="4100" max="4100" width="22.7109375" customWidth="1"/>
    <col min="4352" max="4352" width="11.28515625" customWidth="1"/>
    <col min="4353" max="4353" width="4.42578125" customWidth="1"/>
    <col min="4354" max="4354" width="65.42578125" customWidth="1"/>
    <col min="4355" max="4355" width="9.28515625" customWidth="1"/>
    <col min="4356" max="4356" width="22.7109375" customWidth="1"/>
    <col min="4608" max="4608" width="11.28515625" customWidth="1"/>
    <col min="4609" max="4609" width="4.42578125" customWidth="1"/>
    <col min="4610" max="4610" width="65.42578125" customWidth="1"/>
    <col min="4611" max="4611" width="9.28515625" customWidth="1"/>
    <col min="4612" max="4612" width="22.7109375" customWidth="1"/>
    <col min="4864" max="4864" width="11.28515625" customWidth="1"/>
    <col min="4865" max="4865" width="4.42578125" customWidth="1"/>
    <col min="4866" max="4866" width="65.42578125" customWidth="1"/>
    <col min="4867" max="4867" width="9.28515625" customWidth="1"/>
    <col min="4868" max="4868" width="22.7109375" customWidth="1"/>
    <col min="5120" max="5120" width="11.28515625" customWidth="1"/>
    <col min="5121" max="5121" width="4.42578125" customWidth="1"/>
    <col min="5122" max="5122" width="65.42578125" customWidth="1"/>
    <col min="5123" max="5123" width="9.28515625" customWidth="1"/>
    <col min="5124" max="5124" width="22.7109375" customWidth="1"/>
    <col min="5376" max="5376" width="11.28515625" customWidth="1"/>
    <col min="5377" max="5377" width="4.42578125" customWidth="1"/>
    <col min="5378" max="5378" width="65.42578125" customWidth="1"/>
    <col min="5379" max="5379" width="9.28515625" customWidth="1"/>
    <col min="5380" max="5380" width="22.7109375" customWidth="1"/>
    <col min="5632" max="5632" width="11.28515625" customWidth="1"/>
    <col min="5633" max="5633" width="4.42578125" customWidth="1"/>
    <col min="5634" max="5634" width="65.42578125" customWidth="1"/>
    <col min="5635" max="5635" width="9.28515625" customWidth="1"/>
    <col min="5636" max="5636" width="22.7109375" customWidth="1"/>
    <col min="5888" max="5888" width="11.28515625" customWidth="1"/>
    <col min="5889" max="5889" width="4.42578125" customWidth="1"/>
    <col min="5890" max="5890" width="65.42578125" customWidth="1"/>
    <col min="5891" max="5891" width="9.28515625" customWidth="1"/>
    <col min="5892" max="5892" width="22.7109375" customWidth="1"/>
    <col min="6144" max="6144" width="11.28515625" customWidth="1"/>
    <col min="6145" max="6145" width="4.42578125" customWidth="1"/>
    <col min="6146" max="6146" width="65.42578125" customWidth="1"/>
    <col min="6147" max="6147" width="9.28515625" customWidth="1"/>
    <col min="6148" max="6148" width="22.7109375" customWidth="1"/>
    <col min="6400" max="6400" width="11.28515625" customWidth="1"/>
    <col min="6401" max="6401" width="4.42578125" customWidth="1"/>
    <col min="6402" max="6402" width="65.42578125" customWidth="1"/>
    <col min="6403" max="6403" width="9.28515625" customWidth="1"/>
    <col min="6404" max="6404" width="22.7109375" customWidth="1"/>
    <col min="6656" max="6656" width="11.28515625" customWidth="1"/>
    <col min="6657" max="6657" width="4.42578125" customWidth="1"/>
    <col min="6658" max="6658" width="65.42578125" customWidth="1"/>
    <col min="6659" max="6659" width="9.28515625" customWidth="1"/>
    <col min="6660" max="6660" width="22.7109375" customWidth="1"/>
    <col min="6912" max="6912" width="11.28515625" customWidth="1"/>
    <col min="6913" max="6913" width="4.42578125" customWidth="1"/>
    <col min="6914" max="6914" width="65.42578125" customWidth="1"/>
    <col min="6915" max="6915" width="9.28515625" customWidth="1"/>
    <col min="6916" max="6916" width="22.7109375" customWidth="1"/>
    <col min="7168" max="7168" width="11.28515625" customWidth="1"/>
    <col min="7169" max="7169" width="4.42578125" customWidth="1"/>
    <col min="7170" max="7170" width="65.42578125" customWidth="1"/>
    <col min="7171" max="7171" width="9.28515625" customWidth="1"/>
    <col min="7172" max="7172" width="22.7109375" customWidth="1"/>
    <col min="7424" max="7424" width="11.28515625" customWidth="1"/>
    <col min="7425" max="7425" width="4.42578125" customWidth="1"/>
    <col min="7426" max="7426" width="65.42578125" customWidth="1"/>
    <col min="7427" max="7427" width="9.28515625" customWidth="1"/>
    <col min="7428" max="7428" width="22.7109375" customWidth="1"/>
    <col min="7680" max="7680" width="11.28515625" customWidth="1"/>
    <col min="7681" max="7681" width="4.42578125" customWidth="1"/>
    <col min="7682" max="7682" width="65.42578125" customWidth="1"/>
    <col min="7683" max="7683" width="9.28515625" customWidth="1"/>
    <col min="7684" max="7684" width="22.7109375" customWidth="1"/>
    <col min="7936" max="7936" width="11.28515625" customWidth="1"/>
    <col min="7937" max="7937" width="4.42578125" customWidth="1"/>
    <col min="7938" max="7938" width="65.42578125" customWidth="1"/>
    <col min="7939" max="7939" width="9.28515625" customWidth="1"/>
    <col min="7940" max="7940" width="22.7109375" customWidth="1"/>
    <col min="8192" max="8192" width="11.28515625" customWidth="1"/>
    <col min="8193" max="8193" width="4.42578125" customWidth="1"/>
    <col min="8194" max="8194" width="65.42578125" customWidth="1"/>
    <col min="8195" max="8195" width="9.28515625" customWidth="1"/>
    <col min="8196" max="8196" width="22.7109375" customWidth="1"/>
    <col min="8448" max="8448" width="11.28515625" customWidth="1"/>
    <col min="8449" max="8449" width="4.42578125" customWidth="1"/>
    <col min="8450" max="8450" width="65.42578125" customWidth="1"/>
    <col min="8451" max="8451" width="9.28515625" customWidth="1"/>
    <col min="8452" max="8452" width="22.7109375" customWidth="1"/>
    <col min="8704" max="8704" width="11.28515625" customWidth="1"/>
    <col min="8705" max="8705" width="4.42578125" customWidth="1"/>
    <col min="8706" max="8706" width="65.42578125" customWidth="1"/>
    <col min="8707" max="8707" width="9.28515625" customWidth="1"/>
    <col min="8708" max="8708" width="22.7109375" customWidth="1"/>
    <col min="8960" max="8960" width="11.28515625" customWidth="1"/>
    <col min="8961" max="8961" width="4.42578125" customWidth="1"/>
    <col min="8962" max="8962" width="65.42578125" customWidth="1"/>
    <col min="8963" max="8963" width="9.28515625" customWidth="1"/>
    <col min="8964" max="8964" width="22.7109375" customWidth="1"/>
    <col min="9216" max="9216" width="11.28515625" customWidth="1"/>
    <col min="9217" max="9217" width="4.42578125" customWidth="1"/>
    <col min="9218" max="9218" width="65.42578125" customWidth="1"/>
    <col min="9219" max="9219" width="9.28515625" customWidth="1"/>
    <col min="9220" max="9220" width="22.7109375" customWidth="1"/>
    <col min="9472" max="9472" width="11.28515625" customWidth="1"/>
    <col min="9473" max="9473" width="4.42578125" customWidth="1"/>
    <col min="9474" max="9474" width="65.42578125" customWidth="1"/>
    <col min="9475" max="9475" width="9.28515625" customWidth="1"/>
    <col min="9476" max="9476" width="22.7109375" customWidth="1"/>
    <col min="9728" max="9728" width="11.28515625" customWidth="1"/>
    <col min="9729" max="9729" width="4.42578125" customWidth="1"/>
    <col min="9730" max="9730" width="65.42578125" customWidth="1"/>
    <col min="9731" max="9731" width="9.28515625" customWidth="1"/>
    <col min="9732" max="9732" width="22.7109375" customWidth="1"/>
    <col min="9984" max="9984" width="11.28515625" customWidth="1"/>
    <col min="9985" max="9985" width="4.42578125" customWidth="1"/>
    <col min="9986" max="9986" width="65.42578125" customWidth="1"/>
    <col min="9987" max="9987" width="9.28515625" customWidth="1"/>
    <col min="9988" max="9988" width="22.7109375" customWidth="1"/>
    <col min="10240" max="10240" width="11.28515625" customWidth="1"/>
    <col min="10241" max="10241" width="4.42578125" customWidth="1"/>
    <col min="10242" max="10242" width="65.42578125" customWidth="1"/>
    <col min="10243" max="10243" width="9.28515625" customWidth="1"/>
    <col min="10244" max="10244" width="22.7109375" customWidth="1"/>
    <col min="10496" max="10496" width="11.28515625" customWidth="1"/>
    <col min="10497" max="10497" width="4.42578125" customWidth="1"/>
    <col min="10498" max="10498" width="65.42578125" customWidth="1"/>
    <col min="10499" max="10499" width="9.28515625" customWidth="1"/>
    <col min="10500" max="10500" width="22.7109375" customWidth="1"/>
    <col min="10752" max="10752" width="11.28515625" customWidth="1"/>
    <col min="10753" max="10753" width="4.42578125" customWidth="1"/>
    <col min="10754" max="10754" width="65.42578125" customWidth="1"/>
    <col min="10755" max="10755" width="9.28515625" customWidth="1"/>
    <col min="10756" max="10756" width="22.7109375" customWidth="1"/>
    <col min="11008" max="11008" width="11.28515625" customWidth="1"/>
    <col min="11009" max="11009" width="4.42578125" customWidth="1"/>
    <col min="11010" max="11010" width="65.42578125" customWidth="1"/>
    <col min="11011" max="11011" width="9.28515625" customWidth="1"/>
    <col min="11012" max="11012" width="22.7109375" customWidth="1"/>
    <col min="11264" max="11264" width="11.28515625" customWidth="1"/>
    <col min="11265" max="11265" width="4.42578125" customWidth="1"/>
    <col min="11266" max="11266" width="65.42578125" customWidth="1"/>
    <col min="11267" max="11267" width="9.28515625" customWidth="1"/>
    <col min="11268" max="11268" width="22.7109375" customWidth="1"/>
    <col min="11520" max="11520" width="11.28515625" customWidth="1"/>
    <col min="11521" max="11521" width="4.42578125" customWidth="1"/>
    <col min="11522" max="11522" width="65.42578125" customWidth="1"/>
    <col min="11523" max="11523" width="9.28515625" customWidth="1"/>
    <col min="11524" max="11524" width="22.7109375" customWidth="1"/>
    <col min="11776" max="11776" width="11.28515625" customWidth="1"/>
    <col min="11777" max="11777" width="4.42578125" customWidth="1"/>
    <col min="11778" max="11778" width="65.42578125" customWidth="1"/>
    <col min="11779" max="11779" width="9.28515625" customWidth="1"/>
    <col min="11780" max="11780" width="22.7109375" customWidth="1"/>
    <col min="12032" max="12032" width="11.28515625" customWidth="1"/>
    <col min="12033" max="12033" width="4.42578125" customWidth="1"/>
    <col min="12034" max="12034" width="65.42578125" customWidth="1"/>
    <col min="12035" max="12035" width="9.28515625" customWidth="1"/>
    <col min="12036" max="12036" width="22.7109375" customWidth="1"/>
    <col min="12288" max="12288" width="11.28515625" customWidth="1"/>
    <col min="12289" max="12289" width="4.42578125" customWidth="1"/>
    <col min="12290" max="12290" width="65.42578125" customWidth="1"/>
    <col min="12291" max="12291" width="9.28515625" customWidth="1"/>
    <col min="12292" max="12292" width="22.7109375" customWidth="1"/>
    <col min="12544" max="12544" width="11.28515625" customWidth="1"/>
    <col min="12545" max="12545" width="4.42578125" customWidth="1"/>
    <col min="12546" max="12546" width="65.42578125" customWidth="1"/>
    <col min="12547" max="12547" width="9.28515625" customWidth="1"/>
    <col min="12548" max="12548" width="22.7109375" customWidth="1"/>
    <col min="12800" max="12800" width="11.28515625" customWidth="1"/>
    <col min="12801" max="12801" width="4.42578125" customWidth="1"/>
    <col min="12802" max="12802" width="65.42578125" customWidth="1"/>
    <col min="12803" max="12803" width="9.28515625" customWidth="1"/>
    <col min="12804" max="12804" width="22.7109375" customWidth="1"/>
    <col min="13056" max="13056" width="11.28515625" customWidth="1"/>
    <col min="13057" max="13057" width="4.42578125" customWidth="1"/>
    <col min="13058" max="13058" width="65.42578125" customWidth="1"/>
    <col min="13059" max="13059" width="9.28515625" customWidth="1"/>
    <col min="13060" max="13060" width="22.7109375" customWidth="1"/>
    <col min="13312" max="13312" width="11.28515625" customWidth="1"/>
    <col min="13313" max="13313" width="4.42578125" customWidth="1"/>
    <col min="13314" max="13314" width="65.42578125" customWidth="1"/>
    <col min="13315" max="13315" width="9.28515625" customWidth="1"/>
    <col min="13316" max="13316" width="22.7109375" customWidth="1"/>
    <col min="13568" max="13568" width="11.28515625" customWidth="1"/>
    <col min="13569" max="13569" width="4.42578125" customWidth="1"/>
    <col min="13570" max="13570" width="65.42578125" customWidth="1"/>
    <col min="13571" max="13571" width="9.28515625" customWidth="1"/>
    <col min="13572" max="13572" width="22.7109375" customWidth="1"/>
    <col min="13824" max="13824" width="11.28515625" customWidth="1"/>
    <col min="13825" max="13825" width="4.42578125" customWidth="1"/>
    <col min="13826" max="13826" width="65.42578125" customWidth="1"/>
    <col min="13827" max="13827" width="9.28515625" customWidth="1"/>
    <col min="13828" max="13828" width="22.7109375" customWidth="1"/>
    <col min="14080" max="14080" width="11.28515625" customWidth="1"/>
    <col min="14081" max="14081" width="4.42578125" customWidth="1"/>
    <col min="14082" max="14082" width="65.42578125" customWidth="1"/>
    <col min="14083" max="14083" width="9.28515625" customWidth="1"/>
    <col min="14084" max="14084" width="22.7109375" customWidth="1"/>
    <col min="14336" max="14336" width="11.28515625" customWidth="1"/>
    <col min="14337" max="14337" width="4.42578125" customWidth="1"/>
    <col min="14338" max="14338" width="65.42578125" customWidth="1"/>
    <col min="14339" max="14339" width="9.28515625" customWidth="1"/>
    <col min="14340" max="14340" width="22.7109375" customWidth="1"/>
    <col min="14592" max="14592" width="11.28515625" customWidth="1"/>
    <col min="14593" max="14593" width="4.42578125" customWidth="1"/>
    <col min="14594" max="14594" width="65.42578125" customWidth="1"/>
    <col min="14595" max="14595" width="9.28515625" customWidth="1"/>
    <col min="14596" max="14596" width="22.7109375" customWidth="1"/>
    <col min="14848" max="14848" width="11.28515625" customWidth="1"/>
    <col min="14849" max="14849" width="4.42578125" customWidth="1"/>
    <col min="14850" max="14850" width="65.42578125" customWidth="1"/>
    <col min="14851" max="14851" width="9.28515625" customWidth="1"/>
    <col min="14852" max="14852" width="22.7109375" customWidth="1"/>
    <col min="15104" max="15104" width="11.28515625" customWidth="1"/>
    <col min="15105" max="15105" width="4.42578125" customWidth="1"/>
    <col min="15106" max="15106" width="65.42578125" customWidth="1"/>
    <col min="15107" max="15107" width="9.28515625" customWidth="1"/>
    <col min="15108" max="15108" width="22.7109375" customWidth="1"/>
    <col min="15360" max="15360" width="11.28515625" customWidth="1"/>
    <col min="15361" max="15361" width="4.42578125" customWidth="1"/>
    <col min="15362" max="15362" width="65.42578125" customWidth="1"/>
    <col min="15363" max="15363" width="9.28515625" customWidth="1"/>
    <col min="15364" max="15364" width="22.7109375" customWidth="1"/>
    <col min="15616" max="15616" width="11.28515625" customWidth="1"/>
    <col min="15617" max="15617" width="4.42578125" customWidth="1"/>
    <col min="15618" max="15618" width="65.42578125" customWidth="1"/>
    <col min="15619" max="15619" width="9.28515625" customWidth="1"/>
    <col min="15620" max="15620" width="22.7109375" customWidth="1"/>
    <col min="15872" max="15872" width="11.28515625" customWidth="1"/>
    <col min="15873" max="15873" width="4.42578125" customWidth="1"/>
    <col min="15874" max="15874" width="65.42578125" customWidth="1"/>
    <col min="15875" max="15875" width="9.28515625" customWidth="1"/>
    <col min="15876" max="15876" width="22.7109375" customWidth="1"/>
    <col min="16128" max="16128" width="11.28515625" customWidth="1"/>
    <col min="16129" max="16129" width="4.42578125" customWidth="1"/>
    <col min="16130" max="16130" width="65.42578125" customWidth="1"/>
    <col min="16131" max="16131" width="9.28515625" customWidth="1"/>
    <col min="16132" max="16132" width="22.7109375" customWidth="1"/>
  </cols>
  <sheetData>
    <row r="1" spans="1:22">
      <c r="A1" s="93"/>
      <c r="B1" s="94"/>
      <c r="C1" s="95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>
      <c r="A2" s="96"/>
      <c r="B2" s="97"/>
      <c r="C2" s="98"/>
      <c r="D2" s="136" t="s">
        <v>110</v>
      </c>
      <c r="E2" s="137"/>
      <c r="F2" s="137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>
      <c r="A3" s="141" t="s">
        <v>24</v>
      </c>
      <c r="B3" s="99" t="s">
        <v>90</v>
      </c>
      <c r="C3" s="98"/>
      <c r="D3" s="129">
        <v>0.15</v>
      </c>
      <c r="E3" s="130"/>
      <c r="F3" s="130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>
      <c r="A4" s="141"/>
      <c r="B4" s="100" t="s">
        <v>44</v>
      </c>
      <c r="C4" s="98"/>
      <c r="D4" s="131" t="s">
        <v>111</v>
      </c>
      <c r="E4" s="130"/>
      <c r="F4" s="130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142"/>
      <c r="B5" s="100" t="s">
        <v>4</v>
      </c>
      <c r="C5" s="98"/>
      <c r="D5" s="129">
        <v>0.15</v>
      </c>
      <c r="E5" s="132" t="s">
        <v>109</v>
      </c>
      <c r="F5" s="133">
        <f>0.175</f>
        <v>0.17499999999999999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>
      <c r="A6" s="142"/>
      <c r="B6" s="101" t="s">
        <v>23</v>
      </c>
      <c r="C6" s="98"/>
      <c r="D6" s="129">
        <v>0.1</v>
      </c>
      <c r="E6" s="130"/>
      <c r="F6" s="13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>
      <c r="A7" s="102"/>
      <c r="B7" s="103" t="s">
        <v>102</v>
      </c>
      <c r="C7" s="104" t="s">
        <v>103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>
      <c r="A8" s="138" t="s">
        <v>22</v>
      </c>
      <c r="B8" s="125" t="s">
        <v>25</v>
      </c>
      <c r="C8" s="126">
        <v>1575.5826059999999</v>
      </c>
      <c r="D8" s="81"/>
      <c r="E8" s="124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>
      <c r="A9" s="139"/>
      <c r="B9" s="125" t="s">
        <v>26</v>
      </c>
      <c r="C9" s="126">
        <v>198.041707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>
      <c r="A10" s="139"/>
      <c r="B10" s="125" t="s">
        <v>27</v>
      </c>
      <c r="C10" s="126">
        <v>857.33918500000004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>
      <c r="A11" s="139"/>
      <c r="B11" s="125" t="s">
        <v>28</v>
      </c>
      <c r="C11" s="126">
        <v>985.79919400000006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1:22">
      <c r="A12" s="139"/>
      <c r="B12" s="125" t="s">
        <v>29</v>
      </c>
      <c r="C12" s="126">
        <v>793.75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>
      <c r="A13" s="139"/>
      <c r="B13" s="125" t="s">
        <v>30</v>
      </c>
      <c r="C13" s="126">
        <v>833.04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>
      <c r="A14" s="139"/>
      <c r="B14" s="125" t="s">
        <v>31</v>
      </c>
      <c r="C14" s="126">
        <v>1318.198261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>
      <c r="A15" s="139"/>
      <c r="B15" s="125" t="s">
        <v>32</v>
      </c>
      <c r="C15" s="126">
        <v>889.44615299999998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139"/>
      <c r="B16" s="125" t="s">
        <v>33</v>
      </c>
      <c r="C16" s="126">
        <v>540.72785199999998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>
      <c r="A17" s="139"/>
      <c r="B17" s="125" t="s">
        <v>34</v>
      </c>
      <c r="C17" s="126">
        <v>845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>
      <c r="A18" s="139"/>
      <c r="B18" s="125" t="s">
        <v>35</v>
      </c>
      <c r="C18" s="126">
        <v>1276.6579999999999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>
      <c r="A19" s="139"/>
      <c r="B19" s="125" t="s">
        <v>91</v>
      </c>
      <c r="C19" s="126">
        <v>800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139"/>
      <c r="B20" s="125" t="s">
        <v>100</v>
      </c>
      <c r="C20" s="126">
        <v>528.18600000000004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>
      <c r="A21" s="139"/>
      <c r="B21" s="125" t="s">
        <v>101</v>
      </c>
      <c r="C21" s="127">
        <v>580.29999999999995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>
      <c r="A22" s="139"/>
      <c r="B22" s="128"/>
      <c r="C22" s="127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>
      <c r="A23" s="139"/>
      <c r="B23" s="128"/>
      <c r="C23" s="127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>
      <c r="A24" s="196"/>
      <c r="B24" s="197"/>
      <c r="C24" s="198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>
      <c r="A25" s="138" t="s">
        <v>44</v>
      </c>
      <c r="B25" s="128" t="s">
        <v>36</v>
      </c>
      <c r="C25" s="127">
        <v>377.718278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>
      <c r="A26" s="139"/>
      <c r="B26" s="128" t="s">
        <v>37</v>
      </c>
      <c r="C26" s="127">
        <v>367.217288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>
      <c r="A27" s="139"/>
      <c r="B27" s="128" t="s">
        <v>38</v>
      </c>
      <c r="C27" s="127">
        <v>617.08887600000003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>
      <c r="A28" s="139"/>
      <c r="B28" s="128" t="s">
        <v>39</v>
      </c>
      <c r="C28" s="127">
        <v>414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>
      <c r="A29" s="139"/>
      <c r="B29" s="128" t="s">
        <v>40</v>
      </c>
      <c r="C29" s="127">
        <v>429.33694700000001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>
      <c r="A30" s="139"/>
      <c r="B30" s="128" t="s">
        <v>41</v>
      </c>
      <c r="C30" s="127">
        <v>531</v>
      </c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>
      <c r="A31" s="139"/>
      <c r="B31" s="128" t="s">
        <v>42</v>
      </c>
      <c r="C31" s="127">
        <v>320.58498900000001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>
      <c r="A32" s="139"/>
      <c r="B32" s="128" t="s">
        <v>43</v>
      </c>
      <c r="C32" s="127">
        <v>126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>
      <c r="A33" s="139"/>
      <c r="B33" s="128"/>
      <c r="C33" s="127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>
      <c r="A34" s="139"/>
      <c r="B34" s="128"/>
      <c r="C34" s="127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>
      <c r="A35" s="139"/>
      <c r="B35" s="128"/>
      <c r="C35" s="127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>
      <c r="A36" s="139"/>
      <c r="B36" s="128"/>
      <c r="C36" s="127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>
      <c r="A37" s="139"/>
      <c r="B37" s="128"/>
      <c r="C37" s="127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>
      <c r="A38" s="139"/>
      <c r="B38" s="128"/>
      <c r="C38" s="127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>
      <c r="A39" s="139"/>
      <c r="B39" s="128"/>
      <c r="C39" s="127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>
      <c r="A40" s="196"/>
      <c r="B40" s="197"/>
      <c r="C40" s="198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>
      <c r="A41" s="138" t="s">
        <v>21</v>
      </c>
      <c r="B41" s="134" t="s">
        <v>48</v>
      </c>
      <c r="C41" s="127">
        <v>390.740972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>
      <c r="A42" s="139"/>
      <c r="B42" s="134" t="s">
        <v>49</v>
      </c>
      <c r="C42" s="127">
        <v>493.05130000000003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>
      <c r="A43" s="139"/>
      <c r="B43" s="134" t="s">
        <v>50</v>
      </c>
      <c r="C43" s="127">
        <v>140.533455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>
      <c r="A44" s="139"/>
      <c r="B44" s="134" t="s">
        <v>51</v>
      </c>
      <c r="C44" s="127">
        <v>109.56699999999999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>
      <c r="A45" s="139"/>
      <c r="B45" s="134" t="s">
        <v>52</v>
      </c>
      <c r="C45" s="127">
        <v>140.12107599999999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>
      <c r="A46" s="139"/>
      <c r="B46" s="134" t="s">
        <v>53</v>
      </c>
      <c r="C46" s="127">
        <v>146.44569300000001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>
      <c r="A47" s="139"/>
      <c r="B47" s="134" t="s">
        <v>54</v>
      </c>
      <c r="C47" s="127">
        <v>109.56699999999999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>
      <c r="A48" s="139"/>
      <c r="B48" s="134" t="s">
        <v>55</v>
      </c>
      <c r="C48" s="127">
        <v>200.99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>
      <c r="A49" s="139"/>
      <c r="B49" s="134" t="s">
        <v>56</v>
      </c>
      <c r="C49" s="127">
        <v>871.05740000000003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>
      <c r="A50" s="139"/>
      <c r="B50" s="128"/>
      <c r="C50" s="127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>
      <c r="A51" s="139"/>
      <c r="B51" s="128"/>
      <c r="C51" s="127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>
      <c r="A52" s="139"/>
      <c r="B52" s="128"/>
      <c r="C52" s="127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>
      <c r="A53" s="139"/>
      <c r="B53" s="128"/>
      <c r="C53" s="127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>
      <c r="A54" s="139"/>
      <c r="B54" s="128"/>
      <c r="C54" s="127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>
      <c r="A55" s="139"/>
      <c r="B55" s="128"/>
      <c r="C55" s="127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>
      <c r="A56" s="139"/>
      <c r="B56" s="128"/>
      <c r="C56" s="127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>
      <c r="A57" s="196"/>
      <c r="B57" s="197"/>
      <c r="C57" s="19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>
      <c r="A58" s="140" t="s">
        <v>23</v>
      </c>
      <c r="B58" s="128" t="s">
        <v>57</v>
      </c>
      <c r="C58" s="135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>
      <c r="A59" s="140"/>
      <c r="B59" s="128" t="s">
        <v>58</v>
      </c>
      <c r="C59" s="127">
        <v>119.76634799999999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>
      <c r="A60" s="140"/>
      <c r="B60" s="128" t="s">
        <v>59</v>
      </c>
      <c r="C60" s="127">
        <v>128.16055700000001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>
      <c r="A61" s="140"/>
      <c r="B61" s="128" t="s">
        <v>60</v>
      </c>
      <c r="C61" s="127">
        <v>115.344689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>
      <c r="A62" s="140"/>
      <c r="B62" s="128" t="s">
        <v>61</v>
      </c>
      <c r="C62" s="127">
        <v>339.87970999999999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>
      <c r="A63" s="140"/>
      <c r="B63" s="128" t="s">
        <v>62</v>
      </c>
      <c r="C63" s="127">
        <v>721.455195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>
      <c r="A64" s="140"/>
      <c r="B64" s="128" t="s">
        <v>63</v>
      </c>
      <c r="C64" s="127">
        <v>500</v>
      </c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>
      <c r="A65" s="140"/>
      <c r="B65" s="128" t="s">
        <v>64</v>
      </c>
      <c r="C65" s="127">
        <v>335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>
      <c r="A66" s="140"/>
      <c r="B66" s="128" t="s">
        <v>65</v>
      </c>
      <c r="C66" s="127">
        <v>633.67391699999996</v>
      </c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>
      <c r="A67" s="140"/>
      <c r="B67" s="128" t="s">
        <v>66</v>
      </c>
      <c r="C67" s="127">
        <v>709.11704699999996</v>
      </c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>
      <c r="A68" s="140"/>
      <c r="B68" s="128" t="s">
        <v>67</v>
      </c>
      <c r="C68" s="127">
        <v>200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>
      <c r="A69" s="140"/>
      <c r="B69" s="128" t="s">
        <v>68</v>
      </c>
      <c r="C69" s="127">
        <v>91.702976000000007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>
      <c r="A70" s="140"/>
      <c r="B70" s="128" t="s">
        <v>69</v>
      </c>
      <c r="C70" s="127">
        <v>741.34739100000002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>
      <c r="A71" s="140"/>
      <c r="B71" s="128" t="s">
        <v>70</v>
      </c>
      <c r="C71" s="127">
        <v>466.122839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>
      <c r="A72" s="140"/>
      <c r="B72" s="128" t="s">
        <v>71</v>
      </c>
      <c r="C72" s="127">
        <v>100.601472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1:22">
      <c r="A73" s="140"/>
      <c r="B73" s="128" t="s">
        <v>72</v>
      </c>
      <c r="C73" s="127">
        <v>355.783432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1:22">
      <c r="A74" s="140"/>
      <c r="B74" s="128" t="s">
        <v>73</v>
      </c>
      <c r="C74" s="127">
        <v>360.96095500000001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>
      <c r="A75" s="140"/>
      <c r="B75" s="128" t="s">
        <v>74</v>
      </c>
      <c r="C75" s="127">
        <v>70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spans="1:22">
      <c r="A76" s="140"/>
      <c r="B76" s="128" t="s">
        <v>75</v>
      </c>
      <c r="C76" s="127">
        <v>875.36</v>
      </c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spans="1:22">
      <c r="A77" s="140"/>
      <c r="B77" s="128" t="s">
        <v>76</v>
      </c>
      <c r="C77" s="127">
        <v>794.78</v>
      </c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1:22">
      <c r="A78" s="140"/>
      <c r="B78" s="128" t="s">
        <v>77</v>
      </c>
      <c r="C78" s="127">
        <v>1028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>
      <c r="A79" s="140"/>
      <c r="B79" s="128" t="s">
        <v>78</v>
      </c>
      <c r="C79" s="127">
        <v>846.52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>
      <c r="A80" s="140"/>
      <c r="B80" s="128" t="s">
        <v>79</v>
      </c>
      <c r="C80" s="127">
        <v>2009.2146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spans="1:22">
      <c r="A81" s="140"/>
      <c r="B81" s="128" t="s">
        <v>80</v>
      </c>
      <c r="C81" s="127">
        <v>382.54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spans="1:22">
      <c r="A82" s="140"/>
      <c r="B82" s="128" t="s">
        <v>81</v>
      </c>
      <c r="C82" s="127">
        <v>687.9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spans="1:22">
      <c r="A83" s="140"/>
      <c r="B83" s="128" t="s">
        <v>82</v>
      </c>
      <c r="C83" s="127">
        <v>649.35750900000005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>
      <c r="A84" s="140"/>
      <c r="B84" s="128" t="s">
        <v>83</v>
      </c>
      <c r="C84" s="127">
        <v>677.64984500000003</v>
      </c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spans="1:22">
      <c r="A85" s="140"/>
      <c r="B85" s="128" t="s">
        <v>84</v>
      </c>
      <c r="C85" s="127">
        <v>1930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spans="1:22">
      <c r="A86" s="140"/>
      <c r="B86" s="128" t="s">
        <v>85</v>
      </c>
      <c r="C86" s="127">
        <v>672.41105500000003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spans="1:22">
      <c r="A87" s="140"/>
      <c r="B87" s="128" t="s">
        <v>86</v>
      </c>
      <c r="C87" s="127">
        <v>2015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spans="1:22">
      <c r="A88" s="140"/>
      <c r="B88" s="128" t="s">
        <v>87</v>
      </c>
      <c r="C88" s="127">
        <v>809.25295800000004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spans="1:22">
      <c r="A89" s="140"/>
      <c r="B89" s="128" t="s">
        <v>88</v>
      </c>
      <c r="C89" s="127">
        <v>675.09631200000001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1:22">
      <c r="A90" s="140"/>
      <c r="B90" s="128" t="s">
        <v>89</v>
      </c>
      <c r="C90" s="127">
        <v>2046</v>
      </c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spans="1:22">
      <c r="A91" s="140"/>
      <c r="B91" s="128"/>
      <c r="C91" s="135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2">
      <c r="A92" s="140"/>
      <c r="B92" s="128"/>
      <c r="C92" s="135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spans="1:22">
      <c r="A93" s="140"/>
      <c r="B93" s="128"/>
      <c r="C93" s="135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>
      <c r="A94" s="140"/>
      <c r="B94" s="128"/>
      <c r="C94" s="135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>
      <c r="A95" s="140"/>
      <c r="B95" s="128"/>
      <c r="C95" s="135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>
      <c r="A96" s="140"/>
      <c r="B96" s="128"/>
      <c r="C96" s="135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>
      <c r="A97" s="140"/>
      <c r="B97" s="128"/>
      <c r="C97" s="135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>
      <c r="A98" s="140"/>
      <c r="B98" s="128"/>
      <c r="C98" s="135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>
      <c r="A99" s="196"/>
      <c r="B99" s="197"/>
      <c r="C99" s="198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>
      <c r="V101" s="81"/>
    </row>
  </sheetData>
  <mergeCells count="6">
    <mergeCell ref="D2:F2"/>
    <mergeCell ref="A41:A56"/>
    <mergeCell ref="A58:A98"/>
    <mergeCell ref="A3:A6"/>
    <mergeCell ref="A8:A23"/>
    <mergeCell ref="A25:A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showGridLines="0" tabSelected="1" zoomScale="70" zoomScaleNormal="70" workbookViewId="0">
      <selection activeCell="X2" sqref="X2"/>
    </sheetView>
  </sheetViews>
  <sheetFormatPr baseColWidth="10" defaultColWidth="11.42578125" defaultRowHeight="12.75"/>
  <cols>
    <col min="1" max="1" width="2.85546875" style="1" customWidth="1"/>
    <col min="2" max="2" width="1.42578125" style="1" customWidth="1"/>
    <col min="3" max="3" width="8.85546875" style="1" customWidth="1"/>
    <col min="4" max="4" width="34" style="1" customWidth="1"/>
    <col min="5" max="5" width="4.85546875" style="1" customWidth="1"/>
    <col min="6" max="6" width="9.42578125" style="1" customWidth="1"/>
    <col min="7" max="7" width="8.28515625" style="1" customWidth="1"/>
    <col min="8" max="8" width="11.7109375" style="1" customWidth="1"/>
    <col min="9" max="9" width="9.28515625" style="1" customWidth="1"/>
    <col min="10" max="10" width="9" style="1" customWidth="1"/>
    <col min="11" max="11" width="10.140625" style="10" customWidth="1"/>
    <col min="12" max="12" width="10" style="1" customWidth="1"/>
    <col min="13" max="13" width="0.85546875" style="1" customWidth="1"/>
    <col min="14" max="14" width="6.7109375" style="1" customWidth="1"/>
    <col min="15" max="15" width="7" style="1" customWidth="1"/>
    <col min="16" max="16" width="12.42578125" style="1" customWidth="1"/>
    <col min="17" max="17" width="12.28515625" style="1" customWidth="1"/>
    <col min="18" max="19" width="11.42578125" style="1"/>
    <col min="20" max="20" width="0.7109375" style="1" customWidth="1"/>
    <col min="21" max="22" width="11.42578125" style="1"/>
    <col min="23" max="23" width="0.7109375" style="1" customWidth="1"/>
    <col min="24" max="27" width="11.42578125" style="1"/>
    <col min="28" max="30" width="11.42578125" style="1" hidden="1" customWidth="1"/>
    <col min="31" max="31" width="3.85546875" style="1" hidden="1" customWidth="1"/>
    <col min="32" max="32" width="5.28515625" style="1" hidden="1" customWidth="1"/>
    <col min="33" max="33" width="12.7109375" style="1" bestFit="1" customWidth="1"/>
    <col min="34" max="34" width="11.42578125" style="1"/>
    <col min="35" max="35" width="14.140625" style="1" customWidth="1"/>
    <col min="36" max="36" width="1.28515625" style="1" customWidth="1"/>
    <col min="37" max="37" width="15.28515625" style="1" customWidth="1"/>
    <col min="38" max="16384" width="11.42578125" style="1"/>
  </cols>
  <sheetData>
    <row r="1" spans="1:37" ht="47.25" customHeight="1">
      <c r="C1" s="17" t="s">
        <v>112</v>
      </c>
      <c r="D1" s="4"/>
      <c r="E1" s="4"/>
      <c r="F1" s="4"/>
      <c r="G1" s="106"/>
      <c r="H1" s="4"/>
      <c r="I1" s="4"/>
      <c r="J1" s="4"/>
      <c r="K1" s="8"/>
      <c r="L1" s="4"/>
      <c r="M1" s="4"/>
      <c r="N1" s="11"/>
      <c r="AB1" s="115"/>
      <c r="AC1" s="115"/>
      <c r="AD1" s="115"/>
      <c r="AE1" s="115"/>
      <c r="AF1" s="115"/>
    </row>
    <row r="2" spans="1:37" ht="24.95" customHeight="1">
      <c r="C2" s="16"/>
      <c r="D2" s="4"/>
      <c r="E2" s="4"/>
      <c r="F2" s="4"/>
      <c r="G2" s="4"/>
      <c r="H2" s="4"/>
      <c r="I2" s="4"/>
      <c r="J2" s="4"/>
      <c r="K2" s="8"/>
      <c r="L2" s="4"/>
      <c r="M2" s="4"/>
      <c r="AB2" s="115"/>
      <c r="AC2" s="115"/>
      <c r="AD2" s="115"/>
      <c r="AE2" s="115"/>
      <c r="AF2" s="115"/>
    </row>
    <row r="3" spans="1:37" ht="18.75" customHeight="1">
      <c r="C3" s="6" t="s">
        <v>3</v>
      </c>
      <c r="D3" s="4"/>
      <c r="E3" s="4"/>
      <c r="F3" s="107"/>
      <c r="G3" s="109"/>
      <c r="H3" s="107"/>
      <c r="I3" s="4"/>
      <c r="J3" s="107"/>
      <c r="K3" s="8"/>
      <c r="L3" s="7"/>
      <c r="M3" s="7"/>
      <c r="AB3" s="115"/>
      <c r="AC3" s="115"/>
      <c r="AD3" s="115"/>
      <c r="AE3" s="115"/>
      <c r="AF3" s="115"/>
    </row>
    <row r="4" spans="1:37" ht="27.75" customHeight="1">
      <c r="C4" s="163" t="s">
        <v>99</v>
      </c>
      <c r="D4" s="163"/>
      <c r="E4" s="163"/>
      <c r="F4" s="3"/>
      <c r="G4" s="3"/>
      <c r="H4" s="3"/>
      <c r="I4" s="3"/>
      <c r="J4" s="3"/>
      <c r="K4" s="9"/>
      <c r="L4" s="3"/>
      <c r="M4" s="3"/>
      <c r="AB4" s="115"/>
      <c r="AC4" s="115"/>
      <c r="AD4" s="115"/>
      <c r="AE4" s="115"/>
      <c r="AF4" s="115"/>
      <c r="AK4" s="106"/>
    </row>
    <row r="5" spans="1:37" ht="20.100000000000001" customHeight="1">
      <c r="A5" s="164" t="s">
        <v>97</v>
      </c>
      <c r="C5" s="28" t="s">
        <v>19</v>
      </c>
      <c r="D5" s="37"/>
      <c r="E5" s="37"/>
      <c r="F5" s="37"/>
      <c r="G5" s="37"/>
      <c r="H5" s="37"/>
      <c r="I5" s="37"/>
      <c r="J5" s="37"/>
      <c r="K5" s="37"/>
      <c r="L5" s="37"/>
      <c r="M5" s="48"/>
      <c r="N5" s="165" t="s">
        <v>13</v>
      </c>
      <c r="O5" s="166"/>
      <c r="P5" s="166"/>
      <c r="Q5" s="166"/>
      <c r="R5" s="166"/>
      <c r="S5" s="167"/>
      <c r="T5" s="70"/>
      <c r="U5" s="70"/>
      <c r="V5" s="70"/>
      <c r="W5" s="22"/>
      <c r="X5" s="168" t="s">
        <v>20</v>
      </c>
      <c r="Y5" s="168"/>
      <c r="Z5" s="168"/>
      <c r="AA5" s="168"/>
      <c r="AB5" s="115"/>
      <c r="AC5" s="115"/>
      <c r="AD5" s="115"/>
      <c r="AE5" s="115"/>
      <c r="AF5" s="115"/>
      <c r="AG5" s="184" t="s">
        <v>107</v>
      </c>
      <c r="AH5" s="185"/>
      <c r="AI5" s="186"/>
      <c r="AJ5" s="112"/>
      <c r="AK5" s="190" t="s">
        <v>108</v>
      </c>
    </row>
    <row r="6" spans="1:37" ht="12" customHeight="1">
      <c r="A6" s="164"/>
      <c r="C6" s="44"/>
      <c r="D6" s="45"/>
      <c r="E6" s="45"/>
      <c r="F6" s="45"/>
      <c r="G6" s="45"/>
      <c r="H6" s="45"/>
      <c r="I6" s="45"/>
      <c r="J6" s="45"/>
      <c r="K6" s="45"/>
      <c r="L6" s="45"/>
      <c r="M6" s="49"/>
      <c r="N6" s="169" t="s">
        <v>47</v>
      </c>
      <c r="O6" s="170"/>
      <c r="P6" s="45"/>
      <c r="Q6" s="31"/>
      <c r="R6" s="30"/>
      <c r="S6" s="30"/>
      <c r="T6" s="30"/>
      <c r="U6" s="71"/>
      <c r="V6" s="71"/>
      <c r="W6" s="22"/>
      <c r="X6" s="22"/>
      <c r="Y6" s="22"/>
      <c r="Z6" s="22"/>
      <c r="AA6" s="22"/>
      <c r="AB6" s="115"/>
      <c r="AC6" s="115"/>
      <c r="AD6" s="115"/>
      <c r="AE6" s="115"/>
      <c r="AF6" s="115"/>
      <c r="AG6" s="187"/>
      <c r="AH6" s="188"/>
      <c r="AI6" s="189"/>
      <c r="AJ6" s="112"/>
      <c r="AK6" s="191"/>
    </row>
    <row r="7" spans="1:37" s="5" customFormat="1" ht="41.1" customHeight="1">
      <c r="A7" s="164"/>
      <c r="C7" s="38" t="s">
        <v>0</v>
      </c>
      <c r="D7" s="38" t="s">
        <v>1</v>
      </c>
      <c r="E7" s="39" t="s">
        <v>2</v>
      </c>
      <c r="F7" s="40" t="s">
        <v>7</v>
      </c>
      <c r="G7" s="41" t="s">
        <v>9</v>
      </c>
      <c r="H7" s="38" t="s">
        <v>6</v>
      </c>
      <c r="I7" s="40" t="s">
        <v>12</v>
      </c>
      <c r="J7" s="41" t="s">
        <v>11</v>
      </c>
      <c r="K7" s="40" t="s">
        <v>8</v>
      </c>
      <c r="L7" s="42" t="s">
        <v>10</v>
      </c>
      <c r="M7" s="50"/>
      <c r="N7" s="43" t="s">
        <v>7</v>
      </c>
      <c r="O7" s="41" t="s">
        <v>9</v>
      </c>
      <c r="P7" s="68" t="s">
        <v>14</v>
      </c>
      <c r="Q7" s="66" t="s">
        <v>15</v>
      </c>
      <c r="R7" s="29"/>
      <c r="S7" s="32"/>
      <c r="T7" s="32"/>
      <c r="U7" s="71"/>
      <c r="V7" s="71"/>
      <c r="W7" s="22"/>
      <c r="X7" s="15" t="s">
        <v>14</v>
      </c>
      <c r="Y7" s="12" t="s">
        <v>15</v>
      </c>
      <c r="Z7" s="64" t="s">
        <v>16</v>
      </c>
      <c r="AA7" s="65" t="s">
        <v>17</v>
      </c>
      <c r="AB7" s="116"/>
      <c r="AC7" s="117"/>
      <c r="AD7" s="117"/>
      <c r="AE7" s="116"/>
      <c r="AF7" s="116"/>
      <c r="AG7" s="110" t="s">
        <v>104</v>
      </c>
      <c r="AH7" s="111" t="s">
        <v>105</v>
      </c>
      <c r="AI7" s="65" t="s">
        <v>106</v>
      </c>
      <c r="AJ7" s="113"/>
      <c r="AK7" s="12" t="s">
        <v>20</v>
      </c>
    </row>
    <row r="8" spans="1:37" s="2" customFormat="1" ht="17.25" customHeight="1">
      <c r="A8" s="145">
        <v>0.44600000000000001</v>
      </c>
      <c r="B8" s="25">
        <v>1</v>
      </c>
      <c r="C8" s="146" t="s">
        <v>4</v>
      </c>
      <c r="D8" s="18" t="s">
        <v>25</v>
      </c>
      <c r="E8" s="24" t="s">
        <v>5</v>
      </c>
      <c r="F8" s="19">
        <v>199</v>
      </c>
      <c r="G8" s="19">
        <v>295</v>
      </c>
      <c r="H8" s="20">
        <v>0.17499999999999999</v>
      </c>
      <c r="I8" s="51">
        <f>IF(ISBLANK(H8),"",F8*H8)</f>
        <v>34.824999999999996</v>
      </c>
      <c r="J8" s="51">
        <f>IF(ISBLANK(H8),"",G8*H8)</f>
        <v>51.625</v>
      </c>
      <c r="K8" s="52">
        <f>IFERROR(I8/F8,"")</f>
        <v>0.17499999999999999</v>
      </c>
      <c r="L8" s="53">
        <f>IFERROR(J8/G8,"")</f>
        <v>0.17499999999999999</v>
      </c>
      <c r="M8" s="149"/>
      <c r="N8" s="150">
        <v>679</v>
      </c>
      <c r="O8" s="153">
        <v>947</v>
      </c>
      <c r="P8" s="69">
        <v>35</v>
      </c>
      <c r="Q8" s="69">
        <v>51</v>
      </c>
      <c r="R8" s="171" t="s">
        <v>92</v>
      </c>
      <c r="S8" s="172"/>
      <c r="T8" s="172"/>
      <c r="U8" s="172"/>
      <c r="V8" s="172"/>
      <c r="W8" s="22"/>
      <c r="X8" s="21"/>
      <c r="Y8" s="21"/>
      <c r="Z8" s="54">
        <f>IFERROR(X8/P8,0)</f>
        <v>0</v>
      </c>
      <c r="AA8" s="54">
        <f>IFERROR(Y8/Q8,0)</f>
        <v>0</v>
      </c>
      <c r="AB8" s="118"/>
      <c r="AC8" s="118"/>
      <c r="AD8" s="117"/>
      <c r="AE8" s="118"/>
      <c r="AF8" s="118"/>
      <c r="AG8" s="92">
        <f>IFERROR(VLOOKUP(D8,List,2,0),"")</f>
        <v>1575.5826059999999</v>
      </c>
      <c r="AH8" s="2">
        <f>P8+Q8</f>
        <v>86</v>
      </c>
      <c r="AI8" s="106">
        <f>IFERROR(AH8*AG8,"")</f>
        <v>135500.104116</v>
      </c>
      <c r="AJ8" s="105"/>
      <c r="AK8" s="114">
        <f>IFERROR((X8+Y8)*AG8,"")</f>
        <v>0</v>
      </c>
    </row>
    <row r="9" spans="1:37" s="2" customFormat="1" ht="17.25" customHeight="1">
      <c r="A9" s="145"/>
      <c r="B9" s="25">
        <v>2</v>
      </c>
      <c r="C9" s="147"/>
      <c r="D9" s="18" t="s">
        <v>33</v>
      </c>
      <c r="E9" s="24" t="s">
        <v>5</v>
      </c>
      <c r="F9" s="19">
        <v>400</v>
      </c>
      <c r="G9" s="19"/>
      <c r="H9" s="20">
        <v>0.17499999999999999</v>
      </c>
      <c r="I9" s="51">
        <f t="shared" ref="I9:I35" si="0">IF(ISBLANK(H9),"",F9*H9)</f>
        <v>70</v>
      </c>
      <c r="J9" s="51">
        <f t="shared" ref="J9:J35" si="1">IF(ISBLANK(H9),"",G9*H9)</f>
        <v>0</v>
      </c>
      <c r="K9" s="52">
        <f t="shared" ref="K9:K15" si="2">IFERROR(I9/F9,"")</f>
        <v>0.17499999999999999</v>
      </c>
      <c r="L9" s="53" t="str">
        <f t="shared" ref="L9:L15" si="3">IFERROR(J9/G9,"")</f>
        <v/>
      </c>
      <c r="M9" s="149"/>
      <c r="N9" s="151"/>
      <c r="O9" s="154"/>
      <c r="P9" s="69">
        <v>125</v>
      </c>
      <c r="Q9" s="69">
        <v>12</v>
      </c>
      <c r="R9" s="74" t="s">
        <v>93</v>
      </c>
      <c r="S9" s="75">
        <f>IFERROR(P17/N17,0)</f>
        <v>0.1961869618696187</v>
      </c>
      <c r="T9" s="72"/>
      <c r="U9" s="82">
        <f>S9-A8</f>
        <v>-0.2498130381303813</v>
      </c>
      <c r="V9" s="73"/>
      <c r="W9" s="22"/>
      <c r="X9" s="21"/>
      <c r="Y9" s="21"/>
      <c r="Z9" s="54">
        <f>IFERROR(#REF!/P9,0)</f>
        <v>0</v>
      </c>
      <c r="AA9" s="54">
        <f>IFERROR(Y9/Q9,0)</f>
        <v>0</v>
      </c>
      <c r="AB9" s="118"/>
      <c r="AC9" s="118"/>
      <c r="AD9" s="117"/>
      <c r="AE9" s="118"/>
      <c r="AF9" s="118"/>
      <c r="AG9" s="92">
        <f>IFERROR(VLOOKUP(D9,List,2,0),"")</f>
        <v>540.72785199999998</v>
      </c>
      <c r="AH9" s="2">
        <f t="shared" ref="AH9:AH15" si="4">P9+Q9</f>
        <v>137</v>
      </c>
      <c r="AI9" s="106">
        <f t="shared" ref="AI9:AI15" si="5">IFERROR(AH9*AG9,"")</f>
        <v>74079.715723999994</v>
      </c>
      <c r="AJ9" s="105"/>
      <c r="AK9" s="114">
        <f t="shared" ref="AK9:AK15" si="6">IFERROR((X9+Y9)*AG9,"")</f>
        <v>0</v>
      </c>
    </row>
    <row r="10" spans="1:37" s="2" customFormat="1" ht="17.25" customHeight="1">
      <c r="A10" s="145"/>
      <c r="B10" s="25">
        <v>3</v>
      </c>
      <c r="C10" s="147"/>
      <c r="D10" s="18"/>
      <c r="E10" s="24" t="s">
        <v>5</v>
      </c>
      <c r="F10" s="19">
        <v>80</v>
      </c>
      <c r="G10" s="19"/>
      <c r="H10" s="20">
        <v>0.17499999999999999</v>
      </c>
      <c r="I10" s="51">
        <f>IF(ISBLANK(H10),"",F10*H10)</f>
        <v>14</v>
      </c>
      <c r="J10" s="51">
        <f>IF(ISBLANK(H10),"",G10*H10)</f>
        <v>0</v>
      </c>
      <c r="K10" s="52">
        <f t="shared" si="2"/>
        <v>0.17499999999999999</v>
      </c>
      <c r="L10" s="53" t="str">
        <f t="shared" si="3"/>
        <v/>
      </c>
      <c r="M10" s="149"/>
      <c r="N10" s="151"/>
      <c r="O10" s="154"/>
      <c r="P10" s="69">
        <v>15</v>
      </c>
      <c r="Q10" s="69"/>
      <c r="R10" s="76" t="s">
        <v>94</v>
      </c>
      <c r="S10" s="75">
        <f>IFERROR(P24/N24,0)</f>
        <v>9.8400984009840098E-2</v>
      </c>
      <c r="T10" s="72"/>
      <c r="U10" s="82">
        <f>S10-A18</f>
        <v>-3.6599015990159911E-2</v>
      </c>
      <c r="V10" s="77"/>
      <c r="W10" s="22"/>
      <c r="X10" s="21"/>
      <c r="Y10" s="21"/>
      <c r="Z10" s="54">
        <f>IFERROR(#REF!/P10,0)</f>
        <v>0</v>
      </c>
      <c r="AA10" s="54">
        <f>IFERROR(Y10/Q10,0)</f>
        <v>0</v>
      </c>
      <c r="AB10" s="118"/>
      <c r="AC10" s="118"/>
      <c r="AD10" s="117"/>
      <c r="AE10" s="118"/>
      <c r="AF10" s="118"/>
      <c r="AG10" s="92" t="str">
        <f>IFERROR(VLOOKUP(D10,List,2,0),"")</f>
        <v/>
      </c>
      <c r="AH10" s="2">
        <f t="shared" si="4"/>
        <v>15</v>
      </c>
      <c r="AI10" s="106" t="str">
        <f t="shared" si="5"/>
        <v/>
      </c>
      <c r="AJ10" s="105"/>
      <c r="AK10" s="114" t="str">
        <f t="shared" si="6"/>
        <v/>
      </c>
    </row>
    <row r="11" spans="1:37" s="2" customFormat="1" ht="17.25" customHeight="1">
      <c r="A11" s="145"/>
      <c r="B11" s="25">
        <v>4</v>
      </c>
      <c r="C11" s="147"/>
      <c r="D11" s="18"/>
      <c r="E11" s="24" t="s">
        <v>5</v>
      </c>
      <c r="F11" s="19"/>
      <c r="G11" s="19">
        <v>170</v>
      </c>
      <c r="H11" s="20">
        <v>0.17499999999999999</v>
      </c>
      <c r="I11" s="51">
        <f>IF(ISBLANK(H11),"",F11*H11)</f>
        <v>0</v>
      </c>
      <c r="J11" s="51">
        <f>IF(ISBLANK(H11),"",G11*H11)</f>
        <v>29.749999999999996</v>
      </c>
      <c r="K11" s="52" t="str">
        <f t="shared" si="2"/>
        <v/>
      </c>
      <c r="L11" s="53">
        <f t="shared" si="3"/>
        <v>0.17499999999999999</v>
      </c>
      <c r="M11" s="149"/>
      <c r="N11" s="151"/>
      <c r="O11" s="154"/>
      <c r="P11" s="69">
        <v>1</v>
      </c>
      <c r="Q11" s="69">
        <v>28</v>
      </c>
      <c r="R11" s="78" t="s">
        <v>95</v>
      </c>
      <c r="S11" s="75">
        <f>IFERROR(P28/N28,0)</f>
        <v>5.5350553505535052E-3</v>
      </c>
      <c r="T11" s="72"/>
      <c r="U11" s="82">
        <f>S11-A25</f>
        <v>-0.3544649446494465</v>
      </c>
      <c r="V11" s="77"/>
      <c r="W11" s="22"/>
      <c r="X11" s="21"/>
      <c r="Y11" s="21"/>
      <c r="Z11" s="54">
        <f>IFERROR(#REF!/P11,0)</f>
        <v>0</v>
      </c>
      <c r="AA11" s="54">
        <f>IFERROR(Y11/Q11,0)</f>
        <v>0</v>
      </c>
      <c r="AB11" s="118"/>
      <c r="AC11" s="118"/>
      <c r="AD11" s="117"/>
      <c r="AE11" s="118"/>
      <c r="AF11" s="118"/>
      <c r="AG11" s="92" t="str">
        <f>IFERROR(VLOOKUP(D11,List,2,0),"")</f>
        <v/>
      </c>
      <c r="AH11" s="2">
        <f t="shared" si="4"/>
        <v>29</v>
      </c>
      <c r="AI11" s="106" t="str">
        <f t="shared" si="5"/>
        <v/>
      </c>
      <c r="AJ11" s="105"/>
      <c r="AK11" s="114" t="str">
        <f t="shared" si="6"/>
        <v/>
      </c>
    </row>
    <row r="12" spans="1:37" s="2" customFormat="1" ht="17.25" customHeight="1">
      <c r="A12" s="145"/>
      <c r="B12" s="25">
        <v>5</v>
      </c>
      <c r="C12" s="147"/>
      <c r="D12" s="18"/>
      <c r="E12" s="24" t="s">
        <v>5</v>
      </c>
      <c r="F12" s="19"/>
      <c r="G12" s="19">
        <v>482</v>
      </c>
      <c r="H12" s="20">
        <v>0.17499999999999999</v>
      </c>
      <c r="I12" s="51">
        <f>IF(ISBLANK(H12),"",F12*H12)</f>
        <v>0</v>
      </c>
      <c r="J12" s="51">
        <f>IF(ISBLANK(H12),"",G12*H12)</f>
        <v>84.35</v>
      </c>
      <c r="K12" s="52" t="str">
        <f t="shared" si="2"/>
        <v/>
      </c>
      <c r="L12" s="53">
        <f t="shared" si="3"/>
        <v>0.17499999999999999</v>
      </c>
      <c r="M12" s="149"/>
      <c r="N12" s="151"/>
      <c r="O12" s="154"/>
      <c r="P12" s="69">
        <v>1</v>
      </c>
      <c r="Q12" s="69">
        <v>45</v>
      </c>
      <c r="R12" s="78" t="s">
        <v>96</v>
      </c>
      <c r="S12" s="75">
        <f>IFERROR(P37/N37,0)</f>
        <v>6.5805658056580563E-2</v>
      </c>
      <c r="T12" s="72"/>
      <c r="U12" s="82">
        <f>S12-A29</f>
        <v>-0.78519434194341942</v>
      </c>
      <c r="V12" s="77"/>
      <c r="W12" s="22"/>
      <c r="X12" s="21"/>
      <c r="Y12" s="21"/>
      <c r="Z12" s="54">
        <f>IFERROR(#REF!/P12,0)</f>
        <v>0</v>
      </c>
      <c r="AA12" s="54">
        <f>IFERROR(Y12/Q12,0)</f>
        <v>0</v>
      </c>
      <c r="AB12" s="118"/>
      <c r="AC12" s="118"/>
      <c r="AD12" s="117"/>
      <c r="AE12" s="118"/>
      <c r="AF12" s="118"/>
      <c r="AG12" s="92" t="str">
        <f>IFERROR(VLOOKUP(D12,List,2,0),"")</f>
        <v/>
      </c>
      <c r="AH12" s="2">
        <f t="shared" si="4"/>
        <v>46</v>
      </c>
      <c r="AI12" s="106" t="str">
        <f t="shared" si="5"/>
        <v/>
      </c>
      <c r="AJ12" s="105"/>
      <c r="AK12" s="114" t="str">
        <f t="shared" si="6"/>
        <v/>
      </c>
    </row>
    <row r="13" spans="1:37" s="2" customFormat="1" ht="17.25" customHeight="1">
      <c r="A13" s="145"/>
      <c r="B13" s="25">
        <v>6</v>
      </c>
      <c r="C13" s="147"/>
      <c r="D13" s="18"/>
      <c r="E13" s="24" t="s">
        <v>5</v>
      </c>
      <c r="F13" s="19"/>
      <c r="G13" s="19"/>
      <c r="H13" s="20">
        <v>0.17499999999999999</v>
      </c>
      <c r="I13" s="51">
        <f>IF(ISBLANK(H13),"",F13*H13)</f>
        <v>0</v>
      </c>
      <c r="J13" s="51">
        <f>IF(ISBLANK(H13),"",G13*H13)</f>
        <v>0</v>
      </c>
      <c r="K13" s="52" t="str">
        <f t="shared" si="2"/>
        <v/>
      </c>
      <c r="L13" s="53" t="str">
        <f t="shared" si="3"/>
        <v/>
      </c>
      <c r="M13" s="149"/>
      <c r="N13" s="151"/>
      <c r="O13" s="154"/>
      <c r="P13" s="69">
        <v>1</v>
      </c>
      <c r="Q13" s="69">
        <v>1</v>
      </c>
      <c r="R13" s="173" t="s">
        <v>98</v>
      </c>
      <c r="S13" s="173"/>
      <c r="T13" s="79"/>
      <c r="U13" s="174" t="s">
        <v>18</v>
      </c>
      <c r="V13" s="174"/>
      <c r="W13" s="22"/>
      <c r="X13" s="21"/>
      <c r="Y13" s="21"/>
      <c r="Z13" s="54">
        <f>IFERROR(#REF!/P13,0)</f>
        <v>0</v>
      </c>
      <c r="AA13" s="54">
        <f>IFERROR(Y13/Q13,0)</f>
        <v>0</v>
      </c>
      <c r="AB13" s="118"/>
      <c r="AC13" s="118"/>
      <c r="AD13" s="117"/>
      <c r="AE13" s="118"/>
      <c r="AF13" s="118"/>
      <c r="AG13" s="92" t="str">
        <f>IFERROR(VLOOKUP(D13,List,2,0),"")</f>
        <v/>
      </c>
      <c r="AH13" s="2">
        <f t="shared" si="4"/>
        <v>2</v>
      </c>
      <c r="AI13" s="106" t="str">
        <f t="shared" si="5"/>
        <v/>
      </c>
      <c r="AJ13" s="105"/>
      <c r="AK13" s="114" t="str">
        <f t="shared" si="6"/>
        <v/>
      </c>
    </row>
    <row r="14" spans="1:37" s="2" customFormat="1" ht="17.25" customHeight="1">
      <c r="A14" s="145"/>
      <c r="B14" s="25">
        <v>7</v>
      </c>
      <c r="C14" s="147"/>
      <c r="D14" s="18"/>
      <c r="E14" s="24" t="s">
        <v>5</v>
      </c>
      <c r="F14" s="19"/>
      <c r="G14" s="19"/>
      <c r="H14" s="20">
        <v>0.17499999999999999</v>
      </c>
      <c r="I14" s="51">
        <f t="shared" si="0"/>
        <v>0</v>
      </c>
      <c r="J14" s="51">
        <f t="shared" si="1"/>
        <v>0</v>
      </c>
      <c r="K14" s="52" t="str">
        <f t="shared" si="2"/>
        <v/>
      </c>
      <c r="L14" s="53" t="str">
        <f t="shared" si="3"/>
        <v/>
      </c>
      <c r="M14" s="149"/>
      <c r="N14" s="151"/>
      <c r="O14" s="154"/>
      <c r="P14" s="69">
        <v>1</v>
      </c>
      <c r="Q14" s="69">
        <v>1</v>
      </c>
      <c r="R14" s="175" t="s">
        <v>45</v>
      </c>
      <c r="S14" s="176" t="s">
        <v>46</v>
      </c>
      <c r="T14" s="67"/>
      <c r="U14" s="177" t="s">
        <v>16</v>
      </c>
      <c r="V14" s="178" t="s">
        <v>17</v>
      </c>
      <c r="W14" s="22"/>
      <c r="X14" s="21"/>
      <c r="Y14" s="21"/>
      <c r="Z14" s="54">
        <f t="shared" ref="Z14:AA35" si="7">IFERROR(X14/P14,0)</f>
        <v>0</v>
      </c>
      <c r="AA14" s="54">
        <f>IFERROR(X9/Q14,0)</f>
        <v>0</v>
      </c>
      <c r="AB14" s="118"/>
      <c r="AC14" s="118"/>
      <c r="AD14" s="117"/>
      <c r="AE14" s="118"/>
      <c r="AF14" s="118"/>
      <c r="AG14" s="92" t="str">
        <f>IFERROR(VLOOKUP(D14,List,2,0),"")</f>
        <v/>
      </c>
      <c r="AH14" s="2">
        <f t="shared" si="4"/>
        <v>2</v>
      </c>
      <c r="AI14" s="106" t="str">
        <f t="shared" si="5"/>
        <v/>
      </c>
      <c r="AJ14" s="105"/>
      <c r="AK14" s="114" t="str">
        <f t="shared" si="6"/>
        <v/>
      </c>
    </row>
    <row r="15" spans="1:37" s="2" customFormat="1" ht="17.25" customHeight="1">
      <c r="A15" s="145"/>
      <c r="B15" s="25">
        <v>8</v>
      </c>
      <c r="C15" s="148"/>
      <c r="D15" s="18"/>
      <c r="E15" s="24" t="s">
        <v>5</v>
      </c>
      <c r="F15" s="19"/>
      <c r="G15" s="19"/>
      <c r="H15" s="20">
        <v>0.17499999999999999</v>
      </c>
      <c r="I15" s="51">
        <f t="shared" si="0"/>
        <v>0</v>
      </c>
      <c r="J15" s="51">
        <f t="shared" si="1"/>
        <v>0</v>
      </c>
      <c r="K15" s="52" t="str">
        <f t="shared" si="2"/>
        <v/>
      </c>
      <c r="L15" s="53" t="str">
        <f t="shared" si="3"/>
        <v/>
      </c>
      <c r="M15" s="149"/>
      <c r="N15" s="152"/>
      <c r="O15" s="155"/>
      <c r="P15" s="69">
        <v>1</v>
      </c>
      <c r="Q15" s="69">
        <v>1</v>
      </c>
      <c r="R15" s="175"/>
      <c r="S15" s="176"/>
      <c r="T15" s="23"/>
      <c r="U15" s="177"/>
      <c r="V15" s="178"/>
      <c r="W15" s="22"/>
      <c r="X15" s="21"/>
      <c r="Y15" s="21"/>
      <c r="Z15" s="54">
        <f t="shared" si="7"/>
        <v>0</v>
      </c>
      <c r="AA15" s="54">
        <f t="shared" si="7"/>
        <v>0</v>
      </c>
      <c r="AB15" s="118"/>
      <c r="AC15" s="118"/>
      <c r="AD15" s="117"/>
      <c r="AE15" s="118"/>
      <c r="AF15" s="118"/>
      <c r="AG15" s="92" t="str">
        <f>IFERROR(VLOOKUP(D15,List,2,0),"")</f>
        <v/>
      </c>
      <c r="AH15" s="2">
        <f t="shared" si="4"/>
        <v>2</v>
      </c>
      <c r="AI15" s="106" t="str">
        <f t="shared" si="5"/>
        <v/>
      </c>
      <c r="AJ15" s="105"/>
      <c r="AK15" s="114" t="str">
        <f t="shared" si="6"/>
        <v/>
      </c>
    </row>
    <row r="16" spans="1:37" s="2" customFormat="1" ht="17.25" customHeight="1">
      <c r="C16" s="159"/>
      <c r="D16" s="160"/>
      <c r="E16" s="161"/>
      <c r="F16" s="36">
        <f>SUM(F8:F15)</f>
        <v>679</v>
      </c>
      <c r="G16" s="36">
        <f>SUM(G8:G15)</f>
        <v>947</v>
      </c>
      <c r="H16" s="61">
        <v>0.17499999999999999</v>
      </c>
      <c r="I16" s="35">
        <f>SUM(I8:I15)</f>
        <v>118.82499999999999</v>
      </c>
      <c r="J16" s="35">
        <f>SUM(J8:J15)</f>
        <v>165.72499999999999</v>
      </c>
      <c r="K16" s="35">
        <f>IFERROR(I16/F16,"")</f>
        <v>0.17499999999999999</v>
      </c>
      <c r="L16" s="47">
        <f>IFERROR(J16/G16,"")</f>
        <v>0.17499999999999999</v>
      </c>
      <c r="M16" s="149"/>
      <c r="N16" s="63">
        <f>SUM(N8:N15)</f>
        <v>679</v>
      </c>
      <c r="O16" s="36">
        <f>SUM(O8:O15)</f>
        <v>947</v>
      </c>
      <c r="P16" s="35">
        <f>SUM(P8:P15)</f>
        <v>180</v>
      </c>
      <c r="Q16" s="35">
        <f>SUM(Q8:Q15)</f>
        <v>139</v>
      </c>
      <c r="R16" s="35">
        <f>P16/N16</f>
        <v>0.26509572901325479</v>
      </c>
      <c r="S16" s="35">
        <f>Q16/O16</f>
        <v>0.146779303062302</v>
      </c>
      <c r="T16" s="23"/>
      <c r="U16" s="36">
        <f>N8-F16</f>
        <v>0</v>
      </c>
      <c r="V16" s="36">
        <f>O16-G16</f>
        <v>0</v>
      </c>
      <c r="W16" s="33"/>
      <c r="X16" s="35">
        <f>SUM(X8:X15)</f>
        <v>0</v>
      </c>
      <c r="Y16" s="35">
        <f>SUM(Y8:Y15)</f>
        <v>0</v>
      </c>
      <c r="Z16" s="34">
        <f>IFERROR(X16/P16,0)</f>
        <v>0</v>
      </c>
      <c r="AA16" s="34">
        <f>IFERROR(Y16/Q16,0)</f>
        <v>0</v>
      </c>
      <c r="AB16" s="119">
        <f>Z16+AA16</f>
        <v>0</v>
      </c>
      <c r="AC16" s="120">
        <f>X16+Y16</f>
        <v>0</v>
      </c>
      <c r="AD16" s="120">
        <f>Y16+Z16</f>
        <v>0</v>
      </c>
      <c r="AE16" s="118"/>
      <c r="AF16" s="118"/>
      <c r="AG16" s="181" t="s">
        <v>4</v>
      </c>
      <c r="AH16" s="182"/>
      <c r="AI16" s="183"/>
      <c r="AJ16" s="105"/>
      <c r="AK16" s="192">
        <f>SUM(AK8:AK15)</f>
        <v>0</v>
      </c>
    </row>
    <row r="17" spans="1:37" s="83" customFormat="1" ht="17.100000000000001" customHeight="1">
      <c r="C17" s="57"/>
      <c r="D17" s="55"/>
      <c r="E17" s="56"/>
      <c r="F17" s="84"/>
      <c r="G17" s="85"/>
      <c r="H17" s="86"/>
      <c r="I17" s="84"/>
      <c r="J17" s="84"/>
      <c r="K17" s="84"/>
      <c r="L17" s="87"/>
      <c r="M17" s="149"/>
      <c r="N17" s="143">
        <f>N16+O16</f>
        <v>1626</v>
      </c>
      <c r="O17" s="144"/>
      <c r="P17" s="143">
        <f>P16+Q16</f>
        <v>319</v>
      </c>
      <c r="Q17" s="144"/>
      <c r="R17" s="84"/>
      <c r="S17" s="84"/>
      <c r="T17" s="88"/>
      <c r="U17" s="84"/>
      <c r="V17" s="84"/>
      <c r="W17" s="58"/>
      <c r="X17" s="84"/>
      <c r="Y17" s="84"/>
      <c r="Z17" s="89"/>
      <c r="AA17" s="89"/>
      <c r="AB17" s="121"/>
      <c r="AC17" s="121"/>
      <c r="AD17" s="122"/>
      <c r="AE17" s="121"/>
      <c r="AF17" s="121"/>
      <c r="AG17" s="91"/>
      <c r="AH17" s="91"/>
      <c r="AI17" s="108">
        <f>SUM(AI8:AI16)</f>
        <v>209579.81984000001</v>
      </c>
      <c r="AJ17" s="91"/>
      <c r="AK17" s="193"/>
    </row>
    <row r="18" spans="1:37" s="2" customFormat="1" ht="17.25" customHeight="1">
      <c r="A18" s="162">
        <v>0.13500000000000001</v>
      </c>
      <c r="B18" s="25">
        <v>1</v>
      </c>
      <c r="C18" s="146" t="s">
        <v>21</v>
      </c>
      <c r="D18" s="18"/>
      <c r="E18" s="24" t="s">
        <v>5</v>
      </c>
      <c r="F18" s="19"/>
      <c r="G18" s="19"/>
      <c r="H18" s="20">
        <v>0.15</v>
      </c>
      <c r="I18" s="13">
        <f t="shared" si="0"/>
        <v>0</v>
      </c>
      <c r="J18" s="13">
        <f t="shared" si="1"/>
        <v>0</v>
      </c>
      <c r="K18" s="14" t="str">
        <f>IFERROR(I18/F18,"")</f>
        <v/>
      </c>
      <c r="L18" s="46" t="str">
        <f>IFERROR(J18/G18,"")</f>
        <v/>
      </c>
      <c r="M18" s="149"/>
      <c r="N18" s="156">
        <f>N8</f>
        <v>679</v>
      </c>
      <c r="O18" s="156">
        <f>O8</f>
        <v>947</v>
      </c>
      <c r="P18" s="19">
        <v>1</v>
      </c>
      <c r="Q18" s="26">
        <v>32</v>
      </c>
      <c r="R18" s="14">
        <f>IF(ISBLANK(H18),"",P18/N18)</f>
        <v>1.4727540500736377E-3</v>
      </c>
      <c r="S18" s="14">
        <f>IF(ISBLANK(H18),"",Q18/O18)</f>
        <v>3.3790918690601898E-2</v>
      </c>
      <c r="T18" s="23"/>
      <c r="U18" s="27">
        <f>F18-N18</f>
        <v>-679</v>
      </c>
      <c r="V18" s="27">
        <f>G18-O18</f>
        <v>-947</v>
      </c>
      <c r="W18" s="22"/>
      <c r="X18" s="21"/>
      <c r="Y18" s="21"/>
      <c r="Z18" s="54">
        <f t="shared" si="7"/>
        <v>0</v>
      </c>
      <c r="AA18" s="54">
        <f t="shared" si="7"/>
        <v>0</v>
      </c>
      <c r="AB18" s="118"/>
      <c r="AC18" s="118"/>
      <c r="AD18" s="118"/>
      <c r="AE18" s="118"/>
      <c r="AF18" s="118"/>
      <c r="AG18" s="92" t="str">
        <f>IFERROR(VLOOKUP(D18,List,2,0),"")</f>
        <v/>
      </c>
      <c r="AH18" s="2">
        <f t="shared" ref="AH18:AH22" si="8">P18+Q18</f>
        <v>33</v>
      </c>
      <c r="AI18" s="106" t="str">
        <f>IFERROR(AH18*AG18,"")</f>
        <v/>
      </c>
      <c r="AJ18" s="105"/>
      <c r="AK18" s="114" t="str">
        <f>IFERROR((X18+Y18)*AG18,"")</f>
        <v/>
      </c>
    </row>
    <row r="19" spans="1:37" s="2" customFormat="1" ht="17.25" customHeight="1">
      <c r="A19" s="162"/>
      <c r="B19" s="25">
        <v>2</v>
      </c>
      <c r="C19" s="147"/>
      <c r="D19" s="18"/>
      <c r="E19" s="24" t="s">
        <v>5</v>
      </c>
      <c r="F19" s="19"/>
      <c r="G19" s="19"/>
      <c r="H19" s="20">
        <v>0.15</v>
      </c>
      <c r="I19" s="13">
        <f t="shared" si="0"/>
        <v>0</v>
      </c>
      <c r="J19" s="13">
        <f t="shared" si="1"/>
        <v>0</v>
      </c>
      <c r="K19" s="14" t="str">
        <f t="shared" ref="K19:K22" si="9">IFERROR(I19/F19,"")</f>
        <v/>
      </c>
      <c r="L19" s="46" t="str">
        <f t="shared" ref="L19:L22" si="10">IFERROR(J19/G19,"")</f>
        <v/>
      </c>
      <c r="M19" s="149"/>
      <c r="N19" s="157"/>
      <c r="O19" s="157"/>
      <c r="P19" s="19">
        <v>2</v>
      </c>
      <c r="Q19" s="26">
        <v>2</v>
      </c>
      <c r="R19" s="14">
        <f>IF(ISBLANK(H19),"",P19/N18)</f>
        <v>2.9455081001472753E-3</v>
      </c>
      <c r="S19" s="14">
        <f>IF(ISBLANK(H19),"",Q19/O18)</f>
        <v>2.1119324181626186E-3</v>
      </c>
      <c r="T19" s="23"/>
      <c r="U19" s="27">
        <f>F19-N18</f>
        <v>-679</v>
      </c>
      <c r="V19" s="27">
        <f>G19-O18</f>
        <v>-947</v>
      </c>
      <c r="W19" s="22"/>
      <c r="X19" s="21"/>
      <c r="Y19" s="21"/>
      <c r="Z19" s="54">
        <f t="shared" si="7"/>
        <v>0</v>
      </c>
      <c r="AA19" s="54">
        <f t="shared" si="7"/>
        <v>0</v>
      </c>
      <c r="AB19" s="118"/>
      <c r="AC19" s="118"/>
      <c r="AD19" s="118"/>
      <c r="AE19" s="118"/>
      <c r="AF19" s="118"/>
      <c r="AG19" s="92" t="str">
        <f>IFERROR(VLOOKUP(D19,List,2,0),"")</f>
        <v/>
      </c>
      <c r="AH19" s="2">
        <f t="shared" si="8"/>
        <v>4</v>
      </c>
      <c r="AI19" s="106" t="str">
        <f t="shared" ref="AI19:AI22" si="11">IFERROR(AH19*AG19,"")</f>
        <v/>
      </c>
      <c r="AJ19" s="105"/>
      <c r="AK19" s="114" t="str">
        <f t="shared" ref="AK19:AK22" si="12">IFERROR((X19+Y19)*AG19,"")</f>
        <v/>
      </c>
    </row>
    <row r="20" spans="1:37" s="2" customFormat="1" ht="17.25" customHeight="1">
      <c r="A20" s="162"/>
      <c r="B20" s="25">
        <v>3</v>
      </c>
      <c r="C20" s="147"/>
      <c r="D20" s="18"/>
      <c r="E20" s="24" t="s">
        <v>5</v>
      </c>
      <c r="F20" s="19"/>
      <c r="G20" s="19"/>
      <c r="H20" s="20">
        <v>0.15</v>
      </c>
      <c r="I20" s="13">
        <f t="shared" si="0"/>
        <v>0</v>
      </c>
      <c r="J20" s="13">
        <f t="shared" si="1"/>
        <v>0</v>
      </c>
      <c r="K20" s="14" t="str">
        <f t="shared" si="9"/>
        <v/>
      </c>
      <c r="L20" s="46" t="str">
        <f t="shared" si="10"/>
        <v/>
      </c>
      <c r="M20" s="149"/>
      <c r="N20" s="157"/>
      <c r="O20" s="157"/>
      <c r="P20" s="19">
        <v>11</v>
      </c>
      <c r="Q20" s="26">
        <v>21</v>
      </c>
      <c r="R20" s="14">
        <f>IF(ISBLANK(H20),"",P20/N18)</f>
        <v>1.6200294550810016E-2</v>
      </c>
      <c r="S20" s="14">
        <f>IF(ISBLANK(H20),"",Q20/O18)</f>
        <v>2.2175290390707498E-2</v>
      </c>
      <c r="T20" s="23"/>
      <c r="U20" s="27">
        <f>F20-N18</f>
        <v>-679</v>
      </c>
      <c r="V20" s="27">
        <f>G20-O18</f>
        <v>-947</v>
      </c>
      <c r="W20" s="22"/>
      <c r="X20" s="21"/>
      <c r="Y20" s="21"/>
      <c r="Z20" s="54">
        <f>IFERROR(X20/P20,0)</f>
        <v>0</v>
      </c>
      <c r="AA20" s="54">
        <f>IFERROR(Y20/Q20,0)</f>
        <v>0</v>
      </c>
      <c r="AB20" s="118"/>
      <c r="AC20" s="118"/>
      <c r="AD20" s="118"/>
      <c r="AE20" s="118"/>
      <c r="AF20" s="118"/>
      <c r="AG20" s="92" t="str">
        <f>IFERROR(VLOOKUP(D20,List,2,0),"")</f>
        <v/>
      </c>
      <c r="AH20" s="2">
        <f t="shared" si="8"/>
        <v>32</v>
      </c>
      <c r="AI20" s="106" t="str">
        <f t="shared" si="11"/>
        <v/>
      </c>
      <c r="AJ20" s="105"/>
      <c r="AK20" s="114" t="str">
        <f t="shared" si="12"/>
        <v/>
      </c>
    </row>
    <row r="21" spans="1:37" s="2" customFormat="1" ht="17.25" customHeight="1">
      <c r="A21" s="162"/>
      <c r="B21" s="25">
        <v>4</v>
      </c>
      <c r="C21" s="147"/>
      <c r="D21" s="18"/>
      <c r="E21" s="24" t="s">
        <v>5</v>
      </c>
      <c r="F21" s="19"/>
      <c r="G21" s="19"/>
      <c r="H21" s="20">
        <v>0.15</v>
      </c>
      <c r="I21" s="13">
        <f t="shared" si="0"/>
        <v>0</v>
      </c>
      <c r="J21" s="13">
        <f>IF(ISBLANK(H21),"",G21*H21)</f>
        <v>0</v>
      </c>
      <c r="K21" s="14" t="str">
        <f t="shared" si="9"/>
        <v/>
      </c>
      <c r="L21" s="46" t="str">
        <f t="shared" si="10"/>
        <v/>
      </c>
      <c r="M21" s="149"/>
      <c r="N21" s="157"/>
      <c r="O21" s="157"/>
      <c r="P21" s="19">
        <v>12</v>
      </c>
      <c r="Q21" s="26">
        <v>11</v>
      </c>
      <c r="R21" s="14">
        <f>IF(ISBLANK(H21),"",P21/N18)</f>
        <v>1.7673048600883652E-2</v>
      </c>
      <c r="S21" s="14">
        <f>IF(ISBLANK(H21),"",Q21/O18)</f>
        <v>1.1615628299894404E-2</v>
      </c>
      <c r="T21" s="23"/>
      <c r="U21" s="27">
        <f>F21-N18</f>
        <v>-679</v>
      </c>
      <c r="V21" s="27">
        <f>G21-O18</f>
        <v>-947</v>
      </c>
      <c r="W21" s="22"/>
      <c r="X21" s="21"/>
      <c r="Y21" s="21"/>
      <c r="Z21" s="54">
        <f>IFERROR(X21/P21,0)</f>
        <v>0</v>
      </c>
      <c r="AA21" s="54">
        <f>IFERROR(Y21/Q21,0)</f>
        <v>0</v>
      </c>
      <c r="AB21" s="118"/>
      <c r="AC21" s="118"/>
      <c r="AD21" s="118"/>
      <c r="AE21" s="118"/>
      <c r="AF21" s="118"/>
      <c r="AG21" s="92" t="str">
        <f>IFERROR(VLOOKUP(D21,List,2,0),"")</f>
        <v/>
      </c>
      <c r="AH21" s="2">
        <f t="shared" si="8"/>
        <v>23</v>
      </c>
      <c r="AI21" s="106" t="str">
        <f t="shared" si="11"/>
        <v/>
      </c>
      <c r="AJ21" s="105"/>
      <c r="AK21" s="114" t="str">
        <f t="shared" si="12"/>
        <v/>
      </c>
    </row>
    <row r="22" spans="1:37" s="2" customFormat="1" ht="17.25" customHeight="1">
      <c r="A22" s="162"/>
      <c r="B22" s="25">
        <v>5</v>
      </c>
      <c r="C22" s="148"/>
      <c r="D22" s="18"/>
      <c r="E22" s="24" t="s">
        <v>5</v>
      </c>
      <c r="F22" s="19"/>
      <c r="G22" s="19"/>
      <c r="H22" s="20">
        <v>0.15</v>
      </c>
      <c r="I22" s="13">
        <f t="shared" si="0"/>
        <v>0</v>
      </c>
      <c r="J22" s="13">
        <f t="shared" si="1"/>
        <v>0</v>
      </c>
      <c r="K22" s="14" t="str">
        <f t="shared" si="9"/>
        <v/>
      </c>
      <c r="L22" s="46" t="str">
        <f t="shared" si="10"/>
        <v/>
      </c>
      <c r="M22" s="149"/>
      <c r="N22" s="158"/>
      <c r="O22" s="158"/>
      <c r="P22" s="19">
        <v>34</v>
      </c>
      <c r="Q22" s="26">
        <v>34</v>
      </c>
      <c r="R22" s="14">
        <f>IF(ISBLANK(H22),"",P22/N18)</f>
        <v>5.0073637702503684E-2</v>
      </c>
      <c r="S22" s="14">
        <f>IF(ISBLANK(H22),"",Q22/O18)</f>
        <v>3.5902851108764518E-2</v>
      </c>
      <c r="T22" s="23"/>
      <c r="U22" s="27">
        <f>F22-N18</f>
        <v>-679</v>
      </c>
      <c r="V22" s="27">
        <f>G22-O18</f>
        <v>-947</v>
      </c>
      <c r="W22" s="22"/>
      <c r="X22" s="21"/>
      <c r="Y22" s="21"/>
      <c r="Z22" s="54">
        <f t="shared" si="7"/>
        <v>0</v>
      </c>
      <c r="AA22" s="54">
        <f t="shared" si="7"/>
        <v>0</v>
      </c>
      <c r="AB22" s="118"/>
      <c r="AC22" s="118"/>
      <c r="AD22" s="118"/>
      <c r="AE22" s="118"/>
      <c r="AF22" s="118"/>
      <c r="AG22" s="92" t="str">
        <f>IFERROR(VLOOKUP(D22,List,2,0),"")</f>
        <v/>
      </c>
      <c r="AH22" s="2">
        <f t="shared" si="8"/>
        <v>68</v>
      </c>
      <c r="AI22" s="106" t="str">
        <f t="shared" si="11"/>
        <v/>
      </c>
      <c r="AJ22" s="105"/>
      <c r="AK22" s="114" t="str">
        <f t="shared" si="12"/>
        <v/>
      </c>
    </row>
    <row r="23" spans="1:37" s="2" customFormat="1" ht="17.25" customHeight="1">
      <c r="C23" s="159"/>
      <c r="D23" s="160"/>
      <c r="E23" s="161"/>
      <c r="F23" s="36">
        <f>SUM(F18:F22)</f>
        <v>0</v>
      </c>
      <c r="G23" s="36">
        <f>SUM(G18:G22)</f>
        <v>0</v>
      </c>
      <c r="H23" s="62">
        <v>0.1</v>
      </c>
      <c r="I23" s="35">
        <f>SUM(I18:I22)</f>
        <v>0</v>
      </c>
      <c r="J23" s="35">
        <f>SUM(J18:J22)</f>
        <v>0</v>
      </c>
      <c r="K23" s="35" t="str">
        <f>IFERROR(I23/F23,"")</f>
        <v/>
      </c>
      <c r="L23" s="47" t="str">
        <f>IFERROR(J23/G23,"")</f>
        <v/>
      </c>
      <c r="M23" s="80"/>
      <c r="N23" s="63">
        <f>SUM(N18:N22)</f>
        <v>679</v>
      </c>
      <c r="O23" s="36">
        <f>SUM(O18:O22)</f>
        <v>947</v>
      </c>
      <c r="P23" s="35">
        <f>SUM(P18:P22)</f>
        <v>60</v>
      </c>
      <c r="Q23" s="35">
        <f>SUM(Q18:Q22)</f>
        <v>100</v>
      </c>
      <c r="R23" s="35">
        <f>IF(ISBLANK(H23),"",P23/N23)</f>
        <v>8.8365243004418267E-2</v>
      </c>
      <c r="S23" s="35">
        <f>IF(ISBLANK(H23),"",Q23/O23)</f>
        <v>0.10559662090813093</v>
      </c>
      <c r="T23" s="23"/>
      <c r="U23" s="36">
        <f>N23-F23</f>
        <v>679</v>
      </c>
      <c r="V23" s="36">
        <f>O23-G23</f>
        <v>947</v>
      </c>
      <c r="W23" s="22"/>
      <c r="X23" s="35">
        <f>SUM(X18:X22)</f>
        <v>0</v>
      </c>
      <c r="Y23" s="35">
        <f>SUM(Y18:Y22)</f>
        <v>0</v>
      </c>
      <c r="Z23" s="34">
        <f>IFERROR(X23/P23,0)</f>
        <v>0</v>
      </c>
      <c r="AA23" s="34">
        <f>IFERROR(Y23/Q23,0)</f>
        <v>0</v>
      </c>
      <c r="AB23" s="118"/>
      <c r="AC23" s="120">
        <f>X23+Y23</f>
        <v>0</v>
      </c>
      <c r="AD23" s="120">
        <f>Y23+Z23</f>
        <v>0</v>
      </c>
      <c r="AE23" s="118"/>
      <c r="AF23" s="118"/>
      <c r="AG23" s="181" t="s">
        <v>21</v>
      </c>
      <c r="AH23" s="182"/>
      <c r="AI23" s="183"/>
      <c r="AJ23" s="105"/>
      <c r="AK23" s="192">
        <f>SUM(AK18:AK22)</f>
        <v>0</v>
      </c>
    </row>
    <row r="24" spans="1:37" s="83" customFormat="1" ht="17.100000000000001" customHeight="1">
      <c r="C24" s="57"/>
      <c r="D24" s="55"/>
      <c r="E24" s="56"/>
      <c r="F24" s="84"/>
      <c r="G24" s="85"/>
      <c r="H24" s="86"/>
      <c r="I24" s="84"/>
      <c r="J24" s="84"/>
      <c r="K24" s="84"/>
      <c r="L24" s="87"/>
      <c r="M24" s="90"/>
      <c r="N24" s="143">
        <f>N23+O23</f>
        <v>1626</v>
      </c>
      <c r="O24" s="144"/>
      <c r="P24" s="143">
        <f>P23+Q23</f>
        <v>160</v>
      </c>
      <c r="Q24" s="144"/>
      <c r="R24" s="84"/>
      <c r="S24" s="84"/>
      <c r="T24" s="88"/>
      <c r="U24" s="84"/>
      <c r="V24" s="84"/>
      <c r="W24" s="58"/>
      <c r="X24" s="84"/>
      <c r="Y24" s="84"/>
      <c r="Z24" s="89"/>
      <c r="AA24" s="89"/>
      <c r="AB24" s="121"/>
      <c r="AC24" s="121"/>
      <c r="AD24" s="122"/>
      <c r="AE24" s="121"/>
      <c r="AF24" s="121"/>
      <c r="AG24" s="105"/>
      <c r="AH24" s="105"/>
      <c r="AI24" s="108">
        <f>SUM(AI18:AI23)</f>
        <v>0</v>
      </c>
      <c r="AJ24" s="91"/>
      <c r="AK24" s="193"/>
    </row>
    <row r="25" spans="1:37" s="2" customFormat="1" ht="17.25" customHeight="1">
      <c r="A25" s="145">
        <v>0.36</v>
      </c>
      <c r="B25" s="25">
        <v>1</v>
      </c>
      <c r="C25" s="146" t="s">
        <v>44</v>
      </c>
      <c r="D25" s="18"/>
      <c r="E25" s="24" t="s">
        <v>5</v>
      </c>
      <c r="F25" s="19"/>
      <c r="G25" s="19"/>
      <c r="H25" s="20">
        <v>0.15</v>
      </c>
      <c r="I25" s="13">
        <f t="shared" si="0"/>
        <v>0</v>
      </c>
      <c r="J25" s="13">
        <f t="shared" si="1"/>
        <v>0</v>
      </c>
      <c r="K25" s="14" t="str">
        <f>IFERROR(I25/F25,"")</f>
        <v/>
      </c>
      <c r="L25" s="46" t="str">
        <f>IFERROR(J25/G25,"")</f>
        <v/>
      </c>
      <c r="M25" s="80"/>
      <c r="N25" s="156">
        <f>N18</f>
        <v>679</v>
      </c>
      <c r="O25" s="156">
        <f>O18</f>
        <v>947</v>
      </c>
      <c r="P25" s="19">
        <v>1</v>
      </c>
      <c r="Q25" s="26">
        <v>3</v>
      </c>
      <c r="R25" s="14">
        <f>IF(ISBLANK(H25),"",P25/N25)</f>
        <v>1.4727540500736377E-3</v>
      </c>
      <c r="S25" s="14">
        <f>IF(ISBLANK(H25),"",Q25/O25)</f>
        <v>3.1678986272439284E-3</v>
      </c>
      <c r="T25" s="23"/>
      <c r="U25" s="27">
        <f>F25-N25</f>
        <v>-679</v>
      </c>
      <c r="V25" s="27">
        <f>G25-O25</f>
        <v>-947</v>
      </c>
      <c r="W25" s="22"/>
      <c r="X25" s="21"/>
      <c r="Y25" s="21"/>
      <c r="Z25" s="54">
        <f t="shared" si="7"/>
        <v>0</v>
      </c>
      <c r="AA25" s="54">
        <f t="shared" si="7"/>
        <v>0</v>
      </c>
      <c r="AB25" s="118"/>
      <c r="AC25" s="118"/>
      <c r="AD25" s="118"/>
      <c r="AE25" s="118"/>
      <c r="AF25" s="118"/>
      <c r="AG25" s="92" t="str">
        <f>IFERROR(VLOOKUP(D25,List,2,0),"")</f>
        <v/>
      </c>
      <c r="AH25" s="2">
        <f t="shared" ref="AH25:AH26" si="13">P25+Q25</f>
        <v>4</v>
      </c>
      <c r="AI25" s="106" t="str">
        <f>IFERROR(AH25*AG25,"")</f>
        <v/>
      </c>
      <c r="AJ25" s="105"/>
      <c r="AK25" s="114" t="str">
        <f>IFERROR((X25+Y25)*AG25,"")</f>
        <v/>
      </c>
    </row>
    <row r="26" spans="1:37" s="2" customFormat="1" ht="17.25" customHeight="1">
      <c r="A26" s="145"/>
      <c r="B26" s="25">
        <v>2</v>
      </c>
      <c r="C26" s="148"/>
      <c r="D26" s="18"/>
      <c r="E26" s="24" t="s">
        <v>5</v>
      </c>
      <c r="F26" s="19"/>
      <c r="G26" s="19"/>
      <c r="H26" s="20">
        <v>0.15</v>
      </c>
      <c r="I26" s="13">
        <f t="shared" si="0"/>
        <v>0</v>
      </c>
      <c r="J26" s="13">
        <f t="shared" si="1"/>
        <v>0</v>
      </c>
      <c r="K26" s="14" t="str">
        <f>IFERROR(I26/F26,"")</f>
        <v/>
      </c>
      <c r="L26" s="46" t="str">
        <f>IFERROR(J26/G26,"")</f>
        <v/>
      </c>
      <c r="M26" s="80"/>
      <c r="N26" s="157"/>
      <c r="O26" s="157"/>
      <c r="P26" s="19">
        <v>2</v>
      </c>
      <c r="Q26" s="26">
        <v>3</v>
      </c>
      <c r="R26" s="14">
        <f>IF(ISBLANK(H26),"",P26/N25)</f>
        <v>2.9455081001472753E-3</v>
      </c>
      <c r="S26" s="14">
        <f>IF(ISBLANK(H26),"",Q26/O25)</f>
        <v>3.1678986272439284E-3</v>
      </c>
      <c r="T26" s="23"/>
      <c r="U26" s="27">
        <f>F26-N25</f>
        <v>-679</v>
      </c>
      <c r="V26" s="27">
        <f>G26-O25</f>
        <v>-947</v>
      </c>
      <c r="W26" s="22"/>
      <c r="X26" s="21"/>
      <c r="Y26" s="21"/>
      <c r="Z26" s="54">
        <f t="shared" si="7"/>
        <v>0</v>
      </c>
      <c r="AA26" s="54">
        <f t="shared" si="7"/>
        <v>0</v>
      </c>
      <c r="AB26" s="118"/>
      <c r="AC26" s="118"/>
      <c r="AD26" s="118"/>
      <c r="AE26" s="118"/>
      <c r="AF26" s="118"/>
      <c r="AG26" s="92" t="str">
        <f>IFERROR(VLOOKUP(D26,List,2,0),"")</f>
        <v/>
      </c>
      <c r="AH26" s="2">
        <f t="shared" si="13"/>
        <v>5</v>
      </c>
      <c r="AI26" s="106" t="str">
        <f>IFERROR(AH26*AG26,"")</f>
        <v/>
      </c>
      <c r="AJ26" s="105"/>
      <c r="AK26" s="114" t="str">
        <f>IFERROR((X26+Y26)*AG26,"")</f>
        <v/>
      </c>
    </row>
    <row r="27" spans="1:37" s="2" customFormat="1" ht="17.25" customHeight="1">
      <c r="C27" s="159"/>
      <c r="D27" s="160"/>
      <c r="E27" s="161"/>
      <c r="F27" s="36">
        <f>SUM(F25:F26)</f>
        <v>0</v>
      </c>
      <c r="G27" s="36">
        <f>SUM(G25:G26)</f>
        <v>0</v>
      </c>
      <c r="H27" s="62">
        <v>0.1</v>
      </c>
      <c r="I27" s="35">
        <f>SUM(I24:I26)</f>
        <v>0</v>
      </c>
      <c r="J27" s="35">
        <f>SUM(J25:J26)</f>
        <v>0</v>
      </c>
      <c r="K27" s="35" t="str">
        <f>IFERROR(I27/F27,"")</f>
        <v/>
      </c>
      <c r="L27" s="47" t="str">
        <f>IFERROR(J27/G27,"")</f>
        <v/>
      </c>
      <c r="M27" s="80"/>
      <c r="N27" s="63">
        <f>SUM(N25:N26)</f>
        <v>679</v>
      </c>
      <c r="O27" s="36">
        <f>SUM(O25:O26)</f>
        <v>947</v>
      </c>
      <c r="P27" s="35">
        <f>SUM(P25:P26)</f>
        <v>3</v>
      </c>
      <c r="Q27" s="35">
        <f>SUM(Q25:Q26)</f>
        <v>6</v>
      </c>
      <c r="R27" s="35">
        <f>IF(ISBLANK(H27),"",P27/N27)</f>
        <v>4.418262150220913E-3</v>
      </c>
      <c r="S27" s="35">
        <f>IF(ISBLANK(H27),"",Q27/O27)</f>
        <v>6.3357972544878568E-3</v>
      </c>
      <c r="T27" s="23"/>
      <c r="U27" s="36">
        <f>N27-F27</f>
        <v>679</v>
      </c>
      <c r="V27" s="36">
        <f>O27-G27</f>
        <v>947</v>
      </c>
      <c r="W27" s="22"/>
      <c r="X27" s="35">
        <f>SUM(X25:X26)</f>
        <v>0</v>
      </c>
      <c r="Y27" s="35">
        <f>SUM(Y25:Y26)</f>
        <v>0</v>
      </c>
      <c r="Z27" s="34">
        <f>IFERROR(X27/P27,0)</f>
        <v>0</v>
      </c>
      <c r="AA27" s="34">
        <f>IFERROR(Y27/Q27,0)</f>
        <v>0</v>
      </c>
      <c r="AB27" s="118"/>
      <c r="AC27" s="120">
        <f>X27+Y27</f>
        <v>0</v>
      </c>
      <c r="AD27" s="120">
        <f>Y27+Z27</f>
        <v>0</v>
      </c>
      <c r="AE27" s="118"/>
      <c r="AF27" s="118"/>
      <c r="AG27" s="181" t="s">
        <v>44</v>
      </c>
      <c r="AH27" s="182"/>
      <c r="AI27" s="183"/>
      <c r="AJ27" s="105"/>
      <c r="AK27" s="194">
        <f>SUM(AK25:AK26)</f>
        <v>0</v>
      </c>
    </row>
    <row r="28" spans="1:37" s="83" customFormat="1" ht="17.100000000000001" customHeight="1">
      <c r="C28" s="57"/>
      <c r="D28" s="55"/>
      <c r="E28" s="56"/>
      <c r="F28" s="84"/>
      <c r="G28" s="85"/>
      <c r="H28" s="86"/>
      <c r="I28" s="84"/>
      <c r="J28" s="84"/>
      <c r="K28" s="84"/>
      <c r="L28" s="87"/>
      <c r="M28" s="90"/>
      <c r="N28" s="143">
        <f>N27+O27</f>
        <v>1626</v>
      </c>
      <c r="O28" s="144"/>
      <c r="P28" s="143">
        <f>P27+Q27</f>
        <v>9</v>
      </c>
      <c r="Q28" s="144"/>
      <c r="R28" s="84"/>
      <c r="S28" s="84"/>
      <c r="T28" s="88"/>
      <c r="U28" s="84"/>
      <c r="V28" s="84"/>
      <c r="W28" s="58"/>
      <c r="X28" s="84"/>
      <c r="Y28" s="84"/>
      <c r="Z28" s="89"/>
      <c r="AA28" s="89"/>
      <c r="AB28" s="121"/>
      <c r="AC28" s="121"/>
      <c r="AD28" s="122"/>
      <c r="AE28" s="121"/>
      <c r="AF28" s="121"/>
      <c r="AG28" s="91"/>
      <c r="AH28" s="91"/>
      <c r="AI28" s="108">
        <f>SUM(AI25:AI27)</f>
        <v>0</v>
      </c>
      <c r="AJ28" s="91"/>
      <c r="AK28" s="195"/>
    </row>
    <row r="29" spans="1:37" s="2" customFormat="1" ht="17.25" customHeight="1">
      <c r="A29" s="162">
        <v>0.85099999999999998</v>
      </c>
      <c r="B29" s="25">
        <v>1</v>
      </c>
      <c r="C29" s="146" t="s">
        <v>23</v>
      </c>
      <c r="D29" s="18"/>
      <c r="E29" s="24" t="s">
        <v>5</v>
      </c>
      <c r="F29" s="19"/>
      <c r="G29" s="19"/>
      <c r="H29" s="20">
        <v>0.1</v>
      </c>
      <c r="I29" s="13">
        <f t="shared" si="0"/>
        <v>0</v>
      </c>
      <c r="J29" s="13">
        <f t="shared" si="1"/>
        <v>0</v>
      </c>
      <c r="K29" s="14" t="str">
        <f>IFERROR(I29/F29,"")</f>
        <v/>
      </c>
      <c r="L29" s="46" t="str">
        <f>IFERROR(J29/G29,"")</f>
        <v/>
      </c>
      <c r="M29" s="80"/>
      <c r="N29" s="156">
        <f>N25</f>
        <v>679</v>
      </c>
      <c r="O29" s="156">
        <f>O25</f>
        <v>947</v>
      </c>
      <c r="P29" s="19">
        <v>12</v>
      </c>
      <c r="Q29" s="26">
        <v>21</v>
      </c>
      <c r="R29" s="14">
        <f>IF(ISBLANK(H29),"",P29/N29)</f>
        <v>1.7673048600883652E-2</v>
      </c>
      <c r="S29" s="14">
        <f>IF(ISBLANK(H29),"",Q29/O29)</f>
        <v>2.2175290390707498E-2</v>
      </c>
      <c r="T29" s="23"/>
      <c r="U29" s="27">
        <f>F29-N29</f>
        <v>-679</v>
      </c>
      <c r="V29" s="27">
        <f>G29-O29</f>
        <v>-947</v>
      </c>
      <c r="W29" s="22"/>
      <c r="X29" s="21"/>
      <c r="Y29" s="21"/>
      <c r="Z29" s="54">
        <f>IFERROR(X29/P29,0)</f>
        <v>0</v>
      </c>
      <c r="AA29" s="54">
        <f t="shared" si="7"/>
        <v>0</v>
      </c>
      <c r="AB29" s="118"/>
      <c r="AC29" s="118"/>
      <c r="AD29" s="118"/>
      <c r="AE29" s="118"/>
      <c r="AF29" s="118"/>
      <c r="AG29" s="92" t="str">
        <f>IFERROR(VLOOKUP(D29,List,2,0),"")</f>
        <v/>
      </c>
      <c r="AH29" s="2">
        <f t="shared" ref="AH29:AH35" si="14">P29+Q29</f>
        <v>33</v>
      </c>
      <c r="AI29" s="106" t="str">
        <f>IFERROR(AH29*AG29,"")</f>
        <v/>
      </c>
      <c r="AJ29" s="105"/>
      <c r="AK29" s="114" t="str">
        <f>IFERROR((X29+Y29)*AG29,"")</f>
        <v/>
      </c>
    </row>
    <row r="30" spans="1:37" s="2" customFormat="1" ht="17.25" customHeight="1">
      <c r="A30" s="162"/>
      <c r="B30" s="25">
        <v>2</v>
      </c>
      <c r="C30" s="147"/>
      <c r="D30" s="18"/>
      <c r="E30" s="24" t="s">
        <v>5</v>
      </c>
      <c r="F30" s="19"/>
      <c r="G30" s="19"/>
      <c r="H30" s="20">
        <v>0.1</v>
      </c>
      <c r="I30" s="13">
        <f t="shared" si="0"/>
        <v>0</v>
      </c>
      <c r="J30" s="13">
        <f t="shared" si="1"/>
        <v>0</v>
      </c>
      <c r="K30" s="14" t="str">
        <f t="shared" ref="K30:K35" si="15">IFERROR(I30/F30,"")</f>
        <v/>
      </c>
      <c r="L30" s="46" t="str">
        <f t="shared" ref="L30:L35" si="16">IFERROR(J30/G30,"")</f>
        <v/>
      </c>
      <c r="M30" s="80"/>
      <c r="N30" s="157"/>
      <c r="O30" s="157"/>
      <c r="P30" s="19">
        <v>11</v>
      </c>
      <c r="Q30" s="26">
        <v>2</v>
      </c>
      <c r="R30" s="14">
        <f>IF(ISBLANK(H30),"",P30/N29)</f>
        <v>1.6200294550810016E-2</v>
      </c>
      <c r="S30" s="14">
        <f>IF(ISBLANK(H30),"",Q30/O29)</f>
        <v>2.1119324181626186E-3</v>
      </c>
      <c r="T30" s="23"/>
      <c r="U30" s="27">
        <f>F30-N29</f>
        <v>-679</v>
      </c>
      <c r="V30" s="27">
        <f>G30-O29</f>
        <v>-947</v>
      </c>
      <c r="W30" s="22"/>
      <c r="X30" s="21"/>
      <c r="Y30" s="21"/>
      <c r="Z30" s="54">
        <f>IFERROR(X30/P30,0)</f>
        <v>0</v>
      </c>
      <c r="AA30" s="54">
        <f t="shared" si="7"/>
        <v>0</v>
      </c>
      <c r="AB30" s="118"/>
      <c r="AC30" s="118"/>
      <c r="AD30" s="118"/>
      <c r="AE30" s="118"/>
      <c r="AF30" s="118"/>
      <c r="AG30" s="92" t="str">
        <f>IFERROR(VLOOKUP(D30,List,2,0),"")</f>
        <v/>
      </c>
      <c r="AH30" s="2">
        <f t="shared" si="14"/>
        <v>13</v>
      </c>
      <c r="AI30" s="106" t="str">
        <f t="shared" ref="AI30:AI35" si="17">IFERROR(AH30*AG30,"")</f>
        <v/>
      </c>
      <c r="AJ30" s="105"/>
      <c r="AK30" s="114" t="str">
        <f t="shared" ref="AK30:AK35" si="18">IFERROR((X30+Y30)*AG30,"")</f>
        <v/>
      </c>
    </row>
    <row r="31" spans="1:37" s="2" customFormat="1" ht="17.25" customHeight="1">
      <c r="A31" s="162"/>
      <c r="B31" s="25">
        <v>3</v>
      </c>
      <c r="C31" s="147"/>
      <c r="D31" s="18"/>
      <c r="E31" s="24" t="s">
        <v>5</v>
      </c>
      <c r="F31" s="19"/>
      <c r="G31" s="19"/>
      <c r="H31" s="20">
        <v>0.1</v>
      </c>
      <c r="I31" s="13">
        <f>IF(ISBLANK(H31),"",F31*H31)</f>
        <v>0</v>
      </c>
      <c r="J31" s="13">
        <f>IF(ISBLANK(H31),"",G31*H31)</f>
        <v>0</v>
      </c>
      <c r="K31" s="14" t="str">
        <f t="shared" si="15"/>
        <v/>
      </c>
      <c r="L31" s="46" t="str">
        <f t="shared" si="16"/>
        <v/>
      </c>
      <c r="M31" s="80"/>
      <c r="N31" s="157"/>
      <c r="O31" s="157"/>
      <c r="P31" s="19">
        <v>11</v>
      </c>
      <c r="Q31" s="26">
        <v>1</v>
      </c>
      <c r="R31" s="14">
        <f>IF(ISBLANK(H31),"",P31/N29)</f>
        <v>1.6200294550810016E-2</v>
      </c>
      <c r="S31" s="14">
        <f>IF(ISBLANK(H31),"",Q31/O29)</f>
        <v>1.0559662090813093E-3</v>
      </c>
      <c r="T31" s="23"/>
      <c r="U31" s="27">
        <f>F31-N29</f>
        <v>-679</v>
      </c>
      <c r="V31" s="27">
        <f>G31-O29</f>
        <v>-947</v>
      </c>
      <c r="W31" s="22"/>
      <c r="X31" s="21"/>
      <c r="Y31" s="21"/>
      <c r="Z31" s="54">
        <f>IFERROR(X31/P31,0)</f>
        <v>0</v>
      </c>
      <c r="AA31" s="54">
        <f>IFERROR(Y31/Q31,0)</f>
        <v>0</v>
      </c>
      <c r="AB31" s="118"/>
      <c r="AC31" s="118"/>
      <c r="AD31" s="118"/>
      <c r="AE31" s="118"/>
      <c r="AF31" s="118"/>
      <c r="AG31" s="92" t="str">
        <f>IFERROR(VLOOKUP(D31,List,2,0),"")</f>
        <v/>
      </c>
      <c r="AH31" s="2">
        <f t="shared" si="14"/>
        <v>12</v>
      </c>
      <c r="AI31" s="106" t="str">
        <f t="shared" si="17"/>
        <v/>
      </c>
      <c r="AJ31" s="105"/>
      <c r="AK31" s="114" t="str">
        <f t="shared" si="18"/>
        <v/>
      </c>
    </row>
    <row r="32" spans="1:37" s="2" customFormat="1" ht="17.25" customHeight="1">
      <c r="A32" s="162"/>
      <c r="B32" s="25">
        <v>4</v>
      </c>
      <c r="C32" s="147"/>
      <c r="D32" s="18"/>
      <c r="E32" s="24" t="s">
        <v>5</v>
      </c>
      <c r="F32" s="19"/>
      <c r="G32" s="19"/>
      <c r="H32" s="20">
        <v>0.1</v>
      </c>
      <c r="I32" s="13">
        <f>IF(ISBLANK(H32),"",F32*H32)</f>
        <v>0</v>
      </c>
      <c r="J32" s="13">
        <f>IF(ISBLANK(H32),"",G32*H32)</f>
        <v>0</v>
      </c>
      <c r="K32" s="14" t="str">
        <f t="shared" si="15"/>
        <v/>
      </c>
      <c r="L32" s="46" t="str">
        <f t="shared" si="16"/>
        <v/>
      </c>
      <c r="M32" s="80"/>
      <c r="N32" s="157"/>
      <c r="O32" s="157"/>
      <c r="P32" s="19">
        <v>11</v>
      </c>
      <c r="Q32" s="26">
        <v>1</v>
      </c>
      <c r="R32" s="14">
        <f>IF(ISBLANK(H32),"",P32/N29)</f>
        <v>1.6200294550810016E-2</v>
      </c>
      <c r="S32" s="14">
        <f>IF(ISBLANK(H32),"",Q32/O29)</f>
        <v>1.0559662090813093E-3</v>
      </c>
      <c r="T32" s="23"/>
      <c r="U32" s="27">
        <f>F32-N29</f>
        <v>-679</v>
      </c>
      <c r="V32" s="27">
        <f>G32-O29</f>
        <v>-947</v>
      </c>
      <c r="W32" s="22"/>
      <c r="X32" s="21"/>
      <c r="Y32" s="21"/>
      <c r="Z32" s="54">
        <f t="shared" si="7"/>
        <v>0</v>
      </c>
      <c r="AA32" s="54">
        <f t="shared" si="7"/>
        <v>0</v>
      </c>
      <c r="AB32" s="118"/>
      <c r="AC32" s="118"/>
      <c r="AD32" s="118"/>
      <c r="AE32" s="118"/>
      <c r="AF32" s="118"/>
      <c r="AG32" s="92" t="str">
        <f>IFERROR(VLOOKUP(D32,List,2,0),"")</f>
        <v/>
      </c>
      <c r="AH32" s="2">
        <f t="shared" si="14"/>
        <v>12</v>
      </c>
      <c r="AI32" s="106" t="str">
        <f t="shared" si="17"/>
        <v/>
      </c>
      <c r="AJ32" s="105"/>
      <c r="AK32" s="114" t="str">
        <f t="shared" si="18"/>
        <v/>
      </c>
    </row>
    <row r="33" spans="1:37" s="2" customFormat="1" ht="17.25" customHeight="1">
      <c r="A33" s="162"/>
      <c r="B33" s="25">
        <v>5</v>
      </c>
      <c r="C33" s="147"/>
      <c r="D33" s="18"/>
      <c r="E33" s="24" t="s">
        <v>5</v>
      </c>
      <c r="F33" s="19"/>
      <c r="G33" s="19"/>
      <c r="H33" s="20">
        <v>0.1</v>
      </c>
      <c r="I33" s="13">
        <f t="shared" si="0"/>
        <v>0</v>
      </c>
      <c r="J33" s="13">
        <f t="shared" si="1"/>
        <v>0</v>
      </c>
      <c r="K33" s="14" t="str">
        <f t="shared" si="15"/>
        <v/>
      </c>
      <c r="L33" s="46" t="str">
        <f t="shared" si="16"/>
        <v/>
      </c>
      <c r="M33" s="80"/>
      <c r="N33" s="157"/>
      <c r="O33" s="157"/>
      <c r="P33" s="19">
        <v>11</v>
      </c>
      <c r="Q33" s="26">
        <v>1</v>
      </c>
      <c r="R33" s="14">
        <f>IF(ISBLANK(H33),"",P33/N29)</f>
        <v>1.6200294550810016E-2</v>
      </c>
      <c r="S33" s="14">
        <f>IF(ISBLANK(H33),"",Q33/O29)</f>
        <v>1.0559662090813093E-3</v>
      </c>
      <c r="T33" s="23"/>
      <c r="U33" s="27">
        <f>F33-N29</f>
        <v>-679</v>
      </c>
      <c r="V33" s="27">
        <f>G33-O29</f>
        <v>-947</v>
      </c>
      <c r="W33" s="22"/>
      <c r="X33" s="21"/>
      <c r="Y33" s="21"/>
      <c r="Z33" s="54">
        <f t="shared" si="7"/>
        <v>0</v>
      </c>
      <c r="AA33" s="54">
        <f t="shared" si="7"/>
        <v>0</v>
      </c>
      <c r="AB33" s="118"/>
      <c r="AC33" s="118"/>
      <c r="AD33" s="118"/>
      <c r="AE33" s="118"/>
      <c r="AF33" s="118"/>
      <c r="AG33" s="92" t="str">
        <f>IFERROR(VLOOKUP(D33,List,2,0),"")</f>
        <v/>
      </c>
      <c r="AH33" s="2">
        <f t="shared" si="14"/>
        <v>12</v>
      </c>
      <c r="AI33" s="106" t="str">
        <f t="shared" si="17"/>
        <v/>
      </c>
      <c r="AJ33" s="105"/>
      <c r="AK33" s="114" t="str">
        <f t="shared" si="18"/>
        <v/>
      </c>
    </row>
    <row r="34" spans="1:37" s="2" customFormat="1" ht="17.25" customHeight="1">
      <c r="A34" s="162"/>
      <c r="B34" s="25">
        <v>6</v>
      </c>
      <c r="C34" s="147"/>
      <c r="D34" s="18"/>
      <c r="E34" s="24" t="s">
        <v>5</v>
      </c>
      <c r="F34" s="19"/>
      <c r="G34" s="19"/>
      <c r="H34" s="20">
        <v>0.1</v>
      </c>
      <c r="I34" s="13">
        <f t="shared" si="0"/>
        <v>0</v>
      </c>
      <c r="J34" s="13">
        <f t="shared" si="1"/>
        <v>0</v>
      </c>
      <c r="K34" s="14" t="str">
        <f t="shared" si="15"/>
        <v/>
      </c>
      <c r="L34" s="46" t="str">
        <f t="shared" si="16"/>
        <v/>
      </c>
      <c r="M34" s="80"/>
      <c r="N34" s="157"/>
      <c r="O34" s="157"/>
      <c r="P34" s="19">
        <v>11</v>
      </c>
      <c r="Q34" s="26">
        <v>1</v>
      </c>
      <c r="R34" s="14">
        <f>IF(ISBLANK(H34),"",P34/N29)</f>
        <v>1.6200294550810016E-2</v>
      </c>
      <c r="S34" s="14">
        <f>IF(ISBLANK(H34),"",Q34/O29)</f>
        <v>1.0559662090813093E-3</v>
      </c>
      <c r="T34" s="23"/>
      <c r="U34" s="27">
        <f>F34-N29</f>
        <v>-679</v>
      </c>
      <c r="V34" s="27">
        <f>G34-O29</f>
        <v>-947</v>
      </c>
      <c r="W34" s="22"/>
      <c r="X34" s="21"/>
      <c r="Y34" s="21"/>
      <c r="Z34" s="54">
        <f t="shared" si="7"/>
        <v>0</v>
      </c>
      <c r="AA34" s="54">
        <f t="shared" si="7"/>
        <v>0</v>
      </c>
      <c r="AB34" s="118"/>
      <c r="AC34" s="118"/>
      <c r="AD34" s="118"/>
      <c r="AE34" s="118"/>
      <c r="AF34" s="118"/>
      <c r="AG34" s="92" t="str">
        <f>IFERROR(VLOOKUP(D34,List,2,0),"")</f>
        <v/>
      </c>
      <c r="AH34" s="2">
        <f t="shared" si="14"/>
        <v>12</v>
      </c>
      <c r="AI34" s="106" t="str">
        <f t="shared" si="17"/>
        <v/>
      </c>
      <c r="AJ34" s="105"/>
      <c r="AK34" s="114" t="str">
        <f t="shared" si="18"/>
        <v/>
      </c>
    </row>
    <row r="35" spans="1:37" s="2" customFormat="1" ht="17.25" customHeight="1">
      <c r="A35" s="162"/>
      <c r="B35" s="25">
        <v>7</v>
      </c>
      <c r="C35" s="148"/>
      <c r="D35" s="18"/>
      <c r="E35" s="24" t="s">
        <v>5</v>
      </c>
      <c r="F35" s="19"/>
      <c r="G35" s="19"/>
      <c r="H35" s="20">
        <v>0.1</v>
      </c>
      <c r="I35" s="13">
        <f t="shared" si="0"/>
        <v>0</v>
      </c>
      <c r="J35" s="13">
        <f t="shared" si="1"/>
        <v>0</v>
      </c>
      <c r="K35" s="14" t="str">
        <f t="shared" si="15"/>
        <v/>
      </c>
      <c r="L35" s="46" t="str">
        <f t="shared" si="16"/>
        <v/>
      </c>
      <c r="M35" s="80"/>
      <c r="N35" s="157"/>
      <c r="O35" s="157"/>
      <c r="P35" s="19">
        <v>12</v>
      </c>
      <c r="Q35" s="26">
        <v>1</v>
      </c>
      <c r="R35" s="14">
        <f>IF(ISBLANK(H35),"",P35/N29)</f>
        <v>1.7673048600883652E-2</v>
      </c>
      <c r="S35" s="14">
        <f>IF(ISBLANK(H35),"",Q35/O29)</f>
        <v>1.0559662090813093E-3</v>
      </c>
      <c r="T35" s="23"/>
      <c r="U35" s="27">
        <f>F35-N29</f>
        <v>-679</v>
      </c>
      <c r="V35" s="27">
        <f>G35-O29</f>
        <v>-947</v>
      </c>
      <c r="W35" s="22"/>
      <c r="X35" s="21"/>
      <c r="Y35" s="21"/>
      <c r="Z35" s="54">
        <f t="shared" si="7"/>
        <v>0</v>
      </c>
      <c r="AA35" s="54">
        <f t="shared" si="7"/>
        <v>0</v>
      </c>
      <c r="AB35" s="118"/>
      <c r="AC35" s="118"/>
      <c r="AD35" s="118"/>
      <c r="AE35" s="118"/>
      <c r="AF35" s="118"/>
      <c r="AG35" s="92" t="str">
        <f>IFERROR(VLOOKUP(D35,List,2,0),"")</f>
        <v/>
      </c>
      <c r="AH35" s="2">
        <f t="shared" si="14"/>
        <v>13</v>
      </c>
      <c r="AI35" s="106" t="str">
        <f t="shared" si="17"/>
        <v/>
      </c>
      <c r="AJ35" s="105"/>
      <c r="AK35" s="114" t="str">
        <f t="shared" si="18"/>
        <v/>
      </c>
    </row>
    <row r="36" spans="1:37" s="2" customFormat="1" ht="17.25" customHeight="1">
      <c r="C36" s="159"/>
      <c r="D36" s="160"/>
      <c r="E36" s="161"/>
      <c r="F36" s="36">
        <f>SUM(F29:F35)</f>
        <v>0</v>
      </c>
      <c r="G36" s="36">
        <f>SUM(G29:G35)</f>
        <v>0</v>
      </c>
      <c r="H36" s="62">
        <v>0.1</v>
      </c>
      <c r="I36" s="35">
        <f>SUM(I29:I35)</f>
        <v>0</v>
      </c>
      <c r="J36" s="35">
        <f>SUM(J29:J35)</f>
        <v>0</v>
      </c>
      <c r="K36" s="35" t="str">
        <f>IFERROR(I36/F36,"")</f>
        <v/>
      </c>
      <c r="L36" s="47" t="str">
        <f>IFERROR(J36/G36,"")</f>
        <v/>
      </c>
      <c r="M36" s="80"/>
      <c r="N36" s="63">
        <f>SUM(N29:N35)</f>
        <v>679</v>
      </c>
      <c r="O36" s="36">
        <f>SUM(O29:O35)</f>
        <v>947</v>
      </c>
      <c r="P36" s="35">
        <f>SUM(P29:P35)</f>
        <v>79</v>
      </c>
      <c r="Q36" s="35">
        <f>SUM(Q29:Q35)</f>
        <v>28</v>
      </c>
      <c r="R36" s="35">
        <f>IF(ISBLANK(H36),"",P36/N36)</f>
        <v>0.11634756995581738</v>
      </c>
      <c r="S36" s="35">
        <f>IF(ISBLANK(H36),"",Q36/O36)</f>
        <v>2.9567053854276663E-2</v>
      </c>
      <c r="T36" s="23"/>
      <c r="U36" s="36">
        <f>N36-F36</f>
        <v>679</v>
      </c>
      <c r="V36" s="36">
        <f>O36-G36</f>
        <v>947</v>
      </c>
      <c r="W36" s="22"/>
      <c r="X36" s="35">
        <f>SUM(X29:X35)</f>
        <v>0</v>
      </c>
      <c r="Y36" s="35">
        <f>SUM(Y29:Y35)</f>
        <v>0</v>
      </c>
      <c r="Z36" s="34">
        <f>IFERROR(X36/P36,0)</f>
        <v>0</v>
      </c>
      <c r="AA36" s="34">
        <f>IFERROR(Y36/Q36,0)</f>
        <v>0</v>
      </c>
      <c r="AB36" s="118"/>
      <c r="AC36" s="120">
        <f>X36+Y36</f>
        <v>0</v>
      </c>
      <c r="AD36" s="120">
        <f>Y36+Z36</f>
        <v>0</v>
      </c>
      <c r="AE36" s="118"/>
      <c r="AF36" s="118"/>
      <c r="AG36" s="181" t="s">
        <v>23</v>
      </c>
      <c r="AH36" s="182"/>
      <c r="AI36" s="183"/>
      <c r="AJ36" s="105"/>
      <c r="AK36" s="194">
        <f>SUM(AK29:AK35)</f>
        <v>0</v>
      </c>
    </row>
    <row r="37" spans="1:37" s="83" customFormat="1" ht="17.100000000000001" customHeight="1">
      <c r="C37" s="57"/>
      <c r="D37" s="55"/>
      <c r="E37" s="56"/>
      <c r="F37" s="84"/>
      <c r="G37" s="85"/>
      <c r="H37" s="86"/>
      <c r="I37" s="84"/>
      <c r="J37" s="84"/>
      <c r="K37" s="84"/>
      <c r="L37" s="87"/>
      <c r="M37" s="90"/>
      <c r="N37" s="143">
        <f>N36+O36</f>
        <v>1626</v>
      </c>
      <c r="O37" s="144"/>
      <c r="P37" s="143">
        <f>P36+Q36</f>
        <v>107</v>
      </c>
      <c r="Q37" s="144"/>
      <c r="R37" s="84"/>
      <c r="S37" s="84"/>
      <c r="T37" s="88"/>
      <c r="U37" s="84"/>
      <c r="V37" s="84"/>
      <c r="W37" s="58"/>
      <c r="X37" s="84"/>
      <c r="Y37" s="84"/>
      <c r="Z37" s="89"/>
      <c r="AA37" s="89"/>
      <c r="AB37" s="121"/>
      <c r="AC37" s="121"/>
      <c r="AD37" s="122"/>
      <c r="AE37" s="121"/>
      <c r="AF37" s="121"/>
      <c r="AG37" s="91"/>
      <c r="AH37" s="91"/>
      <c r="AI37" s="108">
        <f>SUM(AI29:AI36)</f>
        <v>0</v>
      </c>
      <c r="AJ37" s="91"/>
      <c r="AK37" s="195"/>
    </row>
    <row r="38" spans="1:37">
      <c r="Z38" s="59"/>
      <c r="AA38" s="59"/>
      <c r="AB38" s="115"/>
      <c r="AC38" s="115"/>
      <c r="AD38" s="115"/>
      <c r="AE38" s="115"/>
      <c r="AF38" s="115"/>
    </row>
    <row r="39" spans="1:37" ht="24" customHeight="1">
      <c r="Z39" s="60">
        <f>SUM(Z36:Z37)+Z27+Z23+Z16</f>
        <v>0</v>
      </c>
      <c r="AA39" s="60">
        <f>SUM(AA36:AA37)+AA27+AA23+AA16</f>
        <v>0</v>
      </c>
      <c r="AB39" s="115"/>
      <c r="AC39" s="123">
        <f>AC36+AC27+AC23+AC16</f>
        <v>0</v>
      </c>
      <c r="AD39" s="123">
        <f>AD36+AD27+AD23+AD16</f>
        <v>0</v>
      </c>
      <c r="AE39" s="115"/>
      <c r="AF39" s="115"/>
    </row>
    <row r="40" spans="1:37">
      <c r="Z40" s="179">
        <f>Z39+AA39</f>
        <v>0</v>
      </c>
      <c r="AA40" s="180"/>
    </row>
  </sheetData>
  <mergeCells count="53">
    <mergeCell ref="AK5:AK6"/>
    <mergeCell ref="AK16:AK17"/>
    <mergeCell ref="AK23:AK24"/>
    <mergeCell ref="AK27:AK28"/>
    <mergeCell ref="AK36:AK37"/>
    <mergeCell ref="AG16:AI16"/>
    <mergeCell ref="AG23:AI23"/>
    <mergeCell ref="AG27:AI27"/>
    <mergeCell ref="AG36:AI36"/>
    <mergeCell ref="AG5:AI6"/>
    <mergeCell ref="Z40:AA40"/>
    <mergeCell ref="C23:E23"/>
    <mergeCell ref="A25:A26"/>
    <mergeCell ref="C25:C26"/>
    <mergeCell ref="N25:N26"/>
    <mergeCell ref="O25:O26"/>
    <mergeCell ref="C27:E27"/>
    <mergeCell ref="A29:A35"/>
    <mergeCell ref="C29:C35"/>
    <mergeCell ref="N29:N35"/>
    <mergeCell ref="O29:O35"/>
    <mergeCell ref="C36:E36"/>
    <mergeCell ref="N24:O24"/>
    <mergeCell ref="P24:Q24"/>
    <mergeCell ref="N37:O37"/>
    <mergeCell ref="P37:Q37"/>
    <mergeCell ref="R8:V8"/>
    <mergeCell ref="R13:S13"/>
    <mergeCell ref="U13:V13"/>
    <mergeCell ref="R14:R15"/>
    <mergeCell ref="S14:S15"/>
    <mergeCell ref="U14:U15"/>
    <mergeCell ref="V14:V15"/>
    <mergeCell ref="C4:E4"/>
    <mergeCell ref="A5:A7"/>
    <mergeCell ref="N5:S5"/>
    <mergeCell ref="X5:AA5"/>
    <mergeCell ref="N6:O6"/>
    <mergeCell ref="N28:O28"/>
    <mergeCell ref="P28:Q28"/>
    <mergeCell ref="A8:A15"/>
    <mergeCell ref="C8:C15"/>
    <mergeCell ref="M8:M15"/>
    <mergeCell ref="N8:N15"/>
    <mergeCell ref="O8:O15"/>
    <mergeCell ref="O18:O22"/>
    <mergeCell ref="N17:O17"/>
    <mergeCell ref="P17:Q17"/>
    <mergeCell ref="C16:E16"/>
    <mergeCell ref="M16:M22"/>
    <mergeCell ref="A18:A22"/>
    <mergeCell ref="C18:C22"/>
    <mergeCell ref="N18:N22"/>
  </mergeCells>
  <dataValidations count="1">
    <dataValidation type="list" allowBlank="1" showInputMessage="1" showErrorMessage="1" sqref="C8 C23:C25 C16:C18 C36:C37 C27:C29">
      <formula1>Type</formula1>
    </dataValidation>
  </dataValidations>
  <pageMargins left="0.39370078740157483" right="0.39370078740157483" top="0.39370078740157483" bottom="0.39370078740157483" header="0.51181102362204722" footer="0.51181102362204722"/>
  <pageSetup paperSize="9" scale="51" orientation="landscape" r:id="rId1"/>
  <headerFooter alignWithMargins="0"/>
  <drawing r:id="rId2"/>
  <extLst xmlns:xr="http://schemas.microsoft.com/office/spreadsheetml/2014/revision"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189225AC-9D01-2742-A9D4-65A83DAB795F}">
            <x14:iconSet custom="1">
              <x14:cfvo type="percent">
                <xm:f>0</xm:f>
              </x14:cfvo>
              <x14:cfvo type="num" gte="0">
                <xm:f>$A$8</xm:f>
              </x14:cfvo>
              <x14:cfvo type="num" gte="0">
                <xm:f>$A$8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S9</xm:sqref>
        </x14:conditionalFormatting>
        <x14:conditionalFormatting xmlns:xm="http://schemas.microsoft.com/office/excel/2006/main">
          <x14:cfRule type="iconSet" priority="3" id="{438D6270-7508-3744-8BC3-5197700B7024}">
            <x14:iconSet custom="1">
              <x14:cfvo type="percent">
                <xm:f>0</xm:f>
              </x14:cfvo>
              <x14:cfvo type="num" gte="0">
                <xm:f>$A$8</xm:f>
              </x14:cfvo>
              <x14:cfvo type="num" gte="0">
                <xm:f>$A$8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S10</xm:sqref>
        </x14:conditionalFormatting>
        <x14:conditionalFormatting xmlns:xm="http://schemas.microsoft.com/office/excel/2006/main">
          <x14:cfRule type="iconSet" priority="2" id="{8662FFA8-14C6-3347-9B1A-28DCB6336DA0}">
            <x14:iconSet custom="1">
              <x14:cfvo type="percent">
                <xm:f>0</xm:f>
              </x14:cfvo>
              <x14:cfvo type="num" gte="0">
                <xm:f>$A$8</xm:f>
              </x14:cfvo>
              <x14:cfvo type="num" gte="0">
                <xm:f>$A$8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S11</xm:sqref>
        </x14:conditionalFormatting>
        <x14:conditionalFormatting xmlns:xm="http://schemas.microsoft.com/office/excel/2006/main">
          <x14:cfRule type="iconSet" priority="1" id="{DA224583-0BAC-704F-8907-9761A7C3B13E}">
            <x14:iconSet custom="1">
              <x14:cfvo type="percent">
                <xm:f>0</xm:f>
              </x14:cfvo>
              <x14:cfvo type="num" gte="0">
                <xm:f>$A$8</xm:f>
              </x14:cfvo>
              <x14:cfvo type="num" gte="0">
                <xm:f>$A$8</xm:f>
              </x14:cfvo>
              <x14:cfIcon iconSet="3TrafficLights1" iconId="2"/>
              <x14:cfIcon iconSet="3TrafficLights1" iconId="2"/>
              <x14:cfIcon iconSet="3TrafficLights1" iconId="0"/>
            </x14:iconSet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'Drop-down lists &amp; Tutorial'!$B$58:$B$98</xm:f>
          </x14:formula1>
          <xm:sqref>D29:D35</xm:sqref>
        </x14:dataValidation>
        <x14:dataValidation type="list" allowBlank="1" showInputMessage="1" showErrorMessage="1" xr:uid="{00000000-0002-0000-0100-000002000000}">
          <x14:formula1>
            <xm:f>'Drop-down lists &amp; Tutorial'!$B$25:$B$39</xm:f>
          </x14:formula1>
          <xm:sqref>D25:D26</xm:sqref>
        </x14:dataValidation>
        <x14:dataValidation type="list" allowBlank="1" showInputMessage="1" showErrorMessage="1" xr:uid="{00000000-0002-0000-0100-000003000000}">
          <x14:formula1>
            <xm:f>'Drop-down lists &amp; Tutorial'!$B$41:$B$56</xm:f>
          </x14:formula1>
          <xm:sqref>D18:D22</xm:sqref>
        </x14:dataValidation>
        <x14:dataValidation type="list" allowBlank="1" showInputMessage="1" showErrorMessage="1" xr:uid="{00000000-0002-0000-0100-000004000000}">
          <x14:formula1>
            <xm:f>'Drop-down lists &amp; Tutorial'!$B$8:$B$23</xm:f>
          </x14:formula1>
          <xm:sqref>D8:D15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Drop-down lists &amp; Tutorial</vt:lpstr>
      <vt:lpstr>Day (1)</vt:lpstr>
      <vt:lpstr>List</vt:lpstr>
      <vt:lpstr>'Day (1)'!Zone_d_impression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Borel (CAC KAZ)</dc:creator>
  <cp:lastModifiedBy>Michel</cp:lastModifiedBy>
  <cp:lastPrinted>2018-08-04T05:03:41Z</cp:lastPrinted>
  <dcterms:created xsi:type="dcterms:W3CDTF">2004-01-21T10:35:42Z</dcterms:created>
  <dcterms:modified xsi:type="dcterms:W3CDTF">2018-08-17T05:43:39Z</dcterms:modified>
</cp:coreProperties>
</file>