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O Laetitia\Documents\"/>
    </mc:Choice>
  </mc:AlternateContent>
  <xr:revisionPtr revIDLastSave="0" documentId="8_{452CA4BD-3D37-4503-9ED3-BE2D024D3C2F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Sheet1!$B$1:$C$1140</definedName>
    <definedName name="AsOfDate1">Sheet2!$V$7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21"/>
</workbook>
</file>

<file path=xl/calcChain.xml><?xml version="1.0" encoding="utf-8"?>
<calcChain xmlns="http://schemas.openxmlformats.org/spreadsheetml/2006/main">
  <c r="A30" i="2" l="1"/>
  <c r="A31" i="2"/>
  <c r="A36" i="2"/>
  <c r="C38" i="2"/>
  <c r="C36" i="2"/>
  <c r="C34" i="2"/>
  <c r="C32" i="2"/>
  <c r="C30" i="2"/>
  <c r="E29" i="2" s="1"/>
  <c r="F29" i="2" s="1"/>
  <c r="G29" i="2" s="1"/>
  <c r="I29" i="2" s="1"/>
  <c r="J29" i="2" s="1"/>
  <c r="K29" i="2" s="1"/>
  <c r="L29" i="2" s="1"/>
  <c r="M29" i="2" s="1"/>
  <c r="O29" i="2" s="1"/>
  <c r="P29" i="2" s="1"/>
  <c r="Q29" i="2" s="1"/>
  <c r="R29" i="2" s="1"/>
  <c r="O27" i="2"/>
  <c r="BR152" i="1"/>
  <c r="BD152" i="1"/>
  <c r="AP152" i="1"/>
  <c r="AB152" i="1"/>
  <c r="N152" i="1"/>
  <c r="BR151" i="1"/>
  <c r="BD151" i="1"/>
  <c r="AP151" i="1"/>
  <c r="AB151" i="1"/>
  <c r="N151" i="1"/>
  <c r="BR150" i="1"/>
  <c r="BD150" i="1"/>
  <c r="AP150" i="1"/>
  <c r="AB150" i="1"/>
  <c r="N150" i="1"/>
  <c r="BR149" i="1"/>
  <c r="BD149" i="1"/>
  <c r="AP149" i="1"/>
  <c r="AB149" i="1"/>
  <c r="N149" i="1"/>
  <c r="BR148" i="1"/>
  <c r="BD148" i="1"/>
  <c r="AP148" i="1"/>
  <c r="AB148" i="1"/>
  <c r="N148" i="1"/>
  <c r="BR147" i="1"/>
  <c r="BD147" i="1"/>
  <c r="AP147" i="1"/>
  <c r="AB147" i="1"/>
  <c r="N147" i="1"/>
  <c r="BR146" i="1"/>
  <c r="BD146" i="1"/>
  <c r="AP146" i="1"/>
  <c r="AB146" i="1"/>
  <c r="N146" i="1"/>
  <c r="BR145" i="1"/>
  <c r="BD145" i="1"/>
  <c r="AP145" i="1"/>
  <c r="AB145" i="1"/>
  <c r="N145" i="1"/>
  <c r="BR140" i="1"/>
  <c r="BD140" i="1"/>
  <c r="AP140" i="1"/>
  <c r="AB140" i="1"/>
  <c r="N140" i="1"/>
  <c r="BR139" i="1"/>
  <c r="BD139" i="1"/>
  <c r="AP139" i="1"/>
  <c r="AB139" i="1"/>
  <c r="N139" i="1"/>
  <c r="BR138" i="1"/>
  <c r="BD138" i="1"/>
  <c r="AP138" i="1"/>
  <c r="AB138" i="1"/>
  <c r="N138" i="1"/>
  <c r="BR137" i="1"/>
  <c r="BD137" i="1"/>
  <c r="AP137" i="1"/>
  <c r="AB137" i="1"/>
  <c r="N137" i="1"/>
  <c r="BR136" i="1"/>
  <c r="BD136" i="1"/>
  <c r="AP136" i="1"/>
  <c r="AB136" i="1"/>
  <c r="N136" i="1"/>
  <c r="BR135" i="1"/>
  <c r="BD135" i="1"/>
  <c r="AP135" i="1"/>
  <c r="AB135" i="1"/>
  <c r="N135" i="1"/>
  <c r="BR134" i="1"/>
  <c r="BD134" i="1"/>
  <c r="AP134" i="1"/>
  <c r="AB134" i="1"/>
  <c r="N134" i="1"/>
  <c r="BR133" i="1"/>
  <c r="BD133" i="1"/>
  <c r="AP133" i="1"/>
  <c r="AB133" i="1"/>
  <c r="N133" i="1"/>
  <c r="BR128" i="1"/>
  <c r="BD128" i="1"/>
  <c r="AP128" i="1"/>
  <c r="AB128" i="1"/>
  <c r="N128" i="1"/>
  <c r="BR127" i="1"/>
  <c r="BD127" i="1"/>
  <c r="AP127" i="1"/>
  <c r="AB127" i="1"/>
  <c r="N127" i="1"/>
  <c r="BR126" i="1"/>
  <c r="BD126" i="1"/>
  <c r="AP126" i="1"/>
  <c r="AB126" i="1"/>
  <c r="N126" i="1"/>
  <c r="BR125" i="1"/>
  <c r="BD125" i="1"/>
  <c r="AP125" i="1"/>
  <c r="AB125" i="1"/>
  <c r="N125" i="1"/>
  <c r="BR124" i="1"/>
  <c r="BD124" i="1"/>
  <c r="AP124" i="1"/>
  <c r="AB124" i="1"/>
  <c r="N124" i="1"/>
  <c r="BR123" i="1"/>
  <c r="BD123" i="1"/>
  <c r="AP123" i="1"/>
  <c r="AB123" i="1"/>
  <c r="N123" i="1"/>
  <c r="BR122" i="1"/>
  <c r="BD122" i="1"/>
  <c r="AP122" i="1"/>
  <c r="AB122" i="1"/>
  <c r="N122" i="1"/>
  <c r="BR121" i="1"/>
  <c r="BD121" i="1"/>
  <c r="AP121" i="1"/>
  <c r="AB121" i="1"/>
  <c r="N121" i="1"/>
  <c r="BR116" i="1"/>
  <c r="BD116" i="1"/>
  <c r="AP116" i="1"/>
  <c r="AB116" i="1"/>
  <c r="N116" i="1"/>
  <c r="BR115" i="1"/>
  <c r="BD115" i="1"/>
  <c r="AP115" i="1"/>
  <c r="AB115" i="1"/>
  <c r="N115" i="1"/>
  <c r="BR114" i="1"/>
  <c r="BD114" i="1"/>
  <c r="AP114" i="1"/>
  <c r="AB114" i="1"/>
  <c r="N114" i="1"/>
  <c r="BR113" i="1"/>
  <c r="BD113" i="1"/>
  <c r="AP113" i="1"/>
  <c r="AB113" i="1"/>
  <c r="N113" i="1"/>
  <c r="BR112" i="1"/>
  <c r="BD112" i="1"/>
  <c r="AP112" i="1"/>
  <c r="AB112" i="1"/>
  <c r="N112" i="1"/>
  <c r="BR111" i="1"/>
  <c r="BD111" i="1"/>
  <c r="AP111" i="1"/>
  <c r="AB111" i="1"/>
  <c r="N111" i="1"/>
  <c r="BR110" i="1"/>
  <c r="BD110" i="1"/>
  <c r="AP110" i="1"/>
  <c r="AB110" i="1"/>
  <c r="N110" i="1"/>
  <c r="BR109" i="1"/>
  <c r="BD109" i="1"/>
  <c r="AP109" i="1"/>
  <c r="AB109" i="1"/>
  <c r="N109" i="1"/>
  <c r="CF104" i="1"/>
  <c r="BR104" i="1"/>
  <c r="BD104" i="1"/>
  <c r="AP104" i="1"/>
  <c r="AB104" i="1"/>
  <c r="N104" i="1"/>
  <c r="CF103" i="1"/>
  <c r="BR103" i="1"/>
  <c r="BD103" i="1"/>
  <c r="AP103" i="1"/>
  <c r="AB103" i="1"/>
  <c r="N103" i="1"/>
  <c r="CF102" i="1"/>
  <c r="BR102" i="1"/>
  <c r="BD102" i="1"/>
  <c r="AP102" i="1"/>
  <c r="AB102" i="1"/>
  <c r="N102" i="1"/>
  <c r="CF101" i="1"/>
  <c r="BR101" i="1"/>
  <c r="BD101" i="1"/>
  <c r="AP101" i="1"/>
  <c r="AB101" i="1"/>
  <c r="N101" i="1"/>
  <c r="CF100" i="1"/>
  <c r="BR100" i="1"/>
  <c r="BD100" i="1"/>
  <c r="AP100" i="1"/>
  <c r="AB100" i="1"/>
  <c r="N100" i="1"/>
  <c r="CF99" i="1"/>
  <c r="BR99" i="1"/>
  <c r="BD99" i="1"/>
  <c r="AP99" i="1"/>
  <c r="AB99" i="1"/>
  <c r="N99" i="1"/>
  <c r="CF98" i="1"/>
  <c r="BR98" i="1"/>
  <c r="BD98" i="1"/>
  <c r="AP98" i="1"/>
  <c r="AB98" i="1"/>
  <c r="N98" i="1"/>
  <c r="CF97" i="1"/>
  <c r="BR97" i="1"/>
  <c r="BD97" i="1"/>
  <c r="AP97" i="1"/>
  <c r="AB97" i="1"/>
  <c r="N97" i="1"/>
  <c r="CF92" i="1"/>
  <c r="BR92" i="1"/>
  <c r="BD92" i="1"/>
  <c r="AP92" i="1"/>
  <c r="AB92" i="1"/>
  <c r="N92" i="1"/>
  <c r="CF91" i="1"/>
  <c r="BR91" i="1"/>
  <c r="BD91" i="1"/>
  <c r="AP91" i="1"/>
  <c r="AB91" i="1"/>
  <c r="N91" i="1"/>
  <c r="CF90" i="1"/>
  <c r="BR90" i="1"/>
  <c r="BD90" i="1"/>
  <c r="AP90" i="1"/>
  <c r="AB90" i="1"/>
  <c r="N90" i="1"/>
  <c r="CF89" i="1"/>
  <c r="BR89" i="1"/>
  <c r="BD89" i="1"/>
  <c r="AP89" i="1"/>
  <c r="AB89" i="1"/>
  <c r="N89" i="1"/>
  <c r="CF88" i="1"/>
  <c r="BR88" i="1"/>
  <c r="BD88" i="1"/>
  <c r="AP88" i="1"/>
  <c r="AB88" i="1"/>
  <c r="N88" i="1"/>
  <c r="CF87" i="1"/>
  <c r="BR87" i="1"/>
  <c r="BD87" i="1"/>
  <c r="AP87" i="1"/>
  <c r="AB87" i="1"/>
  <c r="N87" i="1"/>
  <c r="CF86" i="1"/>
  <c r="BR86" i="1"/>
  <c r="BD86" i="1"/>
  <c r="AP86" i="1"/>
  <c r="AB86" i="1"/>
  <c r="N86" i="1"/>
  <c r="CF85" i="1"/>
  <c r="BR85" i="1"/>
  <c r="BD85" i="1"/>
  <c r="AP85" i="1"/>
  <c r="AB85" i="1"/>
  <c r="N85" i="1"/>
  <c r="CF80" i="1"/>
  <c r="BR80" i="1"/>
  <c r="BD80" i="1"/>
  <c r="AP80" i="1"/>
  <c r="AB80" i="1"/>
  <c r="N80" i="1"/>
  <c r="CF79" i="1"/>
  <c r="BR79" i="1"/>
  <c r="BD79" i="1"/>
  <c r="AP79" i="1"/>
  <c r="AB79" i="1"/>
  <c r="N79" i="1"/>
  <c r="CF78" i="1"/>
  <c r="BR78" i="1"/>
  <c r="BD78" i="1"/>
  <c r="AP78" i="1"/>
  <c r="AB78" i="1"/>
  <c r="N78" i="1"/>
  <c r="CF77" i="1"/>
  <c r="BR77" i="1"/>
  <c r="BD77" i="1"/>
  <c r="AP77" i="1"/>
  <c r="AB77" i="1"/>
  <c r="N77" i="1"/>
  <c r="CF76" i="1"/>
  <c r="BR76" i="1"/>
  <c r="BD76" i="1"/>
  <c r="AP76" i="1"/>
  <c r="AB76" i="1"/>
  <c r="N76" i="1"/>
  <c r="CF75" i="1"/>
  <c r="BR75" i="1"/>
  <c r="BD75" i="1"/>
  <c r="AP75" i="1"/>
  <c r="AB75" i="1"/>
  <c r="N75" i="1"/>
  <c r="CF74" i="1"/>
  <c r="BR74" i="1"/>
  <c r="BD74" i="1"/>
  <c r="AP74" i="1"/>
  <c r="AB74" i="1"/>
  <c r="N74" i="1"/>
  <c r="CF73" i="1"/>
  <c r="BR73" i="1"/>
  <c r="BD73" i="1"/>
  <c r="AP73" i="1"/>
  <c r="AB73" i="1"/>
  <c r="N73" i="1"/>
  <c r="CF68" i="1"/>
  <c r="BR68" i="1"/>
  <c r="BD68" i="1"/>
  <c r="AP68" i="1"/>
  <c r="AB68" i="1"/>
  <c r="N68" i="1"/>
  <c r="CF67" i="1"/>
  <c r="BR67" i="1"/>
  <c r="BD67" i="1"/>
  <c r="AP67" i="1"/>
  <c r="AB67" i="1"/>
  <c r="N67" i="1"/>
  <c r="CF66" i="1"/>
  <c r="BR66" i="1"/>
  <c r="BD66" i="1"/>
  <c r="AP66" i="1"/>
  <c r="AB66" i="1"/>
  <c r="N66" i="1"/>
  <c r="CF65" i="1"/>
  <c r="BR65" i="1"/>
  <c r="BD65" i="1"/>
  <c r="AP65" i="1"/>
  <c r="AB65" i="1"/>
  <c r="N65" i="1"/>
  <c r="CF64" i="1"/>
  <c r="BR64" i="1"/>
  <c r="BD64" i="1"/>
  <c r="AP64" i="1"/>
  <c r="AB64" i="1"/>
  <c r="N64" i="1"/>
  <c r="CF63" i="1"/>
  <c r="BR63" i="1"/>
  <c r="BD63" i="1"/>
  <c r="AP63" i="1"/>
  <c r="AB63" i="1"/>
  <c r="N63" i="1"/>
  <c r="CF62" i="1"/>
  <c r="BR62" i="1"/>
  <c r="BD62" i="1"/>
  <c r="AP62" i="1"/>
  <c r="AB62" i="1"/>
  <c r="N62" i="1"/>
  <c r="CF61" i="1"/>
  <c r="BR61" i="1"/>
  <c r="BD61" i="1"/>
  <c r="AP61" i="1"/>
  <c r="AB61" i="1"/>
  <c r="N61" i="1"/>
  <c r="CF56" i="1"/>
  <c r="BR56" i="1"/>
  <c r="BD56" i="1"/>
  <c r="AP56" i="1"/>
  <c r="AB56" i="1"/>
  <c r="N56" i="1"/>
  <c r="CF55" i="1"/>
  <c r="BR55" i="1"/>
  <c r="BD55" i="1"/>
  <c r="AP55" i="1"/>
  <c r="AB55" i="1"/>
  <c r="N55" i="1"/>
  <c r="CF54" i="1"/>
  <c r="BR54" i="1"/>
  <c r="BD54" i="1"/>
  <c r="AP54" i="1"/>
  <c r="AB54" i="1"/>
  <c r="N54" i="1"/>
  <c r="CF53" i="1"/>
  <c r="BR53" i="1"/>
  <c r="BD53" i="1"/>
  <c r="AP53" i="1"/>
  <c r="AB53" i="1"/>
  <c r="N53" i="1"/>
  <c r="CF52" i="1"/>
  <c r="BR52" i="1"/>
  <c r="BD52" i="1"/>
  <c r="AP52" i="1"/>
  <c r="AB52" i="1"/>
  <c r="N52" i="1"/>
  <c r="CF51" i="1"/>
  <c r="BR51" i="1"/>
  <c r="BD51" i="1"/>
  <c r="AP51" i="1"/>
  <c r="AB51" i="1"/>
  <c r="N51" i="1"/>
  <c r="CF50" i="1"/>
  <c r="BR50" i="1"/>
  <c r="BD50" i="1"/>
  <c r="AP50" i="1"/>
  <c r="AB50" i="1"/>
  <c r="N50" i="1"/>
  <c r="CF49" i="1"/>
  <c r="BR49" i="1"/>
  <c r="BD49" i="1"/>
  <c r="AP49" i="1"/>
  <c r="AB49" i="1"/>
  <c r="N49" i="1"/>
  <c r="BR154" i="1"/>
  <c r="BD154" i="1"/>
  <c r="AP154" i="1"/>
  <c r="AB154" i="1"/>
  <c r="N154" i="1"/>
  <c r="BR153" i="1"/>
  <c r="BD153" i="1"/>
  <c r="AP153" i="1"/>
  <c r="AB153" i="1"/>
  <c r="N153" i="1"/>
  <c r="BR142" i="1"/>
  <c r="BD142" i="1"/>
  <c r="AP142" i="1"/>
  <c r="AB142" i="1"/>
  <c r="N142" i="1"/>
  <c r="BR141" i="1"/>
  <c r="BD141" i="1"/>
  <c r="AP141" i="1"/>
  <c r="AB141" i="1"/>
  <c r="N141" i="1"/>
  <c r="BR130" i="1"/>
  <c r="BD130" i="1"/>
  <c r="AP130" i="1"/>
  <c r="AB130" i="1"/>
  <c r="N130" i="1"/>
  <c r="BR129" i="1"/>
  <c r="BD129" i="1"/>
  <c r="AP129" i="1"/>
  <c r="AB129" i="1"/>
  <c r="N129" i="1"/>
  <c r="BR118" i="1"/>
  <c r="BD118" i="1"/>
  <c r="AP118" i="1"/>
  <c r="AB118" i="1"/>
  <c r="N118" i="1"/>
  <c r="BR117" i="1"/>
  <c r="BD117" i="1"/>
  <c r="AP117" i="1"/>
  <c r="AB117" i="1"/>
  <c r="N117" i="1"/>
  <c r="CF106" i="1"/>
  <c r="BR106" i="1"/>
  <c r="BD106" i="1"/>
  <c r="AP106" i="1"/>
  <c r="AB106" i="1"/>
  <c r="N106" i="1"/>
  <c r="CF105" i="1"/>
  <c r="BR105" i="1"/>
  <c r="BD105" i="1"/>
  <c r="AP105" i="1"/>
  <c r="AB105" i="1"/>
  <c r="N105" i="1"/>
  <c r="CF94" i="1"/>
  <c r="BR94" i="1"/>
  <c r="BD94" i="1"/>
  <c r="AP94" i="1"/>
  <c r="AB94" i="1"/>
  <c r="N94" i="1"/>
  <c r="CF93" i="1"/>
  <c r="BR93" i="1"/>
  <c r="BD93" i="1"/>
  <c r="AP93" i="1"/>
  <c r="AB93" i="1"/>
  <c r="N93" i="1"/>
  <c r="CF82" i="1"/>
  <c r="BR82" i="1"/>
  <c r="BD82" i="1"/>
  <c r="AP82" i="1"/>
  <c r="AB82" i="1"/>
  <c r="N82" i="1"/>
  <c r="CF81" i="1"/>
  <c r="BR81" i="1"/>
  <c r="BD81" i="1"/>
  <c r="AP81" i="1"/>
  <c r="AB81" i="1"/>
  <c r="N81" i="1"/>
  <c r="CF70" i="1"/>
  <c r="BR70" i="1"/>
  <c r="BD70" i="1"/>
  <c r="AP70" i="1"/>
  <c r="AB70" i="1"/>
  <c r="N70" i="1"/>
  <c r="CF69" i="1"/>
  <c r="BR69" i="1"/>
  <c r="BD69" i="1"/>
  <c r="AP69" i="1"/>
  <c r="AB69" i="1"/>
  <c r="N69" i="1"/>
  <c r="CF58" i="1"/>
  <c r="BR58" i="1"/>
  <c r="BD58" i="1"/>
  <c r="AP58" i="1"/>
  <c r="AB58" i="1"/>
  <c r="N58" i="1"/>
  <c r="CF57" i="1"/>
  <c r="BR57" i="1"/>
  <c r="BD57" i="1"/>
  <c r="AP57" i="1"/>
  <c r="AB57" i="1"/>
  <c r="N57" i="1"/>
  <c r="S29" i="2" l="1"/>
  <c r="BO154" i="1" l="1"/>
  <c r="BO81" i="1"/>
  <c r="BO62" i="1"/>
  <c r="BO101" i="1"/>
  <c r="BO75" i="1"/>
  <c r="BO87" i="1"/>
  <c r="BO146" i="1"/>
  <c r="BO115" i="1"/>
  <c r="BO51" i="1"/>
  <c r="BO88" i="1"/>
  <c r="BO113" i="1"/>
  <c r="BO124" i="1"/>
  <c r="BO127" i="1"/>
  <c r="BO109" i="1"/>
  <c r="BO126" i="1"/>
  <c r="BO78" i="1"/>
  <c r="BO116" i="1"/>
  <c r="BO54" i="1"/>
  <c r="BO147" i="1"/>
  <c r="BO100" i="1"/>
  <c r="BO91" i="1"/>
  <c r="BO73" i="1"/>
  <c r="BO85" i="1"/>
  <c r="BO121" i="1"/>
  <c r="BO82" i="1"/>
  <c r="BO104" i="1"/>
  <c r="BO76" i="1"/>
  <c r="BO49" i="1"/>
  <c r="BO98" i="1"/>
  <c r="BO141" i="1"/>
  <c r="BO50" i="1"/>
  <c r="BO52" i="1"/>
  <c r="BO63" i="1"/>
  <c r="BO112" i="1"/>
  <c r="BO114" i="1"/>
  <c r="BO68" i="1"/>
  <c r="BO129" i="1"/>
  <c r="BO123" i="1"/>
  <c r="BO151" i="1"/>
  <c r="BO125" i="1"/>
  <c r="BO93" i="1"/>
  <c r="BO79" i="1"/>
  <c r="BO56" i="1"/>
  <c r="BO111" i="1"/>
  <c r="BO137" i="1"/>
  <c r="BO53" i="1"/>
  <c r="BO128" i="1"/>
  <c r="BO97" i="1"/>
  <c r="BO136" i="1"/>
  <c r="BO106" i="1"/>
  <c r="BO64" i="1"/>
  <c r="BO69" i="1"/>
  <c r="BO134" i="1"/>
  <c r="BO67" i="1"/>
  <c r="BO55" i="1"/>
  <c r="BO118" i="1"/>
  <c r="BO99" i="1"/>
  <c r="BO152" i="1"/>
  <c r="BO61" i="1"/>
  <c r="BO145" i="1"/>
  <c r="BO57" i="1"/>
  <c r="BO133" i="1"/>
  <c r="BO142" i="1"/>
  <c r="BO74" i="1"/>
  <c r="BO139" i="1"/>
  <c r="BO135" i="1"/>
  <c r="BO80" i="1"/>
  <c r="BO92" i="1"/>
  <c r="BO148" i="1"/>
  <c r="BO140" i="1"/>
  <c r="BO77" i="1"/>
  <c r="BO130" i="1"/>
  <c r="BO110" i="1"/>
  <c r="BO102" i="1"/>
  <c r="BO122" i="1"/>
  <c r="BO65" i="1"/>
  <c r="BO153" i="1"/>
  <c r="BO90" i="1"/>
  <c r="BO138" i="1"/>
  <c r="BO89" i="1"/>
  <c r="BO66" i="1"/>
  <c r="BO117" i="1"/>
  <c r="BO103" i="1"/>
  <c r="BO70" i="1"/>
  <c r="BO105" i="1"/>
  <c r="BO58" i="1"/>
  <c r="BO150" i="1"/>
  <c r="BO149" i="1"/>
  <c r="BO94" i="1"/>
  <c r="BO86" i="1"/>
  <c r="BG73" i="1"/>
  <c r="BG136" i="1"/>
  <c r="BG54" i="1"/>
  <c r="BG146" i="1"/>
  <c r="BG110" i="1"/>
  <c r="BG103" i="1"/>
  <c r="BG113" i="1"/>
  <c r="BG152" i="1"/>
  <c r="BG87" i="1"/>
  <c r="BG123" i="1"/>
  <c r="BG49" i="1"/>
  <c r="BG67" i="1"/>
  <c r="BG99" i="1"/>
  <c r="BG74" i="1"/>
  <c r="BG106" i="1"/>
  <c r="BG109" i="1"/>
  <c r="BG140" i="1"/>
  <c r="BG64" i="1"/>
  <c r="BG85" i="1"/>
  <c r="BG52" i="1"/>
  <c r="BG129" i="1"/>
  <c r="BG102" i="1"/>
  <c r="BG90" i="1"/>
  <c r="BG111" i="1"/>
  <c r="BG86" i="1"/>
  <c r="BG51" i="1"/>
  <c r="BG69" i="1"/>
  <c r="BG66" i="1"/>
  <c r="BG145" i="1"/>
  <c r="BG148" i="1"/>
  <c r="BG114" i="1"/>
  <c r="BG153" i="1"/>
  <c r="BG98" i="1"/>
  <c r="BG104" i="1"/>
  <c r="BG116" i="1"/>
  <c r="BG97" i="1"/>
  <c r="BG101" i="1"/>
  <c r="BG55" i="1"/>
  <c r="BG121" i="1"/>
  <c r="BG117" i="1"/>
  <c r="BG81" i="1"/>
  <c r="BG100" i="1"/>
  <c r="BG92" i="1"/>
  <c r="BG62" i="1"/>
  <c r="BG150" i="1"/>
  <c r="BG76" i="1"/>
  <c r="BG65" i="1"/>
  <c r="BG50" i="1"/>
  <c r="BG75" i="1"/>
  <c r="BG91" i="1"/>
  <c r="BG80" i="1"/>
  <c r="BG77" i="1"/>
  <c r="BG58" i="1"/>
  <c r="BG135" i="1"/>
  <c r="BG112" i="1"/>
  <c r="BG70" i="1"/>
  <c r="BG133" i="1"/>
  <c r="BG63" i="1"/>
  <c r="BG88" i="1"/>
  <c r="BG79" i="1"/>
  <c r="BG125" i="1"/>
  <c r="BG141" i="1"/>
  <c r="BG78" i="1"/>
  <c r="BG122" i="1"/>
  <c r="BG115" i="1"/>
  <c r="BG139" i="1"/>
  <c r="BG126" i="1"/>
  <c r="BG68" i="1"/>
  <c r="BG134" i="1"/>
  <c r="BG89" i="1"/>
  <c r="BG105" i="1"/>
  <c r="BG82" i="1"/>
  <c r="BG137" i="1"/>
  <c r="BG142" i="1"/>
  <c r="BG53" i="1"/>
  <c r="BG93" i="1"/>
  <c r="BG118" i="1"/>
  <c r="BG154" i="1"/>
  <c r="BG128" i="1"/>
  <c r="BG61" i="1"/>
  <c r="BG56" i="1"/>
  <c r="BG138" i="1"/>
  <c r="BG124" i="1"/>
  <c r="BG149" i="1"/>
  <c r="BG57" i="1"/>
  <c r="BG130" i="1"/>
  <c r="BG127" i="1"/>
  <c r="BG147" i="1"/>
  <c r="BG94" i="1"/>
  <c r="BG151" i="1"/>
  <c r="AX102" i="1"/>
  <c r="AX80" i="1"/>
  <c r="AX141" i="1"/>
  <c r="AX151" i="1"/>
  <c r="AX152" i="1"/>
  <c r="AX88" i="1"/>
  <c r="AX109" i="1"/>
  <c r="AX145" i="1"/>
  <c r="AX121" i="1"/>
  <c r="AX136" i="1"/>
  <c r="AX112" i="1"/>
  <c r="AX81" i="1"/>
  <c r="AX110" i="1"/>
  <c r="AX142" i="1"/>
  <c r="AX90" i="1"/>
  <c r="AX149" i="1"/>
  <c r="AX123" i="1"/>
  <c r="AX114" i="1"/>
  <c r="AX53" i="1"/>
  <c r="AX105" i="1"/>
  <c r="AX64" i="1"/>
  <c r="AX146" i="1"/>
  <c r="AX126" i="1"/>
  <c r="AX125" i="1"/>
  <c r="AX75" i="1"/>
  <c r="AX111" i="1"/>
  <c r="AX133" i="1"/>
  <c r="AX78" i="1"/>
  <c r="AX56" i="1"/>
  <c r="AX73" i="1"/>
  <c r="AX117" i="1"/>
  <c r="AX51" i="1"/>
  <c r="AX147" i="1"/>
  <c r="AX116" i="1"/>
  <c r="AX76" i="1"/>
  <c r="AX50" i="1"/>
  <c r="AX93" i="1"/>
  <c r="AX139" i="1"/>
  <c r="AX89" i="1"/>
  <c r="AX62" i="1"/>
  <c r="AX85" i="1"/>
  <c r="AX54" i="1"/>
  <c r="AX127" i="1"/>
  <c r="AX115" i="1"/>
  <c r="AX138" i="1"/>
  <c r="AX58" i="1"/>
  <c r="AX106" i="1"/>
  <c r="AX124" i="1"/>
  <c r="AX134" i="1"/>
  <c r="AX74" i="1"/>
  <c r="AX101" i="1"/>
  <c r="AX68" i="1"/>
  <c r="AX130" i="1"/>
  <c r="AX150" i="1"/>
  <c r="AX67" i="1"/>
  <c r="AX77" i="1"/>
  <c r="AX137" i="1"/>
  <c r="AX135" i="1"/>
  <c r="AX118" i="1"/>
  <c r="AX86" i="1"/>
  <c r="AX82" i="1"/>
  <c r="AX65" i="1"/>
  <c r="AX52" i="1"/>
  <c r="AX129" i="1"/>
  <c r="AX49" i="1"/>
  <c r="AX97" i="1"/>
  <c r="AX140" i="1"/>
  <c r="AX57" i="1"/>
  <c r="AX91" i="1"/>
  <c r="AX154" i="1"/>
  <c r="AX70" i="1"/>
  <c r="AX148" i="1"/>
  <c r="AX92" i="1"/>
  <c r="AX104" i="1"/>
  <c r="AX55" i="1"/>
  <c r="AX113" i="1"/>
  <c r="AX99" i="1"/>
  <c r="AX128" i="1"/>
  <c r="AX153" i="1"/>
  <c r="AX122" i="1"/>
  <c r="AX100" i="1"/>
  <c r="AX98" i="1"/>
  <c r="AX79" i="1"/>
  <c r="AX66" i="1"/>
  <c r="AX61" i="1"/>
  <c r="AX63" i="1"/>
  <c r="AX87" i="1"/>
  <c r="AX103" i="1"/>
  <c r="AX94" i="1"/>
  <c r="AX69" i="1"/>
  <c r="AO112" i="1"/>
  <c r="AO68" i="1"/>
  <c r="AO136" i="1"/>
  <c r="AO61" i="1"/>
  <c r="AO50" i="1"/>
  <c r="AO91" i="1"/>
  <c r="AO70" i="1"/>
  <c r="AO116" i="1"/>
  <c r="AO109" i="1"/>
  <c r="AO128" i="1"/>
  <c r="AO79" i="1"/>
  <c r="AO78" i="1"/>
  <c r="AO146" i="1"/>
  <c r="AO110" i="1"/>
  <c r="AO53" i="1"/>
  <c r="AO122" i="1"/>
  <c r="AO114" i="1"/>
  <c r="AO100" i="1"/>
  <c r="AO151" i="1"/>
  <c r="AO140" i="1"/>
  <c r="AO153" i="1"/>
  <c r="AO150" i="1"/>
  <c r="AO105" i="1"/>
  <c r="AO141" i="1"/>
  <c r="AO76" i="1"/>
  <c r="AO89" i="1"/>
  <c r="AO80" i="1"/>
  <c r="AO125" i="1"/>
  <c r="AO58" i="1"/>
  <c r="AO133" i="1"/>
  <c r="AO137" i="1"/>
  <c r="AO73" i="1"/>
  <c r="AO126" i="1"/>
  <c r="AO97" i="1"/>
  <c r="AO102" i="1"/>
  <c r="AO104" i="1"/>
  <c r="AO90" i="1"/>
  <c r="AO51" i="1"/>
  <c r="AO134" i="1"/>
  <c r="AO81" i="1"/>
  <c r="AO148" i="1"/>
  <c r="AO93" i="1"/>
  <c r="AO92" i="1"/>
  <c r="AO106" i="1"/>
  <c r="AO103" i="1"/>
  <c r="AO113" i="1"/>
  <c r="AO75" i="1"/>
  <c r="AO74" i="1"/>
  <c r="AO121" i="1"/>
  <c r="AO52" i="1"/>
  <c r="AO65" i="1"/>
  <c r="AO138" i="1"/>
  <c r="AO145" i="1"/>
  <c r="AO98" i="1"/>
  <c r="AO101" i="1"/>
  <c r="AO49" i="1"/>
  <c r="AO139" i="1"/>
  <c r="AO62" i="1"/>
  <c r="AO69" i="1"/>
  <c r="AO154" i="1"/>
  <c r="AO118" i="1"/>
  <c r="AO130" i="1"/>
  <c r="AO67" i="1"/>
  <c r="AO63" i="1"/>
  <c r="AO147" i="1"/>
  <c r="AO55" i="1"/>
  <c r="AO85" i="1"/>
  <c r="AO124" i="1"/>
  <c r="AO142" i="1"/>
  <c r="AO88" i="1"/>
  <c r="AO86" i="1"/>
  <c r="AO54" i="1"/>
  <c r="AO82" i="1"/>
  <c r="AO64" i="1"/>
  <c r="AO149" i="1"/>
  <c r="AO115" i="1"/>
  <c r="AO56" i="1"/>
  <c r="AO99" i="1"/>
  <c r="AO77" i="1"/>
  <c r="AO87" i="1"/>
  <c r="AO129" i="1"/>
  <c r="AO57" i="1"/>
  <c r="AO66" i="1"/>
  <c r="AO117" i="1"/>
  <c r="AO127" i="1"/>
  <c r="AO123" i="1"/>
  <c r="AO152" i="1"/>
  <c r="AO111" i="1"/>
  <c r="AO94" i="1"/>
  <c r="AO135" i="1"/>
  <c r="AG135" i="1"/>
  <c r="AG81" i="1"/>
  <c r="AG63" i="1"/>
  <c r="AG78" i="1"/>
  <c r="AG85" i="1"/>
  <c r="AG133" i="1"/>
  <c r="AG77" i="1"/>
  <c r="AG116" i="1"/>
  <c r="AG55" i="1"/>
  <c r="AG139" i="1"/>
  <c r="AG137" i="1"/>
  <c r="AG110" i="1"/>
  <c r="AG154" i="1"/>
  <c r="AG70" i="1"/>
  <c r="AG66" i="1"/>
  <c r="AG65" i="1"/>
  <c r="AG74" i="1"/>
  <c r="AG92" i="1"/>
  <c r="AG141" i="1"/>
  <c r="AG79" i="1"/>
  <c r="AG49" i="1"/>
  <c r="AG124" i="1"/>
  <c r="AG128" i="1"/>
  <c r="AG153" i="1"/>
  <c r="AG67" i="1"/>
  <c r="AG109" i="1"/>
  <c r="AG58" i="1"/>
  <c r="AG90" i="1"/>
  <c r="AG99" i="1"/>
  <c r="AG86" i="1"/>
  <c r="AG152" i="1"/>
  <c r="AG111" i="1"/>
  <c r="AG130" i="1"/>
  <c r="AG117" i="1"/>
  <c r="AG82" i="1"/>
  <c r="AG89" i="1"/>
  <c r="AG54" i="1"/>
  <c r="AG50" i="1"/>
  <c r="AG138" i="1"/>
  <c r="AG125" i="1"/>
  <c r="AG76" i="1"/>
  <c r="AG142" i="1"/>
  <c r="AG123" i="1"/>
  <c r="AG97" i="1"/>
  <c r="AG62" i="1"/>
  <c r="AG126" i="1"/>
  <c r="AG114" i="1"/>
  <c r="AG140" i="1"/>
  <c r="AG127" i="1"/>
  <c r="AG122" i="1"/>
  <c r="AG101" i="1"/>
  <c r="AG115" i="1"/>
  <c r="AG113" i="1"/>
  <c r="AG87" i="1"/>
  <c r="AG105" i="1"/>
  <c r="AG68" i="1"/>
  <c r="AG73" i="1"/>
  <c r="AG64" i="1"/>
  <c r="AG56" i="1"/>
  <c r="AG75" i="1"/>
  <c r="AG112" i="1"/>
  <c r="AG103" i="1"/>
  <c r="AG145" i="1"/>
  <c r="AG51" i="1"/>
  <c r="AG149" i="1"/>
  <c r="AG148" i="1"/>
  <c r="AG106" i="1"/>
  <c r="AG98" i="1"/>
  <c r="AG118" i="1"/>
  <c r="AG121" i="1"/>
  <c r="AG52" i="1"/>
  <c r="AG150" i="1"/>
  <c r="AG104" i="1"/>
  <c r="AG136" i="1"/>
  <c r="AG61" i="1"/>
  <c r="AG91" i="1"/>
  <c r="AG134" i="1"/>
  <c r="AG146" i="1"/>
  <c r="AG57" i="1"/>
  <c r="AG88" i="1"/>
  <c r="AG147" i="1"/>
  <c r="AG69" i="1"/>
  <c r="AG93" i="1"/>
  <c r="AG102" i="1"/>
  <c r="AG53" i="1"/>
  <c r="AG80" i="1"/>
  <c r="AG100" i="1"/>
  <c r="AG129" i="1"/>
  <c r="AG94" i="1"/>
  <c r="AG151" i="1"/>
  <c r="X77" i="1"/>
  <c r="X85" i="1"/>
  <c r="X64" i="1"/>
  <c r="X57" i="1"/>
  <c r="X149" i="1"/>
  <c r="X101" i="1"/>
  <c r="X133" i="1"/>
  <c r="X58" i="1"/>
  <c r="X146" i="1"/>
  <c r="X89" i="1"/>
  <c r="X98" i="1"/>
  <c r="X104" i="1"/>
  <c r="X128" i="1"/>
  <c r="X99" i="1"/>
  <c r="X67" i="1"/>
  <c r="X130" i="1"/>
  <c r="X66" i="1"/>
  <c r="X87" i="1"/>
  <c r="X154" i="1"/>
  <c r="X127" i="1"/>
  <c r="X110" i="1"/>
  <c r="X112" i="1"/>
  <c r="X68" i="1"/>
  <c r="X136" i="1"/>
  <c r="X140" i="1"/>
  <c r="X91" i="1"/>
  <c r="X75" i="1"/>
  <c r="X115" i="1"/>
  <c r="X65" i="1"/>
  <c r="X51" i="1"/>
  <c r="X105" i="1"/>
  <c r="X113" i="1"/>
  <c r="X147" i="1"/>
  <c r="X52" i="1"/>
  <c r="X139" i="1"/>
  <c r="X118" i="1"/>
  <c r="X88" i="1"/>
  <c r="X73" i="1"/>
  <c r="X49" i="1"/>
  <c r="X55" i="1"/>
  <c r="X148" i="1"/>
  <c r="X63" i="1"/>
  <c r="X56" i="1"/>
  <c r="X137" i="1"/>
  <c r="X93" i="1"/>
  <c r="X106" i="1"/>
  <c r="X90" i="1"/>
  <c r="X117" i="1"/>
  <c r="X135" i="1"/>
  <c r="X138" i="1"/>
  <c r="X122" i="1"/>
  <c r="X150" i="1"/>
  <c r="X152" i="1"/>
  <c r="X141" i="1"/>
  <c r="X126" i="1"/>
  <c r="X54" i="1"/>
  <c r="X79" i="1"/>
  <c r="X62" i="1"/>
  <c r="X103" i="1"/>
  <c r="X78" i="1"/>
  <c r="X124" i="1"/>
  <c r="X134" i="1"/>
  <c r="X61" i="1"/>
  <c r="X97" i="1"/>
  <c r="X153" i="1"/>
  <c r="X74" i="1"/>
  <c r="X76" i="1"/>
  <c r="X121" i="1"/>
  <c r="X69" i="1"/>
  <c r="X116" i="1"/>
  <c r="X70" i="1"/>
  <c r="X92" i="1"/>
  <c r="X86" i="1"/>
  <c r="X129" i="1"/>
  <c r="X100" i="1"/>
  <c r="X50" i="1"/>
  <c r="X81" i="1"/>
  <c r="X82" i="1"/>
  <c r="X102" i="1"/>
  <c r="X151" i="1"/>
  <c r="X111" i="1"/>
  <c r="X53" i="1"/>
  <c r="X125" i="1"/>
  <c r="X145" i="1"/>
  <c r="X109" i="1"/>
  <c r="X114" i="1"/>
  <c r="X80" i="1"/>
  <c r="X123" i="1"/>
  <c r="X94" i="1"/>
  <c r="X142" i="1"/>
  <c r="P115" i="1"/>
  <c r="P74" i="1"/>
  <c r="P69" i="1"/>
  <c r="P88" i="1"/>
  <c r="P101" i="1"/>
  <c r="P55" i="1"/>
  <c r="P147" i="1"/>
  <c r="P90" i="1"/>
  <c r="P114" i="1"/>
  <c r="P62" i="1"/>
  <c r="P51" i="1"/>
  <c r="P152" i="1"/>
  <c r="P92" i="1"/>
  <c r="P76" i="1"/>
  <c r="P125" i="1"/>
  <c r="P100" i="1"/>
  <c r="P142" i="1"/>
  <c r="P149" i="1"/>
  <c r="P146" i="1"/>
  <c r="P91" i="1"/>
  <c r="P153" i="1"/>
  <c r="P154" i="1"/>
  <c r="P151" i="1"/>
  <c r="P54" i="1"/>
  <c r="P99" i="1"/>
  <c r="P53" i="1"/>
  <c r="P127" i="1"/>
  <c r="P67" i="1"/>
  <c r="P82" i="1"/>
  <c r="P138" i="1"/>
  <c r="P103" i="1"/>
  <c r="P66" i="1"/>
  <c r="P113" i="1"/>
  <c r="P63" i="1"/>
  <c r="P109" i="1"/>
  <c r="P111" i="1"/>
  <c r="P50" i="1"/>
  <c r="P89" i="1"/>
  <c r="P139" i="1"/>
  <c r="P118" i="1"/>
  <c r="P134" i="1"/>
  <c r="P79" i="1"/>
  <c r="P135" i="1"/>
  <c r="P98" i="1"/>
  <c r="P123" i="1"/>
  <c r="P128" i="1"/>
  <c r="P122" i="1"/>
  <c r="P73" i="1"/>
  <c r="P87" i="1"/>
  <c r="P140" i="1"/>
  <c r="P70" i="1"/>
  <c r="P52" i="1"/>
  <c r="P80" i="1"/>
  <c r="P58" i="1"/>
  <c r="P116" i="1"/>
  <c r="P81" i="1"/>
  <c r="P78" i="1"/>
  <c r="P93" i="1"/>
  <c r="P105" i="1"/>
  <c r="P77" i="1"/>
  <c r="P97" i="1"/>
  <c r="P56" i="1"/>
  <c r="P64" i="1"/>
  <c r="P65" i="1"/>
  <c r="P106" i="1"/>
  <c r="P102" i="1"/>
  <c r="P150" i="1"/>
  <c r="P104" i="1"/>
  <c r="P61" i="1"/>
  <c r="P126" i="1"/>
  <c r="P130" i="1"/>
  <c r="P148" i="1"/>
  <c r="P133" i="1"/>
  <c r="P49" i="1"/>
  <c r="P129" i="1"/>
  <c r="P136" i="1"/>
  <c r="P124" i="1"/>
  <c r="P141" i="1"/>
  <c r="P145" i="1"/>
  <c r="P121" i="1"/>
  <c r="P137" i="1"/>
  <c r="P112" i="1"/>
  <c r="P117" i="1"/>
  <c r="P57" i="1"/>
  <c r="P85" i="1"/>
  <c r="P110" i="1"/>
  <c r="P86" i="1"/>
  <c r="P68" i="1"/>
  <c r="P94" i="1"/>
  <c r="P75" i="1"/>
  <c r="G87" i="1"/>
  <c r="G78" i="1"/>
  <c r="G114" i="1"/>
  <c r="G88" i="1"/>
  <c r="G125" i="1"/>
  <c r="G136" i="1"/>
  <c r="G146" i="1"/>
  <c r="G70" i="1"/>
  <c r="G85" i="1"/>
  <c r="G141" i="1"/>
  <c r="G145" i="1"/>
  <c r="G110" i="1"/>
  <c r="G74" i="1"/>
  <c r="G138" i="1"/>
  <c r="G79" i="1"/>
  <c r="G76" i="1"/>
  <c r="G112" i="1"/>
  <c r="G56" i="1"/>
  <c r="G133" i="1"/>
  <c r="G118" i="1"/>
  <c r="G73" i="1"/>
  <c r="G53" i="1"/>
  <c r="G147" i="1"/>
  <c r="G77" i="1"/>
  <c r="G126" i="1"/>
  <c r="G64" i="1"/>
  <c r="G86" i="1"/>
  <c r="G49" i="1"/>
  <c r="G152" i="1"/>
  <c r="G111" i="1"/>
  <c r="G54" i="1"/>
  <c r="G117" i="1"/>
  <c r="G151" i="1"/>
  <c r="G140" i="1"/>
  <c r="G68" i="1"/>
  <c r="G128" i="1"/>
  <c r="G82" i="1"/>
  <c r="G89" i="1"/>
  <c r="G75" i="1"/>
  <c r="G90" i="1"/>
  <c r="G106" i="1"/>
  <c r="G69" i="1"/>
  <c r="G97" i="1"/>
  <c r="G154" i="1"/>
  <c r="G134" i="1"/>
  <c r="G93" i="1"/>
  <c r="G129" i="1"/>
  <c r="G55" i="1"/>
  <c r="G124" i="1"/>
  <c r="G67" i="1"/>
  <c r="G81" i="1"/>
  <c r="G102" i="1"/>
  <c r="G123" i="1"/>
  <c r="G142" i="1"/>
  <c r="G153" i="1"/>
  <c r="G98" i="1"/>
  <c r="G103" i="1"/>
  <c r="G104" i="1"/>
  <c r="G115" i="1"/>
  <c r="G137" i="1"/>
  <c r="G92" i="1"/>
  <c r="G52" i="1"/>
  <c r="G130" i="1"/>
  <c r="G63" i="1"/>
  <c r="G61" i="1"/>
  <c r="G66" i="1"/>
  <c r="G91" i="1"/>
  <c r="G121" i="1"/>
  <c r="G101" i="1"/>
  <c r="G50" i="1"/>
  <c r="G105" i="1"/>
  <c r="G109" i="1"/>
  <c r="G135" i="1"/>
  <c r="G148" i="1"/>
  <c r="G116" i="1"/>
  <c r="G99" i="1"/>
  <c r="G58" i="1"/>
  <c r="G65" i="1"/>
  <c r="G51" i="1"/>
  <c r="G122" i="1"/>
  <c r="G127" i="1"/>
  <c r="G100" i="1"/>
  <c r="G150" i="1"/>
  <c r="G57" i="1"/>
  <c r="G113" i="1"/>
  <c r="G62" i="1"/>
  <c r="G139" i="1"/>
  <c r="G80" i="1"/>
  <c r="G149" i="1"/>
  <c r="G94" i="1"/>
  <c r="BP92" i="1"/>
  <c r="BP121" i="1"/>
  <c r="BP52" i="1"/>
  <c r="BP152" i="1"/>
  <c r="BP63" i="1"/>
  <c r="BP124" i="1"/>
  <c r="BP137" i="1"/>
  <c r="BP50" i="1"/>
  <c r="BP115" i="1"/>
  <c r="BP128" i="1"/>
  <c r="BP101" i="1"/>
  <c r="BP153" i="1"/>
  <c r="BP112" i="1"/>
  <c r="BP127" i="1"/>
  <c r="BP135" i="1"/>
  <c r="BP146" i="1"/>
  <c r="BP91" i="1"/>
  <c r="BP58" i="1"/>
  <c r="BP49" i="1"/>
  <c r="BP133" i="1"/>
  <c r="BP110" i="1"/>
  <c r="BP111" i="1"/>
  <c r="BP129" i="1"/>
  <c r="BP140" i="1"/>
  <c r="BP136" i="1"/>
  <c r="BP67" i="1"/>
  <c r="BP66" i="1"/>
  <c r="BP118" i="1"/>
  <c r="BP116" i="1"/>
  <c r="BP65" i="1"/>
  <c r="BP51" i="1"/>
  <c r="BP75" i="1"/>
  <c r="BP89" i="1"/>
  <c r="BP151" i="1"/>
  <c r="BP81" i="1"/>
  <c r="BP88" i="1"/>
  <c r="BP148" i="1"/>
  <c r="BP74" i="1"/>
  <c r="BP142" i="1"/>
  <c r="BP123" i="1"/>
  <c r="BP106" i="1"/>
  <c r="BP154" i="1"/>
  <c r="BP97" i="1"/>
  <c r="BP53" i="1"/>
  <c r="BP69" i="1"/>
  <c r="BP55" i="1"/>
  <c r="BP130" i="1"/>
  <c r="BP114" i="1"/>
  <c r="BP70" i="1"/>
  <c r="BP105" i="1"/>
  <c r="BP73" i="1"/>
  <c r="BP93" i="1"/>
  <c r="BP76" i="1"/>
  <c r="BP62" i="1"/>
  <c r="BP68" i="1"/>
  <c r="BP86" i="1"/>
  <c r="BP78" i="1"/>
  <c r="BP138" i="1"/>
  <c r="BP85" i="1"/>
  <c r="BP117" i="1"/>
  <c r="BP145" i="1"/>
  <c r="BP98" i="1"/>
  <c r="BP104" i="1"/>
  <c r="BP126" i="1"/>
  <c r="BP134" i="1"/>
  <c r="BP125" i="1"/>
  <c r="BP80" i="1"/>
  <c r="BP56" i="1"/>
  <c r="BP100" i="1"/>
  <c r="BP79" i="1"/>
  <c r="BP113" i="1"/>
  <c r="BP54" i="1"/>
  <c r="BP102" i="1"/>
  <c r="BP109" i="1"/>
  <c r="BP61" i="1"/>
  <c r="BP103" i="1"/>
  <c r="BP122" i="1"/>
  <c r="BP141" i="1"/>
  <c r="BP82" i="1"/>
  <c r="BP147" i="1"/>
  <c r="BP139" i="1"/>
  <c r="BP99" i="1"/>
  <c r="BP64" i="1"/>
  <c r="BP150" i="1"/>
  <c r="BP57" i="1"/>
  <c r="BP90" i="1"/>
  <c r="BP149" i="1"/>
  <c r="BP77" i="1"/>
  <c r="BP94" i="1"/>
  <c r="BP87" i="1"/>
  <c r="BH112" i="1"/>
  <c r="BH57" i="1"/>
  <c r="BH82" i="1"/>
  <c r="BH58" i="1"/>
  <c r="BH149" i="1"/>
  <c r="BH66" i="1"/>
  <c r="BH54" i="1"/>
  <c r="BH103" i="1"/>
  <c r="BH116" i="1"/>
  <c r="BH97" i="1"/>
  <c r="BH77" i="1"/>
  <c r="BH69" i="1"/>
  <c r="BH63" i="1"/>
  <c r="BH87" i="1"/>
  <c r="BH68" i="1"/>
  <c r="BH145" i="1"/>
  <c r="BH129" i="1"/>
  <c r="BH135" i="1"/>
  <c r="BH130" i="1"/>
  <c r="BH86" i="1"/>
  <c r="BH141" i="1"/>
  <c r="BH152" i="1"/>
  <c r="BH101" i="1"/>
  <c r="BH53" i="1"/>
  <c r="BH67" i="1"/>
  <c r="BH150" i="1"/>
  <c r="BH110" i="1"/>
  <c r="BH124" i="1"/>
  <c r="BH70" i="1"/>
  <c r="BH90" i="1"/>
  <c r="BH121" i="1"/>
  <c r="BH92" i="1"/>
  <c r="BH91" i="1"/>
  <c r="BH102" i="1"/>
  <c r="BH81" i="1"/>
  <c r="BH123" i="1"/>
  <c r="BH111" i="1"/>
  <c r="BH153" i="1"/>
  <c r="BH114" i="1"/>
  <c r="BH78" i="1"/>
  <c r="BH75" i="1"/>
  <c r="BH142" i="1"/>
  <c r="BH126" i="1"/>
  <c r="BH49" i="1"/>
  <c r="BH55" i="1"/>
  <c r="BH117" i="1"/>
  <c r="BH89" i="1"/>
  <c r="BH105" i="1"/>
  <c r="BH113" i="1"/>
  <c r="BH50" i="1"/>
  <c r="BH134" i="1"/>
  <c r="BH146" i="1"/>
  <c r="BH85" i="1"/>
  <c r="BH104" i="1"/>
  <c r="BH133" i="1"/>
  <c r="BH79" i="1"/>
  <c r="BH88" i="1"/>
  <c r="BH100" i="1"/>
  <c r="BH128" i="1"/>
  <c r="BH64" i="1"/>
  <c r="BH137" i="1"/>
  <c r="BH74" i="1"/>
  <c r="BH122" i="1"/>
  <c r="BH76" i="1"/>
  <c r="BH139" i="1"/>
  <c r="BH52" i="1"/>
  <c r="BH93" i="1"/>
  <c r="BH154" i="1"/>
  <c r="BH56" i="1"/>
  <c r="BH140" i="1"/>
  <c r="BH106" i="1"/>
  <c r="BH151" i="1"/>
  <c r="BH138" i="1"/>
  <c r="BH61" i="1"/>
  <c r="BH65" i="1"/>
  <c r="BH136" i="1"/>
  <c r="BH127" i="1"/>
  <c r="BH118" i="1"/>
  <c r="BH148" i="1"/>
  <c r="BH98" i="1"/>
  <c r="BH73" i="1"/>
  <c r="BH62" i="1"/>
  <c r="BH80" i="1"/>
  <c r="BH125" i="1"/>
  <c r="BH115" i="1"/>
  <c r="BH51" i="1"/>
  <c r="BH147" i="1"/>
  <c r="BH99" i="1"/>
  <c r="BH94" i="1"/>
  <c r="BH109" i="1"/>
  <c r="AY73" i="1"/>
  <c r="AY49" i="1"/>
  <c r="AY147" i="1"/>
  <c r="AY126" i="1"/>
  <c r="AY98" i="1"/>
  <c r="AY76" i="1"/>
  <c r="AY93" i="1"/>
  <c r="AY135" i="1"/>
  <c r="AY117" i="1"/>
  <c r="AY105" i="1"/>
  <c r="AY149" i="1"/>
  <c r="AY57" i="1"/>
  <c r="AY58" i="1"/>
  <c r="AY54" i="1"/>
  <c r="AY61" i="1"/>
  <c r="AY90" i="1"/>
  <c r="AY67" i="1"/>
  <c r="AY63" i="1"/>
  <c r="AY104" i="1"/>
  <c r="AY134" i="1"/>
  <c r="AY78" i="1"/>
  <c r="AY111" i="1"/>
  <c r="AY137" i="1"/>
  <c r="AY141" i="1"/>
  <c r="AY138" i="1"/>
  <c r="AY133" i="1"/>
  <c r="AY102" i="1"/>
  <c r="AY153" i="1"/>
  <c r="AY70" i="1"/>
  <c r="AY154" i="1"/>
  <c r="AY74" i="1"/>
  <c r="AY64" i="1"/>
  <c r="AY81" i="1"/>
  <c r="AY148" i="1"/>
  <c r="AY100" i="1"/>
  <c r="AY128" i="1"/>
  <c r="AY85" i="1"/>
  <c r="AY80" i="1"/>
  <c r="AY87" i="1"/>
  <c r="AY50" i="1"/>
  <c r="AY130" i="1"/>
  <c r="AY103" i="1"/>
  <c r="AY52" i="1"/>
  <c r="AY53" i="1"/>
  <c r="AY92" i="1"/>
  <c r="AY97" i="1"/>
  <c r="AY145" i="1"/>
  <c r="AY115" i="1"/>
  <c r="AY150" i="1"/>
  <c r="AY127" i="1"/>
  <c r="AY68" i="1"/>
  <c r="AY129" i="1"/>
  <c r="AY77" i="1"/>
  <c r="AY122" i="1"/>
  <c r="AY139" i="1"/>
  <c r="AY56" i="1"/>
  <c r="AY116" i="1"/>
  <c r="AY69" i="1"/>
  <c r="AY140" i="1"/>
  <c r="AY125" i="1"/>
  <c r="AY101" i="1"/>
  <c r="AY66" i="1"/>
  <c r="AY99" i="1"/>
  <c r="AY51" i="1"/>
  <c r="AY109" i="1"/>
  <c r="AY146" i="1"/>
  <c r="AY142" i="1"/>
  <c r="AY82" i="1"/>
  <c r="AY89" i="1"/>
  <c r="AY79" i="1"/>
  <c r="AY121" i="1"/>
  <c r="AY106" i="1"/>
  <c r="AY91" i="1"/>
  <c r="AY136" i="1"/>
  <c r="AY114" i="1"/>
  <c r="AY86" i="1"/>
  <c r="AY55" i="1"/>
  <c r="AY65" i="1"/>
  <c r="AY88" i="1"/>
  <c r="AY151" i="1"/>
  <c r="AY112" i="1"/>
  <c r="AY123" i="1"/>
  <c r="AY62" i="1"/>
  <c r="AY124" i="1"/>
  <c r="AY110" i="1"/>
  <c r="AY152" i="1"/>
  <c r="AY113" i="1"/>
  <c r="AY118" i="1"/>
  <c r="AY94" i="1"/>
  <c r="AY75" i="1"/>
  <c r="AH90" i="1"/>
  <c r="AH80" i="1"/>
  <c r="AH86" i="1"/>
  <c r="AH56" i="1"/>
  <c r="AH127" i="1"/>
  <c r="AH52" i="1"/>
  <c r="AH77" i="1"/>
  <c r="AH139" i="1"/>
  <c r="AH93" i="1"/>
  <c r="AH81" i="1"/>
  <c r="AH125" i="1"/>
  <c r="AH145" i="1"/>
  <c r="AH51" i="1"/>
  <c r="AH68" i="1"/>
  <c r="AH149" i="1"/>
  <c r="AH148" i="1"/>
  <c r="AH113" i="1"/>
  <c r="AH87" i="1"/>
  <c r="AH89" i="1"/>
  <c r="AH126" i="1"/>
  <c r="AH135" i="1"/>
  <c r="AH142" i="1"/>
  <c r="AH98" i="1"/>
  <c r="AH101" i="1"/>
  <c r="AH118" i="1"/>
  <c r="AH146" i="1"/>
  <c r="AH65" i="1"/>
  <c r="AH78" i="1"/>
  <c r="AH82" i="1"/>
  <c r="AH97" i="1"/>
  <c r="AH102" i="1"/>
  <c r="AH147" i="1"/>
  <c r="AH53" i="1"/>
  <c r="AH62" i="1"/>
  <c r="AH138" i="1"/>
  <c r="AH91" i="1"/>
  <c r="AH70" i="1"/>
  <c r="AH74" i="1"/>
  <c r="AH76" i="1"/>
  <c r="AH67" i="1"/>
  <c r="AH111" i="1"/>
  <c r="AH66" i="1"/>
  <c r="AH136" i="1"/>
  <c r="AH64" i="1"/>
  <c r="AH122" i="1"/>
  <c r="AH129" i="1"/>
  <c r="AH109" i="1"/>
  <c r="AH123" i="1"/>
  <c r="AH121" i="1"/>
  <c r="AH117" i="1"/>
  <c r="AH114" i="1"/>
  <c r="AH61" i="1"/>
  <c r="AH105" i="1"/>
  <c r="AH57" i="1"/>
  <c r="AH154" i="1"/>
  <c r="AH50" i="1"/>
  <c r="AH49" i="1"/>
  <c r="AH99" i="1"/>
  <c r="AH55" i="1"/>
  <c r="AH128" i="1"/>
  <c r="AH152" i="1"/>
  <c r="AH75" i="1"/>
  <c r="AH104" i="1"/>
  <c r="AH85" i="1"/>
  <c r="AH150" i="1"/>
  <c r="AH153" i="1"/>
  <c r="AH106" i="1"/>
  <c r="AH151" i="1"/>
  <c r="AH124" i="1"/>
  <c r="AH54" i="1"/>
  <c r="AH130" i="1"/>
  <c r="AH100" i="1"/>
  <c r="AH112" i="1"/>
  <c r="AH73" i="1"/>
  <c r="AH103" i="1"/>
  <c r="AH88" i="1"/>
  <c r="AH58" i="1"/>
  <c r="AH63" i="1"/>
  <c r="AH92" i="1"/>
  <c r="AH115" i="1"/>
  <c r="AH110" i="1"/>
  <c r="AH116" i="1"/>
  <c r="AH134" i="1"/>
  <c r="AH140" i="1"/>
  <c r="AH69" i="1"/>
  <c r="AH137" i="1"/>
  <c r="AH133" i="1"/>
  <c r="AH79" i="1"/>
  <c r="AH94" i="1"/>
  <c r="AH141" i="1"/>
  <c r="Y146" i="1"/>
  <c r="Y51" i="1"/>
  <c r="Y121" i="1"/>
  <c r="Y151" i="1"/>
  <c r="Y77" i="1"/>
  <c r="Y100" i="1"/>
  <c r="Y53" i="1"/>
  <c r="Y91" i="1"/>
  <c r="Y56" i="1"/>
  <c r="Y74" i="1"/>
  <c r="Y81" i="1"/>
  <c r="Y141" i="1"/>
  <c r="Y138" i="1"/>
  <c r="Y135" i="1"/>
  <c r="Y136" i="1"/>
  <c r="Y117" i="1"/>
  <c r="Y154" i="1"/>
  <c r="Y116" i="1"/>
  <c r="Y85" i="1"/>
  <c r="Y73" i="1"/>
  <c r="Y86" i="1"/>
  <c r="Y92" i="1"/>
  <c r="Y68" i="1"/>
  <c r="Y90" i="1"/>
  <c r="Y99" i="1"/>
  <c r="Y140" i="1"/>
  <c r="Y147" i="1"/>
  <c r="Y64" i="1"/>
  <c r="Y114" i="1"/>
  <c r="Y87" i="1"/>
  <c r="Y109" i="1"/>
  <c r="Y93" i="1"/>
  <c r="Y106" i="1"/>
  <c r="Y122" i="1"/>
  <c r="Y110" i="1"/>
  <c r="Y65" i="1"/>
  <c r="Y102" i="1"/>
  <c r="Y97" i="1"/>
  <c r="Y123" i="1"/>
  <c r="Y118" i="1"/>
  <c r="Y142" i="1"/>
  <c r="Y98" i="1"/>
  <c r="Y79" i="1"/>
  <c r="Y111" i="1"/>
  <c r="Y104" i="1"/>
  <c r="Y54" i="1"/>
  <c r="Y115" i="1"/>
  <c r="Y88" i="1"/>
  <c r="Y55" i="1"/>
  <c r="Y127" i="1"/>
  <c r="Y75" i="1"/>
  <c r="Y105" i="1"/>
  <c r="Y129" i="1"/>
  <c r="Y152" i="1"/>
  <c r="Y63" i="1"/>
  <c r="Y57" i="1"/>
  <c r="Y67" i="1"/>
  <c r="Y69" i="1"/>
  <c r="Y62" i="1"/>
  <c r="Y125" i="1"/>
  <c r="Y80" i="1"/>
  <c r="Y82" i="1"/>
  <c r="Y149" i="1"/>
  <c r="Y124" i="1"/>
  <c r="Y50" i="1"/>
  <c r="Y76" i="1"/>
  <c r="Y137" i="1"/>
  <c r="Y130" i="1"/>
  <c r="Y126" i="1"/>
  <c r="Y58" i="1"/>
  <c r="Y134" i="1"/>
  <c r="Y101" i="1"/>
  <c r="Y70" i="1"/>
  <c r="Y139" i="1"/>
  <c r="Y49" i="1"/>
  <c r="Y145" i="1"/>
  <c r="Y78" i="1"/>
  <c r="Y113" i="1"/>
  <c r="Y148" i="1"/>
  <c r="Y61" i="1"/>
  <c r="Y112" i="1"/>
  <c r="Y153" i="1"/>
  <c r="Y103" i="1"/>
  <c r="Y128" i="1"/>
  <c r="Y150" i="1"/>
  <c r="Y133" i="1"/>
  <c r="Y89" i="1"/>
  <c r="Y52" i="1"/>
  <c r="Y94" i="1"/>
  <c r="Y66" i="1"/>
  <c r="Q99" i="1"/>
  <c r="Q63" i="1"/>
  <c r="Q125" i="1"/>
  <c r="Q79" i="1"/>
  <c r="Q90" i="1"/>
  <c r="Q75" i="1"/>
  <c r="Q74" i="1"/>
  <c r="Q153" i="1"/>
  <c r="Q76" i="1"/>
  <c r="Q122" i="1"/>
  <c r="Q115" i="1"/>
  <c r="Q51" i="1"/>
  <c r="Q113" i="1"/>
  <c r="Q86" i="1"/>
  <c r="Q88" i="1"/>
  <c r="Q112" i="1"/>
  <c r="Q150" i="1"/>
  <c r="Q103" i="1"/>
  <c r="Q123" i="1"/>
  <c r="Q124" i="1"/>
  <c r="Q56" i="1"/>
  <c r="Q149" i="1"/>
  <c r="Q118" i="1"/>
  <c r="Q98" i="1"/>
  <c r="Q77" i="1"/>
  <c r="Q152" i="1"/>
  <c r="Q130" i="1"/>
  <c r="Q62" i="1"/>
  <c r="Q142" i="1"/>
  <c r="Q140" i="1"/>
  <c r="Q55" i="1"/>
  <c r="Q57" i="1"/>
  <c r="Q110" i="1"/>
  <c r="Q52" i="1"/>
  <c r="Q80" i="1"/>
  <c r="Q65" i="1"/>
  <c r="Q138" i="1"/>
  <c r="Q114" i="1"/>
  <c r="Q69" i="1"/>
  <c r="Q54" i="1"/>
  <c r="Q146" i="1"/>
  <c r="Q102" i="1"/>
  <c r="Q127" i="1"/>
  <c r="Q111" i="1"/>
  <c r="Q109" i="1"/>
  <c r="Q50" i="1"/>
  <c r="Q154" i="1"/>
  <c r="Q136" i="1"/>
  <c r="Q139" i="1"/>
  <c r="Q68" i="1"/>
  <c r="Q81" i="1"/>
  <c r="Q49" i="1"/>
  <c r="Q148" i="1"/>
  <c r="Q73" i="1"/>
  <c r="Q135" i="1"/>
  <c r="Q100" i="1"/>
  <c r="Q116" i="1"/>
  <c r="Q104" i="1"/>
  <c r="Q92" i="1"/>
  <c r="Q91" i="1"/>
  <c r="Q133" i="1"/>
  <c r="Q105" i="1"/>
  <c r="Q53" i="1"/>
  <c r="Q97" i="1"/>
  <c r="Q137" i="1"/>
  <c r="Q145" i="1"/>
  <c r="Q93" i="1"/>
  <c r="Q78" i="1"/>
  <c r="Q151" i="1"/>
  <c r="Q134" i="1"/>
  <c r="Q85" i="1"/>
  <c r="Q64" i="1"/>
  <c r="Q128" i="1"/>
  <c r="Q126" i="1"/>
  <c r="Q101" i="1"/>
  <c r="Q147" i="1"/>
  <c r="Q70" i="1"/>
  <c r="Q61" i="1"/>
  <c r="Q121" i="1"/>
  <c r="Q87" i="1"/>
  <c r="Q82" i="1"/>
  <c r="Q117" i="1"/>
  <c r="Q89" i="1"/>
  <c r="Q58" i="1"/>
  <c r="Q106" i="1"/>
  <c r="Q141" i="1"/>
  <c r="Q129" i="1"/>
  <c r="Q66" i="1"/>
  <c r="Q94" i="1"/>
  <c r="Q67" i="1"/>
  <c r="H75" i="1"/>
  <c r="H66" i="1"/>
  <c r="H110" i="1"/>
  <c r="H122" i="1"/>
  <c r="H63" i="1"/>
  <c r="H77" i="1"/>
  <c r="H138" i="1"/>
  <c r="H133" i="1"/>
  <c r="H142" i="1"/>
  <c r="H148" i="1"/>
  <c r="H101" i="1"/>
  <c r="H150" i="1"/>
  <c r="H154" i="1"/>
  <c r="H102" i="1"/>
  <c r="H111" i="1"/>
  <c r="H128" i="1"/>
  <c r="H90" i="1"/>
  <c r="H78" i="1"/>
  <c r="H139" i="1"/>
  <c r="H65" i="1"/>
  <c r="H129" i="1"/>
  <c r="H97" i="1"/>
  <c r="H103" i="1"/>
  <c r="H69" i="1"/>
  <c r="H67" i="1"/>
  <c r="H109" i="1"/>
  <c r="H123" i="1"/>
  <c r="H91" i="1"/>
  <c r="H73" i="1"/>
  <c r="H141" i="1"/>
  <c r="H51" i="1"/>
  <c r="H106" i="1"/>
  <c r="H53" i="1"/>
  <c r="H56" i="1"/>
  <c r="H126" i="1"/>
  <c r="H82" i="1"/>
  <c r="H125" i="1"/>
  <c r="H137" i="1"/>
  <c r="H61" i="1"/>
  <c r="H93" i="1"/>
  <c r="H140" i="1"/>
  <c r="H149" i="1"/>
  <c r="H55" i="1"/>
  <c r="H136" i="1"/>
  <c r="H52" i="1"/>
  <c r="H99" i="1"/>
  <c r="H74" i="1"/>
  <c r="H89" i="1"/>
  <c r="H76" i="1"/>
  <c r="H58" i="1"/>
  <c r="H49" i="1"/>
  <c r="H147" i="1"/>
  <c r="H121" i="1"/>
  <c r="H54" i="1"/>
  <c r="H153" i="1"/>
  <c r="H64" i="1"/>
  <c r="H127" i="1"/>
  <c r="H68" i="1"/>
  <c r="H112" i="1"/>
  <c r="H57" i="1"/>
  <c r="H92" i="1"/>
  <c r="H130" i="1"/>
  <c r="H114" i="1"/>
  <c r="H118" i="1"/>
  <c r="H87" i="1"/>
  <c r="H134" i="1"/>
  <c r="H115" i="1"/>
  <c r="H70" i="1"/>
  <c r="H79" i="1"/>
  <c r="H146" i="1"/>
  <c r="H85" i="1"/>
  <c r="H88" i="1"/>
  <c r="H135" i="1"/>
  <c r="H50" i="1"/>
  <c r="H81" i="1"/>
  <c r="H98" i="1"/>
  <c r="H105" i="1"/>
  <c r="H117" i="1"/>
  <c r="H80" i="1"/>
  <c r="H86" i="1"/>
  <c r="H116" i="1"/>
  <c r="H151" i="1"/>
  <c r="H104" i="1"/>
  <c r="H152" i="1"/>
  <c r="H62" i="1"/>
  <c r="H145" i="1"/>
  <c r="H113" i="1"/>
  <c r="H100" i="1"/>
  <c r="H94" i="1"/>
  <c r="H124" i="1"/>
  <c r="BQ117" i="1"/>
  <c r="BQ63" i="1"/>
  <c r="BQ110" i="1"/>
  <c r="BQ151" i="1"/>
  <c r="BQ121" i="1"/>
  <c r="BQ130" i="1"/>
  <c r="BQ50" i="1"/>
  <c r="BQ92" i="1"/>
  <c r="BQ122" i="1"/>
  <c r="BQ128" i="1"/>
  <c r="BQ52" i="1"/>
  <c r="BQ91" i="1"/>
  <c r="BQ127" i="1"/>
  <c r="BQ113" i="1"/>
  <c r="BQ68" i="1"/>
  <c r="BQ86" i="1"/>
  <c r="BQ116" i="1"/>
  <c r="BQ57" i="1"/>
  <c r="BQ145" i="1"/>
  <c r="BQ98" i="1"/>
  <c r="BQ112" i="1"/>
  <c r="BQ74" i="1"/>
  <c r="BQ111" i="1"/>
  <c r="BQ133" i="1"/>
  <c r="BQ97" i="1"/>
  <c r="BQ49" i="1"/>
  <c r="BQ137" i="1"/>
  <c r="BQ138" i="1"/>
  <c r="BQ124" i="1"/>
  <c r="BQ152" i="1"/>
  <c r="BQ149" i="1"/>
  <c r="BQ82" i="1"/>
  <c r="BQ153" i="1"/>
  <c r="BQ89" i="1"/>
  <c r="BQ118" i="1"/>
  <c r="BQ76" i="1"/>
  <c r="BQ73" i="1"/>
  <c r="BQ139" i="1"/>
  <c r="BQ62" i="1"/>
  <c r="BQ123" i="1"/>
  <c r="BQ55" i="1"/>
  <c r="BQ106" i="1"/>
  <c r="BQ54" i="1"/>
  <c r="BQ135" i="1"/>
  <c r="BQ87" i="1"/>
  <c r="BQ100" i="1"/>
  <c r="BQ136" i="1"/>
  <c r="BQ99" i="1"/>
  <c r="BQ148" i="1"/>
  <c r="BQ147" i="1"/>
  <c r="BQ90" i="1"/>
  <c r="BQ56" i="1"/>
  <c r="BQ109" i="1"/>
  <c r="BQ61" i="1"/>
  <c r="BQ104" i="1"/>
  <c r="BQ103" i="1"/>
  <c r="BQ78" i="1"/>
  <c r="BQ125" i="1"/>
  <c r="BQ93" i="1"/>
  <c r="BQ64" i="1"/>
  <c r="BQ105" i="1"/>
  <c r="BQ114" i="1"/>
  <c r="BQ115" i="1"/>
  <c r="BQ141" i="1"/>
  <c r="BQ129" i="1"/>
  <c r="BQ101" i="1"/>
  <c r="BQ150" i="1"/>
  <c r="BQ75" i="1"/>
  <c r="BQ53" i="1"/>
  <c r="BQ126" i="1"/>
  <c r="BQ51" i="1"/>
  <c r="BQ102" i="1"/>
  <c r="BQ66" i="1"/>
  <c r="BQ134" i="1"/>
  <c r="BQ154" i="1"/>
  <c r="BQ146" i="1"/>
  <c r="BQ58" i="1"/>
  <c r="BQ81" i="1"/>
  <c r="BQ77" i="1"/>
  <c r="BQ140" i="1"/>
  <c r="BQ69" i="1"/>
  <c r="BQ79" i="1"/>
  <c r="BQ142" i="1"/>
  <c r="BQ88" i="1"/>
  <c r="BQ65" i="1"/>
  <c r="BQ67" i="1"/>
  <c r="BQ80" i="1"/>
  <c r="BQ70" i="1"/>
  <c r="BQ94" i="1"/>
  <c r="BQ85" i="1"/>
  <c r="BI147" i="1"/>
  <c r="BI51" i="1"/>
  <c r="BI122" i="1"/>
  <c r="BI103" i="1"/>
  <c r="BI140" i="1"/>
  <c r="BI110" i="1"/>
  <c r="BI121" i="1"/>
  <c r="BI52" i="1"/>
  <c r="BI154" i="1"/>
  <c r="BI149" i="1"/>
  <c r="BI153" i="1"/>
  <c r="BI80" i="1"/>
  <c r="BI100" i="1"/>
  <c r="BI91" i="1"/>
  <c r="BI97" i="1"/>
  <c r="BI78" i="1"/>
  <c r="BI102" i="1"/>
  <c r="BI82" i="1"/>
  <c r="BI74" i="1"/>
  <c r="BI104" i="1"/>
  <c r="BI57" i="1"/>
  <c r="BI67" i="1"/>
  <c r="BI99" i="1"/>
  <c r="BI115" i="1"/>
  <c r="BI77" i="1"/>
  <c r="BI73" i="1"/>
  <c r="BI125" i="1"/>
  <c r="BI65" i="1"/>
  <c r="BI53" i="1"/>
  <c r="BI150" i="1"/>
  <c r="BI66" i="1"/>
  <c r="BI127" i="1"/>
  <c r="BI63" i="1"/>
  <c r="BI55" i="1"/>
  <c r="BI130" i="1"/>
  <c r="BI70" i="1"/>
  <c r="BI133" i="1"/>
  <c r="BI58" i="1"/>
  <c r="BI56" i="1"/>
  <c r="BI118" i="1"/>
  <c r="BI75" i="1"/>
  <c r="BI128" i="1"/>
  <c r="BI145" i="1"/>
  <c r="BI123" i="1"/>
  <c r="BI88" i="1"/>
  <c r="BI124" i="1"/>
  <c r="BI148" i="1"/>
  <c r="BI105" i="1"/>
  <c r="BI90" i="1"/>
  <c r="BI62" i="1"/>
  <c r="BI89" i="1"/>
  <c r="BI54" i="1"/>
  <c r="BI68" i="1"/>
  <c r="BI64" i="1"/>
  <c r="BI126" i="1"/>
  <c r="BI114" i="1"/>
  <c r="BI139" i="1"/>
  <c r="BI49" i="1"/>
  <c r="BI109" i="1"/>
  <c r="BI137" i="1"/>
  <c r="BI141" i="1"/>
  <c r="BI142" i="1"/>
  <c r="BI113" i="1"/>
  <c r="BI86" i="1"/>
  <c r="BI69" i="1"/>
  <c r="BI136" i="1"/>
  <c r="BI50" i="1"/>
  <c r="BI98" i="1"/>
  <c r="BI111" i="1"/>
  <c r="BI138" i="1"/>
  <c r="BI76" i="1"/>
  <c r="BI152" i="1"/>
  <c r="BI79" i="1"/>
  <c r="BI112" i="1"/>
  <c r="BI93" i="1"/>
  <c r="BI61" i="1"/>
  <c r="BI146" i="1"/>
  <c r="BI134" i="1"/>
  <c r="BI85" i="1"/>
  <c r="BI101" i="1"/>
  <c r="BI81" i="1"/>
  <c r="BI87" i="1"/>
  <c r="BI135" i="1"/>
  <c r="BI116" i="1"/>
  <c r="BI117" i="1"/>
  <c r="BI106" i="1"/>
  <c r="BI151" i="1"/>
  <c r="BI92" i="1"/>
  <c r="BI94" i="1"/>
  <c r="BI129" i="1"/>
  <c r="AZ82" i="1"/>
  <c r="AZ49" i="1"/>
  <c r="AZ149" i="1"/>
  <c r="AZ69" i="1"/>
  <c r="AZ138" i="1"/>
  <c r="AZ137" i="1"/>
  <c r="AZ70" i="1"/>
  <c r="AZ57" i="1"/>
  <c r="AZ97" i="1"/>
  <c r="AZ58" i="1"/>
  <c r="AZ130" i="1"/>
  <c r="AZ116" i="1"/>
  <c r="AZ63" i="1"/>
  <c r="AZ110" i="1"/>
  <c r="AZ105" i="1"/>
  <c r="AZ127" i="1"/>
  <c r="AZ61" i="1"/>
  <c r="AZ102" i="1"/>
  <c r="AZ64" i="1"/>
  <c r="AZ124" i="1"/>
  <c r="AZ145" i="1"/>
  <c r="AZ98" i="1"/>
  <c r="AZ140" i="1"/>
  <c r="AZ146" i="1"/>
  <c r="AZ66" i="1"/>
  <c r="AZ54" i="1"/>
  <c r="AZ139" i="1"/>
  <c r="AZ123" i="1"/>
  <c r="AZ117" i="1"/>
  <c r="AZ153" i="1"/>
  <c r="AZ99" i="1"/>
  <c r="AZ55" i="1"/>
  <c r="AZ103" i="1"/>
  <c r="AZ86" i="1"/>
  <c r="AZ150" i="1"/>
  <c r="AZ148" i="1"/>
  <c r="AZ78" i="1"/>
  <c r="AZ115" i="1"/>
  <c r="AZ133" i="1"/>
  <c r="AZ152" i="1"/>
  <c r="AZ79" i="1"/>
  <c r="AZ136" i="1"/>
  <c r="AZ77" i="1"/>
  <c r="AZ74" i="1"/>
  <c r="AZ114" i="1"/>
  <c r="AZ92" i="1"/>
  <c r="AZ53" i="1"/>
  <c r="AZ90" i="1"/>
  <c r="AZ89" i="1"/>
  <c r="AZ93" i="1"/>
  <c r="AZ129" i="1"/>
  <c r="AZ122" i="1"/>
  <c r="AZ80" i="1"/>
  <c r="AZ141" i="1"/>
  <c r="AZ142" i="1"/>
  <c r="AZ75" i="1"/>
  <c r="AZ87" i="1"/>
  <c r="AZ50" i="1"/>
  <c r="AZ76" i="1"/>
  <c r="AZ62" i="1"/>
  <c r="AZ51" i="1"/>
  <c r="AZ128" i="1"/>
  <c r="AZ112" i="1"/>
  <c r="AZ91" i="1"/>
  <c r="AZ109" i="1"/>
  <c r="AZ85" i="1"/>
  <c r="AZ68" i="1"/>
  <c r="AZ67" i="1"/>
  <c r="AZ73" i="1"/>
  <c r="AZ134" i="1"/>
  <c r="AZ126" i="1"/>
  <c r="AZ135" i="1"/>
  <c r="AZ101" i="1"/>
  <c r="AZ125" i="1"/>
  <c r="AZ113" i="1"/>
  <c r="AZ52" i="1"/>
  <c r="AZ104" i="1"/>
  <c r="AZ81" i="1"/>
  <c r="AZ65" i="1"/>
  <c r="AZ118" i="1"/>
  <c r="AZ111" i="1"/>
  <c r="AZ151" i="1"/>
  <c r="AZ121" i="1"/>
  <c r="AZ100" i="1"/>
  <c r="AZ154" i="1"/>
  <c r="AZ56" i="1"/>
  <c r="AZ88" i="1"/>
  <c r="AZ147" i="1"/>
  <c r="AZ94" i="1"/>
  <c r="AZ106" i="1"/>
  <c r="AR154" i="1"/>
  <c r="AR116" i="1"/>
  <c r="AR148" i="1"/>
  <c r="AR101" i="1"/>
  <c r="AR151" i="1"/>
  <c r="AR56" i="1"/>
  <c r="AR86" i="1"/>
  <c r="AR146" i="1"/>
  <c r="AR73" i="1"/>
  <c r="AR122" i="1"/>
  <c r="AR78" i="1"/>
  <c r="AR115" i="1"/>
  <c r="AR100" i="1"/>
  <c r="AR68" i="1"/>
  <c r="AR117" i="1"/>
  <c r="AR49" i="1"/>
  <c r="AR142" i="1"/>
  <c r="AR70" i="1"/>
  <c r="AR118" i="1"/>
  <c r="AR126" i="1"/>
  <c r="AR149" i="1"/>
  <c r="AR88" i="1"/>
  <c r="AR136" i="1"/>
  <c r="AR55" i="1"/>
  <c r="AR105" i="1"/>
  <c r="AR65" i="1"/>
  <c r="AR130" i="1"/>
  <c r="AR133" i="1"/>
  <c r="AR128" i="1"/>
  <c r="AR137" i="1"/>
  <c r="AR93" i="1"/>
  <c r="AR114" i="1"/>
  <c r="AR113" i="1"/>
  <c r="AR103" i="1"/>
  <c r="AR90" i="1"/>
  <c r="AR58" i="1"/>
  <c r="AR129" i="1"/>
  <c r="AR109" i="1"/>
  <c r="AR106" i="1"/>
  <c r="AR140" i="1"/>
  <c r="AR69" i="1"/>
  <c r="AR152" i="1"/>
  <c r="AR74" i="1"/>
  <c r="AR125" i="1"/>
  <c r="AR121" i="1"/>
  <c r="AR81" i="1"/>
  <c r="AR110" i="1"/>
  <c r="AR112" i="1"/>
  <c r="AR123" i="1"/>
  <c r="AR145" i="1"/>
  <c r="AR127" i="1"/>
  <c r="AR52" i="1"/>
  <c r="AR104" i="1"/>
  <c r="AR64" i="1"/>
  <c r="AR134" i="1"/>
  <c r="AR51" i="1"/>
  <c r="AR87" i="1"/>
  <c r="AR54" i="1"/>
  <c r="AR80" i="1"/>
  <c r="AR61" i="1"/>
  <c r="AR92" i="1"/>
  <c r="AR135" i="1"/>
  <c r="AR76" i="1"/>
  <c r="AR141" i="1"/>
  <c r="AR138" i="1"/>
  <c r="AR63" i="1"/>
  <c r="AR67" i="1"/>
  <c r="AR53" i="1"/>
  <c r="AR98" i="1"/>
  <c r="AR79" i="1"/>
  <c r="AR111" i="1"/>
  <c r="AR99" i="1"/>
  <c r="AR62" i="1"/>
  <c r="AR85" i="1"/>
  <c r="AR124" i="1"/>
  <c r="AR147" i="1"/>
  <c r="AR91" i="1"/>
  <c r="AR75" i="1"/>
  <c r="AR89" i="1"/>
  <c r="AR57" i="1"/>
  <c r="AR66" i="1"/>
  <c r="AR153" i="1"/>
  <c r="AR77" i="1"/>
  <c r="AR97" i="1"/>
  <c r="AR50" i="1"/>
  <c r="AR82" i="1"/>
  <c r="AR139" i="1"/>
  <c r="AR102" i="1"/>
  <c r="AR94" i="1"/>
  <c r="AR150" i="1"/>
  <c r="AI105" i="1"/>
  <c r="AI129" i="1"/>
  <c r="AI89" i="1"/>
  <c r="AI97" i="1"/>
  <c r="AI145" i="1"/>
  <c r="AI66" i="1"/>
  <c r="AI50" i="1"/>
  <c r="AI103" i="1"/>
  <c r="AI87" i="1"/>
  <c r="AI58" i="1"/>
  <c r="AI51" i="1"/>
  <c r="AI91" i="1"/>
  <c r="AI146" i="1"/>
  <c r="AI81" i="1"/>
  <c r="AI67" i="1"/>
  <c r="AI112" i="1"/>
  <c r="AI142" i="1"/>
  <c r="AI128" i="1"/>
  <c r="AI121" i="1"/>
  <c r="AI138" i="1"/>
  <c r="AI54" i="1"/>
  <c r="AI56" i="1"/>
  <c r="AI52" i="1"/>
  <c r="AI153" i="1"/>
  <c r="AI102" i="1"/>
  <c r="AI85" i="1"/>
  <c r="AI106" i="1"/>
  <c r="AI49" i="1"/>
  <c r="AI126" i="1"/>
  <c r="AI65" i="1"/>
  <c r="AI62" i="1"/>
  <c r="AI73" i="1"/>
  <c r="AI127" i="1"/>
  <c r="AI123" i="1"/>
  <c r="AI80" i="1"/>
  <c r="AI117" i="1"/>
  <c r="AI86" i="1"/>
  <c r="AI150" i="1"/>
  <c r="AI115" i="1"/>
  <c r="AI135" i="1"/>
  <c r="AI90" i="1"/>
  <c r="AI55" i="1"/>
  <c r="AI74" i="1"/>
  <c r="AI68" i="1"/>
  <c r="AI99" i="1"/>
  <c r="AI57" i="1"/>
  <c r="AI152" i="1"/>
  <c r="AI133" i="1"/>
  <c r="AI110" i="1"/>
  <c r="AI61" i="1"/>
  <c r="AI101" i="1"/>
  <c r="AI151" i="1"/>
  <c r="AI70" i="1"/>
  <c r="AI118" i="1"/>
  <c r="AI76" i="1"/>
  <c r="AI113" i="1"/>
  <c r="AI64" i="1"/>
  <c r="AI78" i="1"/>
  <c r="AI147" i="1"/>
  <c r="AI69" i="1"/>
  <c r="AI93" i="1"/>
  <c r="AI79" i="1"/>
  <c r="AI88" i="1"/>
  <c r="AI122" i="1"/>
  <c r="AI63" i="1"/>
  <c r="AI137" i="1"/>
  <c r="AI124" i="1"/>
  <c r="AI77" i="1"/>
  <c r="AI98" i="1"/>
  <c r="AI134" i="1"/>
  <c r="AI82" i="1"/>
  <c r="AI148" i="1"/>
  <c r="AI141" i="1"/>
  <c r="AI125" i="1"/>
  <c r="AI109" i="1"/>
  <c r="AI149" i="1"/>
  <c r="AI140" i="1"/>
  <c r="AI104" i="1"/>
  <c r="AI100" i="1"/>
  <c r="AI154" i="1"/>
  <c r="AI114" i="1"/>
  <c r="AI139" i="1"/>
  <c r="AI75" i="1"/>
  <c r="AI136" i="1"/>
  <c r="AI116" i="1"/>
  <c r="AI130" i="1"/>
  <c r="AI111" i="1"/>
  <c r="AI92" i="1"/>
  <c r="AI94" i="1"/>
  <c r="AI53" i="1"/>
  <c r="Z150" i="1"/>
  <c r="Z97" i="1"/>
  <c r="Z101" i="1"/>
  <c r="Z105" i="1"/>
  <c r="Z85" i="1"/>
  <c r="Z146" i="1"/>
  <c r="Z100" i="1"/>
  <c r="Z70" i="1"/>
  <c r="Z64" i="1"/>
  <c r="Z86" i="1"/>
  <c r="Z142" i="1"/>
  <c r="Z138" i="1"/>
  <c r="Z154" i="1"/>
  <c r="Z58" i="1"/>
  <c r="Z61" i="1"/>
  <c r="Z63" i="1"/>
  <c r="Z76" i="1"/>
  <c r="Z98" i="1"/>
  <c r="Z122" i="1"/>
  <c r="Z74" i="1"/>
  <c r="Z81" i="1"/>
  <c r="Z133" i="1"/>
  <c r="Z117" i="1"/>
  <c r="Z51" i="1"/>
  <c r="Z126" i="1"/>
  <c r="Z49" i="1"/>
  <c r="Z124" i="1"/>
  <c r="Z151" i="1"/>
  <c r="Z109" i="1"/>
  <c r="Z68" i="1"/>
  <c r="Z104" i="1"/>
  <c r="Z135" i="1"/>
  <c r="Z99" i="1"/>
  <c r="Z66" i="1"/>
  <c r="Z53" i="1"/>
  <c r="Z87" i="1"/>
  <c r="Z106" i="1"/>
  <c r="Z123" i="1"/>
  <c r="Z110" i="1"/>
  <c r="Z115" i="1"/>
  <c r="Z57" i="1"/>
  <c r="Z134" i="1"/>
  <c r="Z92" i="1"/>
  <c r="Z67" i="1"/>
  <c r="Z50" i="1"/>
  <c r="Z118" i="1"/>
  <c r="Z91" i="1"/>
  <c r="Z90" i="1"/>
  <c r="Z125" i="1"/>
  <c r="Z112" i="1"/>
  <c r="Z137" i="1"/>
  <c r="Z153" i="1"/>
  <c r="Z129" i="1"/>
  <c r="Z152" i="1"/>
  <c r="Z130" i="1"/>
  <c r="Z62" i="1"/>
  <c r="Z103" i="1"/>
  <c r="Z102" i="1"/>
  <c r="Z113" i="1"/>
  <c r="Z93" i="1"/>
  <c r="Z127" i="1"/>
  <c r="Z145" i="1"/>
  <c r="Z73" i="1"/>
  <c r="Z78" i="1"/>
  <c r="Z111" i="1"/>
  <c r="Z114" i="1"/>
  <c r="Z55" i="1"/>
  <c r="Z88" i="1"/>
  <c r="Z77" i="1"/>
  <c r="Z69" i="1"/>
  <c r="Z140" i="1"/>
  <c r="Z136" i="1"/>
  <c r="Z128" i="1"/>
  <c r="Z80" i="1"/>
  <c r="Z89" i="1"/>
  <c r="Z82" i="1"/>
  <c r="Z54" i="1"/>
  <c r="Z139" i="1"/>
  <c r="Z65" i="1"/>
  <c r="Z52" i="1"/>
  <c r="Z148" i="1"/>
  <c r="Z141" i="1"/>
  <c r="Z79" i="1"/>
  <c r="Z149" i="1"/>
  <c r="Z75" i="1"/>
  <c r="Z116" i="1"/>
  <c r="Z147" i="1"/>
  <c r="Z56" i="1"/>
  <c r="Z94" i="1"/>
  <c r="Z121" i="1"/>
  <c r="R101" i="1"/>
  <c r="R50" i="1"/>
  <c r="R130" i="1"/>
  <c r="R66" i="1"/>
  <c r="R128" i="1"/>
  <c r="R141" i="1"/>
  <c r="R77" i="1"/>
  <c r="R87" i="1"/>
  <c r="R113" i="1"/>
  <c r="R98" i="1"/>
  <c r="R80" i="1"/>
  <c r="R92" i="1"/>
  <c r="R139" i="1"/>
  <c r="R89" i="1"/>
  <c r="R90" i="1"/>
  <c r="R123" i="1"/>
  <c r="R126" i="1"/>
  <c r="R150" i="1"/>
  <c r="R133" i="1"/>
  <c r="R53" i="1"/>
  <c r="R149" i="1"/>
  <c r="R51" i="1"/>
  <c r="R117" i="1"/>
  <c r="R129" i="1"/>
  <c r="R148" i="1"/>
  <c r="R68" i="1"/>
  <c r="R75" i="1"/>
  <c r="R151" i="1"/>
  <c r="R124" i="1"/>
  <c r="R81" i="1"/>
  <c r="R142" i="1"/>
  <c r="R115" i="1"/>
  <c r="R106" i="1"/>
  <c r="R134" i="1"/>
  <c r="R85" i="1"/>
  <c r="R103" i="1"/>
  <c r="R76" i="1"/>
  <c r="R138" i="1"/>
  <c r="R105" i="1"/>
  <c r="R114" i="1"/>
  <c r="R79" i="1"/>
  <c r="R111" i="1"/>
  <c r="R99" i="1"/>
  <c r="R121" i="1"/>
  <c r="R52" i="1"/>
  <c r="R125" i="1"/>
  <c r="R62" i="1"/>
  <c r="R57" i="1"/>
  <c r="R58" i="1"/>
  <c r="R136" i="1"/>
  <c r="R140" i="1"/>
  <c r="R145" i="1"/>
  <c r="R93" i="1"/>
  <c r="R97" i="1"/>
  <c r="R154" i="1"/>
  <c r="R69" i="1"/>
  <c r="R109" i="1"/>
  <c r="R100" i="1"/>
  <c r="R88" i="1"/>
  <c r="R55" i="1"/>
  <c r="R56" i="1"/>
  <c r="R112" i="1"/>
  <c r="R152" i="1"/>
  <c r="R127" i="1"/>
  <c r="R63" i="1"/>
  <c r="R146" i="1"/>
  <c r="R74" i="1"/>
  <c r="R122" i="1"/>
  <c r="R137" i="1"/>
  <c r="R104" i="1"/>
  <c r="R54" i="1"/>
  <c r="R73" i="1"/>
  <c r="R116" i="1"/>
  <c r="R78" i="1"/>
  <c r="R61" i="1"/>
  <c r="R49" i="1"/>
  <c r="R86" i="1"/>
  <c r="R135" i="1"/>
  <c r="R153" i="1"/>
  <c r="R82" i="1"/>
  <c r="R118" i="1"/>
  <c r="R64" i="1"/>
  <c r="R65" i="1"/>
  <c r="R70" i="1"/>
  <c r="R147" i="1"/>
  <c r="R91" i="1"/>
  <c r="R110" i="1"/>
  <c r="R102" i="1"/>
  <c r="R94" i="1"/>
  <c r="R67" i="1"/>
  <c r="I53" i="1"/>
  <c r="I147" i="1"/>
  <c r="I145" i="1"/>
  <c r="I110" i="1"/>
  <c r="I104" i="1"/>
  <c r="I142" i="1"/>
  <c r="I91" i="1"/>
  <c r="I124" i="1"/>
  <c r="I86" i="1"/>
  <c r="I66" i="1"/>
  <c r="I106" i="1"/>
  <c r="I130" i="1"/>
  <c r="I77" i="1"/>
  <c r="I97" i="1"/>
  <c r="I52" i="1"/>
  <c r="I87" i="1"/>
  <c r="I138" i="1"/>
  <c r="I88" i="1"/>
  <c r="I115" i="1"/>
  <c r="I101" i="1"/>
  <c r="I76" i="1"/>
  <c r="I152" i="1"/>
  <c r="I118" i="1"/>
  <c r="I92" i="1"/>
  <c r="I128" i="1"/>
  <c r="I78" i="1"/>
  <c r="I133" i="1"/>
  <c r="I65" i="1"/>
  <c r="I61" i="1"/>
  <c r="I54" i="1"/>
  <c r="I62" i="1"/>
  <c r="I113" i="1"/>
  <c r="I148" i="1"/>
  <c r="I81" i="1"/>
  <c r="I146" i="1"/>
  <c r="I129" i="1"/>
  <c r="I112" i="1"/>
  <c r="I140" i="1"/>
  <c r="I79" i="1"/>
  <c r="I105" i="1"/>
  <c r="I109" i="1"/>
  <c r="I99" i="1"/>
  <c r="I134" i="1"/>
  <c r="I67" i="1"/>
  <c r="I154" i="1"/>
  <c r="I117" i="1"/>
  <c r="I57" i="1"/>
  <c r="I82" i="1"/>
  <c r="I58" i="1"/>
  <c r="I56" i="1"/>
  <c r="I153" i="1"/>
  <c r="I75" i="1"/>
  <c r="I103" i="1"/>
  <c r="I149" i="1"/>
  <c r="I141" i="1"/>
  <c r="I80" i="1"/>
  <c r="I90" i="1"/>
  <c r="I69" i="1"/>
  <c r="I137" i="1"/>
  <c r="I74" i="1"/>
  <c r="I68" i="1"/>
  <c r="I151" i="1"/>
  <c r="I126" i="1"/>
  <c r="I100" i="1"/>
  <c r="I111" i="1"/>
  <c r="I102" i="1"/>
  <c r="I55" i="1"/>
  <c r="I70" i="1"/>
  <c r="I98" i="1"/>
  <c r="I127" i="1"/>
  <c r="I135" i="1"/>
  <c r="I125" i="1"/>
  <c r="I136" i="1"/>
  <c r="I49" i="1"/>
  <c r="I63" i="1"/>
  <c r="I64" i="1"/>
  <c r="I121" i="1"/>
  <c r="I116" i="1"/>
  <c r="I122" i="1"/>
  <c r="I139" i="1"/>
  <c r="I89" i="1"/>
  <c r="I114" i="1"/>
  <c r="I50" i="1"/>
  <c r="I73" i="1"/>
  <c r="I150" i="1"/>
  <c r="I93" i="1"/>
  <c r="I51" i="1"/>
  <c r="I123" i="1"/>
  <c r="I94" i="1"/>
  <c r="I85" i="1"/>
  <c r="BJ56" i="1"/>
  <c r="BJ152" i="1"/>
  <c r="BJ109" i="1"/>
  <c r="BJ76" i="1"/>
  <c r="BJ62" i="1"/>
  <c r="BJ85" i="1"/>
  <c r="BJ99" i="1"/>
  <c r="BJ116" i="1"/>
  <c r="BJ81" i="1"/>
  <c r="BJ123" i="1"/>
  <c r="BJ100" i="1"/>
  <c r="BJ97" i="1"/>
  <c r="BJ140" i="1"/>
  <c r="BJ112" i="1"/>
  <c r="BJ139" i="1"/>
  <c r="BJ117" i="1"/>
  <c r="BJ115" i="1"/>
  <c r="BJ92" i="1"/>
  <c r="BJ80" i="1"/>
  <c r="BJ154" i="1"/>
  <c r="BJ113" i="1"/>
  <c r="BJ61" i="1"/>
  <c r="BJ79" i="1"/>
  <c r="BJ146" i="1"/>
  <c r="BJ130" i="1"/>
  <c r="BJ127" i="1"/>
  <c r="BJ68" i="1"/>
  <c r="BJ124" i="1"/>
  <c r="BJ138" i="1"/>
  <c r="BJ73" i="1"/>
  <c r="BJ110" i="1"/>
  <c r="BJ150" i="1"/>
  <c r="BJ136" i="1"/>
  <c r="BJ126" i="1"/>
  <c r="BJ53" i="1"/>
  <c r="BJ145" i="1"/>
  <c r="BJ49" i="1"/>
  <c r="BJ64" i="1"/>
  <c r="BJ66" i="1"/>
  <c r="BJ65" i="1"/>
  <c r="BJ106" i="1"/>
  <c r="BJ86" i="1"/>
  <c r="BJ63" i="1"/>
  <c r="BJ51" i="1"/>
  <c r="BJ135" i="1"/>
  <c r="BJ82" i="1"/>
  <c r="BJ105" i="1"/>
  <c r="BJ75" i="1"/>
  <c r="BJ114" i="1"/>
  <c r="BJ102" i="1"/>
  <c r="BJ70" i="1"/>
  <c r="BJ125" i="1"/>
  <c r="BJ67" i="1"/>
  <c r="BJ148" i="1"/>
  <c r="BJ93" i="1"/>
  <c r="BJ129" i="1"/>
  <c r="BJ88" i="1"/>
  <c r="BJ137" i="1"/>
  <c r="BJ54" i="1"/>
  <c r="BJ104" i="1"/>
  <c r="BJ50" i="1"/>
  <c r="BJ141" i="1"/>
  <c r="BJ52" i="1"/>
  <c r="BJ149" i="1"/>
  <c r="BJ89" i="1"/>
  <c r="BJ101" i="1"/>
  <c r="BJ142" i="1"/>
  <c r="BJ118" i="1"/>
  <c r="BJ78" i="1"/>
  <c r="BJ91" i="1"/>
  <c r="BJ98" i="1"/>
  <c r="BJ153" i="1"/>
  <c r="BJ111" i="1"/>
  <c r="BJ90" i="1"/>
  <c r="BJ74" i="1"/>
  <c r="BJ103" i="1"/>
  <c r="BJ151" i="1"/>
  <c r="BJ69" i="1"/>
  <c r="BJ121" i="1"/>
  <c r="BJ147" i="1"/>
  <c r="BJ58" i="1"/>
  <c r="BJ55" i="1"/>
  <c r="BJ77" i="1"/>
  <c r="BJ128" i="1"/>
  <c r="BJ134" i="1"/>
  <c r="BJ87" i="1"/>
  <c r="BJ122" i="1"/>
  <c r="BJ133" i="1"/>
  <c r="BJ94" i="1"/>
  <c r="BJ57" i="1"/>
  <c r="BA113" i="1"/>
  <c r="BA104" i="1"/>
  <c r="BA127" i="1"/>
  <c r="BA101" i="1"/>
  <c r="BA111" i="1"/>
  <c r="BA133" i="1"/>
  <c r="BA139" i="1"/>
  <c r="BA124" i="1"/>
  <c r="BA134" i="1"/>
  <c r="BA55" i="1"/>
  <c r="BA105" i="1"/>
  <c r="BA91" i="1"/>
  <c r="BA50" i="1"/>
  <c r="BA112" i="1"/>
  <c r="BA149" i="1"/>
  <c r="BA88" i="1"/>
  <c r="BA86" i="1"/>
  <c r="BA102" i="1"/>
  <c r="BA137" i="1"/>
  <c r="BA80" i="1"/>
  <c r="BA100" i="1"/>
  <c r="BA61" i="1"/>
  <c r="BA138" i="1"/>
  <c r="BA150" i="1"/>
  <c r="BA106" i="1"/>
  <c r="BA147" i="1"/>
  <c r="BA87" i="1"/>
  <c r="BA70" i="1"/>
  <c r="BA148" i="1"/>
  <c r="BA146" i="1"/>
  <c r="BA56" i="1"/>
  <c r="BA109" i="1"/>
  <c r="BA82" i="1"/>
  <c r="BA69" i="1"/>
  <c r="BA115" i="1"/>
  <c r="BA65" i="1"/>
  <c r="BA75" i="1"/>
  <c r="BA67" i="1"/>
  <c r="BA118" i="1"/>
  <c r="BA51" i="1"/>
  <c r="BA85" i="1"/>
  <c r="BA114" i="1"/>
  <c r="BA116" i="1"/>
  <c r="BA128" i="1"/>
  <c r="BA54" i="1"/>
  <c r="BA154" i="1"/>
  <c r="BA64" i="1"/>
  <c r="BA145" i="1"/>
  <c r="BA58" i="1"/>
  <c r="BA49" i="1"/>
  <c r="BA121" i="1"/>
  <c r="BA79" i="1"/>
  <c r="BA66" i="1"/>
  <c r="BA141" i="1"/>
  <c r="BA110" i="1"/>
  <c r="BA81" i="1"/>
  <c r="BA77" i="1"/>
  <c r="BA123" i="1"/>
  <c r="BA122" i="1"/>
  <c r="BA92" i="1"/>
  <c r="BA140" i="1"/>
  <c r="BA125" i="1"/>
  <c r="BA98" i="1"/>
  <c r="BA99" i="1"/>
  <c r="BA57" i="1"/>
  <c r="BA76" i="1"/>
  <c r="BA103" i="1"/>
  <c r="BA73" i="1"/>
  <c r="BA68" i="1"/>
  <c r="BA74" i="1"/>
  <c r="BA151" i="1"/>
  <c r="BA152" i="1"/>
  <c r="BA53" i="1"/>
  <c r="BA97" i="1"/>
  <c r="BA89" i="1"/>
  <c r="BA135" i="1"/>
  <c r="BA93" i="1"/>
  <c r="BA126" i="1"/>
  <c r="BA117" i="1"/>
  <c r="BA62" i="1"/>
  <c r="BA130" i="1"/>
  <c r="BA78" i="1"/>
  <c r="BA90" i="1"/>
  <c r="BA52" i="1"/>
  <c r="BA142" i="1"/>
  <c r="BA129" i="1"/>
  <c r="BA63" i="1"/>
  <c r="BA153" i="1"/>
  <c r="BA94" i="1"/>
  <c r="BA136" i="1"/>
  <c r="AS142" i="1"/>
  <c r="AS148" i="1"/>
  <c r="AS149" i="1"/>
  <c r="AS100" i="1"/>
  <c r="AS79" i="1"/>
  <c r="AS66" i="1"/>
  <c r="AS86" i="1"/>
  <c r="AS49" i="1"/>
  <c r="AS111" i="1"/>
  <c r="AS150" i="1"/>
  <c r="AS105" i="1"/>
  <c r="AS63" i="1"/>
  <c r="AS103" i="1"/>
  <c r="AS104" i="1"/>
  <c r="AS117" i="1"/>
  <c r="AS126" i="1"/>
  <c r="AS122" i="1"/>
  <c r="AS154" i="1"/>
  <c r="AS125" i="1"/>
  <c r="AS67" i="1"/>
  <c r="AS81" i="1"/>
  <c r="AS137" i="1"/>
  <c r="AS82" i="1"/>
  <c r="AS58" i="1"/>
  <c r="AS140" i="1"/>
  <c r="AS114" i="1"/>
  <c r="AS116" i="1"/>
  <c r="AS112" i="1"/>
  <c r="AS74" i="1"/>
  <c r="AS121" i="1"/>
  <c r="AS151" i="1"/>
  <c r="AS124" i="1"/>
  <c r="AS127" i="1"/>
  <c r="AS89" i="1"/>
  <c r="AS92" i="1"/>
  <c r="AS106" i="1"/>
  <c r="AS69" i="1"/>
  <c r="AS64" i="1"/>
  <c r="AS134" i="1"/>
  <c r="AS91" i="1"/>
  <c r="AS85" i="1"/>
  <c r="AS146" i="1"/>
  <c r="AS55" i="1"/>
  <c r="AS99" i="1"/>
  <c r="AS129" i="1"/>
  <c r="AS147" i="1"/>
  <c r="AS135" i="1"/>
  <c r="AS61" i="1"/>
  <c r="AS115" i="1"/>
  <c r="AS54" i="1"/>
  <c r="AS113" i="1"/>
  <c r="AS90" i="1"/>
  <c r="AS87" i="1"/>
  <c r="AS102" i="1"/>
  <c r="AS152" i="1"/>
  <c r="AS51" i="1"/>
  <c r="AS153" i="1"/>
  <c r="AS75" i="1"/>
  <c r="AS123" i="1"/>
  <c r="AS56" i="1"/>
  <c r="AS62" i="1"/>
  <c r="AS50" i="1"/>
  <c r="AS101" i="1"/>
  <c r="AS53" i="1"/>
  <c r="AS80" i="1"/>
  <c r="AS133" i="1"/>
  <c r="AS73" i="1"/>
  <c r="AS130" i="1"/>
  <c r="AS97" i="1"/>
  <c r="AS128" i="1"/>
  <c r="AS93" i="1"/>
  <c r="AS141" i="1"/>
  <c r="AS145" i="1"/>
  <c r="AS77" i="1"/>
  <c r="AS57" i="1"/>
  <c r="AS98" i="1"/>
  <c r="AS138" i="1"/>
  <c r="AS139" i="1"/>
  <c r="AS70" i="1"/>
  <c r="AS76" i="1"/>
  <c r="AS109" i="1"/>
  <c r="AS52" i="1"/>
  <c r="AS136" i="1"/>
  <c r="AS65" i="1"/>
  <c r="AS110" i="1"/>
  <c r="AS118" i="1"/>
  <c r="AS78" i="1"/>
  <c r="AS88" i="1"/>
  <c r="AS94" i="1"/>
  <c r="AS68" i="1"/>
  <c r="AJ125" i="1"/>
  <c r="AJ80" i="1"/>
  <c r="AJ152" i="1"/>
  <c r="AJ122" i="1"/>
  <c r="AJ77" i="1"/>
  <c r="AJ123" i="1"/>
  <c r="AJ53" i="1"/>
  <c r="AJ127" i="1"/>
  <c r="AJ78" i="1"/>
  <c r="AJ130" i="1"/>
  <c r="AJ81" i="1"/>
  <c r="AJ135" i="1"/>
  <c r="AJ147" i="1"/>
  <c r="AJ69" i="1"/>
  <c r="AJ109" i="1"/>
  <c r="AJ110" i="1"/>
  <c r="AJ141" i="1"/>
  <c r="AJ105" i="1"/>
  <c r="AJ87" i="1"/>
  <c r="AJ137" i="1"/>
  <c r="AJ55" i="1"/>
  <c r="AJ86" i="1"/>
  <c r="AJ75" i="1"/>
  <c r="AJ61" i="1"/>
  <c r="AJ101" i="1"/>
  <c r="AJ133" i="1"/>
  <c r="AJ66" i="1"/>
  <c r="AJ145" i="1"/>
  <c r="AJ50" i="1"/>
  <c r="AJ146" i="1"/>
  <c r="AJ65" i="1"/>
  <c r="AJ116" i="1"/>
  <c r="AJ139" i="1"/>
  <c r="AJ73" i="1"/>
  <c r="AJ82" i="1"/>
  <c r="AJ88" i="1"/>
  <c r="AJ154" i="1"/>
  <c r="AJ138" i="1"/>
  <c r="AJ106" i="1"/>
  <c r="AJ93" i="1"/>
  <c r="AJ113" i="1"/>
  <c r="AJ134" i="1"/>
  <c r="AJ129" i="1"/>
  <c r="AJ136" i="1"/>
  <c r="AJ142" i="1"/>
  <c r="AJ98" i="1"/>
  <c r="AJ103" i="1"/>
  <c r="AJ90" i="1"/>
  <c r="AJ70" i="1"/>
  <c r="AJ128" i="1"/>
  <c r="AJ114" i="1"/>
  <c r="AJ124" i="1"/>
  <c r="AJ64" i="1"/>
  <c r="AJ140" i="1"/>
  <c r="AJ89" i="1"/>
  <c r="AJ102" i="1"/>
  <c r="AJ111" i="1"/>
  <c r="AJ54" i="1"/>
  <c r="AJ118" i="1"/>
  <c r="AJ115" i="1"/>
  <c r="AJ52" i="1"/>
  <c r="AJ99" i="1"/>
  <c r="AJ49" i="1"/>
  <c r="AJ104" i="1"/>
  <c r="AJ76" i="1"/>
  <c r="AJ149" i="1"/>
  <c r="AJ151" i="1"/>
  <c r="AJ74" i="1"/>
  <c r="AJ153" i="1"/>
  <c r="AJ148" i="1"/>
  <c r="AJ100" i="1"/>
  <c r="AJ51" i="1"/>
  <c r="AJ68" i="1"/>
  <c r="AJ117" i="1"/>
  <c r="AJ92" i="1"/>
  <c r="AJ63" i="1"/>
  <c r="AJ150" i="1"/>
  <c r="AJ91" i="1"/>
  <c r="AJ56" i="1"/>
  <c r="AJ85" i="1"/>
  <c r="AJ79" i="1"/>
  <c r="AJ97" i="1"/>
  <c r="AJ112" i="1"/>
  <c r="AJ67" i="1"/>
  <c r="AJ121" i="1"/>
  <c r="AJ58" i="1"/>
  <c r="AJ62" i="1"/>
  <c r="AJ57" i="1"/>
  <c r="AJ94" i="1"/>
  <c r="AJ126" i="1"/>
  <c r="AA74" i="1"/>
  <c r="AA73" i="1"/>
  <c r="AA85" i="1"/>
  <c r="AA77" i="1"/>
  <c r="AA133" i="1"/>
  <c r="AA109" i="1"/>
  <c r="AA82" i="1"/>
  <c r="AA100" i="1"/>
  <c r="AA52" i="1"/>
  <c r="AA93" i="1"/>
  <c r="AA114" i="1"/>
  <c r="AA115" i="1"/>
  <c r="AA75" i="1"/>
  <c r="AA53" i="1"/>
  <c r="AA65" i="1"/>
  <c r="AA106" i="1"/>
  <c r="AA122" i="1"/>
  <c r="AA80" i="1"/>
  <c r="AA140" i="1"/>
  <c r="AA152" i="1"/>
  <c r="AA92" i="1"/>
  <c r="AA58" i="1"/>
  <c r="AA91" i="1"/>
  <c r="AA116" i="1"/>
  <c r="AA112" i="1"/>
  <c r="AA124" i="1"/>
  <c r="AA67" i="1"/>
  <c r="AA61" i="1"/>
  <c r="AA79" i="1"/>
  <c r="AA113" i="1"/>
  <c r="AA68" i="1"/>
  <c r="AA137" i="1"/>
  <c r="AA146" i="1"/>
  <c r="AA98" i="1"/>
  <c r="AA81" i="1"/>
  <c r="AA70" i="1"/>
  <c r="AA118" i="1"/>
  <c r="AA55" i="1"/>
  <c r="AA127" i="1"/>
  <c r="AA86" i="1"/>
  <c r="AA111" i="1"/>
  <c r="AA69" i="1"/>
  <c r="AA64" i="1"/>
  <c r="AA136" i="1"/>
  <c r="AA130" i="1"/>
  <c r="AA125" i="1"/>
  <c r="AA51" i="1"/>
  <c r="AA145" i="1"/>
  <c r="AA76" i="1"/>
  <c r="AA89" i="1"/>
  <c r="AA121" i="1"/>
  <c r="AA123" i="1"/>
  <c r="AA97" i="1"/>
  <c r="AA110" i="1"/>
  <c r="AA90" i="1"/>
  <c r="AA153" i="1"/>
  <c r="AA102" i="1"/>
  <c r="AA54" i="1"/>
  <c r="AA62" i="1"/>
  <c r="AA148" i="1"/>
  <c r="AA56" i="1"/>
  <c r="AA103" i="1"/>
  <c r="AA78" i="1"/>
  <c r="AA50" i="1"/>
  <c r="AA63" i="1"/>
  <c r="AA147" i="1"/>
  <c r="AA88" i="1"/>
  <c r="AA104" i="1"/>
  <c r="AA151" i="1"/>
  <c r="AA126" i="1"/>
  <c r="AA139" i="1"/>
  <c r="AA117" i="1"/>
  <c r="AA150" i="1"/>
  <c r="AA129" i="1"/>
  <c r="AA149" i="1"/>
  <c r="AA128" i="1"/>
  <c r="AA101" i="1"/>
  <c r="AA134" i="1"/>
  <c r="AA135" i="1"/>
  <c r="AA141" i="1"/>
  <c r="AA99" i="1"/>
  <c r="AA57" i="1"/>
  <c r="AA49" i="1"/>
  <c r="AA138" i="1"/>
  <c r="AA142" i="1"/>
  <c r="AA105" i="1"/>
  <c r="AA66" i="1"/>
  <c r="AA87" i="1"/>
  <c r="AA94" i="1"/>
  <c r="AA154" i="1"/>
  <c r="S78" i="1"/>
  <c r="S150" i="1"/>
  <c r="S111" i="1"/>
  <c r="S57" i="1"/>
  <c r="S117" i="1"/>
  <c r="S154" i="1"/>
  <c r="S134" i="1"/>
  <c r="S90" i="1"/>
  <c r="S106" i="1"/>
  <c r="S145" i="1"/>
  <c r="S77" i="1"/>
  <c r="S55" i="1"/>
  <c r="S79" i="1"/>
  <c r="S51" i="1"/>
  <c r="S153" i="1"/>
  <c r="S146" i="1"/>
  <c r="S113" i="1"/>
  <c r="S115" i="1"/>
  <c r="S52" i="1"/>
  <c r="S127" i="1"/>
  <c r="S152" i="1"/>
  <c r="S149" i="1"/>
  <c r="S64" i="1"/>
  <c r="S101" i="1"/>
  <c r="S91" i="1"/>
  <c r="S142" i="1"/>
  <c r="S122" i="1"/>
  <c r="S87" i="1"/>
  <c r="S69" i="1"/>
  <c r="S121" i="1"/>
  <c r="S140" i="1"/>
  <c r="S99" i="1"/>
  <c r="S58" i="1"/>
  <c r="S141" i="1"/>
  <c r="S109" i="1"/>
  <c r="S126" i="1"/>
  <c r="S116" i="1"/>
  <c r="S147" i="1"/>
  <c r="S124" i="1"/>
  <c r="S81" i="1"/>
  <c r="S97" i="1"/>
  <c r="S53" i="1"/>
  <c r="S93" i="1"/>
  <c r="S88" i="1"/>
  <c r="S49" i="1"/>
  <c r="S73" i="1"/>
  <c r="S63" i="1"/>
  <c r="S74" i="1"/>
  <c r="S128" i="1"/>
  <c r="S75" i="1"/>
  <c r="S137" i="1"/>
  <c r="S138" i="1"/>
  <c r="S76" i="1"/>
  <c r="S112" i="1"/>
  <c r="S50" i="1"/>
  <c r="S136" i="1"/>
  <c r="S66" i="1"/>
  <c r="S103" i="1"/>
  <c r="S61" i="1"/>
  <c r="S54" i="1"/>
  <c r="S65" i="1"/>
  <c r="S89" i="1"/>
  <c r="S98" i="1"/>
  <c r="S68" i="1"/>
  <c r="S104" i="1"/>
  <c r="S67" i="1"/>
  <c r="S135" i="1"/>
  <c r="S62" i="1"/>
  <c r="S102" i="1"/>
  <c r="S70" i="1"/>
  <c r="S130" i="1"/>
  <c r="S139" i="1"/>
  <c r="S80" i="1"/>
  <c r="S114" i="1"/>
  <c r="S92" i="1"/>
  <c r="S151" i="1"/>
  <c r="S148" i="1"/>
  <c r="S125" i="1"/>
  <c r="S129" i="1"/>
  <c r="S133" i="1"/>
  <c r="S105" i="1"/>
  <c r="S110" i="1"/>
  <c r="S123" i="1"/>
  <c r="S85" i="1"/>
  <c r="S86" i="1"/>
  <c r="S56" i="1"/>
  <c r="S118" i="1"/>
  <c r="S100" i="1"/>
  <c r="S94" i="1"/>
  <c r="S82" i="1"/>
  <c r="J130" i="1"/>
  <c r="J79" i="1"/>
  <c r="J113" i="1"/>
  <c r="J104" i="1"/>
  <c r="J87" i="1"/>
  <c r="J115" i="1"/>
  <c r="J61" i="1"/>
  <c r="J58" i="1"/>
  <c r="J145" i="1"/>
  <c r="J123" i="1"/>
  <c r="J101" i="1"/>
  <c r="J56" i="1"/>
  <c r="J102" i="1"/>
  <c r="J105" i="1"/>
  <c r="J86" i="1"/>
  <c r="J50" i="1"/>
  <c r="J89" i="1"/>
  <c r="J93" i="1"/>
  <c r="J121" i="1"/>
  <c r="J109" i="1"/>
  <c r="J81" i="1"/>
  <c r="J103" i="1"/>
  <c r="J91" i="1"/>
  <c r="J154" i="1"/>
  <c r="J112" i="1"/>
  <c r="J133" i="1"/>
  <c r="J134" i="1"/>
  <c r="J106" i="1"/>
  <c r="J125" i="1"/>
  <c r="J85" i="1"/>
  <c r="J73" i="1"/>
  <c r="J148" i="1"/>
  <c r="J99" i="1"/>
  <c r="J76" i="1"/>
  <c r="J127" i="1"/>
  <c r="J78" i="1"/>
  <c r="J68" i="1"/>
  <c r="J151" i="1"/>
  <c r="J111" i="1"/>
  <c r="J80" i="1"/>
  <c r="J150" i="1"/>
  <c r="J62" i="1"/>
  <c r="J88" i="1"/>
  <c r="J140" i="1"/>
  <c r="J77" i="1"/>
  <c r="J51" i="1"/>
  <c r="J142" i="1"/>
  <c r="J64" i="1"/>
  <c r="J152" i="1"/>
  <c r="J49" i="1"/>
  <c r="J146" i="1"/>
  <c r="J66" i="1"/>
  <c r="J74" i="1"/>
  <c r="J124" i="1"/>
  <c r="J116" i="1"/>
  <c r="J139" i="1"/>
  <c r="J70" i="1"/>
  <c r="J52" i="1"/>
  <c r="J57" i="1"/>
  <c r="J153" i="1"/>
  <c r="J128" i="1"/>
  <c r="J67" i="1"/>
  <c r="J55" i="1"/>
  <c r="J69" i="1"/>
  <c r="J141" i="1"/>
  <c r="J118" i="1"/>
  <c r="J75" i="1"/>
  <c r="J137" i="1"/>
  <c r="J98" i="1"/>
  <c r="J117" i="1"/>
  <c r="J110" i="1"/>
  <c r="J53" i="1"/>
  <c r="J82" i="1"/>
  <c r="J122" i="1"/>
  <c r="J97" i="1"/>
  <c r="J149" i="1"/>
  <c r="J92" i="1"/>
  <c r="J65" i="1"/>
  <c r="J126" i="1"/>
  <c r="J138" i="1"/>
  <c r="J54" i="1"/>
  <c r="J135" i="1"/>
  <c r="J90" i="1"/>
  <c r="J129" i="1"/>
  <c r="J147" i="1"/>
  <c r="J63" i="1"/>
  <c r="J100" i="1"/>
  <c r="J114" i="1"/>
  <c r="J94" i="1"/>
  <c r="J136" i="1"/>
  <c r="B105" i="1"/>
  <c r="B154" i="1"/>
  <c r="B145" i="1"/>
  <c r="B151" i="1"/>
  <c r="B74" i="1"/>
  <c r="B135" i="1"/>
  <c r="B153" i="1"/>
  <c r="B66" i="1"/>
  <c r="B126" i="1"/>
  <c r="B139" i="1"/>
  <c r="B68" i="1"/>
  <c r="B127" i="1"/>
  <c r="B130" i="1"/>
  <c r="B123" i="1"/>
  <c r="B92" i="1"/>
  <c r="B109" i="1"/>
  <c r="B93" i="1"/>
  <c r="B78" i="1"/>
  <c r="B136" i="1"/>
  <c r="B61" i="1"/>
  <c r="B152" i="1"/>
  <c r="B50" i="1"/>
  <c r="B129" i="1"/>
  <c r="B113" i="1"/>
  <c r="B100" i="1"/>
  <c r="B52" i="1"/>
  <c r="B79" i="1"/>
  <c r="B133" i="1"/>
  <c r="B69" i="1"/>
  <c r="B134" i="1"/>
  <c r="B65" i="1"/>
  <c r="B67" i="1"/>
  <c r="B77" i="1"/>
  <c r="B112" i="1"/>
  <c r="B142" i="1"/>
  <c r="B125" i="1"/>
  <c r="B103" i="1"/>
  <c r="B86" i="1"/>
  <c r="B55" i="1"/>
  <c r="B56" i="1"/>
  <c r="B81" i="1"/>
  <c r="B63" i="1"/>
  <c r="B102" i="1"/>
  <c r="B110" i="1"/>
  <c r="B140" i="1"/>
  <c r="B51" i="1"/>
  <c r="B115" i="1"/>
  <c r="B82" i="1"/>
  <c r="B116" i="1"/>
  <c r="B62" i="1"/>
  <c r="B124" i="1"/>
  <c r="B73" i="1"/>
  <c r="B121" i="1"/>
  <c r="B97" i="1"/>
  <c r="B64" i="1"/>
  <c r="B114" i="1"/>
  <c r="B147" i="1"/>
  <c r="B49" i="1"/>
  <c r="B106" i="1"/>
  <c r="B101" i="1"/>
  <c r="B111" i="1"/>
  <c r="B75" i="1"/>
  <c r="B90" i="1"/>
  <c r="B118" i="1"/>
  <c r="B117" i="1"/>
  <c r="B76" i="1"/>
  <c r="B91" i="1"/>
  <c r="B87" i="1"/>
  <c r="B53" i="1"/>
  <c r="B138" i="1"/>
  <c r="B150" i="1"/>
  <c r="B98" i="1"/>
  <c r="B99" i="1"/>
  <c r="B122" i="1"/>
  <c r="B70" i="1"/>
  <c r="B128" i="1"/>
  <c r="B85" i="1"/>
  <c r="B58" i="1"/>
  <c r="B149" i="1"/>
  <c r="B54" i="1"/>
  <c r="B89" i="1"/>
  <c r="B146" i="1"/>
  <c r="B137" i="1"/>
  <c r="B80" i="1"/>
  <c r="B141" i="1"/>
  <c r="B148" i="1"/>
  <c r="B88" i="1"/>
  <c r="B57" i="1"/>
  <c r="B94" i="1"/>
  <c r="B104" i="1"/>
  <c r="BK87" i="1"/>
  <c r="BK73" i="1"/>
  <c r="BK79" i="1"/>
  <c r="BK85" i="1"/>
  <c r="BK75" i="1"/>
  <c r="BK103" i="1"/>
  <c r="BK124" i="1"/>
  <c r="BK99" i="1"/>
  <c r="BK69" i="1"/>
  <c r="BK133" i="1"/>
  <c r="BK139" i="1"/>
  <c r="BK74" i="1"/>
  <c r="BK110" i="1"/>
  <c r="BK76" i="1"/>
  <c r="BK98" i="1"/>
  <c r="BK56" i="1"/>
  <c r="BK138" i="1"/>
  <c r="BK80" i="1"/>
  <c r="BK49" i="1"/>
  <c r="BK146" i="1"/>
  <c r="BK70" i="1"/>
  <c r="BK147" i="1"/>
  <c r="BK136" i="1"/>
  <c r="BK152" i="1"/>
  <c r="BK118" i="1"/>
  <c r="BK65" i="1"/>
  <c r="BK67" i="1"/>
  <c r="BK86" i="1"/>
  <c r="BK142" i="1"/>
  <c r="BK78" i="1"/>
  <c r="BK100" i="1"/>
  <c r="BK97" i="1"/>
  <c r="BK149" i="1"/>
  <c r="BK62" i="1"/>
  <c r="BK150" i="1"/>
  <c r="BK104" i="1"/>
  <c r="BK90" i="1"/>
  <c r="BK145" i="1"/>
  <c r="BK89" i="1"/>
  <c r="BK66" i="1"/>
  <c r="BK55" i="1"/>
  <c r="BK58" i="1"/>
  <c r="BK125" i="1"/>
  <c r="BK109" i="1"/>
  <c r="BK154" i="1"/>
  <c r="BK126" i="1"/>
  <c r="BK92" i="1"/>
  <c r="BK51" i="1"/>
  <c r="BK68" i="1"/>
  <c r="BK61" i="1"/>
  <c r="BK81" i="1"/>
  <c r="BK54" i="1"/>
  <c r="BK115" i="1"/>
  <c r="BK102" i="1"/>
  <c r="BK91" i="1"/>
  <c r="BK93" i="1"/>
  <c r="BK140" i="1"/>
  <c r="BK112" i="1"/>
  <c r="BK105" i="1"/>
  <c r="BK82" i="1"/>
  <c r="BK116" i="1"/>
  <c r="BK113" i="1"/>
  <c r="BK151" i="1"/>
  <c r="BK88" i="1"/>
  <c r="BK127" i="1"/>
  <c r="BK129" i="1"/>
  <c r="BK53" i="1"/>
  <c r="BK106" i="1"/>
  <c r="BK114" i="1"/>
  <c r="BK141" i="1"/>
  <c r="BK63" i="1"/>
  <c r="BK137" i="1"/>
  <c r="BK111" i="1"/>
  <c r="BK117" i="1"/>
  <c r="BK57" i="1"/>
  <c r="BK121" i="1"/>
  <c r="BK130" i="1"/>
  <c r="BK122" i="1"/>
  <c r="BK153" i="1"/>
  <c r="BK123" i="1"/>
  <c r="BK77" i="1"/>
  <c r="BK50" i="1"/>
  <c r="BK134" i="1"/>
  <c r="BK148" i="1"/>
  <c r="BK135" i="1"/>
  <c r="BK101" i="1"/>
  <c r="BK52" i="1"/>
  <c r="BK128" i="1"/>
  <c r="BK94" i="1"/>
  <c r="BK64" i="1"/>
  <c r="BB109" i="1"/>
  <c r="BB122" i="1"/>
  <c r="BB137" i="1"/>
  <c r="BB51" i="1"/>
  <c r="BB126" i="1"/>
  <c r="BB55" i="1"/>
  <c r="BB50" i="1"/>
  <c r="BB75" i="1"/>
  <c r="BB151" i="1"/>
  <c r="BB90" i="1"/>
  <c r="BB138" i="1"/>
  <c r="BB80" i="1"/>
  <c r="BB98" i="1"/>
  <c r="BB111" i="1"/>
  <c r="BB69" i="1"/>
  <c r="BB88" i="1"/>
  <c r="BB128" i="1"/>
  <c r="BB123" i="1"/>
  <c r="BB106" i="1"/>
  <c r="BB87" i="1"/>
  <c r="BB134" i="1"/>
  <c r="BB56" i="1"/>
  <c r="BB105" i="1"/>
  <c r="BB74" i="1"/>
  <c r="BB58" i="1"/>
  <c r="BB101" i="1"/>
  <c r="BB65" i="1"/>
  <c r="BB99" i="1"/>
  <c r="BB117" i="1"/>
  <c r="BB52" i="1"/>
  <c r="BB121" i="1"/>
  <c r="BB116" i="1"/>
  <c r="BB104" i="1"/>
  <c r="BB68" i="1"/>
  <c r="BB146" i="1"/>
  <c r="BB130" i="1"/>
  <c r="BB136" i="1"/>
  <c r="BB77" i="1"/>
  <c r="BB150" i="1"/>
  <c r="BB64" i="1"/>
  <c r="BB49" i="1"/>
  <c r="BB79" i="1"/>
  <c r="BB86" i="1"/>
  <c r="BB93" i="1"/>
  <c r="BB62" i="1"/>
  <c r="BB61" i="1"/>
  <c r="BB125" i="1"/>
  <c r="BB54" i="1"/>
  <c r="BB129" i="1"/>
  <c r="BB91" i="1"/>
  <c r="BB102" i="1"/>
  <c r="BB118" i="1"/>
  <c r="BB114" i="1"/>
  <c r="BB100" i="1"/>
  <c r="BB110" i="1"/>
  <c r="BB115" i="1"/>
  <c r="BB76" i="1"/>
  <c r="BB97" i="1"/>
  <c r="BB148" i="1"/>
  <c r="BB112" i="1"/>
  <c r="BB73" i="1"/>
  <c r="BB141" i="1"/>
  <c r="BB133" i="1"/>
  <c r="BB103" i="1"/>
  <c r="BB78" i="1"/>
  <c r="BB89" i="1"/>
  <c r="BB82" i="1"/>
  <c r="BB154" i="1"/>
  <c r="BB127" i="1"/>
  <c r="BB53" i="1"/>
  <c r="BB63" i="1"/>
  <c r="BB140" i="1"/>
  <c r="BB66" i="1"/>
  <c r="BB147" i="1"/>
  <c r="BB142" i="1"/>
  <c r="BB139" i="1"/>
  <c r="BB85" i="1"/>
  <c r="BB67" i="1"/>
  <c r="BB153" i="1"/>
  <c r="BB81" i="1"/>
  <c r="BB92" i="1"/>
  <c r="BB145" i="1"/>
  <c r="BB152" i="1"/>
  <c r="BB70" i="1"/>
  <c r="BB124" i="1"/>
  <c r="BB149" i="1"/>
  <c r="BB135" i="1"/>
  <c r="BB113" i="1"/>
  <c r="BB94" i="1"/>
  <c r="BB57" i="1"/>
  <c r="AT75" i="1"/>
  <c r="AT145" i="1"/>
  <c r="AT135" i="1"/>
  <c r="AT123" i="1"/>
  <c r="AT133" i="1"/>
  <c r="AT148" i="1"/>
  <c r="AT127" i="1"/>
  <c r="AT92" i="1"/>
  <c r="AT85" i="1"/>
  <c r="AT134" i="1"/>
  <c r="AT74" i="1"/>
  <c r="AT61" i="1"/>
  <c r="AT115" i="1"/>
  <c r="AT118" i="1"/>
  <c r="AT63" i="1"/>
  <c r="AT79" i="1"/>
  <c r="AT137" i="1"/>
  <c r="AT68" i="1"/>
  <c r="AT122" i="1"/>
  <c r="AT125" i="1"/>
  <c r="AT69" i="1"/>
  <c r="AT140" i="1"/>
  <c r="AT97" i="1"/>
  <c r="AT76" i="1"/>
  <c r="AT136" i="1"/>
  <c r="AT101" i="1"/>
  <c r="AT90" i="1"/>
  <c r="AT138" i="1"/>
  <c r="AT65" i="1"/>
  <c r="AT52" i="1"/>
  <c r="AT147" i="1"/>
  <c r="AT89" i="1"/>
  <c r="AT51" i="1"/>
  <c r="AT93" i="1"/>
  <c r="AT50" i="1"/>
  <c r="AT106" i="1"/>
  <c r="AT64" i="1"/>
  <c r="AT103" i="1"/>
  <c r="AT77" i="1"/>
  <c r="AT111" i="1"/>
  <c r="AT57" i="1"/>
  <c r="AT124" i="1"/>
  <c r="AT105" i="1"/>
  <c r="AT49" i="1"/>
  <c r="AT112" i="1"/>
  <c r="AT116" i="1"/>
  <c r="AT121" i="1"/>
  <c r="AT80" i="1"/>
  <c r="AT98" i="1"/>
  <c r="AT73" i="1"/>
  <c r="AT146" i="1"/>
  <c r="AT86" i="1"/>
  <c r="AT152" i="1"/>
  <c r="AT67" i="1"/>
  <c r="AT110" i="1"/>
  <c r="AT102" i="1"/>
  <c r="AT114" i="1"/>
  <c r="AT78" i="1"/>
  <c r="AT58" i="1"/>
  <c r="AT91" i="1"/>
  <c r="AT139" i="1"/>
  <c r="AT141" i="1"/>
  <c r="AT66" i="1"/>
  <c r="AT82" i="1"/>
  <c r="AT150" i="1"/>
  <c r="AT117" i="1"/>
  <c r="AT130" i="1"/>
  <c r="AT70" i="1"/>
  <c r="AT128" i="1"/>
  <c r="AT109" i="1"/>
  <c r="AT81" i="1"/>
  <c r="AT154" i="1"/>
  <c r="AT88" i="1"/>
  <c r="AT100" i="1"/>
  <c r="AT113" i="1"/>
  <c r="AT104" i="1"/>
  <c r="AT149" i="1"/>
  <c r="AT55" i="1"/>
  <c r="AT99" i="1"/>
  <c r="AT54" i="1"/>
  <c r="AT151" i="1"/>
  <c r="AT129" i="1"/>
  <c r="AT53" i="1"/>
  <c r="AT87" i="1"/>
  <c r="AT142" i="1"/>
  <c r="AT62" i="1"/>
  <c r="AT126" i="1"/>
  <c r="AT153" i="1"/>
  <c r="AT94" i="1"/>
  <c r="AT56" i="1"/>
  <c r="AK66" i="1"/>
  <c r="AK80" i="1"/>
  <c r="AK68" i="1"/>
  <c r="AK149" i="1"/>
  <c r="AK57" i="1"/>
  <c r="AK111" i="1"/>
  <c r="AK75" i="1"/>
  <c r="AK52" i="1"/>
  <c r="AK105" i="1"/>
  <c r="AK62" i="1"/>
  <c r="AK81" i="1"/>
  <c r="AK136" i="1"/>
  <c r="AK49" i="1"/>
  <c r="AK130" i="1"/>
  <c r="AK89" i="1"/>
  <c r="AK113" i="1"/>
  <c r="AK109" i="1"/>
  <c r="AK127" i="1"/>
  <c r="AK53" i="1"/>
  <c r="AK50" i="1"/>
  <c r="AK86" i="1"/>
  <c r="AK92" i="1"/>
  <c r="AK56" i="1"/>
  <c r="AK102" i="1"/>
  <c r="AK117" i="1"/>
  <c r="AK134" i="1"/>
  <c r="AK128" i="1"/>
  <c r="AK58" i="1"/>
  <c r="AK116" i="1"/>
  <c r="AK101" i="1"/>
  <c r="AK137" i="1"/>
  <c r="AK152" i="1"/>
  <c r="AK126" i="1"/>
  <c r="AK145" i="1"/>
  <c r="AK133" i="1"/>
  <c r="AK77" i="1"/>
  <c r="AK99" i="1"/>
  <c r="AK69" i="1"/>
  <c r="AK146" i="1"/>
  <c r="AK142" i="1"/>
  <c r="AK106" i="1"/>
  <c r="AK78" i="1"/>
  <c r="AK135" i="1"/>
  <c r="AK139" i="1"/>
  <c r="AK98" i="1"/>
  <c r="AK100" i="1"/>
  <c r="AK90" i="1"/>
  <c r="AK125" i="1"/>
  <c r="AK91" i="1"/>
  <c r="AK85" i="1"/>
  <c r="AK153" i="1"/>
  <c r="AK129" i="1"/>
  <c r="AK118" i="1"/>
  <c r="AK151" i="1"/>
  <c r="AK76" i="1"/>
  <c r="AK138" i="1"/>
  <c r="AK141" i="1"/>
  <c r="AK121" i="1"/>
  <c r="AK73" i="1"/>
  <c r="AK61" i="1"/>
  <c r="AK88" i="1"/>
  <c r="AK97" i="1"/>
  <c r="AK140" i="1"/>
  <c r="AK110" i="1"/>
  <c r="AK70" i="1"/>
  <c r="AK124" i="1"/>
  <c r="AK112" i="1"/>
  <c r="AK154" i="1"/>
  <c r="AK115" i="1"/>
  <c r="AK148" i="1"/>
  <c r="AK103" i="1"/>
  <c r="AK55" i="1"/>
  <c r="AK147" i="1"/>
  <c r="AK67" i="1"/>
  <c r="AK65" i="1"/>
  <c r="AK54" i="1"/>
  <c r="AK123" i="1"/>
  <c r="AK150" i="1"/>
  <c r="AK74" i="1"/>
  <c r="AK87" i="1"/>
  <c r="AK82" i="1"/>
  <c r="AK63" i="1"/>
  <c r="AK93" i="1"/>
  <c r="AK122" i="1"/>
  <c r="AK51" i="1"/>
  <c r="AK64" i="1"/>
  <c r="AK114" i="1"/>
  <c r="AK79" i="1"/>
  <c r="AK94" i="1"/>
  <c r="AK104" i="1"/>
  <c r="T53" i="1"/>
  <c r="T122" i="1"/>
  <c r="T121" i="1"/>
  <c r="T153" i="1"/>
  <c r="T106" i="1"/>
  <c r="T115" i="1"/>
  <c r="T68" i="1"/>
  <c r="T66" i="1"/>
  <c r="T130" i="1"/>
  <c r="T102" i="1"/>
  <c r="T134" i="1"/>
  <c r="T135" i="1"/>
  <c r="T125" i="1"/>
  <c r="T146" i="1"/>
  <c r="T145" i="1"/>
  <c r="T88" i="1"/>
  <c r="T67" i="1"/>
  <c r="T101" i="1"/>
  <c r="T99" i="1"/>
  <c r="T123" i="1"/>
  <c r="T51" i="1"/>
  <c r="T57" i="1"/>
  <c r="T74" i="1"/>
  <c r="T49" i="1"/>
  <c r="T61" i="1"/>
  <c r="T55" i="1"/>
  <c r="T154" i="1"/>
  <c r="T79" i="1"/>
  <c r="T141" i="1"/>
  <c r="T112" i="1"/>
  <c r="T127" i="1"/>
  <c r="T87" i="1"/>
  <c r="T140" i="1"/>
  <c r="T64" i="1"/>
  <c r="T85" i="1"/>
  <c r="T86" i="1"/>
  <c r="T137" i="1"/>
  <c r="T100" i="1"/>
  <c r="T77" i="1"/>
  <c r="T97" i="1"/>
  <c r="T151" i="1"/>
  <c r="T73" i="1"/>
  <c r="T89" i="1"/>
  <c r="T117" i="1"/>
  <c r="T76" i="1"/>
  <c r="T65" i="1"/>
  <c r="T58" i="1"/>
  <c r="T147" i="1"/>
  <c r="T128" i="1"/>
  <c r="T63" i="1"/>
  <c r="T149" i="1"/>
  <c r="T110" i="1"/>
  <c r="T124" i="1"/>
  <c r="T92" i="1"/>
  <c r="T148" i="1"/>
  <c r="T118" i="1"/>
  <c r="T82" i="1"/>
  <c r="T126" i="1"/>
  <c r="T113" i="1"/>
  <c r="T152" i="1"/>
  <c r="T54" i="1"/>
  <c r="T116" i="1"/>
  <c r="T104" i="1"/>
  <c r="T69" i="1"/>
  <c r="T138" i="1"/>
  <c r="T150" i="1"/>
  <c r="T98" i="1"/>
  <c r="T80" i="1"/>
  <c r="T105" i="1"/>
  <c r="T109" i="1"/>
  <c r="T142" i="1"/>
  <c r="T70" i="1"/>
  <c r="T62" i="1"/>
  <c r="T129" i="1"/>
  <c r="T75" i="1"/>
  <c r="T133" i="1"/>
  <c r="T50" i="1"/>
  <c r="T103" i="1"/>
  <c r="T93" i="1"/>
  <c r="T56" i="1"/>
  <c r="T111" i="1"/>
  <c r="T114" i="1"/>
  <c r="T139" i="1"/>
  <c r="T52" i="1"/>
  <c r="T90" i="1"/>
  <c r="T136" i="1"/>
  <c r="T78" i="1"/>
  <c r="T91" i="1"/>
  <c r="T94" i="1"/>
  <c r="T81" i="1"/>
  <c r="K142" i="1"/>
  <c r="K141" i="1"/>
  <c r="K89" i="1"/>
  <c r="K74" i="1"/>
  <c r="K53" i="1"/>
  <c r="K138" i="1"/>
  <c r="K154" i="1"/>
  <c r="K148" i="1"/>
  <c r="K110" i="1"/>
  <c r="K88" i="1"/>
  <c r="K145" i="1"/>
  <c r="K98" i="1"/>
  <c r="K70" i="1"/>
  <c r="K149" i="1"/>
  <c r="K127" i="1"/>
  <c r="K106" i="1"/>
  <c r="K85" i="1"/>
  <c r="K111" i="1"/>
  <c r="K122" i="1"/>
  <c r="K99" i="1"/>
  <c r="K117" i="1"/>
  <c r="K124" i="1"/>
  <c r="K80" i="1"/>
  <c r="K56" i="1"/>
  <c r="K51" i="1"/>
  <c r="K151" i="1"/>
  <c r="K118" i="1"/>
  <c r="K62" i="1"/>
  <c r="K91" i="1"/>
  <c r="K116" i="1"/>
  <c r="K130" i="1"/>
  <c r="K75" i="1"/>
  <c r="K76" i="1"/>
  <c r="K97" i="1"/>
  <c r="K86" i="1"/>
  <c r="K109" i="1"/>
  <c r="K134" i="1"/>
  <c r="K123" i="1"/>
  <c r="K146" i="1"/>
  <c r="K90" i="1"/>
  <c r="K102" i="1"/>
  <c r="K50" i="1"/>
  <c r="K67" i="1"/>
  <c r="K150" i="1"/>
  <c r="K68" i="1"/>
  <c r="K52" i="1"/>
  <c r="K64" i="1"/>
  <c r="K133" i="1"/>
  <c r="K112" i="1"/>
  <c r="K73" i="1"/>
  <c r="K87" i="1"/>
  <c r="K135" i="1"/>
  <c r="K152" i="1"/>
  <c r="K147" i="1"/>
  <c r="K101" i="1"/>
  <c r="K129" i="1"/>
  <c r="K79" i="1"/>
  <c r="K82" i="1"/>
  <c r="K49" i="1"/>
  <c r="K104" i="1"/>
  <c r="K121" i="1"/>
  <c r="K140" i="1"/>
  <c r="K153" i="1"/>
  <c r="K57" i="1"/>
  <c r="K54" i="1"/>
  <c r="K69" i="1"/>
  <c r="K114" i="1"/>
  <c r="K100" i="1"/>
  <c r="K77" i="1"/>
  <c r="K105" i="1"/>
  <c r="K63" i="1"/>
  <c r="K125" i="1"/>
  <c r="K65" i="1"/>
  <c r="K93" i="1"/>
  <c r="K137" i="1"/>
  <c r="K115" i="1"/>
  <c r="K55" i="1"/>
  <c r="K139" i="1"/>
  <c r="K128" i="1"/>
  <c r="K66" i="1"/>
  <c r="K61" i="1"/>
  <c r="K136" i="1"/>
  <c r="K113" i="1"/>
  <c r="K58" i="1"/>
  <c r="K92" i="1"/>
  <c r="K78" i="1"/>
  <c r="K81" i="1"/>
  <c r="K103" i="1"/>
  <c r="K94" i="1"/>
  <c r="K126" i="1"/>
  <c r="C114" i="1"/>
  <c r="C68" i="1"/>
  <c r="C88" i="1"/>
  <c r="C102" i="1"/>
  <c r="C126" i="1"/>
  <c r="C104" i="1"/>
  <c r="C86" i="1"/>
  <c r="C97" i="1"/>
  <c r="C125" i="1"/>
  <c r="C100" i="1"/>
  <c r="C58" i="1"/>
  <c r="C51" i="1"/>
  <c r="C122" i="1"/>
  <c r="C124" i="1"/>
  <c r="C153" i="1"/>
  <c r="C54" i="1"/>
  <c r="C135" i="1"/>
  <c r="C127" i="1"/>
  <c r="C49" i="1"/>
  <c r="C137" i="1"/>
  <c r="C89" i="1"/>
  <c r="C136" i="1"/>
  <c r="C53" i="1"/>
  <c r="C130" i="1"/>
  <c r="C91" i="1"/>
  <c r="C73" i="1"/>
  <c r="C78" i="1"/>
  <c r="C77" i="1"/>
  <c r="C92" i="1"/>
  <c r="C151" i="1"/>
  <c r="C98" i="1"/>
  <c r="C106" i="1"/>
  <c r="C145" i="1"/>
  <c r="C150" i="1"/>
  <c r="C116" i="1"/>
  <c r="C93" i="1"/>
  <c r="C134" i="1"/>
  <c r="C101" i="1"/>
  <c r="C63" i="1"/>
  <c r="C112" i="1"/>
  <c r="C113" i="1"/>
  <c r="C55" i="1"/>
  <c r="C76" i="1"/>
  <c r="C62" i="1"/>
  <c r="C147" i="1"/>
  <c r="C146" i="1"/>
  <c r="C140" i="1"/>
  <c r="C52" i="1"/>
  <c r="C75" i="1"/>
  <c r="C56" i="1"/>
  <c r="C64" i="1"/>
  <c r="C65" i="1"/>
  <c r="C79" i="1"/>
  <c r="C110" i="1"/>
  <c r="C133" i="1"/>
  <c r="C61" i="1"/>
  <c r="C57" i="1"/>
  <c r="C109" i="1"/>
  <c r="C142" i="1"/>
  <c r="C66" i="1"/>
  <c r="C69" i="1"/>
  <c r="C50" i="1"/>
  <c r="C117" i="1"/>
  <c r="C118" i="1"/>
  <c r="C90" i="1"/>
  <c r="C81" i="1"/>
  <c r="C67" i="1"/>
  <c r="C139" i="1"/>
  <c r="C152" i="1"/>
  <c r="C129" i="1"/>
  <c r="C105" i="1"/>
  <c r="C70" i="1"/>
  <c r="C80" i="1"/>
  <c r="C85" i="1"/>
  <c r="C121" i="1"/>
  <c r="C99" i="1"/>
  <c r="C115" i="1"/>
  <c r="C138" i="1"/>
  <c r="C87" i="1"/>
  <c r="C74" i="1"/>
  <c r="C123" i="1"/>
  <c r="C149" i="1"/>
  <c r="C141" i="1"/>
  <c r="C111" i="1"/>
  <c r="C128" i="1"/>
  <c r="C103" i="1"/>
  <c r="C82" i="1"/>
  <c r="C154" i="1"/>
  <c r="C94" i="1"/>
  <c r="C148" i="1"/>
  <c r="BL99" i="1"/>
  <c r="BL57" i="1"/>
  <c r="BL121" i="1"/>
  <c r="BL125" i="1"/>
  <c r="BL88" i="1"/>
  <c r="BL56" i="1"/>
  <c r="BL154" i="1"/>
  <c r="BL65" i="1"/>
  <c r="BL97" i="1"/>
  <c r="BL98" i="1"/>
  <c r="BL80" i="1"/>
  <c r="BL110" i="1"/>
  <c r="BL149" i="1"/>
  <c r="BL133" i="1"/>
  <c r="BL54" i="1"/>
  <c r="BL77" i="1"/>
  <c r="BL150" i="1"/>
  <c r="BL127" i="1"/>
  <c r="BL141" i="1"/>
  <c r="BL113" i="1"/>
  <c r="BL91" i="1"/>
  <c r="BL85" i="1"/>
  <c r="BL123" i="1"/>
  <c r="BL89" i="1"/>
  <c r="BL78" i="1"/>
  <c r="BL135" i="1"/>
  <c r="BL151" i="1"/>
  <c r="BL102" i="1"/>
  <c r="BL62" i="1"/>
  <c r="BL101" i="1"/>
  <c r="BL136" i="1"/>
  <c r="BL68" i="1"/>
  <c r="BL61" i="1"/>
  <c r="BL53" i="1"/>
  <c r="BL100" i="1"/>
  <c r="BL147" i="1"/>
  <c r="BL55" i="1"/>
  <c r="BL63" i="1"/>
  <c r="BL126" i="1"/>
  <c r="BL103" i="1"/>
  <c r="BL105" i="1"/>
  <c r="BL145" i="1"/>
  <c r="BL70" i="1"/>
  <c r="BL140" i="1"/>
  <c r="BL104" i="1"/>
  <c r="BL92" i="1"/>
  <c r="BL137" i="1"/>
  <c r="BL87" i="1"/>
  <c r="BL122" i="1"/>
  <c r="BL153" i="1"/>
  <c r="BL81" i="1"/>
  <c r="BL52" i="1"/>
  <c r="BL111" i="1"/>
  <c r="BL109" i="1"/>
  <c r="BL118" i="1"/>
  <c r="BL106" i="1"/>
  <c r="BL82" i="1"/>
  <c r="BL117" i="1"/>
  <c r="BL114" i="1"/>
  <c r="BL115" i="1"/>
  <c r="BL74" i="1"/>
  <c r="BL79" i="1"/>
  <c r="BL124" i="1"/>
  <c r="BL146" i="1"/>
  <c r="BL93" i="1"/>
  <c r="BL67" i="1"/>
  <c r="BL148" i="1"/>
  <c r="BL142" i="1"/>
  <c r="BL134" i="1"/>
  <c r="BL75" i="1"/>
  <c r="BL66" i="1"/>
  <c r="BL90" i="1"/>
  <c r="BL50" i="1"/>
  <c r="BL152" i="1"/>
  <c r="BL130" i="1"/>
  <c r="BL116" i="1"/>
  <c r="BL73" i="1"/>
  <c r="BL51" i="1"/>
  <c r="BL112" i="1"/>
  <c r="BL128" i="1"/>
  <c r="BL138" i="1"/>
  <c r="BL76" i="1"/>
  <c r="BL58" i="1"/>
  <c r="BL49" i="1"/>
  <c r="BL129" i="1"/>
  <c r="BL139" i="1"/>
  <c r="BL64" i="1"/>
  <c r="BL69" i="1"/>
  <c r="BL94" i="1"/>
  <c r="BL86" i="1"/>
  <c r="BC64" i="1"/>
  <c r="BC128" i="1"/>
  <c r="BC116" i="1"/>
  <c r="BC122" i="1"/>
  <c r="BC75" i="1"/>
  <c r="BC129" i="1"/>
  <c r="BC104" i="1"/>
  <c r="BC78" i="1"/>
  <c r="BC57" i="1"/>
  <c r="BC90" i="1"/>
  <c r="BC87" i="1"/>
  <c r="BC77" i="1"/>
  <c r="BC146" i="1"/>
  <c r="BC98" i="1"/>
  <c r="BC126" i="1"/>
  <c r="BC114" i="1"/>
  <c r="BC154" i="1"/>
  <c r="BC74" i="1"/>
  <c r="BC127" i="1"/>
  <c r="BC80" i="1"/>
  <c r="BC67" i="1"/>
  <c r="BC113" i="1"/>
  <c r="BC61" i="1"/>
  <c r="BC152" i="1"/>
  <c r="BC125" i="1"/>
  <c r="BC68" i="1"/>
  <c r="BC106" i="1"/>
  <c r="BC141" i="1"/>
  <c r="BC110" i="1"/>
  <c r="BC70" i="1"/>
  <c r="BC121" i="1"/>
  <c r="BC139" i="1"/>
  <c r="BC153" i="1"/>
  <c r="BC117" i="1"/>
  <c r="BC118" i="1"/>
  <c r="BC62" i="1"/>
  <c r="BC86" i="1"/>
  <c r="BC123" i="1"/>
  <c r="BC63" i="1"/>
  <c r="BC105" i="1"/>
  <c r="BC140" i="1"/>
  <c r="BC102" i="1"/>
  <c r="BC137" i="1"/>
  <c r="BC92" i="1"/>
  <c r="BC82" i="1"/>
  <c r="BC79" i="1"/>
  <c r="BC50" i="1"/>
  <c r="BC100" i="1"/>
  <c r="BC88" i="1"/>
  <c r="BC115" i="1"/>
  <c r="BC109" i="1"/>
  <c r="BC112" i="1"/>
  <c r="BC69" i="1"/>
  <c r="BC138" i="1"/>
  <c r="BC53" i="1"/>
  <c r="BC51" i="1"/>
  <c r="BC66" i="1"/>
  <c r="BC151" i="1"/>
  <c r="BC150" i="1"/>
  <c r="BC76" i="1"/>
  <c r="BC135" i="1"/>
  <c r="BC49" i="1"/>
  <c r="BC145" i="1"/>
  <c r="BC97" i="1"/>
  <c r="BC111" i="1"/>
  <c r="BC65" i="1"/>
  <c r="BC52" i="1"/>
  <c r="BC55" i="1"/>
  <c r="BC136" i="1"/>
  <c r="BC101" i="1"/>
  <c r="BC91" i="1"/>
  <c r="BC58" i="1"/>
  <c r="BC93" i="1"/>
  <c r="BC130" i="1"/>
  <c r="BC89" i="1"/>
  <c r="BC56" i="1"/>
  <c r="BC85" i="1"/>
  <c r="BC99" i="1"/>
  <c r="BC149" i="1"/>
  <c r="BC103" i="1"/>
  <c r="BC124" i="1"/>
  <c r="BC142" i="1"/>
  <c r="BC133" i="1"/>
  <c r="BC54" i="1"/>
  <c r="BC148" i="1"/>
  <c r="BC134" i="1"/>
  <c r="BC73" i="1"/>
  <c r="BC81" i="1"/>
  <c r="BC94" i="1"/>
  <c r="AU54" i="1"/>
  <c r="AU64" i="1"/>
  <c r="AU67" i="1"/>
  <c r="AU78" i="1"/>
  <c r="AU148" i="1"/>
  <c r="AU75" i="1"/>
  <c r="AU52" i="1"/>
  <c r="AU76" i="1"/>
  <c r="AU154" i="1"/>
  <c r="AU81" i="1"/>
  <c r="AU139" i="1"/>
  <c r="AU134" i="1"/>
  <c r="AU79" i="1"/>
  <c r="AU86" i="1"/>
  <c r="AU140" i="1"/>
  <c r="AU109" i="1"/>
  <c r="AU135" i="1"/>
  <c r="AU145" i="1"/>
  <c r="AU130" i="1"/>
  <c r="AU70" i="1"/>
  <c r="AU147" i="1"/>
  <c r="AU56" i="1"/>
  <c r="AU138" i="1"/>
  <c r="AU149" i="1"/>
  <c r="AU116" i="1"/>
  <c r="AU58" i="1"/>
  <c r="AU97" i="1"/>
  <c r="AU111" i="1"/>
  <c r="AU88" i="1"/>
  <c r="AU153" i="1"/>
  <c r="AU142" i="1"/>
  <c r="AU63" i="1"/>
  <c r="AU112" i="1"/>
  <c r="AU128" i="1"/>
  <c r="AU141" i="1"/>
  <c r="AU146" i="1"/>
  <c r="AU49" i="1"/>
  <c r="AU89" i="1"/>
  <c r="AU106" i="1"/>
  <c r="AU102" i="1"/>
  <c r="AU103" i="1"/>
  <c r="AU53" i="1"/>
  <c r="AU62" i="1"/>
  <c r="AU110" i="1"/>
  <c r="AU118" i="1"/>
  <c r="AU115" i="1"/>
  <c r="AU101" i="1"/>
  <c r="AU151" i="1"/>
  <c r="AU77" i="1"/>
  <c r="AU123" i="1"/>
  <c r="AU50" i="1"/>
  <c r="AU99" i="1"/>
  <c r="AU73" i="1"/>
  <c r="AU137" i="1"/>
  <c r="AU114" i="1"/>
  <c r="AU80" i="1"/>
  <c r="AU124" i="1"/>
  <c r="AU129" i="1"/>
  <c r="AU55" i="1"/>
  <c r="AU117" i="1"/>
  <c r="AU105" i="1"/>
  <c r="AU82" i="1"/>
  <c r="AU61" i="1"/>
  <c r="AU90" i="1"/>
  <c r="AU136" i="1"/>
  <c r="AU125" i="1"/>
  <c r="AU100" i="1"/>
  <c r="AU126" i="1"/>
  <c r="AU98" i="1"/>
  <c r="AU51" i="1"/>
  <c r="AU93" i="1"/>
  <c r="AU113" i="1"/>
  <c r="AU91" i="1"/>
  <c r="AU68" i="1"/>
  <c r="AU127" i="1"/>
  <c r="AU65" i="1"/>
  <c r="AU57" i="1"/>
  <c r="AU74" i="1"/>
  <c r="AU66" i="1"/>
  <c r="AU87" i="1"/>
  <c r="AU121" i="1"/>
  <c r="AU133" i="1"/>
  <c r="AU85" i="1"/>
  <c r="AU150" i="1"/>
  <c r="AU152" i="1"/>
  <c r="AU69" i="1"/>
  <c r="AU122" i="1"/>
  <c r="AU104" i="1"/>
  <c r="AU94" i="1"/>
  <c r="AU92" i="1"/>
  <c r="AL149" i="1"/>
  <c r="AL97" i="1"/>
  <c r="AL102" i="1"/>
  <c r="AL153" i="1"/>
  <c r="AL88" i="1"/>
  <c r="AL148" i="1"/>
  <c r="AL118" i="1"/>
  <c r="AL90" i="1"/>
  <c r="AL112" i="1"/>
  <c r="AL62" i="1"/>
  <c r="AL133" i="1"/>
  <c r="AL54" i="1"/>
  <c r="AL93" i="1"/>
  <c r="AL115" i="1"/>
  <c r="AL100" i="1"/>
  <c r="AL117" i="1"/>
  <c r="AL73" i="1"/>
  <c r="AL114" i="1"/>
  <c r="AL85" i="1"/>
  <c r="AL113" i="1"/>
  <c r="AL56" i="1"/>
  <c r="AL139" i="1"/>
  <c r="AL51" i="1"/>
  <c r="AL154" i="1"/>
  <c r="AL104" i="1"/>
  <c r="AL68" i="1"/>
  <c r="AL81" i="1"/>
  <c r="AL145" i="1"/>
  <c r="AL111" i="1"/>
  <c r="AL140" i="1"/>
  <c r="AL76" i="1"/>
  <c r="AL121" i="1"/>
  <c r="AL82" i="1"/>
  <c r="AL67" i="1"/>
  <c r="AL150" i="1"/>
  <c r="AL87" i="1"/>
  <c r="AL129" i="1"/>
  <c r="AL123" i="1"/>
  <c r="AL116" i="1"/>
  <c r="AL58" i="1"/>
  <c r="AL52" i="1"/>
  <c r="AL138" i="1"/>
  <c r="AL135" i="1"/>
  <c r="AL69" i="1"/>
  <c r="AL103" i="1"/>
  <c r="AL50" i="1"/>
  <c r="AL91" i="1"/>
  <c r="AL89" i="1"/>
  <c r="AL137" i="1"/>
  <c r="AL128" i="1"/>
  <c r="AL75" i="1"/>
  <c r="AL53" i="1"/>
  <c r="AL141" i="1"/>
  <c r="AL106" i="1"/>
  <c r="AL49" i="1"/>
  <c r="AL147" i="1"/>
  <c r="AL142" i="1"/>
  <c r="AL57" i="1"/>
  <c r="AL109" i="1"/>
  <c r="AL55" i="1"/>
  <c r="AL134" i="1"/>
  <c r="AL101" i="1"/>
  <c r="AL130" i="1"/>
  <c r="AL125" i="1"/>
  <c r="AL105" i="1"/>
  <c r="AL63" i="1"/>
  <c r="AL61" i="1"/>
  <c r="AL126" i="1"/>
  <c r="AL99" i="1"/>
  <c r="AL79" i="1"/>
  <c r="AL74" i="1"/>
  <c r="AL64" i="1"/>
  <c r="AL151" i="1"/>
  <c r="AL124" i="1"/>
  <c r="AL127" i="1"/>
  <c r="AL80" i="1"/>
  <c r="AL77" i="1"/>
  <c r="AL122" i="1"/>
  <c r="AL136" i="1"/>
  <c r="AL86" i="1"/>
  <c r="AL98" i="1"/>
  <c r="AL146" i="1"/>
  <c r="AL70" i="1"/>
  <c r="AL152" i="1"/>
  <c r="AL92" i="1"/>
  <c r="AL66" i="1"/>
  <c r="AL78" i="1"/>
  <c r="AL65" i="1"/>
  <c r="AL110" i="1"/>
  <c r="AL94" i="1"/>
  <c r="AD52" i="1"/>
  <c r="AD147" i="1"/>
  <c r="AD124" i="1"/>
  <c r="AD79" i="1"/>
  <c r="AD148" i="1"/>
  <c r="AD82" i="1"/>
  <c r="AD65" i="1"/>
  <c r="AD81" i="1"/>
  <c r="AD86" i="1"/>
  <c r="AD122" i="1"/>
  <c r="AD140" i="1"/>
  <c r="AD49" i="1"/>
  <c r="AD128" i="1"/>
  <c r="AD87" i="1"/>
  <c r="AD137" i="1"/>
  <c r="AD123" i="1"/>
  <c r="AD67" i="1"/>
  <c r="AD80" i="1"/>
  <c r="AD141" i="1"/>
  <c r="AD134" i="1"/>
  <c r="AD110" i="1"/>
  <c r="AD118" i="1"/>
  <c r="AD62" i="1"/>
  <c r="AD76" i="1"/>
  <c r="AD112" i="1"/>
  <c r="AD61" i="1"/>
  <c r="AD56" i="1"/>
  <c r="AD116" i="1"/>
  <c r="AD63" i="1"/>
  <c r="AD142" i="1"/>
  <c r="AD121" i="1"/>
  <c r="AD77" i="1"/>
  <c r="AD70" i="1"/>
  <c r="AD154" i="1"/>
  <c r="AD78" i="1"/>
  <c r="AD85" i="1"/>
  <c r="AD57" i="1"/>
  <c r="AD103" i="1"/>
  <c r="AD64" i="1"/>
  <c r="AD127" i="1"/>
  <c r="AD75" i="1"/>
  <c r="AD73" i="1"/>
  <c r="AD149" i="1"/>
  <c r="AD55" i="1"/>
  <c r="AD152" i="1"/>
  <c r="AD153" i="1"/>
  <c r="AD54" i="1"/>
  <c r="AD104" i="1"/>
  <c r="AD146" i="1"/>
  <c r="AD91" i="1"/>
  <c r="AD133" i="1"/>
  <c r="AD129" i="1"/>
  <c r="AD113" i="1"/>
  <c r="AD139" i="1"/>
  <c r="AD106" i="1"/>
  <c r="AD66" i="1"/>
  <c r="AD50" i="1"/>
  <c r="AD101" i="1"/>
  <c r="AD109" i="1"/>
  <c r="AD130" i="1"/>
  <c r="AD138" i="1"/>
  <c r="AD105" i="1"/>
  <c r="AD100" i="1"/>
  <c r="AD99" i="1"/>
  <c r="AD102" i="1"/>
  <c r="AD93" i="1"/>
  <c r="AD125" i="1"/>
  <c r="AD150" i="1"/>
  <c r="AD115" i="1"/>
  <c r="AD69" i="1"/>
  <c r="AD145" i="1"/>
  <c r="AD126" i="1"/>
  <c r="AD111" i="1"/>
  <c r="AD88" i="1"/>
  <c r="AD53" i="1"/>
  <c r="AD98" i="1"/>
  <c r="AD151" i="1"/>
  <c r="AD51" i="1"/>
  <c r="AD74" i="1"/>
  <c r="AD92" i="1"/>
  <c r="AD58" i="1"/>
  <c r="AD89" i="1"/>
  <c r="AD68" i="1"/>
  <c r="AD136" i="1"/>
  <c r="AD97" i="1"/>
  <c r="AD114" i="1"/>
  <c r="AD135" i="1"/>
  <c r="AD117" i="1"/>
  <c r="AD94" i="1"/>
  <c r="AD90" i="1"/>
  <c r="U81" i="1"/>
  <c r="U146" i="1"/>
  <c r="U92" i="1"/>
  <c r="U70" i="1"/>
  <c r="U152" i="1"/>
  <c r="U139" i="1"/>
  <c r="U54" i="1"/>
  <c r="U141" i="1"/>
  <c r="U126" i="1"/>
  <c r="U153" i="1"/>
  <c r="U113" i="1"/>
  <c r="U88" i="1"/>
  <c r="U56" i="1"/>
  <c r="U127" i="1"/>
  <c r="U78" i="1"/>
  <c r="U109" i="1"/>
  <c r="U67" i="1"/>
  <c r="U142" i="1"/>
  <c r="U106" i="1"/>
  <c r="U102" i="1"/>
  <c r="U130" i="1"/>
  <c r="U57" i="1"/>
  <c r="U64" i="1"/>
  <c r="U75" i="1"/>
  <c r="U80" i="1"/>
  <c r="U104" i="1"/>
  <c r="U136" i="1"/>
  <c r="U53" i="1"/>
  <c r="U77" i="1"/>
  <c r="U99" i="1"/>
  <c r="U105" i="1"/>
  <c r="U128" i="1"/>
  <c r="U103" i="1"/>
  <c r="U110" i="1"/>
  <c r="U79" i="1"/>
  <c r="U50" i="1"/>
  <c r="U69" i="1"/>
  <c r="U97" i="1"/>
  <c r="U112" i="1"/>
  <c r="U65" i="1"/>
  <c r="U74" i="1"/>
  <c r="U150" i="1"/>
  <c r="U85" i="1"/>
  <c r="U63" i="1"/>
  <c r="U101" i="1"/>
  <c r="U76" i="1"/>
  <c r="U140" i="1"/>
  <c r="U62" i="1"/>
  <c r="U100" i="1"/>
  <c r="U134" i="1"/>
  <c r="U86" i="1"/>
  <c r="U145" i="1"/>
  <c r="U89" i="1"/>
  <c r="U51" i="1"/>
  <c r="U82" i="1"/>
  <c r="U149" i="1"/>
  <c r="U114" i="1"/>
  <c r="U138" i="1"/>
  <c r="U123" i="1"/>
  <c r="U122" i="1"/>
  <c r="U73" i="1"/>
  <c r="U121" i="1"/>
  <c r="U117" i="1"/>
  <c r="U154" i="1"/>
  <c r="U135" i="1"/>
  <c r="U116" i="1"/>
  <c r="U124" i="1"/>
  <c r="U118" i="1"/>
  <c r="U129" i="1"/>
  <c r="U151" i="1"/>
  <c r="U137" i="1"/>
  <c r="U147" i="1"/>
  <c r="U91" i="1"/>
  <c r="U52" i="1"/>
  <c r="U133" i="1"/>
  <c r="U111" i="1"/>
  <c r="U125" i="1"/>
  <c r="U115" i="1"/>
  <c r="U66" i="1"/>
  <c r="U68" i="1"/>
  <c r="U58" i="1"/>
  <c r="U93" i="1"/>
  <c r="U148" i="1"/>
  <c r="U55" i="1"/>
  <c r="U98" i="1"/>
  <c r="U90" i="1"/>
  <c r="U49" i="1"/>
  <c r="U61" i="1"/>
  <c r="U87" i="1"/>
  <c r="U94" i="1"/>
  <c r="L134" i="1"/>
  <c r="L76" i="1"/>
  <c r="L100" i="1"/>
  <c r="L89" i="1"/>
  <c r="L56" i="1"/>
  <c r="L91" i="1"/>
  <c r="L104" i="1"/>
  <c r="L151" i="1"/>
  <c r="L51" i="1"/>
  <c r="L110" i="1"/>
  <c r="L128" i="1"/>
  <c r="L99" i="1"/>
  <c r="L126" i="1"/>
  <c r="L135" i="1"/>
  <c r="L82" i="1"/>
  <c r="L79" i="1"/>
  <c r="L62" i="1"/>
  <c r="L53" i="1"/>
  <c r="L73" i="1"/>
  <c r="L49" i="1"/>
  <c r="L74" i="1"/>
  <c r="L78" i="1"/>
  <c r="L90" i="1"/>
  <c r="L64" i="1"/>
  <c r="L57" i="1"/>
  <c r="L77" i="1"/>
  <c r="L152" i="1"/>
  <c r="L146" i="1"/>
  <c r="L112" i="1"/>
  <c r="L147" i="1"/>
  <c r="L122" i="1"/>
  <c r="L125" i="1"/>
  <c r="L111" i="1"/>
  <c r="L102" i="1"/>
  <c r="L140" i="1"/>
  <c r="L139" i="1"/>
  <c r="L52" i="1"/>
  <c r="L148" i="1"/>
  <c r="L109" i="1"/>
  <c r="L141" i="1"/>
  <c r="L68" i="1"/>
  <c r="L105" i="1"/>
  <c r="L55" i="1"/>
  <c r="L127" i="1"/>
  <c r="L80" i="1"/>
  <c r="L117" i="1"/>
  <c r="L65" i="1"/>
  <c r="L136" i="1"/>
  <c r="L121" i="1"/>
  <c r="L116" i="1"/>
  <c r="L101" i="1"/>
  <c r="L118" i="1"/>
  <c r="L67" i="1"/>
  <c r="L149" i="1"/>
  <c r="L88" i="1"/>
  <c r="L63" i="1"/>
  <c r="L75" i="1"/>
  <c r="L137" i="1"/>
  <c r="L93" i="1"/>
  <c r="L81" i="1"/>
  <c r="L85" i="1"/>
  <c r="L142" i="1"/>
  <c r="L103" i="1"/>
  <c r="L70" i="1"/>
  <c r="L130" i="1"/>
  <c r="L145" i="1"/>
  <c r="L61" i="1"/>
  <c r="L106" i="1"/>
  <c r="L50" i="1"/>
  <c r="L97" i="1"/>
  <c r="L154" i="1"/>
  <c r="L123" i="1"/>
  <c r="L114" i="1"/>
  <c r="L124" i="1"/>
  <c r="L87" i="1"/>
  <c r="L138" i="1"/>
  <c r="L153" i="1"/>
  <c r="L66" i="1"/>
  <c r="L98" i="1"/>
  <c r="L133" i="1"/>
  <c r="L86" i="1"/>
  <c r="L113" i="1"/>
  <c r="L69" i="1"/>
  <c r="L129" i="1"/>
  <c r="L92" i="1"/>
  <c r="L54" i="1"/>
  <c r="L58" i="1"/>
  <c r="L115" i="1"/>
  <c r="L94" i="1"/>
  <c r="L150" i="1"/>
  <c r="D79" i="1"/>
  <c r="D112" i="1"/>
  <c r="D85" i="1"/>
  <c r="D73" i="1"/>
  <c r="D89" i="1"/>
  <c r="D98" i="1"/>
  <c r="D100" i="1"/>
  <c r="D113" i="1"/>
  <c r="D154" i="1"/>
  <c r="D75" i="1"/>
  <c r="D87" i="1"/>
  <c r="D127" i="1"/>
  <c r="D149" i="1"/>
  <c r="D126" i="1"/>
  <c r="D102" i="1"/>
  <c r="D69" i="1"/>
  <c r="D67" i="1"/>
  <c r="D147" i="1"/>
  <c r="D130" i="1"/>
  <c r="D121" i="1"/>
  <c r="D80" i="1"/>
  <c r="D90" i="1"/>
  <c r="D138" i="1"/>
  <c r="D103" i="1"/>
  <c r="D142" i="1"/>
  <c r="D56" i="1"/>
  <c r="D81" i="1"/>
  <c r="D137" i="1"/>
  <c r="D114" i="1"/>
  <c r="D49" i="1"/>
  <c r="D82" i="1"/>
  <c r="D125" i="1"/>
  <c r="D77" i="1"/>
  <c r="D152" i="1"/>
  <c r="D70" i="1"/>
  <c r="D123" i="1"/>
  <c r="D109" i="1"/>
  <c r="D65" i="1"/>
  <c r="D116" i="1"/>
  <c r="D151" i="1"/>
  <c r="D61" i="1"/>
  <c r="D97" i="1"/>
  <c r="D66" i="1"/>
  <c r="D124" i="1"/>
  <c r="D128" i="1"/>
  <c r="D118" i="1"/>
  <c r="D68" i="1"/>
  <c r="D122" i="1"/>
  <c r="D50" i="1"/>
  <c r="D110" i="1"/>
  <c r="D140" i="1"/>
  <c r="D91" i="1"/>
  <c r="D106" i="1"/>
  <c r="D54" i="1"/>
  <c r="D134" i="1"/>
  <c r="D111" i="1"/>
  <c r="D117" i="1"/>
  <c r="D148" i="1"/>
  <c r="D145" i="1"/>
  <c r="D57" i="1"/>
  <c r="D55" i="1"/>
  <c r="D76" i="1"/>
  <c r="D58" i="1"/>
  <c r="D64" i="1"/>
  <c r="D51" i="1"/>
  <c r="D146" i="1"/>
  <c r="D52" i="1"/>
  <c r="D105" i="1"/>
  <c r="D63" i="1"/>
  <c r="D115" i="1"/>
  <c r="D150" i="1"/>
  <c r="D92" i="1"/>
  <c r="D93" i="1"/>
  <c r="D62" i="1"/>
  <c r="D101" i="1"/>
  <c r="D135" i="1"/>
  <c r="D136" i="1"/>
  <c r="D133" i="1"/>
  <c r="D104" i="1"/>
  <c r="D153" i="1"/>
  <c r="D53" i="1"/>
  <c r="D88" i="1"/>
  <c r="D99" i="1"/>
  <c r="D78" i="1"/>
  <c r="D139" i="1"/>
  <c r="D129" i="1"/>
  <c r="D74" i="1"/>
  <c r="D141" i="1"/>
  <c r="D94" i="1"/>
  <c r="D86" i="1"/>
  <c r="BM135" i="1"/>
  <c r="BM126" i="1"/>
  <c r="BM92" i="1"/>
  <c r="BM118" i="1"/>
  <c r="BM64" i="1"/>
  <c r="BM77" i="1"/>
  <c r="BM54" i="1"/>
  <c r="BM88" i="1"/>
  <c r="BM130" i="1"/>
  <c r="BM141" i="1"/>
  <c r="BM149" i="1"/>
  <c r="BM106" i="1"/>
  <c r="BM62" i="1"/>
  <c r="BM98" i="1"/>
  <c r="BM56" i="1"/>
  <c r="BM55" i="1"/>
  <c r="BM57" i="1"/>
  <c r="BM129" i="1"/>
  <c r="BM50" i="1"/>
  <c r="BM113" i="1"/>
  <c r="BM145" i="1"/>
  <c r="BM97" i="1"/>
  <c r="BM151" i="1"/>
  <c r="BM58" i="1"/>
  <c r="BM53" i="1"/>
  <c r="BM102" i="1"/>
  <c r="BM93" i="1"/>
  <c r="BM153" i="1"/>
  <c r="BM75" i="1"/>
  <c r="BM65" i="1"/>
  <c r="BM73" i="1"/>
  <c r="BM52" i="1"/>
  <c r="BM122" i="1"/>
  <c r="BM136" i="1"/>
  <c r="BM89" i="1"/>
  <c r="BM80" i="1"/>
  <c r="BM116" i="1"/>
  <c r="BM76" i="1"/>
  <c r="BM110" i="1"/>
  <c r="BM101" i="1"/>
  <c r="BM51" i="1"/>
  <c r="BM121" i="1"/>
  <c r="BM133" i="1"/>
  <c r="BM117" i="1"/>
  <c r="BM87" i="1"/>
  <c r="BM104" i="1"/>
  <c r="BM125" i="1"/>
  <c r="BM139" i="1"/>
  <c r="BM91" i="1"/>
  <c r="BM105" i="1"/>
  <c r="BM70" i="1"/>
  <c r="BM79" i="1"/>
  <c r="BM81" i="1"/>
  <c r="BM103" i="1"/>
  <c r="BM74" i="1"/>
  <c r="BM114" i="1"/>
  <c r="BM146" i="1"/>
  <c r="BM100" i="1"/>
  <c r="BM137" i="1"/>
  <c r="BM86" i="1"/>
  <c r="BM112" i="1"/>
  <c r="BM67" i="1"/>
  <c r="BM127" i="1"/>
  <c r="BM115" i="1"/>
  <c r="BM128" i="1"/>
  <c r="BM150" i="1"/>
  <c r="BM90" i="1"/>
  <c r="BM61" i="1"/>
  <c r="BM123" i="1"/>
  <c r="BM66" i="1"/>
  <c r="BM69" i="1"/>
  <c r="BM85" i="1"/>
  <c r="BM68" i="1"/>
  <c r="BM140" i="1"/>
  <c r="BM82" i="1"/>
  <c r="BM142" i="1"/>
  <c r="BM152" i="1"/>
  <c r="BM138" i="1"/>
  <c r="BM134" i="1"/>
  <c r="BM124" i="1"/>
  <c r="BM154" i="1"/>
  <c r="BM147" i="1"/>
  <c r="BM111" i="1"/>
  <c r="BM148" i="1"/>
  <c r="BM49" i="1"/>
  <c r="BM78" i="1"/>
  <c r="BM99" i="1"/>
  <c r="BM109" i="1"/>
  <c r="BM94" i="1"/>
  <c r="BM63" i="1"/>
  <c r="AV82" i="1"/>
  <c r="AV69" i="1"/>
  <c r="AV126" i="1"/>
  <c r="AV139" i="1"/>
  <c r="AV99" i="1"/>
  <c r="AV149" i="1"/>
  <c r="AV129" i="1"/>
  <c r="AV105" i="1"/>
  <c r="AV117" i="1"/>
  <c r="AV92" i="1"/>
  <c r="AV77" i="1"/>
  <c r="AV98" i="1"/>
  <c r="AV128" i="1"/>
  <c r="AV52" i="1"/>
  <c r="AV106" i="1"/>
  <c r="AV103" i="1"/>
  <c r="AV53" i="1"/>
  <c r="AV113" i="1"/>
  <c r="AV70" i="1"/>
  <c r="AV58" i="1"/>
  <c r="AV73" i="1"/>
  <c r="AV87" i="1"/>
  <c r="AV74" i="1"/>
  <c r="AV153" i="1"/>
  <c r="AV109" i="1"/>
  <c r="AV135" i="1"/>
  <c r="AV101" i="1"/>
  <c r="AV123" i="1"/>
  <c r="AV61" i="1"/>
  <c r="AV134" i="1"/>
  <c r="AV114" i="1"/>
  <c r="AV141" i="1"/>
  <c r="AV100" i="1"/>
  <c r="AV102" i="1"/>
  <c r="AV63" i="1"/>
  <c r="AV91" i="1"/>
  <c r="AV148" i="1"/>
  <c r="AV81" i="1"/>
  <c r="AV118" i="1"/>
  <c r="AV151" i="1"/>
  <c r="AV56" i="1"/>
  <c r="AV136" i="1"/>
  <c r="AV79" i="1"/>
  <c r="AV111" i="1"/>
  <c r="AV150" i="1"/>
  <c r="AV54" i="1"/>
  <c r="AV116" i="1"/>
  <c r="AV78" i="1"/>
  <c r="AV152" i="1"/>
  <c r="AV145" i="1"/>
  <c r="AV85" i="1"/>
  <c r="AV68" i="1"/>
  <c r="AV88" i="1"/>
  <c r="AV49" i="1"/>
  <c r="AV50" i="1"/>
  <c r="AV64" i="1"/>
  <c r="AV137" i="1"/>
  <c r="AV125" i="1"/>
  <c r="AV90" i="1"/>
  <c r="AV97" i="1"/>
  <c r="AV154" i="1"/>
  <c r="AV147" i="1"/>
  <c r="AV51" i="1"/>
  <c r="AV55" i="1"/>
  <c r="AV65" i="1"/>
  <c r="AV80" i="1"/>
  <c r="AV146" i="1"/>
  <c r="AV127" i="1"/>
  <c r="AV93" i="1"/>
  <c r="AV57" i="1"/>
  <c r="AV112" i="1"/>
  <c r="AV133" i="1"/>
  <c r="AV140" i="1"/>
  <c r="AV130" i="1"/>
  <c r="AV75" i="1"/>
  <c r="AV121" i="1"/>
  <c r="AV110" i="1"/>
  <c r="AV62" i="1"/>
  <c r="AV115" i="1"/>
  <c r="AV86" i="1"/>
  <c r="AV104" i="1"/>
  <c r="AV138" i="1"/>
  <c r="AV122" i="1"/>
  <c r="AV66" i="1"/>
  <c r="AV124" i="1"/>
  <c r="AV142" i="1"/>
  <c r="AV76" i="1"/>
  <c r="AV89" i="1"/>
  <c r="AV94" i="1"/>
  <c r="AV67" i="1"/>
  <c r="AM105" i="1"/>
  <c r="AM80" i="1"/>
  <c r="AM149" i="1"/>
  <c r="AM126" i="1"/>
  <c r="AM142" i="1"/>
  <c r="AM62" i="1"/>
  <c r="AM73" i="1"/>
  <c r="AM51" i="1"/>
  <c r="AM99" i="1"/>
  <c r="AM93" i="1"/>
  <c r="AM145" i="1"/>
  <c r="AM97" i="1"/>
  <c r="AM56" i="1"/>
  <c r="AM151" i="1"/>
  <c r="AM106" i="1"/>
  <c r="AM129" i="1"/>
  <c r="AM121" i="1"/>
  <c r="AM76" i="1"/>
  <c r="AM153" i="1"/>
  <c r="AM134" i="1"/>
  <c r="AM54" i="1"/>
  <c r="AM100" i="1"/>
  <c r="AM115" i="1"/>
  <c r="AM98" i="1"/>
  <c r="AM77" i="1"/>
  <c r="AM136" i="1"/>
  <c r="AM112" i="1"/>
  <c r="AM133" i="1"/>
  <c r="AM109" i="1"/>
  <c r="AM116" i="1"/>
  <c r="AM64" i="1"/>
  <c r="AM141" i="1"/>
  <c r="AM92" i="1"/>
  <c r="AM66" i="1"/>
  <c r="AM65" i="1"/>
  <c r="AM152" i="1"/>
  <c r="AM128" i="1"/>
  <c r="AM139" i="1"/>
  <c r="AM90" i="1"/>
  <c r="AM55" i="1"/>
  <c r="AM79" i="1"/>
  <c r="AM68" i="1"/>
  <c r="AM122" i="1"/>
  <c r="AM148" i="1"/>
  <c r="AM63" i="1"/>
  <c r="AM70" i="1"/>
  <c r="AM130" i="1"/>
  <c r="AM57" i="1"/>
  <c r="AM110" i="1"/>
  <c r="AM117" i="1"/>
  <c r="AM91" i="1"/>
  <c r="AM101" i="1"/>
  <c r="AM74" i="1"/>
  <c r="AM104" i="1"/>
  <c r="AM154" i="1"/>
  <c r="AM86" i="1"/>
  <c r="AM150" i="1"/>
  <c r="AM88" i="1"/>
  <c r="AM125" i="1"/>
  <c r="AM75" i="1"/>
  <c r="AM140" i="1"/>
  <c r="AM49" i="1"/>
  <c r="AM50" i="1"/>
  <c r="AM118" i="1"/>
  <c r="AM127" i="1"/>
  <c r="AM82" i="1"/>
  <c r="AM147" i="1"/>
  <c r="AM61" i="1"/>
  <c r="AM102" i="1"/>
  <c r="AM124" i="1"/>
  <c r="AM53" i="1"/>
  <c r="AM114" i="1"/>
  <c r="AM113" i="1"/>
  <c r="AM135" i="1"/>
  <c r="AM111" i="1"/>
  <c r="AM85" i="1"/>
  <c r="AM138" i="1"/>
  <c r="AM52" i="1"/>
  <c r="AM146" i="1"/>
  <c r="AM78" i="1"/>
  <c r="AM69" i="1"/>
  <c r="AM137" i="1"/>
  <c r="AM87" i="1"/>
  <c r="AM89" i="1"/>
  <c r="AM67" i="1"/>
  <c r="AM103" i="1"/>
  <c r="AM123" i="1"/>
  <c r="AM81" i="1"/>
  <c r="AM94" i="1"/>
  <c r="AM58" i="1"/>
  <c r="AE146" i="1"/>
  <c r="AE149" i="1"/>
  <c r="AE147" i="1"/>
  <c r="AE66" i="1"/>
  <c r="AE150" i="1"/>
  <c r="AE92" i="1"/>
  <c r="AE98" i="1"/>
  <c r="AE57" i="1"/>
  <c r="AE86" i="1"/>
  <c r="AE148" i="1"/>
  <c r="AE53" i="1"/>
  <c r="AE114" i="1"/>
  <c r="AE51" i="1"/>
  <c r="AE73" i="1"/>
  <c r="AE152" i="1"/>
  <c r="AE140" i="1"/>
  <c r="AE82" i="1"/>
  <c r="AE104" i="1"/>
  <c r="AE50" i="1"/>
  <c r="AE145" i="1"/>
  <c r="AE58" i="1"/>
  <c r="AE105" i="1"/>
  <c r="AE67" i="1"/>
  <c r="AE109" i="1"/>
  <c r="AE122" i="1"/>
  <c r="AE61" i="1"/>
  <c r="AE139" i="1"/>
  <c r="AE62" i="1"/>
  <c r="AE54" i="1"/>
  <c r="AE68" i="1"/>
  <c r="AE97" i="1"/>
  <c r="AE154" i="1"/>
  <c r="AE117" i="1"/>
  <c r="AE52" i="1"/>
  <c r="AE129" i="1"/>
  <c r="AE76" i="1"/>
  <c r="AE141" i="1"/>
  <c r="AE103" i="1"/>
  <c r="AE74" i="1"/>
  <c r="AE106" i="1"/>
  <c r="AE49" i="1"/>
  <c r="AE81" i="1"/>
  <c r="AE125" i="1"/>
  <c r="AE65" i="1"/>
  <c r="AE133" i="1"/>
  <c r="AE64" i="1"/>
  <c r="AE124" i="1"/>
  <c r="AE90" i="1"/>
  <c r="AE79" i="1"/>
  <c r="AE93" i="1"/>
  <c r="AE102" i="1"/>
  <c r="AE153" i="1"/>
  <c r="AE80" i="1"/>
  <c r="AE126" i="1"/>
  <c r="AE85" i="1"/>
  <c r="AE135" i="1"/>
  <c r="AE128" i="1"/>
  <c r="AE88" i="1"/>
  <c r="AE101" i="1"/>
  <c r="AE77" i="1"/>
  <c r="AE91" i="1"/>
  <c r="AE75" i="1"/>
  <c r="AE113" i="1"/>
  <c r="AE111" i="1"/>
  <c r="AE136" i="1"/>
  <c r="AE137" i="1"/>
  <c r="AE87" i="1"/>
  <c r="AE89" i="1"/>
  <c r="AE56" i="1"/>
  <c r="AE115" i="1"/>
  <c r="AE112" i="1"/>
  <c r="AE134" i="1"/>
  <c r="AE123" i="1"/>
  <c r="AE99" i="1"/>
  <c r="AE151" i="1"/>
  <c r="AE100" i="1"/>
  <c r="AE127" i="1"/>
  <c r="AE142" i="1"/>
  <c r="AE78" i="1"/>
  <c r="AE69" i="1"/>
  <c r="AE55" i="1"/>
  <c r="AE63" i="1"/>
  <c r="AE130" i="1"/>
  <c r="AE110" i="1"/>
  <c r="AE118" i="1"/>
  <c r="AE138" i="1"/>
  <c r="AE70" i="1"/>
  <c r="AE116" i="1"/>
  <c r="AE94" i="1"/>
  <c r="AE121" i="1"/>
  <c r="V105" i="1"/>
  <c r="V63" i="1"/>
  <c r="V147" i="1"/>
  <c r="V62" i="1"/>
  <c r="V111" i="1"/>
  <c r="V133" i="1"/>
  <c r="V136" i="1"/>
  <c r="V55" i="1"/>
  <c r="V151" i="1"/>
  <c r="V80" i="1"/>
  <c r="V99" i="1"/>
  <c r="V91" i="1"/>
  <c r="V117" i="1"/>
  <c r="V106" i="1"/>
  <c r="V79" i="1"/>
  <c r="V154" i="1"/>
  <c r="V127" i="1"/>
  <c r="V64" i="1"/>
  <c r="V61" i="1"/>
  <c r="V78" i="1"/>
  <c r="V125" i="1"/>
  <c r="V101" i="1"/>
  <c r="V52" i="1"/>
  <c r="V92" i="1"/>
  <c r="V126" i="1"/>
  <c r="V129" i="1"/>
  <c r="V124" i="1"/>
  <c r="V57" i="1"/>
  <c r="V93" i="1"/>
  <c r="V109" i="1"/>
  <c r="V98" i="1"/>
  <c r="V104" i="1"/>
  <c r="V53" i="1"/>
  <c r="V134" i="1"/>
  <c r="V152" i="1"/>
  <c r="V66" i="1"/>
  <c r="V145" i="1"/>
  <c r="V141" i="1"/>
  <c r="V81" i="1"/>
  <c r="V118" i="1"/>
  <c r="V85" i="1"/>
  <c r="V128" i="1"/>
  <c r="V140" i="1"/>
  <c r="V49" i="1"/>
  <c r="V116" i="1"/>
  <c r="V76" i="1"/>
  <c r="V122" i="1"/>
  <c r="V148" i="1"/>
  <c r="V69" i="1"/>
  <c r="V97" i="1"/>
  <c r="V65" i="1"/>
  <c r="V103" i="1"/>
  <c r="V68" i="1"/>
  <c r="V70" i="1"/>
  <c r="V58" i="1"/>
  <c r="V77" i="1"/>
  <c r="V73" i="1"/>
  <c r="V150" i="1"/>
  <c r="V139" i="1"/>
  <c r="V86" i="1"/>
  <c r="V114" i="1"/>
  <c r="V153" i="1"/>
  <c r="V121" i="1"/>
  <c r="V146" i="1"/>
  <c r="V113" i="1"/>
  <c r="V115" i="1"/>
  <c r="V142" i="1"/>
  <c r="V75" i="1"/>
  <c r="V88" i="1"/>
  <c r="V100" i="1"/>
  <c r="V138" i="1"/>
  <c r="V112" i="1"/>
  <c r="V50" i="1"/>
  <c r="V54" i="1"/>
  <c r="V110" i="1"/>
  <c r="V89" i="1"/>
  <c r="V82" i="1"/>
  <c r="V87" i="1"/>
  <c r="V67" i="1"/>
  <c r="V51" i="1"/>
  <c r="V135" i="1"/>
  <c r="V102" i="1"/>
  <c r="V149" i="1"/>
  <c r="V130" i="1"/>
  <c r="V137" i="1"/>
  <c r="V74" i="1"/>
  <c r="V123" i="1"/>
  <c r="V56" i="1"/>
  <c r="V94" i="1"/>
  <c r="V90" i="1"/>
  <c r="M66" i="1"/>
  <c r="M54" i="1"/>
  <c r="M101" i="1"/>
  <c r="M102" i="1"/>
  <c r="M93" i="1"/>
  <c r="M65" i="1"/>
  <c r="M147" i="1"/>
  <c r="M135" i="1"/>
  <c r="M150" i="1"/>
  <c r="M126" i="1"/>
  <c r="M63" i="1"/>
  <c r="M99" i="1"/>
  <c r="M121" i="1"/>
  <c r="M149" i="1"/>
  <c r="M125" i="1"/>
  <c r="M80" i="1"/>
  <c r="M138" i="1"/>
  <c r="M140" i="1"/>
  <c r="M64" i="1"/>
  <c r="M105" i="1"/>
  <c r="M97" i="1"/>
  <c r="M104" i="1"/>
  <c r="M49" i="1"/>
  <c r="M148" i="1"/>
  <c r="M77" i="1"/>
  <c r="M79" i="1"/>
  <c r="M152" i="1"/>
  <c r="M133" i="1"/>
  <c r="M137" i="1"/>
  <c r="M129" i="1"/>
  <c r="M118" i="1"/>
  <c r="M146" i="1"/>
  <c r="M58" i="1"/>
  <c r="M127" i="1"/>
  <c r="M89" i="1"/>
  <c r="M91" i="1"/>
  <c r="M52" i="1"/>
  <c r="M109" i="1"/>
  <c r="M82" i="1"/>
  <c r="M86" i="1"/>
  <c r="M61" i="1"/>
  <c r="M134" i="1"/>
  <c r="M100" i="1"/>
  <c r="M70" i="1"/>
  <c r="M123" i="1"/>
  <c r="M117" i="1"/>
  <c r="M154" i="1"/>
  <c r="M130" i="1"/>
  <c r="M124" i="1"/>
  <c r="M78" i="1"/>
  <c r="M151" i="1"/>
  <c r="M139" i="1"/>
  <c r="M115" i="1"/>
  <c r="M90" i="1"/>
  <c r="M74" i="1"/>
  <c r="M57" i="1"/>
  <c r="M85" i="1"/>
  <c r="M69" i="1"/>
  <c r="M142" i="1"/>
  <c r="M56" i="1"/>
  <c r="M75" i="1"/>
  <c r="M87" i="1"/>
  <c r="M116" i="1"/>
  <c r="M50" i="1"/>
  <c r="M68" i="1"/>
  <c r="M53" i="1"/>
  <c r="M122" i="1"/>
  <c r="M128" i="1"/>
  <c r="M112" i="1"/>
  <c r="M92" i="1"/>
  <c r="M103" i="1"/>
  <c r="M106" i="1"/>
  <c r="M81" i="1"/>
  <c r="M62" i="1"/>
  <c r="M88" i="1"/>
  <c r="M153" i="1"/>
  <c r="M113" i="1"/>
  <c r="M141" i="1"/>
  <c r="M67" i="1"/>
  <c r="M73" i="1"/>
  <c r="M111" i="1"/>
  <c r="M145" i="1"/>
  <c r="M76" i="1"/>
  <c r="M55" i="1"/>
  <c r="M114" i="1"/>
  <c r="M136" i="1"/>
  <c r="M94" i="1"/>
  <c r="M51" i="1"/>
  <c r="E140" i="1"/>
  <c r="E112" i="1"/>
  <c r="E49" i="1"/>
  <c r="E148" i="1"/>
  <c r="E53" i="1"/>
  <c r="E79" i="1"/>
  <c r="E80" i="1"/>
  <c r="E81" i="1"/>
  <c r="E57" i="1"/>
  <c r="E51" i="1"/>
  <c r="E69" i="1"/>
  <c r="E88" i="1"/>
  <c r="E91" i="1"/>
  <c r="E87" i="1"/>
  <c r="E70" i="1"/>
  <c r="E61" i="1"/>
  <c r="E89" i="1"/>
  <c r="E98" i="1"/>
  <c r="E129" i="1"/>
  <c r="E86" i="1"/>
  <c r="E90" i="1"/>
  <c r="E92" i="1"/>
  <c r="E142" i="1"/>
  <c r="E135" i="1"/>
  <c r="E68" i="1"/>
  <c r="E58" i="1"/>
  <c r="E118" i="1"/>
  <c r="E153" i="1"/>
  <c r="E106" i="1"/>
  <c r="E62" i="1"/>
  <c r="E78" i="1"/>
  <c r="E150" i="1"/>
  <c r="E152" i="1"/>
  <c r="E54" i="1"/>
  <c r="E127" i="1"/>
  <c r="E52" i="1"/>
  <c r="E102" i="1"/>
  <c r="E136" i="1"/>
  <c r="E73" i="1"/>
  <c r="E74" i="1"/>
  <c r="E124" i="1"/>
  <c r="E117" i="1"/>
  <c r="E63" i="1"/>
  <c r="E64" i="1"/>
  <c r="E154" i="1"/>
  <c r="E123" i="1"/>
  <c r="E75" i="1"/>
  <c r="E55" i="1"/>
  <c r="E141" i="1"/>
  <c r="E99" i="1"/>
  <c r="E121" i="1"/>
  <c r="E77" i="1"/>
  <c r="E137" i="1"/>
  <c r="E147" i="1"/>
  <c r="E130" i="1"/>
  <c r="E116" i="1"/>
  <c r="E133" i="1"/>
  <c r="E145" i="1"/>
  <c r="E134" i="1"/>
  <c r="E56" i="1"/>
  <c r="E110" i="1"/>
  <c r="E128" i="1"/>
  <c r="E113" i="1"/>
  <c r="E138" i="1"/>
  <c r="E93" i="1"/>
  <c r="E115" i="1"/>
  <c r="E101" i="1"/>
  <c r="E66" i="1"/>
  <c r="E151" i="1"/>
  <c r="E139" i="1"/>
  <c r="E65" i="1"/>
  <c r="E122" i="1"/>
  <c r="E67" i="1"/>
  <c r="E105" i="1"/>
  <c r="E146" i="1"/>
  <c r="E76" i="1"/>
  <c r="E100" i="1"/>
  <c r="E149" i="1"/>
  <c r="E103" i="1"/>
  <c r="E50" i="1"/>
  <c r="E97" i="1"/>
  <c r="E109" i="1"/>
  <c r="E111" i="1"/>
  <c r="E104" i="1"/>
  <c r="E126" i="1"/>
  <c r="E82" i="1"/>
  <c r="E114" i="1"/>
  <c r="E85" i="1"/>
  <c r="E94" i="1"/>
  <c r="E125" i="1"/>
  <c r="BN65" i="1"/>
  <c r="BN115" i="1"/>
  <c r="BN118" i="1"/>
  <c r="BN53" i="1"/>
  <c r="BN103" i="1"/>
  <c r="BN98" i="1"/>
  <c r="BN73" i="1"/>
  <c r="BN93" i="1"/>
  <c r="BN52" i="1"/>
  <c r="BN116" i="1"/>
  <c r="BN112" i="1"/>
  <c r="BN105" i="1"/>
  <c r="BN147" i="1"/>
  <c r="BN136" i="1"/>
  <c r="BN134" i="1"/>
  <c r="BN68" i="1"/>
  <c r="BN69" i="1"/>
  <c r="BN78" i="1"/>
  <c r="BN49" i="1"/>
  <c r="BN128" i="1"/>
  <c r="BN82" i="1"/>
  <c r="BN145" i="1"/>
  <c r="BN141" i="1"/>
  <c r="BN67" i="1"/>
  <c r="BN101" i="1"/>
  <c r="BN138" i="1"/>
  <c r="BN129" i="1"/>
  <c r="BN102" i="1"/>
  <c r="BN79" i="1"/>
  <c r="BN122" i="1"/>
  <c r="BN150" i="1"/>
  <c r="BN137" i="1"/>
  <c r="BN100" i="1"/>
  <c r="BN109" i="1"/>
  <c r="BN76" i="1"/>
  <c r="BN97" i="1"/>
  <c r="BN89" i="1"/>
  <c r="BN81" i="1"/>
  <c r="BN153" i="1"/>
  <c r="BN151" i="1"/>
  <c r="BN61" i="1"/>
  <c r="BN146" i="1"/>
  <c r="BN64" i="1"/>
  <c r="BN124" i="1"/>
  <c r="BN126" i="1"/>
  <c r="BN62" i="1"/>
  <c r="BN86" i="1"/>
  <c r="BN80" i="1"/>
  <c r="BN57" i="1"/>
  <c r="BN63" i="1"/>
  <c r="BN125" i="1"/>
  <c r="BN58" i="1"/>
  <c r="BN123" i="1"/>
  <c r="BN70" i="1"/>
  <c r="BN113" i="1"/>
  <c r="BN55" i="1"/>
  <c r="BN149" i="1"/>
  <c r="BN114" i="1"/>
  <c r="BN85" i="1"/>
  <c r="BN142" i="1"/>
  <c r="BN77" i="1"/>
  <c r="BN127" i="1"/>
  <c r="BN66" i="1"/>
  <c r="BN121" i="1"/>
  <c r="BN111" i="1"/>
  <c r="BN75" i="1"/>
  <c r="BN130" i="1"/>
  <c r="BN51" i="1"/>
  <c r="BN90" i="1"/>
  <c r="BN87" i="1"/>
  <c r="BN91" i="1"/>
  <c r="BN148" i="1"/>
  <c r="BN152" i="1"/>
  <c r="BN110" i="1"/>
  <c r="BN117" i="1"/>
  <c r="BN99" i="1"/>
  <c r="BN135" i="1"/>
  <c r="BN104" i="1"/>
  <c r="BN50" i="1"/>
  <c r="BN106" i="1"/>
  <c r="BN154" i="1"/>
  <c r="BN92" i="1"/>
  <c r="BN88" i="1"/>
  <c r="BN140" i="1"/>
  <c r="BN56" i="1"/>
  <c r="BN74" i="1"/>
  <c r="BN133" i="1"/>
  <c r="BN139" i="1"/>
  <c r="BN94" i="1"/>
  <c r="BN54" i="1"/>
  <c r="BF52" i="1"/>
  <c r="BF121" i="1"/>
  <c r="BF116" i="1"/>
  <c r="BF149" i="1"/>
  <c r="BF122" i="1"/>
  <c r="BF112" i="1"/>
  <c r="BF134" i="1"/>
  <c r="BF69" i="1"/>
  <c r="BF133" i="1"/>
  <c r="BF49" i="1"/>
  <c r="BF110" i="1"/>
  <c r="BF89" i="1"/>
  <c r="BF135" i="1"/>
  <c r="BF141" i="1"/>
  <c r="BF102" i="1"/>
  <c r="BF79" i="1"/>
  <c r="BF117" i="1"/>
  <c r="BF88" i="1"/>
  <c r="BF104" i="1"/>
  <c r="BF101" i="1"/>
  <c r="BF62" i="1"/>
  <c r="BF91" i="1"/>
  <c r="BF67" i="1"/>
  <c r="BF111" i="1"/>
  <c r="BF77" i="1"/>
  <c r="BF125" i="1"/>
  <c r="BF75" i="1"/>
  <c r="BF81" i="1"/>
  <c r="BF55" i="1"/>
  <c r="BF73" i="1"/>
  <c r="BF50" i="1"/>
  <c r="BF70" i="1"/>
  <c r="BF146" i="1"/>
  <c r="BF145" i="1"/>
  <c r="BF90" i="1"/>
  <c r="BF98" i="1"/>
  <c r="BF78" i="1"/>
  <c r="BF150" i="1"/>
  <c r="BF136" i="1"/>
  <c r="BF124" i="1"/>
  <c r="BF53" i="1"/>
  <c r="BF97" i="1"/>
  <c r="BF65" i="1"/>
  <c r="BF56" i="1"/>
  <c r="BF80" i="1"/>
  <c r="BF137" i="1"/>
  <c r="BF87" i="1"/>
  <c r="BF147" i="1"/>
  <c r="BF154" i="1"/>
  <c r="BF82" i="1"/>
  <c r="BF140" i="1"/>
  <c r="BF51" i="1"/>
  <c r="BF85" i="1"/>
  <c r="BF113" i="1"/>
  <c r="BF148" i="1"/>
  <c r="BF123" i="1"/>
  <c r="BF76" i="1"/>
  <c r="BF153" i="1"/>
  <c r="BF63" i="1"/>
  <c r="BF127" i="1"/>
  <c r="BF130" i="1"/>
  <c r="BF86" i="1"/>
  <c r="BF57" i="1"/>
  <c r="BF139" i="1"/>
  <c r="BF66" i="1"/>
  <c r="BF128" i="1"/>
  <c r="BF105" i="1"/>
  <c r="BF126" i="1"/>
  <c r="BF109" i="1"/>
  <c r="BF74" i="1"/>
  <c r="BF142" i="1"/>
  <c r="BF138" i="1"/>
  <c r="BF93" i="1"/>
  <c r="BF129" i="1"/>
  <c r="BF115" i="1"/>
  <c r="BF64" i="1"/>
  <c r="BF114" i="1"/>
  <c r="BF99" i="1"/>
  <c r="BF152" i="1"/>
  <c r="BF103" i="1"/>
  <c r="BF92" i="1"/>
  <c r="BF58" i="1"/>
  <c r="BF100" i="1"/>
  <c r="BF151" i="1"/>
  <c r="BF61" i="1"/>
  <c r="BF68" i="1"/>
  <c r="BF106" i="1"/>
  <c r="BF118" i="1"/>
  <c r="BF94" i="1"/>
  <c r="BF54" i="1"/>
  <c r="AW152" i="1"/>
  <c r="AW110" i="1"/>
  <c r="AW124" i="1"/>
  <c r="AW126" i="1"/>
  <c r="AW109" i="1"/>
  <c r="AW146" i="1"/>
  <c r="AW140" i="1"/>
  <c r="AW56" i="1"/>
  <c r="AW62" i="1"/>
  <c r="AW70" i="1"/>
  <c r="AW77" i="1"/>
  <c r="AW91" i="1"/>
  <c r="AW113" i="1"/>
  <c r="AW53" i="1"/>
  <c r="AW92" i="1"/>
  <c r="AW99" i="1"/>
  <c r="AW128" i="1"/>
  <c r="AW65" i="1"/>
  <c r="AW97" i="1"/>
  <c r="AW133" i="1"/>
  <c r="AW80" i="1"/>
  <c r="AW125" i="1"/>
  <c r="AW64" i="1"/>
  <c r="AW68" i="1"/>
  <c r="AW127" i="1"/>
  <c r="AW87" i="1"/>
  <c r="AW122" i="1"/>
  <c r="AW151" i="1"/>
  <c r="AW58" i="1"/>
  <c r="AW76" i="1"/>
  <c r="AW117" i="1"/>
  <c r="AW90" i="1"/>
  <c r="AW118" i="1"/>
  <c r="AW153" i="1"/>
  <c r="AW79" i="1"/>
  <c r="AW54" i="1"/>
  <c r="AW98" i="1"/>
  <c r="AW73" i="1"/>
  <c r="AW147" i="1"/>
  <c r="AW116" i="1"/>
  <c r="AW121" i="1"/>
  <c r="AW145" i="1"/>
  <c r="AW67" i="1"/>
  <c r="AW103" i="1"/>
  <c r="AW63" i="1"/>
  <c r="AW52" i="1"/>
  <c r="AW75" i="1"/>
  <c r="AW141" i="1"/>
  <c r="AW86" i="1"/>
  <c r="AW74" i="1"/>
  <c r="AW69" i="1"/>
  <c r="AW102" i="1"/>
  <c r="AW93" i="1"/>
  <c r="AW123" i="1"/>
  <c r="AW136" i="1"/>
  <c r="AW61" i="1"/>
  <c r="AW134" i="1"/>
  <c r="AW50" i="1"/>
  <c r="AW137" i="1"/>
  <c r="AW81" i="1"/>
  <c r="AW148" i="1"/>
  <c r="AW135" i="1"/>
  <c r="AW57" i="1"/>
  <c r="AW55" i="1"/>
  <c r="AW100" i="1"/>
  <c r="AW82" i="1"/>
  <c r="AW88" i="1"/>
  <c r="AW106" i="1"/>
  <c r="AW112" i="1"/>
  <c r="AW114" i="1"/>
  <c r="AW111" i="1"/>
  <c r="AW129" i="1"/>
  <c r="AW85" i="1"/>
  <c r="AW115" i="1"/>
  <c r="AW150" i="1"/>
  <c r="AW101" i="1"/>
  <c r="AW139" i="1"/>
  <c r="AW130" i="1"/>
  <c r="AW89" i="1"/>
  <c r="AW149" i="1"/>
  <c r="AW78" i="1"/>
  <c r="AW51" i="1"/>
  <c r="AW138" i="1"/>
  <c r="AW66" i="1"/>
  <c r="AW142" i="1"/>
  <c r="AW105" i="1"/>
  <c r="AW154" i="1"/>
  <c r="AW104" i="1"/>
  <c r="AW94" i="1"/>
  <c r="AW49" i="1"/>
  <c r="AN52" i="1"/>
  <c r="AN69" i="1"/>
  <c r="AN151" i="1"/>
  <c r="AN123" i="1"/>
  <c r="AN118" i="1"/>
  <c r="AN87" i="1"/>
  <c r="AN138" i="1"/>
  <c r="AN149" i="1"/>
  <c r="AN142" i="1"/>
  <c r="AN130" i="1"/>
  <c r="AN126" i="1"/>
  <c r="AN68" i="1"/>
  <c r="AN124" i="1"/>
  <c r="AN65" i="1"/>
  <c r="AN141" i="1"/>
  <c r="AN91" i="1"/>
  <c r="AN49" i="1"/>
  <c r="AN102" i="1"/>
  <c r="AN135" i="1"/>
  <c r="AN136" i="1"/>
  <c r="AN104" i="1"/>
  <c r="AN89" i="1"/>
  <c r="AN76" i="1"/>
  <c r="AN154" i="1"/>
  <c r="AN140" i="1"/>
  <c r="AN81" i="1"/>
  <c r="AN111" i="1"/>
  <c r="AN61" i="1"/>
  <c r="AN98" i="1"/>
  <c r="AN106" i="1"/>
  <c r="AN97" i="1"/>
  <c r="AN110" i="1"/>
  <c r="AN88" i="1"/>
  <c r="AN77" i="1"/>
  <c r="AN62" i="1"/>
  <c r="AN54" i="1"/>
  <c r="AN85" i="1"/>
  <c r="AN64" i="1"/>
  <c r="AN115" i="1"/>
  <c r="AN53" i="1"/>
  <c r="AN148" i="1"/>
  <c r="AN70" i="1"/>
  <c r="AN114" i="1"/>
  <c r="AN125" i="1"/>
  <c r="AN152" i="1"/>
  <c r="AN79" i="1"/>
  <c r="AN139" i="1"/>
  <c r="AN147" i="1"/>
  <c r="AN90" i="1"/>
  <c r="AN112" i="1"/>
  <c r="AN80" i="1"/>
  <c r="AN78" i="1"/>
  <c r="AN150" i="1"/>
  <c r="AN92" i="1"/>
  <c r="AN100" i="1"/>
  <c r="AN55" i="1"/>
  <c r="AN63" i="1"/>
  <c r="AN113" i="1"/>
  <c r="AN128" i="1"/>
  <c r="AN67" i="1"/>
  <c r="AN121" i="1"/>
  <c r="AN137" i="1"/>
  <c r="AN134" i="1"/>
  <c r="AN105" i="1"/>
  <c r="AN129" i="1"/>
  <c r="AN86" i="1"/>
  <c r="AN99" i="1"/>
  <c r="AN82" i="1"/>
  <c r="AN74" i="1"/>
  <c r="AN51" i="1"/>
  <c r="AN58" i="1"/>
  <c r="AN117" i="1"/>
  <c r="AN93" i="1"/>
  <c r="AN145" i="1"/>
  <c r="AN153" i="1"/>
  <c r="AN109" i="1"/>
  <c r="AN57" i="1"/>
  <c r="AN133" i="1"/>
  <c r="AN75" i="1"/>
  <c r="AN103" i="1"/>
  <c r="AN50" i="1"/>
  <c r="AN66" i="1"/>
  <c r="AN101" i="1"/>
  <c r="AN127" i="1"/>
  <c r="AN73" i="1"/>
  <c r="AN122" i="1"/>
  <c r="AN56" i="1"/>
  <c r="AN146" i="1"/>
  <c r="AN94" i="1"/>
  <c r="AN116" i="1"/>
  <c r="AF148" i="1"/>
  <c r="AF138" i="1"/>
  <c r="AF82" i="1"/>
  <c r="AF91" i="1"/>
  <c r="AF58" i="1"/>
  <c r="AF79" i="1"/>
  <c r="AF92" i="1"/>
  <c r="AF77" i="1"/>
  <c r="AF67" i="1"/>
  <c r="AF104" i="1"/>
  <c r="AF118" i="1"/>
  <c r="AF124" i="1"/>
  <c r="AF117" i="1"/>
  <c r="AF86" i="1"/>
  <c r="AF80" i="1"/>
  <c r="AF56" i="1"/>
  <c r="AF75" i="1"/>
  <c r="AF145" i="1"/>
  <c r="AF129" i="1"/>
  <c r="AF113" i="1"/>
  <c r="AF64" i="1"/>
  <c r="AF81" i="1"/>
  <c r="AF100" i="1"/>
  <c r="AF54" i="1"/>
  <c r="AF57" i="1"/>
  <c r="AF109" i="1"/>
  <c r="AF149" i="1"/>
  <c r="AF133" i="1"/>
  <c r="AF73" i="1"/>
  <c r="AF89" i="1"/>
  <c r="AF125" i="1"/>
  <c r="AF127" i="1"/>
  <c r="AF146" i="1"/>
  <c r="AF70" i="1"/>
  <c r="AF61" i="1"/>
  <c r="AF50" i="1"/>
  <c r="AF102" i="1"/>
  <c r="AF53" i="1"/>
  <c r="AF147" i="1"/>
  <c r="AF85" i="1"/>
  <c r="AF114" i="1"/>
  <c r="AF126" i="1"/>
  <c r="AF99" i="1"/>
  <c r="AF151" i="1"/>
  <c r="AF135" i="1"/>
  <c r="AF65" i="1"/>
  <c r="AF141" i="1"/>
  <c r="AF74" i="1"/>
  <c r="AF130" i="1"/>
  <c r="AF63" i="1"/>
  <c r="AF153" i="1"/>
  <c r="AF115" i="1"/>
  <c r="AF154" i="1"/>
  <c r="AF121" i="1"/>
  <c r="AF87" i="1"/>
  <c r="AF69" i="1"/>
  <c r="AF97" i="1"/>
  <c r="AF105" i="1"/>
  <c r="AF110" i="1"/>
  <c r="AF111" i="1"/>
  <c r="AF150" i="1"/>
  <c r="AF103" i="1"/>
  <c r="AF122" i="1"/>
  <c r="AF66" i="1"/>
  <c r="AF128" i="1"/>
  <c r="AF49" i="1"/>
  <c r="AF134" i="1"/>
  <c r="AF51" i="1"/>
  <c r="AF93" i="1"/>
  <c r="AF55" i="1"/>
  <c r="AF136" i="1"/>
  <c r="AF62" i="1"/>
  <c r="AF88" i="1"/>
  <c r="AF116" i="1"/>
  <c r="AF90" i="1"/>
  <c r="AF98" i="1"/>
  <c r="AF140" i="1"/>
  <c r="AF112" i="1"/>
  <c r="AF76" i="1"/>
  <c r="AF137" i="1"/>
  <c r="AF78" i="1"/>
  <c r="AF52" i="1"/>
  <c r="AF106" i="1"/>
  <c r="AF152" i="1"/>
  <c r="AF123" i="1"/>
  <c r="AF101" i="1"/>
  <c r="AF142" i="1"/>
  <c r="AF68" i="1"/>
  <c r="AF94" i="1"/>
  <c r="AF139" i="1"/>
  <c r="W55" i="1"/>
  <c r="W99" i="1"/>
  <c r="W75" i="1"/>
  <c r="W130" i="1"/>
  <c r="W113" i="1"/>
  <c r="W123" i="1"/>
  <c r="W134" i="1"/>
  <c r="W111" i="1"/>
  <c r="W77" i="1"/>
  <c r="W103" i="1"/>
  <c r="W89" i="1"/>
  <c r="W65" i="1"/>
  <c r="W153" i="1"/>
  <c r="W124" i="1"/>
  <c r="W137" i="1"/>
  <c r="W151" i="1"/>
  <c r="W73" i="1"/>
  <c r="W136" i="1"/>
  <c r="W152" i="1"/>
  <c r="W101" i="1"/>
  <c r="W141" i="1"/>
  <c r="W70" i="1"/>
  <c r="W80" i="1"/>
  <c r="W145" i="1"/>
  <c r="W150" i="1"/>
  <c r="W57" i="1"/>
  <c r="W53" i="1"/>
  <c r="W91" i="1"/>
  <c r="W126" i="1"/>
  <c r="W58" i="1"/>
  <c r="W149" i="1"/>
  <c r="W112" i="1"/>
  <c r="W62" i="1"/>
  <c r="W135" i="1"/>
  <c r="W146" i="1"/>
  <c r="W78" i="1"/>
  <c r="W67" i="1"/>
  <c r="W68" i="1"/>
  <c r="W148" i="1"/>
  <c r="W49" i="1"/>
  <c r="W64" i="1"/>
  <c r="W147" i="1"/>
  <c r="W133" i="1"/>
  <c r="W92" i="1"/>
  <c r="W104" i="1"/>
  <c r="W109" i="1"/>
  <c r="W56" i="1"/>
  <c r="W122" i="1"/>
  <c r="W66" i="1"/>
  <c r="W110" i="1"/>
  <c r="W93" i="1"/>
  <c r="W51" i="1"/>
  <c r="W50" i="1"/>
  <c r="W115" i="1"/>
  <c r="W140" i="1"/>
  <c r="W81" i="1"/>
  <c r="W74" i="1"/>
  <c r="W97" i="1"/>
  <c r="W52" i="1"/>
  <c r="W117" i="1"/>
  <c r="W61" i="1"/>
  <c r="W127" i="1"/>
  <c r="W106" i="1"/>
  <c r="W139" i="1"/>
  <c r="W90" i="1"/>
  <c r="W142" i="1"/>
  <c r="W86" i="1"/>
  <c r="W129" i="1"/>
  <c r="W54" i="1"/>
  <c r="W85" i="1"/>
  <c r="W105" i="1"/>
  <c r="W98" i="1"/>
  <c r="W114" i="1"/>
  <c r="W76" i="1"/>
  <c r="W138" i="1"/>
  <c r="W87" i="1"/>
  <c r="W82" i="1"/>
  <c r="W121" i="1"/>
  <c r="W125" i="1"/>
  <c r="W79" i="1"/>
  <c r="W118" i="1"/>
  <c r="W100" i="1"/>
  <c r="W128" i="1"/>
  <c r="W88" i="1"/>
  <c r="W116" i="1"/>
  <c r="W69" i="1"/>
  <c r="W102" i="1"/>
  <c r="W63" i="1"/>
  <c r="W94" i="1"/>
  <c r="W154" i="1"/>
  <c r="F52" i="1"/>
  <c r="F78" i="1"/>
  <c r="F98" i="1"/>
  <c r="F66" i="1"/>
  <c r="F145" i="1"/>
  <c r="F89" i="1"/>
  <c r="F142" i="1"/>
  <c r="F113" i="1"/>
  <c r="F53" i="1"/>
  <c r="F136" i="1"/>
  <c r="F151" i="1"/>
  <c r="F85" i="1"/>
  <c r="F123" i="1"/>
  <c r="F110" i="1"/>
  <c r="F87" i="1"/>
  <c r="F62" i="1"/>
  <c r="F92" i="1"/>
  <c r="F141" i="1"/>
  <c r="F77" i="1"/>
  <c r="F88" i="1"/>
  <c r="F122" i="1"/>
  <c r="F101" i="1"/>
  <c r="F133" i="1"/>
  <c r="F130" i="1"/>
  <c r="F68" i="1"/>
  <c r="F82" i="1"/>
  <c r="F147" i="1"/>
  <c r="F137" i="1"/>
  <c r="F67" i="1"/>
  <c r="F150" i="1"/>
  <c r="F154" i="1"/>
  <c r="F79" i="1"/>
  <c r="F56" i="1"/>
  <c r="F125" i="1"/>
  <c r="F93" i="1"/>
  <c r="F100" i="1"/>
  <c r="F129" i="1"/>
  <c r="F90" i="1"/>
  <c r="F80" i="1"/>
  <c r="F126" i="1"/>
  <c r="F138" i="1"/>
  <c r="F134" i="1"/>
  <c r="F153" i="1"/>
  <c r="F73" i="1"/>
  <c r="F102" i="1"/>
  <c r="F97" i="1"/>
  <c r="F104" i="1"/>
  <c r="F75" i="1"/>
  <c r="F49" i="1"/>
  <c r="F81" i="1"/>
  <c r="F121" i="1"/>
  <c r="F64" i="1"/>
  <c r="F116" i="1"/>
  <c r="F61" i="1"/>
  <c r="F146" i="1"/>
  <c r="F135" i="1"/>
  <c r="F128" i="1"/>
  <c r="F63" i="1"/>
  <c r="F74" i="1"/>
  <c r="F50" i="1"/>
  <c r="F109" i="1"/>
  <c r="F112" i="1"/>
  <c r="F105" i="1"/>
  <c r="F139" i="1"/>
  <c r="F69" i="1"/>
  <c r="F118" i="1"/>
  <c r="F54" i="1"/>
  <c r="F149" i="1"/>
  <c r="F58" i="1"/>
  <c r="F103" i="1"/>
  <c r="F65" i="1"/>
  <c r="F117" i="1"/>
  <c r="F111" i="1"/>
  <c r="F115" i="1"/>
  <c r="F55" i="1"/>
  <c r="F124" i="1"/>
  <c r="F127" i="1"/>
  <c r="F51" i="1"/>
  <c r="F91" i="1"/>
  <c r="F70" i="1"/>
  <c r="F86" i="1"/>
  <c r="F76" i="1"/>
  <c r="F152" i="1"/>
  <c r="F57" i="1"/>
  <c r="F99" i="1"/>
  <c r="F114" i="1"/>
  <c r="F148" i="1"/>
  <c r="F140" i="1"/>
  <c r="F94" i="1"/>
  <c r="F106" i="1"/>
  <c r="BY65" i="1"/>
  <c r="BY75" i="1"/>
  <c r="BY92" i="1"/>
  <c r="BY51" i="1"/>
  <c r="BY104" i="1"/>
  <c r="BY53" i="1"/>
  <c r="BY91" i="1"/>
  <c r="BY61" i="1"/>
  <c r="BY86" i="1"/>
  <c r="BY56" i="1"/>
  <c r="BY99" i="1"/>
  <c r="BY97" i="1"/>
  <c r="BY49" i="1"/>
  <c r="BY68" i="1"/>
  <c r="BY74" i="1"/>
  <c r="BY93" i="1"/>
  <c r="BY105" i="1"/>
  <c r="BY67" i="1"/>
  <c r="BY87" i="1"/>
  <c r="BY77" i="1"/>
  <c r="BY66" i="1"/>
  <c r="BY80" i="1"/>
  <c r="BY52" i="1"/>
  <c r="BY89" i="1"/>
  <c r="BY62" i="1"/>
  <c r="BY100" i="1"/>
  <c r="BY54" i="1"/>
  <c r="BY76" i="1"/>
  <c r="BY63" i="1"/>
  <c r="BY69" i="1"/>
  <c r="BY103" i="1"/>
  <c r="BY102" i="1"/>
  <c r="BY73" i="1"/>
  <c r="BY50" i="1"/>
  <c r="BY88" i="1"/>
  <c r="BY106" i="1"/>
  <c r="BY85" i="1"/>
  <c r="BY70" i="1"/>
  <c r="BY55" i="1"/>
  <c r="BY64" i="1"/>
  <c r="BY90" i="1"/>
  <c r="BY58" i="1"/>
  <c r="BY98" i="1"/>
  <c r="BY78" i="1"/>
  <c r="BY82" i="1"/>
  <c r="BY81" i="1"/>
  <c r="BY57" i="1"/>
  <c r="BY94" i="1"/>
  <c r="BY79" i="1"/>
  <c r="BZ56" i="1"/>
  <c r="BZ74" i="1"/>
  <c r="BZ91" i="1"/>
  <c r="BZ87" i="1"/>
  <c r="BZ57" i="1"/>
  <c r="BZ77" i="1"/>
  <c r="BZ76" i="1"/>
  <c r="BZ86" i="1"/>
  <c r="BZ80" i="1"/>
  <c r="BZ75" i="1"/>
  <c r="BZ63" i="1"/>
  <c r="BZ98" i="1"/>
  <c r="BZ66" i="1"/>
  <c r="BZ93" i="1"/>
  <c r="BZ58" i="1"/>
  <c r="BZ100" i="1"/>
  <c r="BZ53" i="1"/>
  <c r="BZ61" i="1"/>
  <c r="BZ89" i="1"/>
  <c r="BZ69" i="1"/>
  <c r="BZ62" i="1"/>
  <c r="BZ79" i="1"/>
  <c r="BZ85" i="1"/>
  <c r="BZ105" i="1"/>
  <c r="BZ49" i="1"/>
  <c r="BZ50" i="1"/>
  <c r="BZ90" i="1"/>
  <c r="BZ99" i="1"/>
  <c r="BZ88" i="1"/>
  <c r="BZ92" i="1"/>
  <c r="BZ82" i="1"/>
  <c r="BZ102" i="1"/>
  <c r="BZ81" i="1"/>
  <c r="BZ103" i="1"/>
  <c r="BZ64" i="1"/>
  <c r="BZ73" i="1"/>
  <c r="BZ65" i="1"/>
  <c r="BZ55" i="1"/>
  <c r="BZ51" i="1"/>
  <c r="BZ78" i="1"/>
  <c r="BZ104" i="1"/>
  <c r="BZ52" i="1"/>
  <c r="BZ70" i="1"/>
  <c r="BZ54" i="1"/>
  <c r="BZ97" i="1"/>
  <c r="BZ67" i="1"/>
  <c r="BZ106" i="1"/>
  <c r="BZ94" i="1"/>
  <c r="BZ68" i="1"/>
  <c r="BT61" i="1"/>
  <c r="BT73" i="1"/>
  <c r="BT86" i="1"/>
  <c r="BT103" i="1"/>
  <c r="BT52" i="1"/>
  <c r="BT91" i="1"/>
  <c r="BT105" i="1"/>
  <c r="BT74" i="1"/>
  <c r="BT54" i="1"/>
  <c r="BT70" i="1"/>
  <c r="BT76" i="1"/>
  <c r="BT98" i="1"/>
  <c r="BT89" i="1"/>
  <c r="BT80" i="1"/>
  <c r="BT88" i="1"/>
  <c r="BT56" i="1"/>
  <c r="BT58" i="1"/>
  <c r="BT97" i="1"/>
  <c r="BT62" i="1"/>
  <c r="BT90" i="1"/>
  <c r="BT92" i="1"/>
  <c r="BT75" i="1"/>
  <c r="BT77" i="1"/>
  <c r="BT49" i="1"/>
  <c r="BT101" i="1"/>
  <c r="BT63" i="1"/>
  <c r="BT79" i="1"/>
  <c r="BT68" i="1"/>
  <c r="BT64" i="1"/>
  <c r="BT99" i="1"/>
  <c r="BT100" i="1"/>
  <c r="BT53" i="1"/>
  <c r="BT82" i="1"/>
  <c r="BT66" i="1"/>
  <c r="BT81" i="1"/>
  <c r="BT104" i="1"/>
  <c r="BT69" i="1"/>
  <c r="BT67" i="1"/>
  <c r="BT102" i="1"/>
  <c r="BT65" i="1"/>
  <c r="BT93" i="1"/>
  <c r="BT78" i="1"/>
  <c r="BT50" i="1"/>
  <c r="BT85" i="1"/>
  <c r="BT51" i="1"/>
  <c r="BT57" i="1"/>
  <c r="BT87" i="1"/>
  <c r="BT55" i="1"/>
  <c r="BT94" i="1"/>
  <c r="BT106" i="1"/>
  <c r="CA87" i="1"/>
  <c r="CA88" i="1"/>
  <c r="CA70" i="1"/>
  <c r="CA56" i="1"/>
  <c r="CA49" i="1"/>
  <c r="CA81" i="1"/>
  <c r="CA98" i="1"/>
  <c r="CA68" i="1"/>
  <c r="CA89" i="1"/>
  <c r="CA79" i="1"/>
  <c r="CA99" i="1"/>
  <c r="CA100" i="1"/>
  <c r="CA58" i="1"/>
  <c r="CA92" i="1"/>
  <c r="CA80" i="1"/>
  <c r="CA57" i="1"/>
  <c r="CA54" i="1"/>
  <c r="CA102" i="1"/>
  <c r="CA73" i="1"/>
  <c r="CA104" i="1"/>
  <c r="CA62" i="1"/>
  <c r="CA75" i="1"/>
  <c r="CA91" i="1"/>
  <c r="CA82" i="1"/>
  <c r="CA97" i="1"/>
  <c r="CA103" i="1"/>
  <c r="CA77" i="1"/>
  <c r="CA69" i="1"/>
  <c r="CA53" i="1"/>
  <c r="CA63" i="1"/>
  <c r="CA55" i="1"/>
  <c r="CA105" i="1"/>
  <c r="CA93" i="1"/>
  <c r="CA86" i="1"/>
  <c r="CA65" i="1"/>
  <c r="CA90" i="1"/>
  <c r="CA66" i="1"/>
  <c r="CA51" i="1"/>
  <c r="CA85" i="1"/>
  <c r="CA64" i="1"/>
  <c r="CA52" i="1"/>
  <c r="CA74" i="1"/>
  <c r="CA78" i="1"/>
  <c r="CA106" i="1"/>
  <c r="CA50" i="1"/>
  <c r="CA76" i="1"/>
  <c r="CA67" i="1"/>
  <c r="CA94" i="1"/>
  <c r="CA61" i="1"/>
  <c r="BV54" i="1"/>
  <c r="BV49" i="1"/>
  <c r="BV70" i="1"/>
  <c r="BV92" i="1"/>
  <c r="BV93" i="1"/>
  <c r="BV80" i="1"/>
  <c r="BV77" i="1"/>
  <c r="BV67" i="1"/>
  <c r="BV97" i="1"/>
  <c r="BV86" i="1"/>
  <c r="BV90" i="1"/>
  <c r="BV99" i="1"/>
  <c r="BV61" i="1"/>
  <c r="BV85" i="1"/>
  <c r="BV78" i="1"/>
  <c r="BV56" i="1"/>
  <c r="BV69" i="1"/>
  <c r="BV104" i="1"/>
  <c r="BV52" i="1"/>
  <c r="BV100" i="1"/>
  <c r="BV66" i="1"/>
  <c r="BV105" i="1"/>
  <c r="BV62" i="1"/>
  <c r="BV57" i="1"/>
  <c r="BV65" i="1"/>
  <c r="BV98" i="1"/>
  <c r="BV106" i="1"/>
  <c r="BV89" i="1"/>
  <c r="BV55" i="1"/>
  <c r="BV53" i="1"/>
  <c r="BV76" i="1"/>
  <c r="BV75" i="1"/>
  <c r="BV51" i="1"/>
  <c r="BV82" i="1"/>
  <c r="BV103" i="1"/>
  <c r="BV87" i="1"/>
  <c r="BV88" i="1"/>
  <c r="BV74" i="1"/>
  <c r="BV79" i="1"/>
  <c r="BV73" i="1"/>
  <c r="BV81" i="1"/>
  <c r="BV58" i="1"/>
  <c r="BV91" i="1"/>
  <c r="BV102" i="1"/>
  <c r="BV50" i="1"/>
  <c r="BV68" i="1"/>
  <c r="BV63" i="1"/>
  <c r="BV94" i="1"/>
  <c r="BV64" i="1"/>
  <c r="BU81" i="1"/>
  <c r="BU66" i="1"/>
  <c r="BU51" i="1"/>
  <c r="BU64" i="1"/>
  <c r="BU55" i="1"/>
  <c r="BU67" i="1"/>
  <c r="BU68" i="1"/>
  <c r="BU53" i="1"/>
  <c r="BU73" i="1"/>
  <c r="BU92" i="1"/>
  <c r="BU91" i="1"/>
  <c r="BU98" i="1"/>
  <c r="BU63" i="1"/>
  <c r="BU65" i="1"/>
  <c r="BU61" i="1"/>
  <c r="BU102" i="1"/>
  <c r="BU75" i="1"/>
  <c r="BU49" i="1"/>
  <c r="BU50" i="1"/>
  <c r="BU88" i="1"/>
  <c r="BU103" i="1"/>
  <c r="BU70" i="1"/>
  <c r="BU77" i="1"/>
  <c r="BU74" i="1"/>
  <c r="BU52" i="1"/>
  <c r="BU93" i="1"/>
  <c r="BU78" i="1"/>
  <c r="BU89" i="1"/>
  <c r="BU76" i="1"/>
  <c r="BU80" i="1"/>
  <c r="BU57" i="1"/>
  <c r="BU87" i="1"/>
  <c r="BU79" i="1"/>
  <c r="BU54" i="1"/>
  <c r="BU97" i="1"/>
  <c r="BU56" i="1"/>
  <c r="BU104" i="1"/>
  <c r="BU58" i="1"/>
  <c r="BU106" i="1"/>
  <c r="BU105" i="1"/>
  <c r="BU62" i="1"/>
  <c r="BU100" i="1"/>
  <c r="BU99" i="1"/>
  <c r="BU69" i="1"/>
  <c r="BU90" i="1"/>
  <c r="BU86" i="1"/>
  <c r="BU85" i="1"/>
  <c r="BU94" i="1"/>
  <c r="BU82" i="1"/>
  <c r="CC50" i="1"/>
  <c r="CC77" i="1"/>
  <c r="CC81" i="1"/>
  <c r="CC69" i="1"/>
  <c r="CC99" i="1"/>
  <c r="CC49" i="1"/>
  <c r="CC62" i="1"/>
  <c r="CC52" i="1"/>
  <c r="CC106" i="1"/>
  <c r="CC70" i="1"/>
  <c r="CC98" i="1"/>
  <c r="CC86" i="1"/>
  <c r="CC75" i="1"/>
  <c r="CC51" i="1"/>
  <c r="CC97" i="1"/>
  <c r="CC68" i="1"/>
  <c r="CC57" i="1"/>
  <c r="CC64" i="1"/>
  <c r="CC91" i="1"/>
  <c r="CC103" i="1"/>
  <c r="CC63" i="1"/>
  <c r="CC66" i="1"/>
  <c r="CC87" i="1"/>
  <c r="CC65" i="1"/>
  <c r="CC85" i="1"/>
  <c r="CC58" i="1"/>
  <c r="CC73" i="1"/>
  <c r="CC80" i="1"/>
  <c r="CC100" i="1"/>
  <c r="CC93" i="1"/>
  <c r="CC53" i="1"/>
  <c r="CC89" i="1"/>
  <c r="CC56" i="1"/>
  <c r="CC61" i="1"/>
  <c r="CC92" i="1"/>
  <c r="CC105" i="1"/>
  <c r="CC74" i="1"/>
  <c r="CC55" i="1"/>
  <c r="CC104" i="1"/>
  <c r="CC76" i="1"/>
  <c r="CC67" i="1"/>
  <c r="CC102" i="1"/>
  <c r="CC79" i="1"/>
  <c r="CC88" i="1"/>
  <c r="CC82" i="1"/>
  <c r="CC78" i="1"/>
  <c r="CC90" i="1"/>
  <c r="CC94" i="1"/>
  <c r="CC54" i="1"/>
  <c r="BX67" i="1"/>
  <c r="BX88" i="1"/>
  <c r="BX85" i="1"/>
  <c r="BX76" i="1"/>
  <c r="BX97" i="1"/>
  <c r="BX52" i="1"/>
  <c r="BX106" i="1"/>
  <c r="BX55" i="1"/>
  <c r="BX49" i="1"/>
  <c r="BX58" i="1"/>
  <c r="BX87" i="1"/>
  <c r="BX66" i="1"/>
  <c r="BX98" i="1"/>
  <c r="BX100" i="1"/>
  <c r="BX57" i="1"/>
  <c r="BX90" i="1"/>
  <c r="BX92" i="1"/>
  <c r="BX102" i="1"/>
  <c r="BX77" i="1"/>
  <c r="BX93" i="1"/>
  <c r="BX69" i="1"/>
  <c r="BX81" i="1"/>
  <c r="BX104" i="1"/>
  <c r="BX73" i="1"/>
  <c r="BX64" i="1"/>
  <c r="BX78" i="1"/>
  <c r="BX54" i="1"/>
  <c r="BX103" i="1"/>
  <c r="BX62" i="1"/>
  <c r="BX65" i="1"/>
  <c r="BX63" i="1"/>
  <c r="BX53" i="1"/>
  <c r="BX51" i="1"/>
  <c r="BX70" i="1"/>
  <c r="BX105" i="1"/>
  <c r="BX79" i="1"/>
  <c r="BX80" i="1"/>
  <c r="BX61" i="1"/>
  <c r="BX50" i="1"/>
  <c r="BX89" i="1"/>
  <c r="BX86" i="1"/>
  <c r="BX75" i="1"/>
  <c r="BX91" i="1"/>
  <c r="BX82" i="1"/>
  <c r="BX74" i="1"/>
  <c r="BX56" i="1"/>
  <c r="BX68" i="1"/>
  <c r="BX94" i="1"/>
  <c r="BX99" i="1"/>
  <c r="BW56" i="1"/>
  <c r="BW106" i="1"/>
  <c r="BW70" i="1"/>
  <c r="BW55" i="1"/>
  <c r="BW92" i="1"/>
  <c r="BW86" i="1"/>
  <c r="BW102" i="1"/>
  <c r="BW87" i="1"/>
  <c r="BW97" i="1"/>
  <c r="BW88" i="1"/>
  <c r="BW82" i="1"/>
  <c r="BW52" i="1"/>
  <c r="BW69" i="1"/>
  <c r="BW75" i="1"/>
  <c r="BW78" i="1"/>
  <c r="BW76" i="1"/>
  <c r="BW50" i="1"/>
  <c r="BW73" i="1"/>
  <c r="BW85" i="1"/>
  <c r="BW91" i="1"/>
  <c r="BW93" i="1"/>
  <c r="BW62" i="1"/>
  <c r="BW67" i="1"/>
  <c r="BW66" i="1"/>
  <c r="BW90" i="1"/>
  <c r="BW105" i="1"/>
  <c r="BW79" i="1"/>
  <c r="BW98" i="1"/>
  <c r="BW100" i="1"/>
  <c r="BW54" i="1"/>
  <c r="BW81" i="1"/>
  <c r="BW68" i="1"/>
  <c r="BW64" i="1"/>
  <c r="BW104" i="1"/>
  <c r="BW63" i="1"/>
  <c r="BW99" i="1"/>
  <c r="BW53" i="1"/>
  <c r="BW65" i="1"/>
  <c r="BW80" i="1"/>
  <c r="BW103" i="1"/>
  <c r="BW58" i="1"/>
  <c r="BW61" i="1"/>
  <c r="BW51" i="1"/>
  <c r="BW49" i="1"/>
  <c r="BW74" i="1"/>
  <c r="BW77" i="1"/>
  <c r="BW89" i="1"/>
  <c r="BW94" i="1"/>
  <c r="BW57" i="1"/>
  <c r="CB58" i="1"/>
  <c r="CB68" i="1"/>
  <c r="CB70" i="1"/>
  <c r="CB75" i="1"/>
  <c r="CB100" i="1"/>
  <c r="CB54" i="1"/>
  <c r="CB79" i="1"/>
  <c r="CB105" i="1"/>
  <c r="CB82" i="1"/>
  <c r="CB64" i="1"/>
  <c r="CB102" i="1"/>
  <c r="CB104" i="1"/>
  <c r="CB76" i="1"/>
  <c r="CB56" i="1"/>
  <c r="CB88" i="1"/>
  <c r="CB80" i="1"/>
  <c r="CB89" i="1"/>
  <c r="CB49" i="1"/>
  <c r="CB62" i="1"/>
  <c r="CB74" i="1"/>
  <c r="CB73" i="1"/>
  <c r="CB87" i="1"/>
  <c r="CB97" i="1"/>
  <c r="CB57" i="1"/>
  <c r="CB81" i="1"/>
  <c r="CB69" i="1"/>
  <c r="CB106" i="1"/>
  <c r="CB65" i="1"/>
  <c r="CB78" i="1"/>
  <c r="CB103" i="1"/>
  <c r="CB52" i="1"/>
  <c r="CB90" i="1"/>
  <c r="CB98" i="1"/>
  <c r="CB67" i="1"/>
  <c r="CB63" i="1"/>
  <c r="CB93" i="1"/>
  <c r="CB85" i="1"/>
  <c r="CB92" i="1"/>
  <c r="CB91" i="1"/>
  <c r="CB53" i="1"/>
  <c r="CB55" i="1"/>
  <c r="CB51" i="1"/>
  <c r="CB77" i="1"/>
  <c r="CB66" i="1"/>
  <c r="CB99" i="1"/>
  <c r="CB86" i="1"/>
  <c r="CB50" i="1"/>
  <c r="CB94" i="1"/>
  <c r="CB61" i="1"/>
  <c r="CE58" i="1"/>
  <c r="CE85" i="1"/>
  <c r="CE103" i="1"/>
  <c r="CE49" i="1"/>
  <c r="CE92" i="1"/>
  <c r="CE54" i="1"/>
  <c r="CE78" i="1"/>
  <c r="CE86" i="1"/>
  <c r="CE100" i="1"/>
  <c r="CE97" i="1"/>
  <c r="CE82" i="1"/>
  <c r="CE77" i="1"/>
  <c r="CE63" i="1"/>
  <c r="CE51" i="1"/>
  <c r="CE98" i="1"/>
  <c r="CE65" i="1"/>
  <c r="CE61" i="1"/>
  <c r="CE50" i="1"/>
  <c r="CE88" i="1"/>
  <c r="CE81" i="1"/>
  <c r="CE67" i="1"/>
  <c r="CE64" i="1"/>
  <c r="CE74" i="1"/>
  <c r="CE105" i="1"/>
  <c r="CE91" i="1"/>
  <c r="CE70" i="1"/>
  <c r="CE89" i="1"/>
  <c r="CE104" i="1"/>
  <c r="CE68" i="1"/>
  <c r="CE66" i="1"/>
  <c r="CE53" i="1"/>
  <c r="CE52" i="1"/>
  <c r="CE79" i="1"/>
  <c r="CE80" i="1"/>
  <c r="CE69" i="1"/>
  <c r="CE102" i="1"/>
  <c r="CE106" i="1"/>
  <c r="CE76" i="1"/>
  <c r="CE75" i="1"/>
  <c r="CE57" i="1"/>
  <c r="CE87" i="1"/>
  <c r="CE73" i="1"/>
  <c r="CE90" i="1"/>
  <c r="CE55" i="1"/>
  <c r="CE56" i="1"/>
  <c r="CE93" i="1"/>
  <c r="CE99" i="1"/>
  <c r="CE94" i="1"/>
  <c r="CE62" i="1"/>
  <c r="CD65" i="1"/>
  <c r="CD52" i="1"/>
  <c r="CD77" i="1"/>
  <c r="CD79" i="1"/>
  <c r="CD93" i="1"/>
  <c r="CD102" i="1"/>
  <c r="CD57" i="1"/>
  <c r="CD56" i="1"/>
  <c r="CD82" i="1"/>
  <c r="CD86" i="1"/>
  <c r="CD69" i="1"/>
  <c r="CD85" i="1"/>
  <c r="CD88" i="1"/>
  <c r="CD70" i="1"/>
  <c r="CD73" i="1"/>
  <c r="CD66" i="1"/>
  <c r="CD105" i="1"/>
  <c r="CD54" i="1"/>
  <c r="CD106" i="1"/>
  <c r="CD104" i="1"/>
  <c r="CD58" i="1"/>
  <c r="CD67" i="1"/>
  <c r="CD103" i="1"/>
  <c r="CD78" i="1"/>
  <c r="CD74" i="1"/>
  <c r="CD91" i="1"/>
  <c r="CD90" i="1"/>
  <c r="CD97" i="1"/>
  <c r="CD61" i="1"/>
  <c r="CD100" i="1"/>
  <c r="CD51" i="1"/>
  <c r="CD92" i="1"/>
  <c r="CD64" i="1"/>
  <c r="CD49" i="1"/>
  <c r="CD63" i="1"/>
  <c r="CD80" i="1"/>
  <c r="CD62" i="1"/>
  <c r="CD99" i="1"/>
  <c r="CD68" i="1"/>
  <c r="CD53" i="1"/>
  <c r="CD50" i="1"/>
  <c r="CD98" i="1"/>
  <c r="CD75" i="1"/>
  <c r="CD89" i="1"/>
  <c r="CD87" i="1"/>
  <c r="CD81" i="1"/>
  <c r="CD55" i="1"/>
  <c r="CD94" i="1"/>
  <c r="CD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 Jean-Marie (DAM)</author>
  </authors>
  <commentList>
    <comment ref="O2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Yao Jean-Marie (DAM):</t>
        </r>
        <r>
          <rPr>
            <sz val="8"/>
            <color indexed="81"/>
            <rFont val="Tahoma"/>
            <family val="2"/>
          </rPr>
          <t xml:space="preserve">
Intervals at which the Exchange Traded Fund (ETF) rebalances its portfolio.</t>
        </r>
      </text>
    </comment>
    <comment ref="I2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Yao Jean-Marie (DAM):</t>
        </r>
        <r>
          <rPr>
            <sz val="8"/>
            <color indexed="81"/>
            <rFont val="Tahoma"/>
            <family val="2"/>
          </rPr>
          <t xml:space="preserve">
Process by which an authorized participant can create or redeem shares of the Exchange Traded Fund (ETF) with the issuer. This can be done "in-kind" with baskets of the underlying securities, by using cash or through a hybrid of both.</t>
        </r>
      </text>
    </comment>
  </commentList>
</comments>
</file>

<file path=xl/sharedStrings.xml><?xml version="1.0" encoding="utf-8"?>
<sst xmlns="http://schemas.openxmlformats.org/spreadsheetml/2006/main" count="521" uniqueCount="205">
  <si>
    <t>FXC SW Equity</t>
  </si>
  <si>
    <t>USD</t>
  </si>
  <si>
    <t>YTD</t>
  </si>
  <si>
    <t>CAC FP  Equity</t>
  </si>
  <si>
    <t>Tycker</t>
  </si>
  <si>
    <t>IASP SW Equity</t>
  </si>
  <si>
    <t>C40 FP  Equity</t>
  </si>
  <si>
    <t>CSSX5E SW  Equity</t>
  </si>
  <si>
    <t>ISF LN Equity</t>
  </si>
  <si>
    <t>DPYA LN Equity</t>
  </si>
  <si>
    <t>RXPXEX GR Equity</t>
  </si>
  <si>
    <t>RXP2EX GR Equity</t>
  </si>
  <si>
    <t>RXP5EX GR Equity</t>
  </si>
  <si>
    <t>EMMV LN Equity</t>
  </si>
  <si>
    <t>IFSD LN Equity</t>
  </si>
  <si>
    <t>IEVL LN Equity</t>
  </si>
  <si>
    <t>IUVL LN Equity</t>
  </si>
  <si>
    <t>MVOL LN Equity</t>
  </si>
  <si>
    <t>IWMO LN Equity</t>
  </si>
  <si>
    <t>Benchmark</t>
  </si>
  <si>
    <t>TXIN0UNU Index</t>
  </si>
  <si>
    <t>NDDUPXJ Index</t>
  </si>
  <si>
    <t>TENADNU Index</t>
  </si>
  <si>
    <t>IXAROBU Index</t>
  </si>
  <si>
    <t>SX5T Index</t>
  </si>
  <si>
    <t>TUKXG Index</t>
  </si>
  <si>
    <t>TENGDNU Index</t>
  </si>
  <si>
    <t>RXRX Index</t>
  </si>
  <si>
    <t>RXR2 Index</t>
  </si>
  <si>
    <t>RXR5 Index</t>
  </si>
  <si>
    <t>M00IEF$O Index</t>
  </si>
  <si>
    <t>M7EUDMF Index</t>
  </si>
  <si>
    <t>FUND_TYP</t>
  </si>
  <si>
    <t>ETF</t>
  </si>
  <si>
    <t>TICKER_AND_EXCH_CODE</t>
  </si>
  <si>
    <t>FXC SW</t>
  </si>
  <si>
    <t>CAC FP</t>
  </si>
  <si>
    <t>IASP SW</t>
  </si>
  <si>
    <t>C40 FP</t>
  </si>
  <si>
    <t>CSSX5E SW</t>
  </si>
  <si>
    <t>ISF LN</t>
  </si>
  <si>
    <t>DPYA LN</t>
  </si>
  <si>
    <t>RXPXEX GR</t>
  </si>
  <si>
    <t>RXP2EX GR</t>
  </si>
  <si>
    <t>RXP5EX GR</t>
  </si>
  <si>
    <t>EMMV LN</t>
  </si>
  <si>
    <t>IFSD LN</t>
  </si>
  <si>
    <t>ID_ISIN</t>
  </si>
  <si>
    <t>IE00B02KXK85</t>
  </si>
  <si>
    <t>FR0007052782</t>
  </si>
  <si>
    <t>IE00B1FZS244</t>
  </si>
  <si>
    <t>LU1681046931</t>
  </si>
  <si>
    <t>IE00B53L3W79</t>
  </si>
  <si>
    <t>IE0005042456</t>
  </si>
  <si>
    <t>IE00BFM6T921</t>
  </si>
  <si>
    <t>DE000A0D8Q31</t>
  </si>
  <si>
    <t>DE0006289481</t>
  </si>
  <si>
    <t>DE0006289499</t>
  </si>
  <si>
    <t>IE00B8KGV557</t>
  </si>
  <si>
    <t>IE00BG13YL86</t>
  </si>
  <si>
    <t>CNTRY_OF_DOMICILE</t>
  </si>
  <si>
    <t>IE</t>
  </si>
  <si>
    <t>FR</t>
  </si>
  <si>
    <t>LU</t>
  </si>
  <si>
    <t>DE</t>
  </si>
  <si>
    <t>CRNCY</t>
  </si>
  <si>
    <t>EUR</t>
  </si>
  <si>
    <t>GBp</t>
  </si>
  <si>
    <t>Fund_incept_dt</t>
  </si>
  <si>
    <t>25/02/2005</t>
  </si>
  <si>
    <t>22/01/2001</t>
  </si>
  <si>
    <t>16/04/2007</t>
  </si>
  <si>
    <t>02/03/2005</t>
  </si>
  <si>
    <t>26/01/2010</t>
  </si>
  <si>
    <t>27/04/2000</t>
  </si>
  <si>
    <t>14/05/2018</t>
  </si>
  <si>
    <t>30/09/2005</t>
  </si>
  <si>
    <t>30/06/2003</t>
  </si>
  <si>
    <t>03/12/2012</t>
  </si>
  <si>
    <t>23/02/2018</t>
  </si>
  <si>
    <t>Regulatory Structure</t>
  </si>
  <si>
    <t>Open-End Investment Company</t>
  </si>
  <si>
    <t>FCP</t>
  </si>
  <si>
    <t>SICAV/ICVC</t>
  </si>
  <si>
    <t>FUND_EURO_DIRECT_UCITS</t>
  </si>
  <si>
    <t>Y</t>
  </si>
  <si>
    <t>Name</t>
  </si>
  <si>
    <t>ISHARES CHINA LARGE CAP</t>
  </si>
  <si>
    <t>LYXOR CAC 40 DR-D-EUR</t>
  </si>
  <si>
    <t>ISHARES ASIA PROPERTY YIELD</t>
  </si>
  <si>
    <t>AMUNDI CAC 40 UCITS ETF</t>
  </si>
  <si>
    <t>ISHARES CORE EURO STOXX 50</t>
  </si>
  <si>
    <t>ISHARES CORE FTSE 100</t>
  </si>
  <si>
    <t>ISH DVL MKT PRPTY YLD USD A</t>
  </si>
  <si>
    <t>ISH EB.REXX GVTGRMNY10.5 DE</t>
  </si>
  <si>
    <t>ISHR GVT GERMANY 2.5-5.5 DE</t>
  </si>
  <si>
    <t>ISHAR GVT GMNY 5.5-10.5YR DE</t>
  </si>
  <si>
    <t>ISHARES EDGE MSCI EM MIN VOL</t>
  </si>
  <si>
    <t>ISH EDGE EURP MLT-FCT EUR-D</t>
  </si>
  <si>
    <t>ETF_UNDL_Index_TICKER</t>
  </si>
  <si>
    <t>TXIN0UNU</t>
  </si>
  <si>
    <t>CACR</t>
  </si>
  <si>
    <t>TENADNU</t>
  </si>
  <si>
    <t>NCAC</t>
  </si>
  <si>
    <t>SX5T</t>
  </si>
  <si>
    <t>TUKXG</t>
  </si>
  <si>
    <t>TENGDNU</t>
  </si>
  <si>
    <t>RXRX</t>
  </si>
  <si>
    <t>RXR2</t>
  </si>
  <si>
    <t>RXR5</t>
  </si>
  <si>
    <t>M00IEF$O</t>
  </si>
  <si>
    <t>M7EUDMF</t>
  </si>
  <si>
    <t>Index_weighting_methodology</t>
  </si>
  <si>
    <t>Market Cap</t>
  </si>
  <si>
    <t>Fundamentals</t>
  </si>
  <si>
    <t>Multi Factor</t>
  </si>
  <si>
    <t>Replication_strategy</t>
  </si>
  <si>
    <t>Full</t>
  </si>
  <si>
    <t>Optimized</t>
  </si>
  <si>
    <t>Fund_leverage</t>
  </si>
  <si>
    <t>N</t>
  </si>
  <si>
    <t>SECURITIES_LENDING</t>
  </si>
  <si>
    <t>Unknown</t>
  </si>
  <si>
    <t>SECURITY_LENDING_PURPOSE</t>
  </si>
  <si>
    <t>#N/A N/A</t>
  </si>
  <si>
    <t>FUND_ASSET_CLASS_FOCUS</t>
  </si>
  <si>
    <t>Equity</t>
  </si>
  <si>
    <t>Fixed Income</t>
  </si>
  <si>
    <t>FUND_MKT_CAP_FOCUS</t>
  </si>
  <si>
    <t>Broad Market</t>
  </si>
  <si>
    <t>Large-cap</t>
  </si>
  <si>
    <t>FUND_MGMT_STYLE</t>
  </si>
  <si>
    <t>FUND_GEO_FOCUS</t>
  </si>
  <si>
    <t>China</t>
  </si>
  <si>
    <t>France</t>
  </si>
  <si>
    <t>Asian Pacific Region</t>
  </si>
  <si>
    <t>Eurozone</t>
  </si>
  <si>
    <t>U.K.</t>
  </si>
  <si>
    <t>Global</t>
  </si>
  <si>
    <t>Germany</t>
  </si>
  <si>
    <t>International</t>
  </si>
  <si>
    <t>European Region</t>
  </si>
  <si>
    <t>FUND_OBJECTIVE_LONG</t>
  </si>
  <si>
    <t>Real Estate</t>
  </si>
  <si>
    <t>United Kingdom</t>
  </si>
  <si>
    <t>Government</t>
  </si>
  <si>
    <t>Emerging Markets</t>
  </si>
  <si>
    <t>CREATE_REDEEM_PROCESS</t>
  </si>
  <si>
    <t>Cash</t>
  </si>
  <si>
    <t>CREATION_CUTOFF_TIME</t>
  </si>
  <si>
    <t>16:30 CET</t>
  </si>
  <si>
    <t>15:30 DST</t>
  </si>
  <si>
    <t>14:00 DST</t>
  </si>
  <si>
    <t>FUND_TURNOVER</t>
  </si>
  <si>
    <t>TOTAL_NUMBER_OF_HOLDINGS_IN_PORT</t>
  </si>
  <si>
    <t>FUND_PCT_TOP_TEN_HOLD</t>
  </si>
  <si>
    <t>COUNT_INDEX_MEMBERS</t>
  </si>
  <si>
    <t>#N/A Field Not Applicable</t>
  </si>
  <si>
    <t>REBALANCING_FREQUENCY</t>
  </si>
  <si>
    <t>Quarterly</t>
  </si>
  <si>
    <t>Daily</t>
  </si>
  <si>
    <t>Monthly</t>
  </si>
  <si>
    <t>FUND_EXPENSE_RATIO</t>
  </si>
  <si>
    <t>Fund_mgr_stated_fee</t>
  </si>
  <si>
    <t>Fund_EXPENSE_RATIO</t>
  </si>
  <si>
    <t>FUND_TOTAL_EXP</t>
  </si>
  <si>
    <t>MAX_REDEMP_FEE</t>
  </si>
  <si>
    <t>FUND_EXP_ASOF_DT</t>
  </si>
  <si>
    <t>20/01/2014</t>
  </si>
  <si>
    <t>26/08/2013</t>
  </si>
  <si>
    <t>07/03/2014</t>
  </si>
  <si>
    <t>30/06/2018</t>
  </si>
  <si>
    <t>02/06/2014</t>
  </si>
  <si>
    <t>10/03/2015</t>
  </si>
  <si>
    <t>01/01/2015</t>
  </si>
  <si>
    <t>22/01/2014</t>
  </si>
  <si>
    <t>FUND_TOTAL_ASSETS_DT</t>
  </si>
  <si>
    <t>06/08/2018</t>
  </si>
  <si>
    <t>03/08/2018</t>
  </si>
  <si>
    <t>EQY_SH_OUT</t>
  </si>
  <si>
    <t>FUND_NET_ASSET_VAL</t>
  </si>
  <si>
    <t>FUND_TOTAL_ASSETS_CRNCY</t>
  </si>
  <si>
    <t>GBP</t>
  </si>
  <si>
    <t>FUND_TOTAL_ASSETS</t>
  </si>
  <si>
    <t>L13</t>
  </si>
  <si>
    <t>OK</t>
  </si>
  <si>
    <t>End Date</t>
  </si>
  <si>
    <t>Index</t>
  </si>
  <si>
    <t>Description</t>
  </si>
  <si>
    <t>Fund Type</t>
  </si>
  <si>
    <t>Underlying benchmark (Name )</t>
  </si>
  <si>
    <t>Ticker Bloomberg</t>
  </si>
  <si>
    <t>(Ticker)</t>
  </si>
  <si>
    <t>ISIN</t>
  </si>
  <si>
    <t>(currency)</t>
  </si>
  <si>
    <t>Domicile</t>
  </si>
  <si>
    <t>Index Weighting Methodology</t>
  </si>
  <si>
    <t>Currency</t>
  </si>
  <si>
    <t>Replication Strategy</t>
  </si>
  <si>
    <t>Inception Date</t>
  </si>
  <si>
    <t>Rebalancing Frequency</t>
  </si>
  <si>
    <t>Clause limiting investment in other Collective Investment Schemes to 10%?</t>
  </si>
  <si>
    <t>UCITS Directive</t>
  </si>
  <si>
    <t>Use of Leverage</t>
  </si>
  <si>
    <t>Security Lending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</si>
</sst>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_-* #,##0.00_€_-;\-* #,##0.00_€_-;_-* &quot;-&quot;??_€_-;_-@_-"/>
    <numFmt numFmtId="165" formatCode="#,##0.00%;[Red]\-#,##0.00%"/>
    <numFmt numFmtId="166" formatCode="_-* #,##0.00_-;\-* #,##0.00_-;_-* &quot;-&quot;??_-;_-@_-"/>
    <numFmt numFmtId="167" formatCode="[$-409]mmmm\ d\,\ yyyy;@"/>
    <numFmt numFmtId="168" formatCode="[$-409]dd\-mmm\-yy;@"/>
    <numFmt numFmtId="169" formatCode=";;;"/>
    <numFmt numFmtId="170" formatCode="dd/mm/yyyy;@"/>
    <numFmt numFmtId="171" formatCode="_-* #,##0_-;\-* #,##0_-;_-* &quot;-&quot;??_-;_-@_-"/>
    <numFmt numFmtId="172" formatCode="mmm"/>
    <numFmt numFmtId="173" formatCode="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Narrow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14"/>
      <color indexed="12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auto="1"/>
      </right>
      <top style="dotted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wrapText="1"/>
    </xf>
  </cellStyleXfs>
  <cellXfs count="159">
    <xf numFmtId="0" fontId="0" fillId="0" borderId="0" xfId="0"/>
    <xf numFmtId="0" fontId="4" fillId="2" borderId="1" xfId="0" applyFont="1" applyFill="1" applyBorder="1"/>
    <xf numFmtId="0" fontId="0" fillId="4" borderId="0" xfId="0" applyFill="1" applyBorder="1"/>
    <xf numFmtId="0" fontId="0" fillId="0" borderId="0" xfId="0" applyFill="1"/>
    <xf numFmtId="0" fontId="4" fillId="0" borderId="1" xfId="0" applyFont="1" applyFill="1" applyBorder="1"/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0" fillId="4" borderId="4" xfId="0" applyFill="1" applyBorder="1"/>
    <xf numFmtId="0" fontId="2" fillId="4" borderId="4" xfId="0" applyFont="1" applyFill="1" applyBorder="1"/>
    <xf numFmtId="0" fontId="0" fillId="4" borderId="5" xfId="0" applyFill="1" applyBorder="1"/>
    <xf numFmtId="0" fontId="0" fillId="5" borderId="0" xfId="0" applyFill="1"/>
    <xf numFmtId="10" fontId="0" fillId="0" borderId="0" xfId="2" applyNumberFormat="1" applyFont="1"/>
    <xf numFmtId="10" fontId="0" fillId="0" borderId="0" xfId="2" applyNumberFormat="1" applyFont="1" applyAlignment="1">
      <alignment horizontal="center"/>
    </xf>
    <xf numFmtId="165" fontId="0" fillId="0" borderId="0" xfId="0" applyNumberForma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Fill="1"/>
    <xf numFmtId="165" fontId="0" fillId="0" borderId="0" xfId="0" applyNumberFormat="1" applyFill="1" applyAlignment="1">
      <alignment horizontal="center"/>
    </xf>
    <xf numFmtId="10" fontId="0" fillId="3" borderId="0" xfId="2" applyNumberFormat="1" applyFont="1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0" fontId="0" fillId="0" borderId="4" xfId="0" applyFill="1" applyBorder="1"/>
    <xf numFmtId="0" fontId="0" fillId="0" borderId="5" xfId="0" applyFill="1" applyBorder="1"/>
    <xf numFmtId="0" fontId="6" fillId="4" borderId="0" xfId="0" applyFont="1" applyFill="1" applyBorder="1"/>
    <xf numFmtId="164" fontId="6" fillId="4" borderId="0" xfId="1" applyFont="1" applyFill="1" applyBorder="1" applyAlignment="1">
      <alignment horizontal="left" indent="2"/>
    </xf>
    <xf numFmtId="0" fontId="6" fillId="4" borderId="0" xfId="0" applyFont="1" applyFill="1"/>
    <xf numFmtId="0" fontId="7" fillId="4" borderId="0" xfId="0" applyFont="1" applyFill="1" applyBorder="1" applyAlignment="1">
      <alignment horizontal="center"/>
    </xf>
    <xf numFmtId="166" fontId="9" fillId="4" borderId="0" xfId="0" applyNumberFormat="1" applyFont="1" applyFill="1" applyBorder="1"/>
    <xf numFmtId="164" fontId="8" fillId="4" borderId="0" xfId="1" applyFont="1" applyFill="1" applyBorder="1" applyAlignment="1">
      <alignment horizontal="left" indent="2"/>
    </xf>
    <xf numFmtId="164" fontId="6" fillId="4" borderId="0" xfId="1" applyFont="1" applyFill="1" applyAlignment="1">
      <alignment horizontal="left" indent="2"/>
    </xf>
    <xf numFmtId="0" fontId="6" fillId="4" borderId="0" xfId="0" applyFont="1" applyFill="1" applyBorder="1" applyAlignment="1">
      <alignment horizontal="right"/>
    </xf>
    <xf numFmtId="166" fontId="7" fillId="4" borderId="0" xfId="0" applyNumberFormat="1" applyFont="1" applyFill="1" applyBorder="1"/>
    <xf numFmtId="167" fontId="6" fillId="4" borderId="0" xfId="0" applyNumberFormat="1" applyFont="1" applyFill="1" applyBorder="1" applyAlignment="1">
      <alignment horizontal="center"/>
    </xf>
    <xf numFmtId="167" fontId="6" fillId="4" borderId="0" xfId="0" applyNumberFormat="1" applyFont="1" applyFill="1" applyBorder="1"/>
    <xf numFmtId="166" fontId="6" fillId="4" borderId="0" xfId="0" applyNumberFormat="1" applyFont="1" applyFill="1" applyBorder="1" applyAlignment="1">
      <alignment horizontal="left" indent="4"/>
    </xf>
    <xf numFmtId="0" fontId="6" fillId="4" borderId="0" xfId="0" applyFont="1" applyFill="1" applyBorder="1" applyAlignment="1">
      <alignment horizontal="left" indent="10"/>
    </xf>
    <xf numFmtId="0" fontId="11" fillId="2" borderId="7" xfId="3" applyFont="1" applyFill="1" applyBorder="1" applyAlignment="1">
      <alignment horizontal="left"/>
    </xf>
    <xf numFmtId="168" fontId="9" fillId="2" borderId="8" xfId="1" applyNumberFormat="1" applyFont="1" applyFill="1" applyBorder="1" applyAlignment="1">
      <alignment horizontal="center" vertical="center" wrapText="1"/>
    </xf>
    <xf numFmtId="0" fontId="3" fillId="4" borderId="0" xfId="0" applyFont="1" applyFill="1" applyBorder="1"/>
    <xf numFmtId="168" fontId="10" fillId="2" borderId="8" xfId="1" applyNumberFormat="1" applyFont="1" applyFill="1" applyBorder="1" applyAlignment="1">
      <alignment horizontal="left" vertical="center" wrapText="1" indent="2"/>
    </xf>
    <xf numFmtId="0" fontId="9" fillId="4" borderId="0" xfId="3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64" fontId="9" fillId="4" borderId="0" xfId="1" applyFont="1" applyFill="1" applyBorder="1" applyAlignment="1">
      <alignment horizontal="center" vertical="center" wrapText="1"/>
    </xf>
    <xf numFmtId="166" fontId="9" fillId="4" borderId="0" xfId="3" applyNumberFormat="1" applyFont="1" applyFill="1" applyBorder="1" applyAlignment="1">
      <alignment horizontal="center" vertical="center" wrapText="1"/>
    </xf>
    <xf numFmtId="0" fontId="11" fillId="4" borderId="9" xfId="3" applyFont="1" applyFill="1" applyBorder="1" applyAlignment="1">
      <alignment horizontal="left"/>
    </xf>
    <xf numFmtId="0" fontId="4" fillId="2" borderId="10" xfId="0" applyFont="1" applyFill="1" applyBorder="1"/>
    <xf numFmtId="0" fontId="12" fillId="4" borderId="0" xfId="3" applyFont="1" applyFill="1" applyBorder="1" applyAlignment="1">
      <alignment vertical="center"/>
    </xf>
    <xf numFmtId="0" fontId="6" fillId="4" borderId="0" xfId="0" applyFont="1" applyFill="1" applyBorder="1" applyAlignment="1">
      <alignment vertical="top" wrapText="1"/>
    </xf>
    <xf numFmtId="164" fontId="12" fillId="4" borderId="0" xfId="1" applyFont="1" applyFill="1" applyBorder="1" applyAlignment="1">
      <alignment horizontal="left" vertical="center" wrapText="1" indent="2"/>
    </xf>
    <xf numFmtId="0" fontId="12" fillId="4" borderId="0" xfId="3" applyFont="1" applyFill="1" applyBorder="1" applyAlignment="1">
      <alignment vertical="center" wrapText="1"/>
    </xf>
    <xf numFmtId="0" fontId="8" fillId="4" borderId="0" xfId="3" applyFont="1" applyFill="1" applyBorder="1" applyAlignment="1"/>
    <xf numFmtId="164" fontId="10" fillId="4" borderId="0" xfId="1" applyFont="1" applyFill="1" applyBorder="1" applyAlignment="1">
      <alignment vertical="center" shrinkToFit="1"/>
    </xf>
    <xf numFmtId="164" fontId="10" fillId="4" borderId="0" xfId="1" applyFont="1" applyFill="1" applyBorder="1" applyAlignment="1">
      <alignment horizontal="left" vertical="center" shrinkToFit="1"/>
    </xf>
    <xf numFmtId="169" fontId="0" fillId="4" borderId="0" xfId="0" applyNumberFormat="1" applyFill="1" applyBorder="1"/>
    <xf numFmtId="169" fontId="3" fillId="4" borderId="0" xfId="0" applyNumberFormat="1" applyFont="1" applyFill="1" applyBorder="1"/>
    <xf numFmtId="15" fontId="10" fillId="4" borderId="0" xfId="1" applyNumberFormat="1" applyFont="1" applyFill="1" applyBorder="1" applyAlignment="1">
      <alignment vertical="center" wrapText="1"/>
    </xf>
    <xf numFmtId="15" fontId="10" fillId="4" borderId="0" xfId="1" applyNumberFormat="1" applyFont="1" applyFill="1" applyBorder="1" applyAlignment="1">
      <alignment horizontal="center" vertical="center" wrapText="1"/>
    </xf>
    <xf numFmtId="164" fontId="10" fillId="4" borderId="0" xfId="1" applyFont="1" applyFill="1" applyBorder="1" applyAlignment="1">
      <alignment horizontal="right" vertical="center" wrapText="1" indent="5"/>
    </xf>
    <xf numFmtId="164" fontId="0" fillId="4" borderId="0" xfId="1" applyFont="1" applyFill="1" applyBorder="1"/>
    <xf numFmtId="0" fontId="10" fillId="4" borderId="0" xfId="3" applyFont="1" applyFill="1" applyBorder="1" applyAlignment="1">
      <alignment vertical="center"/>
    </xf>
    <xf numFmtId="166" fontId="7" fillId="4" borderId="0" xfId="3" applyNumberFormat="1" applyFont="1" applyFill="1" applyBorder="1" applyAlignment="1">
      <alignment horizontal="left" vertical="center" indent="5"/>
    </xf>
    <xf numFmtId="0" fontId="7" fillId="4" borderId="0" xfId="3" applyNumberFormat="1" applyFont="1" applyFill="1" applyBorder="1" applyAlignment="1">
      <alignment horizontal="left" vertical="center" indent="5"/>
    </xf>
    <xf numFmtId="0" fontId="12" fillId="4" borderId="0" xfId="1" applyNumberFormat="1" applyFont="1" applyFill="1" applyBorder="1" applyAlignment="1">
      <alignment horizontal="left" vertical="center" wrapText="1" indent="2"/>
    </xf>
    <xf numFmtId="0" fontId="16" fillId="6" borderId="0" xfId="3" applyFont="1" applyFill="1" applyBorder="1" applyAlignment="1">
      <alignment horizontal="left" vertical="center" indent="8"/>
    </xf>
    <xf numFmtId="0" fontId="16" fillId="4" borderId="0" xfId="3" applyNumberFormat="1" applyFont="1" applyFill="1" applyBorder="1" applyAlignment="1">
      <alignment horizontal="left" vertical="center" indent="8"/>
    </xf>
    <xf numFmtId="0" fontId="17" fillId="4" borderId="0" xfId="0" applyNumberFormat="1" applyFont="1" applyFill="1" applyBorder="1" applyAlignment="1">
      <alignment horizontal="left"/>
    </xf>
    <xf numFmtId="0" fontId="18" fillId="4" borderId="0" xfId="0" applyNumberFormat="1" applyFont="1" applyFill="1" applyBorder="1" applyAlignment="1">
      <alignment horizontal="left"/>
    </xf>
    <xf numFmtId="166" fontId="12" fillId="4" borderId="0" xfId="3" applyNumberFormat="1" applyFont="1" applyFill="1" applyBorder="1" applyAlignment="1">
      <alignment vertical="center"/>
    </xf>
    <xf numFmtId="0" fontId="0" fillId="4" borderId="0" xfId="0" applyNumberFormat="1" applyFill="1" applyBorder="1"/>
    <xf numFmtId="173" fontId="20" fillId="4" borderId="0" xfId="0" applyNumberFormat="1" applyFont="1" applyFill="1" applyBorder="1"/>
    <xf numFmtId="0" fontId="0" fillId="0" borderId="6" xfId="0" applyFont="1" applyFill="1" applyBorder="1"/>
    <xf numFmtId="0" fontId="0" fillId="0" borderId="0" xfId="0" applyNumberForma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170" fontId="0" fillId="0" borderId="0" xfId="1" applyNumberFormat="1" applyFont="1" applyFill="1" applyBorder="1"/>
    <xf numFmtId="0" fontId="2" fillId="0" borderId="0" xfId="0" applyNumberFormat="1" applyFont="1" applyFill="1" applyBorder="1"/>
    <xf numFmtId="0" fontId="4" fillId="7" borderId="1" xfId="0" applyFont="1" applyFill="1" applyBorder="1"/>
    <xf numFmtId="0" fontId="8" fillId="0" borderId="0" xfId="3" applyFont="1" applyFill="1" applyBorder="1" applyAlignment="1"/>
    <xf numFmtId="164" fontId="10" fillId="4" borderId="26" xfId="1" applyFont="1" applyFill="1" applyBorder="1" applyAlignment="1">
      <alignment horizontal="left" vertical="center" shrinkToFit="1"/>
    </xf>
    <xf numFmtId="164" fontId="10" fillId="4" borderId="27" xfId="1" applyFont="1" applyFill="1" applyBorder="1" applyAlignment="1">
      <alignment horizontal="left" vertical="center" shrinkToFit="1"/>
    </xf>
    <xf numFmtId="164" fontId="10" fillId="4" borderId="22" xfId="1" applyFont="1" applyFill="1" applyBorder="1" applyAlignment="1">
      <alignment horizontal="left" vertical="center" shrinkToFit="1"/>
    </xf>
    <xf numFmtId="164" fontId="10" fillId="4" borderId="23" xfId="1" applyFont="1" applyFill="1" applyBorder="1" applyAlignment="1">
      <alignment horizontal="left" vertical="center" shrinkToFit="1"/>
    </xf>
    <xf numFmtId="164" fontId="10" fillId="4" borderId="16" xfId="1" applyFont="1" applyFill="1" applyBorder="1" applyAlignment="1">
      <alignment horizontal="left" vertical="center"/>
    </xf>
    <xf numFmtId="164" fontId="10" fillId="4" borderId="17" xfId="1" applyFont="1" applyFill="1" applyBorder="1" applyAlignment="1">
      <alignment horizontal="left" vertical="center"/>
    </xf>
    <xf numFmtId="164" fontId="10" fillId="4" borderId="37" xfId="1" applyFont="1" applyFill="1" applyBorder="1" applyAlignment="1">
      <alignment horizontal="center" vertical="center" shrinkToFit="1"/>
    </xf>
    <xf numFmtId="164" fontId="10" fillId="4" borderId="38" xfId="1" applyFont="1" applyFill="1" applyBorder="1" applyAlignment="1">
      <alignment horizontal="center" vertical="center" shrinkToFit="1"/>
    </xf>
    <xf numFmtId="164" fontId="10" fillId="4" borderId="39" xfId="1" applyFont="1" applyFill="1" applyBorder="1" applyAlignment="1">
      <alignment horizontal="center" vertical="center" shrinkToFit="1"/>
    </xf>
    <xf numFmtId="164" fontId="10" fillId="4" borderId="32" xfId="1" applyFont="1" applyFill="1" applyBorder="1" applyAlignment="1">
      <alignment horizontal="center" vertical="center" shrinkToFit="1"/>
    </xf>
    <xf numFmtId="164" fontId="10" fillId="4" borderId="20" xfId="1" applyFont="1" applyFill="1" applyBorder="1" applyAlignment="1">
      <alignment horizontal="center" vertical="center" shrinkToFit="1"/>
    </xf>
    <xf numFmtId="164" fontId="10" fillId="4" borderId="21" xfId="1" applyFont="1" applyFill="1" applyBorder="1" applyAlignment="1">
      <alignment horizontal="center" vertical="center" shrinkToFit="1"/>
    </xf>
    <xf numFmtId="170" fontId="10" fillId="4" borderId="22" xfId="1" applyNumberFormat="1" applyFont="1" applyFill="1" applyBorder="1" applyAlignment="1">
      <alignment horizontal="right" vertical="center" shrinkToFit="1"/>
    </xf>
    <xf numFmtId="170" fontId="10" fillId="4" borderId="23" xfId="1" applyNumberFormat="1" applyFont="1" applyFill="1" applyBorder="1" applyAlignment="1">
      <alignment horizontal="right" vertical="center" shrinkToFit="1"/>
    </xf>
    <xf numFmtId="164" fontId="10" fillId="4" borderId="22" xfId="1" applyFont="1" applyFill="1" applyBorder="1" applyAlignment="1">
      <alignment horizontal="center" vertical="center" wrapText="1"/>
    </xf>
    <xf numFmtId="164" fontId="10" fillId="4" borderId="23" xfId="1" applyFont="1" applyFill="1" applyBorder="1" applyAlignment="1">
      <alignment horizontal="center" vertical="center" wrapText="1"/>
    </xf>
    <xf numFmtId="164" fontId="10" fillId="4" borderId="16" xfId="1" applyFont="1" applyFill="1" applyBorder="1" applyAlignment="1">
      <alignment horizontal="left" vertical="center" shrinkToFit="1"/>
    </xf>
    <xf numFmtId="164" fontId="10" fillId="4" borderId="17" xfId="1" applyFont="1" applyFill="1" applyBorder="1" applyAlignment="1">
      <alignment horizontal="left" vertical="center" shrinkToFit="1"/>
    </xf>
    <xf numFmtId="0" fontId="6" fillId="4" borderId="0" xfId="0" applyFont="1" applyFill="1" applyBorder="1" applyAlignment="1">
      <alignment horizontal="justify" vertical="top" wrapText="1"/>
    </xf>
    <xf numFmtId="0" fontId="14" fillId="4" borderId="0" xfId="0" applyFont="1" applyFill="1" applyBorder="1" applyAlignment="1">
      <alignment horizontal="center" vertical="top" wrapText="1"/>
    </xf>
    <xf numFmtId="164" fontId="10" fillId="4" borderId="12" xfId="1" applyFont="1" applyFill="1" applyBorder="1" applyAlignment="1">
      <alignment horizontal="left" vertical="center" shrinkToFit="1"/>
    </xf>
    <xf numFmtId="164" fontId="10" fillId="4" borderId="11" xfId="1" applyFont="1" applyFill="1" applyBorder="1" applyAlignment="1">
      <alignment horizontal="left" vertical="center" shrinkToFit="1"/>
    </xf>
    <xf numFmtId="0" fontId="9" fillId="0" borderId="0" xfId="3" applyFont="1" applyFill="1" applyBorder="1" applyAlignment="1">
      <alignment vertical="center"/>
    </xf>
    <xf numFmtId="0" fontId="10" fillId="4" borderId="0" xfId="3" applyFont="1" applyFill="1" applyBorder="1" applyAlignment="1">
      <alignment horizontal="left" vertical="center"/>
    </xf>
    <xf numFmtId="164" fontId="10" fillId="4" borderId="0" xfId="1" applyFont="1" applyFill="1" applyBorder="1" applyAlignment="1">
      <alignment horizontal="center" vertical="center" shrinkToFit="1"/>
    </xf>
    <xf numFmtId="171" fontId="10" fillId="4" borderId="0" xfId="1" applyNumberFormat="1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/>
    </xf>
    <xf numFmtId="164" fontId="10" fillId="4" borderId="0" xfId="1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left" vertical="center"/>
    </xf>
    <xf numFmtId="0" fontId="10" fillId="0" borderId="12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0" fillId="0" borderId="25" xfId="3" applyFont="1" applyFill="1" applyBorder="1" applyAlignment="1">
      <alignment horizontal="left" vertical="center"/>
    </xf>
    <xf numFmtId="0" fontId="10" fillId="0" borderId="10" xfId="3" applyFont="1" applyFill="1" applyBorder="1" applyAlignment="1">
      <alignment horizontal="left" vertical="center"/>
    </xf>
    <xf numFmtId="0" fontId="10" fillId="0" borderId="34" xfId="3" applyFont="1" applyFill="1" applyBorder="1" applyAlignment="1">
      <alignment horizontal="left" vertical="center"/>
    </xf>
    <xf numFmtId="0" fontId="10" fillId="0" borderId="35" xfId="3" applyFont="1" applyFill="1" applyBorder="1" applyAlignment="1">
      <alignment horizontal="left" vertical="center"/>
    </xf>
    <xf numFmtId="0" fontId="10" fillId="0" borderId="36" xfId="3" applyFont="1" applyFill="1" applyBorder="1" applyAlignment="1">
      <alignment horizontal="left" vertical="center"/>
    </xf>
    <xf numFmtId="0" fontId="10" fillId="0" borderId="13" xfId="3" applyFont="1" applyFill="1" applyBorder="1" applyAlignment="1">
      <alignment horizontal="left" vertical="center"/>
    </xf>
    <xf numFmtId="0" fontId="10" fillId="0" borderId="14" xfId="3" applyFont="1" applyFill="1" applyBorder="1" applyAlignment="1">
      <alignment horizontal="left" vertical="center"/>
    </xf>
    <xf numFmtId="0" fontId="10" fillId="0" borderId="15" xfId="3" applyFont="1" applyFill="1" applyBorder="1" applyAlignment="1">
      <alignment horizontal="left" vertical="center"/>
    </xf>
    <xf numFmtId="0" fontId="10" fillId="0" borderId="28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0" fontId="10" fillId="0" borderId="42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/>
    </xf>
    <xf numFmtId="0" fontId="9" fillId="0" borderId="0" xfId="3" applyFont="1" applyFill="1" applyBorder="1" applyAlignment="1"/>
    <xf numFmtId="0" fontId="10" fillId="0" borderId="24" xfId="3" applyFont="1" applyFill="1" applyBorder="1" applyAlignment="1">
      <alignment horizontal="right" vertical="center"/>
    </xf>
    <xf numFmtId="0" fontId="10" fillId="0" borderId="25" xfId="3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right" vertical="center"/>
    </xf>
    <xf numFmtId="0" fontId="10" fillId="0" borderId="34" xfId="3" applyFont="1" applyFill="1" applyBorder="1" applyAlignment="1">
      <alignment horizontal="right" vertical="center"/>
    </xf>
    <xf numFmtId="0" fontId="10" fillId="0" borderId="35" xfId="3" applyFont="1" applyFill="1" applyBorder="1" applyAlignment="1">
      <alignment horizontal="right" vertical="center"/>
    </xf>
    <xf numFmtId="0" fontId="10" fillId="0" borderId="36" xfId="3" applyFont="1" applyFill="1" applyBorder="1" applyAlignment="1">
      <alignment horizontal="right" vertical="center"/>
    </xf>
    <xf numFmtId="0" fontId="10" fillId="0" borderId="34" xfId="3" applyFont="1" applyFill="1" applyBorder="1" applyAlignment="1">
      <alignment horizontal="center" vertical="center"/>
    </xf>
    <xf numFmtId="0" fontId="10" fillId="0" borderId="35" xfId="3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horizontal="left" vertical="center" wrapText="1"/>
    </xf>
    <xf numFmtId="0" fontId="15" fillId="0" borderId="31" xfId="3" applyFont="1" applyFill="1" applyBorder="1" applyAlignment="1">
      <alignment horizontal="left" vertical="center" wrapText="1"/>
    </xf>
    <xf numFmtId="0" fontId="15" fillId="0" borderId="40" xfId="3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horizontal="left" vertical="center" wrapText="1"/>
    </xf>
    <xf numFmtId="0" fontId="15" fillId="0" borderId="41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 wrapText="1"/>
    </xf>
    <xf numFmtId="0" fontId="15" fillId="0" borderId="18" xfId="3" applyFont="1" applyFill="1" applyBorder="1" applyAlignment="1">
      <alignment horizontal="left" vertical="center" wrapText="1"/>
    </xf>
    <xf numFmtId="0" fontId="15" fillId="0" borderId="19" xfId="3" applyFont="1" applyFill="1" applyBorder="1" applyAlignment="1">
      <alignment horizontal="left" vertical="center" wrapText="1"/>
    </xf>
    <xf numFmtId="0" fontId="11" fillId="2" borderId="43" xfId="3" applyFont="1" applyFill="1" applyBorder="1" applyAlignment="1">
      <alignment horizontal="left"/>
    </xf>
    <xf numFmtId="0" fontId="11" fillId="2" borderId="44" xfId="3" applyFont="1" applyFill="1" applyBorder="1" applyAlignment="1">
      <alignment horizontal="left"/>
    </xf>
    <xf numFmtId="0" fontId="13" fillId="4" borderId="0" xfId="3" applyFont="1" applyFill="1" applyBorder="1" applyAlignment="1">
      <alignment horizontal="center"/>
    </xf>
    <xf numFmtId="0" fontId="0" fillId="4" borderId="0" xfId="0" applyFill="1"/>
    <xf numFmtId="169" fontId="2" fillId="4" borderId="0" xfId="0" applyNumberFormat="1" applyFont="1" applyFill="1" applyBorder="1"/>
    <xf numFmtId="0" fontId="8" fillId="4" borderId="0" xfId="0" applyFont="1" applyFill="1" applyBorder="1"/>
    <xf numFmtId="0" fontId="12" fillId="4" borderId="0" xfId="3" applyNumberFormat="1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vertical="center"/>
    </xf>
    <xf numFmtId="0" fontId="8" fillId="4" borderId="0" xfId="1" applyNumberFormat="1" applyFont="1" applyFill="1" applyBorder="1" applyAlignment="1">
      <alignment horizontal="left" vertical="center" wrapText="1" indent="2"/>
    </xf>
    <xf numFmtId="172" fontId="17" fillId="4" borderId="33" xfId="0" applyNumberFormat="1" applyFont="1" applyFill="1" applyBorder="1" applyAlignment="1">
      <alignment horizontal="center"/>
    </xf>
    <xf numFmtId="0" fontId="0" fillId="4" borderId="33" xfId="0" applyFill="1" applyBorder="1"/>
    <xf numFmtId="0" fontId="17" fillId="4" borderId="33" xfId="0" applyFont="1" applyFill="1" applyBorder="1" applyAlignment="1">
      <alignment horizontal="center"/>
    </xf>
    <xf numFmtId="173" fontId="17" fillId="4" borderId="0" xfId="0" applyNumberFormat="1" applyFont="1" applyFill="1" applyBorder="1" applyAlignment="1">
      <alignment horizontal="center"/>
    </xf>
    <xf numFmtId="165" fontId="5" fillId="4" borderId="0" xfId="0" applyNumberFormat="1" applyFont="1" applyFill="1" applyBorder="1" applyAlignment="1">
      <alignment horizontal="center"/>
    </xf>
    <xf numFmtId="165" fontId="19" fillId="4" borderId="0" xfId="0" applyNumberFormat="1" applyFont="1" applyFill="1" applyBorder="1" applyAlignment="1">
      <alignment horizontal="center"/>
    </xf>
    <xf numFmtId="168" fontId="17" fillId="4" borderId="0" xfId="0" applyNumberFormat="1" applyFont="1" applyFill="1" applyBorder="1" applyAlignment="1">
      <alignment horizontal="center"/>
    </xf>
  </cellXfs>
  <cellStyles count="4">
    <cellStyle name="Milliers" xfId="1" builtinId="3"/>
    <cellStyle name="Normal" xfId="0" builtinId="0"/>
    <cellStyle name="Normal 2" xfId="3" xr:uid="{00000000-0005-0000-0000-000002000000}"/>
    <cellStyle name="Pourcentage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B94D83B3-5E6A-4F7A-940D-68EBF629FC9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F592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24.7109375" customWidth="1"/>
    <col min="2" max="2" width="33.85546875" style="3" customWidth="1"/>
    <col min="3" max="3" width="33.7109375" style="3" customWidth="1"/>
    <col min="4" max="4" width="25.5703125" customWidth="1"/>
    <col min="5" max="5" width="25.7109375" customWidth="1"/>
    <col min="6" max="6" width="23.7109375" customWidth="1"/>
    <col min="7" max="7" width="27.140625" customWidth="1"/>
    <col min="8" max="8" width="29" customWidth="1"/>
    <col min="9" max="9" width="25.42578125" customWidth="1"/>
    <col min="10" max="10" width="34.85546875" customWidth="1"/>
    <col min="11" max="11" width="25.42578125" customWidth="1"/>
    <col min="12" max="12" width="46.7109375" customWidth="1"/>
    <col min="13" max="13" width="28.42578125" customWidth="1"/>
    <col min="14" max="14" width="31.140625" customWidth="1"/>
    <col min="15" max="15" width="37.7109375" customWidth="1"/>
  </cols>
  <sheetData>
    <row r="1" spans="2:52" ht="15.75" x14ac:dyDescent="0.25">
      <c r="B1" s="8" t="s">
        <v>4</v>
      </c>
      <c r="C1" s="77" t="s">
        <v>0</v>
      </c>
      <c r="D1" s="77" t="s">
        <v>3</v>
      </c>
      <c r="E1" s="77" t="s">
        <v>5</v>
      </c>
      <c r="F1" s="77" t="s">
        <v>6</v>
      </c>
      <c r="G1" s="77" t="s">
        <v>0</v>
      </c>
      <c r="H1" s="77" t="s">
        <v>7</v>
      </c>
      <c r="I1" s="77" t="s">
        <v>8</v>
      </c>
      <c r="J1" s="77" t="s">
        <v>9</v>
      </c>
      <c r="K1" s="77" t="s">
        <v>10</v>
      </c>
      <c r="L1" s="77" t="s">
        <v>11</v>
      </c>
      <c r="M1" s="77" t="s">
        <v>12</v>
      </c>
      <c r="N1" s="77" t="s">
        <v>13</v>
      </c>
      <c r="O1" s="77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52" ht="15.75" x14ac:dyDescent="0.25">
      <c r="B2" s="8" t="s">
        <v>19</v>
      </c>
      <c r="C2" s="77" t="s">
        <v>20</v>
      </c>
      <c r="D2" s="77" t="s">
        <v>21</v>
      </c>
      <c r="E2" s="77" t="s">
        <v>22</v>
      </c>
      <c r="F2" s="77" t="s">
        <v>23</v>
      </c>
      <c r="G2" s="77" t="s">
        <v>20</v>
      </c>
      <c r="H2" s="77" t="s">
        <v>24</v>
      </c>
      <c r="I2" s="77" t="s">
        <v>25</v>
      </c>
      <c r="J2" s="77" t="s">
        <v>26</v>
      </c>
      <c r="K2" s="77" t="s">
        <v>27</v>
      </c>
      <c r="L2" s="77" t="s">
        <v>28</v>
      </c>
      <c r="M2" s="77" t="s">
        <v>29</v>
      </c>
      <c r="N2" s="77" t="s">
        <v>30</v>
      </c>
      <c r="O2" s="77" t="s">
        <v>31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2:52" x14ac:dyDescent="0.25">
      <c r="B3" s="8" t="s">
        <v>32</v>
      </c>
      <c r="C3" s="8" t="s">
        <v>33</v>
      </c>
      <c r="D3" s="8" t="s">
        <v>33</v>
      </c>
      <c r="E3" s="8" t="s">
        <v>33</v>
      </c>
      <c r="F3" s="8" t="s">
        <v>33</v>
      </c>
      <c r="G3" s="8" t="s">
        <v>33</v>
      </c>
      <c r="H3" s="8" t="s">
        <v>33</v>
      </c>
      <c r="I3" s="8" t="s">
        <v>33</v>
      </c>
      <c r="J3" s="8" t="s">
        <v>33</v>
      </c>
      <c r="K3" s="8" t="s">
        <v>33</v>
      </c>
      <c r="L3" s="8" t="s">
        <v>33</v>
      </c>
      <c r="M3" s="8" t="s">
        <v>33</v>
      </c>
      <c r="N3" s="8" t="s">
        <v>33</v>
      </c>
      <c r="O3" s="8" t="s">
        <v>33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</row>
    <row r="4" spans="2:52" x14ac:dyDescent="0.25">
      <c r="B4" s="8" t="s">
        <v>34</v>
      </c>
      <c r="C4" s="8" t="s">
        <v>35</v>
      </c>
      <c r="D4" s="8" t="s">
        <v>36</v>
      </c>
      <c r="E4" s="8" t="s">
        <v>37</v>
      </c>
      <c r="F4" s="8" t="s">
        <v>38</v>
      </c>
      <c r="G4" s="8" t="s">
        <v>35</v>
      </c>
      <c r="H4" s="8" t="s">
        <v>39</v>
      </c>
      <c r="I4" s="8" t="s">
        <v>40</v>
      </c>
      <c r="J4" s="8" t="s">
        <v>41</v>
      </c>
      <c r="K4" s="8" t="s">
        <v>42</v>
      </c>
      <c r="L4" s="8" t="s">
        <v>43</v>
      </c>
      <c r="M4" s="8" t="s">
        <v>44</v>
      </c>
      <c r="N4" s="8" t="s">
        <v>45</v>
      </c>
      <c r="O4" s="8" t="s">
        <v>46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2:52" x14ac:dyDescent="0.25">
      <c r="B5" s="8" t="s">
        <v>47</v>
      </c>
      <c r="C5" s="8" t="s">
        <v>48</v>
      </c>
      <c r="D5" s="8" t="s">
        <v>49</v>
      </c>
      <c r="E5" s="8" t="s">
        <v>50</v>
      </c>
      <c r="F5" s="8" t="s">
        <v>51</v>
      </c>
      <c r="G5" s="8" t="s">
        <v>48</v>
      </c>
      <c r="H5" s="8" t="s">
        <v>52</v>
      </c>
      <c r="I5" s="8" t="s">
        <v>53</v>
      </c>
      <c r="J5" s="8" t="s">
        <v>54</v>
      </c>
      <c r="K5" s="8" t="s">
        <v>55</v>
      </c>
      <c r="L5" s="8" t="s">
        <v>56</v>
      </c>
      <c r="M5" s="8" t="s">
        <v>57</v>
      </c>
      <c r="N5" s="8" t="s">
        <v>58</v>
      </c>
      <c r="O5" s="8" t="s">
        <v>59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2:52" x14ac:dyDescent="0.25">
      <c r="B6" s="8" t="s">
        <v>60</v>
      </c>
      <c r="C6" s="8" t="s">
        <v>61</v>
      </c>
      <c r="D6" s="8" t="s">
        <v>62</v>
      </c>
      <c r="E6" s="8" t="s">
        <v>61</v>
      </c>
      <c r="F6" s="8" t="s">
        <v>63</v>
      </c>
      <c r="G6" s="8" t="s">
        <v>61</v>
      </c>
      <c r="H6" s="8" t="s">
        <v>61</v>
      </c>
      <c r="I6" s="8" t="s">
        <v>61</v>
      </c>
      <c r="J6" s="8" t="s">
        <v>61</v>
      </c>
      <c r="K6" s="8" t="s">
        <v>64</v>
      </c>
      <c r="L6" s="8" t="s">
        <v>64</v>
      </c>
      <c r="M6" s="8" t="s">
        <v>64</v>
      </c>
      <c r="N6" s="8" t="s">
        <v>61</v>
      </c>
      <c r="O6" s="8" t="s">
        <v>61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2:52" x14ac:dyDescent="0.25">
      <c r="B7" s="8" t="s">
        <v>65</v>
      </c>
      <c r="C7" s="8" t="s">
        <v>1</v>
      </c>
      <c r="D7" s="8" t="s">
        <v>66</v>
      </c>
      <c r="E7" s="8" t="s">
        <v>1</v>
      </c>
      <c r="F7" s="8" t="s">
        <v>66</v>
      </c>
      <c r="G7" s="8" t="s">
        <v>1</v>
      </c>
      <c r="H7" s="8" t="s">
        <v>66</v>
      </c>
      <c r="I7" s="8" t="s">
        <v>67</v>
      </c>
      <c r="J7" s="8" t="s">
        <v>1</v>
      </c>
      <c r="K7" s="8" t="s">
        <v>66</v>
      </c>
      <c r="L7" s="8" t="s">
        <v>66</v>
      </c>
      <c r="M7" s="8" t="s">
        <v>66</v>
      </c>
      <c r="N7" s="8" t="s">
        <v>1</v>
      </c>
      <c r="O7" s="8" t="s">
        <v>66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2:52" x14ac:dyDescent="0.25">
      <c r="B8" s="8" t="s">
        <v>68</v>
      </c>
      <c r="C8" s="8" t="s">
        <v>69</v>
      </c>
      <c r="D8" s="8" t="s">
        <v>70</v>
      </c>
      <c r="E8" s="8" t="s">
        <v>71</v>
      </c>
      <c r="F8" s="8" t="s">
        <v>72</v>
      </c>
      <c r="G8" s="8" t="s">
        <v>69</v>
      </c>
      <c r="H8" s="8" t="s">
        <v>73</v>
      </c>
      <c r="I8" s="8" t="s">
        <v>74</v>
      </c>
      <c r="J8" s="8" t="s">
        <v>75</v>
      </c>
      <c r="K8" s="8" t="s">
        <v>76</v>
      </c>
      <c r="L8" s="8" t="s">
        <v>77</v>
      </c>
      <c r="M8" s="8" t="s">
        <v>77</v>
      </c>
      <c r="N8" s="8" t="s">
        <v>78</v>
      </c>
      <c r="O8" s="8" t="s">
        <v>79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2:52" x14ac:dyDescent="0.25">
      <c r="B9" s="8" t="s">
        <v>80</v>
      </c>
      <c r="C9" s="8" t="s">
        <v>81</v>
      </c>
      <c r="D9" s="8" t="s">
        <v>82</v>
      </c>
      <c r="E9" s="8" t="s">
        <v>81</v>
      </c>
      <c r="F9" s="8" t="s">
        <v>83</v>
      </c>
      <c r="G9" s="8" t="s">
        <v>81</v>
      </c>
      <c r="H9" s="8" t="s">
        <v>81</v>
      </c>
      <c r="I9" s="8" t="s">
        <v>81</v>
      </c>
      <c r="J9" s="8" t="s">
        <v>81</v>
      </c>
      <c r="K9" s="8" t="s">
        <v>81</v>
      </c>
      <c r="L9" s="8" t="s">
        <v>81</v>
      </c>
      <c r="M9" s="8" t="s">
        <v>81</v>
      </c>
      <c r="N9" s="8" t="s">
        <v>81</v>
      </c>
      <c r="O9" s="8" t="s">
        <v>81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</row>
    <row r="10" spans="2:52" x14ac:dyDescent="0.25">
      <c r="B10" s="8" t="s">
        <v>84</v>
      </c>
      <c r="C10" s="8" t="s">
        <v>85</v>
      </c>
      <c r="D10" s="8" t="s">
        <v>85</v>
      </c>
      <c r="E10" s="8" t="s">
        <v>85</v>
      </c>
      <c r="F10" s="8" t="s">
        <v>85</v>
      </c>
      <c r="G10" s="8" t="s">
        <v>85</v>
      </c>
      <c r="H10" s="8" t="s">
        <v>85</v>
      </c>
      <c r="I10" s="8" t="s">
        <v>85</v>
      </c>
      <c r="J10" s="8" t="s">
        <v>85</v>
      </c>
      <c r="K10" s="8" t="s">
        <v>85</v>
      </c>
      <c r="L10" s="8" t="s">
        <v>85</v>
      </c>
      <c r="M10" s="8" t="s">
        <v>85</v>
      </c>
      <c r="N10" s="8" t="s">
        <v>85</v>
      </c>
      <c r="O10" s="8" t="s">
        <v>85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</row>
    <row r="11" spans="2:52" x14ac:dyDescent="0.25">
      <c r="B11" s="8" t="s">
        <v>86</v>
      </c>
      <c r="C11" s="8" t="s">
        <v>87</v>
      </c>
      <c r="D11" s="8" t="s">
        <v>88</v>
      </c>
      <c r="E11" s="8" t="s">
        <v>89</v>
      </c>
      <c r="F11" s="8" t="s">
        <v>90</v>
      </c>
      <c r="G11" s="8" t="s">
        <v>87</v>
      </c>
      <c r="H11" s="8" t="s">
        <v>91</v>
      </c>
      <c r="I11" s="8" t="s">
        <v>92</v>
      </c>
      <c r="J11" s="8" t="s">
        <v>93</v>
      </c>
      <c r="K11" s="8" t="s">
        <v>94</v>
      </c>
      <c r="L11" s="8" t="s">
        <v>95</v>
      </c>
      <c r="M11" s="8" t="s">
        <v>96</v>
      </c>
      <c r="N11" s="8" t="s">
        <v>97</v>
      </c>
      <c r="O11" s="8" t="s">
        <v>98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 spans="2:52" x14ac:dyDescent="0.25">
      <c r="B12" s="8" t="s">
        <v>99</v>
      </c>
      <c r="C12" s="8" t="s">
        <v>100</v>
      </c>
      <c r="D12" s="8" t="s">
        <v>101</v>
      </c>
      <c r="E12" s="8" t="s">
        <v>102</v>
      </c>
      <c r="F12" s="8" t="s">
        <v>103</v>
      </c>
      <c r="G12" s="8" t="s">
        <v>100</v>
      </c>
      <c r="H12" s="8" t="s">
        <v>104</v>
      </c>
      <c r="I12" s="8" t="s">
        <v>105</v>
      </c>
      <c r="J12" s="8" t="s">
        <v>106</v>
      </c>
      <c r="K12" s="8" t="s">
        <v>107</v>
      </c>
      <c r="L12" s="8" t="s">
        <v>108</v>
      </c>
      <c r="M12" s="8" t="s">
        <v>109</v>
      </c>
      <c r="N12" s="8" t="s">
        <v>110</v>
      </c>
      <c r="O12" s="8" t="s">
        <v>111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2:52" x14ac:dyDescent="0.25">
      <c r="B13" s="8" t="s">
        <v>65</v>
      </c>
      <c r="C13" s="8" t="s">
        <v>1</v>
      </c>
      <c r="D13" s="8" t="s">
        <v>66</v>
      </c>
      <c r="E13" s="8" t="s">
        <v>1</v>
      </c>
      <c r="F13" s="8" t="s">
        <v>66</v>
      </c>
      <c r="G13" s="8" t="s">
        <v>1</v>
      </c>
      <c r="H13" s="8" t="s">
        <v>66</v>
      </c>
      <c r="I13" s="8" t="s">
        <v>67</v>
      </c>
      <c r="J13" s="8" t="s">
        <v>1</v>
      </c>
      <c r="K13" s="8" t="s">
        <v>66</v>
      </c>
      <c r="L13" s="8" t="s">
        <v>66</v>
      </c>
      <c r="M13" s="8" t="s">
        <v>66</v>
      </c>
      <c r="N13" s="8" t="s">
        <v>1</v>
      </c>
      <c r="O13" s="8" t="s">
        <v>66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2:52" x14ac:dyDescent="0.25">
      <c r="B14" s="8" t="s">
        <v>112</v>
      </c>
      <c r="C14" s="8" t="s">
        <v>113</v>
      </c>
      <c r="D14" s="8" t="s">
        <v>113</v>
      </c>
      <c r="E14" s="8" t="s">
        <v>113</v>
      </c>
      <c r="F14" s="8" t="s">
        <v>113</v>
      </c>
      <c r="G14" s="8" t="s">
        <v>113</v>
      </c>
      <c r="H14" s="8" t="s">
        <v>113</v>
      </c>
      <c r="I14" s="8" t="s">
        <v>113</v>
      </c>
      <c r="J14" s="8" t="s">
        <v>113</v>
      </c>
      <c r="K14" s="8" t="s">
        <v>113</v>
      </c>
      <c r="L14" s="8" t="s">
        <v>113</v>
      </c>
      <c r="M14" s="8" t="s">
        <v>113</v>
      </c>
      <c r="N14" s="8" t="s">
        <v>114</v>
      </c>
      <c r="O14" s="8" t="s">
        <v>115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2:52" x14ac:dyDescent="0.25">
      <c r="B15" s="8" t="s">
        <v>116</v>
      </c>
      <c r="C15" s="8" t="s">
        <v>117</v>
      </c>
      <c r="D15" s="8" t="s">
        <v>117</v>
      </c>
      <c r="E15" s="8" t="s">
        <v>117</v>
      </c>
      <c r="F15" s="8" t="s">
        <v>117</v>
      </c>
      <c r="G15" s="8" t="s">
        <v>117</v>
      </c>
      <c r="H15" s="8" t="s">
        <v>117</v>
      </c>
      <c r="I15" s="8" t="s">
        <v>117</v>
      </c>
      <c r="J15" s="8" t="s">
        <v>117</v>
      </c>
      <c r="K15" s="8" t="s">
        <v>117</v>
      </c>
      <c r="L15" s="8" t="s">
        <v>117</v>
      </c>
      <c r="M15" s="8" t="s">
        <v>117</v>
      </c>
      <c r="N15" s="8" t="s">
        <v>118</v>
      </c>
      <c r="O15" s="8" t="s">
        <v>118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2:52" x14ac:dyDescent="0.25">
      <c r="B16" s="8" t="s">
        <v>119</v>
      </c>
      <c r="C16" s="8" t="s">
        <v>120</v>
      </c>
      <c r="D16" s="8" t="s">
        <v>120</v>
      </c>
      <c r="E16" s="8" t="s">
        <v>120</v>
      </c>
      <c r="F16" s="8" t="s">
        <v>120</v>
      </c>
      <c r="G16" s="8" t="s">
        <v>120</v>
      </c>
      <c r="H16" s="8" t="s">
        <v>120</v>
      </c>
      <c r="I16" s="8" t="s">
        <v>120</v>
      </c>
      <c r="J16" s="8" t="s">
        <v>120</v>
      </c>
      <c r="K16" s="8" t="s">
        <v>120</v>
      </c>
      <c r="L16" s="8" t="s">
        <v>120</v>
      </c>
      <c r="M16" s="8" t="s">
        <v>120</v>
      </c>
      <c r="N16" s="8" t="s">
        <v>120</v>
      </c>
      <c r="O16" s="8" t="s">
        <v>120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2:52" x14ac:dyDescent="0.25">
      <c r="B17" s="8" t="s">
        <v>121</v>
      </c>
      <c r="C17" s="8" t="s">
        <v>85</v>
      </c>
      <c r="D17" s="8" t="s">
        <v>85</v>
      </c>
      <c r="E17" s="8" t="s">
        <v>85</v>
      </c>
      <c r="F17" s="8" t="s">
        <v>85</v>
      </c>
      <c r="G17" s="8" t="s">
        <v>85</v>
      </c>
      <c r="H17" s="8" t="s">
        <v>85</v>
      </c>
      <c r="I17" s="8" t="s">
        <v>85</v>
      </c>
      <c r="J17" s="8" t="s">
        <v>85</v>
      </c>
      <c r="K17" s="8" t="s">
        <v>85</v>
      </c>
      <c r="L17" s="8" t="s">
        <v>85</v>
      </c>
      <c r="M17" s="8" t="s">
        <v>85</v>
      </c>
      <c r="N17" s="8" t="s">
        <v>85</v>
      </c>
      <c r="O17" s="8" t="s">
        <v>120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2:52" x14ac:dyDescent="0.25">
      <c r="B18" s="8" t="s">
        <v>123</v>
      </c>
      <c r="C18" s="8" t="s">
        <v>122</v>
      </c>
      <c r="D18" s="8" t="s">
        <v>122</v>
      </c>
      <c r="E18" s="8" t="s">
        <v>122</v>
      </c>
      <c r="F18" s="8" t="s">
        <v>122</v>
      </c>
      <c r="G18" s="8" t="s">
        <v>122</v>
      </c>
      <c r="H18" s="8" t="s">
        <v>122</v>
      </c>
      <c r="I18" s="8" t="s">
        <v>122</v>
      </c>
      <c r="J18" s="8" t="s">
        <v>122</v>
      </c>
      <c r="K18" s="8" t="s">
        <v>122</v>
      </c>
      <c r="L18" s="8" t="s">
        <v>122</v>
      </c>
      <c r="M18" s="8" t="s">
        <v>122</v>
      </c>
      <c r="N18" s="8" t="s">
        <v>122</v>
      </c>
      <c r="O18" s="8" t="s">
        <v>122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2:52" x14ac:dyDescent="0.25">
      <c r="B19" s="8" t="s">
        <v>125</v>
      </c>
      <c r="C19" s="8" t="s">
        <v>126</v>
      </c>
      <c r="D19" s="8" t="s">
        <v>126</v>
      </c>
      <c r="E19" s="8" t="s">
        <v>126</v>
      </c>
      <c r="F19" s="8" t="s">
        <v>126</v>
      </c>
      <c r="G19" s="8" t="s">
        <v>126</v>
      </c>
      <c r="H19" s="8" t="s">
        <v>126</v>
      </c>
      <c r="I19" s="8" t="s">
        <v>126</v>
      </c>
      <c r="J19" s="8" t="s">
        <v>126</v>
      </c>
      <c r="K19" s="8" t="s">
        <v>127</v>
      </c>
      <c r="L19" s="8" t="s">
        <v>127</v>
      </c>
      <c r="M19" s="8" t="s">
        <v>127</v>
      </c>
      <c r="N19" s="8" t="s">
        <v>126</v>
      </c>
      <c r="O19" s="8" t="s">
        <v>126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2:52" x14ac:dyDescent="0.25">
      <c r="B20" s="8" t="s">
        <v>128</v>
      </c>
      <c r="C20" s="8" t="s">
        <v>129</v>
      </c>
      <c r="D20" s="8" t="s">
        <v>130</v>
      </c>
      <c r="E20" s="8" t="s">
        <v>124</v>
      </c>
      <c r="F20" s="8" t="s">
        <v>130</v>
      </c>
      <c r="G20" s="8" t="s">
        <v>129</v>
      </c>
      <c r="H20" s="8" t="s">
        <v>130</v>
      </c>
      <c r="I20" s="8" t="s">
        <v>130</v>
      </c>
      <c r="J20" s="8" t="s">
        <v>129</v>
      </c>
      <c r="K20" s="8" t="s">
        <v>124</v>
      </c>
      <c r="L20" s="8" t="s">
        <v>124</v>
      </c>
      <c r="M20" s="8" t="s">
        <v>124</v>
      </c>
      <c r="N20" s="8" t="s">
        <v>130</v>
      </c>
      <c r="O20" s="8" t="s">
        <v>124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2:52" x14ac:dyDescent="0.25">
      <c r="B21" s="9" t="s">
        <v>131</v>
      </c>
      <c r="C21" s="8" t="s">
        <v>124</v>
      </c>
      <c r="D21" s="8" t="s">
        <v>124</v>
      </c>
      <c r="E21" s="8" t="s">
        <v>124</v>
      </c>
      <c r="F21" s="8" t="s">
        <v>124</v>
      </c>
      <c r="G21" s="8" t="s">
        <v>124</v>
      </c>
      <c r="H21" s="8" t="s">
        <v>124</v>
      </c>
      <c r="I21" s="8" t="s">
        <v>124</v>
      </c>
      <c r="J21" s="8" t="s">
        <v>124</v>
      </c>
      <c r="K21" s="8" t="s">
        <v>124</v>
      </c>
      <c r="L21" s="8" t="s">
        <v>124</v>
      </c>
      <c r="M21" s="8" t="s">
        <v>124</v>
      </c>
      <c r="N21" s="8" t="s">
        <v>124</v>
      </c>
      <c r="O21" s="8" t="s">
        <v>124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2:52" x14ac:dyDescent="0.25">
      <c r="B22" s="8" t="s">
        <v>132</v>
      </c>
      <c r="C22" s="8" t="s">
        <v>133</v>
      </c>
      <c r="D22" s="8" t="s">
        <v>134</v>
      </c>
      <c r="E22" s="8" t="s">
        <v>135</v>
      </c>
      <c r="F22" s="8" t="s">
        <v>134</v>
      </c>
      <c r="G22" s="8" t="s">
        <v>133</v>
      </c>
      <c r="H22" s="8" t="s">
        <v>136</v>
      </c>
      <c r="I22" s="8" t="s">
        <v>137</v>
      </c>
      <c r="J22" s="8" t="s">
        <v>138</v>
      </c>
      <c r="K22" s="8" t="s">
        <v>139</v>
      </c>
      <c r="L22" s="8" t="s">
        <v>139</v>
      </c>
      <c r="M22" s="8" t="s">
        <v>139</v>
      </c>
      <c r="N22" s="8" t="s">
        <v>140</v>
      </c>
      <c r="O22" s="8" t="s">
        <v>141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2:52" x14ac:dyDescent="0.25">
      <c r="B23" s="8" t="s">
        <v>142</v>
      </c>
      <c r="C23" s="8" t="s">
        <v>133</v>
      </c>
      <c r="D23" s="8" t="s">
        <v>130</v>
      </c>
      <c r="E23" s="8" t="s">
        <v>143</v>
      </c>
      <c r="F23" s="8" t="s">
        <v>134</v>
      </c>
      <c r="G23" s="8" t="s">
        <v>133</v>
      </c>
      <c r="H23" s="8" t="s">
        <v>136</v>
      </c>
      <c r="I23" s="8" t="s">
        <v>144</v>
      </c>
      <c r="J23" s="8" t="s">
        <v>143</v>
      </c>
      <c r="K23" s="8" t="s">
        <v>145</v>
      </c>
      <c r="L23" s="8" t="s">
        <v>145</v>
      </c>
      <c r="M23" s="8" t="s">
        <v>145</v>
      </c>
      <c r="N23" s="8" t="s">
        <v>146</v>
      </c>
      <c r="O23" s="8" t="s">
        <v>141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</row>
    <row r="24" spans="2:52" x14ac:dyDescent="0.25">
      <c r="B24" s="8" t="s">
        <v>147</v>
      </c>
      <c r="C24" s="8" t="s">
        <v>122</v>
      </c>
      <c r="D24" s="8" t="s">
        <v>148</v>
      </c>
      <c r="E24" s="8" t="s">
        <v>122</v>
      </c>
      <c r="F24" s="8" t="s">
        <v>148</v>
      </c>
      <c r="G24" s="8" t="s">
        <v>122</v>
      </c>
      <c r="H24" s="8" t="s">
        <v>122</v>
      </c>
      <c r="I24" s="8" t="s">
        <v>148</v>
      </c>
      <c r="J24" s="8" t="s">
        <v>122</v>
      </c>
      <c r="K24" s="8" t="s">
        <v>122</v>
      </c>
      <c r="L24" s="8" t="s">
        <v>122</v>
      </c>
      <c r="M24" s="8" t="s">
        <v>122</v>
      </c>
      <c r="N24" s="8" t="s">
        <v>122</v>
      </c>
      <c r="O24" s="8" t="s">
        <v>148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2:52" x14ac:dyDescent="0.25">
      <c r="B25" s="8" t="s">
        <v>149</v>
      </c>
      <c r="C25" s="8" t="s">
        <v>122</v>
      </c>
      <c r="D25" s="8" t="s">
        <v>150</v>
      </c>
      <c r="E25" s="8" t="s">
        <v>122</v>
      </c>
      <c r="F25" s="8" t="s">
        <v>122</v>
      </c>
      <c r="G25" s="8" t="s">
        <v>122</v>
      </c>
      <c r="H25" s="8" t="s">
        <v>122</v>
      </c>
      <c r="I25" s="8" t="s">
        <v>151</v>
      </c>
      <c r="J25" s="8" t="s">
        <v>122</v>
      </c>
      <c r="K25" s="8" t="s">
        <v>122</v>
      </c>
      <c r="L25" s="8" t="s">
        <v>122</v>
      </c>
      <c r="M25" s="8" t="s">
        <v>122</v>
      </c>
      <c r="N25" s="8" t="s">
        <v>122</v>
      </c>
      <c r="O25" s="8" t="s">
        <v>152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spans="2:52" x14ac:dyDescent="0.25">
      <c r="B26" s="9" t="s">
        <v>153</v>
      </c>
      <c r="C26" s="8" t="s">
        <v>124</v>
      </c>
      <c r="D26" s="8" t="s">
        <v>124</v>
      </c>
      <c r="E26" s="8" t="s">
        <v>124</v>
      </c>
      <c r="F26" s="8" t="s">
        <v>124</v>
      </c>
      <c r="G26" s="8" t="s">
        <v>124</v>
      </c>
      <c r="H26" s="8" t="s">
        <v>124</v>
      </c>
      <c r="I26" s="8" t="s">
        <v>124</v>
      </c>
      <c r="J26" s="8" t="s">
        <v>124</v>
      </c>
      <c r="K26" s="8" t="s">
        <v>124</v>
      </c>
      <c r="L26" s="8" t="s">
        <v>124</v>
      </c>
      <c r="M26" s="8" t="s">
        <v>124</v>
      </c>
      <c r="N26" s="8" t="s">
        <v>124</v>
      </c>
      <c r="O26" s="8" t="s">
        <v>124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  <row r="27" spans="2:52" x14ac:dyDescent="0.25">
      <c r="B27" s="8" t="s">
        <v>154</v>
      </c>
      <c r="C27" s="8">
        <v>51</v>
      </c>
      <c r="D27" s="8">
        <v>40</v>
      </c>
      <c r="E27" s="8">
        <v>72</v>
      </c>
      <c r="F27" s="8">
        <v>43</v>
      </c>
      <c r="G27" s="8">
        <v>51</v>
      </c>
      <c r="H27" s="8">
        <v>50</v>
      </c>
      <c r="I27" s="8">
        <v>101</v>
      </c>
      <c r="J27" s="8">
        <v>300</v>
      </c>
      <c r="K27" s="8">
        <v>10</v>
      </c>
      <c r="L27" s="8">
        <v>15</v>
      </c>
      <c r="M27" s="8">
        <v>14</v>
      </c>
      <c r="N27" s="8">
        <v>307</v>
      </c>
      <c r="O27" s="8">
        <v>120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</row>
    <row r="28" spans="2:52" x14ac:dyDescent="0.25">
      <c r="B28" s="8" t="s">
        <v>155</v>
      </c>
      <c r="C28" s="8">
        <v>55.654359999999997</v>
      </c>
      <c r="D28" s="8">
        <v>54.519019999999998</v>
      </c>
      <c r="E28" s="8">
        <v>41.942889999999998</v>
      </c>
      <c r="F28" s="8">
        <v>49.335729999999998</v>
      </c>
      <c r="G28" s="8">
        <v>55.654359999999997</v>
      </c>
      <c r="H28" s="8">
        <v>37.822429999999997</v>
      </c>
      <c r="I28" s="8">
        <v>43.812280000000001</v>
      </c>
      <c r="J28" s="8">
        <v>21.652229999999999</v>
      </c>
      <c r="K28" s="8">
        <v>99.967470000000006</v>
      </c>
      <c r="L28" s="8">
        <v>74.831590000000006</v>
      </c>
      <c r="M28" s="8">
        <v>80.618700000000004</v>
      </c>
      <c r="N28" s="8">
        <v>14.0366</v>
      </c>
      <c r="O28" s="8">
        <v>22.06138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</row>
    <row r="29" spans="2:52" x14ac:dyDescent="0.25">
      <c r="B29" s="9" t="s">
        <v>156</v>
      </c>
      <c r="C29" s="8" t="s">
        <v>157</v>
      </c>
      <c r="D29" s="8" t="s">
        <v>157</v>
      </c>
      <c r="E29" s="8" t="s">
        <v>157</v>
      </c>
      <c r="F29" s="8" t="s">
        <v>157</v>
      </c>
      <c r="G29" s="8" t="s">
        <v>157</v>
      </c>
      <c r="H29" s="8" t="s">
        <v>157</v>
      </c>
      <c r="I29" s="8" t="s">
        <v>157</v>
      </c>
      <c r="J29" s="8" t="s">
        <v>157</v>
      </c>
      <c r="K29" s="8" t="s">
        <v>157</v>
      </c>
      <c r="L29" s="8" t="s">
        <v>157</v>
      </c>
      <c r="M29" s="8" t="s">
        <v>157</v>
      </c>
      <c r="N29" s="8" t="s">
        <v>157</v>
      </c>
      <c r="O29" s="8" t="s">
        <v>157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  <row r="30" spans="2:52" x14ac:dyDescent="0.25">
      <c r="B30" s="8" t="s">
        <v>158</v>
      </c>
      <c r="C30" s="8" t="s">
        <v>159</v>
      </c>
      <c r="D30" s="8" t="s">
        <v>160</v>
      </c>
      <c r="E30" s="8" t="s">
        <v>159</v>
      </c>
      <c r="F30" s="8" t="s">
        <v>159</v>
      </c>
      <c r="G30" s="8" t="s">
        <v>159</v>
      </c>
      <c r="H30" s="8" t="s">
        <v>159</v>
      </c>
      <c r="I30" s="8" t="s">
        <v>159</v>
      </c>
      <c r="J30" s="8" t="s">
        <v>159</v>
      </c>
      <c r="K30" s="8" t="s">
        <v>161</v>
      </c>
      <c r="L30" s="8" t="s">
        <v>161</v>
      </c>
      <c r="M30" s="8" t="s">
        <v>161</v>
      </c>
      <c r="N30" s="8" t="s">
        <v>122</v>
      </c>
      <c r="O30" s="8" t="s">
        <v>159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spans="2:52" x14ac:dyDescent="0.25">
      <c r="B31" s="8" t="s">
        <v>162</v>
      </c>
      <c r="C31" s="8">
        <v>0.74</v>
      </c>
      <c r="D31" s="8">
        <v>0.25</v>
      </c>
      <c r="E31" s="8">
        <v>0.59</v>
      </c>
      <c r="F31" s="8">
        <v>0.25</v>
      </c>
      <c r="G31" s="8">
        <v>0.74</v>
      </c>
      <c r="H31" s="8">
        <v>0.1</v>
      </c>
      <c r="I31" s="8">
        <v>7.0000000000000007E-2</v>
      </c>
      <c r="J31" s="8">
        <v>0.59</v>
      </c>
      <c r="K31" s="8">
        <v>0.16</v>
      </c>
      <c r="L31" s="8">
        <v>0.16</v>
      </c>
      <c r="M31" s="8">
        <v>0.16</v>
      </c>
      <c r="N31" s="8">
        <v>0.4</v>
      </c>
      <c r="O31" s="8">
        <v>0.45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spans="2:52" x14ac:dyDescent="0.25">
      <c r="B32" s="8" t="s">
        <v>163</v>
      </c>
      <c r="C32" s="8">
        <v>0.74</v>
      </c>
      <c r="D32" s="8">
        <v>0.25</v>
      </c>
      <c r="E32" s="8">
        <v>0.59</v>
      </c>
      <c r="F32" s="8">
        <v>0.25</v>
      </c>
      <c r="G32" s="8">
        <v>0.74</v>
      </c>
      <c r="H32" s="8">
        <v>0.1</v>
      </c>
      <c r="I32" s="8">
        <v>7.0000000000000007E-2</v>
      </c>
      <c r="J32" s="8">
        <v>0.59</v>
      </c>
      <c r="K32" s="8">
        <v>0.15</v>
      </c>
      <c r="L32" s="8">
        <v>0.15</v>
      </c>
      <c r="M32" s="8">
        <v>0.15</v>
      </c>
      <c r="N32" s="8">
        <v>0.4</v>
      </c>
      <c r="O32" s="8">
        <v>0.45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  <row r="33" spans="1:84" x14ac:dyDescent="0.25">
      <c r="B33" s="8" t="s">
        <v>164</v>
      </c>
      <c r="C33" s="8">
        <v>0.74</v>
      </c>
      <c r="D33" s="8">
        <v>0.25</v>
      </c>
      <c r="E33" s="8">
        <v>0.59</v>
      </c>
      <c r="F33" s="8">
        <v>0.25</v>
      </c>
      <c r="G33" s="8">
        <v>0.74</v>
      </c>
      <c r="H33" s="8">
        <v>0.1</v>
      </c>
      <c r="I33" s="8">
        <v>7.0000000000000007E-2</v>
      </c>
      <c r="J33" s="8">
        <v>0.59</v>
      </c>
      <c r="K33" s="8">
        <v>0.16</v>
      </c>
      <c r="L33" s="8">
        <v>0.16</v>
      </c>
      <c r="M33" s="8">
        <v>0.16</v>
      </c>
      <c r="N33" s="8">
        <v>0.4</v>
      </c>
      <c r="O33" s="8">
        <v>0.45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spans="1:84" x14ac:dyDescent="0.25">
      <c r="B34" s="8" t="s">
        <v>165</v>
      </c>
      <c r="C34" s="8">
        <v>0.74</v>
      </c>
      <c r="D34" s="8">
        <v>0.25</v>
      </c>
      <c r="E34" s="8">
        <v>0.59</v>
      </c>
      <c r="F34" s="8">
        <v>0.25</v>
      </c>
      <c r="G34" s="8">
        <v>0.74</v>
      </c>
      <c r="H34" s="8">
        <v>0.1</v>
      </c>
      <c r="I34" s="8">
        <v>7.0000000000000007E-2</v>
      </c>
      <c r="J34" s="8">
        <v>0.59</v>
      </c>
      <c r="K34" s="8">
        <v>0.16</v>
      </c>
      <c r="L34" s="8">
        <v>0.16</v>
      </c>
      <c r="M34" s="8">
        <v>0.16</v>
      </c>
      <c r="N34" s="8">
        <v>0.4</v>
      </c>
      <c r="O34" s="8">
        <v>0.45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spans="1:84" x14ac:dyDescent="0.25">
      <c r="B35" s="8" t="s">
        <v>166</v>
      </c>
      <c r="C35" s="8">
        <v>0</v>
      </c>
      <c r="D35" s="8">
        <v>5</v>
      </c>
      <c r="E35" s="8">
        <v>0</v>
      </c>
      <c r="F35" s="8">
        <v>1</v>
      </c>
      <c r="G35" s="8">
        <v>0</v>
      </c>
      <c r="H35" s="8" t="s">
        <v>124</v>
      </c>
      <c r="I35" s="8">
        <v>0</v>
      </c>
      <c r="J35" s="8" t="s">
        <v>124</v>
      </c>
      <c r="K35" s="8">
        <v>0</v>
      </c>
      <c r="L35" s="8">
        <v>0</v>
      </c>
      <c r="M35" s="8">
        <v>0</v>
      </c>
      <c r="N35" s="8">
        <v>0</v>
      </c>
      <c r="O35" s="8" t="s">
        <v>124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  <row r="36" spans="1:84" x14ac:dyDescent="0.25">
      <c r="B36" s="8" t="s">
        <v>167</v>
      </c>
      <c r="C36" s="8" t="s">
        <v>168</v>
      </c>
      <c r="D36" s="8" t="s">
        <v>169</v>
      </c>
      <c r="E36" s="8" t="s">
        <v>170</v>
      </c>
      <c r="F36" s="8" t="s">
        <v>171</v>
      </c>
      <c r="G36" s="8" t="s">
        <v>168</v>
      </c>
      <c r="H36" s="8" t="s">
        <v>172</v>
      </c>
      <c r="I36" s="8" t="s">
        <v>173</v>
      </c>
      <c r="J36" s="8" t="s">
        <v>75</v>
      </c>
      <c r="K36" s="8" t="s">
        <v>174</v>
      </c>
      <c r="L36" s="8" t="s">
        <v>174</v>
      </c>
      <c r="M36" s="8" t="s">
        <v>174</v>
      </c>
      <c r="N36" s="8" t="s">
        <v>175</v>
      </c>
      <c r="O36" s="8" t="s">
        <v>79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</row>
    <row r="37" spans="1:84" x14ac:dyDescent="0.25">
      <c r="B37" s="8" t="s">
        <v>176</v>
      </c>
      <c r="C37" s="8" t="s">
        <v>177</v>
      </c>
      <c r="D37" s="8" t="s">
        <v>178</v>
      </c>
      <c r="E37" s="8" t="s">
        <v>177</v>
      </c>
      <c r="F37" s="8" t="s">
        <v>177</v>
      </c>
      <c r="G37" s="8" t="s">
        <v>177</v>
      </c>
      <c r="H37" s="8" t="s">
        <v>177</v>
      </c>
      <c r="I37" s="8" t="s">
        <v>177</v>
      </c>
      <c r="J37" s="8" t="s">
        <v>177</v>
      </c>
      <c r="K37" s="8" t="s">
        <v>177</v>
      </c>
      <c r="L37" s="8" t="s">
        <v>177</v>
      </c>
      <c r="M37" s="8" t="s">
        <v>177</v>
      </c>
      <c r="N37" s="8" t="s">
        <v>177</v>
      </c>
      <c r="O37" s="8" t="s">
        <v>177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</row>
    <row r="38" spans="1:84" x14ac:dyDescent="0.25">
      <c r="B38" s="8" t="s">
        <v>179</v>
      </c>
      <c r="C38" s="8">
        <v>5.2</v>
      </c>
      <c r="D38" s="8">
        <v>82.555269999999993</v>
      </c>
      <c r="E38" s="8">
        <v>12.7</v>
      </c>
      <c r="F38" s="8">
        <v>15.792359999999999</v>
      </c>
      <c r="G38" s="8">
        <v>5.2</v>
      </c>
      <c r="H38" s="8">
        <v>36.124639999999999</v>
      </c>
      <c r="I38" s="8">
        <v>783.89889999999991</v>
      </c>
      <c r="J38" s="8">
        <v>0.70862999999999998</v>
      </c>
      <c r="K38" s="8">
        <v>0.57999999999999996</v>
      </c>
      <c r="L38" s="8">
        <v>0.89999999999999991</v>
      </c>
      <c r="M38" s="8">
        <v>2.2399999999999998</v>
      </c>
      <c r="N38" s="8">
        <v>17.599999999999998</v>
      </c>
      <c r="O38" s="8">
        <v>5.4589400000000001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</row>
    <row r="39" spans="1:84" x14ac:dyDescent="0.25">
      <c r="B39" s="8" t="s">
        <v>180</v>
      </c>
      <c r="C39" s="8">
        <v>120.76349999999999</v>
      </c>
      <c r="D39" s="8">
        <v>53.519599999999997</v>
      </c>
      <c r="E39" s="8">
        <v>27.283000000000001</v>
      </c>
      <c r="F39" s="8">
        <v>77.961500000000001</v>
      </c>
      <c r="G39" s="8">
        <v>120.76349999999999</v>
      </c>
      <c r="H39" s="8">
        <v>108.4011</v>
      </c>
      <c r="I39" s="8">
        <v>756.23</v>
      </c>
      <c r="J39" s="8">
        <v>5.1825000000000001</v>
      </c>
      <c r="K39" s="8">
        <v>180.89</v>
      </c>
      <c r="L39" s="8">
        <v>106.38</v>
      </c>
      <c r="M39" s="8">
        <v>141.47</v>
      </c>
      <c r="N39" s="8">
        <v>29.4832</v>
      </c>
      <c r="O39" s="8">
        <v>5.0862999999999996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</row>
    <row r="40" spans="1:84" x14ac:dyDescent="0.25">
      <c r="B40" s="8" t="s">
        <v>181</v>
      </c>
      <c r="C40" s="8" t="s">
        <v>1</v>
      </c>
      <c r="D40" s="8" t="s">
        <v>66</v>
      </c>
      <c r="E40" s="8" t="s">
        <v>1</v>
      </c>
      <c r="F40" s="8" t="s">
        <v>66</v>
      </c>
      <c r="G40" s="8" t="s">
        <v>1</v>
      </c>
      <c r="H40" s="8" t="s">
        <v>66</v>
      </c>
      <c r="I40" s="8" t="s">
        <v>182</v>
      </c>
      <c r="J40" s="8" t="s">
        <v>1</v>
      </c>
      <c r="K40" s="8" t="s">
        <v>66</v>
      </c>
      <c r="L40" s="8" t="s">
        <v>66</v>
      </c>
      <c r="M40" s="8" t="s">
        <v>66</v>
      </c>
      <c r="N40" s="8" t="s">
        <v>1</v>
      </c>
      <c r="O40" s="8" t="s">
        <v>66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</row>
    <row r="41" spans="1:84" x14ac:dyDescent="0.25">
      <c r="B41" s="8" t="s">
        <v>183</v>
      </c>
      <c r="C41" s="8">
        <v>627.97040000000004</v>
      </c>
      <c r="D41" s="8">
        <v>4536.1419999999998</v>
      </c>
      <c r="E41" s="8">
        <v>346.49430000000001</v>
      </c>
      <c r="F41" s="8">
        <v>1511.298</v>
      </c>
      <c r="G41" s="8">
        <v>627.97040000000004</v>
      </c>
      <c r="H41" s="8">
        <v>3915.951</v>
      </c>
      <c r="I41" s="8">
        <v>5938.7839999999997</v>
      </c>
      <c r="J41" s="8">
        <v>3121.3240000000001</v>
      </c>
      <c r="K41" s="8">
        <v>104.9136</v>
      </c>
      <c r="L41" s="8">
        <v>95.737949999999998</v>
      </c>
      <c r="M41" s="8">
        <v>316.8877</v>
      </c>
      <c r="N41" s="8">
        <v>518.90570000000002</v>
      </c>
      <c r="O41" s="8">
        <v>400.97680000000003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</row>
    <row r="42" spans="1:84" x14ac:dyDescent="0.25">
      <c r="B42" s="10" t="s">
        <v>181</v>
      </c>
      <c r="C42" s="10" t="s">
        <v>1</v>
      </c>
      <c r="D42" s="10" t="s">
        <v>66</v>
      </c>
      <c r="E42" s="10" t="s">
        <v>1</v>
      </c>
      <c r="F42" s="10" t="s">
        <v>66</v>
      </c>
      <c r="G42" s="10" t="s">
        <v>1</v>
      </c>
      <c r="H42" s="10" t="s">
        <v>66</v>
      </c>
      <c r="I42" s="10" t="s">
        <v>182</v>
      </c>
      <c r="J42" s="10" t="s">
        <v>1</v>
      </c>
      <c r="K42" s="10" t="s">
        <v>66</v>
      </c>
      <c r="L42" s="10" t="s">
        <v>66</v>
      </c>
      <c r="M42" s="10" t="s">
        <v>66</v>
      </c>
      <c r="N42" s="10" t="s">
        <v>1</v>
      </c>
      <c r="O42" s="10" t="s">
        <v>66</v>
      </c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</row>
    <row r="43" spans="1:84" x14ac:dyDescent="0.25">
      <c r="C43" s="5"/>
    </row>
    <row r="44" spans="1:84" x14ac:dyDescent="0.25">
      <c r="C44" s="5"/>
    </row>
    <row r="45" spans="1:84" x14ac:dyDescent="0.25">
      <c r="C45" s="5"/>
    </row>
    <row r="46" spans="1:84" x14ac:dyDescent="0.25">
      <c r="C46" s="5"/>
    </row>
    <row r="47" spans="1:84" x14ac:dyDescent="0.25">
      <c r="C47" s="5"/>
    </row>
    <row r="48" spans="1:84" ht="15.75" x14ac:dyDescent="0.25">
      <c r="A48" s="1" t="s">
        <v>0</v>
      </c>
      <c r="B48">
        <v>1</v>
      </c>
      <c r="C48">
        <v>2</v>
      </c>
      <c r="D48">
        <v>3</v>
      </c>
      <c r="E48">
        <v>4</v>
      </c>
      <c r="F48">
        <v>5</v>
      </c>
      <c r="G48">
        <v>6</v>
      </c>
      <c r="H48">
        <v>7</v>
      </c>
      <c r="I48">
        <v>8</v>
      </c>
      <c r="J48">
        <v>9</v>
      </c>
      <c r="K48">
        <v>10</v>
      </c>
      <c r="L48">
        <v>11</v>
      </c>
      <c r="M48">
        <v>12</v>
      </c>
      <c r="N48" t="s">
        <v>2</v>
      </c>
      <c r="O48" s="1" t="s">
        <v>11</v>
      </c>
      <c r="P48">
        <v>1</v>
      </c>
      <c r="Q48">
        <v>2</v>
      </c>
      <c r="R48">
        <v>3</v>
      </c>
      <c r="S48">
        <v>4</v>
      </c>
      <c r="T48">
        <v>5</v>
      </c>
      <c r="U48">
        <v>6</v>
      </c>
      <c r="V48">
        <v>7</v>
      </c>
      <c r="W48">
        <v>8</v>
      </c>
      <c r="X48">
        <v>9</v>
      </c>
      <c r="Y48">
        <v>10</v>
      </c>
      <c r="Z48">
        <v>11</v>
      </c>
      <c r="AA48">
        <v>12</v>
      </c>
      <c r="AB48" t="s">
        <v>2</v>
      </c>
      <c r="AD48">
        <v>1</v>
      </c>
      <c r="AE48">
        <v>2</v>
      </c>
      <c r="AF48">
        <v>3</v>
      </c>
      <c r="AG48">
        <v>4</v>
      </c>
      <c r="AH48">
        <v>5</v>
      </c>
      <c r="AI48">
        <v>6</v>
      </c>
      <c r="AJ48">
        <v>7</v>
      </c>
      <c r="AK48">
        <v>8</v>
      </c>
      <c r="AL48">
        <v>9</v>
      </c>
      <c r="AM48">
        <v>10</v>
      </c>
      <c r="AN48">
        <v>11</v>
      </c>
      <c r="AO48">
        <v>12</v>
      </c>
      <c r="AP48" t="s">
        <v>2</v>
      </c>
      <c r="AR48">
        <v>1</v>
      </c>
      <c r="AS48">
        <v>2</v>
      </c>
      <c r="AT48">
        <v>3</v>
      </c>
      <c r="AU48">
        <v>4</v>
      </c>
      <c r="AV48">
        <v>5</v>
      </c>
      <c r="AW48">
        <v>6</v>
      </c>
      <c r="AX48">
        <v>7</v>
      </c>
      <c r="AY48">
        <v>8</v>
      </c>
      <c r="AZ48">
        <v>9</v>
      </c>
      <c r="BA48">
        <v>10</v>
      </c>
      <c r="BB48" s="11">
        <v>11</v>
      </c>
      <c r="BC48">
        <v>12</v>
      </c>
      <c r="BD48" t="s">
        <v>2</v>
      </c>
      <c r="BF48">
        <v>1</v>
      </c>
      <c r="BG48">
        <v>2</v>
      </c>
      <c r="BH48">
        <v>3</v>
      </c>
      <c r="BI48">
        <v>4</v>
      </c>
      <c r="BJ48">
        <v>5</v>
      </c>
      <c r="BK48">
        <v>6</v>
      </c>
      <c r="BL48">
        <v>7</v>
      </c>
      <c r="BM48">
        <v>8</v>
      </c>
      <c r="BN48">
        <v>9</v>
      </c>
      <c r="BO48">
        <v>10</v>
      </c>
      <c r="BP48" s="3">
        <v>11</v>
      </c>
      <c r="BQ48">
        <v>12</v>
      </c>
      <c r="BR48" t="s">
        <v>2</v>
      </c>
      <c r="BT48">
        <v>1</v>
      </c>
      <c r="BU48">
        <v>2</v>
      </c>
      <c r="BV48">
        <v>3</v>
      </c>
      <c r="BW48">
        <v>4</v>
      </c>
      <c r="BX48">
        <v>5</v>
      </c>
      <c r="BY48">
        <v>6</v>
      </c>
      <c r="BZ48">
        <v>7</v>
      </c>
      <c r="CA48">
        <v>8</v>
      </c>
      <c r="CB48">
        <v>9</v>
      </c>
      <c r="CC48">
        <v>10</v>
      </c>
      <c r="CD48" s="3">
        <v>11</v>
      </c>
      <c r="CE48">
        <v>12</v>
      </c>
      <c r="CF48" t="s">
        <v>2</v>
      </c>
    </row>
    <row r="49" spans="1:84" x14ac:dyDescent="0.25">
      <c r="B49" s="12">
        <f t="shared" ref="B49:M49" ca="1" si="0">VLOOKUP(B$94,$BF$4:$FC$15,2,FALSE)</f>
        <v>0.13925119999999999</v>
      </c>
      <c r="C49" s="12">
        <f t="shared" ca="1" si="0"/>
        <v>-8.8107500000000005E-2</v>
      </c>
      <c r="D49" s="12">
        <f t="shared" ca="1" si="0"/>
        <v>-3.030561E-2</v>
      </c>
      <c r="E49" s="12">
        <f t="shared" ca="1" si="0"/>
        <v>2.2949519999999998E-2</v>
      </c>
      <c r="F49" s="12">
        <f t="shared" ca="1" si="0"/>
        <v>-1.8018099999999999E-2</v>
      </c>
      <c r="G49" s="12">
        <f t="shared" ca="1" si="0"/>
        <v>-6.2299939999999998E-2</v>
      </c>
      <c r="H49" s="12">
        <f t="shared" ca="1" si="0"/>
        <v>-2.124623E-3</v>
      </c>
      <c r="I49" s="12" t="str">
        <f t="shared" ca="1" si="0"/>
        <v/>
      </c>
      <c r="J49" s="12" t="str">
        <f t="shared" ca="1" si="0"/>
        <v/>
      </c>
      <c r="K49" s="12" t="str">
        <f t="shared" ca="1" si="0"/>
        <v/>
      </c>
      <c r="L49" s="12" t="str">
        <f t="shared" ca="1" si="0"/>
        <v/>
      </c>
      <c r="M49" s="12" t="str">
        <f t="shared" ca="1" si="0"/>
        <v/>
      </c>
      <c r="N49" s="13">
        <f>1</f>
        <v>1</v>
      </c>
      <c r="P49" s="12">
        <f t="shared" ref="P49:AA49" ca="1" si="1">+VLOOKUP(P$94,$BF$4:$FC$15,11,FALSE)</f>
        <v>-6.9558149999999997E-3</v>
      </c>
      <c r="Q49" s="12">
        <f t="shared" ca="1" si="1"/>
        <v>2.554883E-3</v>
      </c>
      <c r="R49" s="12">
        <f t="shared" ca="1" si="1"/>
        <v>3.8697499999999999E-3</v>
      </c>
      <c r="S49" s="12">
        <f t="shared" ca="1" si="1"/>
        <v>-1.880406E-3</v>
      </c>
      <c r="T49" s="12">
        <f t="shared" ca="1" si="1"/>
        <v>7.1845049999999999E-3</v>
      </c>
      <c r="U49" s="12">
        <f t="shared" ca="1" si="1"/>
        <v>9.3791039999999986E-5</v>
      </c>
      <c r="V49" s="12">
        <f t="shared" ca="1" si="1"/>
        <v>-3.75129E-3</v>
      </c>
      <c r="W49" s="12" t="str">
        <f t="shared" ca="1" si="1"/>
        <v/>
      </c>
      <c r="X49" s="12" t="str">
        <f t="shared" ca="1" si="1"/>
        <v/>
      </c>
      <c r="Y49" s="12" t="str">
        <f t="shared" ca="1" si="1"/>
        <v/>
      </c>
      <c r="Z49" s="12" t="str">
        <f t="shared" ca="1" si="1"/>
        <v/>
      </c>
      <c r="AA49" s="12" t="str">
        <f t="shared" ca="1" si="1"/>
        <v/>
      </c>
      <c r="AB49" s="14">
        <f>1</f>
        <v>1</v>
      </c>
      <c r="AD49" s="12">
        <f ca="1">+VLOOKUP(AD$94,$BF$4:$FC$15,20,FALSE)</f>
        <v>4.0999999999999995E-2</v>
      </c>
      <c r="AE49" s="12">
        <f t="shared" ref="AE49:AO49" ca="1" si="2">+VLOOKUP(AE$94,$BF$4:$FC$15,20,FALSE)</f>
        <v>-3.4973649999999995E-2</v>
      </c>
      <c r="AF49" s="12">
        <f t="shared" ca="1" si="2"/>
        <v>-1.165071E-2</v>
      </c>
      <c r="AG49" s="12">
        <f t="shared" ca="1" si="2"/>
        <v>6.2991850000000005E-3</v>
      </c>
      <c r="AH49" s="12">
        <f t="shared" ca="1" si="2"/>
        <v>1.6410549999999999E-2</v>
      </c>
      <c r="AI49" s="12">
        <f t="shared" ca="1" si="2"/>
        <v>-6.4507169999999999E-3</v>
      </c>
      <c r="AJ49" s="12">
        <f t="shared" ca="1" si="2"/>
        <v>3.3583410000000001E-2</v>
      </c>
      <c r="AK49" s="12" t="str">
        <f t="shared" ca="1" si="2"/>
        <v/>
      </c>
      <c r="AL49" s="12" t="str">
        <f t="shared" ca="1" si="2"/>
        <v/>
      </c>
      <c r="AM49" s="12" t="str">
        <f t="shared" ca="1" si="2"/>
        <v/>
      </c>
      <c r="AN49" s="12" t="str">
        <f t="shared" ca="1" si="2"/>
        <v/>
      </c>
      <c r="AO49" s="12" t="str">
        <f t="shared" ca="1" si="2"/>
        <v/>
      </c>
      <c r="AP49" s="14">
        <f>1</f>
        <v>1</v>
      </c>
      <c r="AR49" s="12">
        <f ca="1">+VLOOKUP(AR$94,$BF$4:$FC$15,29,FALSE)</f>
        <v>-9.4268210000000002E-3</v>
      </c>
      <c r="AS49" s="12">
        <f t="shared" ref="AS49:BC49" ca="1" si="3">+VLOOKUP(AS$94,$BF$4:$FC$15,29,FALSE)</f>
        <v>3.3416050000000001E-3</v>
      </c>
      <c r="AT49" s="12">
        <f t="shared" ca="1" si="3"/>
        <v>1.366641E-2</v>
      </c>
      <c r="AU49" s="12">
        <f t="shared" ca="1" si="3"/>
        <v>-5.1588400000000005E-3</v>
      </c>
      <c r="AV49" s="12">
        <f t="shared" ca="1" si="3"/>
        <v>8.204411E-3</v>
      </c>
      <c r="AW49" s="12">
        <f t="shared" ca="1" si="3"/>
        <v>4.4648190000000001E-3</v>
      </c>
      <c r="AX49" s="12">
        <f t="shared" ca="1" si="3"/>
        <v>-5.788156E-3</v>
      </c>
      <c r="AY49" s="12" t="str">
        <f t="shared" ca="1" si="3"/>
        <v/>
      </c>
      <c r="AZ49" s="12" t="str">
        <f t="shared" ca="1" si="3"/>
        <v/>
      </c>
      <c r="BA49" s="12" t="str">
        <f t="shared" ca="1" si="3"/>
        <v/>
      </c>
      <c r="BB49" s="12" t="str">
        <f t="shared" ca="1" si="3"/>
        <v/>
      </c>
      <c r="BC49" s="12" t="str">
        <f t="shared" ca="1" si="3"/>
        <v/>
      </c>
      <c r="BD49" s="14">
        <f>1</f>
        <v>1</v>
      </c>
      <c r="BF49" s="12">
        <f ca="1">+VLOOKUP(BF$94,$BF$4:$FC$15,38,FALSE)</f>
        <v>0.1331977</v>
      </c>
      <c r="BG49" s="12">
        <f t="shared" ref="BG49:BQ49" ca="1" si="4">+VLOOKUP(BG$94,$BF$4:$FC$15,38,FALSE)</f>
        <v>6.000239000000001E-3</v>
      </c>
      <c r="BH49" s="12">
        <f t="shared" ca="1" si="4"/>
        <v>-4.4975230000000005E-2</v>
      </c>
      <c r="BI49" s="12">
        <f t="shared" ca="1" si="4"/>
        <v>-7.31155E-2</v>
      </c>
      <c r="BJ49" s="12">
        <f t="shared" ca="1" si="4"/>
        <v>-6.5639469999999997E-3</v>
      </c>
      <c r="BK49" s="12">
        <f t="shared" ca="1" si="4"/>
        <v>4.1233340000000002E-3</v>
      </c>
      <c r="BL49" s="12">
        <f t="shared" ca="1" si="4"/>
        <v>4.0396349999999998E-2</v>
      </c>
      <c r="BM49" s="12" t="str">
        <f t="shared" ca="1" si="4"/>
        <v/>
      </c>
      <c r="BN49" s="12" t="str">
        <f t="shared" ca="1" si="4"/>
        <v/>
      </c>
      <c r="BO49" s="12" t="str">
        <f t="shared" ca="1" si="4"/>
        <v/>
      </c>
      <c r="BP49" s="12" t="str">
        <f t="shared" ca="1" si="4"/>
        <v/>
      </c>
      <c r="BQ49" s="12" t="str">
        <f t="shared" ca="1" si="4"/>
        <v/>
      </c>
      <c r="BR49" s="14">
        <f>1</f>
        <v>1</v>
      </c>
      <c r="BT49" s="12">
        <f ca="1">+VLOOKUP(BT$94,$BF$4:$FC$15,47,FALSE)</f>
        <v>2.1191729999999999E-2</v>
      </c>
      <c r="BU49" s="12">
        <f t="shared" ref="BU49:CE49" ca="1" si="5">+VLOOKUP(BU$94,$BF$4:$FC$15,47,FALSE)</f>
        <v>-2.060035E-2</v>
      </c>
      <c r="BV49" s="12">
        <f t="shared" ca="1" si="5"/>
        <v>-1.442308E-2</v>
      </c>
      <c r="BW49" s="12">
        <f t="shared" ca="1" si="5"/>
        <v>6.2718410000000002E-2</v>
      </c>
      <c r="BX49" s="12">
        <f t="shared" ca="1" si="5"/>
        <v>-1.4942530000000001E-2</v>
      </c>
      <c r="BY49" s="12">
        <f t="shared" ca="1" si="5"/>
        <v>-7.001167E-3</v>
      </c>
      <c r="BZ49" s="12">
        <f t="shared" ca="1" si="5"/>
        <v>2.319073E-2</v>
      </c>
      <c r="CA49" s="12" t="str">
        <f t="shared" ca="1" si="5"/>
        <v/>
      </c>
      <c r="CB49" s="12" t="str">
        <f t="shared" ca="1" si="5"/>
        <v/>
      </c>
      <c r="CC49" s="12" t="str">
        <f t="shared" ca="1" si="5"/>
        <v/>
      </c>
      <c r="CD49" s="12" t="str">
        <f t="shared" ca="1" si="5"/>
        <v/>
      </c>
      <c r="CE49" s="12" t="str">
        <f t="shared" ca="1" si="5"/>
        <v/>
      </c>
      <c r="CF49" s="14">
        <f>1</f>
        <v>1</v>
      </c>
    </row>
    <row r="50" spans="1:84" x14ac:dyDescent="0.25">
      <c r="B50" s="12">
        <f t="shared" ref="B50:M50" ca="1" si="6">VLOOKUP(B$94,$BF$4:$FC$15,53,FALSE)</f>
        <v>0.13995233103159396</v>
      </c>
      <c r="C50" s="12">
        <f t="shared" ca="1" si="6"/>
        <v>-8.7642955264762054E-2</v>
      </c>
      <c r="D50" s="12">
        <f t="shared" ca="1" si="6"/>
        <v>-2.968144999475145E-2</v>
      </c>
      <c r="E50" s="12">
        <f t="shared" ca="1" si="6"/>
        <v>2.4829668374723907E-2</v>
      </c>
      <c r="F50" s="12">
        <f t="shared" ca="1" si="6"/>
        <v>-1.7662164929712433E-2</v>
      </c>
      <c r="G50" s="12">
        <f t="shared" ca="1" si="6"/>
        <v>-6.275218290104774E-2</v>
      </c>
      <c r="H50" s="12">
        <f t="shared" ca="1" si="6"/>
        <v>-1.6098748152846717E-3</v>
      </c>
      <c r="I50" s="12">
        <f t="shared" ca="1" si="6"/>
        <v>-3.3378424935624672E-2</v>
      </c>
      <c r="J50" s="12" t="str">
        <f t="shared" ca="1" si="6"/>
        <v/>
      </c>
      <c r="K50" s="12" t="str">
        <f t="shared" ca="1" si="6"/>
        <v/>
      </c>
      <c r="L50" s="12" t="str">
        <f t="shared" ca="1" si="6"/>
        <v/>
      </c>
      <c r="M50" s="12" t="str">
        <f t="shared" ca="1" si="6"/>
        <v/>
      </c>
      <c r="N50" s="13">
        <f>1</f>
        <v>1</v>
      </c>
      <c r="P50" s="12">
        <f t="shared" ref="P50:AA50" ca="1" si="7">VLOOKUP(P$94,$BF$4:$FC$15,62,FALSE)</f>
        <v>-5.043776848494351E-3</v>
      </c>
      <c r="Q50" s="12">
        <f t="shared" ca="1" si="7"/>
        <v>1.0079207146432853E-3</v>
      </c>
      <c r="R50" s="12">
        <f t="shared" ca="1" si="7"/>
        <v>3.9247318631774747E-3</v>
      </c>
      <c r="S50" s="12">
        <f t="shared" ca="1" si="7"/>
        <v>-1.6968269992799307E-3</v>
      </c>
      <c r="T50" s="12">
        <f t="shared" ca="1" si="7"/>
        <v>7.2303602662881147E-3</v>
      </c>
      <c r="U50" s="12">
        <f t="shared" ca="1" si="7"/>
        <v>2.9378804527932609E-4</v>
      </c>
      <c r="V50" s="12">
        <f t="shared" ca="1" si="7"/>
        <v>-3.619233923370508E-3</v>
      </c>
      <c r="W50" s="12">
        <f t="shared" ca="1" si="7"/>
        <v>1.4388040397841232E-3</v>
      </c>
      <c r="X50" s="12" t="str">
        <f t="shared" ca="1" si="7"/>
        <v/>
      </c>
      <c r="Y50" s="12" t="str">
        <f t="shared" ca="1" si="7"/>
        <v/>
      </c>
      <c r="Z50" s="12" t="str">
        <f t="shared" ca="1" si="7"/>
        <v/>
      </c>
      <c r="AA50" s="12" t="str">
        <f t="shared" ca="1" si="7"/>
        <v/>
      </c>
      <c r="AB50" s="14">
        <f>1</f>
        <v>1</v>
      </c>
      <c r="AD50" s="12">
        <f ca="1">VLOOKUP(AD$94,$BF$4:$FC$15,71,FALSE)</f>
        <v>4.1138451605217362E-2</v>
      </c>
      <c r="AE50" s="12">
        <f t="shared" ref="AE50:AO50" ca="1" si="8">VLOOKUP(AE$94,$BF$4:$FC$15,71,FALSE)</f>
        <v>-3.4951535857391122E-2</v>
      </c>
      <c r="AF50" s="12">
        <f t="shared" ca="1" si="8"/>
        <v>-1.1434489370967717E-2</v>
      </c>
      <c r="AG50" s="12">
        <f t="shared" ca="1" si="8"/>
        <v>6.079891491853737E-3</v>
      </c>
      <c r="AH50" s="12">
        <f t="shared" ca="1" si="8"/>
        <v>1.6444991294390865E-2</v>
      </c>
      <c r="AI50" s="12">
        <f t="shared" ca="1" si="8"/>
        <v>-6.3160592539607012E-3</v>
      </c>
      <c r="AJ50" s="12">
        <f t="shared" ca="1" si="8"/>
        <v>3.377007352185795E-2</v>
      </c>
      <c r="AK50" s="12">
        <f t="shared" ca="1" si="8"/>
        <v>2.1200013813839056E-3</v>
      </c>
      <c r="AL50" s="12" t="str">
        <f t="shared" ca="1" si="8"/>
        <v/>
      </c>
      <c r="AM50" s="12" t="str">
        <f t="shared" ca="1" si="8"/>
        <v/>
      </c>
      <c r="AN50" s="12" t="str">
        <f t="shared" ca="1" si="8"/>
        <v/>
      </c>
      <c r="AO50" s="12" t="str">
        <f t="shared" ca="1" si="8"/>
        <v/>
      </c>
      <c r="AP50" s="14">
        <f>1</f>
        <v>1</v>
      </c>
      <c r="AR50" s="12">
        <f ca="1">VLOOKUP(AR$94,$BF$4:$FC$15,80,FALSE)</f>
        <v>-9.2008415293723979E-3</v>
      </c>
      <c r="AS50" s="12">
        <f t="shared" ref="AS50:BC50" ca="1" si="9">VLOOKUP(AS$94,$BF$4:$FC$15,80,FALSE)</f>
        <v>3.4843868247861542E-3</v>
      </c>
      <c r="AT50" s="12">
        <f t="shared" ca="1" si="9"/>
        <v>1.3707127469375602E-2</v>
      </c>
      <c r="AU50" s="12">
        <f t="shared" ca="1" si="9"/>
        <v>-4.8700230082587845E-3</v>
      </c>
      <c r="AV50" s="12">
        <f t="shared" ca="1" si="9"/>
        <v>8.2408420736203927E-3</v>
      </c>
      <c r="AW50" s="12">
        <f t="shared" ca="1" si="9"/>
        <v>4.6733362061268189E-3</v>
      </c>
      <c r="AX50" s="12">
        <f t="shared" ca="1" si="9"/>
        <v>-5.5697067306354252E-3</v>
      </c>
      <c r="AY50" s="12">
        <f t="shared" ca="1" si="9"/>
        <v>1.6102496430950076E-3</v>
      </c>
      <c r="AZ50" s="12" t="str">
        <f t="shared" ca="1" si="9"/>
        <v/>
      </c>
      <c r="BA50" s="12" t="str">
        <f t="shared" ca="1" si="9"/>
        <v/>
      </c>
      <c r="BB50" s="12" t="str">
        <f t="shared" ca="1" si="9"/>
        <v/>
      </c>
      <c r="BC50" s="12" t="str">
        <f t="shared" ca="1" si="9"/>
        <v/>
      </c>
      <c r="BD50" s="14">
        <f>1</f>
        <v>1</v>
      </c>
      <c r="BF50" s="12">
        <f ca="1">VLOOKUP(BF$94,$BF$4:$FC$15,89,FALSE)</f>
        <v>0.13443134677783705</v>
      </c>
      <c r="BG50" s="12">
        <f t="shared" ref="BG50:BQ50" ca="1" si="10">VLOOKUP(BG$94,$BF$4:$FC$15,89,FALSE)</f>
        <v>6.6980448950037033E-3</v>
      </c>
      <c r="BH50" s="12">
        <f t="shared" ca="1" si="10"/>
        <v>-4.4632260384822958E-2</v>
      </c>
      <c r="BI50" s="12">
        <f t="shared" ca="1" si="10"/>
        <v>-7.267354314109313E-2</v>
      </c>
      <c r="BJ50" s="12">
        <f t="shared" ca="1" si="10"/>
        <v>-5.9674833052550339E-3</v>
      </c>
      <c r="BK50" s="12">
        <f t="shared" ca="1" si="10"/>
        <v>4.8189818879790019E-3</v>
      </c>
      <c r="BL50" s="12">
        <f t="shared" ca="1" si="10"/>
        <v>4.0561685870470807E-2</v>
      </c>
      <c r="BM50" s="12">
        <f t="shared" ca="1" si="10"/>
        <v>-3.4313055365686823E-2</v>
      </c>
      <c r="BN50" s="12" t="str">
        <f t="shared" ca="1" si="10"/>
        <v/>
      </c>
      <c r="BO50" s="12" t="str">
        <f t="shared" ca="1" si="10"/>
        <v/>
      </c>
      <c r="BP50" s="12" t="str">
        <f t="shared" ca="1" si="10"/>
        <v/>
      </c>
      <c r="BQ50" s="12" t="str">
        <f t="shared" ca="1" si="10"/>
        <v/>
      </c>
      <c r="BR50" s="14">
        <f>1</f>
        <v>1</v>
      </c>
      <c r="BT50" s="12">
        <f ca="1">VLOOKUP(BT$94,$BF$4:$FC$15,98,FALSE)</f>
        <v>2.1324854461675501E-2</v>
      </c>
      <c r="BU50" s="12">
        <f t="shared" ref="BU50:CE50" ca="1" si="11">VLOOKUP(BU$94,$BF$4:$FC$15,98,FALSE)</f>
        <v>-2.0565570122426421E-2</v>
      </c>
      <c r="BV50" s="12">
        <f t="shared" ca="1" si="11"/>
        <v>-1.4469586879800815E-2</v>
      </c>
      <c r="BW50" s="12">
        <f t="shared" ca="1" si="11"/>
        <v>6.1464177298441128E-2</v>
      </c>
      <c r="BX50" s="12">
        <f t="shared" ca="1" si="11"/>
        <v>-1.6894588527908459E-2</v>
      </c>
      <c r="BY50" s="12">
        <f t="shared" ca="1" si="11"/>
        <v>-6.6344290533268228E-3</v>
      </c>
      <c r="BZ50" s="12">
        <f t="shared" ca="1" si="11"/>
        <v>2.3551698133656148E-2</v>
      </c>
      <c r="CA50" s="12">
        <f t="shared" ca="1" si="11"/>
        <v>-8.2964028332623042E-3</v>
      </c>
      <c r="CB50" s="12" t="str">
        <f t="shared" ca="1" si="11"/>
        <v/>
      </c>
      <c r="CC50" s="12" t="str">
        <f t="shared" ca="1" si="11"/>
        <v/>
      </c>
      <c r="CD50" s="12" t="str">
        <f t="shared" ca="1" si="11"/>
        <v/>
      </c>
      <c r="CE50" s="12" t="str">
        <f t="shared" ca="1" si="11"/>
        <v/>
      </c>
      <c r="CF50" s="14">
        <f>1</f>
        <v>1</v>
      </c>
    </row>
    <row r="51" spans="1:84" x14ac:dyDescent="0.25">
      <c r="B51" s="12">
        <f t="shared" ref="B51:M51" ca="1" si="12">VLOOKUP(B$94,$BF$17:$FC$28,2,FALSE)</f>
        <v>4.7749189999999997E-2</v>
      </c>
      <c r="C51" s="12">
        <f t="shared" ca="1" si="12"/>
        <v>3.5783660000000002E-2</v>
      </c>
      <c r="D51" s="12">
        <f t="shared" ca="1" si="12"/>
        <v>5.0330519999999997E-3</v>
      </c>
      <c r="E51" s="12">
        <f t="shared" ca="1" si="12"/>
        <v>3.1338809999999998E-3</v>
      </c>
      <c r="F51" s="12">
        <f t="shared" ca="1" si="12"/>
        <v>4.4450200000000002E-2</v>
      </c>
      <c r="G51" s="12">
        <f t="shared" ca="1" si="12"/>
        <v>-5.5187149999999996E-3</v>
      </c>
      <c r="H51" s="12">
        <f t="shared" ca="1" si="12"/>
        <v>6.9981440000000006E-2</v>
      </c>
      <c r="I51" s="12">
        <f t="shared" ca="1" si="12"/>
        <v>3.6622669999999996E-2</v>
      </c>
      <c r="J51" s="12">
        <f t="shared" ca="1" si="12"/>
        <v>-9.8846170000000001E-3</v>
      </c>
      <c r="K51" s="12">
        <f t="shared" ca="1" si="12"/>
        <v>4.783453E-2</v>
      </c>
      <c r="L51" s="12">
        <f t="shared" ca="1" si="12"/>
        <v>7.3153690000000004E-3</v>
      </c>
      <c r="M51" s="12">
        <f t="shared" ca="1" si="12"/>
        <v>2.1195599999999998E-2</v>
      </c>
      <c r="N51" s="5">
        <f>1</f>
        <v>1</v>
      </c>
      <c r="P51" s="12">
        <f ca="1">VLOOKUP(P$94,$BF$17:$FC$28,11,FALSE)</f>
        <v>-5.4909859999999998E-3</v>
      </c>
      <c r="Q51" s="12">
        <f t="shared" ref="Q51:AA51" ca="1" si="13">VLOOKUP(Q$94,$BF$17:$FC$28,11,FALSE)</f>
        <v>8.6039819999999996E-3</v>
      </c>
      <c r="R51" s="12">
        <f t="shared" ca="1" si="13"/>
        <v>-7.325336E-3</v>
      </c>
      <c r="S51" s="12">
        <f t="shared" ca="1" si="13"/>
        <v>-6.4569689999999995E-4</v>
      </c>
      <c r="T51" s="12">
        <f t="shared" ca="1" si="13"/>
        <v>1.370544E-3</v>
      </c>
      <c r="U51" s="12">
        <f t="shared" ca="1" si="13"/>
        <v>-8.5090640000000002E-3</v>
      </c>
      <c r="V51" s="12">
        <f t="shared" ca="1" si="13"/>
        <v>2.3320900000000002E-3</v>
      </c>
      <c r="W51" s="12">
        <f t="shared" ca="1" si="13"/>
        <v>4.2909910000000001E-3</v>
      </c>
      <c r="X51" s="12">
        <f t="shared" ca="1" si="13"/>
        <v>-2.4172550000000001E-3</v>
      </c>
      <c r="Y51" s="12">
        <f t="shared" ca="1" si="13"/>
        <v>2.4231130000000002E-3</v>
      </c>
      <c r="Z51" s="12">
        <f t="shared" ca="1" si="13"/>
        <v>-2.6082149999999997E-3</v>
      </c>
      <c r="AA51" s="12">
        <f t="shared" ca="1" si="13"/>
        <v>-4.2071799999999996E-3</v>
      </c>
      <c r="AB51" s="14">
        <f>1</f>
        <v>1</v>
      </c>
      <c r="AD51" s="12">
        <f ca="1">VLOOKUP(AD$94,$BF$17:$FC$28,20,FALSE)</f>
        <v>1.481873E-2</v>
      </c>
      <c r="AE51" s="12">
        <f t="shared" ref="AE51:AO51" ca="1" si="14">VLOOKUP(AE$94,$BF$17:$FC$28,20,FALSE)</f>
        <v>3.6456879999999997E-2</v>
      </c>
      <c r="AF51" s="12">
        <f t="shared" ca="1" si="14"/>
        <v>1.337354E-2</v>
      </c>
      <c r="AG51" s="12">
        <f t="shared" ca="1" si="14"/>
        <v>1.6501079999999998E-2</v>
      </c>
      <c r="AH51" s="12">
        <f t="shared" ca="1" si="14"/>
        <v>2.664323E-2</v>
      </c>
      <c r="AI51" s="12">
        <f t="shared" ca="1" si="14"/>
        <v>-3.1749769999999998E-3</v>
      </c>
      <c r="AJ51" s="12">
        <f t="shared" ca="1" si="14"/>
        <v>1.553877E-2</v>
      </c>
      <c r="AK51" s="12">
        <f t="shared" ca="1" si="14"/>
        <v>2.9337370000000001E-3</v>
      </c>
      <c r="AL51" s="12">
        <f t="shared" ca="1" si="14"/>
        <v>2.184266E-2</v>
      </c>
      <c r="AM51" s="12">
        <f t="shared" ca="1" si="14"/>
        <v>2.299499E-2</v>
      </c>
      <c r="AN51" s="12">
        <f t="shared" ca="1" si="14"/>
        <v>2.9103360000000002E-2</v>
      </c>
      <c r="AO51" s="12">
        <f t="shared" ca="1" si="14"/>
        <v>1.316733E-2</v>
      </c>
      <c r="AP51" s="14">
        <f>1</f>
        <v>1</v>
      </c>
      <c r="AR51" s="12">
        <f ca="1">VLOOKUP(AR$94,$BF$17:$FC$28,29,FALSE)</f>
        <v>-2.6494670000000001E-2</v>
      </c>
      <c r="AS51" s="12">
        <f t="shared" ref="AS51:BC51" ca="1" si="15">VLOOKUP(AS$94,$BF$17:$FC$28,29,FALSE)</f>
        <v>1.061104E-2</v>
      </c>
      <c r="AT51" s="12">
        <f t="shared" ca="1" si="15"/>
        <v>-7.2342379999999996E-3</v>
      </c>
      <c r="AU51" s="12">
        <f t="shared" ca="1" si="15"/>
        <v>1.421161E-2</v>
      </c>
      <c r="AV51" s="12">
        <f t="shared" ca="1" si="15"/>
        <v>8.2697120000000002E-3</v>
      </c>
      <c r="AW51" s="12">
        <f t="shared" ca="1" si="15"/>
        <v>-7.3541310000000007E-3</v>
      </c>
      <c r="AX51" s="12">
        <f t="shared" ca="1" si="15"/>
        <v>1.7554300000000001E-3</v>
      </c>
      <c r="AY51" s="12">
        <f t="shared" ca="1" si="15"/>
        <v>9.7651539999999998E-3</v>
      </c>
      <c r="AZ51" s="12">
        <f t="shared" ca="1" si="15"/>
        <v>-6.3204929999999999E-3</v>
      </c>
      <c r="BA51" s="12">
        <f t="shared" ca="1" si="15"/>
        <v>9.6230770000000007E-3</v>
      </c>
      <c r="BB51" s="12">
        <f t="shared" ca="1" si="15"/>
        <v>4.3305419999999997E-3</v>
      </c>
      <c r="BC51" s="12">
        <f t="shared" ca="1" si="15"/>
        <v>-7.8428209999999998E-3</v>
      </c>
      <c r="BD51" s="14">
        <f>1</f>
        <v>1</v>
      </c>
      <c r="BF51" s="12">
        <f ca="1">VLOOKUP(BF$94,$BF$17:$FC$28,38,FALSE)</f>
        <v>-1.5561210000000001E-2</v>
      </c>
      <c r="BG51" s="12">
        <f t="shared" ref="BG51:BQ51" ca="1" si="16">VLOOKUP(BG$94,$BF$17:$FC$28,38,FALSE)</f>
        <v>-6.1771760000000002E-2</v>
      </c>
      <c r="BH51" s="12">
        <f t="shared" ca="1" si="16"/>
        <v>1.906737E-2</v>
      </c>
      <c r="BI51" s="12">
        <f t="shared" ca="1" si="16"/>
        <v>-5.1843189999999997E-3</v>
      </c>
      <c r="BJ51" s="12">
        <f t="shared" ca="1" si="16"/>
        <v>-6.0935959999999997E-2</v>
      </c>
      <c r="BK51" s="12">
        <f t="shared" ca="1" si="16"/>
        <v>-2.646039E-2</v>
      </c>
      <c r="BL51" s="12">
        <f t="shared" ca="1" si="16"/>
        <v>4.2875310000000007E-2</v>
      </c>
      <c r="BM51" s="12">
        <f t="shared" ca="1" si="16"/>
        <v>9.2395920000000006E-2</v>
      </c>
      <c r="BN51" s="12">
        <f t="shared" ca="1" si="16"/>
        <v>4.1833250000000002E-2</v>
      </c>
      <c r="BO51" s="12">
        <f t="shared" ca="1" si="16"/>
        <v>-1.0163420000000001E-2</v>
      </c>
      <c r="BP51" s="12">
        <f t="shared" ca="1" si="16"/>
        <v>2.939628E-2</v>
      </c>
      <c r="BQ51" s="12">
        <f t="shared" ca="1" si="16"/>
        <v>3.8280519999999998E-2</v>
      </c>
      <c r="BR51" s="14">
        <f>1</f>
        <v>1</v>
      </c>
      <c r="BT51" s="12">
        <f ca="1">VLOOKUP(BT$94,$BF$17:$FC$28,47,FALSE)</f>
        <v>-2.747109E-2</v>
      </c>
      <c r="BU51" s="12">
        <f t="shared" ref="BU51:CE51" ca="1" si="17">VLOOKUP(BU$94,$BF$17:$FC$28,47,FALSE)</f>
        <v>3.1539890000000001E-2</v>
      </c>
      <c r="BV51" s="12">
        <f t="shared" ca="1" si="17"/>
        <v>1.9184650000000001E-2</v>
      </c>
      <c r="BW51" s="12">
        <f t="shared" ca="1" si="17"/>
        <v>1.029326E-2</v>
      </c>
      <c r="BX51" s="12">
        <f t="shared" ca="1" si="17"/>
        <v>3.5988199999999998E-2</v>
      </c>
      <c r="BY51" s="12">
        <f t="shared" ca="1" si="17"/>
        <v>-3.5307520000000002E-2</v>
      </c>
      <c r="BZ51" s="12">
        <f t="shared" ca="1" si="17"/>
        <v>-1.078778E-2</v>
      </c>
      <c r="CA51" s="12">
        <f t="shared" ca="1" si="17"/>
        <v>-1.5970519999999998E-2</v>
      </c>
      <c r="CB51" s="12">
        <f t="shared" ca="1" si="17"/>
        <v>4.5568039999999997E-2</v>
      </c>
      <c r="CC51" s="12">
        <f t="shared" ca="1" si="17"/>
        <v>1.2681670000000001E-2</v>
      </c>
      <c r="CD51" s="12">
        <f t="shared" ca="1" si="17"/>
        <v>-1.4209590000000001E-2</v>
      </c>
      <c r="CE51" s="12">
        <f t="shared" ca="1" si="17"/>
        <v>6.0060059999999995E-4</v>
      </c>
      <c r="CF51" s="14">
        <f>1</f>
        <v>1</v>
      </c>
    </row>
    <row r="52" spans="1:84" x14ac:dyDescent="0.25">
      <c r="B52" s="12">
        <f t="shared" ref="B52:M52" ca="1" si="18">VLOOKUP(B$94,$BF$17:$FC$28,53,FALSE)</f>
        <v>4.8295447669376192E-2</v>
      </c>
      <c r="C52" s="12">
        <f t="shared" ca="1" si="18"/>
        <v>3.6396667220795778E-2</v>
      </c>
      <c r="D52" s="12">
        <f t="shared" ca="1" si="18"/>
        <v>5.6771453130134899E-3</v>
      </c>
      <c r="E52" s="12">
        <f t="shared" ca="1" si="18"/>
        <v>3.6484533208789114E-3</v>
      </c>
      <c r="F52" s="12">
        <f t="shared" ca="1" si="18"/>
        <v>4.5115428885896154E-2</v>
      </c>
      <c r="G52" s="12">
        <f t="shared" ca="1" si="18"/>
        <v>-4.7622902638794285E-3</v>
      </c>
      <c r="H52" s="12">
        <f t="shared" ca="1" si="18"/>
        <v>7.0963805993902784E-2</v>
      </c>
      <c r="I52" s="12">
        <f t="shared" ca="1" si="18"/>
        <v>3.7464917196493037E-2</v>
      </c>
      <c r="J52" s="12">
        <f t="shared" ca="1" si="18"/>
        <v>-9.1028773470195716E-3</v>
      </c>
      <c r="K52" s="12">
        <f t="shared" ca="1" si="18"/>
        <v>4.8428131161569736E-2</v>
      </c>
      <c r="L52" s="12">
        <f t="shared" ca="1" si="18"/>
        <v>7.9324592002278874E-3</v>
      </c>
      <c r="M52" s="12">
        <f t="shared" ca="1" si="18"/>
        <v>2.1832115135293893E-2</v>
      </c>
      <c r="N52" s="15">
        <f>1</f>
        <v>1</v>
      </c>
      <c r="P52" s="12">
        <f ca="1">VLOOKUP(P$94,$BF$17:$FC$28,62,FALSE)</f>
        <v>-5.2783304454901477E-3</v>
      </c>
      <c r="Q52" s="12">
        <f t="shared" ref="Q52:AA52" ca="1" si="19">VLOOKUP(Q$94,$BF$17:$FC$28,62,FALSE)</f>
        <v>8.5727424494047594E-3</v>
      </c>
      <c r="R52" s="12">
        <f t="shared" ca="1" si="19"/>
        <v>-7.2897747592494504E-3</v>
      </c>
      <c r="S52" s="12">
        <f t="shared" ca="1" si="19"/>
        <v>-5.8337215225145718E-4</v>
      </c>
      <c r="T52" s="12">
        <f t="shared" ca="1" si="19"/>
        <v>1.684163526670047E-3</v>
      </c>
      <c r="U52" s="12">
        <f t="shared" ca="1" si="19"/>
        <v>-8.4958086293148872E-3</v>
      </c>
      <c r="V52" s="12">
        <f t="shared" ca="1" si="19"/>
        <v>2.5992552566250189E-3</v>
      </c>
      <c r="W52" s="12">
        <f t="shared" ca="1" si="19"/>
        <v>4.328698956923476E-3</v>
      </c>
      <c r="X52" s="12">
        <f t="shared" ca="1" si="19"/>
        <v>-2.409834039423049E-3</v>
      </c>
      <c r="Y52" s="12">
        <f t="shared" ca="1" si="19"/>
        <v>2.6448861077984862E-3</v>
      </c>
      <c r="Z52" s="12">
        <f t="shared" ca="1" si="19"/>
        <v>-2.5546239346434553E-3</v>
      </c>
      <c r="AA52" s="12">
        <f t="shared" ca="1" si="19"/>
        <v>-4.1176226609500868E-3</v>
      </c>
      <c r="AB52" s="14">
        <f>1</f>
        <v>1</v>
      </c>
      <c r="AD52" s="12">
        <f ca="1">VLOOKUP(AD$94,$BF$17:$FC$28,71,FALSE)</f>
        <v>1.4872714390427066E-2</v>
      </c>
      <c r="AE52" s="12">
        <f t="shared" ref="AE52:AO52" ca="1" si="20">VLOOKUP(AE$94,$BF$17:$FC$28,71,FALSE)</f>
        <v>3.630166215224525E-2</v>
      </c>
      <c r="AF52" s="12">
        <f t="shared" ca="1" si="20"/>
        <v>1.3245449595787644E-2</v>
      </c>
      <c r="AG52" s="12">
        <f t="shared" ca="1" si="20"/>
        <v>1.618924780916731E-2</v>
      </c>
      <c r="AH52" s="12">
        <f t="shared" ca="1" si="20"/>
        <v>2.6856772803030754E-2</v>
      </c>
      <c r="AI52" s="12">
        <f t="shared" ca="1" si="20"/>
        <v>-2.9096603820934989E-3</v>
      </c>
      <c r="AJ52" s="12">
        <f t="shared" ca="1" si="20"/>
        <v>1.5720916549537521E-2</v>
      </c>
      <c r="AK52" s="12">
        <f t="shared" ca="1" si="20"/>
        <v>3.1505489324658918E-3</v>
      </c>
      <c r="AL52" s="12">
        <f t="shared" ca="1" si="20"/>
        <v>2.1878714288693143E-2</v>
      </c>
      <c r="AM52" s="12">
        <f t="shared" ca="1" si="20"/>
        <v>2.3247582317365165E-2</v>
      </c>
      <c r="AN52" s="12">
        <f t="shared" ca="1" si="20"/>
        <v>2.9199056585683846E-2</v>
      </c>
      <c r="AO52" s="12">
        <f t="shared" ca="1" si="20"/>
        <v>1.3416611767090606E-2</v>
      </c>
      <c r="AP52" s="14">
        <f>1</f>
        <v>1</v>
      </c>
      <c r="AR52" s="12">
        <f ca="1">VLOOKUP(AR$94,$BF$17:$FC$28,80,FALSE)</f>
        <v>-2.6192504258943764E-2</v>
      </c>
      <c r="AS52" s="12">
        <f t="shared" ref="AS52:BC52" ca="1" si="21">VLOOKUP(AS$94,$BF$17:$FC$28,80,FALSE)</f>
        <v>1.0764066055996915E-2</v>
      </c>
      <c r="AT52" s="12">
        <f t="shared" ca="1" si="21"/>
        <v>-7.2359746650741989E-3</v>
      </c>
      <c r="AU52" s="12">
        <f t="shared" ca="1" si="21"/>
        <v>1.4428113675068788E-2</v>
      </c>
      <c r="AV52" s="12">
        <f t="shared" ca="1" si="21"/>
        <v>8.5169543444462877E-3</v>
      </c>
      <c r="AW52" s="12">
        <f t="shared" ca="1" si="21"/>
        <v>-7.3283076295579449E-3</v>
      </c>
      <c r="AX52" s="12">
        <f t="shared" ca="1" si="21"/>
        <v>2.0389243412438853E-3</v>
      </c>
      <c r="AY52" s="12">
        <f t="shared" ca="1" si="21"/>
        <v>9.7967445176855503E-3</v>
      </c>
      <c r="AZ52" s="12">
        <f t="shared" ca="1" si="21"/>
        <v>-6.1236479709450876E-3</v>
      </c>
      <c r="BA52" s="12">
        <f t="shared" ca="1" si="21"/>
        <v>9.8586790950561439E-3</v>
      </c>
      <c r="BB52" s="12">
        <f t="shared" ca="1" si="21"/>
        <v>4.363945119076341E-3</v>
      </c>
      <c r="BC52" s="12">
        <f t="shared" ca="1" si="21"/>
        <v>-7.636154254913036E-3</v>
      </c>
      <c r="BD52" s="14">
        <f>1</f>
        <v>1</v>
      </c>
      <c r="BF52" s="16">
        <f ca="1">VLOOKUP(BF$94,$BF$17:$FC$28,89,FALSE)</f>
        <v>-1.5653754905656198E-2</v>
      </c>
      <c r="BG52" s="16">
        <f t="shared" ref="BG52:BQ52" ca="1" si="22">VLOOKUP(BG$94,$BF$17:$FC$28,89,FALSE)</f>
        <v>-6.1313210947178669E-2</v>
      </c>
      <c r="BH52" s="16">
        <f t="shared" ca="1" si="22"/>
        <v>1.962901638950881E-2</v>
      </c>
      <c r="BI52" s="16">
        <f t="shared" ca="1" si="22"/>
        <v>-4.7304134993293818E-3</v>
      </c>
      <c r="BJ52" s="16">
        <f t="shared" ca="1" si="22"/>
        <v>-6.0510759044691359E-2</v>
      </c>
      <c r="BK52" s="16">
        <f t="shared" ca="1" si="22"/>
        <v>-2.6729757619994476E-2</v>
      </c>
      <c r="BL52" s="16">
        <f t="shared" ca="1" si="22"/>
        <v>4.2514675838526979E-2</v>
      </c>
      <c r="BM52" s="16">
        <f t="shared" ca="1" si="22"/>
        <v>9.418797906382563E-2</v>
      </c>
      <c r="BN52" s="16">
        <f t="shared" ca="1" si="22"/>
        <v>4.262072092496022E-2</v>
      </c>
      <c r="BO52" s="16">
        <f t="shared" ca="1" si="22"/>
        <v>-1.0002174385735956E-2</v>
      </c>
      <c r="BP52" s="16">
        <f t="shared" ca="1" si="22"/>
        <v>3.0375576542938685E-2</v>
      </c>
      <c r="BQ52" s="16">
        <f t="shared" ca="1" si="22"/>
        <v>3.7963890606015398E-2</v>
      </c>
      <c r="BR52" s="14">
        <f>1</f>
        <v>1</v>
      </c>
      <c r="BT52" s="16">
        <f ca="1">VLOOKUP(BT$94,$BF$17:$FC$28,98,FALSE)</f>
        <v>-2.6934388729530405E-2</v>
      </c>
      <c r="BU52" s="16">
        <f t="shared" ref="BU52:CE52" ca="1" si="23">VLOOKUP(BU$94,$BF$17:$FC$28,98,FALSE)</f>
        <v>3.1287003592146909E-2</v>
      </c>
      <c r="BV52" s="16">
        <f t="shared" ca="1" si="23"/>
        <v>1.9319045264313231E-2</v>
      </c>
      <c r="BW52" s="16">
        <f t="shared" ca="1" si="23"/>
        <v>8.5618140254725313E-3</v>
      </c>
      <c r="BX52" s="16">
        <f t="shared" ca="1" si="23"/>
        <v>3.4590043923865318E-2</v>
      </c>
      <c r="BY52" s="16">
        <f t="shared" ca="1" si="23"/>
        <v>-3.5637986637456022E-2</v>
      </c>
      <c r="BZ52" s="16">
        <f t="shared" ca="1" si="23"/>
        <v>-1.0427543389304395E-2</v>
      </c>
      <c r="CA52" s="16">
        <f t="shared" ca="1" si="23"/>
        <v>-1.5718203552399421E-2</v>
      </c>
      <c r="CB52" s="16">
        <f t="shared" ca="1" si="23"/>
        <v>4.5792569270737722E-2</v>
      </c>
      <c r="CC52" s="16">
        <f t="shared" ca="1" si="23"/>
        <v>1.6989966246323377E-2</v>
      </c>
      <c r="CD52" s="16">
        <f t="shared" ca="1" si="23"/>
        <v>-1.6554028744804179E-2</v>
      </c>
      <c r="CE52" s="16">
        <f t="shared" ca="1" si="23"/>
        <v>4.2935792523162764E-4</v>
      </c>
      <c r="CF52" s="14">
        <f>1</f>
        <v>1</v>
      </c>
    </row>
    <row r="53" spans="1:84" x14ac:dyDescent="0.25">
      <c r="B53" s="12">
        <f t="shared" ref="B53:M53" ca="1" si="24">VLOOKUP(B$94,$BF$30:$FC$41,2,FALSE)</f>
        <v>-0.1254315</v>
      </c>
      <c r="C53" s="12">
        <f t="shared" ca="1" si="24"/>
        <v>-3.2955990000000004E-2</v>
      </c>
      <c r="D53" s="12">
        <f t="shared" ca="1" si="24"/>
        <v>0.1267173</v>
      </c>
      <c r="E53" s="12">
        <f t="shared" ca="1" si="24"/>
        <v>-8.5027080000000003E-4</v>
      </c>
      <c r="F53" s="12">
        <f t="shared" ca="1" si="24"/>
        <v>-1.3995779999999999E-2</v>
      </c>
      <c r="G53" s="12">
        <f t="shared" ca="1" si="24"/>
        <v>2.6949559999999997E-2</v>
      </c>
      <c r="H53" s="12">
        <f t="shared" ca="1" si="24"/>
        <v>3.3008559999999999E-2</v>
      </c>
      <c r="I53" s="12">
        <f t="shared" ca="1" si="24"/>
        <v>5.8771919999999998E-2</v>
      </c>
      <c r="J53" s="12">
        <f t="shared" ca="1" si="24"/>
        <v>9.7456720000000004E-3</v>
      </c>
      <c r="K53" s="12">
        <f t="shared" ca="1" si="24"/>
        <v>-1.4118530000000001E-2</v>
      </c>
      <c r="L53" s="12">
        <f t="shared" ca="1" si="24"/>
        <v>1.050298E-2</v>
      </c>
      <c r="M53" s="12">
        <f t="shared" ca="1" si="24"/>
        <v>-4.0258890000000006E-2</v>
      </c>
      <c r="N53" s="5">
        <f>1</f>
        <v>1</v>
      </c>
      <c r="P53" s="12">
        <f ca="1">VLOOKUP(P$94,$BF$30:$FC$41,11,FALSE)</f>
        <v>7.4858499999999996E-3</v>
      </c>
      <c r="Q53" s="12">
        <f t="shared" ref="Q53:AA53" ca="1" si="25">VLOOKUP(Q$94,$BF$30:$FC$41,11,FALSE)</f>
        <v>4.5808720000000006E-3</v>
      </c>
      <c r="R53" s="12">
        <f t="shared" ca="1" si="25"/>
        <v>-3.2617560000000002E-3</v>
      </c>
      <c r="S53" s="12">
        <f t="shared" ca="1" si="25"/>
        <v>-1.818016E-3</v>
      </c>
      <c r="T53" s="12">
        <f t="shared" ca="1" si="25"/>
        <v>2.6228659999999997E-3</v>
      </c>
      <c r="U53" s="12">
        <f t="shared" ca="1" si="25"/>
        <v>5.928493E-3</v>
      </c>
      <c r="V53" s="12">
        <f t="shared" ca="1" si="25"/>
        <v>0</v>
      </c>
      <c r="W53" s="12">
        <f t="shared" ca="1" si="25"/>
        <v>-2.2791109999999999E-3</v>
      </c>
      <c r="X53" s="12">
        <f t="shared" ca="1" si="25"/>
        <v>2.0072989999999997E-3</v>
      </c>
      <c r="Y53" s="12">
        <f t="shared" ca="1" si="25"/>
        <v>-6.2830079999999996E-3</v>
      </c>
      <c r="Z53" s="12">
        <f t="shared" ca="1" si="25"/>
        <v>1.9021979999999999E-3</v>
      </c>
      <c r="AA53" s="12">
        <f t="shared" ca="1" si="25"/>
        <v>3.213367E-3</v>
      </c>
      <c r="AB53" s="14">
        <f>1</f>
        <v>1</v>
      </c>
      <c r="AD53" s="16">
        <f ca="1">VLOOKUP(AD$94,$BF$30:$FC$41,20,FALSE)</f>
        <v>-4.9951839999999997E-2</v>
      </c>
      <c r="AE53" s="16">
        <f t="shared" ref="AE53:AO53" ca="1" si="26">VLOOKUP(AE$94,$BF$30:$FC$41,20,FALSE)</f>
        <v>8.4658569999999998E-4</v>
      </c>
      <c r="AF53" s="16">
        <f t="shared" ca="1" si="26"/>
        <v>6.5758250000000004E-2</v>
      </c>
      <c r="AG53" s="16">
        <f t="shared" ca="1" si="26"/>
        <v>4.6379860000000002E-3</v>
      </c>
      <c r="AH53" s="16">
        <f t="shared" ca="1" si="26"/>
        <v>7.3711389999999996E-3</v>
      </c>
      <c r="AI53" s="16">
        <f t="shared" ca="1" si="26"/>
        <v>-4.6151819999999998E-3</v>
      </c>
      <c r="AJ53" s="16">
        <f t="shared" ca="1" si="26"/>
        <v>3.2279429999999998E-2</v>
      </c>
      <c r="AK53" s="16">
        <f t="shared" ca="1" si="26"/>
        <v>-4.0593210000000003E-3</v>
      </c>
      <c r="AL53" s="16">
        <f t="shared" ca="1" si="26"/>
        <v>2.3645900000000002E-3</v>
      </c>
      <c r="AM53" s="16">
        <f t="shared" ca="1" si="26"/>
        <v>-2.9771809999999999E-2</v>
      </c>
      <c r="AN53" s="16">
        <f t="shared" ca="1" si="26"/>
        <v>1.32216E-2</v>
      </c>
      <c r="AO53" s="16">
        <f t="shared" ca="1" si="26"/>
        <v>1.5577220000000001E-2</v>
      </c>
      <c r="AP53" s="14">
        <f>1</f>
        <v>1</v>
      </c>
      <c r="AR53" s="16">
        <f ca="1">VLOOKUP(AR$94,$BF$30:$FC$41,29,FALSE)</f>
        <v>2.3267630000000001E-2</v>
      </c>
      <c r="AS53" s="16">
        <f t="shared" ref="AS53:BC53" ca="1" si="27">VLOOKUP(AS$94,$BF$30:$FC$41,29,FALSE)</f>
        <v>1.272505E-2</v>
      </c>
      <c r="AT53" s="16">
        <f t="shared" ca="1" si="27"/>
        <v>3.7151980000000003E-3</v>
      </c>
      <c r="AU53" s="16">
        <f t="shared" ca="1" si="27"/>
        <v>-1.267384E-2</v>
      </c>
      <c r="AV53" s="16">
        <f t="shared" ca="1" si="27"/>
        <v>1.2436350000000001E-2</v>
      </c>
      <c r="AW53" s="16">
        <f t="shared" ca="1" si="27"/>
        <v>2.872363E-2</v>
      </c>
      <c r="AX53" s="16">
        <f t="shared" ca="1" si="27"/>
        <v>6.6404439999999997E-3</v>
      </c>
      <c r="AY53" s="16">
        <f t="shared" ca="1" si="27"/>
        <v>-7.3562919999999995E-3</v>
      </c>
      <c r="AZ53" s="16">
        <f t="shared" ca="1" si="27"/>
        <v>2.583644E-3</v>
      </c>
      <c r="BA53" s="16">
        <f t="shared" ca="1" si="27"/>
        <v>-1.9730660000000001E-2</v>
      </c>
      <c r="BB53" s="16">
        <f t="shared" ca="1" si="27"/>
        <v>-1.7392460000000002E-2</v>
      </c>
      <c r="BC53" s="16">
        <f t="shared" ca="1" si="27"/>
        <v>2.497169E-3</v>
      </c>
      <c r="BD53" s="14">
        <f>1</f>
        <v>1</v>
      </c>
      <c r="BF53" s="16">
        <f ca="1">VLOOKUP(BF$94,$BF$30:$FC$41,38,FALSE)</f>
        <v>-1.5783599999999998E-2</v>
      </c>
      <c r="BG53" s="16">
        <f t="shared" ref="BG53:BQ53" ca="1" si="28">VLOOKUP(BG$94,$BF$30:$FC$41,38,FALSE)</f>
        <v>2.1597770000000002E-2</v>
      </c>
      <c r="BH53" s="16">
        <f t="shared" ca="1" si="28"/>
        <v>0.13823389999999999</v>
      </c>
      <c r="BI53" s="16">
        <f t="shared" ca="1" si="28"/>
        <v>9.4011320000000009E-2</v>
      </c>
      <c r="BJ53" s="16">
        <f t="shared" ca="1" si="28"/>
        <v>-5.8608779999999999E-2</v>
      </c>
      <c r="BK53" s="16">
        <f t="shared" ca="1" si="28"/>
        <v>2.0285419999999998E-2</v>
      </c>
      <c r="BL53" s="16">
        <f t="shared" ca="1" si="28"/>
        <v>1.92903E-2</v>
      </c>
      <c r="BM53" s="16">
        <f t="shared" ca="1" si="28"/>
        <v>2.80626E-2</v>
      </c>
      <c r="BN53" s="16">
        <f t="shared" ca="1" si="28"/>
        <v>4.0069840000000002E-2</v>
      </c>
      <c r="BO53" s="16">
        <f t="shared" ca="1" si="28"/>
        <v>1.3528170000000001E-3</v>
      </c>
      <c r="BP53" s="16">
        <f t="shared" ca="1" si="28"/>
        <v>4.7772500000000002E-2</v>
      </c>
      <c r="BQ53" s="16">
        <f t="shared" ca="1" si="28"/>
        <v>0.12486710000000001</v>
      </c>
      <c r="BR53" s="14">
        <f>1</f>
        <v>1</v>
      </c>
      <c r="BT53" s="16">
        <f ca="1">VLOOKUP(BT$94,$BF$30:$FC$41,47,FALSE)</f>
        <v>-5.5432849999999999E-2</v>
      </c>
      <c r="BU53" s="16">
        <f t="shared" ref="BU53:CE53" ca="1" si="29">VLOOKUP(BU$94,$BF$30:$FC$41,47,FALSE)</f>
        <v>-7.667732E-3</v>
      </c>
      <c r="BV53" s="16">
        <f t="shared" ca="1" si="29"/>
        <v>1.2878300000000001E-2</v>
      </c>
      <c r="BW53" s="16">
        <f t="shared" ca="1" si="29"/>
        <v>3.1419429999999998E-2</v>
      </c>
      <c r="BX53" s="16">
        <f t="shared" ca="1" si="29"/>
        <v>2.1698700000000001E-2</v>
      </c>
      <c r="BY53" s="16">
        <f t="shared" ca="1" si="29"/>
        <v>-3.6407769999999999E-2</v>
      </c>
      <c r="BZ53" s="16">
        <f t="shared" ca="1" si="29"/>
        <v>1.4974400000000001E-2</v>
      </c>
      <c r="CA53" s="16">
        <f t="shared" ca="1" si="29"/>
        <v>1.2755099999999999E-3</v>
      </c>
      <c r="CB53" s="16">
        <f t="shared" ca="1" si="29"/>
        <v>-4.3966229999999997E-3</v>
      </c>
      <c r="CC53" s="16">
        <f t="shared" ca="1" si="29"/>
        <v>1.844306E-3</v>
      </c>
      <c r="CD53" s="16">
        <f t="shared" ca="1" si="29"/>
        <v>2.072539E-2</v>
      </c>
      <c r="CE53" s="16">
        <f t="shared" ca="1" si="29"/>
        <v>5.8375640000000006E-2</v>
      </c>
      <c r="CF53" s="14">
        <f>1</f>
        <v>1</v>
      </c>
    </row>
    <row r="54" spans="1:84" x14ac:dyDescent="0.25">
      <c r="B54" s="12">
        <f t="shared" ref="B54:M54" ca="1" si="30">VLOOKUP(B$94,$BF$30:$FC$41,53,FALSE)</f>
        <v>-0.12496360544330223</v>
      </c>
      <c r="C54" s="12">
        <f t="shared" ca="1" si="30"/>
        <v>-3.2439907760178383E-2</v>
      </c>
      <c r="D54" s="12">
        <f t="shared" ca="1" si="30"/>
        <v>0.12741988507942492</v>
      </c>
      <c r="E54" s="12">
        <f t="shared" ca="1" si="30"/>
        <v>-3.1932395176600801E-4</v>
      </c>
      <c r="F54" s="12">
        <f t="shared" ca="1" si="30"/>
        <v>-1.3385117611161883E-2</v>
      </c>
      <c r="G54" s="12">
        <f t="shared" ca="1" si="30"/>
        <v>2.7968077400048575E-2</v>
      </c>
      <c r="H54" s="12">
        <f t="shared" ca="1" si="30"/>
        <v>3.3474968665159206E-2</v>
      </c>
      <c r="I54" s="12">
        <f t="shared" ca="1" si="30"/>
        <v>5.9311191789545026E-2</v>
      </c>
      <c r="J54" s="12">
        <f t="shared" ca="1" si="30"/>
        <v>1.0442588209852634E-2</v>
      </c>
      <c r="K54" s="12">
        <f t="shared" ca="1" si="30"/>
        <v>-1.3572363726831238E-2</v>
      </c>
      <c r="L54" s="12">
        <f t="shared" ca="1" si="30"/>
        <v>1.0994597084085834E-2</v>
      </c>
      <c r="M54" s="12">
        <f t="shared" ca="1" si="30"/>
        <v>-3.972868592412962E-2</v>
      </c>
      <c r="N54" s="17">
        <f>1</f>
        <v>1</v>
      </c>
      <c r="P54" s="12">
        <f ca="1">VLOOKUP(P$94,$BF$30:$FC$41,62,FALSE)</f>
        <v>7.5927987324782478E-3</v>
      </c>
      <c r="Q54" s="12">
        <f t="shared" ref="Q54:AA54" ca="1" si="31">VLOOKUP(Q$94,$BF$30:$FC$41,62,FALSE)</f>
        <v>4.8654555388608278E-3</v>
      </c>
      <c r="R54" s="12">
        <f t="shared" ca="1" si="31"/>
        <v>-3.2433372934854332E-3</v>
      </c>
      <c r="S54" s="12">
        <f t="shared" ca="1" si="31"/>
        <v>-1.7417725385802801E-3</v>
      </c>
      <c r="T54" s="12">
        <f t="shared" ca="1" si="31"/>
        <v>2.847545651714284E-3</v>
      </c>
      <c r="U54" s="12">
        <f t="shared" ca="1" si="31"/>
        <v>5.9726199972971912E-3</v>
      </c>
      <c r="V54" s="12">
        <f t="shared" ca="1" si="31"/>
        <v>1.0833244410457674E-4</v>
      </c>
      <c r="W54" s="12">
        <f t="shared" ca="1" si="31"/>
        <v>-2.0136819888115945E-3</v>
      </c>
      <c r="X54" s="12">
        <f t="shared" ca="1" si="31"/>
        <v>1.9846406074726245E-3</v>
      </c>
      <c r="Y54" s="12">
        <f t="shared" ca="1" si="31"/>
        <v>-5.9410455893599825E-3</v>
      </c>
      <c r="Z54" s="12">
        <f t="shared" ca="1" si="31"/>
        <v>2.0748210548570158E-3</v>
      </c>
      <c r="AA54" s="12">
        <f t="shared" ca="1" si="31"/>
        <v>3.231933064621691E-3</v>
      </c>
      <c r="AB54" s="14">
        <f>1</f>
        <v>1</v>
      </c>
      <c r="AD54" s="16">
        <f ca="1">VLOOKUP(AD$94,$BF$30:$FC$41,71,FALSE)</f>
        <v>-4.9618327149788879E-2</v>
      </c>
      <c r="AE54" s="16">
        <f t="shared" ref="AE54:AO54" ca="1" si="32">VLOOKUP(AE$94,$BF$30:$FC$41,71,FALSE)</f>
        <v>7.2307948536367943E-4</v>
      </c>
      <c r="AF54" s="16">
        <f t="shared" ca="1" si="32"/>
        <v>6.5902704394817851E-2</v>
      </c>
      <c r="AG54" s="16">
        <f t="shared" ca="1" si="32"/>
        <v>4.4597547041023179E-3</v>
      </c>
      <c r="AH54" s="16">
        <f t="shared" ca="1" si="32"/>
        <v>7.1179466663426373E-3</v>
      </c>
      <c r="AI54" s="16">
        <f t="shared" ca="1" si="32"/>
        <v>-4.2647148905836582E-3</v>
      </c>
      <c r="AJ54" s="16">
        <f t="shared" ca="1" si="32"/>
        <v>3.2214165806808137E-2</v>
      </c>
      <c r="AK54" s="16">
        <f t="shared" ca="1" si="32"/>
        <v>-4.3082430026042326E-3</v>
      </c>
      <c r="AL54" s="16">
        <f t="shared" ca="1" si="32"/>
        <v>2.3634165607845114E-3</v>
      </c>
      <c r="AM54" s="16">
        <f t="shared" ca="1" si="32"/>
        <v>-2.9851245920595272E-2</v>
      </c>
      <c r="AN54" s="16">
        <f t="shared" ca="1" si="32"/>
        <v>1.3165723793056673E-2</v>
      </c>
      <c r="AO54" s="16">
        <f t="shared" ca="1" si="32"/>
        <v>1.5950352135688427E-2</v>
      </c>
      <c r="AP54" s="14">
        <f>1</f>
        <v>1</v>
      </c>
      <c r="AR54" s="16">
        <f ca="1">VLOOKUP(AR$94,$BF$30:$FC$41,80,FALSE)</f>
        <v>2.3565679754849564E-2</v>
      </c>
      <c r="AS54" s="16">
        <f t="shared" ref="AS54:BC54" ca="1" si="33">VLOOKUP(AS$94,$BF$30:$FC$41,80,FALSE)</f>
        <v>1.28796560631728E-2</v>
      </c>
      <c r="AT54" s="16">
        <f t="shared" ca="1" si="33"/>
        <v>3.7535586441284552E-3</v>
      </c>
      <c r="AU54" s="16">
        <f t="shared" ca="1" si="33"/>
        <v>-1.2493492767886688E-2</v>
      </c>
      <c r="AV54" s="16">
        <f t="shared" ca="1" si="33"/>
        <v>1.2756987816726413E-2</v>
      </c>
      <c r="AW54" s="16">
        <f t="shared" ca="1" si="33"/>
        <v>2.8776944502280469E-2</v>
      </c>
      <c r="AX54" s="16">
        <f t="shared" ca="1" si="33"/>
        <v>6.8937154273662335E-3</v>
      </c>
      <c r="AY54" s="16">
        <f t="shared" ca="1" si="33"/>
        <v>-7.1650836330954129E-3</v>
      </c>
      <c r="AZ54" s="16">
        <f t="shared" ca="1" si="33"/>
        <v>2.6230728035443011E-3</v>
      </c>
      <c r="BA54" s="16">
        <f t="shared" ca="1" si="33"/>
        <v>-1.9435847986257131E-2</v>
      </c>
      <c r="BB54" s="16">
        <f t="shared" ca="1" si="33"/>
        <v>-1.7220626208828058E-2</v>
      </c>
      <c r="BC54" s="16">
        <f t="shared" ca="1" si="33"/>
        <v>2.5254481998472529E-3</v>
      </c>
      <c r="BD54" s="14">
        <f>1</f>
        <v>1</v>
      </c>
      <c r="BF54" s="16">
        <f ca="1">VLOOKUP(BF$94,$BF$30:$FC$41,89,FALSE)</f>
        <v>-1.5067406819983961E-2</v>
      </c>
      <c r="BG54" s="16">
        <f t="shared" ref="BG54:BQ54" ca="1" si="34">VLOOKUP(BG$94,$BF$30:$FC$41,89,FALSE)</f>
        <v>2.254428341384862E-2</v>
      </c>
      <c r="BH54" s="16">
        <f t="shared" ca="1" si="34"/>
        <v>0.1389592605272166</v>
      </c>
      <c r="BI54" s="16">
        <f t="shared" ca="1" si="34"/>
        <v>9.4562505635877175E-2</v>
      </c>
      <c r="BJ54" s="16">
        <f t="shared" ca="1" si="34"/>
        <v>-5.8190306192503087E-2</v>
      </c>
      <c r="BK54" s="16">
        <f t="shared" ca="1" si="34"/>
        <v>2.0352227665033879E-2</v>
      </c>
      <c r="BL54" s="16">
        <f t="shared" ca="1" si="34"/>
        <v>1.6745727839058162E-2</v>
      </c>
      <c r="BM54" s="16">
        <f t="shared" ca="1" si="34"/>
        <v>3.0775716694772314E-2</v>
      </c>
      <c r="BN54" s="16">
        <f t="shared" ca="1" si="34"/>
        <v>3.9972733469666052E-2</v>
      </c>
      <c r="BO54" s="16">
        <f t="shared" ca="1" si="34"/>
        <v>1.8615138564798497E-3</v>
      </c>
      <c r="BP54" s="16">
        <f t="shared" ca="1" si="34"/>
        <v>4.8728148225688279E-2</v>
      </c>
      <c r="BQ54" s="16">
        <f t="shared" ca="1" si="34"/>
        <v>0.12544293057842987</v>
      </c>
      <c r="BR54" s="14">
        <f>1</f>
        <v>1</v>
      </c>
      <c r="BT54" s="16">
        <f ca="1">VLOOKUP(BT$94,$BF$30:$FC$41,98,FALSE)</f>
        <v>-5.026854498609204E-2</v>
      </c>
      <c r="BU54" s="16">
        <f t="shared" ref="BU54:CE54" ca="1" si="35">VLOOKUP(BU$94,$BF$30:$FC$41,98,FALSE)</f>
        <v>-7.6635075055945297E-3</v>
      </c>
      <c r="BV54" s="16">
        <f t="shared" ca="1" si="35"/>
        <v>1.2415061286444172E-2</v>
      </c>
      <c r="BW54" s="16">
        <f t="shared" ca="1" si="35"/>
        <v>2.9638725139850917E-2</v>
      </c>
      <c r="BX54" s="16">
        <f t="shared" ca="1" si="35"/>
        <v>2.0753471307079809E-2</v>
      </c>
      <c r="BY54" s="16">
        <f t="shared" ca="1" si="35"/>
        <v>-3.6432102994636492E-2</v>
      </c>
      <c r="BZ54" s="16">
        <f t="shared" ca="1" si="35"/>
        <v>1.5125426157091058E-2</v>
      </c>
      <c r="CA54" s="16">
        <f t="shared" ca="1" si="35"/>
        <v>1.7014447905995096E-3</v>
      </c>
      <c r="CB54" s="16">
        <f t="shared" ca="1" si="35"/>
        <v>-4.4955605361275608E-3</v>
      </c>
      <c r="CC54" s="16">
        <f t="shared" ca="1" si="35"/>
        <v>2.0364623739332769E-3</v>
      </c>
      <c r="CD54" s="16">
        <f t="shared" ca="1" si="35"/>
        <v>2.0621414988975274E-2</v>
      </c>
      <c r="CE54" s="16">
        <f t="shared" ca="1" si="35"/>
        <v>5.8712727925064885E-2</v>
      </c>
      <c r="CF54" s="14">
        <f>1</f>
        <v>1</v>
      </c>
    </row>
    <row r="55" spans="1:84" x14ac:dyDescent="0.25">
      <c r="B55" s="12">
        <f t="shared" ref="B55:M55" ca="1" si="36">VLOOKUP(B$94,$BF$43:$FC$57,2,FALSE)</f>
        <v>1.266659E-2</v>
      </c>
      <c r="C55" s="12">
        <f t="shared" ca="1" si="36"/>
        <v>3.9634059999999999E-2</v>
      </c>
      <c r="D55" s="12">
        <f t="shared" ca="1" si="36"/>
        <v>1.228069E-2</v>
      </c>
      <c r="E55" s="12">
        <f t="shared" ca="1" si="36"/>
        <v>0.16524660000000002</v>
      </c>
      <c r="F55" s="12">
        <f t="shared" ca="1" si="36"/>
        <v>-4.7189339999999996E-2</v>
      </c>
      <c r="G55" s="12">
        <f t="shared" ca="1" si="36"/>
        <v>-4.9903420000000004E-2</v>
      </c>
      <c r="H55" s="12">
        <f t="shared" ca="1" si="36"/>
        <v>-0.1239768</v>
      </c>
      <c r="I55" s="12">
        <f t="shared" ca="1" si="36"/>
        <v>-0.1092084</v>
      </c>
      <c r="J55" s="12">
        <f t="shared" ca="1" si="36"/>
        <v>-2.9007580000000002E-2</v>
      </c>
      <c r="K55" s="12">
        <f t="shared" ca="1" si="36"/>
        <v>9.2698139999999998E-2</v>
      </c>
      <c r="L55" s="12">
        <f t="shared" ca="1" si="36"/>
        <v>-4.4794630000000002E-2</v>
      </c>
      <c r="M55" s="12">
        <f t="shared" ca="1" si="36"/>
        <v>-1.184895E-2</v>
      </c>
      <c r="N55" s="5">
        <f>1</f>
        <v>1</v>
      </c>
      <c r="P55" s="12">
        <f ca="1">VLOOKUP(P$94,$BF$43:$FC$57,11,FALSE)</f>
        <v>2.9697620000000004E-3</v>
      </c>
      <c r="Q55" s="12">
        <f t="shared" ref="Q55:AA55" ca="1" si="37">VLOOKUP(Q$94,$BF$43:$FC$57,11,FALSE)</f>
        <v>8.3287189999999998E-4</v>
      </c>
      <c r="R55" s="12">
        <f t="shared" ca="1" si="37"/>
        <v>1.8021269999999998E-4</v>
      </c>
      <c r="S55" s="12">
        <f t="shared" ca="1" si="37"/>
        <v>-4.324324E-3</v>
      </c>
      <c r="T55" s="12">
        <f t="shared" ca="1" si="37"/>
        <v>1.0808359999999999E-3</v>
      </c>
      <c r="U55" s="12">
        <f t="shared" ca="1" si="37"/>
        <v>-1.9061449999999999E-3</v>
      </c>
      <c r="V55" s="12">
        <f t="shared" ca="1" si="37"/>
        <v>2.7282650000000001E-3</v>
      </c>
      <c r="W55" s="12">
        <f t="shared" ca="1" si="37"/>
        <v>-2.483407E-3</v>
      </c>
      <c r="X55" s="12">
        <f t="shared" ca="1" si="37"/>
        <v>3.196347E-3</v>
      </c>
      <c r="Y55" s="12">
        <f t="shared" ca="1" si="37"/>
        <v>2.1847979999999999E-3</v>
      </c>
      <c r="Z55" s="12">
        <f t="shared" ca="1" si="37"/>
        <v>3.6735719999999999E-3</v>
      </c>
      <c r="AA55" s="12">
        <f t="shared" ca="1" si="37"/>
        <v>-4.3628429999999999E-3</v>
      </c>
      <c r="AB55" s="14">
        <f>1</f>
        <v>1</v>
      </c>
      <c r="AD55" s="16">
        <f ca="1">VLOOKUP(AD$94,$BF$43:$FC$57,20,FALSE)</f>
        <v>-7.2843270000000002E-3</v>
      </c>
      <c r="AE55" s="16">
        <f t="shared" ref="AE55:AO55" ca="1" si="38">VLOOKUP(AE$94,$BF$43:$FC$57,20,FALSE)</f>
        <v>5.1200349999999999E-2</v>
      </c>
      <c r="AF55" s="16">
        <f t="shared" ca="1" si="38"/>
        <v>-1.568955E-2</v>
      </c>
      <c r="AG55" s="16">
        <f t="shared" ca="1" si="38"/>
        <v>2.270699E-2</v>
      </c>
      <c r="AH55" s="16">
        <f t="shared" ca="1" si="38"/>
        <v>5.0478860000000006E-3</v>
      </c>
      <c r="AI55" s="16">
        <f t="shared" ca="1" si="38"/>
        <v>-2.3171360000000002E-2</v>
      </c>
      <c r="AJ55" s="16">
        <f t="shared" ca="1" si="38"/>
        <v>2.3105699999999996E-2</v>
      </c>
      <c r="AK55" s="16">
        <f t="shared" ca="1" si="38"/>
        <v>-6.5940520000000002E-2</v>
      </c>
      <c r="AL55" s="16">
        <f t="shared" ca="1" si="38"/>
        <v>-2.1726100000000002E-2</v>
      </c>
      <c r="AM55" s="16">
        <f t="shared" ca="1" si="38"/>
        <v>8.3952410000000005E-2</v>
      </c>
      <c r="AN55" s="16">
        <f t="shared" ca="1" si="38"/>
        <v>-2.326393E-3</v>
      </c>
      <c r="AO55" s="16">
        <f t="shared" ca="1" si="38"/>
        <v>-1.7171510000000001E-2</v>
      </c>
      <c r="AP55" s="14">
        <f>1</f>
        <v>1</v>
      </c>
      <c r="AR55" s="16">
        <f ca="1">VLOOKUP(AR$94,$BF$43:$FC$57,29,FALSE)</f>
        <v>2.534987E-2</v>
      </c>
      <c r="AS55" s="16">
        <f t="shared" ref="AS55:BC55" ca="1" si="39">VLOOKUP(AS$94,$BF$43:$FC$57,29,FALSE)</f>
        <v>3.3219219999999999E-4</v>
      </c>
      <c r="AT55" s="16">
        <f t="shared" ca="1" si="39"/>
        <v>1.2926660000000001E-2</v>
      </c>
      <c r="AU55" s="16">
        <f t="shared" ca="1" si="39"/>
        <v>-1.200243E-2</v>
      </c>
      <c r="AV55" s="16">
        <f t="shared" ca="1" si="39"/>
        <v>-1.2567539999999999E-2</v>
      </c>
      <c r="AW55" s="16">
        <f t="shared" ca="1" si="39"/>
        <v>-2.8686549999999998E-2</v>
      </c>
      <c r="AX55" s="16">
        <f t="shared" ca="1" si="39"/>
        <v>1.873696E-2</v>
      </c>
      <c r="AY55" s="16">
        <f t="shared" ca="1" si="39"/>
        <v>-1.336673E-2</v>
      </c>
      <c r="AZ55" s="16">
        <f t="shared" ca="1" si="39"/>
        <v>1.409652E-2</v>
      </c>
      <c r="BA55" s="16">
        <f t="shared" ca="1" si="39"/>
        <v>8.6362330000000001E-3</v>
      </c>
      <c r="BB55" s="16">
        <f t="shared" ca="1" si="39"/>
        <v>2.6313700000000001E-3</v>
      </c>
      <c r="BC55" s="16">
        <f t="shared" ca="1" si="39"/>
        <v>-1.1857990000000001E-2</v>
      </c>
      <c r="BD55" s="14">
        <f>1</f>
        <v>1</v>
      </c>
      <c r="BF55" s="16">
        <f ca="1">VLOOKUP(BF$94,$BF$43:$FC$57,38,FALSE)</f>
        <v>-6.7679719999999999E-2</v>
      </c>
      <c r="BG55" s="16">
        <f t="shared" ref="BG55:BQ55" ca="1" si="40">VLOOKUP(BG$94,$BF$43:$FC$57,38,FALSE)</f>
        <v>0.23960599999999999</v>
      </c>
      <c r="BH55" s="16">
        <f t="shared" ca="1" si="40"/>
        <v>-3.8921940000000002E-2</v>
      </c>
      <c r="BI55" s="16">
        <f t="shared" ca="1" si="40"/>
        <v>0.1751566</v>
      </c>
      <c r="BJ55" s="16">
        <f t="shared" ca="1" si="40"/>
        <v>-4.9711679999999994E-2</v>
      </c>
      <c r="BK55" s="16">
        <f t="shared" ca="1" si="40"/>
        <v>-4.276137E-2</v>
      </c>
      <c r="BL55" s="16">
        <f t="shared" ca="1" si="40"/>
        <v>-4.7666069999999998E-2</v>
      </c>
      <c r="BM55" s="16">
        <f t="shared" ca="1" si="40"/>
        <v>-5.5160020000000004E-2</v>
      </c>
      <c r="BN55" s="16">
        <f t="shared" ca="1" si="40"/>
        <v>-5.3928380000000005E-2</v>
      </c>
      <c r="BO55" s="16">
        <f t="shared" ca="1" si="40"/>
        <v>6.1225910000000001E-2</v>
      </c>
      <c r="BP55" s="16">
        <f t="shared" ca="1" si="40"/>
        <v>1.072414E-2</v>
      </c>
      <c r="BQ55" s="16">
        <f t="shared" ca="1" si="40"/>
        <v>-0.114662</v>
      </c>
      <c r="BR55" s="14">
        <f>1</f>
        <v>1</v>
      </c>
      <c r="BT55" s="16">
        <f ca="1">VLOOKUP(BT$94,$BF$43:$FC$57,47,FALSE)</f>
        <v>8.9027419999999996E-2</v>
      </c>
      <c r="BU55" s="16">
        <f t="shared" ref="BU55:CE55" ca="1" si="41">VLOOKUP(BU$94,$BF$43:$FC$57,47,FALSE)</f>
        <v>5.0728859999999994E-2</v>
      </c>
      <c r="BV55" s="16">
        <f t="shared" ca="1" si="41"/>
        <v>-5.5493899999999995E-3</v>
      </c>
      <c r="BW55" s="16">
        <f t="shared" ca="1" si="41"/>
        <v>-8.915906999999999E-3</v>
      </c>
      <c r="BX55" s="16">
        <f t="shared" ca="1" si="41"/>
        <v>2.8312569999999998E-3</v>
      </c>
      <c r="BY55" s="16">
        <f t="shared" ca="1" si="41"/>
        <v>-3.2185209999999999E-2</v>
      </c>
      <c r="BZ55" s="16">
        <f t="shared" ca="1" si="41"/>
        <v>3.5516610000000004E-2</v>
      </c>
      <c r="CA55" s="16">
        <f t="shared" ca="1" si="41"/>
        <v>-7.7011490000000002E-2</v>
      </c>
      <c r="CB55" s="16">
        <f t="shared" ca="1" si="41"/>
        <v>-2.0547949999999999E-2</v>
      </c>
      <c r="CC55" s="16">
        <f t="shared" ca="1" si="41"/>
        <v>7.6440229999999998E-2</v>
      </c>
      <c r="CD55" s="16">
        <f t="shared" ca="1" si="41"/>
        <v>2.3767079999999999E-2</v>
      </c>
      <c r="CE55" s="16">
        <f t="shared" ca="1" si="41"/>
        <v>-3.308183E-2</v>
      </c>
      <c r="CF55" s="14">
        <f>1</f>
        <v>1</v>
      </c>
    </row>
    <row r="56" spans="1:84" x14ac:dyDescent="0.25">
      <c r="B56" s="12">
        <f t="shared" ref="B56:M56" ca="1" si="42">VLOOKUP(B$94,$BF$43:$FC$57,53,FALSE)</f>
        <v>1.320268077415271E-2</v>
      </c>
      <c r="C56" s="12">
        <f t="shared" ca="1" si="42"/>
        <v>4.0204123928354846E-2</v>
      </c>
      <c r="D56" s="12">
        <f t="shared" ca="1" si="42"/>
        <v>1.3006498381228779E-2</v>
      </c>
      <c r="E56" s="12">
        <f t="shared" ca="1" si="42"/>
        <v>0.16570014001049654</v>
      </c>
      <c r="F56" s="12">
        <f t="shared" ca="1" si="42"/>
        <v>-4.2875407526760147E-2</v>
      </c>
      <c r="G56" s="12">
        <f t="shared" ca="1" si="42"/>
        <v>-4.9403366326338134E-2</v>
      </c>
      <c r="H56" s="12">
        <f t="shared" ca="1" si="42"/>
        <v>-0.12557323824509645</v>
      </c>
      <c r="I56" s="12">
        <f t="shared" ca="1" si="42"/>
        <v>-0.10852872412045932</v>
      </c>
      <c r="J56" s="12">
        <f t="shared" ca="1" si="42"/>
        <v>-2.8439049097838634E-2</v>
      </c>
      <c r="K56" s="12">
        <f t="shared" ca="1" si="42"/>
        <v>9.3256871325037641E-2</v>
      </c>
      <c r="L56" s="12">
        <f t="shared" ca="1" si="42"/>
        <v>-4.4167517460158609E-2</v>
      </c>
      <c r="M56" s="12">
        <f t="shared" ca="1" si="42"/>
        <v>-1.1226802344649046E-2</v>
      </c>
      <c r="N56" s="17">
        <f>1</f>
        <v>1</v>
      </c>
      <c r="P56" s="12">
        <f ca="1">VLOOKUP(P$94,$BF$43:$FC$57,62,FALSE)</f>
        <v>3.2941095719041524E-3</v>
      </c>
      <c r="Q56" s="12">
        <f t="shared" ref="Q56:AA56" ca="1" si="43">VLOOKUP(Q$94,$BF$43:$FC$57,62,FALSE)</f>
        <v>1.0295121293190739E-3</v>
      </c>
      <c r="R56" s="12">
        <f t="shared" ca="1" si="43"/>
        <v>4.3265587323453606E-4</v>
      </c>
      <c r="S56" s="12">
        <f t="shared" ca="1" si="43"/>
        <v>-4.435972586438579E-3</v>
      </c>
      <c r="T56" s="12">
        <f t="shared" ca="1" si="43"/>
        <v>1.3402630058634952E-3</v>
      </c>
      <c r="U56" s="12">
        <f t="shared" ca="1" si="43"/>
        <v>-1.7032046995628664E-3</v>
      </c>
      <c r="V56" s="12">
        <f t="shared" ca="1" si="43"/>
        <v>2.778380556761148E-3</v>
      </c>
      <c r="W56" s="12">
        <f t="shared" ca="1" si="43"/>
        <v>-2.3682462887814242E-3</v>
      </c>
      <c r="X56" s="12">
        <f t="shared" ca="1" si="43"/>
        <v>3.3510829321089257E-3</v>
      </c>
      <c r="Y56" s="12">
        <f t="shared" ca="1" si="43"/>
        <v>2.2501245013741506E-3</v>
      </c>
      <c r="Z56" s="12">
        <f t="shared" ca="1" si="43"/>
        <v>3.8540416538042806E-3</v>
      </c>
      <c r="AA56" s="12">
        <f t="shared" ca="1" si="43"/>
        <v>-4.3079135917715944E-3</v>
      </c>
      <c r="AB56" s="14">
        <f>1</f>
        <v>1</v>
      </c>
      <c r="AD56" s="16">
        <f ca="1">VLOOKUP(AD$94,$BF$43:$FC$57,71,FALSE)</f>
        <v>-7.3108926830507612E-3</v>
      </c>
      <c r="AE56" s="16">
        <f t="shared" ref="AE56:AO56" ca="1" si="44">VLOOKUP(AE$94,$BF$43:$FC$57,71,FALSE)</f>
        <v>5.120282150849164E-2</v>
      </c>
      <c r="AF56" s="16">
        <f t="shared" ca="1" si="44"/>
        <v>-1.5571611250802744E-2</v>
      </c>
      <c r="AG56" s="16">
        <f t="shared" ca="1" si="44"/>
        <v>2.3329390105668261E-2</v>
      </c>
      <c r="AH56" s="16">
        <f t="shared" ca="1" si="44"/>
        <v>5.2177953304681233E-3</v>
      </c>
      <c r="AI56" s="16">
        <f t="shared" ca="1" si="44"/>
        <v>-2.3783903710688396E-2</v>
      </c>
      <c r="AJ56" s="16">
        <f t="shared" ca="1" si="44"/>
        <v>2.3808441570739781E-2</v>
      </c>
      <c r="AK56" s="16">
        <f t="shared" ca="1" si="44"/>
        <v>-6.569924358602007E-2</v>
      </c>
      <c r="AL56" s="16">
        <f t="shared" ca="1" si="44"/>
        <v>-2.0920719555935316E-2</v>
      </c>
      <c r="AM56" s="16">
        <f t="shared" ca="1" si="44"/>
        <v>8.3991201128827853E-2</v>
      </c>
      <c r="AN56" s="16">
        <f t="shared" ca="1" si="44"/>
        <v>-2.7946275244694029E-3</v>
      </c>
      <c r="AO56" s="16">
        <f t="shared" ca="1" si="44"/>
        <v>-1.7232880069518956E-2</v>
      </c>
      <c r="AP56" s="14">
        <f>1</f>
        <v>1</v>
      </c>
      <c r="AR56" s="16">
        <f ca="1">VLOOKUP(AR$94,$BF$43:$FC$57,80,FALSE)</f>
        <v>2.5582766505126565E-2</v>
      </c>
      <c r="AS56" s="16">
        <f t="shared" ref="AS56:BC56" ca="1" si="45">VLOOKUP(AS$94,$BF$43:$FC$57,80,FALSE)</f>
        <v>5.8330295297120635E-4</v>
      </c>
      <c r="AT56" s="16">
        <f t="shared" ca="1" si="45"/>
        <v>1.3188334655943813E-2</v>
      </c>
      <c r="AU56" s="16">
        <f t="shared" ca="1" si="45"/>
        <v>-1.2030705090840817E-2</v>
      </c>
      <c r="AV56" s="16">
        <f t="shared" ca="1" si="45"/>
        <v>-1.2175205523341075E-2</v>
      </c>
      <c r="AW56" s="16">
        <f t="shared" ca="1" si="45"/>
        <v>-2.8489554356461375E-2</v>
      </c>
      <c r="AX56" s="16">
        <f t="shared" ca="1" si="45"/>
        <v>1.8768106971957813E-2</v>
      </c>
      <c r="AY56" s="16">
        <f t="shared" ca="1" si="45"/>
        <v>-1.3065020723614366E-2</v>
      </c>
      <c r="AZ56" s="16">
        <f t="shared" ca="1" si="45"/>
        <v>1.4246938083501047E-2</v>
      </c>
      <c r="BA56" s="16">
        <f t="shared" ca="1" si="45"/>
        <v>8.7172887102753421E-3</v>
      </c>
      <c r="BB56" s="16">
        <f t="shared" ca="1" si="45"/>
        <v>2.8499932741130659E-3</v>
      </c>
      <c r="BC56" s="16">
        <f t="shared" ca="1" si="45"/>
        <v>-1.1823716925712411E-2</v>
      </c>
      <c r="BD56" s="14">
        <f>1</f>
        <v>1</v>
      </c>
      <c r="BF56" s="16">
        <f ca="1">VLOOKUP(BF$94,$BF$43:$FC$57,89,FALSE)</f>
        <v>-6.262545162585316E-2</v>
      </c>
      <c r="BG56" s="16">
        <f t="shared" ref="BG56:BQ56" ca="1" si="46">VLOOKUP(BG$94,$BF$43:$FC$57,89,FALSE)</f>
        <v>0.24079229122055681</v>
      </c>
      <c r="BH56" s="16">
        <f t="shared" ca="1" si="46"/>
        <v>-3.8369718411137087E-2</v>
      </c>
      <c r="BI56" s="16">
        <f t="shared" ca="1" si="46"/>
        <v>0.17581431519755938</v>
      </c>
      <c r="BJ56" s="16">
        <f t="shared" ca="1" si="46"/>
        <v>-4.9629874589809442E-2</v>
      </c>
      <c r="BK56" s="16">
        <f t="shared" ca="1" si="46"/>
        <v>-4.2398286937901576E-2</v>
      </c>
      <c r="BL56" s="16">
        <f t="shared" ca="1" si="46"/>
        <v>-4.7713550983899802E-2</v>
      </c>
      <c r="BM56" s="16">
        <f t="shared" ca="1" si="46"/>
        <v>-5.6209457277877191E-2</v>
      </c>
      <c r="BN56" s="16">
        <f t="shared" ca="1" si="46"/>
        <v>-5.1191142626111949E-2</v>
      </c>
      <c r="BO56" s="16">
        <f t="shared" ca="1" si="46"/>
        <v>6.1655959092697013E-2</v>
      </c>
      <c r="BP56" s="16">
        <f t="shared" ca="1" si="46"/>
        <v>1.1454506159498707E-2</v>
      </c>
      <c r="BQ56" s="16">
        <f t="shared" ca="1" si="46"/>
        <v>-0.11468253968253983</v>
      </c>
      <c r="BR56" s="14">
        <f>1</f>
        <v>1</v>
      </c>
      <c r="BT56" s="16">
        <f ca="1">VLOOKUP(BT$94,$BF$43:$FC$57,98,FALSE)</f>
        <v>8.2593977476381142E-2</v>
      </c>
      <c r="BU56" s="16">
        <f t="shared" ref="BU56:CE56" ca="1" si="47">VLOOKUP(BU$94,$BF$43:$FC$57,98,FALSE)</f>
        <v>5.117514817085636E-2</v>
      </c>
      <c r="BV56" s="16">
        <f t="shared" ca="1" si="47"/>
        <v>-5.361239646926255E-3</v>
      </c>
      <c r="BW56" s="16">
        <f t="shared" ca="1" si="47"/>
        <v>-9.9153118021042368E-3</v>
      </c>
      <c r="BX56" s="16">
        <f t="shared" ca="1" si="47"/>
        <v>2.2260172553355269E-3</v>
      </c>
      <c r="BY56" s="16">
        <f t="shared" ca="1" si="47"/>
        <v>-3.2646327349732815E-2</v>
      </c>
      <c r="BZ56" s="16">
        <f t="shared" ca="1" si="47"/>
        <v>3.5641921130603889E-2</v>
      </c>
      <c r="CA56" s="16">
        <f t="shared" ca="1" si="47"/>
        <v>-7.7202141308675823E-2</v>
      </c>
      <c r="CB56" s="16">
        <f t="shared" ca="1" si="47"/>
        <v>-2.0037608804508798E-2</v>
      </c>
      <c r="CC56" s="16">
        <f t="shared" ca="1" si="47"/>
        <v>7.6771915710166047E-2</v>
      </c>
      <c r="CD56" s="16">
        <f t="shared" ca="1" si="47"/>
        <v>2.4318027498504455E-2</v>
      </c>
      <c r="CE56" s="16">
        <f t="shared" ca="1" si="47"/>
        <v>-3.8777627457793382E-2</v>
      </c>
      <c r="CF56" s="14">
        <f>1</f>
        <v>1</v>
      </c>
    </row>
    <row r="57" spans="1:84" x14ac:dyDescent="0.25">
      <c r="B57" s="12">
        <f t="shared" ref="B57:M57" ca="1" si="48">VLOOKUP(B$94,$BF$59:$FC$70,2,FALSE)</f>
        <v>-7.8286709999999995E-2</v>
      </c>
      <c r="C57" s="12">
        <f t="shared" ca="1" si="48"/>
        <v>1.9922189999999999E-2</v>
      </c>
      <c r="D57" s="12">
        <f t="shared" ca="1" si="48"/>
        <v>7.8359920000000002E-4</v>
      </c>
      <c r="E57" s="12">
        <f t="shared" ca="1" si="48"/>
        <v>-2.2811189999999999E-2</v>
      </c>
      <c r="F57" s="12">
        <f t="shared" ca="1" si="48"/>
        <v>5.3245839999999996E-2</v>
      </c>
      <c r="G57" s="12">
        <f t="shared" ca="1" si="48"/>
        <v>2.6791700000000002E-2</v>
      </c>
      <c r="H57" s="12">
        <f t="shared" ca="1" si="48"/>
        <v>0.1027197</v>
      </c>
      <c r="I57" s="12">
        <f t="shared" ca="1" si="48"/>
        <v>-7.3146650000000006E-3</v>
      </c>
      <c r="J57" s="12">
        <f t="shared" ca="1" si="48"/>
        <v>-6.6796460000000002E-2</v>
      </c>
      <c r="K57" s="12">
        <f t="shared" ca="1" si="48"/>
        <v>4.9777969999999998E-2</v>
      </c>
      <c r="L57" s="12">
        <f t="shared" ca="1" si="48"/>
        <v>2.0861850000000001E-2</v>
      </c>
      <c r="M57" s="12">
        <f t="shared" ca="1" si="48"/>
        <v>2.8845529999999998E-2</v>
      </c>
      <c r="N57" s="5" t="str">
        <f>D9</f>
        <v>FCP</v>
      </c>
      <c r="P57" s="12">
        <f ca="1">VLOOKUP(P$94,$BF$59:$FC$70,11,FALSE)</f>
        <v>1.1755059999999999E-2</v>
      </c>
      <c r="Q57" s="12">
        <f t="shared" ref="Q57:AA57" ca="1" si="49">VLOOKUP(Q$94,$BF$59:$FC$70,11,FALSE)</f>
        <v>-7.1802980000000008E-4</v>
      </c>
      <c r="R57" s="12">
        <f t="shared" ca="1" si="49"/>
        <v>1.1778560000000001E-3</v>
      </c>
      <c r="S57" s="12">
        <f t="shared" ca="1" si="49"/>
        <v>2.1719459999999997E-3</v>
      </c>
      <c r="T57" s="12">
        <f t="shared" ca="1" si="49"/>
        <v>5.5254139999999993E-3</v>
      </c>
      <c r="U57" s="12">
        <f t="shared" ca="1" si="49"/>
        <v>1.8048910000000001E-3</v>
      </c>
      <c r="V57" s="12">
        <f t="shared" ca="1" si="49"/>
        <v>7.2065580000000001E-4</v>
      </c>
      <c r="W57" s="12">
        <f t="shared" ca="1" si="49"/>
        <v>4.191017E-3</v>
      </c>
      <c r="X57" s="12">
        <f t="shared" ca="1" si="49"/>
        <v>2.0716989999999998E-3</v>
      </c>
      <c r="Y57" s="12">
        <f t="shared" ca="1" si="49"/>
        <v>8.9887639999999992E-5</v>
      </c>
      <c r="Z57" s="12">
        <f t="shared" ca="1" si="49"/>
        <v>2.6479610000000001E-4</v>
      </c>
      <c r="AA57" s="12">
        <f t="shared" ca="1" si="49"/>
        <v>3.2502710000000003E-3</v>
      </c>
      <c r="AB57" s="14" t="str">
        <f>M9</f>
        <v>Open-End Investment Company</v>
      </c>
      <c r="AD57" s="18" t="str">
        <f ca="1">VLOOKUP(AD$94,$BF$59:$FC$70,20,FALSE)</f>
        <v/>
      </c>
      <c r="AE57" s="18" t="str">
        <f t="shared" ref="AE57:AO57" ca="1" si="50">VLOOKUP(AE$94,$BF$59:$FC$70,20,FALSE)</f>
        <v/>
      </c>
      <c r="AF57" s="18" t="str">
        <f t="shared" ca="1" si="50"/>
        <v/>
      </c>
      <c r="AG57" s="18" t="str">
        <f t="shared" ca="1" si="50"/>
        <v/>
      </c>
      <c r="AH57" s="18" t="str">
        <f t="shared" ca="1" si="50"/>
        <v/>
      </c>
      <c r="AI57" s="18" t="str">
        <f t="shared" ca="1" si="50"/>
        <v/>
      </c>
      <c r="AJ57" s="18" t="str">
        <f t="shared" ca="1" si="50"/>
        <v/>
      </c>
      <c r="AK57" s="18" t="str">
        <f t="shared" ca="1" si="50"/>
        <v/>
      </c>
      <c r="AL57" s="18" t="str">
        <f t="shared" ca="1" si="50"/>
        <v/>
      </c>
      <c r="AM57" s="16">
        <f t="shared" ca="1" si="50"/>
        <v>2.8846509999999999E-2</v>
      </c>
      <c r="AN57" s="16">
        <f t="shared" ca="1" si="50"/>
        <v>1.2398180000000002E-2</v>
      </c>
      <c r="AO57" s="16">
        <f t="shared" ca="1" si="50"/>
        <v>-1.508642E-2</v>
      </c>
      <c r="AP57" s="14">
        <f>V9</f>
        <v>0</v>
      </c>
      <c r="AR57" s="16">
        <f ca="1">VLOOKUP(AR$94,$BF$59:$FC$70,29,FALSE)</f>
        <v>2.0507559999999998E-2</v>
      </c>
      <c r="AS57" s="16">
        <f t="shared" ref="AS57:BC57" ca="1" si="51">VLOOKUP(AS$94,$BF$59:$FC$70,29,FALSE)</f>
        <v>1.2530289999999999E-3</v>
      </c>
      <c r="AT57" s="16">
        <f t="shared" ca="1" si="51"/>
        <v>6.4618940000000001E-3</v>
      </c>
      <c r="AU57" s="16">
        <f t="shared" ca="1" si="51"/>
        <v>9.2224279999999995E-3</v>
      </c>
      <c r="AV57" s="16">
        <f t="shared" ca="1" si="51"/>
        <v>1.146959E-2</v>
      </c>
      <c r="AW57" s="16">
        <f t="shared" ca="1" si="51"/>
        <v>9.4809230000000005E-3</v>
      </c>
      <c r="AX57" s="16">
        <f t="shared" ca="1" si="51"/>
        <v>1.0416350000000001E-2</v>
      </c>
      <c r="AY57" s="16">
        <f t="shared" ca="1" si="51"/>
        <v>1.8700069999999999E-2</v>
      </c>
      <c r="AZ57" s="16">
        <f t="shared" ca="1" si="51"/>
        <v>-2.755422E-3</v>
      </c>
      <c r="BA57" s="16">
        <f t="shared" ca="1" si="51"/>
        <v>5.4342500000000007E-3</v>
      </c>
      <c r="BB57" s="16">
        <f t="shared" ca="1" si="51"/>
        <v>1.3225540000000001E-2</v>
      </c>
      <c r="BC57" s="16">
        <f t="shared" ca="1" si="51"/>
        <v>9.3362860000000009E-3</v>
      </c>
      <c r="BD57" s="14">
        <f>AE9</f>
        <v>0</v>
      </c>
      <c r="BF57" s="16">
        <f ca="1">VLOOKUP(BF$94,$BF$59:$FC$70,38,FALSE)</f>
        <v>-0.1082564</v>
      </c>
      <c r="BG57" s="16">
        <f t="shared" ref="BG57:BQ57" ca="1" si="52">VLOOKUP(BG$94,$BF$59:$FC$70,38,FALSE)</f>
        <v>-2.269206E-2</v>
      </c>
      <c r="BH57" s="16">
        <f t="shared" ca="1" si="52"/>
        <v>-2.3745989999999998E-2</v>
      </c>
      <c r="BI57" s="16">
        <f t="shared" ca="1" si="52"/>
        <v>-6.2358250000000004E-2</v>
      </c>
      <c r="BJ57" s="16">
        <f t="shared" ca="1" si="52"/>
        <v>0.1239724</v>
      </c>
      <c r="BK57" s="16">
        <f t="shared" ca="1" si="52"/>
        <v>5.3597180000000001E-2</v>
      </c>
      <c r="BL57" s="16">
        <f t="shared" ca="1" si="52"/>
        <v>-8.9962540000000008E-2</v>
      </c>
      <c r="BM57" s="16">
        <f t="shared" ca="1" si="52"/>
        <v>-1.6592229999999999E-2</v>
      </c>
      <c r="BN57" s="16">
        <f t="shared" ca="1" si="52"/>
        <v>-5.6940860000000003E-2</v>
      </c>
      <c r="BO57" s="16">
        <f t="shared" ca="1" si="52"/>
        <v>-1.307328E-2</v>
      </c>
      <c r="BP57" s="16">
        <f t="shared" ca="1" si="52"/>
        <v>-0.12080339999999999</v>
      </c>
      <c r="BQ57" s="16">
        <f t="shared" ca="1" si="52"/>
        <v>-0.19334750000000001</v>
      </c>
      <c r="BR57" s="14">
        <f>AN9</f>
        <v>0</v>
      </c>
      <c r="BT57" s="16">
        <f ca="1">VLOOKUP(BT$94,$BF$59:$FC$70,47,FALSE)</f>
        <v>4.8469869999999996E-3</v>
      </c>
      <c r="BU57" s="16">
        <f t="shared" ref="BU57:CE57" ca="1" si="53">VLOOKUP(BU$94,$BF$59:$FC$70,47,FALSE)</f>
        <v>4.4735030000000002E-2</v>
      </c>
      <c r="BV57" s="16">
        <f t="shared" ca="1" si="53"/>
        <v>3.9525690000000004E-3</v>
      </c>
      <c r="BW57" s="16">
        <f t="shared" ca="1" si="53"/>
        <v>2.8236439999999998E-2</v>
      </c>
      <c r="BX57" s="16">
        <f t="shared" ca="1" si="53"/>
        <v>3.9253540000000003E-2</v>
      </c>
      <c r="BY57" s="16">
        <f t="shared" ca="1" si="53"/>
        <v>1.30031E-2</v>
      </c>
      <c r="BZ57" s="16">
        <f t="shared" ca="1" si="53"/>
        <v>-2.3407939999999999E-2</v>
      </c>
      <c r="CA57" s="16">
        <f t="shared" ca="1" si="53"/>
        <v>1.9833650000000001E-2</v>
      </c>
      <c r="CB57" s="16">
        <f t="shared" ca="1" si="53"/>
        <v>-1.442911E-2</v>
      </c>
      <c r="CC57" s="16">
        <f t="shared" ca="1" si="53"/>
        <v>-1.591631E-3</v>
      </c>
      <c r="CD57" s="16">
        <f t="shared" ca="1" si="53"/>
        <v>1.2870010000000001E-2</v>
      </c>
      <c r="CE57" s="16">
        <f t="shared" ca="1" si="53"/>
        <v>6.9885640000000001E-3</v>
      </c>
      <c r="CF57" s="14">
        <f>AW9</f>
        <v>0</v>
      </c>
    </row>
    <row r="58" spans="1:84" x14ac:dyDescent="0.25">
      <c r="B58" s="12">
        <f t="shared" ref="B58:M58" ca="1" si="54">VLOOKUP(B$94,$BF$59:$FC$70,53,FALSE)</f>
        <v>-7.7774909056003011E-2</v>
      </c>
      <c r="C58" s="12">
        <f t="shared" ca="1" si="54"/>
        <v>2.0504284624702787E-2</v>
      </c>
      <c r="D58" s="12">
        <f t="shared" ca="1" si="54"/>
        <v>1.4310195805683488E-3</v>
      </c>
      <c r="E58" s="12">
        <f t="shared" ca="1" si="54"/>
        <v>-2.2261274522500672E-2</v>
      </c>
      <c r="F58" s="12">
        <f t="shared" ca="1" si="54"/>
        <v>5.3857644908355831E-2</v>
      </c>
      <c r="G58" s="12">
        <f t="shared" ca="1" si="54"/>
        <v>2.7388289709249541E-2</v>
      </c>
      <c r="H58" s="12">
        <f t="shared" ca="1" si="54"/>
        <v>0.10428422551226864</v>
      </c>
      <c r="I58" s="12">
        <f t="shared" ca="1" si="54"/>
        <v>-6.8941172052500799E-3</v>
      </c>
      <c r="J58" s="12">
        <f t="shared" ca="1" si="54"/>
        <v>-6.61121304205117E-2</v>
      </c>
      <c r="K58" s="12">
        <f t="shared" ca="1" si="54"/>
        <v>5.0521549736218606E-2</v>
      </c>
      <c r="L58" s="12">
        <f t="shared" ca="1" si="54"/>
        <v>2.1529584533018804E-2</v>
      </c>
      <c r="M58" s="12">
        <f t="shared" ca="1" si="54"/>
        <v>2.9610755363475749E-2</v>
      </c>
      <c r="N58" s="15">
        <f>BC9</f>
        <v>0</v>
      </c>
      <c r="P58" s="12">
        <f ca="1">VLOOKUP(P$94,$BF$59:$FC$70,62,FALSE)</f>
        <v>1.179594373845964E-2</v>
      </c>
      <c r="Q58" s="12">
        <f t="shared" ref="Q58:AA58" ca="1" si="55">VLOOKUP(Q$94,$BF$59:$FC$70,62,FALSE)</f>
        <v>-6.3753899764397947E-4</v>
      </c>
      <c r="R58" s="12">
        <f t="shared" ca="1" si="55"/>
        <v>1.4151413329952088E-3</v>
      </c>
      <c r="S58" s="12">
        <f t="shared" ca="1" si="55"/>
        <v>2.137800518679428E-3</v>
      </c>
      <c r="T58" s="12">
        <f t="shared" ca="1" si="55"/>
        <v>5.7832127204734398E-3</v>
      </c>
      <c r="U58" s="12">
        <f t="shared" ca="1" si="55"/>
        <v>1.9572182376847483E-3</v>
      </c>
      <c r="V58" s="12">
        <f t="shared" ca="1" si="55"/>
        <v>8.0150764034923406E-4</v>
      </c>
      <c r="W58" s="12">
        <f t="shared" ca="1" si="55"/>
        <v>4.2610307790824E-3</v>
      </c>
      <c r="X58" s="12">
        <f t="shared" ca="1" si="55"/>
        <v>2.3205641972640599E-3</v>
      </c>
      <c r="Y58" s="12">
        <f t="shared" ca="1" si="55"/>
        <v>6.4449779454052577E-5</v>
      </c>
      <c r="Z58" s="12">
        <f t="shared" ca="1" si="55"/>
        <v>4.0611855661788467E-4</v>
      </c>
      <c r="AA58" s="12">
        <f t="shared" ca="1" si="55"/>
        <v>3.2542936128102146E-3</v>
      </c>
      <c r="AB58" s="14">
        <f>BL9</f>
        <v>0</v>
      </c>
      <c r="AD58" s="18">
        <f ca="1">VLOOKUP(AD$94,$BF$59:$FC$70,71,FALSE)</f>
        <v>-4.8172258700824304E-2</v>
      </c>
      <c r="AE58" s="18">
        <f t="shared" ref="AE58:AO58" ca="1" si="56">VLOOKUP(AE$94,$BF$59:$FC$70,71,FALSE)</f>
        <v>5.5961014593239364E-2</v>
      </c>
      <c r="AF58" s="18">
        <f t="shared" ca="1" si="56"/>
        <v>3.7176610683918375E-3</v>
      </c>
      <c r="AG58" s="18">
        <f t="shared" ca="1" si="56"/>
        <v>1.8632102526686307E-2</v>
      </c>
      <c r="AH58" s="18">
        <f t="shared" ca="1" si="56"/>
        <v>1.4548627315707274E-2</v>
      </c>
      <c r="AI58" s="18">
        <f t="shared" ca="1" si="56"/>
        <v>1.2743000000000051E-2</v>
      </c>
      <c r="AJ58" s="18">
        <f t="shared" ca="1" si="56"/>
        <v>-1.0402441685600474E-2</v>
      </c>
      <c r="AK58" s="18">
        <f t="shared" ca="1" si="56"/>
        <v>3.2057217663399258E-2</v>
      </c>
      <c r="AL58" s="18">
        <f t="shared" ca="1" si="56"/>
        <v>-2.7759838195711997E-2</v>
      </c>
      <c r="AM58" s="16">
        <f t="shared" ca="1" si="56"/>
        <v>2.0329686174639958E-2</v>
      </c>
      <c r="AN58" s="16">
        <f t="shared" ca="1" si="56"/>
        <v>1.2616135203646484E-2</v>
      </c>
      <c r="AO58" s="16">
        <f t="shared" ca="1" si="56"/>
        <v>-1.4758251107783111E-2</v>
      </c>
      <c r="AP58" s="14">
        <f>BV9</f>
        <v>0</v>
      </c>
      <c r="AR58" s="16">
        <f ca="1">VLOOKUP(AR$94,$BF$59:$FC$70,80,FALSE)</f>
        <v>2.0478106395546668E-2</v>
      </c>
      <c r="AS58" s="16">
        <f t="shared" ref="AS58:BC58" ca="1" si="57">VLOOKUP(AS$94,$BF$59:$FC$70,80,FALSE)</f>
        <v>1.3945371679571399E-3</v>
      </c>
      <c r="AT58" s="16">
        <f t="shared" ca="1" si="57"/>
        <v>6.8003335740677226E-3</v>
      </c>
      <c r="AU58" s="16">
        <f t="shared" ca="1" si="57"/>
        <v>9.1502583578669684E-3</v>
      </c>
      <c r="AV58" s="16">
        <f t="shared" ca="1" si="57"/>
        <v>1.1799272683413298E-2</v>
      </c>
      <c r="AW58" s="16">
        <f t="shared" ca="1" si="57"/>
        <v>9.740339423985455E-3</v>
      </c>
      <c r="AX58" s="16">
        <f t="shared" ca="1" si="57"/>
        <v>1.04306777900609E-2</v>
      </c>
      <c r="AY58" s="16">
        <f t="shared" ca="1" si="57"/>
        <v>1.9029168751785355E-2</v>
      </c>
      <c r="AZ58" s="16">
        <f t="shared" ca="1" si="57"/>
        <v>-2.5907292696343677E-3</v>
      </c>
      <c r="BA58" s="16">
        <f t="shared" ca="1" si="57"/>
        <v>5.4493379354472815E-3</v>
      </c>
      <c r="BB58" s="16">
        <f t="shared" ca="1" si="57"/>
        <v>1.355119032657106E-2</v>
      </c>
      <c r="BC58" s="16">
        <f t="shared" ca="1" si="57"/>
        <v>9.3613714141630913E-3</v>
      </c>
      <c r="BD58" s="14">
        <f>BD9</f>
        <v>0</v>
      </c>
      <c r="BF58" s="16">
        <f ca="1">VLOOKUP(BF$94,$BF$59:$FC$70,89,FALSE)</f>
        <v>-0.10771815212319175</v>
      </c>
      <c r="BG58" s="16">
        <f t="shared" ref="BG58:BQ58" ca="1" si="58">VLOOKUP(BG$94,$BF$59:$FC$70,89,FALSE)</f>
        <v>-2.2173876663040798E-2</v>
      </c>
      <c r="BH58" s="16">
        <f t="shared" ca="1" si="58"/>
        <v>-2.3190142050316564E-2</v>
      </c>
      <c r="BI58" s="16">
        <f t="shared" ca="1" si="58"/>
        <v>-6.1848445028471331E-2</v>
      </c>
      <c r="BJ58" s="16">
        <f t="shared" ca="1" si="58"/>
        <v>0.12459146512279391</v>
      </c>
      <c r="BK58" s="16">
        <f t="shared" ca="1" si="58"/>
        <v>5.4096693168372317E-2</v>
      </c>
      <c r="BL58" s="16">
        <f t="shared" ca="1" si="58"/>
        <v>-9.3168435770692615E-2</v>
      </c>
      <c r="BM58" s="16">
        <f t="shared" ca="1" si="58"/>
        <v>-1.4376302988186252E-2</v>
      </c>
      <c r="BN58" s="16">
        <f t="shared" ca="1" si="58"/>
        <v>-5.6449125280923641E-2</v>
      </c>
      <c r="BO58" s="16">
        <f t="shared" ca="1" si="58"/>
        <v>-1.2843265458621333E-2</v>
      </c>
      <c r="BP58" s="16">
        <f t="shared" ca="1" si="58"/>
        <v>-0.12071249467757966</v>
      </c>
      <c r="BQ58" s="16">
        <f t="shared" ca="1" si="58"/>
        <v>-0.19582470205267538</v>
      </c>
      <c r="BR58" s="14">
        <f>BM9</f>
        <v>0</v>
      </c>
      <c r="BT58" s="16">
        <f ca="1">VLOOKUP(BT$94,$BF$59:$FC$70,98,FALSE)</f>
        <v>3.2546966508632653E-3</v>
      </c>
      <c r="BU58" s="16">
        <f t="shared" ref="BU58:CE58" ca="1" si="59">VLOOKUP(BU$94,$BF$59:$FC$70,98,FALSE)</f>
        <v>4.5272624466549422E-2</v>
      </c>
      <c r="BV58" s="16">
        <f t="shared" ca="1" si="59"/>
        <v>4.6176674131089002E-3</v>
      </c>
      <c r="BW58" s="16">
        <f t="shared" ca="1" si="59"/>
        <v>2.8354756325372855E-2</v>
      </c>
      <c r="BX58" s="16">
        <f t="shared" ca="1" si="59"/>
        <v>3.9028014637699275E-2</v>
      </c>
      <c r="BY58" s="16">
        <f t="shared" ca="1" si="59"/>
        <v>1.2911072384775894E-2</v>
      </c>
      <c r="BZ58" s="16">
        <f t="shared" ca="1" si="59"/>
        <v>-2.4428478118876516E-2</v>
      </c>
      <c r="CA58" s="16">
        <f t="shared" ca="1" si="59"/>
        <v>2.0421885149688269E-2</v>
      </c>
      <c r="CB58" s="16">
        <f t="shared" ca="1" si="59"/>
        <v>-1.4646921521984354E-2</v>
      </c>
      <c r="CC58" s="16">
        <f t="shared" ca="1" si="59"/>
        <v>-2.2696490402869121E-3</v>
      </c>
      <c r="CD58" s="16">
        <f t="shared" ca="1" si="59"/>
        <v>1.3401795425952186E-2</v>
      </c>
      <c r="CE58" s="16">
        <f t="shared" ca="1" si="59"/>
        <v>1.3283413108542886E-2</v>
      </c>
      <c r="CF58" s="14">
        <f>BV9</f>
        <v>0</v>
      </c>
    </row>
    <row r="59" spans="1:84" x14ac:dyDescent="0.25">
      <c r="B59"/>
      <c r="C59"/>
      <c r="K59" s="5"/>
      <c r="L59" s="3"/>
      <c r="N59" s="19"/>
      <c r="BB59" s="11"/>
    </row>
    <row r="60" spans="1:84" ht="15.75" x14ac:dyDescent="0.25">
      <c r="A60" s="1" t="s">
        <v>3</v>
      </c>
      <c r="B60"/>
      <c r="C60"/>
      <c r="K60" s="5"/>
      <c r="L60" s="3"/>
      <c r="N60" s="19"/>
      <c r="O60" s="1" t="s">
        <v>12</v>
      </c>
      <c r="BB60" s="11"/>
    </row>
    <row r="61" spans="1:84" x14ac:dyDescent="0.25">
      <c r="B61" s="12">
        <f t="shared" ref="B61:M61" ca="1" si="60">VLOOKUP(B$94,$BF$4:$FC$15,3,FALSE)</f>
        <v>3.1840609999999998E-2</v>
      </c>
      <c r="C61" s="12">
        <f t="shared" ca="1" si="60"/>
        <v>-2.9422380000000001E-2</v>
      </c>
      <c r="D61" s="12">
        <f t="shared" ca="1" si="60"/>
        <v>-2.7244730000000002E-2</v>
      </c>
      <c r="E61" s="12">
        <f t="shared" ca="1" si="60"/>
        <v>7.2033559999999996E-2</v>
      </c>
      <c r="F61" s="12">
        <f t="shared" ca="1" si="60"/>
        <v>-5.4717500000000001E-3</v>
      </c>
      <c r="G61" s="12">
        <f t="shared" ca="1" si="60"/>
        <v>-9.7270870000000006E-3</v>
      </c>
      <c r="H61" s="12">
        <f t="shared" ca="1" si="60"/>
        <v>3.5280760000000001E-2</v>
      </c>
      <c r="I61" s="12" t="str">
        <f t="shared" ca="1" si="60"/>
        <v/>
      </c>
      <c r="J61" s="12" t="str">
        <f t="shared" ca="1" si="60"/>
        <v/>
      </c>
      <c r="K61" s="12" t="str">
        <f t="shared" ca="1" si="60"/>
        <v/>
      </c>
      <c r="L61" s="12" t="str">
        <f t="shared" ca="1" si="60"/>
        <v/>
      </c>
      <c r="M61" s="12" t="str">
        <f t="shared" ca="1" si="60"/>
        <v/>
      </c>
      <c r="N61" s="13">
        <f>1</f>
        <v>1</v>
      </c>
      <c r="P61" s="12">
        <f ca="1">+VLOOKUP(P$94,$BF$4:$FC$15,12,FALSE)</f>
        <v>-1.585423E-2</v>
      </c>
      <c r="Q61" s="12">
        <f t="shared" ref="Q61:AA61" ca="1" si="61">+VLOOKUP(Q$94,$BF$4:$FC$15,12,FALSE)</f>
        <v>2.970369E-3</v>
      </c>
      <c r="R61" s="12">
        <f t="shared" ca="1" si="61"/>
        <v>1.2785319999999999E-2</v>
      </c>
      <c r="S61" s="12">
        <f t="shared" ca="1" si="61"/>
        <v>-4.1366520000000002E-3</v>
      </c>
      <c r="T61" s="12">
        <f t="shared" ca="1" si="61"/>
        <v>1.6259989999999998E-2</v>
      </c>
      <c r="U61" s="12">
        <f t="shared" ca="1" si="61"/>
        <v>2.4745470000000001E-3</v>
      </c>
      <c r="V61" s="12">
        <f t="shared" ca="1" si="61"/>
        <v>-5.8537269999999995E-3</v>
      </c>
      <c r="W61" s="12" t="str">
        <f t="shared" ca="1" si="61"/>
        <v/>
      </c>
      <c r="X61" s="12" t="str">
        <f t="shared" ca="1" si="61"/>
        <v/>
      </c>
      <c r="Y61" s="12" t="str">
        <f t="shared" ca="1" si="61"/>
        <v/>
      </c>
      <c r="Z61" s="12" t="str">
        <f t="shared" ca="1" si="61"/>
        <v/>
      </c>
      <c r="AA61" s="12" t="str">
        <f t="shared" ca="1" si="61"/>
        <v/>
      </c>
      <c r="AB61" s="14">
        <f>1</f>
        <v>1</v>
      </c>
      <c r="AD61" s="12">
        <f ca="1">+VLOOKUP(AD$94,$BF$4:$FC$15,21,FALSE)</f>
        <v>4.4031890000000004E-2</v>
      </c>
      <c r="AE61" s="12">
        <f t="shared" ref="AE61:AO61" ca="1" si="62">+VLOOKUP(AE$94,$BF$4:$FC$15,21,FALSE)</f>
        <v>-4.2694380000000004E-2</v>
      </c>
      <c r="AF61" s="12">
        <f t="shared" ca="1" si="62"/>
        <v>-1.224456E-2</v>
      </c>
      <c r="AG61" s="12">
        <f t="shared" ca="1" si="62"/>
        <v>1.3673409999999999E-2</v>
      </c>
      <c r="AH61" s="12">
        <f t="shared" ca="1" si="62"/>
        <v>2.5636069999999999E-3</v>
      </c>
      <c r="AI61" s="12">
        <f t="shared" ca="1" si="62"/>
        <v>-9.442095000000001E-3</v>
      </c>
      <c r="AJ61" s="12">
        <f t="shared" ca="1" si="62"/>
        <v>1.7538939999999999E-2</v>
      </c>
      <c r="AK61" s="12" t="str">
        <f t="shared" ca="1" si="62"/>
        <v/>
      </c>
      <c r="AL61" s="12" t="str">
        <f t="shared" ca="1" si="62"/>
        <v/>
      </c>
      <c r="AM61" s="12" t="str">
        <f t="shared" ca="1" si="62"/>
        <v/>
      </c>
      <c r="AN61" s="12" t="str">
        <f t="shared" ca="1" si="62"/>
        <v/>
      </c>
      <c r="AO61" s="12" t="str">
        <f t="shared" ca="1" si="62"/>
        <v/>
      </c>
      <c r="AP61" s="14">
        <f>1</f>
        <v>1</v>
      </c>
      <c r="AR61" s="12">
        <f ca="1">+VLOOKUP(AR$94,$BF$4:$FC$15,30,FALSE)</f>
        <v>1.0446690000000002E-2</v>
      </c>
      <c r="AS61" s="12">
        <f t="shared" ref="AS61:BC61" ca="1" si="63">+VLOOKUP(AS$94,$BF$4:$FC$15,30,FALSE)</f>
        <v>-1.798694E-2</v>
      </c>
      <c r="AT61" s="12">
        <f t="shared" ca="1" si="63"/>
        <v>2.2015369999999999E-2</v>
      </c>
      <c r="AU61" s="12">
        <f t="shared" ca="1" si="63"/>
        <v>-1.8592630000000002E-2</v>
      </c>
      <c r="AV61" s="12">
        <f t="shared" ca="1" si="63"/>
        <v>-1.2135679999999999E-2</v>
      </c>
      <c r="AW61" s="12">
        <f t="shared" ca="1" si="63"/>
        <v>-8.7075410000000009E-4</v>
      </c>
      <c r="AX61" s="12">
        <f t="shared" ca="1" si="63"/>
        <v>-3.591169E-3</v>
      </c>
      <c r="AY61" s="12" t="str">
        <f t="shared" ca="1" si="63"/>
        <v/>
      </c>
      <c r="AZ61" s="12" t="str">
        <f t="shared" ca="1" si="63"/>
        <v/>
      </c>
      <c r="BA61" s="12" t="str">
        <f t="shared" ca="1" si="63"/>
        <v/>
      </c>
      <c r="BB61" s="12" t="str">
        <f t="shared" ca="1" si="63"/>
        <v/>
      </c>
      <c r="BC61" s="12" t="str">
        <f t="shared" ca="1" si="63"/>
        <v/>
      </c>
      <c r="BD61" s="14">
        <f>1</f>
        <v>1</v>
      </c>
      <c r="BF61" s="12">
        <f ca="1">+VLOOKUP(BF$94,$BF$4:$FC$15,39,FALSE)</f>
        <v>3.9427480000000001E-2</v>
      </c>
      <c r="BG61" s="12">
        <f t="shared" ref="BG61:BQ61" ca="1" si="64">+VLOOKUP(BG$94,$BF$4:$FC$15,39,FALSE)</f>
        <v>-4.5176480000000005E-2</v>
      </c>
      <c r="BH61" s="12">
        <f t="shared" ca="1" si="64"/>
        <v>-1.5832079999999998E-2</v>
      </c>
      <c r="BI61" s="12">
        <f t="shared" ca="1" si="64"/>
        <v>-4.7337239999999999E-3</v>
      </c>
      <c r="BJ61" s="12">
        <f t="shared" ca="1" si="64"/>
        <v>9.236046999999999E-3</v>
      </c>
      <c r="BK61" s="12">
        <f t="shared" ca="1" si="64"/>
        <v>4.19748E-3</v>
      </c>
      <c r="BL61" s="12">
        <f t="shared" ca="1" si="64"/>
        <v>4.4496669999999995E-2</v>
      </c>
      <c r="BM61" s="12" t="str">
        <f t="shared" ca="1" si="64"/>
        <v/>
      </c>
      <c r="BN61" s="12" t="str">
        <f t="shared" ca="1" si="64"/>
        <v/>
      </c>
      <c r="BO61" s="12" t="str">
        <f t="shared" ca="1" si="64"/>
        <v/>
      </c>
      <c r="BP61" s="12" t="str">
        <f t="shared" ca="1" si="64"/>
        <v/>
      </c>
      <c r="BQ61" s="12" t="str">
        <f t="shared" ca="1" si="64"/>
        <v/>
      </c>
      <c r="BR61" s="14">
        <f>1</f>
        <v>1</v>
      </c>
      <c r="BT61" s="12">
        <f ca="1">+VLOOKUP(BT$94,$BF$4:$FC$15,48,FALSE)</f>
        <v>-2.8854370000000001E-2</v>
      </c>
      <c r="BU61" s="12">
        <f t="shared" ref="BU61:CE61" ca="1" si="65">+VLOOKUP(BU$94,$BF$4:$FC$15,48,FALSE)</f>
        <v>-5.0689909999999998E-2</v>
      </c>
      <c r="BV61" s="12">
        <f t="shared" ca="1" si="65"/>
        <v>4.111385E-2</v>
      </c>
      <c r="BW61" s="12">
        <f t="shared" ca="1" si="65"/>
        <v>4.9433249999999998E-2</v>
      </c>
      <c r="BX61" s="12">
        <f t="shared" ca="1" si="65"/>
        <v>-5.4075830000000005E-3</v>
      </c>
      <c r="BY61" s="12">
        <f t="shared" ca="1" si="65"/>
        <v>4.1680689999999999E-3</v>
      </c>
      <c r="BZ61" s="12">
        <f t="shared" ca="1" si="65"/>
        <v>-6.3698330000000001E-3</v>
      </c>
      <c r="CA61" s="12" t="str">
        <f t="shared" ca="1" si="65"/>
        <v/>
      </c>
      <c r="CB61" s="12" t="str">
        <f t="shared" ca="1" si="65"/>
        <v/>
      </c>
      <c r="CC61" s="12" t="str">
        <f t="shared" ca="1" si="65"/>
        <v/>
      </c>
      <c r="CD61" s="12" t="str">
        <f t="shared" ca="1" si="65"/>
        <v/>
      </c>
      <c r="CE61" s="12" t="str">
        <f t="shared" ca="1" si="65"/>
        <v/>
      </c>
      <c r="CF61" s="14">
        <f>1</f>
        <v>1</v>
      </c>
    </row>
    <row r="62" spans="1:84" x14ac:dyDescent="0.25">
      <c r="B62" s="12">
        <f t="shared" ref="B62:M62" ca="1" si="66">VLOOKUP(B$94,$BF$4:$FC$15,54,FALSE)</f>
        <v>3.2098672382949549E-2</v>
      </c>
      <c r="C62" s="12">
        <f t="shared" ca="1" si="66"/>
        <v>-2.9244677172355845E-2</v>
      </c>
      <c r="D62" s="12">
        <f t="shared" ca="1" si="66"/>
        <v>-2.6998662899479976E-2</v>
      </c>
      <c r="E62" s="12">
        <f t="shared" ca="1" si="66"/>
        <v>7.2315018975813855E-2</v>
      </c>
      <c r="F62" s="12">
        <f t="shared" ca="1" si="66"/>
        <v>-5.4859028342771447E-3</v>
      </c>
      <c r="G62" s="12">
        <f t="shared" ca="1" si="66"/>
        <v>-9.536190186473498E-3</v>
      </c>
      <c r="H62" s="12">
        <f t="shared" ca="1" si="66"/>
        <v>3.5465100007965419E-2</v>
      </c>
      <c r="I62" s="12">
        <f t="shared" ca="1" si="66"/>
        <v>-3.076332169580507E-3</v>
      </c>
      <c r="J62" s="12" t="str">
        <f t="shared" ca="1" si="66"/>
        <v/>
      </c>
      <c r="K62" s="12" t="str">
        <f t="shared" ca="1" si="66"/>
        <v/>
      </c>
      <c r="L62" s="12" t="str">
        <f t="shared" ca="1" si="66"/>
        <v/>
      </c>
      <c r="M62" s="12" t="str">
        <f t="shared" ca="1" si="66"/>
        <v/>
      </c>
      <c r="N62" s="13">
        <f>1</f>
        <v>1</v>
      </c>
      <c r="P62" s="12">
        <f ca="1">VLOOKUP(P$94,$BF$4:$FC$15,63,FALSE)</f>
        <v>-1.561084969886572E-2</v>
      </c>
      <c r="Q62" s="12">
        <f t="shared" ref="Q62:AA62" ca="1" si="67">VLOOKUP(Q$94,$BF$4:$FC$15,63,FALSE)</f>
        <v>3.0417272481631751E-3</v>
      </c>
      <c r="R62" s="12">
        <f t="shared" ca="1" si="67"/>
        <v>1.2853931008414228E-2</v>
      </c>
      <c r="S62" s="12">
        <f t="shared" ca="1" si="67"/>
        <v>-3.9899135525766271E-3</v>
      </c>
      <c r="T62" s="12">
        <f t="shared" ca="1" si="67"/>
        <v>1.6358435992119575E-2</v>
      </c>
      <c r="U62" s="12">
        <f t="shared" ca="1" si="67"/>
        <v>2.6239998398575955E-3</v>
      </c>
      <c r="V62" s="12">
        <f t="shared" ca="1" si="67"/>
        <v>-5.6373166821814527E-3</v>
      </c>
      <c r="W62" s="12">
        <f t="shared" ca="1" si="67"/>
        <v>3.7019733727184524E-3</v>
      </c>
      <c r="X62" s="12" t="str">
        <f t="shared" ca="1" si="67"/>
        <v/>
      </c>
      <c r="Y62" s="12" t="str">
        <f t="shared" ca="1" si="67"/>
        <v/>
      </c>
      <c r="Z62" s="12" t="str">
        <f t="shared" ca="1" si="67"/>
        <v/>
      </c>
      <c r="AA62" s="12" t="str">
        <f t="shared" ca="1" si="67"/>
        <v/>
      </c>
      <c r="AB62" s="14">
        <f>1</f>
        <v>1</v>
      </c>
      <c r="AD62" s="12">
        <f ca="1">VLOOKUP(AD$94,$BF$4:$FC$15,72,FALSE)</f>
        <v>4.4000672055766653E-2</v>
      </c>
      <c r="AE62" s="12">
        <f t="shared" ref="AE62:AO62" ca="1" si="68">VLOOKUP(AE$94,$BF$4:$FC$15,72,FALSE)</f>
        <v>-4.2505952493178907E-2</v>
      </c>
      <c r="AF62" s="12">
        <f t="shared" ca="1" si="68"/>
        <v>-1.0679398797475467E-2</v>
      </c>
      <c r="AG62" s="12">
        <f t="shared" ca="1" si="68"/>
        <v>1.2266834709880225E-2</v>
      </c>
      <c r="AH62" s="12">
        <f t="shared" ca="1" si="68"/>
        <v>2.3928438694831139E-3</v>
      </c>
      <c r="AI62" s="12">
        <f t="shared" ca="1" si="68"/>
        <v>-9.1567434898116688E-3</v>
      </c>
      <c r="AJ62" s="12">
        <f t="shared" ca="1" si="68"/>
        <v>1.7651972656464041E-2</v>
      </c>
      <c r="AK62" s="12">
        <f t="shared" ca="1" si="68"/>
        <v>-5.6640504230755038E-3</v>
      </c>
      <c r="AL62" s="12" t="str">
        <f t="shared" ca="1" si="68"/>
        <v/>
      </c>
      <c r="AM62" s="12" t="str">
        <f t="shared" ca="1" si="68"/>
        <v/>
      </c>
      <c r="AN62" s="12" t="str">
        <f t="shared" ca="1" si="68"/>
        <v/>
      </c>
      <c r="AO62" s="12" t="str">
        <f t="shared" ca="1" si="68"/>
        <v/>
      </c>
      <c r="AP62" s="14">
        <f>1</f>
        <v>1</v>
      </c>
      <c r="AR62" s="12">
        <f ca="1">VLOOKUP(AR$94,$BF$4:$FC$15,81,FALSE)</f>
        <v>1.0691975375506611E-2</v>
      </c>
      <c r="AS62" s="12">
        <f t="shared" ref="AS62:BC62" ca="1" si="69">VLOOKUP(AS$94,$BF$4:$FC$15,81,FALSE)</f>
        <v>-1.7820346976758997E-2</v>
      </c>
      <c r="AT62" s="12">
        <f t="shared" ca="1" si="69"/>
        <v>2.2157617639286344E-2</v>
      </c>
      <c r="AU62" s="12">
        <f t="shared" ca="1" si="69"/>
        <v>-1.8475578409235999E-2</v>
      </c>
      <c r="AV62" s="12">
        <f t="shared" ca="1" si="69"/>
        <v>-1.1977943522048794E-2</v>
      </c>
      <c r="AW62" s="12">
        <f t="shared" ca="1" si="69"/>
        <v>-6.6664124738164332E-4</v>
      </c>
      <c r="AX62" s="12">
        <f t="shared" ca="1" si="69"/>
        <v>-3.4314310716822495E-3</v>
      </c>
      <c r="AY62" s="12">
        <f t="shared" ca="1" si="69"/>
        <v>-5.914837699348325E-3</v>
      </c>
      <c r="AZ62" s="12" t="str">
        <f t="shared" ca="1" si="69"/>
        <v/>
      </c>
      <c r="BA62" s="12" t="str">
        <f t="shared" ca="1" si="69"/>
        <v/>
      </c>
      <c r="BB62" s="12" t="str">
        <f t="shared" ca="1" si="69"/>
        <v/>
      </c>
      <c r="BC62" s="12" t="str">
        <f t="shared" ca="1" si="69"/>
        <v/>
      </c>
      <c r="BD62" s="14">
        <f>1</f>
        <v>1</v>
      </c>
      <c r="BF62" s="12">
        <f ca="1">VLOOKUP(BF$94,$BF$4:$FC$15,90,FALSE)</f>
        <v>3.9493175341696066E-2</v>
      </c>
      <c r="BG62" s="12">
        <f t="shared" ref="BG62:BQ62" ca="1" si="70">VLOOKUP(BG$94,$BF$4:$FC$15,90,FALSE)</f>
        <v>-4.5493966571109157E-2</v>
      </c>
      <c r="BH62" s="12">
        <f t="shared" ca="1" si="70"/>
        <v>-1.5882979425179529E-2</v>
      </c>
      <c r="BI62" s="12">
        <f t="shared" ca="1" si="70"/>
        <v>-4.691995565905405E-3</v>
      </c>
      <c r="BJ62" s="12">
        <f t="shared" ca="1" si="70"/>
        <v>8.7326242569931139E-3</v>
      </c>
      <c r="BK62" s="12">
        <f t="shared" ca="1" si="70"/>
        <v>4.0783034257748201E-3</v>
      </c>
      <c r="BL62" s="12">
        <f t="shared" ca="1" si="70"/>
        <v>4.4566209472789532E-2</v>
      </c>
      <c r="BM62" s="12">
        <f t="shared" ca="1" si="70"/>
        <v>3.4920939952798507E-3</v>
      </c>
      <c r="BN62" s="12" t="str">
        <f t="shared" ca="1" si="70"/>
        <v/>
      </c>
      <c r="BO62" s="12" t="str">
        <f t="shared" ca="1" si="70"/>
        <v/>
      </c>
      <c r="BP62" s="12" t="str">
        <f t="shared" ca="1" si="70"/>
        <v/>
      </c>
      <c r="BQ62" s="12" t="str">
        <f t="shared" ca="1" si="70"/>
        <v/>
      </c>
      <c r="BR62" s="14">
        <f>1</f>
        <v>1</v>
      </c>
      <c r="BT62" s="12">
        <f ca="1">VLOOKUP(BT$94,$BF$4:$FC$15,99,FALSE)</f>
        <v>-2.8929278278868025E-2</v>
      </c>
      <c r="BU62" s="12">
        <f t="shared" ref="BU62:CE62" ca="1" si="71">VLOOKUP(BU$94,$BF$4:$FC$15,99,FALSE)</f>
        <v>-5.0552165565654651E-2</v>
      </c>
      <c r="BV62" s="12">
        <f t="shared" ca="1" si="71"/>
        <v>4.1356820975010262E-2</v>
      </c>
      <c r="BW62" s="12">
        <f t="shared" ca="1" si="71"/>
        <v>4.9244045520922437E-2</v>
      </c>
      <c r="BX62" s="12">
        <f t="shared" ca="1" si="71"/>
        <v>-5.7440062869122555E-3</v>
      </c>
      <c r="BY62" s="12">
        <f t="shared" ca="1" si="71"/>
        <v>4.2174999094955782E-3</v>
      </c>
      <c r="BZ62" s="12">
        <f t="shared" ca="1" si="71"/>
        <v>-6.3477471956354826E-3</v>
      </c>
      <c r="CA62" s="12">
        <f t="shared" ca="1" si="71"/>
        <v>-2.3551542172823058E-3</v>
      </c>
      <c r="CB62" s="12" t="str">
        <f t="shared" ca="1" si="71"/>
        <v/>
      </c>
      <c r="CC62" s="12" t="str">
        <f t="shared" ca="1" si="71"/>
        <v/>
      </c>
      <c r="CD62" s="12" t="str">
        <f t="shared" ca="1" si="71"/>
        <v/>
      </c>
      <c r="CE62" s="12" t="str">
        <f t="shared" ca="1" si="71"/>
        <v/>
      </c>
      <c r="CF62" s="14">
        <f>1</f>
        <v>1</v>
      </c>
    </row>
    <row r="63" spans="1:84" x14ac:dyDescent="0.25">
      <c r="B63" s="12">
        <f t="shared" ref="B63:M63" ca="1" si="72">VLOOKUP(B$94,$BF$17:$FC$28,3,FALSE)</f>
        <v>-2.3358549999999999E-2</v>
      </c>
      <c r="C63" s="12">
        <f t="shared" ca="1" si="72"/>
        <v>2.313718E-2</v>
      </c>
      <c r="D63" s="12">
        <f t="shared" ca="1" si="72"/>
        <v>5.592511E-2</v>
      </c>
      <c r="E63" s="12">
        <f t="shared" ca="1" si="72"/>
        <v>3.1291329999999999E-2</v>
      </c>
      <c r="F63" s="12">
        <f t="shared" ca="1" si="72"/>
        <v>1.9719880000000002E-2</v>
      </c>
      <c r="G63" s="12">
        <f t="shared" ca="1" si="72"/>
        <v>-2.6953379999999999E-2</v>
      </c>
      <c r="H63" s="12">
        <f t="shared" ca="1" si="72"/>
        <v>-4.8889850000000002E-3</v>
      </c>
      <c r="I63" s="12">
        <f t="shared" ca="1" si="72"/>
        <v>-1.783364E-3</v>
      </c>
      <c r="J63" s="12">
        <f t="shared" ca="1" si="72"/>
        <v>4.9143920000000001E-2</v>
      </c>
      <c r="K63" s="12">
        <f t="shared" ca="1" si="72"/>
        <v>3.2821999999999997E-2</v>
      </c>
      <c r="L63" s="12">
        <f t="shared" ca="1" si="72"/>
        <v>-2.3445819999999999E-2</v>
      </c>
      <c r="M63" s="12">
        <f t="shared" ca="1" si="72"/>
        <v>-9.3644520000000005E-3</v>
      </c>
      <c r="N63" s="5">
        <f>1</f>
        <v>1</v>
      </c>
      <c r="P63" s="12">
        <f ca="1">VLOOKUP(P$94,$BF$17:$FC$28,12,FALSE)</f>
        <v>-1.2453909999999999E-2</v>
      </c>
      <c r="Q63" s="12">
        <f t="shared" ref="Q63:AA63" ca="1" si="73">VLOOKUP(Q$94,$BF$17:$FC$28,12,FALSE)</f>
        <v>1.8231839999999999E-2</v>
      </c>
      <c r="R63" s="12">
        <f t="shared" ca="1" si="73"/>
        <v>-1.0825059999999999E-2</v>
      </c>
      <c r="S63" s="12">
        <f t="shared" ca="1" si="73"/>
        <v>-1.4030170000000001E-4</v>
      </c>
      <c r="T63" s="12">
        <f t="shared" ca="1" si="73"/>
        <v>2.690413E-3</v>
      </c>
      <c r="U63" s="12">
        <f t="shared" ca="1" si="73"/>
        <v>-1.424861E-2</v>
      </c>
      <c r="V63" s="12">
        <f t="shared" ca="1" si="73"/>
        <v>1.4240959999999999E-3</v>
      </c>
      <c r="W63" s="12">
        <f t="shared" ca="1" si="73"/>
        <v>1.2696789999999999E-2</v>
      </c>
      <c r="X63" s="12">
        <f t="shared" ca="1" si="73"/>
        <v>-6.4797859999999995E-3</v>
      </c>
      <c r="Y63" s="12">
        <f t="shared" ca="1" si="73"/>
        <v>6.8765060000000001E-3</v>
      </c>
      <c r="Z63" s="12">
        <f t="shared" ca="1" si="73"/>
        <v>-2.1260250000000001E-3</v>
      </c>
      <c r="AA63" s="12">
        <f t="shared" ca="1" si="73"/>
        <v>-6.1588560000000007E-3</v>
      </c>
      <c r="AB63" s="14">
        <f>1</f>
        <v>1</v>
      </c>
      <c r="AD63" s="12">
        <f ca="1">VLOOKUP(AD$94,$BF$17:$FC$28,21,FALSE)</f>
        <v>3.4059510000000001E-2</v>
      </c>
      <c r="AE63" s="12">
        <f t="shared" ref="AE63:AO63" ca="1" si="74">VLOOKUP(AE$94,$BF$17:$FC$28,21,FALSE)</f>
        <v>1.909901E-2</v>
      </c>
      <c r="AF63" s="12">
        <f t="shared" ca="1" si="74"/>
        <v>1.117953E-2</v>
      </c>
      <c r="AG63" s="12">
        <f t="shared" ca="1" si="74"/>
        <v>2.0060600000000001E-2</v>
      </c>
      <c r="AH63" s="12">
        <f t="shared" ca="1" si="74"/>
        <v>2.2295759999999998E-2</v>
      </c>
      <c r="AI63" s="12">
        <f t="shared" ca="1" si="74"/>
        <v>9.3499069999999993E-3</v>
      </c>
      <c r="AJ63" s="12">
        <f t="shared" ca="1" si="74"/>
        <v>2.2721669999999999E-2</v>
      </c>
      <c r="AK63" s="12">
        <f t="shared" ca="1" si="74"/>
        <v>-2.497417E-3</v>
      </c>
      <c r="AL63" s="12">
        <f t="shared" ca="1" si="74"/>
        <v>2.1706940000000001E-2</v>
      </c>
      <c r="AM63" s="12">
        <f t="shared" ca="1" si="74"/>
        <v>1.5816150000000001E-2</v>
      </c>
      <c r="AN63" s="12">
        <f t="shared" ca="1" si="74"/>
        <v>2.4723259999999997E-2</v>
      </c>
      <c r="AO63" s="12">
        <f t="shared" ca="1" si="74"/>
        <v>1.8937539999999999E-2</v>
      </c>
      <c r="AP63" s="14">
        <f>1</f>
        <v>1</v>
      </c>
      <c r="AR63" s="12">
        <f ca="1">VLOOKUP(AR$94,$BF$17:$FC$28,30,FALSE)</f>
        <v>1.2322939999999999E-2</v>
      </c>
      <c r="AS63" s="12">
        <f t="shared" ref="AS63:BC63" ca="1" si="75">VLOOKUP(AS$94,$BF$17:$FC$28,30,FALSE)</f>
        <v>-2.4169130000000001E-4</v>
      </c>
      <c r="AT63" s="12">
        <f t="shared" ca="1" si="75"/>
        <v>1.042671E-3</v>
      </c>
      <c r="AU63" s="12">
        <f t="shared" ca="1" si="75"/>
        <v>2.5618850000000002E-2</v>
      </c>
      <c r="AV63" s="12">
        <f t="shared" ca="1" si="75"/>
        <v>1.9619960000000001E-3</v>
      </c>
      <c r="AW63" s="12">
        <f t="shared" ca="1" si="75"/>
        <v>-8.9711819999999994E-3</v>
      </c>
      <c r="AX63" s="12">
        <f t="shared" ca="1" si="75"/>
        <v>1.1827030000000001E-2</v>
      </c>
      <c r="AY63" s="12">
        <f t="shared" ca="1" si="75"/>
        <v>1.6043600000000002E-2</v>
      </c>
      <c r="AZ63" s="12">
        <f t="shared" ca="1" si="75"/>
        <v>-6.6884849999999992E-3</v>
      </c>
      <c r="BA63" s="12">
        <f t="shared" ca="1" si="75"/>
        <v>-2.1098539999999999E-4</v>
      </c>
      <c r="BB63" s="12">
        <f t="shared" ca="1" si="75"/>
        <v>1.5887080000000001E-2</v>
      </c>
      <c r="BC63" s="12">
        <f t="shared" ca="1" si="75"/>
        <v>1.2000189999999999E-2</v>
      </c>
      <c r="BD63" s="14">
        <f>1</f>
        <v>1</v>
      </c>
      <c r="BF63" s="12">
        <f ca="1">VLOOKUP(BF$94,$BF$17:$FC$28,39,FALSE)</f>
        <v>8.1519460000000002E-3</v>
      </c>
      <c r="BG63" s="12">
        <f t="shared" ref="BG63:BQ63" ca="1" si="76">VLOOKUP(BG$94,$BF$17:$FC$28,39,FALSE)</f>
        <v>4.4250499999999998E-2</v>
      </c>
      <c r="BH63" s="12">
        <f t="shared" ca="1" si="76"/>
        <v>7.6719659999999992E-4</v>
      </c>
      <c r="BI63" s="12">
        <f t="shared" ca="1" si="76"/>
        <v>3.7922650000000004E-4</v>
      </c>
      <c r="BJ63" s="12">
        <f t="shared" ca="1" si="76"/>
        <v>1.6455399999999999E-2</v>
      </c>
      <c r="BK63" s="12">
        <f t="shared" ca="1" si="76"/>
        <v>2.2010490000000001E-3</v>
      </c>
      <c r="BL63" s="12">
        <f t="shared" ca="1" si="76"/>
        <v>1.6442250000000002E-2</v>
      </c>
      <c r="BM63" s="12">
        <f t="shared" ca="1" si="76"/>
        <v>2.527643E-3</v>
      </c>
      <c r="BN63" s="12">
        <f t="shared" ca="1" si="76"/>
        <v>2.0259179999999998E-2</v>
      </c>
      <c r="BO63" s="12">
        <f t="shared" ca="1" si="76"/>
        <v>1.290138E-2</v>
      </c>
      <c r="BP63" s="12">
        <f t="shared" ca="1" si="76"/>
        <v>3.4587569999999998E-2</v>
      </c>
      <c r="BQ63" s="12">
        <f t="shared" ca="1" si="76"/>
        <v>1.390459E-2</v>
      </c>
      <c r="BR63" s="14">
        <f>1</f>
        <v>1</v>
      </c>
      <c r="BT63" s="12">
        <f ca="1">VLOOKUP(BT$94,$BF$17:$FC$28,48,FALSE)</f>
        <v>-4.3204269999999996E-2</v>
      </c>
      <c r="BU63" s="12">
        <f t="shared" ref="BU63:CE63" ca="1" si="77">VLOOKUP(BU$94,$BF$17:$FC$28,48,FALSE)</f>
        <v>6.3327149999999999E-2</v>
      </c>
      <c r="BV63" s="12">
        <f t="shared" ca="1" si="77"/>
        <v>-2.5041460000000001E-3</v>
      </c>
      <c r="BW63" s="12">
        <f t="shared" ca="1" si="77"/>
        <v>4.6985780000000005E-2</v>
      </c>
      <c r="BX63" s="12">
        <f t="shared" ca="1" si="77"/>
        <v>-3.701106E-3</v>
      </c>
      <c r="BY63" s="12">
        <f t="shared" ca="1" si="77"/>
        <v>-2.1420129999999999E-2</v>
      </c>
      <c r="BZ63" s="12">
        <f t="shared" ca="1" si="77"/>
        <v>1.5397780000000002E-2</v>
      </c>
      <c r="CA63" s="12">
        <f t="shared" ca="1" si="77"/>
        <v>-2.1656269999999998E-3</v>
      </c>
      <c r="CB63" s="12">
        <f t="shared" ca="1" si="77"/>
        <v>-1.399338E-2</v>
      </c>
      <c r="CC63" s="12">
        <f t="shared" ca="1" si="77"/>
        <v>-1.797311E-3</v>
      </c>
      <c r="CD63" s="12">
        <f t="shared" ca="1" si="77"/>
        <v>7.9596140000000001E-4</v>
      </c>
      <c r="CE63" s="12">
        <f t="shared" ca="1" si="77"/>
        <v>8.1302059999999995E-2</v>
      </c>
      <c r="CF63" s="14">
        <f>1</f>
        <v>1</v>
      </c>
    </row>
    <row r="64" spans="1:84" x14ac:dyDescent="0.25">
      <c r="B64" s="12">
        <f t="shared" ref="B64:M64" ca="1" si="78">VLOOKUP(B$94,$BF$17:$FC$28,54,FALSE)</f>
        <v>-2.3132206168255204E-2</v>
      </c>
      <c r="C64" s="12">
        <f t="shared" ca="1" si="78"/>
        <v>2.3313320764724133E-2</v>
      </c>
      <c r="D64" s="12">
        <f t="shared" ca="1" si="78"/>
        <v>5.6188463666482204E-2</v>
      </c>
      <c r="E64" s="12">
        <f t="shared" ca="1" si="78"/>
        <v>3.145315004859825E-2</v>
      </c>
      <c r="F64" s="12">
        <f t="shared" ca="1" si="78"/>
        <v>2.0103961744036149E-2</v>
      </c>
      <c r="G64" s="12">
        <f t="shared" ca="1" si="78"/>
        <v>-2.685560640869529E-2</v>
      </c>
      <c r="H64" s="12">
        <f t="shared" ca="1" si="78"/>
        <v>-4.6406769239777735E-3</v>
      </c>
      <c r="I64" s="12">
        <f t="shared" ca="1" si="78"/>
        <v>-1.6054520346046736E-3</v>
      </c>
      <c r="J64" s="12">
        <f t="shared" ca="1" si="78"/>
        <v>4.9395475486403058E-2</v>
      </c>
      <c r="K64" s="12">
        <f t="shared" ca="1" si="78"/>
        <v>3.3074667358215792E-2</v>
      </c>
      <c r="L64" s="12">
        <f t="shared" ca="1" si="78"/>
        <v>-2.3193293898297034E-2</v>
      </c>
      <c r="M64" s="12">
        <f t="shared" ca="1" si="78"/>
        <v>-9.1461606552552029E-3</v>
      </c>
      <c r="N64" s="15">
        <f>1</f>
        <v>1</v>
      </c>
      <c r="P64" s="12">
        <f ca="1">VLOOKUP(P$94,$BF$17:$FC$28,63,FALSE)</f>
        <v>-1.2260202827135334E-2</v>
      </c>
      <c r="Q64" s="12">
        <f t="shared" ref="Q64:AA64" ca="1" si="79">VLOOKUP(Q$94,$BF$17:$FC$28,63,FALSE)</f>
        <v>1.8319047177547565E-2</v>
      </c>
      <c r="R64" s="12">
        <f t="shared" ca="1" si="79"/>
        <v>-1.0777234728613052E-2</v>
      </c>
      <c r="S64" s="12">
        <f t="shared" ca="1" si="79"/>
        <v>-7.5648528531174989E-6</v>
      </c>
      <c r="T64" s="12">
        <f t="shared" ca="1" si="79"/>
        <v>2.915852563264756E-3</v>
      </c>
      <c r="U64" s="12">
        <f t="shared" ca="1" si="79"/>
        <v>-1.4212949091602489E-2</v>
      </c>
      <c r="V64" s="12">
        <f t="shared" ca="1" si="79"/>
        <v>1.6387324075381161E-3</v>
      </c>
      <c r="W64" s="12">
        <f t="shared" ca="1" si="79"/>
        <v>1.2708150930936619E-2</v>
      </c>
      <c r="X64" s="12">
        <f t="shared" ca="1" si="79"/>
        <v>-6.3128947916523178E-3</v>
      </c>
      <c r="Y64" s="12">
        <f t="shared" ca="1" si="79"/>
        <v>7.0560311543323047E-3</v>
      </c>
      <c r="Z64" s="12">
        <f t="shared" ca="1" si="79"/>
        <v>-2.0289845361644906E-3</v>
      </c>
      <c r="AA64" s="12">
        <f t="shared" ca="1" si="79"/>
        <v>-6.0863205078871725E-3</v>
      </c>
      <c r="AB64" s="14">
        <f>1</f>
        <v>1</v>
      </c>
      <c r="AD64" s="12">
        <f ca="1">VLOOKUP(AD$94,$BF$17:$FC$28,72,FALSE)</f>
        <v>3.4068710975138326E-2</v>
      </c>
      <c r="AE64" s="12">
        <f t="shared" ref="AE64:AO64" ca="1" si="80">VLOOKUP(AE$94,$BF$17:$FC$28,72,FALSE)</f>
        <v>1.9342022113410684E-2</v>
      </c>
      <c r="AF64" s="12">
        <f t="shared" ca="1" si="80"/>
        <v>1.086942150945641E-2</v>
      </c>
      <c r="AG64" s="12">
        <f t="shared" ca="1" si="80"/>
        <v>1.9869406492727289E-2</v>
      </c>
      <c r="AH64" s="12">
        <f t="shared" ca="1" si="80"/>
        <v>2.2113261384448336E-2</v>
      </c>
      <c r="AI64" s="12">
        <f t="shared" ca="1" si="80"/>
        <v>9.5919613216235693E-3</v>
      </c>
      <c r="AJ64" s="12">
        <f t="shared" ca="1" si="80"/>
        <v>2.2615734079294462E-2</v>
      </c>
      <c r="AK64" s="12">
        <f t="shared" ca="1" si="80"/>
        <v>-2.8796122691800343E-3</v>
      </c>
      <c r="AL64" s="12">
        <f t="shared" ca="1" si="80"/>
        <v>2.1503211951472211E-2</v>
      </c>
      <c r="AM64" s="12">
        <f t="shared" ca="1" si="80"/>
        <v>1.5913242255996579E-2</v>
      </c>
      <c r="AN64" s="12">
        <f t="shared" ca="1" si="80"/>
        <v>2.4607272005264472E-2</v>
      </c>
      <c r="AO64" s="12">
        <f t="shared" ca="1" si="80"/>
        <v>1.906710829792263E-2</v>
      </c>
      <c r="AP64" s="14">
        <f>1</f>
        <v>1</v>
      </c>
      <c r="AR64" s="12">
        <f ca="1">VLOOKUP(AR$94,$BF$17:$FC$28,81,FALSE)</f>
        <v>1.2512710530212683E-2</v>
      </c>
      <c r="AS64" s="12">
        <f t="shared" ref="AS64:BC64" ca="1" si="81">VLOOKUP(AS$94,$BF$17:$FC$28,81,FALSE)</f>
        <v>-9.04724119133951E-5</v>
      </c>
      <c r="AT64" s="12">
        <f t="shared" ca="1" si="81"/>
        <v>1.2102996107712679E-3</v>
      </c>
      <c r="AU64" s="12">
        <f t="shared" ca="1" si="81"/>
        <v>2.5743813458250671E-2</v>
      </c>
      <c r="AV64" s="12">
        <f t="shared" ca="1" si="81"/>
        <v>2.1068959158051194E-3</v>
      </c>
      <c r="AW64" s="12">
        <f t="shared" ca="1" si="81"/>
        <v>-8.7735109421521011E-3</v>
      </c>
      <c r="AX64" s="12">
        <f t="shared" ca="1" si="81"/>
        <v>1.1975270650126345E-2</v>
      </c>
      <c r="AY64" s="12">
        <f t="shared" ca="1" si="81"/>
        <v>1.6185662979996698E-2</v>
      </c>
      <c r="AZ64" s="12">
        <f t="shared" ca="1" si="81"/>
        <v>-6.4814580096366273E-3</v>
      </c>
      <c r="BA64" s="12">
        <f t="shared" ca="1" si="81"/>
        <v>-3.3293919970084387E-5</v>
      </c>
      <c r="BB64" s="12">
        <f t="shared" ca="1" si="81"/>
        <v>1.6021754411513385E-2</v>
      </c>
      <c r="BC64" s="12">
        <f t="shared" ca="1" si="81"/>
        <v>1.219533857530768E-2</v>
      </c>
      <c r="BD64" s="14">
        <f>1</f>
        <v>1</v>
      </c>
      <c r="BF64" s="16">
        <f ca="1">VLOOKUP(BF$94,$BF$17:$FC$28,90,FALSE)</f>
        <v>8.0932380814808733E-3</v>
      </c>
      <c r="BG64" s="16">
        <f t="shared" ref="BG64:BQ64" ca="1" si="82">VLOOKUP(BG$94,$BF$17:$FC$28,90,FALSE)</f>
        <v>4.4022496985456121E-2</v>
      </c>
      <c r="BH64" s="16">
        <f t="shared" ca="1" si="82"/>
        <v>6.8415804085491996E-4</v>
      </c>
      <c r="BI64" s="16">
        <f t="shared" ca="1" si="82"/>
        <v>3.3160194294445928E-4</v>
      </c>
      <c r="BJ64" s="16">
        <f t="shared" ca="1" si="82"/>
        <v>1.6093850770970523E-2</v>
      </c>
      <c r="BK64" s="16">
        <f t="shared" ca="1" si="82"/>
        <v>2.1801816635858974E-3</v>
      </c>
      <c r="BL64" s="16">
        <f t="shared" ca="1" si="82"/>
        <v>1.64299828780489E-2</v>
      </c>
      <c r="BM64" s="16">
        <f t="shared" ca="1" si="82"/>
        <v>2.180852829826795E-3</v>
      </c>
      <c r="BN64" s="16">
        <f t="shared" ca="1" si="82"/>
        <v>2.0257572370701762E-2</v>
      </c>
      <c r="BO64" s="16">
        <f t="shared" ca="1" si="82"/>
        <v>1.2888578540267552E-2</v>
      </c>
      <c r="BP64" s="16">
        <f t="shared" ca="1" si="82"/>
        <v>3.4408750478029722E-2</v>
      </c>
      <c r="BQ64" s="16">
        <f t="shared" ca="1" si="82"/>
        <v>1.3940393018158227E-2</v>
      </c>
      <c r="BR64" s="14">
        <f>1</f>
        <v>1</v>
      </c>
      <c r="BT64" s="16">
        <f ca="1">VLOOKUP(BT$94,$BF$17:$FC$28,99,FALSE)</f>
        <v>-4.335499954274024E-2</v>
      </c>
      <c r="BU64" s="16">
        <f t="shared" ref="BU64:CE64" ca="1" si="83">VLOOKUP(BU$94,$BF$17:$FC$28,99,FALSE)</f>
        <v>6.3908057372086519E-2</v>
      </c>
      <c r="BV64" s="16">
        <f t="shared" ca="1" si="83"/>
        <v>-2.4260616931847181E-3</v>
      </c>
      <c r="BW64" s="16">
        <f t="shared" ca="1" si="83"/>
        <v>4.7821909673803509E-2</v>
      </c>
      <c r="BX64" s="16">
        <f t="shared" ca="1" si="83"/>
        <v>-3.9797130149350672E-3</v>
      </c>
      <c r="BY64" s="16">
        <f t="shared" ca="1" si="83"/>
        <v>-2.123429323974001E-2</v>
      </c>
      <c r="BZ64" s="16">
        <f t="shared" ca="1" si="83"/>
        <v>1.5610711952971973E-2</v>
      </c>
      <c r="CA64" s="16">
        <f t="shared" ca="1" si="83"/>
        <v>-2.215576564409392E-3</v>
      </c>
      <c r="CB64" s="16">
        <f t="shared" ca="1" si="83"/>
        <v>-1.3787057955274162E-2</v>
      </c>
      <c r="CC64" s="16">
        <f t="shared" ca="1" si="83"/>
        <v>-1.7973092646390841E-3</v>
      </c>
      <c r="CD64" s="16">
        <f t="shared" ca="1" si="83"/>
        <v>1.2243708730680252E-3</v>
      </c>
      <c r="CE64" s="16">
        <f t="shared" ca="1" si="83"/>
        <v>8.209601846735351E-2</v>
      </c>
      <c r="CF64" s="14">
        <f>1</f>
        <v>1</v>
      </c>
    </row>
    <row r="65" spans="1:84" x14ac:dyDescent="0.25">
      <c r="B65" s="12">
        <f t="shared" ref="B65:M65" ca="1" si="84">VLOOKUP(B$94,$BF$30:$FC$41,3,FALSE)</f>
        <v>-4.7323419999999998E-2</v>
      </c>
      <c r="C65" s="12">
        <f t="shared" ca="1" si="84"/>
        <v>-1.3395880000000001E-2</v>
      </c>
      <c r="D65" s="12">
        <f t="shared" ca="1" si="84"/>
        <v>9.039730000000001E-3</v>
      </c>
      <c r="E65" s="12">
        <f t="shared" ca="1" si="84"/>
        <v>1.4039550000000001E-2</v>
      </c>
      <c r="F65" s="12">
        <f t="shared" ca="1" si="84"/>
        <v>3.5019209999999995E-2</v>
      </c>
      <c r="G65" s="12">
        <f t="shared" ca="1" si="84"/>
        <v>-5.3486310000000002E-2</v>
      </c>
      <c r="H65" s="12">
        <f t="shared" ca="1" si="84"/>
        <v>4.8290260000000002E-2</v>
      </c>
      <c r="I65" s="12">
        <f t="shared" ca="1" si="84"/>
        <v>-5.7115629999999996E-4</v>
      </c>
      <c r="J65" s="12">
        <f t="shared" ca="1" si="84"/>
        <v>3.737612E-3</v>
      </c>
      <c r="K65" s="12">
        <f t="shared" ca="1" si="84"/>
        <v>1.435546E-2</v>
      </c>
      <c r="L65" s="12">
        <f t="shared" ca="1" si="84"/>
        <v>1.6061840000000001E-2</v>
      </c>
      <c r="M65" s="12">
        <f t="shared" ca="1" si="84"/>
        <v>6.4005099999999995E-2</v>
      </c>
      <c r="N65" s="5">
        <f>1</f>
        <v>1</v>
      </c>
      <c r="P65" s="12">
        <f ca="1">VLOOKUP(P$94,$BF$30:$FC$41,12,FALSE)</f>
        <v>2.2686869999999998E-2</v>
      </c>
      <c r="Q65" s="12">
        <f t="shared" ref="Q65:AA65" ca="1" si="85">VLOOKUP(Q$94,$BF$30:$FC$41,12,FALSE)</f>
        <v>1.456614E-2</v>
      </c>
      <c r="R65" s="12">
        <f t="shared" ca="1" si="85"/>
        <v>-4.8169559999999998E-3</v>
      </c>
      <c r="S65" s="12">
        <f t="shared" ca="1" si="85"/>
        <v>-7.6752869999999994E-3</v>
      </c>
      <c r="T65" s="12">
        <f t="shared" ca="1" si="85"/>
        <v>9.1710650000000008E-3</v>
      </c>
      <c r="U65" s="12">
        <f t="shared" ca="1" si="85"/>
        <v>1.8016770000000001E-2</v>
      </c>
      <c r="V65" s="12">
        <f t="shared" ca="1" si="85"/>
        <v>2.246273E-3</v>
      </c>
      <c r="W65" s="12">
        <f t="shared" ca="1" si="85"/>
        <v>-3.7134220000000001E-3</v>
      </c>
      <c r="X65" s="12">
        <f t="shared" ca="1" si="85"/>
        <v>3.5562850000000002E-3</v>
      </c>
      <c r="Y65" s="12">
        <f t="shared" ca="1" si="85"/>
        <v>-1.8263600000000001E-2</v>
      </c>
      <c r="Z65" s="12">
        <f t="shared" ca="1" si="85"/>
        <v>-4.5987270000000004E-3</v>
      </c>
      <c r="AA65" s="12">
        <f t="shared" ca="1" si="85"/>
        <v>5.5267940000000007E-3</v>
      </c>
      <c r="AB65" s="14">
        <f>1</f>
        <v>1</v>
      </c>
      <c r="AD65" s="16">
        <f ca="1">VLOOKUP(AD$94,$BF$30:$FC$41,21,FALSE)</f>
        <v>-6.9530049999999996E-2</v>
      </c>
      <c r="AE65" s="16">
        <f t="shared" ref="AE65:AO65" ca="1" si="86">VLOOKUP(AE$94,$BF$30:$FC$41,21,FALSE)</f>
        <v>6.3126170000000004E-3</v>
      </c>
      <c r="AF65" s="16">
        <f t="shared" ca="1" si="86"/>
        <v>8.2077250000000004E-2</v>
      </c>
      <c r="AG65" s="16">
        <f t="shared" ca="1" si="86"/>
        <v>3.0005609999999999E-2</v>
      </c>
      <c r="AH65" s="16">
        <f t="shared" ca="1" si="86"/>
        <v>-5.7508780000000001E-3</v>
      </c>
      <c r="AI65" s="16">
        <f t="shared" ca="1" si="86"/>
        <v>-2.3383109999999999E-2</v>
      </c>
      <c r="AJ65" s="16">
        <f t="shared" ca="1" si="86"/>
        <v>5.5820809999999998E-2</v>
      </c>
      <c r="AK65" s="16">
        <f t="shared" ca="1" si="86"/>
        <v>-3.1863829999999997E-3</v>
      </c>
      <c r="AL65" s="16">
        <f t="shared" ca="1" si="86"/>
        <v>1.324754E-2</v>
      </c>
      <c r="AM65" s="16">
        <f t="shared" ca="1" si="86"/>
        <v>-2.3583420000000001E-2</v>
      </c>
      <c r="AN65" s="16">
        <f t="shared" ca="1" si="86"/>
        <v>8.9259700000000001E-3</v>
      </c>
      <c r="AO65" s="16">
        <f t="shared" ca="1" si="86"/>
        <v>1.6889940000000003E-2</v>
      </c>
      <c r="AP65" s="14">
        <f>1</f>
        <v>1</v>
      </c>
      <c r="AR65" s="16">
        <f ca="1">VLOOKUP(AR$94,$BF$30:$FC$41,30,FALSE)</f>
        <v>9.1415760000000002E-3</v>
      </c>
      <c r="AS65" s="16">
        <f t="shared" ref="AS65:BC65" ca="1" si="87">VLOOKUP(AS$94,$BF$30:$FC$41,30,FALSE)</f>
        <v>1.7658630000000001E-3</v>
      </c>
      <c r="AT65" s="16">
        <f t="shared" ca="1" si="87"/>
        <v>3.6110620000000003E-2</v>
      </c>
      <c r="AU65" s="16">
        <f t="shared" ca="1" si="87"/>
        <v>2.8939819999999998E-3</v>
      </c>
      <c r="AV65" s="16">
        <f t="shared" ca="1" si="87"/>
        <v>-6.0694049999999999E-3</v>
      </c>
      <c r="AW65" s="16">
        <f t="shared" ca="1" si="87"/>
        <v>1.9834730000000002E-2</v>
      </c>
      <c r="AX65" s="16">
        <f t="shared" ca="1" si="87"/>
        <v>1.0560940000000001E-2</v>
      </c>
      <c r="AY65" s="16">
        <f t="shared" ca="1" si="87"/>
        <v>1.90338E-2</v>
      </c>
      <c r="AZ65" s="16">
        <f t="shared" ca="1" si="87"/>
        <v>6.0846730000000001E-4</v>
      </c>
      <c r="BA65" s="16">
        <f t="shared" ca="1" si="87"/>
        <v>-3.1978350000000003E-2</v>
      </c>
      <c r="BB65" s="16">
        <f t="shared" ca="1" si="87"/>
        <v>-3.0030320000000003E-2</v>
      </c>
      <c r="BC65" s="16">
        <f t="shared" ca="1" si="87"/>
        <v>7.9724600000000007E-3</v>
      </c>
      <c r="BD65" s="14">
        <f>1</f>
        <v>1</v>
      </c>
      <c r="BF65" s="16">
        <f ca="1">VLOOKUP(BF$94,$BF$30:$FC$41,39,FALSE)</f>
        <v>-1.923068E-2</v>
      </c>
      <c r="BG65" s="16">
        <f t="shared" ref="BG65:BQ65" ca="1" si="88">VLOOKUP(BG$94,$BF$30:$FC$41,39,FALSE)</f>
        <v>7.9120709999999997E-3</v>
      </c>
      <c r="BH65" s="16">
        <f t="shared" ca="1" si="88"/>
        <v>6.3965449999999993E-2</v>
      </c>
      <c r="BI65" s="16">
        <f t="shared" ca="1" si="88"/>
        <v>2.9080250000000003E-3</v>
      </c>
      <c r="BJ65" s="16">
        <f t="shared" ca="1" si="88"/>
        <v>1.5205280000000002E-2</v>
      </c>
      <c r="BK65" s="16">
        <f t="shared" ca="1" si="88"/>
        <v>2.9984579999999997E-2</v>
      </c>
      <c r="BL65" s="16">
        <f t="shared" ca="1" si="88"/>
        <v>2.5753580000000002E-2</v>
      </c>
      <c r="BM65" s="16">
        <f t="shared" ca="1" si="88"/>
        <v>-5.8015700000000007E-3</v>
      </c>
      <c r="BN65" s="16">
        <f t="shared" ca="1" si="88"/>
        <v>1.7399700000000001E-4</v>
      </c>
      <c r="BO65" s="16">
        <f t="shared" ca="1" si="88"/>
        <v>-1.7209660000000002E-2</v>
      </c>
      <c r="BP65" s="16">
        <f t="shared" ca="1" si="88"/>
        <v>1.8376859999999998E-2</v>
      </c>
      <c r="BQ65" s="16">
        <f t="shared" ca="1" si="88"/>
        <v>2.3540869999999998E-2</v>
      </c>
      <c r="BR65" s="14">
        <f>1</f>
        <v>1</v>
      </c>
      <c r="BT65" s="16">
        <f ca="1">VLOOKUP(BT$94,$BF$30:$FC$41,48,FALSE)</f>
        <v>-5.7773729999999995E-2</v>
      </c>
      <c r="BU65" s="16">
        <f t="shared" ref="BU65:CE65" ca="1" si="89">VLOOKUP(BU$94,$BF$30:$FC$41,48,FALSE)</f>
        <v>-6.4303079999999999E-2</v>
      </c>
      <c r="BV65" s="16">
        <f t="shared" ca="1" si="89"/>
        <v>5.3086630000000003E-2</v>
      </c>
      <c r="BW65" s="16">
        <f t="shared" ca="1" si="89"/>
        <v>2.0147780000000001E-2</v>
      </c>
      <c r="BX65" s="16">
        <f t="shared" ca="1" si="89"/>
        <v>1.5349489999999999E-2</v>
      </c>
      <c r="BY65" s="16">
        <f t="shared" ca="1" si="89"/>
        <v>-0.1005852</v>
      </c>
      <c r="BZ65" s="16">
        <f t="shared" ca="1" si="89"/>
        <v>5.1837229999999998E-2</v>
      </c>
      <c r="CA65" s="16">
        <f t="shared" ca="1" si="89"/>
        <v>1.47469E-2</v>
      </c>
      <c r="CB65" s="16">
        <f t="shared" ca="1" si="89"/>
        <v>-1.7622329999999999E-2</v>
      </c>
      <c r="CC65" s="16">
        <f t="shared" ca="1" si="89"/>
        <v>-4.9347770000000006E-2</v>
      </c>
      <c r="CD65" s="16">
        <f t="shared" ca="1" si="89"/>
        <v>-7.3700860000000005E-3</v>
      </c>
      <c r="CE65" s="16">
        <f t="shared" ca="1" si="89"/>
        <v>6.4162839999999999E-2</v>
      </c>
      <c r="CF65" s="14">
        <f>1</f>
        <v>1</v>
      </c>
    </row>
    <row r="66" spans="1:84" x14ac:dyDescent="0.25">
      <c r="B66" s="12">
        <f t="shared" ref="B66:M66" ca="1" si="90">VLOOKUP(B$94,$BF$30:$FC$41,54,FALSE)</f>
        <v>-4.7221456350127686E-2</v>
      </c>
      <c r="C66" s="12">
        <f t="shared" ca="1" si="90"/>
        <v>-1.3184823602652405E-2</v>
      </c>
      <c r="D66" s="12">
        <f t="shared" ca="1" si="90"/>
        <v>9.1561964935973246E-3</v>
      </c>
      <c r="E66" s="12">
        <f t="shared" ca="1" si="90"/>
        <v>1.4211880130036629E-2</v>
      </c>
      <c r="F66" s="12">
        <f t="shared" ca="1" si="90"/>
        <v>3.5235406937565564E-2</v>
      </c>
      <c r="G66" s="12">
        <f t="shared" ca="1" si="90"/>
        <v>-5.3149930673211776E-2</v>
      </c>
      <c r="H66" s="12">
        <f t="shared" ca="1" si="90"/>
        <v>4.8510634206376746E-2</v>
      </c>
      <c r="I66" s="12">
        <f t="shared" ca="1" si="90"/>
        <v>-3.5763640848677033E-4</v>
      </c>
      <c r="J66" s="12">
        <f t="shared" ca="1" si="90"/>
        <v>3.7693685826018408E-3</v>
      </c>
      <c r="K66" s="12">
        <f t="shared" ca="1" si="90"/>
        <v>1.453648835874579E-2</v>
      </c>
      <c r="L66" s="12">
        <f t="shared" ca="1" si="90"/>
        <v>1.627935048346206E-2</v>
      </c>
      <c r="M66" s="12">
        <f t="shared" ca="1" si="90"/>
        <v>6.4123950752976056E-2</v>
      </c>
      <c r="N66" s="17">
        <f>1</f>
        <v>1</v>
      </c>
      <c r="P66" s="12">
        <f ca="1">VLOOKUP(P$94,$BF$30:$FC$41,63,FALSE)</f>
        <v>2.2863648284162666E-2</v>
      </c>
      <c r="Q66" s="12">
        <f t="shared" ref="Q66:AA66" ca="1" si="91">VLOOKUP(Q$94,$BF$30:$FC$41,63,FALSE)</f>
        <v>1.4796734853276325E-2</v>
      </c>
      <c r="R66" s="12">
        <f t="shared" ca="1" si="91"/>
        <v>-4.7551960807278772E-3</v>
      </c>
      <c r="S66" s="12">
        <f t="shared" ca="1" si="91"/>
        <v>-7.5396758683299479E-3</v>
      </c>
      <c r="T66" s="12">
        <f t="shared" ca="1" si="91"/>
        <v>9.3692524713711502E-3</v>
      </c>
      <c r="U66" s="12">
        <f t="shared" ca="1" si="91"/>
        <v>1.8137039981707324E-2</v>
      </c>
      <c r="V66" s="12">
        <f t="shared" ca="1" si="91"/>
        <v>2.355467974124541E-3</v>
      </c>
      <c r="W66" s="12">
        <f t="shared" ca="1" si="91"/>
        <v>-3.4850210285272761E-3</v>
      </c>
      <c r="X66" s="12">
        <f t="shared" ca="1" si="91"/>
        <v>3.5619796421765136E-3</v>
      </c>
      <c r="Y66" s="12">
        <f t="shared" ca="1" si="91"/>
        <v>-1.8009781436646968E-2</v>
      </c>
      <c r="Z66" s="12">
        <f t="shared" ca="1" si="91"/>
        <v>-4.4801543229386655E-3</v>
      </c>
      <c r="AA66" s="12">
        <f t="shared" ca="1" si="91"/>
        <v>5.610046866031301E-3</v>
      </c>
      <c r="AB66" s="14">
        <f>1</f>
        <v>1</v>
      </c>
      <c r="AD66" s="16">
        <f ca="1">VLOOKUP(AD$94,$BF$30:$FC$41,72,FALSE)</f>
        <v>-7.0549918138280779E-2</v>
      </c>
      <c r="AE66" s="16">
        <f t="shared" ref="AE66:AO66" ca="1" si="92">VLOOKUP(AE$94,$BF$30:$FC$41,72,FALSE)</f>
        <v>7.9727425689615147E-3</v>
      </c>
      <c r="AF66" s="16">
        <f t="shared" ca="1" si="92"/>
        <v>8.3338069139742607E-2</v>
      </c>
      <c r="AG66" s="16">
        <f t="shared" ca="1" si="92"/>
        <v>3.0101761397535287E-2</v>
      </c>
      <c r="AH66" s="16">
        <f t="shared" ca="1" si="92"/>
        <v>-6.1680362097131184E-3</v>
      </c>
      <c r="AI66" s="16">
        <f t="shared" ca="1" si="92"/>
        <v>-2.3418074657083593E-2</v>
      </c>
      <c r="AJ66" s="16">
        <f t="shared" ca="1" si="92"/>
        <v>5.6792845264693935E-2</v>
      </c>
      <c r="AK66" s="16">
        <f t="shared" ca="1" si="92"/>
        <v>-2.5524530536866928E-3</v>
      </c>
      <c r="AL66" s="16">
        <f t="shared" ca="1" si="92"/>
        <v>1.3321233445246961E-2</v>
      </c>
      <c r="AM66" s="16">
        <f t="shared" ca="1" si="92"/>
        <v>-2.3379136077771957E-2</v>
      </c>
      <c r="AN66" s="16">
        <f t="shared" ca="1" si="92"/>
        <v>9.2252196989189416E-3</v>
      </c>
      <c r="AO66" s="16">
        <f t="shared" ca="1" si="92"/>
        <v>1.7250231916905171E-2</v>
      </c>
      <c r="AP66" s="14">
        <f>1</f>
        <v>1</v>
      </c>
      <c r="AR66" s="16">
        <f ca="1">VLOOKUP(AR$94,$BF$30:$FC$41,81,FALSE)</f>
        <v>9.3091533062760815E-3</v>
      </c>
      <c r="AS66" s="16">
        <f t="shared" ref="AS66:BC66" ca="1" si="93">VLOOKUP(AS$94,$BF$30:$FC$41,81,FALSE)</f>
        <v>1.8990723579730593E-3</v>
      </c>
      <c r="AT66" s="16">
        <f t="shared" ca="1" si="93"/>
        <v>3.6247031568807729E-2</v>
      </c>
      <c r="AU66" s="16">
        <f t="shared" ca="1" si="93"/>
        <v>3.0459016895710025E-3</v>
      </c>
      <c r="AV66" s="16">
        <f t="shared" ca="1" si="93"/>
        <v>-5.8819094807894242E-3</v>
      </c>
      <c r="AW66" s="16">
        <f t="shared" ca="1" si="93"/>
        <v>1.9939195260616799E-2</v>
      </c>
      <c r="AX66" s="16">
        <f t="shared" ca="1" si="93"/>
        <v>1.0729413604648979E-2</v>
      </c>
      <c r="AY66" s="16">
        <f t="shared" ca="1" si="93"/>
        <v>1.9074887912283081E-2</v>
      </c>
      <c r="AZ66" s="16">
        <f t="shared" ca="1" si="93"/>
        <v>7.6977216113076037E-4</v>
      </c>
      <c r="BA66" s="16">
        <f t="shared" ca="1" si="93"/>
        <v>-3.1809668661850636E-2</v>
      </c>
      <c r="BB66" s="16">
        <f t="shared" ca="1" si="93"/>
        <v>-2.995441056947774E-2</v>
      </c>
      <c r="BC66" s="16">
        <f t="shared" ca="1" si="93"/>
        <v>8.2378349175620241E-3</v>
      </c>
      <c r="BD66" s="14">
        <f>1</f>
        <v>1</v>
      </c>
      <c r="BF66" s="16">
        <f ca="1">VLOOKUP(BF$94,$BF$30:$FC$41,90,FALSE)</f>
        <v>-1.9046240061756117E-2</v>
      </c>
      <c r="BG66" s="16">
        <f t="shared" ref="BG66:BQ66" ca="1" si="94">VLOOKUP(BG$94,$BF$30:$FC$41,90,FALSE)</f>
        <v>7.58276919538633E-3</v>
      </c>
      <c r="BH66" s="16">
        <f t="shared" ca="1" si="94"/>
        <v>6.3789620985095483E-2</v>
      </c>
      <c r="BI66" s="16">
        <f t="shared" ca="1" si="94"/>
        <v>2.9143186319036231E-3</v>
      </c>
      <c r="BJ66" s="16">
        <f t="shared" ca="1" si="94"/>
        <v>1.4974707528985503E-2</v>
      </c>
      <c r="BK66" s="16">
        <f t="shared" ca="1" si="94"/>
        <v>3.0053794881011529E-2</v>
      </c>
      <c r="BL66" s="16">
        <f t="shared" ca="1" si="94"/>
        <v>2.5719028660353371E-2</v>
      </c>
      <c r="BM66" s="16">
        <f t="shared" ca="1" si="94"/>
        <v>-6.2004204583352819E-3</v>
      </c>
      <c r="BN66" s="16">
        <f t="shared" ca="1" si="94"/>
        <v>1.67419868805619E-4</v>
      </c>
      <c r="BO66" s="16">
        <f t="shared" ca="1" si="94"/>
        <v>-1.7067227485516121E-2</v>
      </c>
      <c r="BP66" s="16">
        <f t="shared" ca="1" si="94"/>
        <v>1.7855421640845776E-2</v>
      </c>
      <c r="BQ66" s="16">
        <f t="shared" ca="1" si="94"/>
        <v>2.3518231279887683E-2</v>
      </c>
      <c r="BR66" s="14">
        <f>1</f>
        <v>1</v>
      </c>
      <c r="BT66" s="16">
        <f ca="1">VLOOKUP(BT$94,$BF$30:$FC$41,99,FALSE)</f>
        <v>-5.7717636389995004E-2</v>
      </c>
      <c r="BU66" s="16">
        <f t="shared" ref="BU66:CE66" ca="1" si="95">VLOOKUP(BU$94,$BF$30:$FC$41,99,FALSE)</f>
        <v>-6.4539571241984062E-2</v>
      </c>
      <c r="BV66" s="16">
        <f t="shared" ca="1" si="95"/>
        <v>5.442119739231762E-2</v>
      </c>
      <c r="BW66" s="16">
        <f t="shared" ca="1" si="95"/>
        <v>1.974293366254809E-2</v>
      </c>
      <c r="BX66" s="16">
        <f t="shared" ca="1" si="95"/>
        <v>1.5640865422166812E-2</v>
      </c>
      <c r="BY66" s="16">
        <f t="shared" ca="1" si="95"/>
        <v>-0.10219240061779429</v>
      </c>
      <c r="BZ66" s="16">
        <f t="shared" ca="1" si="95"/>
        <v>5.224029751664961E-2</v>
      </c>
      <c r="CA66" s="16">
        <f t="shared" ca="1" si="95"/>
        <v>1.484280398747715E-2</v>
      </c>
      <c r="CB66" s="16">
        <f t="shared" ca="1" si="95"/>
        <v>-1.7710620690577102E-2</v>
      </c>
      <c r="CC66" s="16">
        <f t="shared" ca="1" si="95"/>
        <v>-4.9690370874447082E-2</v>
      </c>
      <c r="CD66" s="16">
        <f t="shared" ca="1" si="95"/>
        <v>-7.1322181484876519E-3</v>
      </c>
      <c r="CE66" s="16">
        <f t="shared" ca="1" si="95"/>
        <v>6.4669099616305542E-2</v>
      </c>
      <c r="CF66" s="14">
        <f>1</f>
        <v>1</v>
      </c>
    </row>
    <row r="67" spans="1:84" x14ac:dyDescent="0.25">
      <c r="B67" s="12">
        <f t="shared" ref="B67:M67" ca="1" si="96">VLOOKUP(B$94,$BF$43:$FC$57,3,FALSE)</f>
        <v>7.7564010000000003E-2</v>
      </c>
      <c r="C67" s="12">
        <f t="shared" ca="1" si="96"/>
        <v>7.5213070000000007E-2</v>
      </c>
      <c r="D67" s="12">
        <f t="shared" ca="1" si="96"/>
        <v>1.8128160000000001E-2</v>
      </c>
      <c r="E67" s="12">
        <f t="shared" ca="1" si="96"/>
        <v>7.1633849999999995E-3</v>
      </c>
      <c r="F67" s="12">
        <f t="shared" ca="1" si="96"/>
        <v>4.8173009999999995E-3</v>
      </c>
      <c r="G67" s="12">
        <f t="shared" ca="1" si="96"/>
        <v>-3.8100540000000002E-2</v>
      </c>
      <c r="H67" s="12">
        <f t="shared" ca="1" si="96"/>
        <v>6.1546640000000007E-2</v>
      </c>
      <c r="I67" s="12">
        <f t="shared" ca="1" si="96"/>
        <v>-8.4710300000000002E-2</v>
      </c>
      <c r="J67" s="12">
        <f t="shared" ca="1" si="96"/>
        <v>-4.1103649999999999E-2</v>
      </c>
      <c r="K67" s="12">
        <f t="shared" ca="1" si="96"/>
        <v>9.997331000000001E-2</v>
      </c>
      <c r="L67" s="12">
        <f t="shared" ca="1" si="96"/>
        <v>1.264826E-2</v>
      </c>
      <c r="M67" s="12">
        <f t="shared" ca="1" si="96"/>
        <v>-6.2538239999999995E-2</v>
      </c>
      <c r="N67" s="5">
        <f>1</f>
        <v>1</v>
      </c>
      <c r="P67" s="12">
        <f ca="1">VLOOKUP(P$94,$BF$43:$FC$57,12,FALSE)</f>
        <v>1.242541E-2</v>
      </c>
      <c r="Q67" s="12">
        <f t="shared" ref="Q67:AA67" ca="1" si="97">VLOOKUP(Q$94,$BF$43:$FC$57,12,FALSE)</f>
        <v>2.028293E-3</v>
      </c>
      <c r="R67" s="12">
        <f t="shared" ca="1" si="97"/>
        <v>5.491068E-3</v>
      </c>
      <c r="S67" s="12">
        <f t="shared" ca="1" si="97"/>
        <v>-1.2581219999999999E-2</v>
      </c>
      <c r="T67" s="12">
        <f t="shared" ca="1" si="97"/>
        <v>-4.5320580000000003E-3</v>
      </c>
      <c r="U67" s="12">
        <f t="shared" ca="1" si="97"/>
        <v>-1.484099E-2</v>
      </c>
      <c r="V67" s="12">
        <f t="shared" ca="1" si="97"/>
        <v>1.162123E-2</v>
      </c>
      <c r="W67" s="12">
        <f t="shared" ca="1" si="97"/>
        <v>-7.2480389999999995E-3</v>
      </c>
      <c r="X67" s="12">
        <f t="shared" ca="1" si="97"/>
        <v>1.2983290000000001E-2</v>
      </c>
      <c r="Y67" s="12">
        <f t="shared" ca="1" si="97"/>
        <v>4.6027480000000003E-3</v>
      </c>
      <c r="Z67" s="12">
        <f t="shared" ca="1" si="97"/>
        <v>6.1144169999999996E-3</v>
      </c>
      <c r="AA67" s="12">
        <f t="shared" ca="1" si="97"/>
        <v>-1.0903210000000002E-2</v>
      </c>
      <c r="AB67" s="14">
        <f>1</f>
        <v>1</v>
      </c>
      <c r="AD67" s="16">
        <f ca="1">VLOOKUP(AD$94,$BF$43:$FC$57,21,FALSE)</f>
        <v>-1.6270029999999999E-3</v>
      </c>
      <c r="AE67" s="16">
        <f t="shared" ref="AE67:AO67" ca="1" si="98">VLOOKUP(AE$94,$BF$43:$FC$57,21,FALSE)</f>
        <v>6.0166750000000005E-2</v>
      </c>
      <c r="AF67" s="16">
        <f t="shared" ca="1" si="98"/>
        <v>-9.3646529999999988E-3</v>
      </c>
      <c r="AG67" s="16">
        <f t="shared" ca="1" si="98"/>
        <v>2.5816340000000004E-2</v>
      </c>
      <c r="AH67" s="16">
        <f t="shared" ca="1" si="98"/>
        <v>4.6156339999999999E-4</v>
      </c>
      <c r="AI67" s="16">
        <f t="shared" ca="1" si="98"/>
        <v>-2.4465279999999999E-2</v>
      </c>
      <c r="AJ67" s="16">
        <f t="shared" ca="1" si="98"/>
        <v>5.2395860000000009E-3</v>
      </c>
      <c r="AK67" s="16">
        <f t="shared" ca="1" si="98"/>
        <v>-5.8876819999999996E-2</v>
      </c>
      <c r="AL67" s="16">
        <f t="shared" ca="1" si="98"/>
        <v>-4.0706179999999995E-2</v>
      </c>
      <c r="AM67" s="16">
        <f t="shared" ca="1" si="98"/>
        <v>7.3340860000000008E-2</v>
      </c>
      <c r="AN67" s="16">
        <f t="shared" ca="1" si="98"/>
        <v>-3.549866E-3</v>
      </c>
      <c r="AO67" s="16">
        <f t="shared" ca="1" si="98"/>
        <v>-1.9385179999999998E-2</v>
      </c>
      <c r="AP67" s="14">
        <f>1</f>
        <v>1</v>
      </c>
      <c r="AR67" s="16">
        <f ca="1">VLOOKUP(AR$94,$BF$43:$FC$57,30,FALSE)</f>
        <v>9.5147660000000009E-3</v>
      </c>
      <c r="AS67" s="16">
        <f t="shared" ref="AS67:BC67" ca="1" si="99">VLOOKUP(AS$94,$BF$43:$FC$57,30,FALSE)</f>
        <v>-1.216977E-2</v>
      </c>
      <c r="AT67" s="16">
        <f t="shared" ca="1" si="99"/>
        <v>-8.8437749999999999E-3</v>
      </c>
      <c r="AU67" s="16">
        <f t="shared" ca="1" si="99"/>
        <v>2.0504709999999999E-2</v>
      </c>
      <c r="AV67" s="16">
        <f t="shared" ca="1" si="99"/>
        <v>-1.7324569999999997E-2</v>
      </c>
      <c r="AW67" s="16">
        <f t="shared" ca="1" si="99"/>
        <v>-3.7811869999999997E-3</v>
      </c>
      <c r="AX67" s="16">
        <f t="shared" ca="1" si="99"/>
        <v>7.3656809999999998E-3</v>
      </c>
      <c r="AY67" s="16">
        <f t="shared" ca="1" si="99"/>
        <v>-1.3403190000000001E-2</v>
      </c>
      <c r="AZ67" s="16">
        <f t="shared" ca="1" si="99"/>
        <v>-7.2716999999999999E-3</v>
      </c>
      <c r="BA67" s="16">
        <f t="shared" ca="1" si="99"/>
        <v>6.973768E-3</v>
      </c>
      <c r="BB67" s="16">
        <f t="shared" ca="1" si="99"/>
        <v>-1.273026E-2</v>
      </c>
      <c r="BC67" s="16">
        <f t="shared" ca="1" si="99"/>
        <v>-1.7730840000000001E-2</v>
      </c>
      <c r="BD67" s="14">
        <f>1</f>
        <v>1</v>
      </c>
      <c r="BF67" s="16">
        <f ca="1">VLOOKUP(BF$94,$BF$43:$FC$57,39,FALSE)</f>
        <v>-3.3091280000000001E-2</v>
      </c>
      <c r="BG67" s="16">
        <f t="shared" ref="BG67:BQ67" ca="1" si="100">VLOOKUP(BG$94,$BF$43:$FC$57,39,FALSE)</f>
        <v>3.9113599999999998E-2</v>
      </c>
      <c r="BH67" s="16">
        <f t="shared" ca="1" si="100"/>
        <v>-2.4545830000000001E-2</v>
      </c>
      <c r="BI67" s="16">
        <f t="shared" ca="1" si="100"/>
        <v>2.0615610000000003E-2</v>
      </c>
      <c r="BJ67" s="16">
        <f t="shared" ca="1" si="100"/>
        <v>2.6563619999999998E-3</v>
      </c>
      <c r="BK67" s="16">
        <f t="shared" ca="1" si="100"/>
        <v>-3.3093979999999995E-2</v>
      </c>
      <c r="BL67" s="16">
        <f t="shared" ca="1" si="100"/>
        <v>1.480338E-2</v>
      </c>
      <c r="BM67" s="16">
        <f t="shared" ca="1" si="100"/>
        <v>-5.4501910000000001E-2</v>
      </c>
      <c r="BN67" s="16">
        <f t="shared" ca="1" si="100"/>
        <v>-3.7315819999999998E-3</v>
      </c>
      <c r="BO67" s="16">
        <f t="shared" ca="1" si="100"/>
        <v>8.2903589999999999E-2</v>
      </c>
      <c r="BP67" s="16">
        <f t="shared" ca="1" si="100"/>
        <v>1.030881E-3</v>
      </c>
      <c r="BQ67" s="16">
        <f t="shared" ca="1" si="100"/>
        <v>-5.7790969999999995E-3</v>
      </c>
      <c r="BR67" s="14">
        <f>1</f>
        <v>1</v>
      </c>
      <c r="BT67" s="16">
        <f ca="1">VLOOKUP(BT$94,$BF$43:$FC$57,48,FALSE)</f>
        <v>7.7953330000000001E-2</v>
      </c>
      <c r="BU67" s="16">
        <f t="shared" ref="BU67:CE67" ca="1" si="101">VLOOKUP(BU$94,$BF$43:$FC$57,48,FALSE)</f>
        <v>1.5371820000000001E-2</v>
      </c>
      <c r="BV67" s="16">
        <f t="shared" ca="1" si="101"/>
        <v>6.4015049999999992E-3</v>
      </c>
      <c r="BW67" s="16">
        <f t="shared" ca="1" si="101"/>
        <v>2.3061620000000001E-3</v>
      </c>
      <c r="BX67" s="16">
        <f t="shared" ca="1" si="101"/>
        <v>2.6578170000000002E-2</v>
      </c>
      <c r="BY67" s="16">
        <f t="shared" ca="1" si="101"/>
        <v>-4.8650880000000001E-2</v>
      </c>
      <c r="BZ67" s="16">
        <f t="shared" ca="1" si="101"/>
        <v>6.870308E-2</v>
      </c>
      <c r="CA67" s="16">
        <f t="shared" ca="1" si="101"/>
        <v>-2.8327119999999997E-2</v>
      </c>
      <c r="CB67" s="16">
        <f t="shared" ca="1" si="101"/>
        <v>1.305715E-2</v>
      </c>
      <c r="CC67" s="16">
        <f t="shared" ca="1" si="101"/>
        <v>4.4234910000000002E-2</v>
      </c>
      <c r="CD67" s="16">
        <f t="shared" ca="1" si="101"/>
        <v>-3.3098849999999999E-2</v>
      </c>
      <c r="CE67" s="16">
        <f t="shared" ca="1" si="101"/>
        <v>-2.5683109999999999E-2</v>
      </c>
      <c r="CF67" s="14">
        <f>1</f>
        <v>1</v>
      </c>
    </row>
    <row r="68" spans="1:84" x14ac:dyDescent="0.25">
      <c r="B68" s="12">
        <f t="shared" ref="B68:M68" ca="1" si="102">VLOOKUP(B$94,$BF$43:$FC$57,54,FALSE)</f>
        <v>7.7811530401728377E-2</v>
      </c>
      <c r="C68" s="12">
        <f t="shared" ca="1" si="102"/>
        <v>7.5416547348113816E-2</v>
      </c>
      <c r="D68" s="12">
        <f t="shared" ca="1" si="102"/>
        <v>1.8364728089730158E-2</v>
      </c>
      <c r="E68" s="12">
        <f t="shared" ca="1" si="102"/>
        <v>7.3937026228032528E-3</v>
      </c>
      <c r="F68" s="12">
        <f t="shared" ca="1" si="102"/>
        <v>4.9700864151256737E-3</v>
      </c>
      <c r="G68" s="12">
        <f t="shared" ca="1" si="102"/>
        <v>-3.8025433549584334E-2</v>
      </c>
      <c r="H68" s="12">
        <f t="shared" ca="1" si="102"/>
        <v>6.1737870174189829E-2</v>
      </c>
      <c r="I68" s="12">
        <f t="shared" ca="1" si="102"/>
        <v>-8.4535945265872312E-2</v>
      </c>
      <c r="J68" s="12">
        <f t="shared" ca="1" si="102"/>
        <v>-4.106953990193974E-2</v>
      </c>
      <c r="K68" s="12">
        <f t="shared" ca="1" si="102"/>
        <v>0.10019718595459894</v>
      </c>
      <c r="L68" s="12">
        <f t="shared" ca="1" si="102"/>
        <v>1.2868919947773309E-2</v>
      </c>
      <c r="M68" s="12">
        <f t="shared" ca="1" si="102"/>
        <v>-6.2448874777429907E-2</v>
      </c>
      <c r="N68" s="17">
        <f>1</f>
        <v>1</v>
      </c>
      <c r="P68" s="12">
        <f ca="1">VLOOKUP(P$94,$BF$43:$FC$57,63,FALSE)</f>
        <v>1.2567058245750225E-2</v>
      </c>
      <c r="Q68" s="12">
        <f t="shared" ref="Q68:AA68" ca="1" si="103">VLOOKUP(Q$94,$BF$43:$FC$57,63,FALSE)</f>
        <v>2.224433470668437E-3</v>
      </c>
      <c r="R68" s="12">
        <f t="shared" ca="1" si="103"/>
        <v>5.6514275602461009E-3</v>
      </c>
      <c r="S68" s="12">
        <f t="shared" ca="1" si="103"/>
        <v>-1.2563122799130817E-2</v>
      </c>
      <c r="T68" s="12">
        <f t="shared" ca="1" si="103"/>
        <v>-4.3115166141240889E-3</v>
      </c>
      <c r="U68" s="12">
        <f t="shared" ca="1" si="103"/>
        <v>-1.4624394224618351E-2</v>
      </c>
      <c r="V68" s="12">
        <f t="shared" ca="1" si="103"/>
        <v>1.167994562616308E-2</v>
      </c>
      <c r="W68" s="12">
        <f t="shared" ca="1" si="103"/>
        <v>-7.0297119229034543E-3</v>
      </c>
      <c r="X68" s="12">
        <f t="shared" ca="1" si="103"/>
        <v>1.311900896977378E-2</v>
      </c>
      <c r="Y68" s="12">
        <f t="shared" ca="1" si="103"/>
        <v>4.6843003857557023E-3</v>
      </c>
      <c r="Z68" s="12">
        <f t="shared" ca="1" si="103"/>
        <v>6.3276860575676467E-3</v>
      </c>
      <c r="AA68" s="12">
        <f t="shared" ca="1" si="103"/>
        <v>-1.0869504531143381E-2</v>
      </c>
      <c r="AB68" s="14">
        <f>1</f>
        <v>1</v>
      </c>
      <c r="AD68" s="16">
        <f ca="1">VLOOKUP(AD$94,$BF$43:$FC$57,72,FALSE)</f>
        <v>-2.2480587039521785E-3</v>
      </c>
      <c r="AE68" s="16">
        <f t="shared" ref="AE68:AO68" ca="1" si="104">VLOOKUP(AE$94,$BF$43:$FC$57,72,FALSE)</f>
        <v>6.0879761483480441E-2</v>
      </c>
      <c r="AF68" s="16">
        <f t="shared" ca="1" si="104"/>
        <v>-9.2391441282848093E-3</v>
      </c>
      <c r="AG68" s="16">
        <f t="shared" ca="1" si="104"/>
        <v>2.6263701516520545E-2</v>
      </c>
      <c r="AH68" s="16">
        <f t="shared" ca="1" si="104"/>
        <v>2.6359099974875873E-4</v>
      </c>
      <c r="AI68" s="16">
        <f t="shared" ca="1" si="104"/>
        <v>-2.5079050980455587E-2</v>
      </c>
      <c r="AJ68" s="16">
        <f t="shared" ca="1" si="104"/>
        <v>4.4192543846233541E-3</v>
      </c>
      <c r="AK68" s="16">
        <f t="shared" ca="1" si="104"/>
        <v>-5.8148380989737951E-2</v>
      </c>
      <c r="AL68" s="16">
        <f t="shared" ca="1" si="104"/>
        <v>-4.12476558969656E-2</v>
      </c>
      <c r="AM68" s="16">
        <f t="shared" ca="1" si="104"/>
        <v>7.319048791427199E-2</v>
      </c>
      <c r="AN68" s="16">
        <f t="shared" ca="1" si="104"/>
        <v>-3.72275824180659E-3</v>
      </c>
      <c r="AO68" s="16">
        <f t="shared" ca="1" si="104"/>
        <v>-2.0027840664947935E-2</v>
      </c>
      <c r="AP68" s="14">
        <f>1</f>
        <v>1</v>
      </c>
      <c r="AR68" s="16">
        <f ca="1">VLOOKUP(AR$94,$BF$43:$FC$57,81,FALSE)</f>
        <v>9.7009071409275543E-3</v>
      </c>
      <c r="AS68" s="16">
        <f t="shared" ref="AS68:BC68" ca="1" si="105">VLOOKUP(AS$94,$BF$43:$FC$57,81,FALSE)</f>
        <v>-1.1979005149424899E-2</v>
      </c>
      <c r="AT68" s="16">
        <f t="shared" ca="1" si="105"/>
        <v>-8.947011583283768E-3</v>
      </c>
      <c r="AU68" s="16">
        <f t="shared" ca="1" si="105"/>
        <v>2.074856000568898E-2</v>
      </c>
      <c r="AV68" s="16">
        <f t="shared" ca="1" si="105"/>
        <v>-1.7088658219095068E-2</v>
      </c>
      <c r="AW68" s="16">
        <f t="shared" ca="1" si="105"/>
        <v>-3.5835319627032323E-3</v>
      </c>
      <c r="AX68" s="16">
        <f t="shared" ca="1" si="105"/>
        <v>7.5264330766563773E-3</v>
      </c>
      <c r="AY68" s="16">
        <f t="shared" ca="1" si="105"/>
        <v>-1.3227712105889765E-2</v>
      </c>
      <c r="AZ68" s="16">
        <f t="shared" ca="1" si="105"/>
        <v>-7.2202333475543034E-3</v>
      </c>
      <c r="BA68" s="16">
        <f t="shared" ca="1" si="105"/>
        <v>7.1686477259913853E-3</v>
      </c>
      <c r="BB68" s="16">
        <f t="shared" ca="1" si="105"/>
        <v>-1.269054534661246E-2</v>
      </c>
      <c r="BC68" s="16">
        <f t="shared" ca="1" si="105"/>
        <v>-1.762316739895204E-2</v>
      </c>
      <c r="BD68" s="14">
        <f>1</f>
        <v>1</v>
      </c>
      <c r="BF68" s="16">
        <f ca="1">VLOOKUP(BF$94,$BF$43:$FC$57,90,FALSE)</f>
        <v>-3.3082876488748386E-2</v>
      </c>
      <c r="BG68" s="16">
        <f t="shared" ref="BG68:BQ68" ca="1" si="106">VLOOKUP(BG$94,$BF$43:$FC$57,90,FALSE)</f>
        <v>3.8765404991648961E-2</v>
      </c>
      <c r="BH68" s="16">
        <f t="shared" ca="1" si="106"/>
        <v>-2.4690615385579293E-2</v>
      </c>
      <c r="BI68" s="16">
        <f t="shared" ca="1" si="106"/>
        <v>2.0611120890849911E-2</v>
      </c>
      <c r="BJ68" s="16">
        <f t="shared" ca="1" si="106"/>
        <v>2.3223988105155508E-3</v>
      </c>
      <c r="BK68" s="16">
        <f t="shared" ca="1" si="106"/>
        <v>-3.3189374543368712E-2</v>
      </c>
      <c r="BL68" s="16">
        <f t="shared" ca="1" si="106"/>
        <v>1.4373285350205402E-2</v>
      </c>
      <c r="BM68" s="16">
        <f t="shared" ca="1" si="106"/>
        <v>-5.4830756488717561E-2</v>
      </c>
      <c r="BN68" s="16">
        <f t="shared" ca="1" si="106"/>
        <v>-3.8131751933124479E-3</v>
      </c>
      <c r="BO68" s="16">
        <f t="shared" ca="1" si="106"/>
        <v>8.2937762218420627E-2</v>
      </c>
      <c r="BP68" s="16">
        <f t="shared" ca="1" si="106"/>
        <v>5.212744889102059E-4</v>
      </c>
      <c r="BQ68" s="16">
        <f t="shared" ca="1" si="106"/>
        <v>-5.785433846859386E-3</v>
      </c>
      <c r="BR68" s="14">
        <f>1</f>
        <v>1</v>
      </c>
      <c r="BT68" s="16">
        <f ca="1">VLOOKUP(BT$94,$BF$43:$FC$57,99,FALSE)</f>
        <v>7.6289732799828938E-2</v>
      </c>
      <c r="BU68" s="16">
        <f t="shared" ref="BU68:CE68" ca="1" si="107">VLOOKUP(BU$94,$BF$43:$FC$57,99,FALSE)</f>
        <v>1.5607138168322774E-2</v>
      </c>
      <c r="BV68" s="16">
        <f t="shared" ca="1" si="107"/>
        <v>6.7913748908303715E-3</v>
      </c>
      <c r="BW68" s="16">
        <f t="shared" ca="1" si="107"/>
        <v>2.2954957550552352E-3</v>
      </c>
      <c r="BX68" s="16">
        <f t="shared" ca="1" si="107"/>
        <v>2.6986071100501757E-2</v>
      </c>
      <c r="BY68" s="16">
        <f t="shared" ca="1" si="107"/>
        <v>-4.8309810734093711E-2</v>
      </c>
      <c r="BZ68" s="16">
        <f t="shared" ca="1" si="107"/>
        <v>6.9236474304054815E-2</v>
      </c>
      <c r="CA68" s="16">
        <f t="shared" ca="1" si="107"/>
        <v>-2.7891888659670513E-2</v>
      </c>
      <c r="CB68" s="16">
        <f t="shared" ca="1" si="107"/>
        <v>1.3587951073534341E-2</v>
      </c>
      <c r="CC68" s="16">
        <f t="shared" ca="1" si="107"/>
        <v>4.3961779226177909E-2</v>
      </c>
      <c r="CD68" s="16">
        <f t="shared" ca="1" si="107"/>
        <v>-3.301874453199706E-2</v>
      </c>
      <c r="CE68" s="16">
        <f t="shared" ca="1" si="107"/>
        <v>-2.5513470619531305E-2</v>
      </c>
      <c r="CF68" s="14">
        <f>1</f>
        <v>1</v>
      </c>
    </row>
    <row r="69" spans="1:84" x14ac:dyDescent="0.25">
      <c r="B69" s="12">
        <f t="shared" ref="B69:M69" ca="1" si="108">VLOOKUP(B$94,$BF$59:$FC$70,3,FALSE)</f>
        <v>-3.0324710000000001E-2</v>
      </c>
      <c r="C69" s="12">
        <f t="shared" ca="1" si="108"/>
        <v>5.7982379999999993E-2</v>
      </c>
      <c r="D69" s="12">
        <f t="shared" ca="1" si="108"/>
        <v>-2.5275419999999998E-3</v>
      </c>
      <c r="E69" s="12">
        <f t="shared" ca="1" si="108"/>
        <v>2.5392260000000003E-2</v>
      </c>
      <c r="F69" s="12">
        <f t="shared" ca="1" si="108"/>
        <v>2.2872490000000002E-2</v>
      </c>
      <c r="G69" s="12">
        <f t="shared" ca="1" si="108"/>
        <v>-1.678642E-2</v>
      </c>
      <c r="H69" s="12">
        <f t="shared" ca="1" si="108"/>
        <v>-3.9962159999999997E-2</v>
      </c>
      <c r="I69" s="12">
        <f t="shared" ca="1" si="108"/>
        <v>3.1539339999999999E-2</v>
      </c>
      <c r="J69" s="12">
        <f t="shared" ca="1" si="108"/>
        <v>9.2662909999999994E-3</v>
      </c>
      <c r="K69" s="12">
        <f t="shared" ca="1" si="108"/>
        <v>-4.0897880000000005E-2</v>
      </c>
      <c r="L69" s="12">
        <f t="shared" ca="1" si="108"/>
        <v>3.7439409999999999E-2</v>
      </c>
      <c r="M69" s="12">
        <f t="shared" ca="1" si="108"/>
        <v>-2.4258540000000002E-2</v>
      </c>
      <c r="N69" s="5" t="str">
        <f>E9</f>
        <v>Open-End Investment Company</v>
      </c>
      <c r="P69" s="12">
        <f ca="1">VLOOKUP(P$94,$BF$59:$FC$70,12,FALSE)</f>
        <v>2.7634910000000002E-2</v>
      </c>
      <c r="Q69" s="12">
        <f t="shared" ref="Q69:AA69" ca="1" si="109">VLOOKUP(Q$94,$BF$59:$FC$70,12,FALSE)</f>
        <v>2.4558029999999999E-3</v>
      </c>
      <c r="R69" s="12">
        <f t="shared" ca="1" si="109"/>
        <v>5.0194790000000003E-3</v>
      </c>
      <c r="S69" s="12">
        <f t="shared" ca="1" si="109"/>
        <v>5.8889309999999992E-3</v>
      </c>
      <c r="T69" s="12">
        <f t="shared" ca="1" si="109"/>
        <v>1.237449E-2</v>
      </c>
      <c r="U69" s="12">
        <f t="shared" ca="1" si="109"/>
        <v>8.3131019999999993E-3</v>
      </c>
      <c r="V69" s="12">
        <f t="shared" ca="1" si="109"/>
        <v>4.9613310000000002E-3</v>
      </c>
      <c r="W69" s="12">
        <f t="shared" ca="1" si="109"/>
        <v>1.8173450000000001E-2</v>
      </c>
      <c r="X69" s="12">
        <f t="shared" ca="1" si="109"/>
        <v>9.3143220000000001E-4</v>
      </c>
      <c r="Y69" s="12">
        <f t="shared" ca="1" si="109"/>
        <v>5.6549749999999996E-3</v>
      </c>
      <c r="Z69" s="12">
        <f t="shared" ca="1" si="109"/>
        <v>9.0668229999999999E-3</v>
      </c>
      <c r="AA69" s="12">
        <f t="shared" ca="1" si="109"/>
        <v>9.496137E-3</v>
      </c>
      <c r="AB69" s="14">
        <f>$BQ9</f>
        <v>0</v>
      </c>
      <c r="AD69" s="18" t="str">
        <f ca="1">VLOOKUP(AD$94,$BF$59:$FC$70,21,FALSE)</f>
        <v/>
      </c>
      <c r="AE69" s="18" t="str">
        <f t="shared" ref="AE69:AO69" ca="1" si="110">VLOOKUP(AE$94,$BF$59:$FC$70,21,FALSE)</f>
        <v/>
      </c>
      <c r="AF69" s="18" t="str">
        <f t="shared" ca="1" si="110"/>
        <v/>
      </c>
      <c r="AG69" s="18" t="str">
        <f t="shared" ca="1" si="110"/>
        <v/>
      </c>
      <c r="AH69" s="18" t="str">
        <f t="shared" ca="1" si="110"/>
        <v/>
      </c>
      <c r="AI69" s="18" t="str">
        <f t="shared" ca="1" si="110"/>
        <v/>
      </c>
      <c r="AJ69" s="18" t="str">
        <f t="shared" ca="1" si="110"/>
        <v/>
      </c>
      <c r="AK69" s="18" t="str">
        <f t="shared" ca="1" si="110"/>
        <v/>
      </c>
      <c r="AL69" s="18" t="str">
        <f t="shared" ca="1" si="110"/>
        <v/>
      </c>
      <c r="AM69" s="16">
        <f t="shared" ca="1" si="110"/>
        <v>1.557155E-2</v>
      </c>
      <c r="AN69" s="16">
        <f t="shared" ca="1" si="110"/>
        <v>1.3538660000000001E-2</v>
      </c>
      <c r="AO69" s="16">
        <f t="shared" ca="1" si="110"/>
        <v>-9.2842389999999997E-3</v>
      </c>
      <c r="AP69" s="14">
        <f>W9</f>
        <v>0</v>
      </c>
      <c r="AR69" s="16">
        <f ca="1">VLOOKUP(AR$94,$BF$59:$FC$70,30,FALSE)</f>
        <v>1.064292E-2</v>
      </c>
      <c r="AS69" s="16">
        <f t="shared" ref="AS69:BC69" ca="1" si="111">VLOOKUP(AS$94,$BF$59:$FC$70,30,FALSE)</f>
        <v>1.336729E-2</v>
      </c>
      <c r="AT69" s="16">
        <f t="shared" ca="1" si="111"/>
        <v>1.844779E-3</v>
      </c>
      <c r="AU69" s="16">
        <f t="shared" ca="1" si="111"/>
        <v>1.6442000000000002E-2</v>
      </c>
      <c r="AV69" s="16">
        <f t="shared" ca="1" si="111"/>
        <v>1.1888270000000001E-2</v>
      </c>
      <c r="AW69" s="16">
        <f t="shared" ca="1" si="111"/>
        <v>7.35026E-3</v>
      </c>
      <c r="AX69" s="16">
        <f t="shared" ca="1" si="111"/>
        <v>-4.2947610000000002E-3</v>
      </c>
      <c r="AY69" s="16">
        <f t="shared" ca="1" si="111"/>
        <v>1.32908E-2</v>
      </c>
      <c r="AZ69" s="16">
        <f t="shared" ca="1" si="111"/>
        <v>-3.432379E-2</v>
      </c>
      <c r="BA69" s="16">
        <f t="shared" ca="1" si="111"/>
        <v>3.2601790000000002E-3</v>
      </c>
      <c r="BB69" s="16">
        <f t="shared" ca="1" si="111"/>
        <v>8.7960709999999991E-3</v>
      </c>
      <c r="BC69" s="16">
        <f t="shared" ca="1" si="111"/>
        <v>-9.4846109999999987E-3</v>
      </c>
      <c r="BD69" s="14">
        <f>AF9</f>
        <v>0</v>
      </c>
      <c r="BF69" s="18" t="str">
        <f ca="1">VLOOKUP(BF$94,$BF$59:$FC$70,39,FALSE)</f>
        <v/>
      </c>
      <c r="BG69" s="18" t="str">
        <f t="shared" ref="BG69:BQ69" ca="1" si="112">VLOOKUP(BG$94,$BF$59:$FC$70,39,FALSE)</f>
        <v/>
      </c>
      <c r="BH69" s="18" t="str">
        <f t="shared" ca="1" si="112"/>
        <v/>
      </c>
      <c r="BI69" s="18" t="str">
        <f t="shared" ca="1" si="112"/>
        <v/>
      </c>
      <c r="BJ69" s="18" t="str">
        <f t="shared" ca="1" si="112"/>
        <v/>
      </c>
      <c r="BK69" s="16">
        <f t="shared" ca="1" si="112"/>
        <v>8.8419309999999991E-3</v>
      </c>
      <c r="BL69" s="16">
        <f t="shared" ca="1" si="112"/>
        <v>-1.6657370000000001E-2</v>
      </c>
      <c r="BM69" s="16">
        <f t="shared" ca="1" si="112"/>
        <v>3.6942099999999999E-2</v>
      </c>
      <c r="BN69" s="16">
        <f t="shared" ca="1" si="112"/>
        <v>-6.4864780000000004E-3</v>
      </c>
      <c r="BO69" s="16">
        <f t="shared" ca="1" si="112"/>
        <v>2.3339639999999998E-2</v>
      </c>
      <c r="BP69" s="16">
        <f t="shared" ca="1" si="112"/>
        <v>2.7146460000000001E-2</v>
      </c>
      <c r="BQ69" s="16">
        <f t="shared" ca="1" si="112"/>
        <v>-8.0856490000000003E-3</v>
      </c>
      <c r="BR69" s="14">
        <f>AO9</f>
        <v>0</v>
      </c>
      <c r="BT69" s="16">
        <f ca="1">VLOOKUP(BT$94,$BF$59:$FC$70,48,FALSE)</f>
        <v>3.6010550000000002E-2</v>
      </c>
      <c r="BU69" s="16">
        <f t="shared" ref="BU69:CE69" ca="1" si="113">VLOOKUP(BU$94,$BF$59:$FC$70,48,FALSE)</f>
        <v>6.4925269999999993E-2</v>
      </c>
      <c r="BV69" s="16">
        <f t="shared" ca="1" si="113"/>
        <v>-3.6332420000000004E-2</v>
      </c>
      <c r="BW69" s="16">
        <f t="shared" ca="1" si="113"/>
        <v>1.733498E-2</v>
      </c>
      <c r="BX69" s="16">
        <f t="shared" ca="1" si="113"/>
        <v>2.5248400000000001E-2</v>
      </c>
      <c r="BY69" s="16">
        <f t="shared" ca="1" si="113"/>
        <v>-2.645146E-2</v>
      </c>
      <c r="BZ69" s="16">
        <f t="shared" ca="1" si="113"/>
        <v>1.4879450000000001E-2</v>
      </c>
      <c r="CA69" s="16">
        <f t="shared" ca="1" si="113"/>
        <v>3.0654249999999997E-2</v>
      </c>
      <c r="CB69" s="16">
        <f t="shared" ca="1" si="113"/>
        <v>-2.8971800000000002E-2</v>
      </c>
      <c r="CC69" s="16">
        <f t="shared" ca="1" si="113"/>
        <v>5.0440350000000002E-2</v>
      </c>
      <c r="CD69" s="16">
        <f t="shared" ca="1" si="113"/>
        <v>5.3785889999999996E-2</v>
      </c>
      <c r="CE69" s="16">
        <f t="shared" ca="1" si="113"/>
        <v>-9.8249519999999996E-3</v>
      </c>
      <c r="CF69" s="14">
        <f>AX9</f>
        <v>0</v>
      </c>
    </row>
    <row r="70" spans="1:84" x14ac:dyDescent="0.25">
      <c r="B70" s="12">
        <f t="shared" ref="B70:M70" ca="1" si="114">VLOOKUP(B$94,$BF$59:$FC$70,54,FALSE)</f>
        <v>-3.0094757818536596E-2</v>
      </c>
      <c r="C70" s="12">
        <f t="shared" ca="1" si="114"/>
        <v>5.8180152691452894E-2</v>
      </c>
      <c r="D70" s="12">
        <f t="shared" ca="1" si="114"/>
        <v>-2.2748863318854343E-3</v>
      </c>
      <c r="E70" s="12">
        <f t="shared" ca="1" si="114"/>
        <v>2.5619509850445924E-2</v>
      </c>
      <c r="F70" s="12">
        <f t="shared" ca="1" si="114"/>
        <v>2.3097987973914279E-2</v>
      </c>
      <c r="G70" s="12">
        <f t="shared" ca="1" si="114"/>
        <v>-1.6511921988107556E-2</v>
      </c>
      <c r="H70" s="12">
        <f t="shared" ca="1" si="114"/>
        <v>-3.9573985610715769E-2</v>
      </c>
      <c r="I70" s="12">
        <f t="shared" ca="1" si="114"/>
        <v>3.1769597724827979E-2</v>
      </c>
      <c r="J70" s="12">
        <f t="shared" ca="1" si="114"/>
        <v>9.5288834008823362E-3</v>
      </c>
      <c r="K70" s="12">
        <f t="shared" ca="1" si="114"/>
        <v>-4.0632129882351091E-2</v>
      </c>
      <c r="L70" s="12">
        <f t="shared" ca="1" si="114"/>
        <v>3.7634679468263384E-2</v>
      </c>
      <c r="M70" s="12">
        <f t="shared" ca="1" si="114"/>
        <v>-2.4025208335397608E-2</v>
      </c>
      <c r="N70" s="15">
        <f>BD9</f>
        <v>0</v>
      </c>
      <c r="P70" s="12">
        <f ca="1">VLOOKUP(P$94,$BF$59:$FC$70,63,FALSE)</f>
        <v>2.7776503397389702E-2</v>
      </c>
      <c r="Q70" s="12">
        <f t="shared" ref="Q70:AA70" ca="1" si="115">VLOOKUP(Q$94,$BF$59:$FC$70,63,FALSE)</f>
        <v>2.5557521518750135E-3</v>
      </c>
      <c r="R70" s="12">
        <f t="shared" ca="1" si="115"/>
        <v>5.2727806671023277E-3</v>
      </c>
      <c r="S70" s="12">
        <f t="shared" ca="1" si="115"/>
        <v>5.8618928434114757E-3</v>
      </c>
      <c r="T70" s="12">
        <f t="shared" ca="1" si="115"/>
        <v>1.2590447879490003E-2</v>
      </c>
      <c r="U70" s="12">
        <f t="shared" ca="1" si="115"/>
        <v>8.5299751904891665E-3</v>
      </c>
      <c r="V70" s="12">
        <f t="shared" ca="1" si="115"/>
        <v>4.9928673323823593E-3</v>
      </c>
      <c r="W70" s="12">
        <f t="shared" ca="1" si="115"/>
        <v>1.8277084155828776E-2</v>
      </c>
      <c r="X70" s="12">
        <f t="shared" ca="1" si="115"/>
        <v>1.200337062535831E-3</v>
      </c>
      <c r="Y70" s="12">
        <f t="shared" ca="1" si="115"/>
        <v>5.6220167451755034E-3</v>
      </c>
      <c r="Z70" s="12">
        <f t="shared" ca="1" si="115"/>
        <v>9.1760763147537752E-3</v>
      </c>
      <c r="AA70" s="12">
        <f t="shared" ca="1" si="115"/>
        <v>9.6140612151990549E-3</v>
      </c>
      <c r="AB70" s="14">
        <f>$DP9</f>
        <v>0</v>
      </c>
      <c r="AD70" s="18">
        <f ca="1">VLOOKUP(AD$94,$BF$59:$FC$70,72,FALSE)</f>
        <v>-2.6319217170515056E-2</v>
      </c>
      <c r="AE70" s="18">
        <f t="shared" ref="AE70:AO70" ca="1" si="116">VLOOKUP(AE$94,$BF$59:$FC$70,72,FALSE)</f>
        <v>5.1293493381448819E-2</v>
      </c>
      <c r="AF70" s="18">
        <f t="shared" ca="1" si="116"/>
        <v>-2.6414836880297291E-3</v>
      </c>
      <c r="AG70" s="18">
        <f t="shared" ca="1" si="116"/>
        <v>2.5251568873250912E-3</v>
      </c>
      <c r="AH70" s="18">
        <f t="shared" ca="1" si="116"/>
        <v>2.0414340612690044E-2</v>
      </c>
      <c r="AI70" s="18">
        <f t="shared" ca="1" si="116"/>
        <v>2.503691733432549E-2</v>
      </c>
      <c r="AJ70" s="18">
        <f t="shared" ca="1" si="116"/>
        <v>-2.0636235974395588E-2</v>
      </c>
      <c r="AK70" s="18">
        <f t="shared" ca="1" si="116"/>
        <v>1.5481707941079635E-2</v>
      </c>
      <c r="AL70" s="18">
        <f t="shared" ca="1" si="116"/>
        <v>-4.4609651927141947E-2</v>
      </c>
      <c r="AM70" s="16">
        <f t="shared" ca="1" si="116"/>
        <v>2.3215630971248047E-3</v>
      </c>
      <c r="AN70" s="16">
        <f t="shared" ca="1" si="116"/>
        <v>1.364966384254101E-2</v>
      </c>
      <c r="AO70" s="16">
        <f t="shared" ca="1" si="116"/>
        <v>-9.2606427593180524E-3</v>
      </c>
      <c r="AP70" s="14">
        <f>BV9</f>
        <v>0</v>
      </c>
      <c r="AR70" s="16">
        <f ca="1">VLOOKUP(AR$94,$BF$59:$FC$70,81,FALSE)</f>
        <v>1.1088552928937088E-2</v>
      </c>
      <c r="AS70" s="16">
        <f t="shared" ref="AS70:BC70" ca="1" si="117">VLOOKUP(AS$94,$BF$59:$FC$70,81,FALSE)</f>
        <v>1.344700555014814E-2</v>
      </c>
      <c r="AT70" s="16">
        <f t="shared" ca="1" si="117"/>
        <v>2.012074430223458E-3</v>
      </c>
      <c r="AU70" s="16">
        <f t="shared" ca="1" si="117"/>
        <v>1.6547309725899691E-2</v>
      </c>
      <c r="AV70" s="16">
        <f t="shared" ca="1" si="117"/>
        <v>1.2154910601409975E-2</v>
      </c>
      <c r="AW70" s="16">
        <f t="shared" ca="1" si="117"/>
        <v>7.5339289757076254E-3</v>
      </c>
      <c r="AX70" s="16">
        <f t="shared" ca="1" si="117"/>
        <v>-4.1554208891379368E-3</v>
      </c>
      <c r="AY70" s="16">
        <f t="shared" ca="1" si="117"/>
        <v>1.354101680354281E-2</v>
      </c>
      <c r="AZ70" s="16">
        <f t="shared" ca="1" si="117"/>
        <v>-3.4153918729377154E-2</v>
      </c>
      <c r="BA70" s="16">
        <f t="shared" ca="1" si="117"/>
        <v>3.4649919260105778E-3</v>
      </c>
      <c r="BB70" s="16">
        <f t="shared" ca="1" si="117"/>
        <v>8.9356392557754967E-3</v>
      </c>
      <c r="BC70" s="16">
        <f t="shared" ca="1" si="117"/>
        <v>-9.2579842818395174E-3</v>
      </c>
      <c r="BD70" s="14">
        <f>BE9</f>
        <v>0</v>
      </c>
      <c r="BF70" s="18">
        <f ca="1">VLOOKUP(BF$94,$BF$59:$FC$70,90,FALSE)</f>
        <v>-4.2000036302460589E-2</v>
      </c>
      <c r="BG70" s="18">
        <f t="shared" ref="BG70:BQ70" ca="1" si="118">VLOOKUP(BG$94,$BF$59:$FC$70,90,FALSE)</f>
        <v>3.851178254422382E-2</v>
      </c>
      <c r="BH70" s="18">
        <f t="shared" ca="1" si="118"/>
        <v>2.6447631663220131E-2</v>
      </c>
      <c r="BI70" s="18">
        <f t="shared" ca="1" si="118"/>
        <v>2.542285278347791E-2</v>
      </c>
      <c r="BJ70" s="18">
        <f t="shared" ca="1" si="118"/>
        <v>1.2402207573789853E-2</v>
      </c>
      <c r="BK70" s="16">
        <f t="shared" ca="1" si="118"/>
        <v>1.7020356302884412E-2</v>
      </c>
      <c r="BL70" s="16">
        <f t="shared" ca="1" si="118"/>
        <v>-1.6817027550508692E-2</v>
      </c>
      <c r="BM70" s="16">
        <f t="shared" ca="1" si="118"/>
        <v>3.6961603694177857E-2</v>
      </c>
      <c r="BN70" s="16">
        <f t="shared" ca="1" si="118"/>
        <v>-6.5206509005330511E-3</v>
      </c>
      <c r="BO70" s="16">
        <f t="shared" ca="1" si="118"/>
        <v>2.3574792087470809E-2</v>
      </c>
      <c r="BP70" s="16">
        <f t="shared" ca="1" si="118"/>
        <v>2.6766122681124674E-2</v>
      </c>
      <c r="BQ70" s="16">
        <f t="shared" ca="1" si="118"/>
        <v>-8.0975181400303724E-3</v>
      </c>
      <c r="BR70" s="14">
        <f>BN9</f>
        <v>0</v>
      </c>
      <c r="BT70" s="16">
        <f ca="1">VLOOKUP(BT$94,$BF$59:$FC$70,99,FALSE)</f>
        <v>3.7058774558774453E-2</v>
      </c>
      <c r="BU70" s="16">
        <f t="shared" ref="BU70:CE70" ca="1" si="119">VLOOKUP(BU$94,$BF$59:$FC$70,99,FALSE)</f>
        <v>6.527977908269561E-2</v>
      </c>
      <c r="BV70" s="16">
        <f t="shared" ca="1" si="119"/>
        <v>-3.6072899358344061E-2</v>
      </c>
      <c r="BW70" s="16">
        <f t="shared" ca="1" si="119"/>
        <v>1.7706863461711422E-2</v>
      </c>
      <c r="BX70" s="16">
        <f t="shared" ca="1" si="119"/>
        <v>2.5280089720889565E-2</v>
      </c>
      <c r="BY70" s="16">
        <f t="shared" ca="1" si="119"/>
        <v>-2.6117739609282736E-2</v>
      </c>
      <c r="BZ70" s="16">
        <f t="shared" ca="1" si="119"/>
        <v>1.5336207990829775E-2</v>
      </c>
      <c r="CA70" s="16">
        <f t="shared" ca="1" si="119"/>
        <v>3.0978178511895736E-2</v>
      </c>
      <c r="CB70" s="16">
        <f t="shared" ca="1" si="119"/>
        <v>-2.8614264139018176E-2</v>
      </c>
      <c r="CC70" s="16">
        <f t="shared" ca="1" si="119"/>
        <v>5.1163230565538106E-2</v>
      </c>
      <c r="CD70" s="16">
        <f ca="1">VLOOKUP(CD$94,$BF$59:$FC$70,99,FALSE)</f>
        <v>5.4146648672964474E-2</v>
      </c>
      <c r="CE70" s="16">
        <f t="shared" ca="1" si="119"/>
        <v>-9.4359912740977509E-3</v>
      </c>
      <c r="CF70" s="14">
        <f>BW9</f>
        <v>0</v>
      </c>
    </row>
    <row r="71" spans="1:84" x14ac:dyDescent="0.25">
      <c r="B71"/>
      <c r="C71"/>
      <c r="N71" s="19"/>
      <c r="BB71" s="11"/>
    </row>
    <row r="72" spans="1:84" ht="15.75" x14ac:dyDescent="0.25">
      <c r="A72" s="1" t="s">
        <v>5</v>
      </c>
      <c r="B72"/>
      <c r="C72"/>
      <c r="N72" s="19"/>
      <c r="O72" s="1" t="s">
        <v>13</v>
      </c>
      <c r="BB72" s="11"/>
    </row>
    <row r="73" spans="1:84" x14ac:dyDescent="0.25">
      <c r="B73" s="12">
        <f t="shared" ref="B73:M73" ca="1" si="120">VLOOKUP(B$94,$BF$4:$FC$15,4,FALSE)</f>
        <v>4.667959E-2</v>
      </c>
      <c r="C73" s="12">
        <f t="shared" ca="1" si="120"/>
        <v>-4.5331999999999997E-2</v>
      </c>
      <c r="D73" s="12">
        <f t="shared" ca="1" si="120"/>
        <v>-1.350633E-2</v>
      </c>
      <c r="E73" s="12">
        <f t="shared" ca="1" si="120"/>
        <v>2.4683119999999999E-2</v>
      </c>
      <c r="F73" s="12">
        <f t="shared" ca="1" si="120"/>
        <v>5.6598150000000003E-3</v>
      </c>
      <c r="G73" s="12">
        <f t="shared" ca="1" si="120"/>
        <v>-2.3791220000000002E-2</v>
      </c>
      <c r="H73" s="12">
        <f t="shared" ca="1" si="120"/>
        <v>1.5356989999999999E-2</v>
      </c>
      <c r="I73" s="12" t="str">
        <f t="shared" ca="1" si="120"/>
        <v/>
      </c>
      <c r="J73" s="12" t="str">
        <f t="shared" ca="1" si="120"/>
        <v/>
      </c>
      <c r="K73" s="12" t="str">
        <f t="shared" ca="1" si="120"/>
        <v/>
      </c>
      <c r="L73" s="12" t="str">
        <f t="shared" ca="1" si="120"/>
        <v/>
      </c>
      <c r="M73" s="12" t="str">
        <f t="shared" ca="1" si="120"/>
        <v/>
      </c>
      <c r="N73" s="13">
        <f>1</f>
        <v>1</v>
      </c>
      <c r="P73" s="12">
        <f ca="1">+VLOOKUP(P$94,$BF$4:$FC$15,13,FALSE)</f>
        <v>5.9343989999999999E-2</v>
      </c>
      <c r="Q73" s="12">
        <f t="shared" ref="Q73:AA73" ca="1" si="121">+VLOOKUP(Q$94,$BF$4:$FC$15,13,FALSE)</f>
        <v>-3.758334E-2</v>
      </c>
      <c r="R73" s="12">
        <f t="shared" ca="1" si="121"/>
        <v>-3.1954080000000003E-3</v>
      </c>
      <c r="S73" s="12">
        <f t="shared" ca="1" si="121"/>
        <v>-3.3623430000000003E-4</v>
      </c>
      <c r="T73" s="12">
        <f t="shared" ca="1" si="121"/>
        <v>-1.6389589999999999E-2</v>
      </c>
      <c r="U73" s="12">
        <f t="shared" ca="1" si="121"/>
        <v>-3.5363800000000001E-2</v>
      </c>
      <c r="V73" s="12">
        <f t="shared" ca="1" si="121"/>
        <v>2.5258120000000002E-2</v>
      </c>
      <c r="W73" s="12" t="str">
        <f t="shared" ca="1" si="121"/>
        <v/>
      </c>
      <c r="X73" s="12" t="str">
        <f t="shared" ca="1" si="121"/>
        <v/>
      </c>
      <c r="Y73" s="12" t="str">
        <f t="shared" ca="1" si="121"/>
        <v/>
      </c>
      <c r="Z73" s="12" t="str">
        <f t="shared" ca="1" si="121"/>
        <v/>
      </c>
      <c r="AA73" s="12" t="str">
        <f t="shared" ca="1" si="121"/>
        <v/>
      </c>
      <c r="AB73" s="14">
        <f>1</f>
        <v>1</v>
      </c>
      <c r="AD73" s="12">
        <f ca="1">+VLOOKUP(AD$94,$BF$4:$FC$15,22,FALSE)</f>
        <v>5.2867160000000003E-2</v>
      </c>
      <c r="AE73" s="12">
        <f t="shared" ref="AE73:AO73" ca="1" si="122">+VLOOKUP(AE$94,$BF$4:$FC$15,22,FALSE)</f>
        <v>-3.6838370000000002E-2</v>
      </c>
      <c r="AF73" s="12">
        <f t="shared" ca="1" si="122"/>
        <v>-2.4497149999999999E-2</v>
      </c>
      <c r="AG73" s="12">
        <f t="shared" ca="1" si="122"/>
        <v>2.2216819999999998E-2</v>
      </c>
      <c r="AH73" s="12">
        <f t="shared" ca="1" si="122"/>
        <v>-2.3951839999999999E-2</v>
      </c>
      <c r="AI73" s="12">
        <f t="shared" ca="1" si="122"/>
        <v>-2.0536169999999999E-2</v>
      </c>
      <c r="AJ73" s="12">
        <f t="shared" ca="1" si="122"/>
        <v>2.7425769999999999E-2</v>
      </c>
      <c r="AK73" s="12" t="str">
        <f t="shared" ca="1" si="122"/>
        <v/>
      </c>
      <c r="AL73" s="12" t="str">
        <f t="shared" ca="1" si="122"/>
        <v/>
      </c>
      <c r="AM73" s="12" t="str">
        <f t="shared" ca="1" si="122"/>
        <v/>
      </c>
      <c r="AN73" s="12" t="str">
        <f t="shared" ca="1" si="122"/>
        <v/>
      </c>
      <c r="AO73" s="12" t="str">
        <f t="shared" ca="1" si="122"/>
        <v/>
      </c>
      <c r="AP73" s="14">
        <f>1</f>
        <v>1</v>
      </c>
      <c r="AR73" s="12">
        <f ca="1">+VLOOKUP(AR$94,$BF$4:$FC$15,31,FALSE)</f>
        <v>-4.669884E-3</v>
      </c>
      <c r="AS73" s="12">
        <f t="shared" ref="AS73:BC73" ca="1" si="123">+VLOOKUP(AS$94,$BF$4:$FC$15,31,FALSE)</f>
        <v>-4.9292269999999999E-2</v>
      </c>
      <c r="AT73" s="12">
        <f t="shared" ca="1" si="123"/>
        <v>1.4520489999999999E-2</v>
      </c>
      <c r="AU73" s="12">
        <f t="shared" ca="1" si="123"/>
        <v>2.0170370000000003E-2</v>
      </c>
      <c r="AV73" s="12">
        <f t="shared" ca="1" si="123"/>
        <v>3.8130720000000002E-3</v>
      </c>
      <c r="AW73" s="12">
        <f t="shared" ca="1" si="123"/>
        <v>1.5306459999999999E-2</v>
      </c>
      <c r="AX73" s="12">
        <f t="shared" ca="1" si="123"/>
        <v>2.70694E-2</v>
      </c>
      <c r="AY73" s="12" t="str">
        <f t="shared" ca="1" si="123"/>
        <v/>
      </c>
      <c r="AZ73" s="12" t="str">
        <f t="shared" ca="1" si="123"/>
        <v/>
      </c>
      <c r="BA73" s="12" t="str">
        <f t="shared" ca="1" si="123"/>
        <v/>
      </c>
      <c r="BB73" s="12" t="str">
        <f t="shared" ca="1" si="123"/>
        <v/>
      </c>
      <c r="BC73" s="12" t="str">
        <f t="shared" ca="1" si="123"/>
        <v/>
      </c>
      <c r="BD73" s="14">
        <f>1</f>
        <v>1</v>
      </c>
      <c r="BF73" s="12">
        <f t="shared" ref="BF73:BQ73" ca="1" si="124">+VLOOKUP(BF$94,$BF$4:$FC$15,40,FALSE)</f>
        <v>5.3112519999999996E-2</v>
      </c>
      <c r="BG73" s="12">
        <f t="shared" ca="1" si="124"/>
        <v>-3.9734859999999997E-2</v>
      </c>
      <c r="BH73" s="12">
        <f t="shared" ca="1" si="124"/>
        <v>-2.7966890000000001E-2</v>
      </c>
      <c r="BI73" s="12">
        <f t="shared" ca="1" si="124"/>
        <v>1.6305110000000001E-3</v>
      </c>
      <c r="BJ73" s="12">
        <f t="shared" ca="1" si="124"/>
        <v>2.171872E-2</v>
      </c>
      <c r="BK73" s="12">
        <f t="shared" ca="1" si="124"/>
        <v>3.462166E-3</v>
      </c>
      <c r="BL73" s="12">
        <f t="shared" ca="1" si="124"/>
        <v>3.4579060000000002E-2</v>
      </c>
      <c r="BM73" s="12" t="str">
        <f t="shared" ca="1" si="124"/>
        <v/>
      </c>
      <c r="BN73" s="12" t="str">
        <f t="shared" ca="1" si="124"/>
        <v/>
      </c>
      <c r="BO73" s="12" t="str">
        <f t="shared" ca="1" si="124"/>
        <v/>
      </c>
      <c r="BP73" s="12" t="str">
        <f t="shared" ca="1" si="124"/>
        <v/>
      </c>
      <c r="BQ73" s="12" t="str">
        <f t="shared" ca="1" si="124"/>
        <v/>
      </c>
      <c r="BR73" s="14">
        <f>1</f>
        <v>1</v>
      </c>
      <c r="BT73" s="12">
        <f ca="1">+VLOOKUP(BT$94,$BF$4:$FC$15,49,FALSE)</f>
        <v>-4.2799379999999998E-2</v>
      </c>
      <c r="BU73" s="12">
        <f t="shared" ref="BU73:CE73" ca="1" si="125">+VLOOKUP(BU$94,$BF$4:$FC$15,49,FALSE)</f>
        <v>-7.4153490000000002E-2</v>
      </c>
      <c r="BV73" s="12">
        <f t="shared" ca="1" si="125"/>
        <v>3.8121189999999999E-2</v>
      </c>
      <c r="BW73" s="12">
        <f t="shared" ca="1" si="125"/>
        <v>1.1974430000000001E-2</v>
      </c>
      <c r="BX73" s="12">
        <f t="shared" ca="1" si="125"/>
        <v>4.5496230000000006E-2</v>
      </c>
      <c r="BY73" s="12">
        <f t="shared" ca="1" si="125"/>
        <v>3.9128340000000005E-2</v>
      </c>
      <c r="BZ73" s="12">
        <f t="shared" ca="1" si="125"/>
        <v>5.529478E-3</v>
      </c>
      <c r="CA73" s="12" t="str">
        <f t="shared" ca="1" si="125"/>
        <v/>
      </c>
      <c r="CB73" s="12" t="str">
        <f t="shared" ca="1" si="125"/>
        <v/>
      </c>
      <c r="CC73" s="12" t="str">
        <f t="shared" ca="1" si="125"/>
        <v/>
      </c>
      <c r="CD73" s="12" t="str">
        <f t="shared" ca="1" si="125"/>
        <v/>
      </c>
      <c r="CE73" s="12" t="str">
        <f t="shared" ca="1" si="125"/>
        <v/>
      </c>
      <c r="CF73" s="14">
        <f>1</f>
        <v>1</v>
      </c>
    </row>
    <row r="74" spans="1:84" x14ac:dyDescent="0.25">
      <c r="B74" s="12">
        <f t="shared" ref="B74:M74" ca="1" si="126">VLOOKUP(B$94,$BF$4:$FC$15,55,FALSE)</f>
        <v>4.7139753265939707E-2</v>
      </c>
      <c r="C74" s="12">
        <f t="shared" ca="1" si="126"/>
        <v>-4.5519454994729452E-2</v>
      </c>
      <c r="D74" s="12">
        <f t="shared" ca="1" si="126"/>
        <v>-1.3694183586698834E-2</v>
      </c>
      <c r="E74" s="12">
        <f t="shared" ca="1" si="126"/>
        <v>2.536038068979125E-2</v>
      </c>
      <c r="F74" s="12">
        <f t="shared" ca="1" si="126"/>
        <v>6.1278737885393899E-3</v>
      </c>
      <c r="G74" s="12">
        <f t="shared" ca="1" si="126"/>
        <v>-2.3057069858848395E-2</v>
      </c>
      <c r="H74" s="12">
        <f t="shared" ca="1" si="126"/>
        <v>1.6040848268477081E-2</v>
      </c>
      <c r="I74" s="12">
        <f t="shared" ca="1" si="126"/>
        <v>-1.128613052225174E-2</v>
      </c>
      <c r="J74" s="12" t="str">
        <f t="shared" ca="1" si="126"/>
        <v/>
      </c>
      <c r="K74" s="12" t="str">
        <f t="shared" ca="1" si="126"/>
        <v/>
      </c>
      <c r="L74" s="12" t="str">
        <f t="shared" ca="1" si="126"/>
        <v/>
      </c>
      <c r="M74" s="12" t="str">
        <f t="shared" ca="1" si="126"/>
        <v/>
      </c>
      <c r="N74" s="13">
        <f>1</f>
        <v>1</v>
      </c>
      <c r="P74" s="12">
        <f ca="1">VLOOKUP(P$94,$BF$4:$FC$15,64,FALSE)</f>
        <v>5.9181760269723709E-2</v>
      </c>
      <c r="Q74" s="12">
        <f t="shared" ref="Q74:AA74" ca="1" si="127">VLOOKUP(Q$94,$BF$4:$FC$15,64,FALSE)</f>
        <v>-3.7008185871387649E-2</v>
      </c>
      <c r="R74" s="12">
        <f t="shared" ca="1" si="127"/>
        <v>-2.5145733434498785E-4</v>
      </c>
      <c r="S74" s="12">
        <f t="shared" ca="1" si="127"/>
        <v>-2.2827811519971039E-3</v>
      </c>
      <c r="T74" s="12">
        <f t="shared" ca="1" si="127"/>
        <v>-1.5579099103828476E-2</v>
      </c>
      <c r="U74" s="12">
        <f t="shared" ca="1" si="127"/>
        <v>-3.4953190766029388E-2</v>
      </c>
      <c r="V74" s="12">
        <f t="shared" ca="1" si="127"/>
        <v>2.5395781971233912E-2</v>
      </c>
      <c r="W74" s="12">
        <f t="shared" ca="1" si="127"/>
        <v>-9.8485665014010904E-3</v>
      </c>
      <c r="X74" s="12" t="str">
        <f t="shared" ca="1" si="127"/>
        <v/>
      </c>
      <c r="Y74" s="12" t="str">
        <f t="shared" ca="1" si="127"/>
        <v/>
      </c>
      <c r="Z74" s="12" t="str">
        <f t="shared" ca="1" si="127"/>
        <v/>
      </c>
      <c r="AA74" s="12" t="str">
        <f t="shared" ca="1" si="127"/>
        <v/>
      </c>
      <c r="AB74" s="14">
        <f>1</f>
        <v>1</v>
      </c>
      <c r="AD74" s="12">
        <f ca="1">VLOOKUP(AD$94,$BF$4:$FC$15,73,FALSE)</f>
        <v>5.293109506086674E-2</v>
      </c>
      <c r="AE74" s="12">
        <f t="shared" ref="AE74:AO74" ca="1" si="128">VLOOKUP(AE$94,$BF$4:$FC$15,73,FALSE)</f>
        <v>-3.6841839041930967E-2</v>
      </c>
      <c r="AF74" s="12">
        <f t="shared" ca="1" si="128"/>
        <v>-2.2644168552439562E-2</v>
      </c>
      <c r="AG74" s="12">
        <f t="shared" ca="1" si="128"/>
        <v>2.0424383186354443E-2</v>
      </c>
      <c r="AH74" s="12">
        <f t="shared" ca="1" si="128"/>
        <v>-2.4686428908822004E-2</v>
      </c>
      <c r="AI74" s="12">
        <f t="shared" ca="1" si="128"/>
        <v>-2.0292534181501426E-2</v>
      </c>
      <c r="AJ74" s="12">
        <f t="shared" ca="1" si="128"/>
        <v>2.7446870987615155E-2</v>
      </c>
      <c r="AK74" s="12">
        <f t="shared" ca="1" si="128"/>
        <v>-6.2090917241996533E-3</v>
      </c>
      <c r="AL74" s="12" t="str">
        <f t="shared" ca="1" si="128"/>
        <v/>
      </c>
      <c r="AM74" s="12" t="str">
        <f t="shared" ca="1" si="128"/>
        <v/>
      </c>
      <c r="AN74" s="12" t="str">
        <f t="shared" ca="1" si="128"/>
        <v/>
      </c>
      <c r="AO74" s="12" t="str">
        <f t="shared" ca="1" si="128"/>
        <v/>
      </c>
      <c r="AP74" s="14">
        <f>1</f>
        <v>1</v>
      </c>
      <c r="AR74" s="12">
        <f ca="1">VLOOKUP(AR$94,$BF$4:$FC$15,82,FALSE)</f>
        <v>-4.5797387405778428E-3</v>
      </c>
      <c r="AS74" s="12">
        <f t="shared" ref="AS74:BC74" ca="1" si="129">VLOOKUP(AS$94,$BF$4:$FC$15,82,FALSE)</f>
        <v>-4.9099439511304119E-2</v>
      </c>
      <c r="AT74" s="12">
        <f t="shared" ca="1" si="129"/>
        <v>1.4492345697000081E-2</v>
      </c>
      <c r="AU74" s="12">
        <f t="shared" ca="1" si="129"/>
        <v>2.0770669482493894E-2</v>
      </c>
      <c r="AV74" s="12">
        <f t="shared" ca="1" si="129"/>
        <v>4.1821637491180359E-3</v>
      </c>
      <c r="AW74" s="12">
        <f t="shared" ca="1" si="129"/>
        <v>1.5606951141553718E-2</v>
      </c>
      <c r="AX74" s="12">
        <f t="shared" ca="1" si="129"/>
        <v>2.7296239408627097E-2</v>
      </c>
      <c r="AY74" s="12">
        <f t="shared" ca="1" si="129"/>
        <v>2.012870006978011E-3</v>
      </c>
      <c r="AZ74" s="12" t="str">
        <f t="shared" ca="1" si="129"/>
        <v/>
      </c>
      <c r="BA74" s="12" t="str">
        <f t="shared" ca="1" si="129"/>
        <v/>
      </c>
      <c r="BB74" s="12" t="str">
        <f t="shared" ca="1" si="129"/>
        <v/>
      </c>
      <c r="BC74" s="12" t="str">
        <f t="shared" ca="1" si="129"/>
        <v/>
      </c>
      <c r="BD74" s="14">
        <f>1</f>
        <v>1</v>
      </c>
      <c r="BF74" s="12">
        <f t="shared" ref="BF74:BQ74" ca="1" si="130">VLOOKUP(BF$94,$BF$4:$FC$15,91,FALSE)</f>
        <v>5.295630194561609E-2</v>
      </c>
      <c r="BG74" s="12">
        <f t="shared" ca="1" si="130"/>
        <v>-3.9950744709552899E-2</v>
      </c>
      <c r="BH74" s="12">
        <f t="shared" ca="1" si="130"/>
        <v>-2.8047192878794425E-2</v>
      </c>
      <c r="BI74" s="12">
        <f t="shared" ca="1" si="130"/>
        <v>1.6112411251998561E-3</v>
      </c>
      <c r="BJ74" s="12">
        <f t="shared" ca="1" si="130"/>
        <v>2.1497178695760545E-2</v>
      </c>
      <c r="BK74" s="12">
        <f t="shared" ca="1" si="130"/>
        <v>3.3186642255725015E-3</v>
      </c>
      <c r="BL74" s="12">
        <f t="shared" ca="1" si="130"/>
        <v>3.454053481497163E-2</v>
      </c>
      <c r="BM74" s="12">
        <f t="shared" ca="1" si="130"/>
        <v>1.2088592278193699E-2</v>
      </c>
      <c r="BN74" s="12" t="str">
        <f t="shared" ca="1" si="130"/>
        <v/>
      </c>
      <c r="BO74" s="12" t="str">
        <f t="shared" ca="1" si="130"/>
        <v/>
      </c>
      <c r="BP74" s="12" t="str">
        <f t="shared" ca="1" si="130"/>
        <v/>
      </c>
      <c r="BQ74" s="12" t="str">
        <f t="shared" ca="1" si="130"/>
        <v/>
      </c>
      <c r="BR74" s="14">
        <f>1</f>
        <v>1</v>
      </c>
      <c r="BT74" s="12">
        <f ca="1">VLOOKUP(BT$94,$BF$4:$FC$15,100,FALSE)</f>
        <v>-4.2738246315589305E-2</v>
      </c>
      <c r="BU74" s="12">
        <f t="shared" ref="BU74:CE74" ca="1" si="131">VLOOKUP(BU$94,$BF$4:$FC$15,100,FALSE)</f>
        <v>-7.4280586729348203E-2</v>
      </c>
      <c r="BV74" s="12">
        <f t="shared" ca="1" si="131"/>
        <v>3.6625346945558433E-2</v>
      </c>
      <c r="BW74" s="12">
        <f t="shared" ca="1" si="131"/>
        <v>1.2172771491607073E-2</v>
      </c>
      <c r="BX74" s="12">
        <f t="shared" ca="1" si="131"/>
        <v>4.5428660565790091E-2</v>
      </c>
      <c r="BY74" s="12">
        <f t="shared" ca="1" si="131"/>
        <v>3.86511510939394E-2</v>
      </c>
      <c r="BZ74" s="12">
        <f t="shared" ca="1" si="131"/>
        <v>5.6101870854761097E-3</v>
      </c>
      <c r="CA74" s="12">
        <f t="shared" ca="1" si="131"/>
        <v>1.2980634112644187E-2</v>
      </c>
      <c r="CB74" s="12" t="str">
        <f t="shared" ca="1" si="131"/>
        <v/>
      </c>
      <c r="CC74" s="12" t="str">
        <f t="shared" ca="1" si="131"/>
        <v/>
      </c>
      <c r="CD74" s="12" t="str">
        <f t="shared" ca="1" si="131"/>
        <v/>
      </c>
      <c r="CE74" s="12" t="str">
        <f t="shared" ca="1" si="131"/>
        <v/>
      </c>
      <c r="CF74" s="14">
        <f>1</f>
        <v>1</v>
      </c>
    </row>
    <row r="75" spans="1:84" x14ac:dyDescent="0.25">
      <c r="B75" s="12">
        <f t="shared" ref="B75:M75" ca="1" si="132">VLOOKUP(B$94,$BF$17:$FC$28,4,FALSE)</f>
        <v>3.7931720000000002E-2</v>
      </c>
      <c r="C75" s="12">
        <f t="shared" ca="1" si="132"/>
        <v>3.5413389999999996E-2</v>
      </c>
      <c r="D75" s="12">
        <f t="shared" ca="1" si="132"/>
        <v>8.7102159999999998E-3</v>
      </c>
      <c r="E75" s="12">
        <f t="shared" ca="1" si="132"/>
        <v>7.2505489999999994E-3</v>
      </c>
      <c r="F75" s="12">
        <f t="shared" ca="1" si="132"/>
        <v>1.2561899999999999E-2</v>
      </c>
      <c r="G75" s="12">
        <f t="shared" ca="1" si="132"/>
        <v>-2.2460490000000003E-2</v>
      </c>
      <c r="H75" s="12">
        <f t="shared" ca="1" si="132"/>
        <v>3.864567E-2</v>
      </c>
      <c r="I75" s="12">
        <f t="shared" ca="1" si="132"/>
        <v>1.6059830000000001E-2</v>
      </c>
      <c r="J75" s="12">
        <f t="shared" ca="1" si="132"/>
        <v>-1.8874430000000001E-2</v>
      </c>
      <c r="K75" s="12">
        <f t="shared" ca="1" si="132"/>
        <v>7.0312609999999999E-6</v>
      </c>
      <c r="L75" s="12">
        <f t="shared" ca="1" si="132"/>
        <v>3.5121260000000001E-2</v>
      </c>
      <c r="M75" s="12">
        <f t="shared" ca="1" si="132"/>
        <v>1.7936959999999998E-2</v>
      </c>
      <c r="N75" s="5">
        <f>1</f>
        <v>1</v>
      </c>
      <c r="P75" s="12">
        <f ca="1">VLOOKUP(P$94,$BF$17:$FC$28,13,FALSE)</f>
        <v>2.6138729999999999E-2</v>
      </c>
      <c r="Q75" s="12">
        <f t="shared" ref="Q75:AA75" ca="1" si="133">VLOOKUP(Q$94,$BF$17:$FC$28,13,FALSE)</f>
        <v>2.8923819999999999E-2</v>
      </c>
      <c r="R75" s="12">
        <f t="shared" ca="1" si="133"/>
        <v>2.6764220000000002E-2</v>
      </c>
      <c r="S75" s="12">
        <f t="shared" ca="1" si="133"/>
        <v>1.5277480000000001E-2</v>
      </c>
      <c r="T75" s="12">
        <f t="shared" ca="1" si="133"/>
        <v>2.0142899999999998E-2</v>
      </c>
      <c r="U75" s="12">
        <f t="shared" ca="1" si="133"/>
        <v>8.5979809999999993E-3</v>
      </c>
      <c r="V75" s="12">
        <f t="shared" ca="1" si="133"/>
        <v>3.3465019999999998E-2</v>
      </c>
      <c r="W75" s="12">
        <f t="shared" ca="1" si="133"/>
        <v>1.5369500000000001E-2</v>
      </c>
      <c r="X75" s="12">
        <f t="shared" ca="1" si="133"/>
        <v>-3.1326150000000001E-3</v>
      </c>
      <c r="Y75" s="12">
        <f t="shared" ca="1" si="133"/>
        <v>2.038879E-2</v>
      </c>
      <c r="Z75" s="12">
        <f t="shared" ca="1" si="133"/>
        <v>1.55893E-3</v>
      </c>
      <c r="AA75" s="12">
        <f t="shared" ca="1" si="133"/>
        <v>4.4934079999999994E-2</v>
      </c>
      <c r="AB75" s="14">
        <f>1</f>
        <v>1</v>
      </c>
      <c r="AD75" s="12">
        <f ca="1">VLOOKUP(AD$94,$BF$17:$FC$28,22,FALSE)</f>
        <v>2.2932090000000002E-2</v>
      </c>
      <c r="AE75" s="12">
        <f t="shared" ref="AE75:AO75" ca="1" si="134">VLOOKUP(AE$94,$BF$17:$FC$28,22,FALSE)</f>
        <v>1.9664710000000002E-2</v>
      </c>
      <c r="AF75" s="12">
        <f t="shared" ca="1" si="134"/>
        <v>4.0308569999999997E-3</v>
      </c>
      <c r="AG75" s="12">
        <f t="shared" ca="1" si="134"/>
        <v>7.5238140000000002E-3</v>
      </c>
      <c r="AH75" s="12">
        <f t="shared" ca="1" si="134"/>
        <v>9.5695940000000007E-3</v>
      </c>
      <c r="AI75" s="12">
        <f t="shared" ca="1" si="134"/>
        <v>1.0978399999999999E-2</v>
      </c>
      <c r="AJ75" s="12">
        <f t="shared" ca="1" si="134"/>
        <v>2.9606219999999999E-2</v>
      </c>
      <c r="AK75" s="12">
        <f t="shared" ca="1" si="134"/>
        <v>-3.2175480000000002E-3</v>
      </c>
      <c r="AL75" s="12">
        <f t="shared" ca="1" si="134"/>
        <v>3.323218E-2</v>
      </c>
      <c r="AM75" s="12">
        <f t="shared" ca="1" si="134"/>
        <v>2.4565210000000001E-2</v>
      </c>
      <c r="AN75" s="12">
        <f t="shared" ca="1" si="134"/>
        <v>2.5962290000000002E-2</v>
      </c>
      <c r="AO75" s="12">
        <f t="shared" ca="1" si="134"/>
        <v>1.7622490000000001E-2</v>
      </c>
      <c r="AP75" s="14">
        <f>1</f>
        <v>1</v>
      </c>
      <c r="AR75" s="12">
        <f ca="1">VLOOKUP(AR$94,$BF$17:$FC$28,31,FALSE)</f>
        <v>9.7653719999999996E-3</v>
      </c>
      <c r="AS75" s="12">
        <f t="shared" ref="AS75:BB75" ca="1" si="135">VLOOKUP(AS$94,$BF$17:$FC$28,31,FALSE)</f>
        <v>3.2405369999999996E-2</v>
      </c>
      <c r="AT75" s="12">
        <f t="shared" ca="1" si="135"/>
        <v>1.7222069999999999E-2</v>
      </c>
      <c r="AU75" s="12">
        <f t="shared" ca="1" si="135"/>
        <v>8.2314250000000005E-3</v>
      </c>
      <c r="AV75" s="12">
        <f t="shared" ca="1" si="135"/>
        <v>3.7367110000000002E-2</v>
      </c>
      <c r="AW75" s="12">
        <f t="shared" ca="1" si="135"/>
        <v>-9.4908470000000002E-3</v>
      </c>
      <c r="AX75" s="12">
        <f t="shared" ca="1" si="135"/>
        <v>1.6022680000000001E-2</v>
      </c>
      <c r="AY75" s="12">
        <f t="shared" ca="1" si="135"/>
        <v>1.9391060000000002E-2</v>
      </c>
      <c r="AZ75" s="12">
        <f t="shared" ca="1" si="135"/>
        <v>-8.534748E-3</v>
      </c>
      <c r="BA75" s="12">
        <f t="shared" ca="1" si="135"/>
        <v>1.180895E-2</v>
      </c>
      <c r="BB75" s="12">
        <f t="shared" ca="1" si="135"/>
        <v>2.1116860000000001E-2</v>
      </c>
      <c r="BC75" s="12">
        <f ca="1">VLOOKUP(BC$94,$BF$17:$FC$28,31,FALSE)</f>
        <v>-1.5455179999999999E-2</v>
      </c>
      <c r="BD75" s="14">
        <f>1</f>
        <v>1</v>
      </c>
      <c r="BF75" s="12">
        <f t="shared" ref="BF75:BQ75" ca="1" si="136">VLOOKUP(BF$94,$BF$17:$FC$28,40,FALSE)</f>
        <v>1.6482139999999999E-2</v>
      </c>
      <c r="BG75" s="12">
        <f t="shared" ca="1" si="136"/>
        <v>3.8790330000000005E-2</v>
      </c>
      <c r="BH75" s="12">
        <f t="shared" ca="1" si="136"/>
        <v>-9.3076049999999994E-4</v>
      </c>
      <c r="BI75" s="12">
        <f t="shared" ca="1" si="136"/>
        <v>8.3974259999999995E-3</v>
      </c>
      <c r="BJ75" s="12">
        <f t="shared" ca="1" si="136"/>
        <v>1.1673929999999999E-2</v>
      </c>
      <c r="BK75" s="12">
        <f t="shared" ca="1" si="136"/>
        <v>3.8919540000000004E-3</v>
      </c>
      <c r="BL75" s="12">
        <f t="shared" ca="1" si="136"/>
        <v>1.816796E-2</v>
      </c>
      <c r="BM75" s="12">
        <f t="shared" ca="1" si="136"/>
        <v>7.1831400000000006E-4</v>
      </c>
      <c r="BN75" s="12">
        <f t="shared" ca="1" si="136"/>
        <v>1.905283E-2</v>
      </c>
      <c r="BO75" s="12">
        <f t="shared" ca="1" si="136"/>
        <v>2.1706379999999997E-2</v>
      </c>
      <c r="BP75" s="12">
        <f t="shared" ca="1" si="136"/>
        <v>2.7701410000000003E-2</v>
      </c>
      <c r="BQ75" s="12">
        <f t="shared" ca="1" si="136"/>
        <v>8.4544600000000004E-3</v>
      </c>
      <c r="BR75" s="14">
        <f>1</f>
        <v>1</v>
      </c>
      <c r="BT75" s="12">
        <f ca="1">VLOOKUP(BT$94,$BF$17:$FC$28,49,FALSE)</f>
        <v>-7.5806150000000006E-3</v>
      </c>
      <c r="BU75" s="12">
        <f t="shared" ref="BU75:CE75" ca="1" si="137">VLOOKUP(BU$94,$BF$17:$FC$28,49,FALSE)</f>
        <v>3.5152089999999997E-2</v>
      </c>
      <c r="BV75" s="12">
        <f t="shared" ca="1" si="137"/>
        <v>-2.6758730000000001E-2</v>
      </c>
      <c r="BW75" s="12">
        <f t="shared" ca="1" si="137"/>
        <v>-2.4104780000000002E-3</v>
      </c>
      <c r="BX75" s="12">
        <f t="shared" ca="1" si="137"/>
        <v>-9.914417E-3</v>
      </c>
      <c r="BY75" s="12">
        <f t="shared" ca="1" si="137"/>
        <v>2.3195529999999999E-2</v>
      </c>
      <c r="BZ75" s="12">
        <f t="shared" ca="1" si="137"/>
        <v>9.4967260000000005E-3</v>
      </c>
      <c r="CA75" s="12">
        <f t="shared" ca="1" si="137"/>
        <v>-4.8354510000000002E-3</v>
      </c>
      <c r="CB75" s="12">
        <f t="shared" ca="1" si="137"/>
        <v>-3.3933770000000002E-4</v>
      </c>
      <c r="CC75" s="12">
        <f t="shared" ca="1" si="137"/>
        <v>-1.2499649999999999E-2</v>
      </c>
      <c r="CD75" s="12">
        <f t="shared" ca="1" si="137"/>
        <v>2.814556E-2</v>
      </c>
      <c r="CE75" s="12">
        <f t="shared" ca="1" si="137"/>
        <v>-1.0106500000000001E-3</v>
      </c>
      <c r="CF75" s="14">
        <f>1</f>
        <v>1</v>
      </c>
    </row>
    <row r="76" spans="1:84" x14ac:dyDescent="0.25">
      <c r="B76" s="12">
        <f t="shared" ref="B76:M76" ca="1" si="138">VLOOKUP(B$94,$BF$17:$FC$28,55,FALSE)</f>
        <v>4.2966977057722379E-2</v>
      </c>
      <c r="C76" s="12">
        <f t="shared" ca="1" si="138"/>
        <v>3.1168703764518545E-2</v>
      </c>
      <c r="D76" s="12">
        <f t="shared" ca="1" si="138"/>
        <v>6.7738030115201105E-3</v>
      </c>
      <c r="E76" s="12">
        <f t="shared" ca="1" si="138"/>
        <v>7.6994037535638707E-3</v>
      </c>
      <c r="F76" s="12">
        <f t="shared" ca="1" si="138"/>
        <v>1.2807006057854476E-2</v>
      </c>
      <c r="G76" s="12">
        <f t="shared" ca="1" si="138"/>
        <v>-2.1386457116290444E-2</v>
      </c>
      <c r="H76" s="12">
        <f t="shared" ca="1" si="138"/>
        <v>3.9113524091051004E-2</v>
      </c>
      <c r="I76" s="12">
        <f t="shared" ca="1" si="138"/>
        <v>1.6134499036060519E-2</v>
      </c>
      <c r="J76" s="12">
        <f t="shared" ca="1" si="138"/>
        <v>-2.0174685182028362E-2</v>
      </c>
      <c r="K76" s="12">
        <f t="shared" ca="1" si="138"/>
        <v>3.2955286200775304E-4</v>
      </c>
      <c r="L76" s="12">
        <f t="shared" ca="1" si="138"/>
        <v>3.5299593629628825E-2</v>
      </c>
      <c r="M76" s="12">
        <f t="shared" ca="1" si="138"/>
        <v>1.9011390466037226E-2</v>
      </c>
      <c r="N76" s="15">
        <f>1</f>
        <v>1</v>
      </c>
      <c r="P76" s="12">
        <f ca="1">VLOOKUP(P$94,$BF$17:$FC$28,64,FALSE)</f>
        <v>2.6157431072348851E-2</v>
      </c>
      <c r="Q76" s="12">
        <f t="shared" ref="Q76:AA76" ca="1" si="139">VLOOKUP(Q$94,$BF$17:$FC$28,64,FALSE)</f>
        <v>2.8949420619952121E-2</v>
      </c>
      <c r="R76" s="12">
        <f t="shared" ca="1" si="139"/>
        <v>2.6673896161045093E-2</v>
      </c>
      <c r="S76" s="12">
        <f t="shared" ca="1" si="139"/>
        <v>1.6423904807432742E-2</v>
      </c>
      <c r="T76" s="12">
        <f t="shared" ca="1" si="139"/>
        <v>2.0340204265895067E-2</v>
      </c>
      <c r="U76" s="12">
        <f t="shared" ca="1" si="139"/>
        <v>8.0561711926971456E-3</v>
      </c>
      <c r="V76" s="12">
        <f t="shared" ca="1" si="139"/>
        <v>3.3180291153415351E-2</v>
      </c>
      <c r="W76" s="12">
        <f t="shared" ca="1" si="139"/>
        <v>1.5559987330903156E-2</v>
      </c>
      <c r="X76" s="12">
        <f t="shared" ca="1" si="139"/>
        <v>-2.8110223381705439E-3</v>
      </c>
      <c r="Y76" s="12">
        <f t="shared" ca="1" si="139"/>
        <v>2.0522239412450856E-2</v>
      </c>
      <c r="Z76" s="12">
        <f t="shared" ca="1" si="139"/>
        <v>2.4173405292280967E-3</v>
      </c>
      <c r="AA76" s="12">
        <f t="shared" ca="1" si="139"/>
        <v>4.4694617488657308E-2</v>
      </c>
      <c r="AB76" s="14">
        <f>1</f>
        <v>1</v>
      </c>
      <c r="AD76" s="12">
        <f ca="1">VLOOKUP(AD$94,$BF$17:$FC$28,73,FALSE)</f>
        <v>2.3051542627875867E-2</v>
      </c>
      <c r="AE76" s="12">
        <f t="shared" ref="AE76:AO76" ca="1" si="140">VLOOKUP(AE$94,$BF$17:$FC$28,73,FALSE)</f>
        <v>1.9603153360933781E-2</v>
      </c>
      <c r="AF76" s="12">
        <f t="shared" ca="1" si="140"/>
        <v>3.9534190977976195E-3</v>
      </c>
      <c r="AG76" s="12">
        <f t="shared" ca="1" si="140"/>
        <v>7.5706509090807603E-3</v>
      </c>
      <c r="AH76" s="12">
        <f t="shared" ca="1" si="140"/>
        <v>8.8149874111046848E-3</v>
      </c>
      <c r="AI76" s="12">
        <f t="shared" ca="1" si="140"/>
        <v>1.10668086049637E-2</v>
      </c>
      <c r="AJ76" s="12">
        <f t="shared" ca="1" si="140"/>
        <v>2.9638671830946418E-2</v>
      </c>
      <c r="AK76" s="12">
        <f t="shared" ca="1" si="140"/>
        <v>-3.2342183986807534E-3</v>
      </c>
      <c r="AL76" s="12">
        <f t="shared" ca="1" si="140"/>
        <v>3.3344673563988389E-2</v>
      </c>
      <c r="AM76" s="12">
        <f t="shared" ca="1" si="140"/>
        <v>2.4806163300932309E-2</v>
      </c>
      <c r="AN76" s="12">
        <f t="shared" ca="1" si="140"/>
        <v>2.5973055694140879E-2</v>
      </c>
      <c r="AO76" s="12">
        <f t="shared" ca="1" si="140"/>
        <v>1.7859555748304192E-2</v>
      </c>
      <c r="AP76" s="14">
        <f>1</f>
        <v>1</v>
      </c>
      <c r="AR76" s="12">
        <f ca="1">VLOOKUP(AR$94,$BF$17:$FC$28,82,FALSE)</f>
        <v>2.0885118217221599E-2</v>
      </c>
      <c r="AS76" s="12">
        <f t="shared" ref="AS76:BC76" ca="1" si="141">VLOOKUP(AS$94,$BF$17:$FC$28,82,FALSE)</f>
        <v>3.3410933111365296E-2</v>
      </c>
      <c r="AT76" s="12">
        <f t="shared" ca="1" si="141"/>
        <v>1.1526384479869645E-2</v>
      </c>
      <c r="AU76" s="12">
        <f t="shared" ca="1" si="141"/>
        <v>1.5638799347638219E-2</v>
      </c>
      <c r="AV76" s="12">
        <f t="shared" ca="1" si="141"/>
        <v>3.28986095435191E-2</v>
      </c>
      <c r="AW76" s="12">
        <f t="shared" ca="1" si="141"/>
        <v>-9.1135553378961561E-3</v>
      </c>
      <c r="AX76" s="12">
        <f t="shared" ca="1" si="141"/>
        <v>1.638953419542008E-2</v>
      </c>
      <c r="AY76" s="12">
        <f t="shared" ca="1" si="141"/>
        <v>1.9611549529651735E-2</v>
      </c>
      <c r="AZ76" s="12">
        <f t="shared" ca="1" si="141"/>
        <v>-8.5105575581301916E-3</v>
      </c>
      <c r="BA76" s="12">
        <f t="shared" ca="1" si="141"/>
        <v>1.2278504311140644E-2</v>
      </c>
      <c r="BB76" s="12">
        <f t="shared" ca="1" si="141"/>
        <v>2.121181232625375E-2</v>
      </c>
      <c r="BC76" s="12">
        <f t="shared" ca="1" si="141"/>
        <v>-1.5656449762334042E-2</v>
      </c>
      <c r="BD76" s="14">
        <f>1</f>
        <v>1</v>
      </c>
      <c r="BF76" s="16">
        <f t="shared" ref="BF76:BQ76" ca="1" si="142">VLOOKUP(BF$94,$BF$17:$FC$28,91,FALSE)</f>
        <v>1.6523853702668703E-2</v>
      </c>
      <c r="BG76" s="16">
        <f t="shared" ca="1" si="142"/>
        <v>3.8763183478879436E-2</v>
      </c>
      <c r="BH76" s="16">
        <f t="shared" ca="1" si="142"/>
        <v>-7.9130114465805995E-4</v>
      </c>
      <c r="BI76" s="16">
        <f t="shared" ca="1" si="142"/>
        <v>8.4927429375060738E-3</v>
      </c>
      <c r="BJ76" s="16">
        <f t="shared" ca="1" si="142"/>
        <v>1.1329388987422235E-2</v>
      </c>
      <c r="BK76" s="16">
        <f t="shared" ca="1" si="142"/>
        <v>3.9947628979702414E-3</v>
      </c>
      <c r="BL76" s="16">
        <f t="shared" ca="1" si="142"/>
        <v>1.7859571551625351E-2</v>
      </c>
      <c r="BM76" s="16">
        <f t="shared" ca="1" si="142"/>
        <v>5.1614187875638625E-4</v>
      </c>
      <c r="BN76" s="16">
        <f t="shared" ca="1" si="142"/>
        <v>1.8757446808510665E-2</v>
      </c>
      <c r="BO76" s="16">
        <f t="shared" ca="1" si="142"/>
        <v>2.1794786113438779E-2</v>
      </c>
      <c r="BP76" s="16">
        <f t="shared" ca="1" si="142"/>
        <v>2.7485616967324607E-2</v>
      </c>
      <c r="BQ76" s="16">
        <f t="shared" ca="1" si="142"/>
        <v>8.338984876714731E-3</v>
      </c>
      <c r="BR76" s="14">
        <f>1</f>
        <v>1</v>
      </c>
      <c r="BT76" s="16">
        <f ca="1">VLOOKUP(BT$94,$BF$17:$FC$28,100,FALSE)</f>
        <v>-7.548410164714389E-3</v>
      </c>
      <c r="BU76" s="16">
        <f t="shared" ref="BU76:CE76" ca="1" si="143">VLOOKUP(BU$94,$BF$17:$FC$28,100,FALSE)</f>
        <v>3.5112341064551779E-2</v>
      </c>
      <c r="BV76" s="16">
        <f t="shared" ca="1" si="143"/>
        <v>-2.8758174186691639E-2</v>
      </c>
      <c r="BW76" s="16">
        <f t="shared" ca="1" si="143"/>
        <v>-2.400415779780429E-3</v>
      </c>
      <c r="BX76" s="16">
        <f t="shared" ca="1" si="143"/>
        <v>-1.0039532471226565E-2</v>
      </c>
      <c r="BY76" s="16">
        <f t="shared" ca="1" si="143"/>
        <v>2.2439521872260049E-2</v>
      </c>
      <c r="BZ76" s="16">
        <f t="shared" ca="1" si="143"/>
        <v>9.6160398596325559E-3</v>
      </c>
      <c r="CA76" s="16">
        <f t="shared" ca="1" si="143"/>
        <v>-4.9857705141878109E-3</v>
      </c>
      <c r="CB76" s="16">
        <f t="shared" ca="1" si="143"/>
        <v>-7.5008216686409254E-4</v>
      </c>
      <c r="CC76" s="16">
        <f t="shared" ca="1" si="143"/>
        <v>-1.2515559592639103E-2</v>
      </c>
      <c r="CD76" s="16">
        <f t="shared" ca="1" si="143"/>
        <v>2.8191588060119212E-2</v>
      </c>
      <c r="CE76" s="16">
        <f t="shared" ca="1" si="143"/>
        <v>-1.534251892446071E-3</v>
      </c>
      <c r="CF76" s="14">
        <f>1</f>
        <v>1</v>
      </c>
    </row>
    <row r="77" spans="1:84" x14ac:dyDescent="0.25">
      <c r="B77" s="12">
        <f t="shared" ref="B77:M77" ca="1" si="144">VLOOKUP(B$94,$BF$30:$FC$41,4,FALSE)</f>
        <v>-4.8940239999999996E-2</v>
      </c>
      <c r="C77" s="12">
        <f t="shared" ca="1" si="144"/>
        <v>5.3637499999999998E-2</v>
      </c>
      <c r="D77" s="12">
        <f t="shared" ca="1" si="144"/>
        <v>8.0096749999999994E-2</v>
      </c>
      <c r="E77" s="12">
        <f t="shared" ca="1" si="144"/>
        <v>3.9582340000000001E-2</v>
      </c>
      <c r="F77" s="12">
        <f t="shared" ca="1" si="144"/>
        <v>-3.9308740000000002E-2</v>
      </c>
      <c r="G77" s="12">
        <f t="shared" ca="1" si="144"/>
        <v>5.1633940000000003E-2</v>
      </c>
      <c r="H77" s="12">
        <f t="shared" ca="1" si="144"/>
        <v>6.6297319999999993E-2</v>
      </c>
      <c r="I77" s="12">
        <f t="shared" ca="1" si="144"/>
        <v>-1.9955850000000001E-2</v>
      </c>
      <c r="J77" s="12">
        <f t="shared" ca="1" si="144"/>
        <v>1.6431629999999999E-2</v>
      </c>
      <c r="K77" s="12">
        <f t="shared" ca="1" si="144"/>
        <v>-4.6964030000000004E-2</v>
      </c>
      <c r="L77" s="12">
        <f t="shared" ca="1" si="144"/>
        <v>-4.825873E-2</v>
      </c>
      <c r="M77" s="12">
        <f t="shared" ca="1" si="144"/>
        <v>-9.4717039999999992E-3</v>
      </c>
      <c r="N77" s="5">
        <f>1</f>
        <v>1</v>
      </c>
      <c r="P77" s="12">
        <f ca="1">VLOOKUP(P$94,$BF$30:$FC$41,13,FALSE)</f>
        <v>-4.1338590000000001E-2</v>
      </c>
      <c r="Q77" s="12">
        <f t="shared" ref="Q77:AA77" ca="1" si="145">VLOOKUP(Q$94,$BF$30:$FC$41,13,FALSE)</f>
        <v>1.699496E-3</v>
      </c>
      <c r="R77" s="12">
        <f t="shared" ca="1" si="145"/>
        <v>9.8307079999999991E-2</v>
      </c>
      <c r="S77" s="12">
        <f t="shared" ca="1" si="145"/>
        <v>2.2138010000000001E-3</v>
      </c>
      <c r="T77" s="12">
        <f t="shared" ca="1" si="145"/>
        <v>-2.9094730000000003E-2</v>
      </c>
      <c r="U77" s="12">
        <f t="shared" ca="1" si="145"/>
        <v>3.737596E-2</v>
      </c>
      <c r="V77" s="12">
        <f t="shared" ca="1" si="145"/>
        <v>2.732333E-2</v>
      </c>
      <c r="W77" s="12">
        <f t="shared" ca="1" si="145"/>
        <v>1.533472E-2</v>
      </c>
      <c r="X77" s="12">
        <f t="shared" ca="1" si="145"/>
        <v>3.0324000000000002E-3</v>
      </c>
      <c r="Y77" s="12">
        <f t="shared" ca="1" si="145"/>
        <v>-1.2215229999999999E-2</v>
      </c>
      <c r="Z77" s="12">
        <f t="shared" ca="1" si="145"/>
        <v>-4.6783379999999999E-2</v>
      </c>
      <c r="AA77" s="12">
        <f t="shared" ca="1" si="145"/>
        <v>-9.6428859999999998E-3</v>
      </c>
      <c r="AB77" s="14">
        <f>1</f>
        <v>1</v>
      </c>
      <c r="AD77" s="16">
        <f ca="1">VLOOKUP(AD$94,$BF$30:$FC$41,22,FALSE)</f>
        <v>-8.9977760000000004E-2</v>
      </c>
      <c r="AE77" s="16">
        <f t="shared" ref="AE77:AO77" ca="1" si="146">VLOOKUP(AE$94,$BF$30:$FC$41,22,FALSE)</f>
        <v>-1.218087E-2</v>
      </c>
      <c r="AF77" s="16">
        <f t="shared" ca="1" si="146"/>
        <v>6.2345040000000004E-2</v>
      </c>
      <c r="AG77" s="16">
        <f t="shared" ca="1" si="146"/>
        <v>3.3218070000000002E-2</v>
      </c>
      <c r="AH77" s="16">
        <f t="shared" ca="1" si="146"/>
        <v>-2.5106320000000001E-3</v>
      </c>
      <c r="AI77" s="16">
        <f t="shared" ca="1" si="146"/>
        <v>-3.869649E-2</v>
      </c>
      <c r="AJ77" s="16">
        <f t="shared" ca="1" si="146"/>
        <v>5.6153339999999996E-2</v>
      </c>
      <c r="AK77" s="16">
        <f t="shared" ca="1" si="146"/>
        <v>1.8671150000000001E-2</v>
      </c>
      <c r="AL77" s="16">
        <f t="shared" ca="1" si="146"/>
        <v>2.6223729999999999E-3</v>
      </c>
      <c r="AM77" s="16">
        <f t="shared" ca="1" si="146"/>
        <v>3.079881E-3</v>
      </c>
      <c r="AN77" s="16">
        <f t="shared" ca="1" si="146"/>
        <v>1.8149789999999999E-2</v>
      </c>
      <c r="AO77" s="16">
        <f t="shared" ca="1" si="146"/>
        <v>3.0606680000000001E-2</v>
      </c>
      <c r="AP77" s="14">
        <f>1</f>
        <v>1</v>
      </c>
      <c r="AR77" s="16">
        <f ca="1">VLOOKUP(AR$94,$BF$30:$FC$41,31,FALSE)</f>
        <v>1.547832E-2</v>
      </c>
      <c r="AS77" s="16">
        <f t="shared" ref="AS77:BC77" ca="1" si="147">VLOOKUP(AS$94,$BF$30:$FC$41,31,FALSE)</f>
        <v>1.573168E-3</v>
      </c>
      <c r="AT77" s="16">
        <f t="shared" ca="1" si="147"/>
        <v>7.8689040000000002E-2</v>
      </c>
      <c r="AU77" s="16">
        <f t="shared" ca="1" si="147"/>
        <v>6.2034639999999997E-3</v>
      </c>
      <c r="AV77" s="16">
        <f t="shared" ca="1" si="147"/>
        <v>-5.0931849999999999E-4</v>
      </c>
      <c r="AW77" s="16">
        <f t="shared" ca="1" si="147"/>
        <v>4.8023530000000002E-2</v>
      </c>
      <c r="AX77" s="16">
        <f t="shared" ca="1" si="147"/>
        <v>1.0017160000000001E-2</v>
      </c>
      <c r="AY77" s="16">
        <f t="shared" ca="1" si="147"/>
        <v>-3.9783480000000003E-2</v>
      </c>
      <c r="AZ77" s="16">
        <f t="shared" ca="1" si="147"/>
        <v>1.8777729999999999E-2</v>
      </c>
      <c r="BA77" s="16">
        <f t="shared" ca="1" si="147"/>
        <v>-1.815398E-2</v>
      </c>
      <c r="BB77" s="16">
        <f t="shared" ca="1" si="147"/>
        <v>-4.8503020000000001E-2</v>
      </c>
      <c r="BC77" s="16">
        <f t="shared" ca="1" si="147"/>
        <v>3.5851229999999998E-2</v>
      </c>
      <c r="BD77" s="14">
        <f>1</f>
        <v>1</v>
      </c>
      <c r="BF77" s="16">
        <f t="shared" ref="BF77:BQ77" ca="1" si="148">VLOOKUP(BF$94,$BF$30:$FC$41,40,FALSE)</f>
        <v>-5.1112289999999998E-2</v>
      </c>
      <c r="BG77" s="16">
        <f t="shared" ca="1" si="148"/>
        <v>-2.7662150000000003E-3</v>
      </c>
      <c r="BH77" s="16">
        <f t="shared" ca="1" si="148"/>
        <v>6.3579490000000002E-2</v>
      </c>
      <c r="BI77" s="16">
        <f t="shared" ca="1" si="148"/>
        <v>2.5867230000000004E-3</v>
      </c>
      <c r="BJ77" s="16">
        <f t="shared" ca="1" si="148"/>
        <v>1.6974570000000001E-2</v>
      </c>
      <c r="BK77" s="16">
        <f t="shared" ca="1" si="148"/>
        <v>7.2877810000000006E-4</v>
      </c>
      <c r="BL77" s="16">
        <f t="shared" ca="1" si="148"/>
        <v>3.5144149999999999E-2</v>
      </c>
      <c r="BM77" s="16">
        <f t="shared" ca="1" si="148"/>
        <v>-3.5997120000000001E-4</v>
      </c>
      <c r="BN77" s="16">
        <f t="shared" ca="1" si="148"/>
        <v>-1.862416E-3</v>
      </c>
      <c r="BO77" s="16">
        <f t="shared" ca="1" si="148"/>
        <v>-2.020454E-2</v>
      </c>
      <c r="BP77" s="16">
        <f t="shared" ca="1" si="148"/>
        <v>3.6356119999999999E-2</v>
      </c>
      <c r="BQ77" s="16">
        <f t="shared" ca="1" si="148"/>
        <v>1.7309730000000002E-2</v>
      </c>
      <c r="BR77" s="14">
        <f>1</f>
        <v>1</v>
      </c>
      <c r="BT77" s="16">
        <f ca="1">VLOOKUP(BT$94,$BF$30:$FC$41,49,FALSE)</f>
        <v>-3.5709049999999999E-2</v>
      </c>
      <c r="BU77" s="16">
        <f t="shared" ref="BU77:CE77" ca="1" si="149">VLOOKUP(BU$94,$BF$30:$FC$41,49,FALSE)</f>
        <v>-5.1954970000000003E-3</v>
      </c>
      <c r="BV77" s="16">
        <f t="shared" ca="1" si="149"/>
        <v>0.10116319999999999</v>
      </c>
      <c r="BW77" s="16">
        <f t="shared" ca="1" si="149"/>
        <v>-2.6930329999999999E-2</v>
      </c>
      <c r="BX77" s="16">
        <f t="shared" ca="1" si="149"/>
        <v>2.096721E-2</v>
      </c>
      <c r="BY77" s="16">
        <f t="shared" ca="1" si="149"/>
        <v>6.8263850000000001E-2</v>
      </c>
      <c r="BZ77" s="16">
        <f t="shared" ca="1" si="149"/>
        <v>4.4459579999999999E-2</v>
      </c>
      <c r="CA77" s="16">
        <f t="shared" ca="1" si="149"/>
        <v>-3.4739300000000001E-2</v>
      </c>
      <c r="CB77" s="16">
        <f t="shared" ca="1" si="149"/>
        <v>-1.9726790000000001E-2</v>
      </c>
      <c r="CC77" s="16">
        <f t="shared" ca="1" si="149"/>
        <v>-5.9775859999999993E-2</v>
      </c>
      <c r="CD77" s="16">
        <f t="shared" ca="1" si="149"/>
        <v>-1.8766640000000001E-2</v>
      </c>
      <c r="CE77" s="16">
        <f t="shared" ca="1" si="149"/>
        <v>4.4504380000000003E-2</v>
      </c>
      <c r="CF77" s="14">
        <f>1</f>
        <v>1</v>
      </c>
    </row>
    <row r="78" spans="1:84" x14ac:dyDescent="0.25">
      <c r="B78" s="12">
        <f t="shared" ref="B78:M78" ca="1" si="150">VLOOKUP(B$94,$BF$30:$FC$41,55,FALSE)</f>
        <v>-4.7905526831289409E-2</v>
      </c>
      <c r="C78" s="12">
        <f t="shared" ca="1" si="150"/>
        <v>5.4158465788010729E-2</v>
      </c>
      <c r="D78" s="12">
        <f t="shared" ca="1" si="150"/>
        <v>7.9514481562762515E-2</v>
      </c>
      <c r="E78" s="12">
        <f t="shared" ca="1" si="150"/>
        <v>4.01637143043585E-2</v>
      </c>
      <c r="F78" s="12">
        <f t="shared" ca="1" si="150"/>
        <v>-3.9394955732514177E-2</v>
      </c>
      <c r="G78" s="12">
        <f t="shared" ca="1" si="150"/>
        <v>5.3556598598830503E-2</v>
      </c>
      <c r="H78" s="12">
        <f t="shared" ca="1" si="150"/>
        <v>6.6787086453101871E-2</v>
      </c>
      <c r="I78" s="12">
        <f t="shared" ca="1" si="150"/>
        <v>-2.006320840923833E-2</v>
      </c>
      <c r="J78" s="12">
        <f t="shared" ca="1" si="150"/>
        <v>1.5533520023696058E-2</v>
      </c>
      <c r="K78" s="12">
        <f t="shared" ca="1" si="150"/>
        <v>-4.677905047277614E-2</v>
      </c>
      <c r="L78" s="12">
        <f t="shared" ca="1" si="150"/>
        <v>-4.7880533087055088E-2</v>
      </c>
      <c r="M78" s="12">
        <f t="shared" ca="1" si="150"/>
        <v>-8.4419155505324472E-3</v>
      </c>
      <c r="N78" s="17">
        <f>1</f>
        <v>1</v>
      </c>
      <c r="P78" s="12">
        <f ca="1">VLOOKUP(P$94,$BF$30:$FC$41,64,FALSE)</f>
        <v>-4.4226517596693576E-2</v>
      </c>
      <c r="Q78" s="12">
        <f t="shared" ref="Q78:AA78" ca="1" si="151">VLOOKUP(Q$94,$BF$30:$FC$41,64,FALSE)</f>
        <v>1.6172139006817034E-3</v>
      </c>
      <c r="R78" s="12">
        <f t="shared" ca="1" si="151"/>
        <v>9.8505306380435462E-2</v>
      </c>
      <c r="S78" s="12">
        <f t="shared" ca="1" si="151"/>
        <v>2.4582878223846972E-3</v>
      </c>
      <c r="T78" s="12">
        <f t="shared" ca="1" si="151"/>
        <v>-2.8939302235245937E-2</v>
      </c>
      <c r="U78" s="12">
        <f t="shared" ca="1" si="151"/>
        <v>3.7553803933635582E-2</v>
      </c>
      <c r="V78" s="12">
        <f t="shared" ca="1" si="151"/>
        <v>2.7411280944938742E-2</v>
      </c>
      <c r="W78" s="12">
        <f t="shared" ca="1" si="151"/>
        <v>1.5901636483004893E-2</v>
      </c>
      <c r="X78" s="12">
        <f t="shared" ca="1" si="151"/>
        <v>2.8347780348974812E-3</v>
      </c>
      <c r="Y78" s="12">
        <f t="shared" ca="1" si="151"/>
        <v>-1.1687255705584263E-2</v>
      </c>
      <c r="Z78" s="12">
        <f t="shared" ca="1" si="151"/>
        <v>-4.5608404299222742E-2</v>
      </c>
      <c r="AA78" s="12">
        <f t="shared" ca="1" si="151"/>
        <v>-9.1904175436659744E-3</v>
      </c>
      <c r="AB78" s="14">
        <f>1</f>
        <v>1</v>
      </c>
      <c r="AD78" s="16">
        <f ca="1">VLOOKUP(AD$94,$BF$30:$FC$41,73,FALSE)</f>
        <v>-8.4494473524281688E-2</v>
      </c>
      <c r="AE78" s="16">
        <f t="shared" ref="AE78:AO78" ca="1" si="152">VLOOKUP(AE$94,$BF$30:$FC$41,73,FALSE)</f>
        <v>-1.2015713738648853E-2</v>
      </c>
      <c r="AF78" s="16">
        <f t="shared" ca="1" si="152"/>
        <v>6.2285586328416083E-2</v>
      </c>
      <c r="AG78" s="16">
        <f t="shared" ca="1" si="152"/>
        <v>3.3197104722207028E-2</v>
      </c>
      <c r="AH78" s="16">
        <f t="shared" ca="1" si="152"/>
        <v>-2.7831286601013271E-3</v>
      </c>
      <c r="AI78" s="16">
        <f t="shared" ca="1" si="152"/>
        <v>-3.920427325072362E-2</v>
      </c>
      <c r="AJ78" s="16">
        <f t="shared" ca="1" si="152"/>
        <v>5.6564970815912538E-2</v>
      </c>
      <c r="AK78" s="16">
        <f t="shared" ca="1" si="152"/>
        <v>1.90661864806102E-2</v>
      </c>
      <c r="AL78" s="16">
        <f t="shared" ca="1" si="152"/>
        <v>2.7749247522344473E-3</v>
      </c>
      <c r="AM78" s="16">
        <f t="shared" ca="1" si="152"/>
        <v>3.3656604685649368E-3</v>
      </c>
      <c r="AN78" s="16">
        <f t="shared" ca="1" si="152"/>
        <v>1.81615349789882E-2</v>
      </c>
      <c r="AO78" s="16">
        <f t="shared" ca="1" si="152"/>
        <v>3.0690965048424713E-2</v>
      </c>
      <c r="AP78" s="14">
        <f>1</f>
        <v>1</v>
      </c>
      <c r="AR78" s="16">
        <f ca="1">VLOOKUP(AR$94,$BF$30:$FC$41,82,FALSE)</f>
        <v>-5.1433931101980464E-3</v>
      </c>
      <c r="AS78" s="16">
        <f t="shared" ref="AS78:BC78" ca="1" si="153">VLOOKUP(AS$94,$BF$30:$FC$41,82,FALSE)</f>
        <v>1.4900212640586132E-2</v>
      </c>
      <c r="AT78" s="16">
        <f t="shared" ca="1" si="153"/>
        <v>7.1897734673579863E-2</v>
      </c>
      <c r="AU78" s="16">
        <f t="shared" ca="1" si="153"/>
        <v>1.0409111033657653E-2</v>
      </c>
      <c r="AV78" s="16">
        <f t="shared" ca="1" si="153"/>
        <v>-5.6637019634165117E-3</v>
      </c>
      <c r="AW78" s="16">
        <f t="shared" ca="1" si="153"/>
        <v>4.874618511173931E-2</v>
      </c>
      <c r="AX78" s="16">
        <f t="shared" ca="1" si="153"/>
        <v>1.7464808879471678E-2</v>
      </c>
      <c r="AY78" s="16">
        <f t="shared" ca="1" si="153"/>
        <v>-2.9796058238948268E-2</v>
      </c>
      <c r="AZ78" s="16">
        <f t="shared" ca="1" si="153"/>
        <v>1.9245399217504709E-2</v>
      </c>
      <c r="BA78" s="16">
        <f t="shared" ca="1" si="153"/>
        <v>-1.9543988413111769E-2</v>
      </c>
      <c r="BB78" s="16">
        <f t="shared" ca="1" si="153"/>
        <v>-2.8751648291893722E-2</v>
      </c>
      <c r="BC78" s="16">
        <f t="shared" ca="1" si="153"/>
        <v>2.6700818333659927E-2</v>
      </c>
      <c r="BD78" s="14">
        <f>1</f>
        <v>1</v>
      </c>
      <c r="BF78" s="16">
        <f t="shared" ref="BF78:BQ78" ca="1" si="154">VLOOKUP(BF$94,$BF$30:$FC$41,91,FALSE)</f>
        <v>-5.0982795162304084E-2</v>
      </c>
      <c r="BG78" s="16">
        <f t="shared" ca="1" si="154"/>
        <v>-2.9022552387037701E-3</v>
      </c>
      <c r="BH78" s="16">
        <f t="shared" ca="1" si="154"/>
        <v>6.3815157017731203E-2</v>
      </c>
      <c r="BI78" s="16">
        <f t="shared" ca="1" si="154"/>
        <v>2.6137269298592194E-3</v>
      </c>
      <c r="BJ78" s="16">
        <f t="shared" ca="1" si="154"/>
        <v>1.6984054954856269E-2</v>
      </c>
      <c r="BK78" s="16">
        <f t="shared" ca="1" si="154"/>
        <v>9.3549399622108547E-4</v>
      </c>
      <c r="BL78" s="16">
        <f t="shared" ca="1" si="154"/>
        <v>3.5063609476551558E-2</v>
      </c>
      <c r="BM78" s="16">
        <f t="shared" ca="1" si="154"/>
        <v>-5.0791425456901142E-4</v>
      </c>
      <c r="BN78" s="16">
        <f t="shared" ca="1" si="154"/>
        <v>-1.5631500742942701E-3</v>
      </c>
      <c r="BO78" s="16">
        <f t="shared" ca="1" si="154"/>
        <v>-2.0320024763821009E-2</v>
      </c>
      <c r="BP78" s="16">
        <f t="shared" ca="1" si="154"/>
        <v>3.6275585072930973E-2</v>
      </c>
      <c r="BQ78" s="16">
        <f t="shared" ca="1" si="154"/>
        <v>1.755270649423751E-2</v>
      </c>
      <c r="BR78" s="14">
        <f>1</f>
        <v>1</v>
      </c>
      <c r="BT78" s="16">
        <f ca="1">VLOOKUP(BT$94,$BF$30:$FC$41,100,FALSE)</f>
        <v>-3.5793386815287979E-2</v>
      </c>
      <c r="BU78" s="16">
        <f t="shared" ref="BU78:CE78" ca="1" si="155">VLOOKUP(BU$94,$BF$30:$FC$41,100,FALSE)</f>
        <v>-5.5037962709835941E-3</v>
      </c>
      <c r="BV78" s="16">
        <f t="shared" ca="1" si="155"/>
        <v>9.9850344390039647E-2</v>
      </c>
      <c r="BW78" s="16">
        <f t="shared" ca="1" si="155"/>
        <v>-2.695007795527787E-2</v>
      </c>
      <c r="BX78" s="16">
        <f t="shared" ca="1" si="155"/>
        <v>2.0926175021210497E-2</v>
      </c>
      <c r="BY78" s="16">
        <f t="shared" ca="1" si="155"/>
        <v>6.8092111965257301E-2</v>
      </c>
      <c r="BZ78" s="16">
        <f t="shared" ca="1" si="155"/>
        <v>4.4615841271098272E-2</v>
      </c>
      <c r="CA78" s="16">
        <f t="shared" ca="1" si="155"/>
        <v>-3.4919299837728096E-2</v>
      </c>
      <c r="CB78" s="16">
        <f t="shared" ca="1" si="155"/>
        <v>-1.9832022971844793E-2</v>
      </c>
      <c r="CC78" s="16">
        <f t="shared" ca="1" si="155"/>
        <v>-5.9844921788167034E-2</v>
      </c>
      <c r="CD78" s="16">
        <f t="shared" ca="1" si="155"/>
        <v>-1.9517999947111616E-2</v>
      </c>
      <c r="CE78" s="16">
        <f t="shared" ca="1" si="155"/>
        <v>4.4498660670940077E-2</v>
      </c>
      <c r="CF78" s="14">
        <f>1</f>
        <v>1</v>
      </c>
    </row>
    <row r="79" spans="1:84" x14ac:dyDescent="0.25">
      <c r="B79" s="12">
        <f t="shared" ref="B79:M79" ca="1" si="156">VLOOKUP(B$94,$BF$43:$FC$57,4,FALSE)</f>
        <v>3.8406530000000001E-2</v>
      </c>
      <c r="C79" s="12">
        <f t="shared" ca="1" si="156"/>
        <v>1.6764029999999998E-4</v>
      </c>
      <c r="D79" s="12">
        <f t="shared" ca="1" si="156"/>
        <v>-2.4322389999999999E-2</v>
      </c>
      <c r="E79" s="12">
        <f t="shared" ca="1" si="156"/>
        <v>4.0791190000000005E-2</v>
      </c>
      <c r="F79" s="12">
        <f t="shared" ca="1" si="156"/>
        <v>-1.759119E-2</v>
      </c>
      <c r="G79" s="12">
        <f t="shared" ca="1" si="156"/>
        <v>-3.17167E-2</v>
      </c>
      <c r="H79" s="12">
        <f t="shared" ca="1" si="156"/>
        <v>-2.342313E-2</v>
      </c>
      <c r="I79" s="12">
        <f t="shared" ca="1" si="156"/>
        <v>-9.2783660000000004E-2</v>
      </c>
      <c r="J79" s="12">
        <f t="shared" ca="1" si="156"/>
        <v>-1.049463E-3</v>
      </c>
      <c r="K79" s="12">
        <f t="shared" ca="1" si="156"/>
        <v>5.3108839999999997E-2</v>
      </c>
      <c r="L79" s="12">
        <f t="shared" ca="1" si="156"/>
        <v>-2.786626E-2</v>
      </c>
      <c r="M79" s="12">
        <f t="shared" ca="1" si="156"/>
        <v>1.249979E-2</v>
      </c>
      <c r="N79" s="5">
        <f>1</f>
        <v>1</v>
      </c>
      <c r="P79" s="12">
        <f ca="1">VLOOKUP(P$94,$BF$43:$FC$57,13,FALSE)</f>
        <v>1.2440020000000001E-2</v>
      </c>
      <c r="Q79" s="12">
        <f t="shared" ref="Q79:AA79" ca="1" si="157">VLOOKUP(Q$94,$BF$43:$FC$57,13,FALSE)</f>
        <v>1.6452629999999999E-2</v>
      </c>
      <c r="R79" s="12">
        <f t="shared" ca="1" si="157"/>
        <v>6.2626909999999999E-3</v>
      </c>
      <c r="S79" s="12">
        <f t="shared" ca="1" si="157"/>
        <v>5.7419960000000006E-2</v>
      </c>
      <c r="T79" s="12">
        <f t="shared" ca="1" si="157"/>
        <v>-3.9785349999999997E-2</v>
      </c>
      <c r="U79" s="12">
        <f t="shared" ca="1" si="157"/>
        <v>-2.3479529999999998E-2</v>
      </c>
      <c r="V79" s="12">
        <f t="shared" ca="1" si="157"/>
        <v>-4.4337720000000004E-2</v>
      </c>
      <c r="W79" s="12">
        <f t="shared" ca="1" si="157"/>
        <v>-7.9238299999999998E-2</v>
      </c>
      <c r="X79" s="12">
        <f t="shared" ca="1" si="157"/>
        <v>-2.8112400000000003E-2</v>
      </c>
      <c r="Y79" s="12">
        <f t="shared" ca="1" si="157"/>
        <v>5.739578E-2</v>
      </c>
      <c r="Z79" s="12">
        <f t="shared" ca="1" si="157"/>
        <v>-4.9735599999999998E-2</v>
      </c>
      <c r="AA79" s="12">
        <f t="shared" ca="1" si="157"/>
        <v>-9.9212339999999993E-3</v>
      </c>
      <c r="AB79" s="14">
        <f>1</f>
        <v>1</v>
      </c>
      <c r="AD79" s="16">
        <f ca="1">VLOOKUP(AD$94,$BF$43:$FC$57,22,FALSE)</f>
        <v>-2.1152459999999998E-2</v>
      </c>
      <c r="AE79" s="16">
        <f t="shared" ref="AE79:AO79" ca="1" si="158">VLOOKUP(AE$94,$BF$43:$FC$57,22,FALSE)</f>
        <v>6.5825049999999996E-2</v>
      </c>
      <c r="AF79" s="16">
        <f t="shared" ca="1" si="158"/>
        <v>-1.313807E-2</v>
      </c>
      <c r="AG79" s="16">
        <f t="shared" ca="1" si="158"/>
        <v>3.158532E-2</v>
      </c>
      <c r="AH79" s="16">
        <f t="shared" ca="1" si="158"/>
        <v>1.2719830000000001E-2</v>
      </c>
      <c r="AI79" s="16">
        <f t="shared" ca="1" si="158"/>
        <v>-2.7258309999999997E-2</v>
      </c>
      <c r="AJ79" s="16">
        <f t="shared" ca="1" si="158"/>
        <v>4.0433520000000001E-3</v>
      </c>
      <c r="AK79" s="16">
        <f t="shared" ca="1" si="158"/>
        <v>-7.1338010000000007E-2</v>
      </c>
      <c r="AL79" s="16">
        <f t="shared" ca="1" si="158"/>
        <v>-5.2798990000000004E-2</v>
      </c>
      <c r="AM79" s="16">
        <f t="shared" ca="1" si="158"/>
        <v>8.1483360000000005E-2</v>
      </c>
      <c r="AN79" s="16">
        <f t="shared" ca="1" si="158"/>
        <v>-1.797116E-2</v>
      </c>
      <c r="AO79" s="16">
        <f t="shared" ca="1" si="158"/>
        <v>-7.8537629999999997E-3</v>
      </c>
      <c r="AP79" s="14">
        <f>1</f>
        <v>1</v>
      </c>
      <c r="AR79" s="16">
        <f ca="1">VLOOKUP(AR$94,$BF$43:$FC$57,31,FALSE)</f>
        <v>-2.8798960000000003E-3</v>
      </c>
      <c r="AS79" s="16">
        <f t="shared" ref="AS79:BC79" ca="1" si="159">VLOOKUP(AS$94,$BF$43:$FC$57,31,FALSE)</f>
        <v>-2.6106870000000001E-2</v>
      </c>
      <c r="AT79" s="16">
        <f t="shared" ca="1" si="159"/>
        <v>-1.7892729999999999E-2</v>
      </c>
      <c r="AU79" s="16">
        <f t="shared" ca="1" si="159"/>
        <v>2.513077E-2</v>
      </c>
      <c r="AV79" s="16">
        <f t="shared" ca="1" si="159"/>
        <v>-4.8888379999999995E-3</v>
      </c>
      <c r="AW79" s="16">
        <f t="shared" ca="1" si="159"/>
        <v>-4.9223570000000001E-2</v>
      </c>
      <c r="AX79" s="16">
        <f t="shared" ca="1" si="159"/>
        <v>2.7846929999999999E-2</v>
      </c>
      <c r="AY79" s="16">
        <f t="shared" ca="1" si="159"/>
        <v>-5.1119589999999999E-2</v>
      </c>
      <c r="AZ79" s="16">
        <f t="shared" ca="1" si="159"/>
        <v>-2.0601690000000002E-2</v>
      </c>
      <c r="BA79" s="16">
        <f t="shared" ca="1" si="159"/>
        <v>4.0633609999999994E-2</v>
      </c>
      <c r="BB79" s="16">
        <f t="shared" ca="1" si="159"/>
        <v>-4.2538850000000003E-2</v>
      </c>
      <c r="BC79" s="16">
        <f t="shared" ca="1" si="159"/>
        <v>-1.1234880000000001E-2</v>
      </c>
      <c r="BD79" s="14">
        <f>1</f>
        <v>1</v>
      </c>
      <c r="BF79" s="16">
        <f t="shared" ref="BF79:BQ79" ca="1" si="160">VLOOKUP(BF$94,$BF$43:$FC$57,40,FALSE)</f>
        <v>-3.2932830000000003E-2</v>
      </c>
      <c r="BG79" s="16">
        <f t="shared" ca="1" si="160"/>
        <v>5.6815179999999993E-2</v>
      </c>
      <c r="BH79" s="16">
        <f t="shared" ca="1" si="160"/>
        <v>-1.7400850000000002E-2</v>
      </c>
      <c r="BI79" s="16">
        <f t="shared" ca="1" si="160"/>
        <v>8.9978119999999991E-3</v>
      </c>
      <c r="BJ79" s="16">
        <f t="shared" ca="1" si="160"/>
        <v>1.2046289999999999E-2</v>
      </c>
      <c r="BK79" s="16">
        <f t="shared" ca="1" si="160"/>
        <v>-2.0009990000000002E-2</v>
      </c>
      <c r="BL79" s="16">
        <f t="shared" ca="1" si="160"/>
        <v>1.9951469999999999E-2</v>
      </c>
      <c r="BM79" s="16">
        <f t="shared" ca="1" si="160"/>
        <v>-6.060861E-2</v>
      </c>
      <c r="BN79" s="16">
        <f t="shared" ca="1" si="160"/>
        <v>-2.5906500000000002E-2</v>
      </c>
      <c r="BO79" s="16">
        <f t="shared" ca="1" si="160"/>
        <v>8.4329509999999996E-2</v>
      </c>
      <c r="BP79" s="16">
        <f t="shared" ca="1" si="160"/>
        <v>2.0578150000000002E-3</v>
      </c>
      <c r="BQ79" s="16">
        <f t="shared" ca="1" si="160"/>
        <v>-1.7008099999999998E-2</v>
      </c>
      <c r="BR79" s="14">
        <f>1</f>
        <v>1</v>
      </c>
      <c r="BT79" s="16">
        <f ca="1">VLOOKUP(BT$94,$BF$43:$FC$57,49,FALSE)</f>
        <v>6.8631739999999997E-2</v>
      </c>
      <c r="BU79" s="16">
        <f t="shared" ref="BU79:CE79" ca="1" si="161">VLOOKUP(BU$94,$BF$43:$FC$57,49,FALSE)</f>
        <v>-3.8623249999999998E-2</v>
      </c>
      <c r="BV79" s="16">
        <f t="shared" ca="1" si="161"/>
        <v>1.6834789999999999E-2</v>
      </c>
      <c r="BW79" s="16">
        <f t="shared" ca="1" si="161"/>
        <v>-6.0075649999999994E-2</v>
      </c>
      <c r="BX79" s="16">
        <f t="shared" ca="1" si="161"/>
        <v>-2.858892E-3</v>
      </c>
      <c r="BY79" s="16">
        <f t="shared" ca="1" si="161"/>
        <v>-4.4601479999999999E-2</v>
      </c>
      <c r="BZ79" s="16">
        <f t="shared" ca="1" si="161"/>
        <v>5.8582219999999997E-2</v>
      </c>
      <c r="CA79" s="16">
        <f t="shared" ca="1" si="161"/>
        <v>-6.0286880000000001E-2</v>
      </c>
      <c r="CB79" s="16">
        <f t="shared" ca="1" si="161"/>
        <v>2.8636339999999996E-2</v>
      </c>
      <c r="CC79" s="16">
        <f t="shared" ca="1" si="161"/>
        <v>5.8248499999999995E-2</v>
      </c>
      <c r="CD79" s="16">
        <f t="shared" ca="1" si="161"/>
        <v>-4.9450909999999995E-3</v>
      </c>
      <c r="CE79" s="16">
        <f t="shared" ca="1" si="161"/>
        <v>1.75476E-2</v>
      </c>
      <c r="CF79" s="14">
        <f>1</f>
        <v>1</v>
      </c>
    </row>
    <row r="80" spans="1:84" x14ac:dyDescent="0.25">
      <c r="B80" s="12">
        <f t="shared" ref="B80:M80" ca="1" si="162">VLOOKUP(B$94,$BF$43:$FC$57,55,FALSE)</f>
        <v>3.8996071274935665E-2</v>
      </c>
      <c r="C80" s="12">
        <f t="shared" ca="1" si="162"/>
        <v>9.6638169480255149E-6</v>
      </c>
      <c r="D80" s="12">
        <f t="shared" ca="1" si="162"/>
        <v>-2.540804317751693E-2</v>
      </c>
      <c r="E80" s="12">
        <f t="shared" ca="1" si="162"/>
        <v>4.1031315516956199E-2</v>
      </c>
      <c r="F80" s="12">
        <f t="shared" ca="1" si="162"/>
        <v>-1.7139957167966246E-2</v>
      </c>
      <c r="G80" s="12">
        <f t="shared" ca="1" si="162"/>
        <v>-3.0622179972386854E-2</v>
      </c>
      <c r="H80" s="12">
        <f t="shared" ca="1" si="162"/>
        <v>-2.2777719635044092E-2</v>
      </c>
      <c r="I80" s="12">
        <f t="shared" ca="1" si="162"/>
        <v>-9.2406230768615968E-2</v>
      </c>
      <c r="J80" s="12">
        <f t="shared" ca="1" si="162"/>
        <v>-2.8404607858609249E-3</v>
      </c>
      <c r="K80" s="12">
        <f t="shared" ca="1" si="162"/>
        <v>5.3396573259783441E-2</v>
      </c>
      <c r="L80" s="12">
        <f t="shared" ca="1" si="162"/>
        <v>-2.7240111157573934E-2</v>
      </c>
      <c r="M80" s="12">
        <f t="shared" ca="1" si="162"/>
        <v>1.4173820626501068E-2</v>
      </c>
      <c r="N80" s="17">
        <f>1</f>
        <v>1</v>
      </c>
      <c r="P80" s="12">
        <f ca="1">VLOOKUP(P$94,$BF$43:$FC$57,64,FALSE)</f>
        <v>1.0911213583381674E-2</v>
      </c>
      <c r="Q80" s="12">
        <f t="shared" ref="Q80:AA80" ca="1" si="163">VLOOKUP(Q$94,$BF$43:$FC$57,64,FALSE)</f>
        <v>1.7084042911189784E-2</v>
      </c>
      <c r="R80" s="12">
        <f t="shared" ca="1" si="163"/>
        <v>7.3586316191182411E-3</v>
      </c>
      <c r="S80" s="12">
        <f t="shared" ca="1" si="163"/>
        <v>5.6945450111846735E-2</v>
      </c>
      <c r="T80" s="12">
        <f t="shared" ca="1" si="163"/>
        <v>-3.6084418859642628E-2</v>
      </c>
      <c r="U80" s="12">
        <f t="shared" ca="1" si="163"/>
        <v>-2.5586339623931774E-2</v>
      </c>
      <c r="V80" s="12">
        <f t="shared" ca="1" si="163"/>
        <v>-3.7524054081658875E-2</v>
      </c>
      <c r="W80" s="12">
        <f t="shared" ca="1" si="163"/>
        <v>-8.5962295548369483E-2</v>
      </c>
      <c r="X80" s="12">
        <f t="shared" ca="1" si="163"/>
        <v>-2.7532816082498003E-2</v>
      </c>
      <c r="Y80" s="12">
        <f t="shared" ca="1" si="163"/>
        <v>5.7823667368340791E-2</v>
      </c>
      <c r="Z80" s="12">
        <f t="shared" ca="1" si="163"/>
        <v>-4.9695586576590053E-2</v>
      </c>
      <c r="AA80" s="12">
        <f t="shared" ca="1" si="163"/>
        <v>-5.387328048496157E-3</v>
      </c>
      <c r="AB80" s="14">
        <f>1</f>
        <v>1</v>
      </c>
      <c r="AD80" s="16">
        <f ca="1">VLOOKUP(AD$94,$BF$43:$FC$57,73,FALSE)</f>
        <v>-2.0916244331957282E-2</v>
      </c>
      <c r="AE80" s="16">
        <f t="shared" ref="AE80:AO80" ca="1" si="164">VLOOKUP(AE$94,$BF$43:$FC$57,73,FALSE)</f>
        <v>6.6361585022163369E-2</v>
      </c>
      <c r="AF80" s="16">
        <f t="shared" ca="1" si="164"/>
        <v>-1.2990651205635558E-2</v>
      </c>
      <c r="AG80" s="16">
        <f t="shared" ca="1" si="164"/>
        <v>3.1542576466553479E-2</v>
      </c>
      <c r="AH80" s="16">
        <f t="shared" ca="1" si="164"/>
        <v>1.2113331639116402E-2</v>
      </c>
      <c r="AI80" s="16">
        <f t="shared" ca="1" si="164"/>
        <v>-2.7493517416368279E-2</v>
      </c>
      <c r="AJ80" s="16">
        <f t="shared" ca="1" si="164"/>
        <v>4.0504692545797107E-3</v>
      </c>
      <c r="AK80" s="16">
        <f t="shared" ca="1" si="164"/>
        <v>-7.1260527597967499E-2</v>
      </c>
      <c r="AL80" s="16">
        <f t="shared" ca="1" si="164"/>
        <v>-5.3277970135433138E-2</v>
      </c>
      <c r="AM80" s="16">
        <f t="shared" ca="1" si="164"/>
        <v>8.1817039364583011E-2</v>
      </c>
      <c r="AN80" s="16">
        <f t="shared" ca="1" si="164"/>
        <v>-1.7975072473901808E-2</v>
      </c>
      <c r="AO80" s="16">
        <f t="shared" ca="1" si="164"/>
        <v>-1.4340742703264379E-2</v>
      </c>
      <c r="AP80" s="14">
        <f>1</f>
        <v>1</v>
      </c>
      <c r="AR80" s="16">
        <f ca="1">VLOOKUP(AR$94,$BF$43:$FC$57,82,FALSE)</f>
        <v>3.431175324469701E-3</v>
      </c>
      <c r="AS80" s="16">
        <f t="shared" ref="AS80:BC80" ca="1" si="165">VLOOKUP(AS$94,$BF$43:$FC$57,82,FALSE)</f>
        <v>-1.186668228467409E-2</v>
      </c>
      <c r="AT80" s="16">
        <f t="shared" ca="1" si="165"/>
        <v>-2.0735688362847199E-2</v>
      </c>
      <c r="AU80" s="16">
        <f t="shared" ca="1" si="165"/>
        <v>2.1565852205005821E-2</v>
      </c>
      <c r="AV80" s="16">
        <f t="shared" ca="1" si="165"/>
        <v>-1.629780872862497E-2</v>
      </c>
      <c r="AW80" s="16">
        <f t="shared" ca="1" si="165"/>
        <v>-3.886212008895483E-2</v>
      </c>
      <c r="AX80" s="16">
        <f t="shared" ca="1" si="165"/>
        <v>2.3629562501205091E-2</v>
      </c>
      <c r="AY80" s="16">
        <f t="shared" ca="1" si="165"/>
        <v>-5.5836009681946158E-2</v>
      </c>
      <c r="AZ80" s="16">
        <f t="shared" ca="1" si="165"/>
        <v>-1.2045068006005123E-2</v>
      </c>
      <c r="BA80" s="16">
        <f t="shared" ca="1" si="165"/>
        <v>4.6187942367302434E-2</v>
      </c>
      <c r="BB80" s="16">
        <f t="shared" ca="1" si="165"/>
        <v>-3.2065665851151635E-2</v>
      </c>
      <c r="BC80" s="16">
        <f t="shared" ca="1" si="165"/>
        <v>-2.1995553029623152E-2</v>
      </c>
      <c r="BD80" s="14">
        <f>1</f>
        <v>1</v>
      </c>
      <c r="BF80" s="16">
        <f t="shared" ref="BF80:BQ80" ca="1" si="166">VLOOKUP(BF$94,$BF$43:$FC$57,91,FALSE)</f>
        <v>-3.284935099488779E-2</v>
      </c>
      <c r="BG80" s="16">
        <f t="shared" ca="1" si="166"/>
        <v>5.6801695142839385E-2</v>
      </c>
      <c r="BH80" s="16">
        <f t="shared" ca="1" si="166"/>
        <v>-1.7527821077390766E-2</v>
      </c>
      <c r="BI80" s="16">
        <f t="shared" ca="1" si="166"/>
        <v>9.1978386971620606E-3</v>
      </c>
      <c r="BJ80" s="16">
        <f t="shared" ca="1" si="166"/>
        <v>1.1926975405301601E-2</v>
      </c>
      <c r="BK80" s="16">
        <f t="shared" ca="1" si="166"/>
        <v>-1.9881827138987434E-2</v>
      </c>
      <c r="BL80" s="16">
        <f t="shared" ca="1" si="166"/>
        <v>2.0363915972848076E-2</v>
      </c>
      <c r="BM80" s="16">
        <f t="shared" ca="1" si="166"/>
        <v>-6.0660061521736537E-2</v>
      </c>
      <c r="BN80" s="16">
        <f t="shared" ca="1" si="166"/>
        <v>-2.5829615284714284E-2</v>
      </c>
      <c r="BO80" s="16">
        <f t="shared" ca="1" si="166"/>
        <v>8.4504760522594383E-2</v>
      </c>
      <c r="BP80" s="16">
        <f t="shared" ca="1" si="166"/>
        <v>2.0570816826368386E-3</v>
      </c>
      <c r="BQ80" s="16">
        <f t="shared" ca="1" si="166"/>
        <v>-1.674896735923485E-2</v>
      </c>
      <c r="BR80" s="14">
        <f>1</f>
        <v>1</v>
      </c>
      <c r="BT80" s="16">
        <f ca="1">VLOOKUP(BT$94,$BF$43:$FC$57,100,FALSE)</f>
        <v>6.8781531157301498E-2</v>
      </c>
      <c r="BU80" s="16">
        <f t="shared" ref="BU80:CE80" ca="1" si="167">VLOOKUP(BU$94,$BF$43:$FC$57,100,FALSE)</f>
        <v>-3.8847985551042949E-2</v>
      </c>
      <c r="BV80" s="16">
        <f t="shared" ca="1" si="167"/>
        <v>1.5810123853703111E-2</v>
      </c>
      <c r="BW80" s="16">
        <f t="shared" ca="1" si="167"/>
        <v>-6.0311185926501774E-2</v>
      </c>
      <c r="BX80" s="16">
        <f t="shared" ca="1" si="167"/>
        <v>-3.0042102825679484E-3</v>
      </c>
      <c r="BY80" s="16">
        <f t="shared" ca="1" si="167"/>
        <v>-4.5109897755593271E-2</v>
      </c>
      <c r="BZ80" s="16">
        <f t="shared" ca="1" si="167"/>
        <v>5.8855356669262122E-2</v>
      </c>
      <c r="CA80" s="16">
        <f t="shared" ca="1" si="167"/>
        <v>-6.0435659929158107E-2</v>
      </c>
      <c r="CB80" s="16">
        <f t="shared" ca="1" si="167"/>
        <v>2.8411020701861169E-2</v>
      </c>
      <c r="CC80" s="16">
        <f t="shared" ca="1" si="167"/>
        <v>5.8483484029843262E-2</v>
      </c>
      <c r="CD80" s="16">
        <f t="shared" ca="1" si="167"/>
        <v>-4.9332740956290876E-3</v>
      </c>
      <c r="CE80" s="16">
        <f t="shared" ca="1" si="167"/>
        <v>1.7303695300189843E-2</v>
      </c>
      <c r="CF80" s="14">
        <f>1</f>
        <v>1</v>
      </c>
    </row>
    <row r="81" spans="1:84" x14ac:dyDescent="0.25">
      <c r="B81" s="12">
        <f t="shared" ref="B81:M81" ca="1" si="168">VLOOKUP(B$94,$BF$59:$FC$70,4,FALSE)</f>
        <v>-2.9887500000000001E-2</v>
      </c>
      <c r="C81" s="12">
        <f t="shared" ca="1" si="168"/>
        <v>3.748862E-2</v>
      </c>
      <c r="D81" s="12">
        <f t="shared" ca="1" si="168"/>
        <v>3.4415810000000004E-3</v>
      </c>
      <c r="E81" s="12">
        <f t="shared" ca="1" si="168"/>
        <v>4.3326969999999992E-2</v>
      </c>
      <c r="F81" s="12">
        <f t="shared" ca="1" si="168"/>
        <v>4.1344430000000001E-2</v>
      </c>
      <c r="G81" s="12">
        <f t="shared" ca="1" si="168"/>
        <v>8.7934060000000001E-3</v>
      </c>
      <c r="H81" s="12">
        <f t="shared" ca="1" si="168"/>
        <v>3.7487359999999997E-2</v>
      </c>
      <c r="I81" s="12">
        <f t="shared" ca="1" si="168"/>
        <v>1.1416200000000001E-2</v>
      </c>
      <c r="J81" s="12">
        <f t="shared" ca="1" si="168"/>
        <v>-6.8722969999999994E-2</v>
      </c>
      <c r="K81" s="12">
        <f t="shared" ca="1" si="168"/>
        <v>3.8531170000000003E-2</v>
      </c>
      <c r="L81" s="12">
        <f t="shared" ca="1" si="168"/>
        <v>-3.6117329999999998E-3</v>
      </c>
      <c r="M81" s="12">
        <f t="shared" ca="1" si="168"/>
        <v>1.0497339999999999E-3</v>
      </c>
      <c r="N81" s="5" t="str">
        <f>F9</f>
        <v>SICAV/ICVC</v>
      </c>
      <c r="P81" s="12">
        <f ca="1">VLOOKUP(P$94,$BF$59:$FC$70,13,FALSE)</f>
        <v>-6.3911259999999998E-2</v>
      </c>
      <c r="Q81" s="12">
        <f t="shared" ref="Q81:AA81" ca="1" si="169">VLOOKUP(Q$94,$BF$59:$FC$70,13,FALSE)</f>
        <v>2.899504E-2</v>
      </c>
      <c r="R81" s="12">
        <f t="shared" ca="1" si="169"/>
        <v>2.9436979999999998E-2</v>
      </c>
      <c r="S81" s="12">
        <f t="shared" ca="1" si="169"/>
        <v>1.5450759999999999E-2</v>
      </c>
      <c r="T81" s="12">
        <f t="shared" ca="1" si="169"/>
        <v>2.4599220000000002E-2</v>
      </c>
      <c r="U81" s="12">
        <f t="shared" ca="1" si="169"/>
        <v>2.027174E-2</v>
      </c>
      <c r="V81" s="12">
        <f t="shared" ca="1" si="169"/>
        <v>1.257317E-2</v>
      </c>
      <c r="W81" s="12">
        <f t="shared" ca="1" si="169"/>
        <v>2.2032189999999997E-2</v>
      </c>
      <c r="X81" s="12">
        <f t="shared" ca="1" si="169"/>
        <v>-4.4466599999999995E-2</v>
      </c>
      <c r="Y81" s="12">
        <f t="shared" ca="1" si="169"/>
        <v>1.1607030000000001E-2</v>
      </c>
      <c r="Z81" s="12">
        <f t="shared" ca="1" si="169"/>
        <v>-1.2947470000000001E-2</v>
      </c>
      <c r="AA81" s="12">
        <f t="shared" ca="1" si="169"/>
        <v>-3.4918999999999999E-2</v>
      </c>
      <c r="AB81" s="14" t="str">
        <f>O9</f>
        <v>Open-End Investment Company</v>
      </c>
      <c r="AD81" s="18" t="str">
        <f ca="1">VLOOKUP(AD$94,$BF$59:$FC$70,22,FALSE)</f>
        <v/>
      </c>
      <c r="AE81" s="18" t="str">
        <f t="shared" ref="AE81:AO81" ca="1" si="170">VLOOKUP(AE$94,$BF$59:$FC$70,22,FALSE)</f>
        <v/>
      </c>
      <c r="AF81" s="18" t="str">
        <f t="shared" ca="1" si="170"/>
        <v/>
      </c>
      <c r="AG81" s="18" t="str">
        <f t="shared" ca="1" si="170"/>
        <v/>
      </c>
      <c r="AH81" s="18" t="str">
        <f t="shared" ca="1" si="170"/>
        <v/>
      </c>
      <c r="AI81" s="18" t="str">
        <f t="shared" ca="1" si="170"/>
        <v/>
      </c>
      <c r="AJ81" s="18" t="str">
        <f t="shared" ca="1" si="170"/>
        <v/>
      </c>
      <c r="AK81" s="18" t="str">
        <f t="shared" ca="1" si="170"/>
        <v/>
      </c>
      <c r="AL81" s="18" t="str">
        <f t="shared" ca="1" si="170"/>
        <v/>
      </c>
      <c r="AM81" s="16">
        <f t="shared" ca="1" si="170"/>
        <v>2.464033E-3</v>
      </c>
      <c r="AN81" s="16">
        <f t="shared" ca="1" si="170"/>
        <v>1.984439E-2</v>
      </c>
      <c r="AO81" s="16">
        <f t="shared" ca="1" si="170"/>
        <v>-1.4055100000000001E-2</v>
      </c>
      <c r="AP81" s="14">
        <f>X9</f>
        <v>0</v>
      </c>
      <c r="AR81" s="16">
        <f ca="1">VLOOKUP(AR$94,$BF$59:$FC$70,31,FALSE)</f>
        <v>-1.171664E-3</v>
      </c>
      <c r="AS81" s="16">
        <f t="shared" ref="AS81:BC81" ca="1" si="171">VLOOKUP(AS$94,$BF$59:$FC$70,31,FALSE)</f>
        <v>4.6523079999999994E-2</v>
      </c>
      <c r="AT81" s="16">
        <f t="shared" ca="1" si="171"/>
        <v>2.5903529999999998E-2</v>
      </c>
      <c r="AU81" s="16">
        <f t="shared" ca="1" si="171"/>
        <v>2.5315690000000002E-2</v>
      </c>
      <c r="AV81" s="16">
        <f t="shared" ca="1" si="171"/>
        <v>1.5054369999999999E-2</v>
      </c>
      <c r="AW81" s="16">
        <f t="shared" ca="1" si="171"/>
        <v>4.0002319999999994E-2</v>
      </c>
      <c r="AX81" s="16">
        <f t="shared" ca="1" si="171"/>
        <v>-3.7980739999999999E-2</v>
      </c>
      <c r="AY81" s="16">
        <f t="shared" ca="1" si="171"/>
        <v>2.676634E-2</v>
      </c>
      <c r="AZ81" s="16">
        <f t="shared" ca="1" si="171"/>
        <v>-3.1625239999999999E-2</v>
      </c>
      <c r="BA81" s="16">
        <f t="shared" ca="1" si="171"/>
        <v>2.9532799999999998E-2</v>
      </c>
      <c r="BB81" s="16">
        <f t="shared" ca="1" si="171"/>
        <v>1.5390829999999998E-4</v>
      </c>
      <c r="BC81" s="16">
        <f t="shared" ca="1" si="171"/>
        <v>-8.8483660000000005E-4</v>
      </c>
      <c r="BD81" s="14">
        <f>AG9</f>
        <v>0</v>
      </c>
      <c r="BF81" s="16">
        <f t="shared" ref="BF81:BQ81" ca="1" si="172">VLOOKUP(BF$94,$BF$59:$FC$70,40,FALSE)</f>
        <v>-3.5742240000000002E-2</v>
      </c>
      <c r="BG81" s="16">
        <f t="shared" ca="1" si="172"/>
        <v>4.3842119999999998E-2</v>
      </c>
      <c r="BH81" s="16">
        <f t="shared" ca="1" si="172"/>
        <v>7.8652630000000008E-3</v>
      </c>
      <c r="BI81" s="16">
        <f t="shared" ca="1" si="172"/>
        <v>6.8576870000000003E-3</v>
      </c>
      <c r="BJ81" s="16">
        <f t="shared" ca="1" si="172"/>
        <v>2.3145470000000001E-2</v>
      </c>
      <c r="BK81" s="16">
        <f t="shared" ca="1" si="172"/>
        <v>2.0008370000000001E-2</v>
      </c>
      <c r="BL81" s="16">
        <f t="shared" ca="1" si="172"/>
        <v>-1.4755590000000001E-2</v>
      </c>
      <c r="BM81" s="16">
        <f t="shared" ca="1" si="172"/>
        <v>3.9790510000000001E-2</v>
      </c>
      <c r="BN81" s="16">
        <f t="shared" ca="1" si="172"/>
        <v>-1.541554E-2</v>
      </c>
      <c r="BO81" s="16">
        <f t="shared" ca="1" si="172"/>
        <v>2.3824010000000003E-2</v>
      </c>
      <c r="BP81" s="16">
        <f t="shared" ca="1" si="172"/>
        <v>2.6087729999999996E-2</v>
      </c>
      <c r="BQ81" s="16">
        <f t="shared" ca="1" si="172"/>
        <v>-3.444796E-3</v>
      </c>
      <c r="BR81" s="14">
        <f>AP9</f>
        <v>0</v>
      </c>
      <c r="BT81" s="16">
        <f ca="1">VLOOKUP(BT$94,$BF$59:$FC$70,49,FALSE)</f>
        <v>4.1776600000000004E-2</v>
      </c>
      <c r="BU81" s="16">
        <f t="shared" ref="BU81:CE81" ca="1" si="173">VLOOKUP(BU$94,$BF$59:$FC$70,49,FALSE)</f>
        <v>5.0212589999999994E-2</v>
      </c>
      <c r="BV81" s="16">
        <f t="shared" ca="1" si="173"/>
        <v>5.300641E-3</v>
      </c>
      <c r="BW81" s="16">
        <f t="shared" ca="1" si="173"/>
        <v>3.3103479999999998E-2</v>
      </c>
      <c r="BX81" s="16">
        <f t="shared" ca="1" si="173"/>
        <v>2.2613289999999998E-2</v>
      </c>
      <c r="BY81" s="16">
        <f t="shared" ca="1" si="173"/>
        <v>9.0754300000000006E-3</v>
      </c>
      <c r="BZ81" s="16">
        <f t="shared" ca="1" si="173"/>
        <v>1.526747E-3</v>
      </c>
      <c r="CA81" s="16">
        <f t="shared" ca="1" si="173"/>
        <v>2.8161189999999999E-2</v>
      </c>
      <c r="CB81" s="16">
        <f t="shared" ca="1" si="173"/>
        <v>-6.199785E-2</v>
      </c>
      <c r="CC81" s="16">
        <f t="shared" ca="1" si="173"/>
        <v>9.8874680000000006E-2</v>
      </c>
      <c r="CD81" s="16">
        <f t="shared" ca="1" si="173"/>
        <v>1.993617E-2</v>
      </c>
      <c r="CE81" s="16">
        <f t="shared" ca="1" si="173"/>
        <v>1.7003690000000002E-2</v>
      </c>
      <c r="CF81" s="14">
        <f>AY9</f>
        <v>0</v>
      </c>
    </row>
    <row r="82" spans="1:84" x14ac:dyDescent="0.25">
      <c r="B82" s="12">
        <f t="shared" ref="B82:M82" ca="1" si="174">VLOOKUP(B$94,$BF$59:$FC$70,55,FALSE)</f>
        <v>-2.775474701965476E-2</v>
      </c>
      <c r="C82" s="12">
        <f t="shared" ca="1" si="174"/>
        <v>3.6400390464342382E-2</v>
      </c>
      <c r="D82" s="12">
        <f t="shared" ca="1" si="174"/>
        <v>2.0259820165563127E-3</v>
      </c>
      <c r="E82" s="12">
        <f t="shared" ca="1" si="174"/>
        <v>4.3432866840478486E-2</v>
      </c>
      <c r="F82" s="12">
        <f t="shared" ca="1" si="174"/>
        <v>4.1270615406473823E-2</v>
      </c>
      <c r="G82" s="12">
        <f t="shared" ca="1" si="174"/>
        <v>1.3064204273833462E-2</v>
      </c>
      <c r="H82" s="12">
        <f t="shared" ca="1" si="174"/>
        <v>3.789848607292811E-2</v>
      </c>
      <c r="I82" s="12">
        <f t="shared" ca="1" si="174"/>
        <v>1.1170706071946873E-2</v>
      </c>
      <c r="J82" s="12">
        <f t="shared" ca="1" si="174"/>
        <v>-7.0073534386586991E-2</v>
      </c>
      <c r="K82" s="12">
        <f t="shared" ca="1" si="174"/>
        <v>3.9170374604492138E-2</v>
      </c>
      <c r="L82" s="12">
        <f t="shared" ca="1" si="174"/>
        <v>-3.0275297046722257E-3</v>
      </c>
      <c r="M82" s="12">
        <f t="shared" ca="1" si="174"/>
        <v>3.6457687101909032E-3</v>
      </c>
      <c r="N82" s="15">
        <f>BE9</f>
        <v>0</v>
      </c>
      <c r="P82" s="12">
        <f ca="1">VLOOKUP(P$94,$BF$59:$FC$70,64,FALSE)</f>
        <v>-6.3655283599589607E-2</v>
      </c>
      <c r="Q82" s="12">
        <f t="shared" ref="Q82:AA82" ca="1" si="175">VLOOKUP(Q$94,$BF$59:$FC$70,64,FALSE)</f>
        <v>2.9252434688299359E-2</v>
      </c>
      <c r="R82" s="12">
        <f t="shared" ca="1" si="175"/>
        <v>2.9090869765637333E-2</v>
      </c>
      <c r="S82" s="12">
        <f t="shared" ca="1" si="175"/>
        <v>1.6129604306482182E-2</v>
      </c>
      <c r="T82" s="12">
        <f t="shared" ca="1" si="175"/>
        <v>2.352336629823543E-2</v>
      </c>
      <c r="U82" s="12">
        <f t="shared" ca="1" si="175"/>
        <v>2.0994724952999554E-2</v>
      </c>
      <c r="V82" s="12">
        <f t="shared" ca="1" si="175"/>
        <v>1.3769701708007075E-2</v>
      </c>
      <c r="W82" s="12">
        <f t="shared" ca="1" si="175"/>
        <v>2.352410006101284E-2</v>
      </c>
      <c r="X82" s="12">
        <f t="shared" ca="1" si="175"/>
        <v>-4.2855201257066856E-2</v>
      </c>
      <c r="Y82" s="12">
        <f t="shared" ca="1" si="175"/>
        <v>1.1688622277138946E-2</v>
      </c>
      <c r="Z82" s="12">
        <f t="shared" ca="1" si="175"/>
        <v>-1.3498872221182612E-2</v>
      </c>
      <c r="AA82" s="12">
        <f t="shared" ca="1" si="175"/>
        <v>-3.1470124255539966E-2</v>
      </c>
      <c r="AB82" s="14">
        <f>BN9</f>
        <v>0</v>
      </c>
      <c r="AD82" s="18">
        <f ca="1">VLOOKUP(AD$94,$BF$59:$FC$70,73,FALSE)</f>
        <v>-2.886672622706031E-2</v>
      </c>
      <c r="AE82" s="18">
        <f t="shared" ref="AE82:AO82" ca="1" si="176">VLOOKUP(AE$94,$BF$59:$FC$70,73,FALSE)</f>
        <v>4.8207759217836391E-2</v>
      </c>
      <c r="AF82" s="18">
        <f t="shared" ca="1" si="176"/>
        <v>8.3843827643981256E-3</v>
      </c>
      <c r="AG82" s="18">
        <f t="shared" ca="1" si="176"/>
        <v>1.1859874878731448E-2</v>
      </c>
      <c r="AH82" s="18">
        <f t="shared" ca="1" si="176"/>
        <v>1.6730297037756321E-2</v>
      </c>
      <c r="AI82" s="18">
        <f t="shared" ca="1" si="176"/>
        <v>2.3634999999999989E-2</v>
      </c>
      <c r="AJ82" s="18">
        <f t="shared" ca="1" si="176"/>
        <v>-7.7361559540265641E-3</v>
      </c>
      <c r="AK82" s="18">
        <f t="shared" ca="1" si="176"/>
        <v>4.7030862957756336E-3</v>
      </c>
      <c r="AL82" s="18">
        <f t="shared" ca="1" si="176"/>
        <v>-2.7183429969632321E-2</v>
      </c>
      <c r="AM82" s="16">
        <f t="shared" ca="1" si="176"/>
        <v>-1.3875563143885399E-2</v>
      </c>
      <c r="AN82" s="16">
        <f t="shared" ca="1" si="176"/>
        <v>2.0088612863932105E-2</v>
      </c>
      <c r="AO82" s="16">
        <f t="shared" ca="1" si="176"/>
        <v>-1.3997483386969463E-2</v>
      </c>
      <c r="AP82" s="14">
        <f>BW9</f>
        <v>0</v>
      </c>
      <c r="AR82" s="16">
        <f ca="1">VLOOKUP(AR$94,$BF$59:$FC$70,82,FALSE)</f>
        <v>-6.8723200888543027E-3</v>
      </c>
      <c r="AS82" s="16">
        <f t="shared" ref="AS82:BC82" ca="1" si="177">VLOOKUP(AS$94,$BF$59:$FC$70,82,FALSE)</f>
        <v>3.7631864764014505E-2</v>
      </c>
      <c r="AT82" s="16">
        <f t="shared" ca="1" si="177"/>
        <v>1.6104878617509213E-2</v>
      </c>
      <c r="AU82" s="16">
        <f t="shared" ca="1" si="177"/>
        <v>2.3601046442249321E-2</v>
      </c>
      <c r="AV82" s="16">
        <f t="shared" ca="1" si="177"/>
        <v>2.1701765136682233E-2</v>
      </c>
      <c r="AW82" s="16">
        <f t="shared" ca="1" si="177"/>
        <v>4.0618889490289106E-2</v>
      </c>
      <c r="AX82" s="16">
        <f t="shared" ca="1" si="177"/>
        <v>-1.9465153439203006E-2</v>
      </c>
      <c r="AY82" s="16">
        <f t="shared" ca="1" si="177"/>
        <v>3.7342355904096888E-2</v>
      </c>
      <c r="AZ82" s="16">
        <f t="shared" ca="1" si="177"/>
        <v>-2.4909359782924242E-2</v>
      </c>
      <c r="BA82" s="16">
        <f t="shared" ca="1" si="177"/>
        <v>4.1576112633468776E-2</v>
      </c>
      <c r="BB82" s="16">
        <f t="shared" ca="1" si="177"/>
        <v>-1.4242946566269947E-3</v>
      </c>
      <c r="BC82" s="16">
        <f t="shared" ca="1" si="177"/>
        <v>4.8195288581214862E-3</v>
      </c>
      <c r="BD82" s="14">
        <f>BF9</f>
        <v>0</v>
      </c>
      <c r="BF82" s="16">
        <f t="shared" ref="BF82:BQ82" ca="1" si="178">VLOOKUP(BF$94,$BF$59:$FC$70,91,FALSE)</f>
        <v>-3.5619920876358513E-2</v>
      </c>
      <c r="BG82" s="16">
        <f t="shared" ca="1" si="178"/>
        <v>4.3885046576721903E-2</v>
      </c>
      <c r="BH82" s="16">
        <f t="shared" ca="1" si="178"/>
        <v>8.0015605880580966E-3</v>
      </c>
      <c r="BI82" s="16">
        <f t="shared" ca="1" si="178"/>
        <v>7.0583847347475718E-3</v>
      </c>
      <c r="BJ82" s="16">
        <f t="shared" ca="1" si="178"/>
        <v>2.3186015715897818E-2</v>
      </c>
      <c r="BK82" s="16">
        <f t="shared" ca="1" si="178"/>
        <v>2.0184877220899979E-2</v>
      </c>
      <c r="BL82" s="16">
        <f t="shared" ca="1" si="178"/>
        <v>-1.4634113685507074E-2</v>
      </c>
      <c r="BM82" s="16">
        <f t="shared" ca="1" si="178"/>
        <v>3.9822407620031121E-2</v>
      </c>
      <c r="BN82" s="16">
        <f t="shared" ca="1" si="178"/>
        <v>-1.5256202936900824E-2</v>
      </c>
      <c r="BO82" s="16">
        <f t="shared" ca="1" si="178"/>
        <v>2.4054937216978857E-2</v>
      </c>
      <c r="BP82" s="16">
        <f t="shared" ca="1" si="178"/>
        <v>2.6123633724885444E-2</v>
      </c>
      <c r="BQ82" s="16">
        <f t="shared" ca="1" si="178"/>
        <v>-3.270718232044239E-3</v>
      </c>
      <c r="BR82" s="14">
        <f>BO9</f>
        <v>0</v>
      </c>
      <c r="BT82" s="16">
        <f ca="1">VLOOKUP(BT$94,$BF$59:$FC$70,100,FALSE)</f>
        <v>4.2871418186598967E-2</v>
      </c>
      <c r="BU82" s="16">
        <f t="shared" ref="BU82:CE82" ca="1" si="179">VLOOKUP(BU$94,$BF$59:$FC$70,100,FALSE)</f>
        <v>4.9591140574130443E-2</v>
      </c>
      <c r="BV82" s="16">
        <f t="shared" ca="1" si="179"/>
        <v>4.0880615966332181E-3</v>
      </c>
      <c r="BW82" s="16">
        <f t="shared" ca="1" si="179"/>
        <v>3.3033126338221606E-2</v>
      </c>
      <c r="BX82" s="16">
        <f t="shared" ca="1" si="179"/>
        <v>2.2466832491676268E-2</v>
      </c>
      <c r="BY82" s="16">
        <f t="shared" ca="1" si="179"/>
        <v>8.660864321460085E-3</v>
      </c>
      <c r="BZ82" s="16">
        <f t="shared" ca="1" si="179"/>
        <v>1.6827406800373735E-3</v>
      </c>
      <c r="CA82" s="16">
        <f t="shared" ca="1" si="179"/>
        <v>2.8007904620490808E-2</v>
      </c>
      <c r="CB82" s="16">
        <f t="shared" ca="1" si="179"/>
        <v>-6.2610475590669359E-2</v>
      </c>
      <c r="CC82" s="16">
        <f t="shared" ca="1" si="179"/>
        <v>9.9538420053613005E-2</v>
      </c>
      <c r="CD82" s="16">
        <f t="shared" ca="1" si="179"/>
        <v>1.9736376607202188E-2</v>
      </c>
      <c r="CE82" s="16">
        <f t="shared" ca="1" si="179"/>
        <v>1.7626470795284451E-2</v>
      </c>
      <c r="CF82" s="14">
        <f>BX9</f>
        <v>0</v>
      </c>
    </row>
    <row r="83" spans="1:84" x14ac:dyDescent="0.25">
      <c r="B83"/>
      <c r="C83"/>
      <c r="N83" s="19"/>
      <c r="BB83" s="11"/>
    </row>
    <row r="84" spans="1:84" ht="15.75" x14ac:dyDescent="0.25">
      <c r="A84" s="1" t="s">
        <v>6</v>
      </c>
      <c r="B84"/>
      <c r="C84"/>
      <c r="N84" s="19"/>
      <c r="BB84" s="11"/>
    </row>
    <row r="85" spans="1:84" ht="15.75" x14ac:dyDescent="0.25">
      <c r="B85" s="12">
        <f t="shared" ref="B85:M85" ca="1" si="180">VLOOKUP(B$94,$BF$4:$FC$15,5,FALSE)</f>
        <v>3.185967E-2</v>
      </c>
      <c r="C85" s="12">
        <f t="shared" ca="1" si="180"/>
        <v>-2.9390719999999999E-2</v>
      </c>
      <c r="D85" s="12">
        <f t="shared" ca="1" si="180"/>
        <v>-2.7193120000000001E-2</v>
      </c>
      <c r="E85" s="12">
        <f t="shared" ca="1" si="180"/>
        <v>7.1987670000000004E-2</v>
      </c>
      <c r="F85" s="12">
        <f t="shared" ca="1" si="180"/>
        <v>-5.3886000000000003E-3</v>
      </c>
      <c r="G85" s="12">
        <f t="shared" ca="1" si="180"/>
        <v>-9.7549060000000007E-3</v>
      </c>
      <c r="H85" s="12">
        <f t="shared" ca="1" si="180"/>
        <v>3.5252459999999999E-2</v>
      </c>
      <c r="I85" s="12" t="str">
        <f t="shared" ca="1" si="180"/>
        <v/>
      </c>
      <c r="J85" s="12" t="str">
        <f t="shared" ca="1" si="180"/>
        <v/>
      </c>
      <c r="K85" s="12" t="str">
        <f t="shared" ca="1" si="180"/>
        <v/>
      </c>
      <c r="L85" s="12" t="str">
        <f t="shared" ca="1" si="180"/>
        <v/>
      </c>
      <c r="M85" s="12" t="str">
        <f t="shared" ca="1" si="180"/>
        <v/>
      </c>
      <c r="N85" s="20">
        <f>1</f>
        <v>1</v>
      </c>
      <c r="O85" s="1" t="s">
        <v>14</v>
      </c>
      <c r="P85" s="12" t="str">
        <f ca="1">+VLOOKUP(P$94,$BF$4:$FC$15,14,FALSE)</f>
        <v/>
      </c>
      <c r="Q85" s="12">
        <f t="shared" ref="Q85:AA85" ca="1" si="181">+VLOOKUP(Q$94,$BF$4:$FC$15,14,FALSE)</f>
        <v>-5.4758379999999994E-3</v>
      </c>
      <c r="R85" s="12">
        <f t="shared" ca="1" si="181"/>
        <v>-2.2385660000000002E-2</v>
      </c>
      <c r="S85" s="12">
        <f t="shared" ca="1" si="181"/>
        <v>4.3062690000000001E-2</v>
      </c>
      <c r="T85" s="12">
        <f t="shared" ca="1" si="181"/>
        <v>1.9942850000000002E-2</v>
      </c>
      <c r="U85" s="12">
        <f t="shared" ca="1" si="181"/>
        <v>-1.9090349999999999E-2</v>
      </c>
      <c r="V85" s="12">
        <f t="shared" ca="1" si="181"/>
        <v>2.3799039999999997E-2</v>
      </c>
      <c r="W85" s="12" t="str">
        <f t="shared" ca="1" si="181"/>
        <v/>
      </c>
      <c r="X85" s="12" t="str">
        <f t="shared" ca="1" si="181"/>
        <v/>
      </c>
      <c r="Y85" s="12" t="str">
        <f t="shared" ca="1" si="181"/>
        <v/>
      </c>
      <c r="Z85" s="12" t="str">
        <f t="shared" ca="1" si="181"/>
        <v/>
      </c>
      <c r="AA85" s="12" t="str">
        <f t="shared" ca="1" si="181"/>
        <v/>
      </c>
      <c r="AB85" s="14">
        <f>1</f>
        <v>1</v>
      </c>
      <c r="AD85" s="12">
        <f ca="1">+VLOOKUP(AD$94,$BF$4:$FC$15,23,FALSE)</f>
        <v>4.0607189999999994E-2</v>
      </c>
      <c r="AE85" s="12">
        <f t="shared" ref="AE85:AO85" ca="1" si="182">+VLOOKUP(AE$94,$BF$4:$FC$15,23,FALSE)</f>
        <v>-4.8093820000000002E-2</v>
      </c>
      <c r="AF85" s="12">
        <f t="shared" ca="1" si="182"/>
        <v>-2.3523350000000002E-2</v>
      </c>
      <c r="AG85" s="12">
        <f t="shared" ca="1" si="182"/>
        <v>-9.7063480000000001E-3</v>
      </c>
      <c r="AH85" s="12">
        <f t="shared" ca="1" si="182"/>
        <v>-4.7804469999999995E-2</v>
      </c>
      <c r="AI85" s="12">
        <f t="shared" ca="1" si="182"/>
        <v>-5.9330100000000004E-2</v>
      </c>
      <c r="AJ85" s="12">
        <f t="shared" ca="1" si="182"/>
        <v>3.5811869999999996E-2</v>
      </c>
      <c r="AK85" s="12" t="str">
        <f t="shared" ca="1" si="182"/>
        <v/>
      </c>
      <c r="AL85" s="12" t="str">
        <f t="shared" ca="1" si="182"/>
        <v/>
      </c>
      <c r="AM85" s="12" t="str">
        <f t="shared" ca="1" si="182"/>
        <v/>
      </c>
      <c r="AN85" s="12" t="str">
        <f t="shared" ca="1" si="182"/>
        <v/>
      </c>
      <c r="AO85" s="12" t="str">
        <f t="shared" ca="1" si="182"/>
        <v/>
      </c>
      <c r="AP85" s="14">
        <f>1</f>
        <v>1</v>
      </c>
      <c r="AR85" s="12">
        <f ca="1">+VLOOKUP(AR$94,$BF$4:$FC$15,32,FALSE)</f>
        <v>3.8820120000000002E-3</v>
      </c>
      <c r="AS85" s="12">
        <f t="shared" ref="AS85:BC85" ca="1" si="183">+VLOOKUP(AS$94,$BF$4:$FC$15,32,FALSE)</f>
        <v>2.5557319999999998E-3</v>
      </c>
      <c r="AT85" s="12">
        <f t="shared" ca="1" si="183"/>
        <v>1.783881E-2</v>
      </c>
      <c r="AU85" s="12">
        <f t="shared" ca="1" si="183"/>
        <v>7.6750990000000008E-4</v>
      </c>
      <c r="AV85" s="12">
        <f t="shared" ca="1" si="183"/>
        <v>-6.589979E-2</v>
      </c>
      <c r="AW85" s="12">
        <f t="shared" ca="1" si="183"/>
        <v>1.420563E-2</v>
      </c>
      <c r="AX85" s="12">
        <f t="shared" ca="1" si="183"/>
        <v>-3.0584790000000002E-3</v>
      </c>
      <c r="AY85" s="12" t="str">
        <f t="shared" ca="1" si="183"/>
        <v/>
      </c>
      <c r="AZ85" s="12" t="str">
        <f t="shared" ca="1" si="183"/>
        <v/>
      </c>
      <c r="BA85" s="12" t="str">
        <f t="shared" ca="1" si="183"/>
        <v/>
      </c>
      <c r="BB85" s="12" t="str">
        <f t="shared" ca="1" si="183"/>
        <v/>
      </c>
      <c r="BC85" s="12" t="str">
        <f t="shared" ca="1" si="183"/>
        <v/>
      </c>
      <c r="BD85" s="14">
        <f>1</f>
        <v>1</v>
      </c>
      <c r="BF85" s="12">
        <f t="shared" ref="BF85:BQ85" ca="1" si="184">+VLOOKUP(BF$94,$BF$4:$FC$15,41,FALSE)</f>
        <v>6.6180329999999996E-2</v>
      </c>
      <c r="BG85" s="12">
        <f t="shared" ca="1" si="184"/>
        <v>-4.4815930000000004E-2</v>
      </c>
      <c r="BH85" s="12">
        <f t="shared" ca="1" si="184"/>
        <v>-3.0963299999999999E-2</v>
      </c>
      <c r="BI85" s="12">
        <f t="shared" ca="1" si="184"/>
        <v>1.1902919999999999E-2</v>
      </c>
      <c r="BJ85" s="12">
        <f t="shared" ca="1" si="184"/>
        <v>1.7966409999999999E-3</v>
      </c>
      <c r="BK85" s="12">
        <f t="shared" ca="1" si="184"/>
        <v>1.5954659999999999E-2</v>
      </c>
      <c r="BL85" s="12">
        <f t="shared" ca="1" si="184"/>
        <v>6.5780709999999992E-2</v>
      </c>
      <c r="BM85" s="12" t="str">
        <f t="shared" ca="1" si="184"/>
        <v/>
      </c>
      <c r="BN85" s="12" t="str">
        <f t="shared" ca="1" si="184"/>
        <v/>
      </c>
      <c r="BO85" s="12" t="str">
        <f t="shared" ca="1" si="184"/>
        <v/>
      </c>
      <c r="BP85" s="12" t="str">
        <f t="shared" ca="1" si="184"/>
        <v/>
      </c>
      <c r="BQ85" s="12" t="str">
        <f t="shared" ca="1" si="184"/>
        <v/>
      </c>
      <c r="BR85" s="14">
        <f>1</f>
        <v>1</v>
      </c>
      <c r="BT85" s="12">
        <f ca="1">+VLOOKUP(BT$94,$BF$4:$FC$15,50,FALSE)</f>
        <v>-8.9450470000000011E-3</v>
      </c>
      <c r="BU85" s="12">
        <f t="shared" ref="BU85:CE85" ca="1" si="185">+VLOOKUP(BU$94,$BF$4:$FC$15,50,FALSE)</f>
        <v>-1.092011E-2</v>
      </c>
      <c r="BV85" s="12">
        <f t="shared" ca="1" si="185"/>
        <v>1.111854E-2</v>
      </c>
      <c r="BW85" s="12">
        <f t="shared" ca="1" si="185"/>
        <v>-6.925398000000001E-4</v>
      </c>
      <c r="BX85" s="12">
        <f t="shared" ca="1" si="185"/>
        <v>4.035907E-3</v>
      </c>
      <c r="BY85" s="12">
        <f t="shared" ca="1" si="185"/>
        <v>4.2499249999999999E-3</v>
      </c>
      <c r="BZ85" s="12">
        <f t="shared" ca="1" si="185"/>
        <v>-5.289195E-3</v>
      </c>
      <c r="CA85" s="12" t="str">
        <f t="shared" ca="1" si="185"/>
        <v/>
      </c>
      <c r="CB85" s="12" t="str">
        <f t="shared" ca="1" si="185"/>
        <v/>
      </c>
      <c r="CC85" s="12" t="str">
        <f t="shared" ca="1" si="185"/>
        <v/>
      </c>
      <c r="CD85" s="12" t="str">
        <f t="shared" ca="1" si="185"/>
        <v/>
      </c>
      <c r="CE85" s="12" t="str">
        <f t="shared" ca="1" si="185"/>
        <v/>
      </c>
      <c r="CF85" s="14">
        <f>1</f>
        <v>1</v>
      </c>
    </row>
    <row r="86" spans="1:84" x14ac:dyDescent="0.25">
      <c r="B86" s="12">
        <f t="shared" ref="B86:M86" ca="1" si="186">VLOOKUP(B$94,$BF$4:$FC$15,56,FALSE)</f>
        <v>3.2033526977506124E-2</v>
      </c>
      <c r="C86" s="12">
        <f t="shared" ca="1" si="186"/>
        <v>-2.9306177611100378E-2</v>
      </c>
      <c r="D86" s="12">
        <f t="shared" ca="1" si="186"/>
        <v>-2.7520870040023206E-2</v>
      </c>
      <c r="E86" s="12">
        <f t="shared" ca="1" si="186"/>
        <v>7.1246097624036706E-2</v>
      </c>
      <c r="F86" s="12">
        <f t="shared" ca="1" si="186"/>
        <v>-1.0512446888412942E-2</v>
      </c>
      <c r="G86" s="12">
        <f t="shared" ca="1" si="186"/>
        <v>-1.0833466062936645E-2</v>
      </c>
      <c r="H86" s="12">
        <f t="shared" ca="1" si="186"/>
        <v>3.540782207205978E-2</v>
      </c>
      <c r="I86" s="12">
        <f t="shared" ca="1" si="186"/>
        <v>-3.4781365191095801E-3</v>
      </c>
      <c r="J86" s="12" t="str">
        <f t="shared" ca="1" si="186"/>
        <v/>
      </c>
      <c r="K86" s="12" t="str">
        <f t="shared" ca="1" si="186"/>
        <v/>
      </c>
      <c r="L86" s="12" t="str">
        <f t="shared" ca="1" si="186"/>
        <v/>
      </c>
      <c r="M86" s="12" t="str">
        <f t="shared" ca="1" si="186"/>
        <v/>
      </c>
      <c r="N86" s="20">
        <f>1</f>
        <v>1</v>
      </c>
      <c r="P86" s="12">
        <f ca="1">VLOOKUP(P$94,$BF$4:$FC$15,65,FALSE)</f>
        <v>2.9497994992327373E-2</v>
      </c>
      <c r="Q86" s="12">
        <f t="shared" ref="Q86:AA86" ca="1" si="187">VLOOKUP(Q$94,$BF$4:$FC$15,65,FALSE)</f>
        <v>-2.5216864162676555E-2</v>
      </c>
      <c r="R86" s="12">
        <f t="shared" ca="1" si="187"/>
        <v>-2.2282719338785017E-2</v>
      </c>
      <c r="S86" s="12">
        <f t="shared" ca="1" si="187"/>
        <v>4.2957042197863698E-2</v>
      </c>
      <c r="T86" s="12">
        <f t="shared" ca="1" si="187"/>
        <v>1.8854245374786038E-2</v>
      </c>
      <c r="U86" s="12">
        <f t="shared" ca="1" si="187"/>
        <v>-1.8450989380668911E-2</v>
      </c>
      <c r="V86" s="12">
        <f t="shared" ca="1" si="187"/>
        <v>2.4106392791543026E-2</v>
      </c>
      <c r="W86" s="12">
        <f t="shared" ca="1" si="187"/>
        <v>-5.4831262428100096E-3</v>
      </c>
      <c r="X86" s="12" t="str">
        <f t="shared" ca="1" si="187"/>
        <v/>
      </c>
      <c r="Y86" s="12" t="str">
        <f t="shared" ca="1" si="187"/>
        <v/>
      </c>
      <c r="Z86" s="12" t="str">
        <f t="shared" ca="1" si="187"/>
        <v/>
      </c>
      <c r="AA86" s="12" t="str">
        <f t="shared" ca="1" si="187"/>
        <v/>
      </c>
      <c r="AB86" s="14">
        <f>1</f>
        <v>1</v>
      </c>
      <c r="AD86" s="12">
        <f ca="1">VLOOKUP(AD$94,$BF$4:$FC$15,74,FALSE)</f>
        <v>4.0983282728677538E-2</v>
      </c>
      <c r="AE86" s="12">
        <f t="shared" ref="AE86:AO86" ca="1" si="188">VLOOKUP(AE$94,$BF$4:$FC$15,74,FALSE)</f>
        <v>-4.7669847777608527E-2</v>
      </c>
      <c r="AF86" s="12">
        <f t="shared" ca="1" si="188"/>
        <v>-2.1107002826542362E-2</v>
      </c>
      <c r="AG86" s="12">
        <f t="shared" ca="1" si="188"/>
        <v>-1.1152059545799248E-2</v>
      </c>
      <c r="AH86" s="12">
        <f t="shared" ca="1" si="188"/>
        <v>-4.6560680882981896E-2</v>
      </c>
      <c r="AI86" s="12">
        <f t="shared" ca="1" si="188"/>
        <v>-5.9118616716150638E-2</v>
      </c>
      <c r="AJ86" s="12">
        <f t="shared" ca="1" si="188"/>
        <v>3.6367753683874779E-2</v>
      </c>
      <c r="AK86" s="12">
        <f t="shared" ca="1" si="188"/>
        <v>-1.2256701929317779E-2</v>
      </c>
      <c r="AL86" s="12" t="str">
        <f t="shared" ca="1" si="188"/>
        <v/>
      </c>
      <c r="AM86" s="12" t="str">
        <f t="shared" ca="1" si="188"/>
        <v/>
      </c>
      <c r="AN86" s="12" t="str">
        <f t="shared" ca="1" si="188"/>
        <v/>
      </c>
      <c r="AO86" s="12" t="str">
        <f t="shared" ca="1" si="188"/>
        <v/>
      </c>
      <c r="AP86" s="14">
        <f>1</f>
        <v>1</v>
      </c>
      <c r="AR86" s="12">
        <f ca="1">VLOOKUP(AR$94,$BF$4:$FC$15,83,FALSE)</f>
        <v>4.1582899716178113E-3</v>
      </c>
      <c r="AS86" s="12">
        <f t="shared" ref="AS86:BC86" ca="1" si="189">VLOOKUP(AS$94,$BF$4:$FC$15,83,FALSE)</f>
        <v>2.7951855826572731E-3</v>
      </c>
      <c r="AT86" s="12">
        <f t="shared" ca="1" si="189"/>
        <v>1.7773629818622974E-2</v>
      </c>
      <c r="AU86" s="12">
        <f t="shared" ca="1" si="189"/>
        <v>1.0994534825523761E-3</v>
      </c>
      <c r="AV86" s="12">
        <f t="shared" ca="1" si="189"/>
        <v>-6.5843612505380553E-2</v>
      </c>
      <c r="AW86" s="12">
        <f t="shared" ca="1" si="189"/>
        <v>1.463920411714607E-2</v>
      </c>
      <c r="AX86" s="12">
        <f t="shared" ca="1" si="189"/>
        <v>-2.8057169285094401E-3</v>
      </c>
      <c r="AY86" s="12">
        <f t="shared" ca="1" si="189"/>
        <v>-9.6912001768272703E-3</v>
      </c>
      <c r="AZ86" s="12" t="str">
        <f t="shared" ca="1" si="189"/>
        <v/>
      </c>
      <c r="BA86" s="12" t="str">
        <f t="shared" ca="1" si="189"/>
        <v/>
      </c>
      <c r="BB86" s="12" t="str">
        <f t="shared" ca="1" si="189"/>
        <v/>
      </c>
      <c r="BC86" s="12" t="str">
        <f t="shared" ca="1" si="189"/>
        <v/>
      </c>
      <c r="BD86" s="14">
        <f>1</f>
        <v>1</v>
      </c>
      <c r="BF86" s="12">
        <f t="shared" ref="BF86:BQ86" ca="1" si="190">VLOOKUP(BF$94,$BF$4:$FC$15,92,FALSE)</f>
        <v>6.6213188652252467E-2</v>
      </c>
      <c r="BG86" s="12">
        <f t="shared" ca="1" si="190"/>
        <v>-4.5037974683544355E-2</v>
      </c>
      <c r="BH86" s="12">
        <f t="shared" ca="1" si="190"/>
        <v>-3.1096736565838556E-2</v>
      </c>
      <c r="BI86" s="12">
        <f t="shared" ca="1" si="190"/>
        <v>1.1902156068731438E-2</v>
      </c>
      <c r="BJ86" s="12">
        <f t="shared" ca="1" si="190"/>
        <v>1.6223670335019408E-3</v>
      </c>
      <c r="BK86" s="12">
        <f t="shared" ca="1" si="190"/>
        <v>1.590044002915527E-2</v>
      </c>
      <c r="BL86" s="12">
        <f t="shared" ca="1" si="190"/>
        <v>6.5741921768707509E-2</v>
      </c>
      <c r="BM86" s="12">
        <f t="shared" ca="1" si="190"/>
        <v>1.1644143020994403E-2</v>
      </c>
      <c r="BN86" s="12" t="str">
        <f t="shared" ca="1" si="190"/>
        <v/>
      </c>
      <c r="BO86" s="12" t="str">
        <f t="shared" ca="1" si="190"/>
        <v/>
      </c>
      <c r="BP86" s="12" t="str">
        <f t="shared" ca="1" si="190"/>
        <v/>
      </c>
      <c r="BQ86" s="12" t="str">
        <f t="shared" ca="1" si="190"/>
        <v/>
      </c>
      <c r="BR86" s="14">
        <f>1</f>
        <v>1</v>
      </c>
      <c r="BT86" s="12">
        <f ca="1">VLOOKUP(BT$94,$BF$4:$FC$15,101,FALSE)</f>
        <v>-8.8306661496021684E-3</v>
      </c>
      <c r="BU86" s="12">
        <f t="shared" ref="BU86:CE86" ca="1" si="191">VLOOKUP(BU$94,$BF$4:$FC$15,101,FALSE)</f>
        <v>-1.0807072031671687E-2</v>
      </c>
      <c r="BV86" s="12">
        <f t="shared" ca="1" si="191"/>
        <v>1.1193814120244602E-2</v>
      </c>
      <c r="BW86" s="12">
        <f t="shared" ca="1" si="191"/>
        <v>-5.5662283640201904E-4</v>
      </c>
      <c r="BX86" s="12">
        <f t="shared" ca="1" si="191"/>
        <v>4.1152457251618264E-3</v>
      </c>
      <c r="BY86" s="12">
        <f t="shared" ca="1" si="191"/>
        <v>4.4073754081121368E-3</v>
      </c>
      <c r="BZ86" s="12">
        <f t="shared" ca="1" si="191"/>
        <v>-5.1838280314433641E-3</v>
      </c>
      <c r="CA86" s="12">
        <f t="shared" ca="1" si="191"/>
        <v>6.0574004092611396E-4</v>
      </c>
      <c r="CB86" s="12" t="str">
        <f t="shared" ca="1" si="191"/>
        <v/>
      </c>
      <c r="CC86" s="12" t="str">
        <f t="shared" ca="1" si="191"/>
        <v/>
      </c>
      <c r="CD86" s="12" t="str">
        <f t="shared" ca="1" si="191"/>
        <v/>
      </c>
      <c r="CE86" s="12" t="str">
        <f t="shared" ca="1" si="191"/>
        <v/>
      </c>
      <c r="CF86" s="14">
        <f>1</f>
        <v>1</v>
      </c>
    </row>
    <row r="87" spans="1:84" x14ac:dyDescent="0.25">
      <c r="B87" s="12">
        <f t="shared" ref="B87:M87" ca="1" si="192">VLOOKUP(B$94,$BF$17:$FC$28,5,FALSE)</f>
        <v>-2.3348290000000001E-2</v>
      </c>
      <c r="C87" s="12">
        <f t="shared" ca="1" si="192"/>
        <v>2.3137279999999996E-2</v>
      </c>
      <c r="D87" s="12">
        <f t="shared" ca="1" si="192"/>
        <v>5.5954799999999999E-2</v>
      </c>
      <c r="E87" s="12">
        <f t="shared" ca="1" si="192"/>
        <v>3.130807E-2</v>
      </c>
      <c r="F87" s="12">
        <f t="shared" ca="1" si="192"/>
        <v>1.9996320000000001E-2</v>
      </c>
      <c r="G87" s="12">
        <f t="shared" ca="1" si="192"/>
        <v>-2.6988169999999999E-2</v>
      </c>
      <c r="H87" s="12">
        <f t="shared" ca="1" si="192"/>
        <v>-4.8381509999999997E-3</v>
      </c>
      <c r="I87" s="12">
        <f t="shared" ca="1" si="192"/>
        <v>-1.807363E-3</v>
      </c>
      <c r="J87" s="12">
        <f t="shared" ca="1" si="192"/>
        <v>4.9279529999999995E-2</v>
      </c>
      <c r="K87" s="12">
        <f t="shared" ca="1" si="192"/>
        <v>3.3082310000000004E-2</v>
      </c>
      <c r="L87" s="12">
        <f t="shared" ca="1" si="192"/>
        <v>-2.3403960000000001E-2</v>
      </c>
      <c r="M87" s="12">
        <f t="shared" ca="1" si="192"/>
        <v>-9.3568539999999995E-3</v>
      </c>
      <c r="N87" s="20">
        <f>1</f>
        <v>1</v>
      </c>
      <c r="P87" s="12">
        <f ca="1">VLOOKUP(P$94,$BF$17:$FC$28,15,FALSE)</f>
        <v>-2.4737100000000001E-3</v>
      </c>
      <c r="Q87" s="12">
        <f t="shared" ref="Q87:AA87" ca="1" si="193">VLOOKUP(Q$94,$BF$17:$FC$28,15,FALSE)</f>
        <v>2.5098329999999999E-2</v>
      </c>
      <c r="R87" s="12">
        <f t="shared" ca="1" si="193"/>
        <v>2.997468E-2</v>
      </c>
      <c r="S87" s="12">
        <f t="shared" ca="1" si="193"/>
        <v>1.156884E-2</v>
      </c>
      <c r="T87" s="12">
        <f t="shared" ca="1" si="193"/>
        <v>9.1146679999999994E-3</v>
      </c>
      <c r="U87" s="12">
        <f t="shared" ca="1" si="193"/>
        <v>-2.5791400000000003E-2</v>
      </c>
      <c r="V87" s="12">
        <f t="shared" ca="1" si="193"/>
        <v>2.4255209999999999E-3</v>
      </c>
      <c r="W87" s="12">
        <f t="shared" ca="1" si="193"/>
        <v>-1.6394019999999999E-2</v>
      </c>
      <c r="X87" s="12">
        <f t="shared" ca="1" si="193"/>
        <v>4.5563119999999999E-2</v>
      </c>
      <c r="Y87" s="12">
        <f t="shared" ca="1" si="193"/>
        <v>2.0953390000000002E-2</v>
      </c>
      <c r="Z87" s="12">
        <f t="shared" ca="1" si="193"/>
        <v>-1.3209090000000001E-2</v>
      </c>
      <c r="AA87" s="12">
        <f t="shared" ca="1" si="193"/>
        <v>8.5290739999999993E-3</v>
      </c>
      <c r="AB87" s="14">
        <f>1</f>
        <v>1</v>
      </c>
      <c r="AD87" s="12">
        <f ca="1">VLOOKUP(AD$94,$BF$17:$FC$28,23,FALSE)</f>
        <v>2.7614169999999997E-2</v>
      </c>
      <c r="AE87" s="12">
        <f t="shared" ref="AE87:AO87" ca="1" si="194">VLOOKUP(AE$94,$BF$17:$FC$28,23,FALSE)</f>
        <v>3.3618250000000002E-2</v>
      </c>
      <c r="AF87" s="12">
        <f t="shared" ca="1" si="194"/>
        <v>4.8710820000000002E-2</v>
      </c>
      <c r="AG87" s="12">
        <f t="shared" ca="1" si="194"/>
        <v>7.4564969999999994E-3</v>
      </c>
      <c r="AH87" s="12">
        <f t="shared" ca="1" si="194"/>
        <v>-8.6365959999999999E-3</v>
      </c>
      <c r="AI87" s="12">
        <f t="shared" ca="1" si="194"/>
        <v>2.4768740000000001E-2</v>
      </c>
      <c r="AJ87" s="12">
        <f t="shared" ca="1" si="194"/>
        <v>5.7971740000000001E-2</v>
      </c>
      <c r="AK87" s="12">
        <f t="shared" ca="1" si="194"/>
        <v>4.9147039999999998E-3</v>
      </c>
      <c r="AL87" s="12">
        <f t="shared" ca="1" si="194"/>
        <v>-4.8491109999999997E-3</v>
      </c>
      <c r="AM87" s="12">
        <f t="shared" ca="1" si="194"/>
        <v>8.1168830000000001E-3</v>
      </c>
      <c r="AN87" s="12">
        <f t="shared" ca="1" si="194"/>
        <v>-4.355258E-2</v>
      </c>
      <c r="AO87" s="12">
        <f t="shared" ca="1" si="194"/>
        <v>3.231527E-2</v>
      </c>
      <c r="AP87" s="14">
        <f>1</f>
        <v>1</v>
      </c>
      <c r="AR87" s="12">
        <f ca="1">VLOOKUP(AR$94,$BF$17:$FC$28,32,FALSE)</f>
        <v>-2.5911740000000003E-2</v>
      </c>
      <c r="AS87" s="12">
        <f t="shared" ref="AS87:BC87" ca="1" si="195">VLOOKUP(AS$94,$BF$17:$FC$28,32,FALSE)</f>
        <v>8.5860069999999997E-3</v>
      </c>
      <c r="AT87" s="12">
        <f t="shared" ca="1" si="195"/>
        <v>-2.7278889999999998E-3</v>
      </c>
      <c r="AU87" s="12">
        <f t="shared" ca="1" si="195"/>
        <v>1.8451190000000001E-3</v>
      </c>
      <c r="AV87" s="12">
        <f t="shared" ca="1" si="195"/>
        <v>6.8179169999999997E-3</v>
      </c>
      <c r="AW87" s="12">
        <f t="shared" ca="1" si="195"/>
        <v>1.471614E-3</v>
      </c>
      <c r="AX87" s="12">
        <f t="shared" ca="1" si="195"/>
        <v>5.6426520000000006E-3</v>
      </c>
      <c r="AY87" s="12">
        <f t="shared" ca="1" si="195"/>
        <v>3.4840320000000002E-3</v>
      </c>
      <c r="AZ87" s="12">
        <f t="shared" ca="1" si="195"/>
        <v>-1.916432E-3</v>
      </c>
      <c r="BA87" s="12">
        <f t="shared" ca="1" si="195"/>
        <v>1.9459049999999999E-2</v>
      </c>
      <c r="BB87" s="12">
        <f t="shared" ca="1" si="195"/>
        <v>6.0942540000000003E-3</v>
      </c>
      <c r="BC87" s="12">
        <f t="shared" ca="1" si="195"/>
        <v>-1.673498E-2</v>
      </c>
      <c r="BD87" s="14">
        <f>1</f>
        <v>1</v>
      </c>
      <c r="BF87" s="12">
        <f t="shared" ref="BF87:BQ87" ca="1" si="196">VLOOKUP(BF$94,$BF$17:$FC$28,41,FALSE)</f>
        <v>2.2225370000000001E-2</v>
      </c>
      <c r="BG87" s="12">
        <f t="shared" ca="1" si="196"/>
        <v>6.388010999999999E-2</v>
      </c>
      <c r="BH87" s="12">
        <f t="shared" ca="1" si="196"/>
        <v>-4.4468619999999993E-3</v>
      </c>
      <c r="BI87" s="12">
        <f t="shared" ca="1" si="196"/>
        <v>1.5158359999999999E-2</v>
      </c>
      <c r="BJ87" s="12">
        <f t="shared" ca="1" si="196"/>
        <v>7.7234539999999994E-3</v>
      </c>
      <c r="BK87" s="12">
        <f t="shared" ca="1" si="196"/>
        <v>4.579511E-2</v>
      </c>
      <c r="BL87" s="12">
        <f t="shared" ca="1" si="196"/>
        <v>7.4974239999999999E-3</v>
      </c>
      <c r="BM87" s="12">
        <f t="shared" ca="1" si="196"/>
        <v>1.8039780000000002E-2</v>
      </c>
      <c r="BN87" s="12">
        <f t="shared" ca="1" si="196"/>
        <v>9.6135530000000004E-3</v>
      </c>
      <c r="BO87" s="12">
        <f t="shared" ca="1" si="196"/>
        <v>-7.9435879999999997E-3</v>
      </c>
      <c r="BP87" s="12">
        <f t="shared" ca="1" si="196"/>
        <v>2.8708300000000003E-2</v>
      </c>
      <c r="BQ87" s="12">
        <f t="shared" ca="1" si="196"/>
        <v>-6.7582329999999998E-3</v>
      </c>
      <c r="BR87" s="14">
        <f>1</f>
        <v>1</v>
      </c>
      <c r="BT87" s="12">
        <f ca="1">VLOOKUP(BT$94,$BF$17:$FC$28,50,FALSE)</f>
        <v>8.6153949999999997E-3</v>
      </c>
      <c r="BU87" s="12">
        <f t="shared" ref="BU87:CE87" ca="1" si="197">VLOOKUP(BU$94,$BF$17:$FC$28,50,FALSE)</f>
        <v>5.2737089999999997E-3</v>
      </c>
      <c r="BV87" s="12">
        <f t="shared" ca="1" si="197"/>
        <v>-5.6485859999999999E-4</v>
      </c>
      <c r="BW87" s="12">
        <f t="shared" ca="1" si="197"/>
        <v>6.0208300000000005E-3</v>
      </c>
      <c r="BX87" s="12">
        <f t="shared" ca="1" si="197"/>
        <v>-4.575542E-4</v>
      </c>
      <c r="BY87" s="12">
        <f t="shared" ca="1" si="197"/>
        <v>-9.9006149999999998E-3</v>
      </c>
      <c r="BZ87" s="12">
        <f t="shared" ca="1" si="197"/>
        <v>4.1421779999999998E-3</v>
      </c>
      <c r="CA87" s="12">
        <f t="shared" ca="1" si="197"/>
        <v>1.14351E-2</v>
      </c>
      <c r="CB87" s="12">
        <f t="shared" ca="1" si="197"/>
        <v>-6.8093340000000002E-3</v>
      </c>
      <c r="CC87" s="12">
        <f t="shared" ca="1" si="197"/>
        <v>2.0448300000000001E-3</v>
      </c>
      <c r="CD87" s="12">
        <f t="shared" ca="1" si="197"/>
        <v>1.7917839999999998E-3</v>
      </c>
      <c r="CE87" s="12">
        <f t="shared" ca="1" si="197"/>
        <v>9.9685190000000003E-3</v>
      </c>
      <c r="CF87" s="14">
        <f>1</f>
        <v>1</v>
      </c>
    </row>
    <row r="88" spans="1:84" x14ac:dyDescent="0.25">
      <c r="B88" s="12">
        <f t="shared" ref="B88:M88" ca="1" si="198">VLOOKUP(B$94,$BF$17:$FC$28,56,FALSE)</f>
        <v>-2.3190097496661944E-2</v>
      </c>
      <c r="C88" s="12">
        <f t="shared" ca="1" si="198"/>
        <v>2.3248466508195117E-2</v>
      </c>
      <c r="D88" s="12">
        <f t="shared" ca="1" si="198"/>
        <v>5.5628603535008828E-2</v>
      </c>
      <c r="E88" s="12">
        <f t="shared" ca="1" si="198"/>
        <v>3.0607097981513336E-2</v>
      </c>
      <c r="F88" s="12">
        <f t="shared" ca="1" si="198"/>
        <v>1.493931987288645E-2</v>
      </c>
      <c r="G88" s="12">
        <f t="shared" ca="1" si="198"/>
        <v>-2.805212098154846E-2</v>
      </c>
      <c r="H88" s="12">
        <f t="shared" ca="1" si="198"/>
        <v>-4.8252970429765061E-3</v>
      </c>
      <c r="I88" s="12">
        <f t="shared" ca="1" si="198"/>
        <v>-1.6057425207109247E-3</v>
      </c>
      <c r="J88" s="12">
        <f t="shared" ca="1" si="198"/>
        <v>4.8987434775671586E-2</v>
      </c>
      <c r="K88" s="12">
        <f t="shared" ca="1" si="198"/>
        <v>3.2917684194911034E-2</v>
      </c>
      <c r="L88" s="12">
        <f t="shared" ca="1" si="198"/>
        <v>-2.3337008619804166E-2</v>
      </c>
      <c r="M88" s="12">
        <f t="shared" ca="1" si="198"/>
        <v>-9.7611187686545229E-3</v>
      </c>
      <c r="N88" s="20">
        <f>1</f>
        <v>1</v>
      </c>
      <c r="P88" s="12">
        <f ca="1">VLOOKUP(P$94,$BF$17:$FC$28,65,FALSE)</f>
        <v>-7.7075072294580788E-4</v>
      </c>
      <c r="Q88" s="12">
        <f t="shared" ref="Q88:AA88" ca="1" si="199">VLOOKUP(Q$94,$BF$17:$FC$28,65,FALSE)</f>
        <v>3.474662693833027E-2</v>
      </c>
      <c r="R88" s="12">
        <f t="shared" ca="1" si="199"/>
        <v>2.931564385155034E-2</v>
      </c>
      <c r="S88" s="12">
        <f t="shared" ca="1" si="199"/>
        <v>2.5348236829413732E-2</v>
      </c>
      <c r="T88" s="12">
        <f t="shared" ca="1" si="199"/>
        <v>4.4592008484931611E-3</v>
      </c>
      <c r="U88" s="12">
        <f t="shared" ca="1" si="199"/>
        <v>-2.5396883694025402E-2</v>
      </c>
      <c r="V88" s="12">
        <f t="shared" ca="1" si="199"/>
        <v>5.2012184590261752E-3</v>
      </c>
      <c r="W88" s="12">
        <f t="shared" ca="1" si="199"/>
        <v>-4.6861637111292485E-3</v>
      </c>
      <c r="X88" s="12">
        <f t="shared" ca="1" si="199"/>
        <v>3.8721245483044515E-2</v>
      </c>
      <c r="Y88" s="12">
        <f t="shared" ca="1" si="199"/>
        <v>2.6671249745034833E-2</v>
      </c>
      <c r="Z88" s="12">
        <f t="shared" ca="1" si="199"/>
        <v>-2.9044565365356677E-2</v>
      </c>
      <c r="AA88" s="12">
        <f t="shared" ca="1" si="199"/>
        <v>1.6368545776833467E-2</v>
      </c>
      <c r="AB88" s="14">
        <f>1</f>
        <v>1</v>
      </c>
      <c r="AD88" s="12">
        <f ca="1">VLOOKUP(AD$94,$BF$17:$FC$28,74,FALSE)</f>
        <v>2.4768512943273976E-2</v>
      </c>
      <c r="AE88" s="12">
        <f t="shared" ref="AE88:AO88" ca="1" si="200">VLOOKUP(AE$94,$BF$17:$FC$28,74,FALSE)</f>
        <v>3.865890275409993E-2</v>
      </c>
      <c r="AF88" s="12">
        <f t="shared" ca="1" si="200"/>
        <v>4.9441183222378893E-2</v>
      </c>
      <c r="AG88" s="12">
        <f t="shared" ca="1" si="200"/>
        <v>7.1976752943146713E-3</v>
      </c>
      <c r="AH88" s="12">
        <f t="shared" ca="1" si="200"/>
        <v>-4.7761560786003243E-3</v>
      </c>
      <c r="AI88" s="12">
        <f t="shared" ca="1" si="200"/>
        <v>2.4839604701187873E-2</v>
      </c>
      <c r="AJ88" s="12">
        <f t="shared" ca="1" si="200"/>
        <v>5.9032761063680425E-2</v>
      </c>
      <c r="AK88" s="12">
        <f t="shared" ca="1" si="200"/>
        <v>5.3974776536497874E-3</v>
      </c>
      <c r="AL88" s="12">
        <f t="shared" ca="1" si="200"/>
        <v>-4.2214344649154226E-3</v>
      </c>
      <c r="AM88" s="12">
        <f t="shared" ca="1" si="200"/>
        <v>8.8258179130649515E-3</v>
      </c>
      <c r="AN88" s="12">
        <f t="shared" ca="1" si="200"/>
        <v>-4.3268363906902148E-2</v>
      </c>
      <c r="AO88" s="12">
        <f t="shared" ca="1" si="200"/>
        <v>3.0812017679738006E-2</v>
      </c>
      <c r="AP88" s="14">
        <f>1</f>
        <v>1</v>
      </c>
      <c r="AR88" s="12">
        <f ca="1">VLOOKUP(AR$94,$BF$17:$FC$28,83,FALSE)</f>
        <v>-2.5396412876292952E-2</v>
      </c>
      <c r="AS88" s="12">
        <f t="shared" ref="AS88:BC88" ca="1" si="201">VLOOKUP(AS$94,$BF$17:$FC$28,83,FALSE)</f>
        <v>8.7764807278828978E-3</v>
      </c>
      <c r="AT88" s="12">
        <f t="shared" ca="1" si="201"/>
        <v>-2.7335348832452392E-3</v>
      </c>
      <c r="AU88" s="12">
        <f t="shared" ca="1" si="201"/>
        <v>2.0388718571506255E-3</v>
      </c>
      <c r="AV88" s="12">
        <f t="shared" ca="1" si="201"/>
        <v>6.9561084902798938E-3</v>
      </c>
      <c r="AW88" s="12">
        <f t="shared" ca="1" si="201"/>
        <v>1.4550009164322414E-3</v>
      </c>
      <c r="AX88" s="12">
        <f t="shared" ca="1" si="201"/>
        <v>5.9851727360838132E-3</v>
      </c>
      <c r="AY88" s="12">
        <f t="shared" ca="1" si="201"/>
        <v>3.5433637112486358E-3</v>
      </c>
      <c r="AZ88" s="12">
        <f t="shared" ca="1" si="201"/>
        <v>-1.6580303165669259E-3</v>
      </c>
      <c r="BA88" s="12">
        <f t="shared" ca="1" si="201"/>
        <v>1.970307241301401E-2</v>
      </c>
      <c r="BB88" s="12">
        <f t="shared" ca="1" si="201"/>
        <v>6.0723141455373024E-3</v>
      </c>
      <c r="BC88" s="12">
        <f t="shared" ca="1" si="201"/>
        <v>-1.6498668090471805E-2</v>
      </c>
      <c r="BD88" s="14">
        <f>1</f>
        <v>1</v>
      </c>
      <c r="BF88" s="16">
        <f t="shared" ref="BF88:BQ88" ca="1" si="202">VLOOKUP(BF$94,$BF$17:$FC$28,92,FALSE)</f>
        <v>2.2156728075625062E-2</v>
      </c>
      <c r="BG88" s="16">
        <f t="shared" ca="1" si="202"/>
        <v>6.3696718945443903E-2</v>
      </c>
      <c r="BH88" s="16">
        <f t="shared" ca="1" si="202"/>
        <v>-4.6132971506105012E-3</v>
      </c>
      <c r="BI88" s="16">
        <f t="shared" ca="1" si="202"/>
        <v>1.5176299527444538E-2</v>
      </c>
      <c r="BJ88" s="16">
        <f t="shared" ca="1" si="202"/>
        <v>7.5194700563959715E-3</v>
      </c>
      <c r="BK88" s="16">
        <f t="shared" ca="1" si="202"/>
        <v>4.5816674070783436E-2</v>
      </c>
      <c r="BL88" s="16">
        <f t="shared" ca="1" si="202"/>
        <v>7.4195740824648969E-3</v>
      </c>
      <c r="BM88" s="16">
        <f t="shared" ca="1" si="202"/>
        <v>1.7878225670433501E-2</v>
      </c>
      <c r="BN88" s="16">
        <f t="shared" ca="1" si="202"/>
        <v>9.5001380834023683E-3</v>
      </c>
      <c r="BO88" s="16">
        <f t="shared" ca="1" si="202"/>
        <v>-7.878754719045783E-3</v>
      </c>
      <c r="BP88" s="16">
        <f t="shared" ca="1" si="202"/>
        <v>2.8511553521204363E-2</v>
      </c>
      <c r="BQ88" s="16">
        <f t="shared" ca="1" si="202"/>
        <v>-6.7828418230562269E-3</v>
      </c>
      <c r="BR88" s="14">
        <f>1</f>
        <v>1</v>
      </c>
      <c r="BT88" s="16">
        <f ca="1">VLOOKUP(BT$94,$BF$17:$FC$28,101,FALSE)</f>
        <v>8.7013130158028959E-3</v>
      </c>
      <c r="BU88" s="16">
        <f t="shared" ref="BU88:CE88" ca="1" si="203">VLOOKUP(BU$94,$BF$17:$FC$28,101,FALSE)</f>
        <v>5.3778348111082515E-3</v>
      </c>
      <c r="BV88" s="16">
        <f t="shared" ca="1" si="203"/>
        <v>-4.6225678449289477E-4</v>
      </c>
      <c r="BW88" s="16">
        <f t="shared" ca="1" si="203"/>
        <v>6.0644468532632433E-3</v>
      </c>
      <c r="BX88" s="16">
        <f t="shared" ca="1" si="203"/>
        <v>-3.7220462337574545E-4</v>
      </c>
      <c r="BY88" s="16">
        <f t="shared" ca="1" si="203"/>
        <v>-9.7657312472653711E-3</v>
      </c>
      <c r="BZ88" s="16">
        <f t="shared" ca="1" si="203"/>
        <v>4.2331062683316108E-3</v>
      </c>
      <c r="CA88" s="16">
        <f t="shared" ca="1" si="203"/>
        <v>1.1494839470835698E-2</v>
      </c>
      <c r="CB88" s="16">
        <f t="shared" ca="1" si="203"/>
        <v>-6.649380628417796E-3</v>
      </c>
      <c r="CC88" s="16">
        <f t="shared" ca="1" si="203"/>
        <v>2.154421755365005E-3</v>
      </c>
      <c r="CD88" s="16">
        <f t="shared" ca="1" si="203"/>
        <v>1.8268661349836431E-3</v>
      </c>
      <c r="CE88" s="16">
        <f t="shared" ca="1" si="203"/>
        <v>1.0111961802099714E-2</v>
      </c>
      <c r="CF88" s="14">
        <f>1</f>
        <v>1</v>
      </c>
    </row>
    <row r="89" spans="1:84" x14ac:dyDescent="0.25">
      <c r="B89" s="12">
        <f t="shared" ref="B89:M89" ca="1" si="204">VLOOKUP(B$94,$BF$30:$FC$41,5,FALSE)</f>
        <v>-4.7453130000000003E-2</v>
      </c>
      <c r="C89" s="12">
        <f t="shared" ca="1" si="204"/>
        <v>-1.3238110000000001E-2</v>
      </c>
      <c r="D89" s="12">
        <f t="shared" ca="1" si="204"/>
        <v>8.9254190000000004E-3</v>
      </c>
      <c r="E89" s="12">
        <f t="shared" ca="1" si="204"/>
        <v>1.402749E-2</v>
      </c>
      <c r="F89" s="12">
        <f t="shared" ca="1" si="204"/>
        <v>3.5013879999999997E-2</v>
      </c>
      <c r="G89" s="12">
        <f t="shared" ca="1" si="204"/>
        <v>-5.3467070000000005E-2</v>
      </c>
      <c r="H89" s="12">
        <f t="shared" ca="1" si="204"/>
        <v>4.8244849999999999E-2</v>
      </c>
      <c r="I89" s="12">
        <f t="shared" ca="1" si="204"/>
        <v>-5.9435109999999994E-4</v>
      </c>
      <c r="J89" s="12">
        <f t="shared" ca="1" si="204"/>
        <v>3.6785529999999998E-3</v>
      </c>
      <c r="K89" s="12">
        <f t="shared" ca="1" si="204"/>
        <v>1.4299109999999999E-2</v>
      </c>
      <c r="L89" s="12">
        <f t="shared" ca="1" si="204"/>
        <v>1.6077109999999999E-2</v>
      </c>
      <c r="M89" s="12">
        <f t="shared" ca="1" si="204"/>
        <v>6.4140100000000005E-2</v>
      </c>
      <c r="N89" s="20">
        <f>1</f>
        <v>1</v>
      </c>
      <c r="P89" s="18" t="str">
        <f ca="1">VLOOKUP(P$94,$BF$30:$FC$41,14,FALSE)</f>
        <v/>
      </c>
      <c r="Q89" s="18" t="str">
        <f t="shared" ref="Q89:AA89" ca="1" si="205">VLOOKUP(Q$94,$BF$30:$FC$41,14,FALSE)</f>
        <v/>
      </c>
      <c r="R89" s="18" t="str">
        <f t="shared" ca="1" si="205"/>
        <v/>
      </c>
      <c r="S89" s="18" t="str">
        <f t="shared" ca="1" si="205"/>
        <v/>
      </c>
      <c r="T89" s="18" t="str">
        <f t="shared" ca="1" si="205"/>
        <v/>
      </c>
      <c r="U89" s="18" t="str">
        <f t="shared" ca="1" si="205"/>
        <v/>
      </c>
      <c r="V89" s="18" t="str">
        <f t="shared" ca="1" si="205"/>
        <v/>
      </c>
      <c r="W89" s="18" t="str">
        <f t="shared" ca="1" si="205"/>
        <v/>
      </c>
      <c r="X89" s="18" t="str">
        <f t="shared" ca="1" si="205"/>
        <v/>
      </c>
      <c r="Y89" s="18" t="str">
        <f t="shared" ca="1" si="205"/>
        <v/>
      </c>
      <c r="Z89" s="18" t="str">
        <f t="shared" ca="1" si="205"/>
        <v/>
      </c>
      <c r="AA89" s="18" t="str">
        <f t="shared" ca="1" si="205"/>
        <v/>
      </c>
      <c r="AB89" s="14">
        <f>1</f>
        <v>1</v>
      </c>
      <c r="AD89" s="16">
        <f ca="1">VLOOKUP(AD$94,$BF$30:$FC$41,23,FALSE)</f>
        <v>-5.9313560000000001E-2</v>
      </c>
      <c r="AE89" s="16">
        <f t="shared" ref="AE89:AO89" ca="1" si="206">VLOOKUP(AE$94,$BF$30:$FC$41,23,FALSE)</f>
        <v>7.2088129999999997E-3</v>
      </c>
      <c r="AF89" s="16">
        <f t="shared" ca="1" si="206"/>
        <v>0.13778309999999999</v>
      </c>
      <c r="AG89" s="16">
        <f t="shared" ca="1" si="206"/>
        <v>2.3801389999999999E-2</v>
      </c>
      <c r="AH89" s="16">
        <f t="shared" ca="1" si="206"/>
        <v>-4.592802E-2</v>
      </c>
      <c r="AI89" s="16">
        <f t="shared" ca="1" si="206"/>
        <v>4.3243770000000001E-2</v>
      </c>
      <c r="AJ89" s="16">
        <f t="shared" ca="1" si="206"/>
        <v>2.9489919999999999E-2</v>
      </c>
      <c r="AK89" s="16">
        <f t="shared" ca="1" si="206"/>
        <v>5.6501319999999996E-3</v>
      </c>
      <c r="AL89" s="16">
        <f t="shared" ca="1" si="206"/>
        <v>-3.1154730000000002E-2</v>
      </c>
      <c r="AM89" s="16">
        <f t="shared" ca="1" si="206"/>
        <v>-6.0130850000000005E-3</v>
      </c>
      <c r="AN89" s="16">
        <f t="shared" ca="1" si="206"/>
        <v>-5.9382379999999998E-2</v>
      </c>
      <c r="AO89" s="16">
        <f t="shared" ca="1" si="206"/>
        <v>8.8770629999999993E-3</v>
      </c>
      <c r="AP89" s="14">
        <f>1</f>
        <v>1</v>
      </c>
      <c r="AR89" s="16">
        <f ca="1">VLOOKUP(AR$94,$BF$30:$FC$41,32,FALSE)</f>
        <v>1.117727E-2</v>
      </c>
      <c r="AS89" s="16">
        <f t="shared" ref="AS89:BC89" ca="1" si="207">VLOOKUP(AS$94,$BF$30:$FC$41,32,FALSE)</f>
        <v>2.6136359999999999E-3</v>
      </c>
      <c r="AT89" s="16">
        <f t="shared" ca="1" si="207"/>
        <v>1.1016E-2</v>
      </c>
      <c r="AU89" s="16">
        <f t="shared" ca="1" si="207"/>
        <v>-1.402491E-2</v>
      </c>
      <c r="AV89" s="16">
        <f t="shared" ca="1" si="207"/>
        <v>7.2550930000000007E-3</v>
      </c>
      <c r="AW89" s="16">
        <f t="shared" ca="1" si="207"/>
        <v>1.0814559999999999E-2</v>
      </c>
      <c r="AX89" s="16">
        <f t="shared" ca="1" si="207"/>
        <v>1.053074E-2</v>
      </c>
      <c r="AY89" s="16">
        <f t="shared" ca="1" si="207"/>
        <v>2.9475590000000002E-3</v>
      </c>
      <c r="AZ89" s="16">
        <f t="shared" ca="1" si="207"/>
        <v>-2.5708710000000002E-3</v>
      </c>
      <c r="BA89" s="16">
        <f t="shared" ca="1" si="207"/>
        <v>-2.7703449999999998E-2</v>
      </c>
      <c r="BB89" s="16">
        <f t="shared" ca="1" si="207"/>
        <v>-1.8803170000000001E-2</v>
      </c>
      <c r="BC89" s="16">
        <f t="shared" ca="1" si="207"/>
        <v>1.3419049999999998E-2</v>
      </c>
      <c r="BD89" s="14">
        <f>1</f>
        <v>1</v>
      </c>
      <c r="BF89" s="16">
        <f t="shared" ref="BF89:BQ89" ca="1" si="208">VLOOKUP(BF$94,$BF$30:$FC$41,41,FALSE)</f>
        <v>-7.6025430000000005E-2</v>
      </c>
      <c r="BG89" s="16">
        <f t="shared" ca="1" si="208"/>
        <v>-5.3567570000000002E-3</v>
      </c>
      <c r="BH89" s="16">
        <f t="shared" ca="1" si="208"/>
        <v>2.7375699999999999E-2</v>
      </c>
      <c r="BI89" s="16">
        <f t="shared" ca="1" si="208"/>
        <v>2.908904E-2</v>
      </c>
      <c r="BJ89" s="16">
        <f t="shared" ca="1" si="208"/>
        <v>2.1517659999999997E-2</v>
      </c>
      <c r="BK89" s="16">
        <f t="shared" ca="1" si="208"/>
        <v>9.8853199999999995E-3</v>
      </c>
      <c r="BL89" s="16">
        <f t="shared" ca="1" si="208"/>
        <v>4.9228849999999998E-2</v>
      </c>
      <c r="BM89" s="16">
        <f t="shared" ca="1" si="208"/>
        <v>-3.3677899999999997E-2</v>
      </c>
      <c r="BN89" s="16">
        <f t="shared" ca="1" si="208"/>
        <v>-5.3363099999999995E-3</v>
      </c>
      <c r="BO89" s="16">
        <f t="shared" ca="1" si="208"/>
        <v>-6.5476919999999994E-2</v>
      </c>
      <c r="BP89" s="16">
        <f t="shared" ca="1" si="208"/>
        <v>1.8964540000000002E-2</v>
      </c>
      <c r="BQ89" s="16">
        <f t="shared" ca="1" si="208"/>
        <v>6.9809609999999999E-3</v>
      </c>
      <c r="BR89" s="14">
        <f>1</f>
        <v>1</v>
      </c>
      <c r="BT89" s="16">
        <f ca="1">VLOOKUP(BT$94,$BF$30:$FC$41,50,FALSE)</f>
        <v>1.5238460000000001E-2</v>
      </c>
      <c r="BU89" s="16">
        <f t="shared" ref="BU89:CE89" ca="1" si="209">VLOOKUP(BU$94,$BF$30:$FC$41,50,FALSE)</f>
        <v>1.167233E-2</v>
      </c>
      <c r="BV89" s="16">
        <f t="shared" ca="1" si="209"/>
        <v>1.871567E-2</v>
      </c>
      <c r="BW89" s="16">
        <f t="shared" ca="1" si="209"/>
        <v>3.702468E-3</v>
      </c>
      <c r="BX89" s="16">
        <f t="shared" ca="1" si="209"/>
        <v>-7.71041E-3</v>
      </c>
      <c r="BY89" s="16">
        <f t="shared" ca="1" si="209"/>
        <v>2.174179E-2</v>
      </c>
      <c r="BZ89" s="16">
        <f t="shared" ca="1" si="209"/>
        <v>9.779676000000001E-3</v>
      </c>
      <c r="CA89" s="16">
        <f t="shared" ca="1" si="209"/>
        <v>-4.4220379999999997E-3</v>
      </c>
      <c r="CB89" s="16">
        <f t="shared" ca="1" si="209"/>
        <v>4.8319519999999996E-3</v>
      </c>
      <c r="CC89" s="16">
        <f t="shared" ca="1" si="209"/>
        <v>-4.9161120000000003E-3</v>
      </c>
      <c r="CD89" s="16">
        <f t="shared" ca="1" si="209"/>
        <v>-2.0258310000000002E-2</v>
      </c>
      <c r="CE89" s="16">
        <f t="shared" ca="1" si="209"/>
        <v>-1.69556E-3</v>
      </c>
      <c r="CF89" s="14">
        <f>1</f>
        <v>1</v>
      </c>
    </row>
    <row r="90" spans="1:84" x14ac:dyDescent="0.25">
      <c r="B90" s="12">
        <f t="shared" ref="B90:M90" ca="1" si="210">VLOOKUP(B$94,$BF$30:$FC$41,56,FALSE)</f>
        <v>-4.7286224177254879E-2</v>
      </c>
      <c r="C90" s="12">
        <f t="shared" ca="1" si="210"/>
        <v>-1.353945220560334E-2</v>
      </c>
      <c r="D90" s="12">
        <f t="shared" ca="1" si="210"/>
        <v>8.5805580309092945E-3</v>
      </c>
      <c r="E90" s="12">
        <f t="shared" ca="1" si="210"/>
        <v>1.2950328259402502E-2</v>
      </c>
      <c r="F90" s="12">
        <f t="shared" ca="1" si="210"/>
        <v>2.9921356237058817E-2</v>
      </c>
      <c r="G90" s="12">
        <f t="shared" ca="1" si="210"/>
        <v>-5.5062826734449753E-2</v>
      </c>
      <c r="H90" s="12">
        <f t="shared" ca="1" si="210"/>
        <v>4.828313591825513E-2</v>
      </c>
      <c r="I90" s="12">
        <f t="shared" ca="1" si="210"/>
        <v>-3.5768350317513862E-4</v>
      </c>
      <c r="J90" s="12">
        <f t="shared" ca="1" si="210"/>
        <v>3.3172587484908179E-3</v>
      </c>
      <c r="K90" s="12">
        <f t="shared" ca="1" si="210"/>
        <v>1.428929700478102E-2</v>
      </c>
      <c r="L90" s="12">
        <f t="shared" ca="1" si="210"/>
        <v>1.5991189477277835E-2</v>
      </c>
      <c r="M90" s="12">
        <f t="shared" ca="1" si="210"/>
        <v>6.3493835484922531E-2</v>
      </c>
      <c r="N90" s="20">
        <f>1</f>
        <v>1</v>
      </c>
      <c r="P90" s="18">
        <f ca="1">VLOOKUP(P$94,$BF$30:$FC$41,65,FALSE)</f>
        <v>-5.7039845470414872E-2</v>
      </c>
      <c r="Q90" s="18">
        <f t="shared" ref="Q90:AA90" ca="1" si="211">VLOOKUP(Q$94,$BF$30:$FC$41,65,FALSE)</f>
        <v>-2.5166969976781171E-2</v>
      </c>
      <c r="R90" s="18">
        <f t="shared" ca="1" si="211"/>
        <v>1.3946148462796903E-2</v>
      </c>
      <c r="S90" s="18">
        <f t="shared" ca="1" si="211"/>
        <v>4.6310320870844406E-3</v>
      </c>
      <c r="T90" s="18">
        <f t="shared" ca="1" si="211"/>
        <v>4.1200973576920319E-2</v>
      </c>
      <c r="U90" s="18">
        <f t="shared" ca="1" si="211"/>
        <v>-8.0055145863409921E-2</v>
      </c>
      <c r="V90" s="18">
        <f t="shared" ca="1" si="211"/>
        <v>4.3577758990062831E-2</v>
      </c>
      <c r="W90" s="18">
        <f t="shared" ca="1" si="211"/>
        <v>1.25919878036004E-2</v>
      </c>
      <c r="X90" s="18">
        <f t="shared" ca="1" si="211"/>
        <v>5.1482668750233553E-3</v>
      </c>
      <c r="Y90" s="18">
        <f t="shared" ca="1" si="211"/>
        <v>-1.0245570694082684E-2</v>
      </c>
      <c r="Z90" s="18">
        <f t="shared" ca="1" si="211"/>
        <v>1.9715253994154261E-2</v>
      </c>
      <c r="AA90" s="18">
        <f t="shared" ca="1" si="211"/>
        <v>4.8334315130520548E-2</v>
      </c>
      <c r="AB90" s="14">
        <f>1</f>
        <v>1</v>
      </c>
      <c r="AD90" s="16">
        <f ca="1">VLOOKUP(AD$94,$BF$30:$FC$41,74,FALSE)</f>
        <v>-5.9571703486136995E-2</v>
      </c>
      <c r="AE90" s="16">
        <f t="shared" ref="AE90:AO90" ca="1" si="212">VLOOKUP(AE$94,$BF$30:$FC$41,74,FALSE)</f>
        <v>9.3430325073881396E-3</v>
      </c>
      <c r="AF90" s="16">
        <f t="shared" ca="1" si="212"/>
        <v>0.13716594411715416</v>
      </c>
      <c r="AG90" s="16">
        <f t="shared" ca="1" si="212"/>
        <v>2.5735594012326911E-2</v>
      </c>
      <c r="AH90" s="16">
        <f t="shared" ca="1" si="212"/>
        <v>-4.9528529581074704E-2</v>
      </c>
      <c r="AI90" s="16">
        <f t="shared" ca="1" si="212"/>
        <v>4.3983581648108533E-2</v>
      </c>
      <c r="AJ90" s="16">
        <f t="shared" ca="1" si="212"/>
        <v>2.9658452540242512E-2</v>
      </c>
      <c r="AK90" s="16">
        <f t="shared" ca="1" si="212"/>
        <v>5.8161826200625825E-3</v>
      </c>
      <c r="AL90" s="16">
        <f t="shared" ca="1" si="212"/>
        <v>-3.1076351127355361E-2</v>
      </c>
      <c r="AM90" s="16">
        <f t="shared" ca="1" si="212"/>
        <v>-3.8714198240753727E-3</v>
      </c>
      <c r="AN90" s="16">
        <f t="shared" ca="1" si="212"/>
        <v>-5.8330974199989845E-2</v>
      </c>
      <c r="AO90" s="16">
        <f t="shared" ca="1" si="212"/>
        <v>3.8055547574516245E-3</v>
      </c>
      <c r="AP90" s="14">
        <f>1</f>
        <v>1</v>
      </c>
      <c r="AR90" s="16">
        <f ca="1">VLOOKUP(AR$94,$BF$30:$FC$41,83,FALSE)</f>
        <v>1.1505649844685667E-2</v>
      </c>
      <c r="AS90" s="16">
        <f t="shared" ref="AS90:BC90" ca="1" si="213">VLOOKUP(AS$94,$BF$30:$FC$41,83,FALSE)</f>
        <v>2.769423517067637E-3</v>
      </c>
      <c r="AT90" s="16">
        <f t="shared" ca="1" si="213"/>
        <v>1.1015661524076636E-2</v>
      </c>
      <c r="AU90" s="16">
        <f t="shared" ca="1" si="213"/>
        <v>-1.3857798066127285E-2</v>
      </c>
      <c r="AV90" s="16">
        <f t="shared" ca="1" si="213"/>
        <v>7.5931175223019516E-3</v>
      </c>
      <c r="AW90" s="16">
        <f t="shared" ca="1" si="213"/>
        <v>1.0759307483946483E-2</v>
      </c>
      <c r="AX90" s="16">
        <f t="shared" ca="1" si="213"/>
        <v>1.0853498173234903E-2</v>
      </c>
      <c r="AY90" s="16">
        <f t="shared" ca="1" si="213"/>
        <v>3.1119756288634638E-3</v>
      </c>
      <c r="AZ90" s="16">
        <f t="shared" ca="1" si="213"/>
        <v>-2.5907759467360971E-3</v>
      </c>
      <c r="BA90" s="16">
        <f t="shared" ca="1" si="213"/>
        <v>-2.7327472258338828E-2</v>
      </c>
      <c r="BB90" s="16">
        <f t="shared" ca="1" si="213"/>
        <v>-1.8594515734262324E-2</v>
      </c>
      <c r="BC90" s="16">
        <f t="shared" ca="1" si="213"/>
        <v>1.3339405331536219E-2</v>
      </c>
      <c r="BD90" s="14">
        <f>1</f>
        <v>1</v>
      </c>
      <c r="BF90" s="16">
        <f t="shared" ref="BF90:BQ90" ca="1" si="214">VLOOKUP(BF$94,$BF$30:$FC$41,92,FALSE)</f>
        <v>-7.6115684644142478E-2</v>
      </c>
      <c r="BG90" s="16">
        <f t="shared" ca="1" si="214"/>
        <v>-5.5679199324251416E-3</v>
      </c>
      <c r="BH90" s="16">
        <f t="shared" ca="1" si="214"/>
        <v>2.7187167090625942E-2</v>
      </c>
      <c r="BI90" s="16">
        <f t="shared" ca="1" si="214"/>
        <v>2.9115187899531814E-2</v>
      </c>
      <c r="BJ90" s="16">
        <f t="shared" ca="1" si="214"/>
        <v>2.133575582107794E-2</v>
      </c>
      <c r="BK90" s="16">
        <f t="shared" ca="1" si="214"/>
        <v>9.7411395975117079E-3</v>
      </c>
      <c r="BL90" s="16">
        <f t="shared" ca="1" si="214"/>
        <v>4.916359654278759E-2</v>
      </c>
      <c r="BM90" s="16">
        <f t="shared" ca="1" si="214"/>
        <v>-3.3747585025086867E-2</v>
      </c>
      <c r="BN90" s="16">
        <f t="shared" ca="1" si="214"/>
        <v>-5.5210886896759218E-3</v>
      </c>
      <c r="BO90" s="16">
        <f t="shared" ca="1" si="214"/>
        <v>-6.5471500343369335E-2</v>
      </c>
      <c r="BP90" s="16">
        <f t="shared" ca="1" si="214"/>
        <v>1.8803428001805372E-2</v>
      </c>
      <c r="BQ90" s="16">
        <f t="shared" ca="1" si="214"/>
        <v>6.9359166329954793E-3</v>
      </c>
      <c r="BR90" s="14">
        <f>1</f>
        <v>1</v>
      </c>
      <c r="BT90" s="16">
        <f ca="1">VLOOKUP(BT$94,$BF$30:$FC$41,101,FALSE)</f>
        <v>1.5378714939787385E-2</v>
      </c>
      <c r="BU90" s="16">
        <f t="shared" ref="BU90:CE90" ca="1" si="215">VLOOKUP(BU$94,$BF$30:$FC$41,101,FALSE)</f>
        <v>1.1787569097519456E-2</v>
      </c>
      <c r="BV90" s="16">
        <f t="shared" ca="1" si="215"/>
        <v>1.8803423009700556E-2</v>
      </c>
      <c r="BW90" s="16">
        <f t="shared" ca="1" si="215"/>
        <v>3.8595850790773809E-3</v>
      </c>
      <c r="BX90" s="16">
        <f t="shared" ca="1" si="215"/>
        <v>-7.5461646201568401E-3</v>
      </c>
      <c r="BY90" s="16">
        <f t="shared" ca="1" si="215"/>
        <v>2.1837802643836886E-2</v>
      </c>
      <c r="BZ90" s="16">
        <f t="shared" ca="1" si="215"/>
        <v>9.9880495884462732E-3</v>
      </c>
      <c r="CA90" s="16">
        <f t="shared" ca="1" si="215"/>
        <v>-4.3338984347629497E-3</v>
      </c>
      <c r="CB90" s="16">
        <f t="shared" ca="1" si="215"/>
        <v>5.0227816497088913E-3</v>
      </c>
      <c r="CC90" s="16">
        <f t="shared" ca="1" si="215"/>
        <v>-4.7884227413693891E-3</v>
      </c>
      <c r="CD90" s="16">
        <f t="shared" ca="1" si="215"/>
        <v>-2.0209892829644485E-2</v>
      </c>
      <c r="CE90" s="16">
        <f t="shared" ca="1" si="215"/>
        <v>-1.5434731171554063E-3</v>
      </c>
      <c r="CF90" s="14">
        <f>1</f>
        <v>1</v>
      </c>
    </row>
    <row r="91" spans="1:84" x14ac:dyDescent="0.25">
      <c r="B91" s="12">
        <f t="shared" ref="B91:M91" ca="1" si="216">VLOOKUP(B$94,$BF$43:$FC$57,5,FALSE)</f>
        <v>7.7493510000000002E-2</v>
      </c>
      <c r="C91" s="12">
        <f t="shared" ca="1" si="216"/>
        <v>7.5361320000000009E-2</v>
      </c>
      <c r="D91" s="12">
        <f t="shared" ca="1" si="216"/>
        <v>1.8239999999999999E-2</v>
      </c>
      <c r="E91" s="12">
        <f t="shared" ca="1" si="216"/>
        <v>7.2281580000000002E-3</v>
      </c>
      <c r="F91" s="12">
        <f t="shared" ca="1" si="216"/>
        <v>4.8361929999999999E-3</v>
      </c>
      <c r="G91" s="12">
        <f t="shared" ca="1" si="216"/>
        <v>-3.8192829999999997E-2</v>
      </c>
      <c r="H91" s="12">
        <f t="shared" ca="1" si="216"/>
        <v>6.1501210000000001E-2</v>
      </c>
      <c r="I91" s="12">
        <f t="shared" ca="1" si="216"/>
        <v>-8.4701949999999998E-2</v>
      </c>
      <c r="J91" s="12">
        <f t="shared" ca="1" si="216"/>
        <v>-4.1202860000000001E-2</v>
      </c>
      <c r="K91" s="12">
        <f t="shared" ca="1" si="216"/>
        <v>0.10032920000000001</v>
      </c>
      <c r="L91" s="12">
        <f t="shared" ca="1" si="216"/>
        <v>1.2598430000000001E-2</v>
      </c>
      <c r="M91" s="12">
        <f t="shared" ca="1" si="216"/>
        <v>-6.2674960000000002E-2</v>
      </c>
      <c r="N91" s="20">
        <f>1</f>
        <v>1</v>
      </c>
      <c r="P91" s="18" t="str">
        <f ca="1">VLOOKUP(P$94,$BF$43:$FC$57,14,FALSE)</f>
        <v/>
      </c>
      <c r="Q91" s="18" t="str">
        <f t="shared" ref="Q91:AA91" ca="1" si="217">VLOOKUP(Q$94,$BF$43:$FC$57,14,FALSE)</f>
        <v/>
      </c>
      <c r="R91" s="18" t="str">
        <f t="shared" ca="1" si="217"/>
        <v/>
      </c>
      <c r="S91" s="18" t="str">
        <f t="shared" ca="1" si="217"/>
        <v/>
      </c>
      <c r="T91" s="18" t="str">
        <f t="shared" ca="1" si="217"/>
        <v/>
      </c>
      <c r="U91" s="18" t="str">
        <f t="shared" ca="1" si="217"/>
        <v/>
      </c>
      <c r="V91" s="18" t="str">
        <f t="shared" ca="1" si="217"/>
        <v/>
      </c>
      <c r="W91" s="18" t="str">
        <f t="shared" ca="1" si="217"/>
        <v/>
      </c>
      <c r="X91" s="18" t="str">
        <f t="shared" ca="1" si="217"/>
        <v/>
      </c>
      <c r="Y91" s="18" t="str">
        <f t="shared" ca="1" si="217"/>
        <v/>
      </c>
      <c r="Z91" s="18" t="str">
        <f t="shared" ca="1" si="217"/>
        <v/>
      </c>
      <c r="AA91" s="18" t="str">
        <f t="shared" ca="1" si="217"/>
        <v/>
      </c>
      <c r="AB91" s="14">
        <f>1</f>
        <v>1</v>
      </c>
      <c r="AD91" s="16">
        <f ca="1">VLOOKUP(AD$94,$BF$43:$FC$57,23,FALSE)</f>
        <v>1.9255950000000001E-2</v>
      </c>
      <c r="AE91" s="16">
        <f t="shared" ref="AE91:AO91" ca="1" si="218">VLOOKUP(AE$94,$BF$43:$FC$57,23,FALSE)</f>
        <v>1.542228E-2</v>
      </c>
      <c r="AF91" s="16">
        <f t="shared" ca="1" si="218"/>
        <v>-1.830348E-2</v>
      </c>
      <c r="AG91" s="16">
        <f t="shared" ca="1" si="218"/>
        <v>0.1103958</v>
      </c>
      <c r="AH91" s="16">
        <f t="shared" ca="1" si="218"/>
        <v>-4.0324920000000007E-2</v>
      </c>
      <c r="AI91" s="16">
        <f t="shared" ca="1" si="218"/>
        <v>-3.4371399999999996E-2</v>
      </c>
      <c r="AJ91" s="16">
        <f t="shared" ca="1" si="218"/>
        <v>-4.9650059999999996E-2</v>
      </c>
      <c r="AK91" s="16">
        <f t="shared" ca="1" si="218"/>
        <v>-8.7096319999999991E-2</v>
      </c>
      <c r="AL91" s="16">
        <f t="shared" ca="1" si="218"/>
        <v>-4.6622669999999998E-2</v>
      </c>
      <c r="AM91" s="16">
        <f t="shared" ca="1" si="218"/>
        <v>6.5514559999999999E-2</v>
      </c>
      <c r="AN91" s="16">
        <f t="shared" ca="1" si="218"/>
        <v>-3.7044720000000003E-2</v>
      </c>
      <c r="AO91" s="16">
        <f t="shared" ca="1" si="218"/>
        <v>-9.558937E-3</v>
      </c>
      <c r="AP91" s="14">
        <f>1</f>
        <v>1</v>
      </c>
      <c r="AR91" s="16">
        <f ca="1">VLOOKUP(AR$94,$BF$43:$FC$57,32,FALSE)</f>
        <v>2.329117E-2</v>
      </c>
      <c r="AS91" s="16">
        <f t="shared" ref="AS91:BC91" ca="1" si="219">VLOOKUP(AS$94,$BF$43:$FC$57,32,FALSE)</f>
        <v>2.1071699999999999E-2</v>
      </c>
      <c r="AT91" s="16">
        <f t="shared" ca="1" si="219"/>
        <v>9.810389000000001E-3</v>
      </c>
      <c r="AU91" s="16">
        <f t="shared" ca="1" si="219"/>
        <v>-1.5791969999999999E-2</v>
      </c>
      <c r="AV91" s="16">
        <f t="shared" ca="1" si="219"/>
        <v>-2.0909710000000001E-2</v>
      </c>
      <c r="AW91" s="16">
        <f t="shared" ca="1" si="219"/>
        <v>-2.636467E-2</v>
      </c>
      <c r="AX91" s="16">
        <f t="shared" ca="1" si="219"/>
        <v>3.5451770000000001E-2</v>
      </c>
      <c r="AY91" s="16">
        <f t="shared" ca="1" si="219"/>
        <v>-9.3552159999999995E-3</v>
      </c>
      <c r="AZ91" s="16">
        <f t="shared" ca="1" si="219"/>
        <v>1.4012169999999999E-2</v>
      </c>
      <c r="BA91" s="16">
        <f t="shared" ca="1" si="219"/>
        <v>1.6271770000000001E-2</v>
      </c>
      <c r="BB91" s="16">
        <f t="shared" ca="1" si="219"/>
        <v>7.1426069999999996E-3</v>
      </c>
      <c r="BC91" s="16">
        <f t="shared" ca="1" si="219"/>
        <v>-7.2608209999999998E-3</v>
      </c>
      <c r="BD91" s="14">
        <f>1</f>
        <v>1</v>
      </c>
      <c r="BF91" s="18" t="str">
        <f t="shared" ref="BF91:BQ91" ca="1" si="220">VLOOKUP(BF$94,$BF$43:$FC$57,41,FALSE)</f>
        <v/>
      </c>
      <c r="BG91" s="18" t="str">
        <f t="shared" ca="1" si="220"/>
        <v/>
      </c>
      <c r="BH91" s="18" t="str">
        <f t="shared" ca="1" si="220"/>
        <v/>
      </c>
      <c r="BI91" s="18" t="str">
        <f t="shared" ca="1" si="220"/>
        <v/>
      </c>
      <c r="BJ91" s="18" t="str">
        <f t="shared" ca="1" si="220"/>
        <v/>
      </c>
      <c r="BK91" s="18" t="str">
        <f t="shared" ca="1" si="220"/>
        <v/>
      </c>
      <c r="BL91" s="18" t="str">
        <f t="shared" ca="1" si="220"/>
        <v/>
      </c>
      <c r="BM91" s="18" t="str">
        <f t="shared" ca="1" si="220"/>
        <v/>
      </c>
      <c r="BN91" s="18" t="str">
        <f t="shared" ca="1" si="220"/>
        <v/>
      </c>
      <c r="BO91" s="18" t="str">
        <f t="shared" ca="1" si="220"/>
        <v/>
      </c>
      <c r="BP91" s="16">
        <f t="shared" ca="1" si="220"/>
        <v>-4.1056089999999996E-3</v>
      </c>
      <c r="BQ91" s="16">
        <f t="shared" ca="1" si="220"/>
        <v>1.744149E-2</v>
      </c>
      <c r="BR91" s="14">
        <f>1</f>
        <v>1</v>
      </c>
      <c r="BT91" s="16">
        <f ca="1">VLOOKUP(BT$94,$BF$43:$FC$57,50,FALSE)</f>
        <v>3.2898749999999997E-2</v>
      </c>
      <c r="BU91" s="16">
        <f t="shared" ref="BU91:CE91" ca="1" si="221">VLOOKUP(BU$94,$BF$43:$FC$57,50,FALSE)</f>
        <v>-1.3142279999999999E-2</v>
      </c>
      <c r="BV91" s="16">
        <f t="shared" ca="1" si="221"/>
        <v>-4.8534240000000003E-3</v>
      </c>
      <c r="BW91" s="16">
        <f t="shared" ca="1" si="221"/>
        <v>6.8005009999999996E-3</v>
      </c>
      <c r="BX91" s="16">
        <f t="shared" ca="1" si="221"/>
        <v>-9.3628589999999994E-3</v>
      </c>
      <c r="BY91" s="16">
        <f t="shared" ca="1" si="221"/>
        <v>-1.103729E-2</v>
      </c>
      <c r="BZ91" s="16">
        <f t="shared" ca="1" si="221"/>
        <v>2.955891E-3</v>
      </c>
      <c r="CA91" s="16">
        <f t="shared" ca="1" si="221"/>
        <v>-8.5838230000000008E-3</v>
      </c>
      <c r="CB91" s="16">
        <f t="shared" ca="1" si="221"/>
        <v>-6.8880569999999995E-3</v>
      </c>
      <c r="CC91" s="16">
        <f t="shared" ca="1" si="221"/>
        <v>2.9538730000000001E-3</v>
      </c>
      <c r="CD91" s="16">
        <f t="shared" ca="1" si="221"/>
        <v>-9.8443269999999995E-4</v>
      </c>
      <c r="CE91" s="16">
        <f t="shared" ca="1" si="221"/>
        <v>-8.6470799999999997E-3</v>
      </c>
      <c r="CF91" s="14">
        <f>1</f>
        <v>1</v>
      </c>
    </row>
    <row r="92" spans="1:84" x14ac:dyDescent="0.25">
      <c r="B92" s="12">
        <f t="shared" ref="B92:M92" ca="1" si="222">VLOOKUP(B$94,$BF$43:$FC$57,56,FALSE)</f>
        <v>7.7747619555065289E-2</v>
      </c>
      <c r="C92" s="12">
        <f t="shared" ca="1" si="222"/>
        <v>7.5415862085010318E-2</v>
      </c>
      <c r="D92" s="12">
        <f t="shared" ca="1" si="222"/>
        <v>1.7833577791911751E-2</v>
      </c>
      <c r="E92" s="12">
        <f t="shared" ca="1" si="222"/>
        <v>5.9406214166309364E-3</v>
      </c>
      <c r="F92" s="12">
        <f t="shared" ca="1" si="222"/>
        <v>1.2022367096322824E-3</v>
      </c>
      <c r="G92" s="12">
        <f t="shared" ca="1" si="222"/>
        <v>-3.956075031628975E-2</v>
      </c>
      <c r="H92" s="12">
        <f t="shared" ca="1" si="222"/>
        <v>6.1530517515092538E-2</v>
      </c>
      <c r="I92" s="12">
        <f t="shared" ca="1" si="222"/>
        <v>-8.4536560476329903E-2</v>
      </c>
      <c r="J92" s="12">
        <f t="shared" ca="1" si="222"/>
        <v>-4.1492753295498279E-2</v>
      </c>
      <c r="K92" s="12">
        <f t="shared" ca="1" si="222"/>
        <v>9.9924749775310934E-2</v>
      </c>
      <c r="L92" s="12">
        <f t="shared" ca="1" si="222"/>
        <v>1.2680176460874281E-2</v>
      </c>
      <c r="M92" s="12">
        <f t="shared" ca="1" si="222"/>
        <v>-6.3111047106947094E-2</v>
      </c>
      <c r="N92" s="20">
        <f>1</f>
        <v>1</v>
      </c>
      <c r="P92" s="18">
        <f ca="1">VLOOKUP(P$94,$BF$43:$FC$57,65,FALSE)</f>
        <v>8.4882998468473053E-2</v>
      </c>
      <c r="Q92" s="18">
        <f t="shared" ref="Q92:AA92" ca="1" si="223">VLOOKUP(Q$94,$BF$43:$FC$57,65,FALSE)</f>
        <v>6.0872626195565743E-2</v>
      </c>
      <c r="R92" s="18">
        <f t="shared" ca="1" si="223"/>
        <v>2.0793396727591014E-2</v>
      </c>
      <c r="S92" s="18">
        <f t="shared" ca="1" si="223"/>
        <v>-5.9899401342831705E-3</v>
      </c>
      <c r="T92" s="18">
        <f t="shared" ca="1" si="223"/>
        <v>2.6100960878633769E-2</v>
      </c>
      <c r="U92" s="18">
        <f t="shared" ca="1" si="223"/>
        <v>-4.2093417449163464E-2</v>
      </c>
      <c r="V92" s="18">
        <f t="shared" ca="1" si="223"/>
        <v>4.5548886230352602E-2</v>
      </c>
      <c r="W92" s="18">
        <f t="shared" ca="1" si="223"/>
        <v>-6.9583281810312772E-2</v>
      </c>
      <c r="X92" s="18">
        <f t="shared" ca="1" si="223"/>
        <v>-3.4557459318366811E-2</v>
      </c>
      <c r="Y92" s="18">
        <f t="shared" ca="1" si="223"/>
        <v>7.066009935400637E-2</v>
      </c>
      <c r="Z92" s="18">
        <f t="shared" ca="1" si="223"/>
        <v>5.4007558503831161E-2</v>
      </c>
      <c r="AA92" s="18">
        <f t="shared" ca="1" si="223"/>
        <v>-3.7974529130477344E-2</v>
      </c>
      <c r="AB92" s="14">
        <f>1</f>
        <v>1</v>
      </c>
      <c r="AD92" s="16">
        <f ca="1">VLOOKUP(AD$94,$BF$43:$FC$57,74,FALSE)</f>
        <v>2.0089854412009337E-2</v>
      </c>
      <c r="AE92" s="16">
        <f t="shared" ref="AE92:AO92" ca="1" si="224">VLOOKUP(AE$94,$BF$43:$FC$57,74,FALSE)</f>
        <v>1.5360961386636602E-2</v>
      </c>
      <c r="AF92" s="16">
        <f t="shared" ca="1" si="224"/>
        <v>-1.8123654842690025E-2</v>
      </c>
      <c r="AG92" s="16">
        <f t="shared" ca="1" si="224"/>
        <v>0.11123565374430922</v>
      </c>
      <c r="AH92" s="16">
        <f t="shared" ca="1" si="224"/>
        <v>-3.9749511042901475E-2</v>
      </c>
      <c r="AI92" s="16">
        <f t="shared" ca="1" si="224"/>
        <v>-3.2670734339945051E-2</v>
      </c>
      <c r="AJ92" s="16">
        <f t="shared" ca="1" si="224"/>
        <v>-5.0573928716768142E-2</v>
      </c>
      <c r="AK92" s="16">
        <f t="shared" ca="1" si="224"/>
        <v>-8.190462654690378E-2</v>
      </c>
      <c r="AL92" s="16">
        <f t="shared" ca="1" si="224"/>
        <v>-4.6039076003299248E-2</v>
      </c>
      <c r="AM92" s="16">
        <f t="shared" ca="1" si="224"/>
        <v>6.131941430834071E-2</v>
      </c>
      <c r="AN92" s="16">
        <f t="shared" ca="1" si="224"/>
        <v>-3.6522757061865523E-2</v>
      </c>
      <c r="AO92" s="16">
        <f t="shared" ca="1" si="224"/>
        <v>-9.1113940357475821E-3</v>
      </c>
      <c r="AP92" s="14">
        <f>1</f>
        <v>1</v>
      </c>
      <c r="AR92" s="16">
        <f ca="1">VLOOKUP(AR$94,$BF$43:$FC$57,83,FALSE)</f>
        <v>2.3532914185621347E-2</v>
      </c>
      <c r="AS92" s="16">
        <f t="shared" ref="AS92:BC92" ca="1" si="225">VLOOKUP(AS$94,$BF$43:$FC$57,83,FALSE)</f>
        <v>2.1288948282076031E-2</v>
      </c>
      <c r="AT92" s="16">
        <f t="shared" ca="1" si="225"/>
        <v>1.0057467480554107E-2</v>
      </c>
      <c r="AU92" s="16">
        <f t="shared" ca="1" si="225"/>
        <v>-1.5838671492924096E-2</v>
      </c>
      <c r="AV92" s="16">
        <f t="shared" ca="1" si="225"/>
        <v>-2.0504610679973577E-2</v>
      </c>
      <c r="AW92" s="16">
        <f t="shared" ca="1" si="225"/>
        <v>-2.6222760936099911E-2</v>
      </c>
      <c r="AX92" s="16">
        <f t="shared" ca="1" si="225"/>
        <v>3.5358827961848943E-2</v>
      </c>
      <c r="AY92" s="16">
        <f t="shared" ca="1" si="225"/>
        <v>-9.0001080748798971E-3</v>
      </c>
      <c r="AZ92" s="16">
        <f t="shared" ca="1" si="225"/>
        <v>1.4168437221799855E-2</v>
      </c>
      <c r="BA92" s="16">
        <f t="shared" ca="1" si="225"/>
        <v>1.6345371035918595E-2</v>
      </c>
      <c r="BB92" s="16">
        <f t="shared" ca="1" si="225"/>
        <v>7.4111176143952864E-3</v>
      </c>
      <c r="BC92" s="16">
        <f t="shared" ca="1" si="225"/>
        <v>-7.2672139640151436E-3</v>
      </c>
      <c r="BD92" s="14">
        <f>1</f>
        <v>1</v>
      </c>
      <c r="BF92" s="18">
        <f t="shared" ref="BF92:BQ92" ca="1" si="226">VLOOKUP(BF$94,$BF$43:$FC$57,92,FALSE)</f>
        <v>1.2098998682601461E-2</v>
      </c>
      <c r="BG92" s="18">
        <f t="shared" ca="1" si="226"/>
        <v>4.265722042049102E-2</v>
      </c>
      <c r="BH92" s="18">
        <f t="shared" ca="1" si="226"/>
        <v>8.4428346603813154E-3</v>
      </c>
      <c r="BI92" s="18">
        <f t="shared" ca="1" si="226"/>
        <v>-1.3623739608971799E-2</v>
      </c>
      <c r="BJ92" s="18">
        <f t="shared" ca="1" si="226"/>
        <v>4.4712285658412038E-2</v>
      </c>
      <c r="BK92" s="18">
        <f t="shared" ca="1" si="226"/>
        <v>-3.1886637876226247E-3</v>
      </c>
      <c r="BL92" s="18">
        <f t="shared" ca="1" si="226"/>
        <v>2.7822116358712509E-2</v>
      </c>
      <c r="BM92" s="18">
        <f t="shared" ca="1" si="226"/>
        <v>-7.9312949847827094E-2</v>
      </c>
      <c r="BN92" s="18">
        <f t="shared" ca="1" si="226"/>
        <v>-5.7188084945273124E-2</v>
      </c>
      <c r="BO92" s="18">
        <f t="shared" ca="1" si="226"/>
        <v>7.7335035634428465E-2</v>
      </c>
      <c r="BP92" s="16">
        <f t="shared" ca="1" si="226"/>
        <v>-4.685684465969427E-3</v>
      </c>
      <c r="BQ92" s="16">
        <f t="shared" ca="1" si="226"/>
        <v>1.728195773943085E-2</v>
      </c>
      <c r="BR92" s="14">
        <f>1</f>
        <v>1</v>
      </c>
      <c r="BT92" s="16">
        <f ca="1">VLOOKUP(BT$94,$BF$43:$FC$57,101,FALSE)</f>
        <v>3.3071966737785077E-2</v>
      </c>
      <c r="BU92" s="16">
        <f t="shared" ref="BU92:CE92" ca="1" si="227">VLOOKUP(BU$94,$BF$43:$FC$57,101,FALSE)</f>
        <v>-1.3018171498347369E-2</v>
      </c>
      <c r="BV92" s="16">
        <f t="shared" ca="1" si="227"/>
        <v>-4.8620493153201131E-3</v>
      </c>
      <c r="BW92" s="16">
        <f t="shared" ca="1" si="227"/>
        <v>6.9458388282744076E-3</v>
      </c>
      <c r="BX92" s="16">
        <f t="shared" ca="1" si="227"/>
        <v>-9.1827610189311216E-3</v>
      </c>
      <c r="BY92" s="16">
        <f t="shared" ca="1" si="227"/>
        <v>-1.0921025920081016E-2</v>
      </c>
      <c r="BZ92" s="16">
        <f t="shared" ca="1" si="227"/>
        <v>3.0776702298681543E-3</v>
      </c>
      <c r="CA92" s="16">
        <f t="shared" ca="1" si="227"/>
        <v>-8.4703144950588703E-3</v>
      </c>
      <c r="CB92" s="16">
        <f t="shared" ca="1" si="227"/>
        <v>-6.8172445956933394E-3</v>
      </c>
      <c r="CC92" s="16">
        <f t="shared" ca="1" si="227"/>
        <v>3.1171139099504153E-3</v>
      </c>
      <c r="CD92" s="16">
        <f t="shared" ca="1" si="227"/>
        <v>-8.6718912665030698E-4</v>
      </c>
      <c r="CE92" s="16">
        <f t="shared" ca="1" si="227"/>
        <v>-8.5190062782556433E-3</v>
      </c>
      <c r="CF92" s="14">
        <f>1</f>
        <v>1</v>
      </c>
    </row>
    <row r="93" spans="1:84" x14ac:dyDescent="0.25">
      <c r="B93" s="12">
        <f t="shared" ref="B93:M93" ca="1" si="228">VLOOKUP(B$94,$BF$59:$FC$70,5,FALSE)</f>
        <v>-3.0222389999999998E-2</v>
      </c>
      <c r="C93" s="12">
        <f t="shared" ca="1" si="228"/>
        <v>5.7820460000000004E-2</v>
      </c>
      <c r="D93" s="12">
        <f t="shared" ca="1" si="228"/>
        <v>-2.4087459999999998E-3</v>
      </c>
      <c r="E93" s="12">
        <f t="shared" ca="1" si="228"/>
        <v>2.5445760000000001E-2</v>
      </c>
      <c r="F93" s="12">
        <f t="shared" ca="1" si="228"/>
        <v>2.2821950000000001E-2</v>
      </c>
      <c r="G93" s="12">
        <f t="shared" ca="1" si="228"/>
        <v>-1.6291839999999998E-2</v>
      </c>
      <c r="H93" s="12">
        <f t="shared" ca="1" si="228"/>
        <v>-3.9783979999999997E-2</v>
      </c>
      <c r="I93" s="12">
        <f t="shared" ca="1" si="228"/>
        <v>3.1683539999999996E-2</v>
      </c>
      <c r="J93" s="12">
        <f t="shared" ca="1" si="228"/>
        <v>9.2676719999999994E-3</v>
      </c>
      <c r="K93" s="12">
        <f t="shared" ca="1" si="228"/>
        <v>-4.0691390000000001E-2</v>
      </c>
      <c r="L93" s="12">
        <f t="shared" ca="1" si="228"/>
        <v>3.7349849999999997E-2</v>
      </c>
      <c r="M93" s="12">
        <f t="shared" ca="1" si="228"/>
        <v>-2.4063690000000002E-2</v>
      </c>
      <c r="N93" s="20" t="str">
        <f>G9</f>
        <v>Open-End Investment Company</v>
      </c>
      <c r="P93" s="18" t="str">
        <f ca="1">VLOOKUP(P$94,$BF$59:$FC$70,14,FALSE)</f>
        <v/>
      </c>
      <c r="Q93" s="18" t="str">
        <f t="shared" ref="Q93:AA93" ca="1" si="229">VLOOKUP(Q$94,$BF$59:$FC$70,14,FALSE)</f>
        <v/>
      </c>
      <c r="R93" s="18" t="str">
        <f t="shared" ca="1" si="229"/>
        <v/>
      </c>
      <c r="S93" s="18" t="str">
        <f t="shared" ca="1" si="229"/>
        <v/>
      </c>
      <c r="T93" s="18" t="str">
        <f t="shared" ca="1" si="229"/>
        <v/>
      </c>
      <c r="U93" s="18" t="str">
        <f t="shared" ca="1" si="229"/>
        <v/>
      </c>
      <c r="V93" s="18" t="str">
        <f t="shared" ca="1" si="229"/>
        <v/>
      </c>
      <c r="W93" s="18" t="str">
        <f t="shared" ca="1" si="229"/>
        <v/>
      </c>
      <c r="X93" s="18" t="str">
        <f t="shared" ca="1" si="229"/>
        <v/>
      </c>
      <c r="Y93" s="18" t="str">
        <f t="shared" ca="1" si="229"/>
        <v/>
      </c>
      <c r="Z93" s="18" t="str">
        <f t="shared" ca="1" si="229"/>
        <v/>
      </c>
      <c r="AA93" s="18" t="str">
        <f t="shared" ca="1" si="229"/>
        <v/>
      </c>
      <c r="AB93" s="14">
        <f>P9</f>
        <v>0</v>
      </c>
      <c r="AD93" s="16">
        <f ca="1">VLOOKUP(AD$94,$BF$59:$FC$70,23,FALSE)</f>
        <v>-6.7161899999999997E-2</v>
      </c>
      <c r="AE93" s="16">
        <f t="shared" ref="AE93:AO93" ca="1" si="230">VLOOKUP(AE$94,$BF$59:$FC$70,23,FALSE)</f>
        <v>2.7812420000000001E-2</v>
      </c>
      <c r="AF93" s="16">
        <f t="shared" ca="1" si="230"/>
        <v>2.4509240000000002E-2</v>
      </c>
      <c r="AG93" s="16">
        <f t="shared" ca="1" si="230"/>
        <v>1.4015699999999999E-2</v>
      </c>
      <c r="AH93" s="16">
        <f t="shared" ca="1" si="230"/>
        <v>2.0004019999999997E-2</v>
      </c>
      <c r="AI93" s="16">
        <f t="shared" ca="1" si="230"/>
        <v>3.4036209999999997E-2</v>
      </c>
      <c r="AJ93" s="16">
        <f t="shared" ca="1" si="230"/>
        <v>8.3482310000000011E-3</v>
      </c>
      <c r="AK93" s="16">
        <f t="shared" ca="1" si="230"/>
        <v>4.7324169999999999E-2</v>
      </c>
      <c r="AL93" s="16">
        <f t="shared" ca="1" si="230"/>
        <v>-8.1168469999999993E-2</v>
      </c>
      <c r="AM93" s="16">
        <f t="shared" ca="1" si="230"/>
        <v>2.2005319999999998E-2</v>
      </c>
      <c r="AN93" s="16">
        <f t="shared" ca="1" si="230"/>
        <v>-3.2415250000000003E-3</v>
      </c>
      <c r="AO93" s="16">
        <f t="shared" ca="1" si="230"/>
        <v>-5.1835649999999997E-2</v>
      </c>
      <c r="AP93" s="14">
        <f>Y9</f>
        <v>0</v>
      </c>
      <c r="AR93" s="16">
        <f ca="1">VLOOKUP(AR$94,$BF$59:$FC$70,32,FALSE)</f>
        <v>2.1303640000000002E-2</v>
      </c>
      <c r="AS93" s="16">
        <f t="shared" ref="AS93:BC93" ca="1" si="231">VLOOKUP(AS$94,$BF$59:$FC$70,32,FALSE)</f>
        <v>1.621446E-2</v>
      </c>
      <c r="AT93" s="16">
        <f t="shared" ca="1" si="231"/>
        <v>1.3405670000000001E-2</v>
      </c>
      <c r="AU93" s="16">
        <f t="shared" ca="1" si="231"/>
        <v>1.225709E-2</v>
      </c>
      <c r="AV93" s="16">
        <f t="shared" ca="1" si="231"/>
        <v>6.9040970000000005E-3</v>
      </c>
      <c r="AW93" s="16">
        <f t="shared" ca="1" si="231"/>
        <v>1.4404500000000001E-2</v>
      </c>
      <c r="AX93" s="16">
        <f t="shared" ca="1" si="231"/>
        <v>9.5020810000000008E-3</v>
      </c>
      <c r="AY93" s="16">
        <f t="shared" ca="1" si="231"/>
        <v>1.4910950000000001E-2</v>
      </c>
      <c r="AZ93" s="16">
        <f t="shared" ca="1" si="231"/>
        <v>5.7345860000000007E-3</v>
      </c>
      <c r="BA93" s="16">
        <f t="shared" ca="1" si="231"/>
        <v>-4.4135490000000001E-3</v>
      </c>
      <c r="BB93" s="16">
        <f t="shared" ca="1" si="231"/>
        <v>1.9655080000000002E-2</v>
      </c>
      <c r="BC93" s="16">
        <f t="shared" ca="1" si="231"/>
        <v>9.9683259999999996E-3</v>
      </c>
      <c r="BD93" s="14">
        <f>AH9</f>
        <v>0</v>
      </c>
      <c r="BF93" s="18" t="str">
        <f t="shared" ref="BF93:BQ93" ca="1" si="232">VLOOKUP(BF$94,$BF$59:$FC$70,41,FALSE)</f>
        <v/>
      </c>
      <c r="BG93" s="18" t="str">
        <f t="shared" ca="1" si="232"/>
        <v/>
      </c>
      <c r="BH93" s="18" t="str">
        <f t="shared" ca="1" si="232"/>
        <v/>
      </c>
      <c r="BI93" s="18" t="str">
        <f t="shared" ca="1" si="232"/>
        <v/>
      </c>
      <c r="BJ93" s="18" t="str">
        <f t="shared" ca="1" si="232"/>
        <v/>
      </c>
      <c r="BK93" s="18" t="str">
        <f t="shared" ca="1" si="232"/>
        <v/>
      </c>
      <c r="BL93" s="18" t="str">
        <f t="shared" ca="1" si="232"/>
        <v/>
      </c>
      <c r="BM93" s="18" t="str">
        <f t="shared" ca="1" si="232"/>
        <v/>
      </c>
      <c r="BN93" s="18" t="str">
        <f t="shared" ca="1" si="232"/>
        <v/>
      </c>
      <c r="BO93" s="18" t="str">
        <f t="shared" ca="1" si="232"/>
        <v/>
      </c>
      <c r="BP93" s="18" t="str">
        <f t="shared" ca="1" si="232"/>
        <v/>
      </c>
      <c r="BQ93" s="18" t="str">
        <f t="shared" ca="1" si="232"/>
        <v/>
      </c>
      <c r="BR93" s="14">
        <f>AQ9</f>
        <v>0</v>
      </c>
      <c r="BT93" s="16">
        <f ca="1">VLOOKUP(BT$94,$BF$59:$FC$70,50,FALSE)</f>
        <v>2.1492610000000002E-2</v>
      </c>
      <c r="BU93" s="16">
        <f t="shared" ref="BU93:CE93" ca="1" si="233">VLOOKUP(BU$94,$BF$59:$FC$70,50,FALSE)</f>
        <v>4.6855769999999998E-3</v>
      </c>
      <c r="BV93" s="16">
        <f t="shared" ca="1" si="233"/>
        <v>-4.5613160000000002E-3</v>
      </c>
      <c r="BW93" s="16">
        <f t="shared" ca="1" si="233"/>
        <v>1.4561789999999998E-2</v>
      </c>
      <c r="BX93" s="16">
        <f t="shared" ca="1" si="233"/>
        <v>2.2283219999999999E-2</v>
      </c>
      <c r="BY93" s="16">
        <f t="shared" ca="1" si="233"/>
        <v>2.847727E-3</v>
      </c>
      <c r="BZ93" s="16">
        <f t="shared" ca="1" si="233"/>
        <v>9.533937000000001E-4</v>
      </c>
      <c r="CA93" s="16">
        <f t="shared" ca="1" si="233"/>
        <v>5.2220960000000007E-3</v>
      </c>
      <c r="CB93" s="16">
        <f t="shared" ca="1" si="233"/>
        <v>-2.6980480000000001E-2</v>
      </c>
      <c r="CC93" s="16">
        <f t="shared" ca="1" si="233"/>
        <v>9.6283700000000007E-3</v>
      </c>
      <c r="CD93" s="16">
        <f t="shared" ca="1" si="233"/>
        <v>2.933536E-3</v>
      </c>
      <c r="CE93" s="16">
        <f t="shared" ca="1" si="233"/>
        <v>-1.0251690000000001E-2</v>
      </c>
      <c r="CF93" s="14">
        <f>AZ9</f>
        <v>0</v>
      </c>
    </row>
    <row r="94" spans="1:84" x14ac:dyDescent="0.25">
      <c r="B94" s="12">
        <f t="shared" ref="B94:M94" ca="1" si="234">VLOOKUP(B$94,$BF$59:$FC$70,56,FALSE)</f>
        <v>-3.0156906206996827E-2</v>
      </c>
      <c r="C94" s="12">
        <f t="shared" ca="1" si="234"/>
        <v>5.8179795464019503E-2</v>
      </c>
      <c r="D94" s="12">
        <f t="shared" ca="1" si="234"/>
        <v>-2.7202819449829909E-3</v>
      </c>
      <c r="E94" s="12">
        <f t="shared" ca="1" si="234"/>
        <v>2.448327553529123E-2</v>
      </c>
      <c r="F94" s="12">
        <f t="shared" ca="1" si="234"/>
        <v>1.8333525916646057E-2</v>
      </c>
      <c r="G94" s="12">
        <f t="shared" ca="1" si="234"/>
        <v>-1.7980765096246288E-2</v>
      </c>
      <c r="H94" s="12">
        <f t="shared" ca="1" si="234"/>
        <v>-3.9687462751193808E-2</v>
      </c>
      <c r="I94" s="12">
        <f t="shared" ca="1" si="234"/>
        <v>3.1770236997558106E-2</v>
      </c>
      <c r="J94" s="12">
        <f t="shared" ca="1" si="234"/>
        <v>9.081445764201633E-3</v>
      </c>
      <c r="K94" s="12">
        <f t="shared" ca="1" si="234"/>
        <v>-4.0884351589852382E-2</v>
      </c>
      <c r="L94" s="12">
        <f t="shared" ca="1" si="234"/>
        <v>3.7476313326179685E-2</v>
      </c>
      <c r="M94" s="12">
        <f t="shared" ca="1" si="234"/>
        <v>-2.4842138722316949E-2</v>
      </c>
      <c r="N94" s="20">
        <f>BF9</f>
        <v>0</v>
      </c>
      <c r="P94" s="18">
        <f ca="1">VLOOKUP(P$94,$BF$59:$FC$70,65,FALSE)</f>
        <v>-9.5213177144913983E-5</v>
      </c>
      <c r="Q94" s="18">
        <f t="shared" ref="Q94:AA94" ca="1" si="235">VLOOKUP(Q$94,$BF$59:$FC$70,65,FALSE)</f>
        <v>5.5594200258771286E-2</v>
      </c>
      <c r="R94" s="18">
        <f t="shared" ca="1" si="235"/>
        <v>-6.1348363482280396E-3</v>
      </c>
      <c r="S94" s="18">
        <f t="shared" ca="1" si="235"/>
        <v>1.862951177057063E-2</v>
      </c>
      <c r="T94" s="18">
        <f t="shared" ca="1" si="235"/>
        <v>2.5244167800758707E-2</v>
      </c>
      <c r="U94" s="18">
        <f t="shared" ca="1" si="235"/>
        <v>-5.806804418023598E-3</v>
      </c>
      <c r="V94" s="18">
        <f t="shared" ca="1" si="235"/>
        <v>-2.1910037564918484E-2</v>
      </c>
      <c r="W94" s="18">
        <f t="shared" ca="1" si="235"/>
        <v>2.6509819724761963E-2</v>
      </c>
      <c r="X94" s="18">
        <f t="shared" ca="1" si="235"/>
        <v>-1.592961720205894E-3</v>
      </c>
      <c r="Y94" s="18">
        <f t="shared" ca="1" si="235"/>
        <v>-3.4901185210475996E-3</v>
      </c>
      <c r="Z94" s="18">
        <f t="shared" ca="1" si="235"/>
        <v>3.343006056378036E-2</v>
      </c>
      <c r="AA94" s="18">
        <f t="shared" ca="1" si="235"/>
        <v>8.1519435298623676E-3</v>
      </c>
      <c r="AB94" s="14">
        <f>BO9</f>
        <v>0</v>
      </c>
      <c r="AD94" s="16">
        <f ca="1">VLOOKUP(AD$94,$BF$59:$FC$70,74,FALSE)</f>
        <v>-6.6288797187873172E-2</v>
      </c>
      <c r="AE94" s="16">
        <f t="shared" ref="AE94:AO94" ca="1" si="236">VLOOKUP(AE$94,$BF$59:$FC$70,74,FALSE)</f>
        <v>2.78623778432344E-2</v>
      </c>
      <c r="AF94" s="16">
        <f t="shared" ca="1" si="236"/>
        <v>2.5187371449080894E-2</v>
      </c>
      <c r="AG94" s="16">
        <f t="shared" ca="1" si="236"/>
        <v>1.4627899653616012E-2</v>
      </c>
      <c r="AH94" s="16">
        <f t="shared" ca="1" si="236"/>
        <v>2.0025993397562433E-2</v>
      </c>
      <c r="AI94" s="16">
        <f t="shared" ca="1" si="236"/>
        <v>3.4559429298981391E-2</v>
      </c>
      <c r="AJ94" s="16">
        <f t="shared" ca="1" si="236"/>
        <v>8.9122156113085171E-3</v>
      </c>
      <c r="AK94" s="16">
        <f t="shared" ca="1" si="236"/>
        <v>4.7992523254955233E-2</v>
      </c>
      <c r="AL94" s="16">
        <f t="shared" ca="1" si="236"/>
        <v>-8.0381537074625656E-2</v>
      </c>
      <c r="AM94" s="16">
        <f t="shared" ca="1" si="236"/>
        <v>2.2723197583769797E-2</v>
      </c>
      <c r="AN94" s="16">
        <f t="shared" ca="1" si="236"/>
        <v>-2.5943472773306232E-3</v>
      </c>
      <c r="AO94" s="16">
        <f t="shared" ca="1" si="236"/>
        <v>-5.1045395243033538E-2</v>
      </c>
      <c r="AP94" s="14">
        <f>BX9</f>
        <v>0</v>
      </c>
      <c r="AR94" s="16">
        <f ca="1">VLOOKUP(AR$94,$BF$59:$FC$70,83,FALSE)</f>
        <v>2.124437206325468E-2</v>
      </c>
      <c r="AS94" s="16">
        <f t="shared" ref="AS94:BC94" ca="1" si="237">VLOOKUP(AS$94,$BF$59:$FC$70,83,FALSE)</f>
        <v>1.6309979585378429E-2</v>
      </c>
      <c r="AT94" s="16">
        <f t="shared" ca="1" si="237"/>
        <v>1.3763042269491184E-2</v>
      </c>
      <c r="AU94" s="16">
        <f t="shared" ca="1" si="237"/>
        <v>1.2087754196019585E-2</v>
      </c>
      <c r="AV94" s="16">
        <f t="shared" ca="1" si="237"/>
        <v>7.3197281571719744E-3</v>
      </c>
      <c r="AW94" s="16">
        <f t="shared" ca="1" si="237"/>
        <v>1.4727600780453633E-2</v>
      </c>
      <c r="AX94" s="16">
        <f t="shared" ca="1" si="237"/>
        <v>9.4660403100955519E-3</v>
      </c>
      <c r="AY94" s="16">
        <f t="shared" ca="1" si="237"/>
        <v>1.5283590057716073E-2</v>
      </c>
      <c r="AZ94" s="16">
        <f t="shared" ca="1" si="237"/>
        <v>5.9155920481134758E-3</v>
      </c>
      <c r="BA94" s="16">
        <f t="shared" ca="1" si="237"/>
        <v>-4.4509374396239382E-3</v>
      </c>
      <c r="BB94" s="16">
        <f t="shared" ca="1" si="237"/>
        <v>2.0085746072672727E-2</v>
      </c>
      <c r="BC94" s="16">
        <f t="shared" ca="1" si="237"/>
        <v>9.9233694257750173E-3</v>
      </c>
      <c r="BD94" s="14">
        <f>BG9</f>
        <v>0</v>
      </c>
      <c r="BF94" s="18">
        <f t="shared" ref="BF94:BQ94" ca="1" si="238">VLOOKUP(BF$94,$BF$59:$FC$70,92,FALSE)</f>
        <v>9.1600025433923923E-3</v>
      </c>
      <c r="BG94" s="18">
        <f t="shared" ca="1" si="238"/>
        <v>6.1063185416939572E-2</v>
      </c>
      <c r="BH94" s="18">
        <f t="shared" ca="1" si="238"/>
        <v>-1.2982161129493614E-2</v>
      </c>
      <c r="BI94" s="18">
        <f t="shared" ca="1" si="238"/>
        <v>-5.2787762833175107E-3</v>
      </c>
      <c r="BJ94" s="18">
        <f t="shared" ca="1" si="238"/>
        <v>2.720005062859146E-2</v>
      </c>
      <c r="BK94" s="18">
        <f t="shared" ca="1" si="238"/>
        <v>2.1532676082590175E-2</v>
      </c>
      <c r="BL94" s="18">
        <f t="shared" ca="1" si="238"/>
        <v>9.4093235135378191E-4</v>
      </c>
      <c r="BM94" s="18">
        <f t="shared" ca="1" si="238"/>
        <v>4.8137694697634285E-2</v>
      </c>
      <c r="BN94" s="18">
        <f t="shared" ca="1" si="238"/>
        <v>3.9575263586465632E-3</v>
      </c>
      <c r="BO94" s="18">
        <f t="shared" ca="1" si="238"/>
        <v>5.3240102329893076E-2</v>
      </c>
      <c r="BP94" s="18">
        <f t="shared" ca="1" si="238"/>
        <v>3.3175430465102948E-2</v>
      </c>
      <c r="BQ94" s="18">
        <f t="shared" ca="1" si="238"/>
        <v>-1.3566098010012524E-2</v>
      </c>
      <c r="BR94" s="14">
        <f>BP9</f>
        <v>0</v>
      </c>
      <c r="BT94" s="16">
        <f ca="1">VLOOKUP(BT$94,$BF$59:$FC$70,101,FALSE)</f>
        <v>2.1724335793111883E-2</v>
      </c>
      <c r="BU94" s="16">
        <f t="shared" ref="BU94:CE94" ca="1" si="239">VLOOKUP(BU$94,$BF$59:$FC$70,101,FALSE)</f>
        <v>4.8367225218870638E-3</v>
      </c>
      <c r="BV94" s="16">
        <f t="shared" ca="1" si="239"/>
        <v>-4.4556464424149386E-3</v>
      </c>
      <c r="BW94" s="16">
        <f t="shared" ca="1" si="239"/>
        <v>1.4610486751483243E-2</v>
      </c>
      <c r="BX94" s="16">
        <f t="shared" ca="1" si="239"/>
        <v>2.2493557184677382E-2</v>
      </c>
      <c r="BY94" s="16">
        <f t="shared" ca="1" si="239"/>
        <v>3.0119344757430552E-3</v>
      </c>
      <c r="BZ94" s="16">
        <f t="shared" ca="1" si="239"/>
        <v>1.051499423539864E-3</v>
      </c>
      <c r="CA94" s="16">
        <f t="shared" ca="1" si="239"/>
        <v>5.5002118545962961E-3</v>
      </c>
      <c r="CB94" s="16">
        <f t="shared" ca="1" si="239"/>
        <v>-2.6889760603258005E-2</v>
      </c>
      <c r="CC94" s="16">
        <f t="shared" ca="1" si="239"/>
        <v>9.7477504917464226E-3</v>
      </c>
      <c r="CD94" s="16">
        <f t="shared" ca="1" si="239"/>
        <v>3.0255970585529048E-3</v>
      </c>
      <c r="CE94" s="16">
        <f t="shared" ca="1" si="239"/>
        <v>-1.0189107330627379E-2</v>
      </c>
      <c r="CF94" s="14">
        <f>BY9</f>
        <v>0</v>
      </c>
    </row>
    <row r="95" spans="1:84" x14ac:dyDescent="0.25">
      <c r="B95"/>
      <c r="C95"/>
      <c r="N95" s="19"/>
      <c r="BB95" s="11"/>
    </row>
    <row r="96" spans="1:84" ht="15.75" x14ac:dyDescent="0.25">
      <c r="A96" s="1" t="s">
        <v>0</v>
      </c>
      <c r="B96"/>
      <c r="C96"/>
      <c r="N96" s="19"/>
      <c r="O96" s="1" t="s">
        <v>15</v>
      </c>
      <c r="BB96" s="11"/>
    </row>
    <row r="97" spans="1:84" x14ac:dyDescent="0.25">
      <c r="B97" s="12">
        <f t="shared" ref="B97:M97" ca="1" si="240">VLOOKUP(B$94,$BF$4:$FC$15,6,FALSE)</f>
        <v>0.13925119999999999</v>
      </c>
      <c r="C97" s="12">
        <f t="shared" ca="1" si="240"/>
        <v>-8.8107500000000005E-2</v>
      </c>
      <c r="D97" s="12">
        <f t="shared" ca="1" si="240"/>
        <v>-3.030561E-2</v>
      </c>
      <c r="E97" s="12">
        <f t="shared" ca="1" si="240"/>
        <v>2.2949519999999998E-2</v>
      </c>
      <c r="F97" s="12">
        <f t="shared" ca="1" si="240"/>
        <v>-1.8018099999999999E-2</v>
      </c>
      <c r="G97" s="12">
        <f t="shared" ca="1" si="240"/>
        <v>-6.2299939999999998E-2</v>
      </c>
      <c r="H97" s="12">
        <f t="shared" ca="1" si="240"/>
        <v>-2.124623E-3</v>
      </c>
      <c r="I97" s="12" t="str">
        <f t="shared" ca="1" si="240"/>
        <v/>
      </c>
      <c r="J97" s="12" t="str">
        <f t="shared" ca="1" si="240"/>
        <v/>
      </c>
      <c r="K97" s="12" t="str">
        <f t="shared" ca="1" si="240"/>
        <v/>
      </c>
      <c r="L97" s="12" t="str">
        <f t="shared" ca="1" si="240"/>
        <v/>
      </c>
      <c r="M97" s="12" t="str">
        <f t="shared" ca="1" si="240"/>
        <v/>
      </c>
      <c r="N97" s="20">
        <f>1</f>
        <v>1</v>
      </c>
      <c r="P97" s="12">
        <f ca="1">+VLOOKUP(P$94,$BF$4:$FC$15,15,FALSE)</f>
        <v>2.0437609999999998E-2</v>
      </c>
      <c r="Q97" s="12">
        <f t="shared" ref="Q97:AA97" ca="1" si="241">+VLOOKUP(Q$94,$BF$4:$FC$15,15,FALSE)</f>
        <v>-3.4827509999999999E-2</v>
      </c>
      <c r="R97" s="12">
        <f t="shared" ca="1" si="241"/>
        <v>-2.872427E-2</v>
      </c>
      <c r="S97" s="12">
        <f t="shared" ca="1" si="241"/>
        <v>5.713033E-2</v>
      </c>
      <c r="T97" s="12">
        <f t="shared" ca="1" si="241"/>
        <v>-1.2759879999999999E-2</v>
      </c>
      <c r="U97" s="12">
        <f t="shared" ca="1" si="241"/>
        <v>-1.7345120000000002E-2</v>
      </c>
      <c r="V97" s="12">
        <f t="shared" ca="1" si="241"/>
        <v>3.4276330000000001E-2</v>
      </c>
      <c r="W97" s="12" t="str">
        <f t="shared" ca="1" si="241"/>
        <v/>
      </c>
      <c r="X97" s="12" t="str">
        <f t="shared" ca="1" si="241"/>
        <v/>
      </c>
      <c r="Y97" s="12" t="str">
        <f t="shared" ca="1" si="241"/>
        <v/>
      </c>
      <c r="Z97" s="12" t="str">
        <f t="shared" ca="1" si="241"/>
        <v/>
      </c>
      <c r="AA97" s="12" t="str">
        <f t="shared" ca="1" si="241"/>
        <v/>
      </c>
      <c r="AB97" s="14">
        <f>1</f>
        <v>1</v>
      </c>
      <c r="AD97" s="12">
        <f ca="1">+VLOOKUP(AD$94,$BF$4:$FC$15,24,FALSE)</f>
        <v>-5.5733989999999997E-3</v>
      </c>
      <c r="AE97" s="12">
        <f t="shared" ref="AE97:AO97" ca="1" si="242">+VLOOKUP(AE$94,$BF$4:$FC$15,24,FALSE)</f>
        <v>3.2811720000000002E-3</v>
      </c>
      <c r="AF97" s="12">
        <f t="shared" ca="1" si="242"/>
        <v>1.2565960000000001E-2</v>
      </c>
      <c r="AG97" s="12">
        <f t="shared" ca="1" si="242"/>
        <v>5.6327540000000004E-4</v>
      </c>
      <c r="AH97" s="12">
        <f t="shared" ca="1" si="242"/>
        <v>-1.7989160000000001E-2</v>
      </c>
      <c r="AI97" s="12">
        <f t="shared" ca="1" si="242"/>
        <v>1.2551840000000002E-2</v>
      </c>
      <c r="AJ97" s="12">
        <f t="shared" ca="1" si="242"/>
        <v>-4.2661829999999998E-3</v>
      </c>
      <c r="AK97" s="12" t="str">
        <f t="shared" ca="1" si="242"/>
        <v/>
      </c>
      <c r="AL97" s="12" t="str">
        <f t="shared" ca="1" si="242"/>
        <v/>
      </c>
      <c r="AM97" s="12" t="str">
        <f t="shared" ca="1" si="242"/>
        <v/>
      </c>
      <c r="AN97" s="12" t="str">
        <f t="shared" ca="1" si="242"/>
        <v/>
      </c>
      <c r="AO97" s="12" t="str">
        <f t="shared" ca="1" si="242"/>
        <v/>
      </c>
      <c r="AP97" s="14">
        <f>1</f>
        <v>1</v>
      </c>
      <c r="AR97" s="12">
        <f ca="1">+VLOOKUP(AR$94,$BF$4:$FC$15,33,FALSE)</f>
        <v>8.762839E-2</v>
      </c>
      <c r="AS97" s="12">
        <f t="shared" ref="AS97:BC97" ca="1" si="243">+VLOOKUP(AS$94,$BF$4:$FC$15,33,FALSE)</f>
        <v>-6.0572500000000001E-2</v>
      </c>
      <c r="AT97" s="12">
        <f t="shared" ca="1" si="243"/>
        <v>-2.3620470000000001E-2</v>
      </c>
      <c r="AU97" s="12">
        <f t="shared" ca="1" si="243"/>
        <v>-4.2005509999999996E-2</v>
      </c>
      <c r="AV97" s="12">
        <f t="shared" ca="1" si="243"/>
        <v>9.8918089999999997E-3</v>
      </c>
      <c r="AW97" s="12">
        <f t="shared" ca="1" si="243"/>
        <v>-9.825528E-2</v>
      </c>
      <c r="AX97" s="12">
        <f t="shared" ca="1" si="243"/>
        <v>-1.5327170000000001E-2</v>
      </c>
      <c r="AY97" s="12" t="str">
        <f t="shared" ca="1" si="243"/>
        <v/>
      </c>
      <c r="AZ97" s="12" t="str">
        <f t="shared" ca="1" si="243"/>
        <v/>
      </c>
      <c r="BA97" s="12" t="str">
        <f t="shared" ca="1" si="243"/>
        <v/>
      </c>
      <c r="BB97" s="12" t="str">
        <f t="shared" ca="1" si="243"/>
        <v/>
      </c>
      <c r="BC97" s="12" t="str">
        <f t="shared" ca="1" si="243"/>
        <v/>
      </c>
      <c r="BD97" s="14">
        <f>1</f>
        <v>1</v>
      </c>
      <c r="BF97" s="12">
        <f ca="1">+VLOOKUP(BF$94,$BF$4:$FC$15,42,FALSE)</f>
        <v>2.4866419999999997E-2</v>
      </c>
      <c r="BG97" s="12">
        <f t="shared" ref="BG97:BQ97" ca="1" si="244">+VLOOKUP(BG$94,$BF$4:$FC$15,42,FALSE)</f>
        <v>-3.8401749999999998E-2</v>
      </c>
      <c r="BH97" s="12">
        <f t="shared" ca="1" si="244"/>
        <v>2.0093139999999999E-2</v>
      </c>
      <c r="BI97" s="12">
        <f t="shared" ca="1" si="244"/>
        <v>9.859062E-3</v>
      </c>
      <c r="BJ97" s="12">
        <f t="shared" ca="1" si="244"/>
        <v>6.3637009999999994E-2</v>
      </c>
      <c r="BK97" s="12">
        <f t="shared" ca="1" si="244"/>
        <v>1.061083E-2</v>
      </c>
      <c r="BL97" s="12">
        <f t="shared" ca="1" si="244"/>
        <v>3.1194570000000001E-2</v>
      </c>
      <c r="BM97" s="12" t="str">
        <f t="shared" ca="1" si="244"/>
        <v/>
      </c>
      <c r="BN97" s="12" t="str">
        <f t="shared" ca="1" si="244"/>
        <v/>
      </c>
      <c r="BO97" s="12" t="str">
        <f t="shared" ca="1" si="244"/>
        <v/>
      </c>
      <c r="BP97" s="12" t="str">
        <f t="shared" ca="1" si="244"/>
        <v/>
      </c>
      <c r="BQ97" s="12" t="str">
        <f t="shared" ca="1" si="244"/>
        <v/>
      </c>
      <c r="BR97" s="14">
        <f>1</f>
        <v>1</v>
      </c>
      <c r="BT97" s="12">
        <f ca="1">+VLOOKUP(BT$94,$BF$4:$FC$15,51,FALSE)</f>
        <v>-3.2800659999999999E-3</v>
      </c>
      <c r="BU97" s="12">
        <f t="shared" ref="BU97:CE97" ca="1" si="245">+VLOOKUP(BU$94,$BF$4:$FC$15,51,FALSE)</f>
        <v>-5.4178789999999994E-4</v>
      </c>
      <c r="BV97" s="12">
        <f t="shared" ca="1" si="245"/>
        <v>1.9876329999999999E-3</v>
      </c>
      <c r="BW97" s="12">
        <f t="shared" ca="1" si="245"/>
        <v>-1.8835029999999999E-3</v>
      </c>
      <c r="BX97" s="12">
        <f t="shared" ca="1" si="245"/>
        <v>3.7540400000000002E-3</v>
      </c>
      <c r="BY97" s="12">
        <f t="shared" ca="1" si="245"/>
        <v>0</v>
      </c>
      <c r="BZ97" s="12">
        <f t="shared" ca="1" si="245"/>
        <v>-2.8000000000000003E-4</v>
      </c>
      <c r="CA97" s="12" t="str">
        <f t="shared" ca="1" si="245"/>
        <v/>
      </c>
      <c r="CB97" s="12" t="str">
        <f t="shared" ca="1" si="245"/>
        <v/>
      </c>
      <c r="CC97" s="12" t="str">
        <f t="shared" ca="1" si="245"/>
        <v/>
      </c>
      <c r="CD97" s="12" t="str">
        <f t="shared" ca="1" si="245"/>
        <v/>
      </c>
      <c r="CE97" s="12" t="str">
        <f t="shared" ca="1" si="245"/>
        <v/>
      </c>
      <c r="CF97" s="14">
        <f>1</f>
        <v>1</v>
      </c>
    </row>
    <row r="98" spans="1:84" x14ac:dyDescent="0.25">
      <c r="B98" s="12">
        <f t="shared" ref="B98:L98" ca="1" si="246">VLOOKUP(B$94,$BF$4:$FC$15,57,FALSE)</f>
        <v>0.13995233103159396</v>
      </c>
      <c r="C98" s="12">
        <f t="shared" ca="1" si="246"/>
        <v>-8.7642955264762054E-2</v>
      </c>
      <c r="D98" s="12">
        <f t="shared" ca="1" si="246"/>
        <v>-2.968144999475145E-2</v>
      </c>
      <c r="E98" s="12">
        <f t="shared" ca="1" si="246"/>
        <v>2.4829668374723907E-2</v>
      </c>
      <c r="F98" s="12">
        <f t="shared" ca="1" si="246"/>
        <v>-1.7662164929712433E-2</v>
      </c>
      <c r="G98" s="12">
        <f t="shared" ca="1" si="246"/>
        <v>-6.275218290104774E-2</v>
      </c>
      <c r="H98" s="12">
        <f t="shared" ca="1" si="246"/>
        <v>-1.6098748152846717E-3</v>
      </c>
      <c r="I98" s="12">
        <f t="shared" ca="1" si="246"/>
        <v>-3.3378424935624672E-2</v>
      </c>
      <c r="J98" s="12" t="str">
        <f t="shared" ca="1" si="246"/>
        <v/>
      </c>
      <c r="K98" s="12" t="str">
        <f t="shared" ca="1" si="246"/>
        <v/>
      </c>
      <c r="L98" s="12" t="str">
        <f t="shared" ca="1" si="246"/>
        <v/>
      </c>
      <c r="N98" s="20">
        <f>1</f>
        <v>1</v>
      </c>
      <c r="P98" s="12">
        <f ca="1">VLOOKUP(P$94,$BF$4:$FC$15,66,FALSE)</f>
        <v>2.0448597716703806E-2</v>
      </c>
      <c r="Q98" s="12">
        <f t="shared" ref="Q98:AA98" ca="1" si="247">VLOOKUP(Q$94,$BF$4:$FC$15,66,FALSE)</f>
        <v>-3.4867533768972156E-2</v>
      </c>
      <c r="R98" s="12">
        <f t="shared" ca="1" si="247"/>
        <v>-2.8886704588127587E-2</v>
      </c>
      <c r="S98" s="12">
        <f t="shared" ca="1" si="247"/>
        <v>5.6926751947053406E-2</v>
      </c>
      <c r="T98" s="12">
        <f t="shared" ca="1" si="247"/>
        <v>-1.4866450631750381E-2</v>
      </c>
      <c r="U98" s="12">
        <f t="shared" ca="1" si="247"/>
        <v>-1.7532194699095456E-2</v>
      </c>
      <c r="V98" s="12">
        <f t="shared" ca="1" si="247"/>
        <v>3.4615300865338941E-2</v>
      </c>
      <c r="W98" s="12">
        <f t="shared" ca="1" si="247"/>
        <v>-1.4791467251253685E-2</v>
      </c>
      <c r="X98" s="12" t="str">
        <f t="shared" ca="1" si="247"/>
        <v/>
      </c>
      <c r="Y98" s="12" t="str">
        <f t="shared" ca="1" si="247"/>
        <v/>
      </c>
      <c r="Z98" s="12" t="str">
        <f t="shared" ca="1" si="247"/>
        <v/>
      </c>
      <c r="AA98" s="12" t="str">
        <f t="shared" ca="1" si="247"/>
        <v/>
      </c>
      <c r="AB98" s="14">
        <f>1</f>
        <v>1</v>
      </c>
      <c r="AD98" s="12">
        <f ca="1">VLOOKUP(AD$94,$BF$4:$FC$15,75,FALSE)</f>
        <v>-5.399403635449559E-3</v>
      </c>
      <c r="AE98" s="12">
        <f t="shared" ref="AE98:AO98" ca="1" si="248">VLOOKUP(AE$94,$BF$4:$FC$15,75,FALSE)</f>
        <v>3.4295739080901465E-3</v>
      </c>
      <c r="AF98" s="12">
        <f t="shared" ca="1" si="248"/>
        <v>1.2703942261762588E-2</v>
      </c>
      <c r="AG98" s="12">
        <f t="shared" ca="1" si="248"/>
        <v>7.8443908689999366E-4</v>
      </c>
      <c r="AH98" s="12">
        <f t="shared" ca="1" si="248"/>
        <v>-1.7858120911445331E-2</v>
      </c>
      <c r="AI98" s="12">
        <f t="shared" ca="1" si="248"/>
        <v>1.2750476713556178E-2</v>
      </c>
      <c r="AJ98" s="12">
        <f t="shared" ca="1" si="248"/>
        <v>-4.0743347451216126E-3</v>
      </c>
      <c r="AK98" s="12">
        <f t="shared" ca="1" si="248"/>
        <v>-3.8294202809665947E-3</v>
      </c>
      <c r="AL98" s="12" t="str">
        <f t="shared" ca="1" si="248"/>
        <v/>
      </c>
      <c r="AM98" s="12" t="str">
        <f t="shared" ca="1" si="248"/>
        <v/>
      </c>
      <c r="AN98" s="12" t="str">
        <f t="shared" ca="1" si="248"/>
        <v/>
      </c>
      <c r="AO98" s="12" t="str">
        <f t="shared" ca="1" si="248"/>
        <v/>
      </c>
      <c r="AP98" s="14">
        <f>1</f>
        <v>1</v>
      </c>
      <c r="AR98" s="12">
        <f ca="1">VLOOKUP(AR$94,$BF$4:$FC$15,84,FALSE)</f>
        <v>9.8756532538780514E-2</v>
      </c>
      <c r="AS98" s="12">
        <f t="shared" ref="AS98:BC98" ca="1" si="249">VLOOKUP(AS$94,$BF$4:$FC$15,84,FALSE)</f>
        <v>-7.2013646315829224E-2</v>
      </c>
      <c r="AT98" s="12">
        <f t="shared" ca="1" si="249"/>
        <v>-2.9709100890062311E-2</v>
      </c>
      <c r="AU98" s="12">
        <f t="shared" ca="1" si="249"/>
        <v>-4.2511181889529827E-2</v>
      </c>
      <c r="AV98" s="12">
        <f t="shared" ca="1" si="249"/>
        <v>-1.1233697311890535E-2</v>
      </c>
      <c r="AW98" s="12">
        <f t="shared" ca="1" si="249"/>
        <v>-9.9285100594978193E-2</v>
      </c>
      <c r="AX98" s="12">
        <f t="shared" ca="1" si="249"/>
        <v>-1.3946194451456374E-2</v>
      </c>
      <c r="AY98" s="12">
        <f t="shared" ca="1" si="249"/>
        <v>-7.7421919955777727E-2</v>
      </c>
      <c r="AZ98" s="12" t="str">
        <f t="shared" ca="1" si="249"/>
        <v/>
      </c>
      <c r="BA98" s="12" t="str">
        <f t="shared" ca="1" si="249"/>
        <v/>
      </c>
      <c r="BB98" s="12" t="str">
        <f t="shared" ca="1" si="249"/>
        <v/>
      </c>
      <c r="BC98" s="12" t="str">
        <f t="shared" ca="1" si="249"/>
        <v/>
      </c>
      <c r="BD98" s="14">
        <f>1</f>
        <v>1</v>
      </c>
      <c r="BF98" s="12">
        <f ca="1">VLOOKUP(BF$94,$BF$4:$FC$15,93,FALSE)</f>
        <v>2.5119957033924608E-2</v>
      </c>
      <c r="BG98" s="12">
        <f t="shared" ref="BG98:BQ98" ca="1" si="250">VLOOKUP(BG$94,$BF$4:$FC$15,93,FALSE)</f>
        <v>-3.9003887248729011E-2</v>
      </c>
      <c r="BH98" s="12">
        <f t="shared" ca="1" si="250"/>
        <v>1.9826296400501608E-2</v>
      </c>
      <c r="BI98" s="12">
        <f t="shared" ca="1" si="250"/>
        <v>1.0109760908408746E-2</v>
      </c>
      <c r="BJ98" s="12">
        <f t="shared" ca="1" si="250"/>
        <v>6.4217389040301984E-2</v>
      </c>
      <c r="BK98" s="12">
        <f t="shared" ca="1" si="250"/>
        <v>1.0846246252279635E-2</v>
      </c>
      <c r="BL98" s="12">
        <f t="shared" ca="1" si="250"/>
        <v>3.1391825011104067E-2</v>
      </c>
      <c r="BM98" s="12">
        <f t="shared" ca="1" si="250"/>
        <v>1.2183076665884605E-2</v>
      </c>
      <c r="BN98" s="12" t="str">
        <f t="shared" ca="1" si="250"/>
        <v/>
      </c>
      <c r="BO98" s="12" t="str">
        <f t="shared" ca="1" si="250"/>
        <v/>
      </c>
      <c r="BP98" s="12" t="str">
        <f t="shared" ca="1" si="250"/>
        <v/>
      </c>
      <c r="BQ98" s="12" t="str">
        <f t="shared" ca="1" si="250"/>
        <v/>
      </c>
      <c r="BR98" s="14">
        <f>1</f>
        <v>1</v>
      </c>
      <c r="BT98" s="12">
        <f ca="1">VLOOKUP(BT$94,$BF$4:$FC$15,102,FALSE)</f>
        <v>-3.1727917803566976E-3</v>
      </c>
      <c r="BU98" s="12">
        <f t="shared" ref="BU98:CE98" ca="1" si="251">VLOOKUP(BU$94,$BF$4:$FC$15,102,FALSE)</f>
        <v>-4.5356683772804457E-4</v>
      </c>
      <c r="BV98" s="12">
        <f t="shared" ca="1" si="251"/>
        <v>2.0162169231439028E-3</v>
      </c>
      <c r="BW98" s="12">
        <f t="shared" ca="1" si="251"/>
        <v>-1.7402464624051168E-3</v>
      </c>
      <c r="BX98" s="12">
        <f t="shared" ca="1" si="251"/>
        <v>3.7331949274507399E-3</v>
      </c>
      <c r="BY98" s="12">
        <f t="shared" ca="1" si="251"/>
        <v>1.2039156864300045E-4</v>
      </c>
      <c r="BZ98" s="12">
        <f t="shared" ca="1" si="251"/>
        <v>-1.48991299302838E-4</v>
      </c>
      <c r="CA98" s="12">
        <f t="shared" ca="1" si="251"/>
        <v>8.4276509847219534E-4</v>
      </c>
      <c r="CB98" s="12" t="str">
        <f t="shared" ca="1" si="251"/>
        <v/>
      </c>
      <c r="CC98" s="12" t="str">
        <f t="shared" ca="1" si="251"/>
        <v/>
      </c>
      <c r="CD98" s="12" t="str">
        <f t="shared" ca="1" si="251"/>
        <v/>
      </c>
      <c r="CE98" s="12" t="str">
        <f t="shared" ca="1" si="251"/>
        <v/>
      </c>
      <c r="CF98" s="14">
        <f>1</f>
        <v>1</v>
      </c>
    </row>
    <row r="99" spans="1:84" x14ac:dyDescent="0.25">
      <c r="B99" s="12">
        <f t="shared" ref="B99:M99" ca="1" si="252">VLOOKUP(B$94,$BF$17:$FC$28,6,FALSE)</f>
        <v>4.7749189999999997E-2</v>
      </c>
      <c r="C99" s="12">
        <f t="shared" ca="1" si="252"/>
        <v>3.5783660000000002E-2</v>
      </c>
      <c r="D99" s="12">
        <f t="shared" ca="1" si="252"/>
        <v>5.0330519999999997E-3</v>
      </c>
      <c r="E99" s="12">
        <f t="shared" ca="1" si="252"/>
        <v>3.1338809999999998E-3</v>
      </c>
      <c r="F99" s="12">
        <f t="shared" ca="1" si="252"/>
        <v>4.4450200000000002E-2</v>
      </c>
      <c r="G99" s="12">
        <f t="shared" ca="1" si="252"/>
        <v>-5.5187149999999996E-3</v>
      </c>
      <c r="H99" s="12">
        <f t="shared" ca="1" si="252"/>
        <v>6.9981440000000006E-2</v>
      </c>
      <c r="I99" s="12">
        <f t="shared" ca="1" si="252"/>
        <v>3.6622669999999996E-2</v>
      </c>
      <c r="J99" s="12">
        <f t="shared" ca="1" si="252"/>
        <v>-9.8846170000000001E-3</v>
      </c>
      <c r="K99" s="12">
        <f t="shared" ca="1" si="252"/>
        <v>4.783453E-2</v>
      </c>
      <c r="L99" s="12">
        <f t="shared" ca="1" si="252"/>
        <v>7.3153690000000004E-3</v>
      </c>
      <c r="M99" s="12">
        <f t="shared" ca="1" si="252"/>
        <v>2.1195599999999998E-2</v>
      </c>
      <c r="N99" s="20">
        <f>1</f>
        <v>1</v>
      </c>
      <c r="P99" s="12">
        <f ca="1">VLOOKUP(P$94,$BF$17:$FC$28,15,FALSE)</f>
        <v>-2.4737100000000001E-3</v>
      </c>
      <c r="Q99" s="12">
        <f t="shared" ref="Q99:AA99" ca="1" si="253">VLOOKUP(Q$94,$BF$17:$FC$28,15,FALSE)</f>
        <v>2.5098329999999999E-2</v>
      </c>
      <c r="R99" s="12">
        <f t="shared" ca="1" si="253"/>
        <v>2.997468E-2</v>
      </c>
      <c r="S99" s="12">
        <f t="shared" ca="1" si="253"/>
        <v>1.156884E-2</v>
      </c>
      <c r="T99" s="12">
        <f t="shared" ca="1" si="253"/>
        <v>9.1146679999999994E-3</v>
      </c>
      <c r="U99" s="12">
        <f t="shared" ca="1" si="253"/>
        <v>-2.5791400000000003E-2</v>
      </c>
      <c r="V99" s="12">
        <f t="shared" ca="1" si="253"/>
        <v>2.4255209999999999E-3</v>
      </c>
      <c r="W99" s="12">
        <f t="shared" ca="1" si="253"/>
        <v>-1.6394019999999999E-2</v>
      </c>
      <c r="X99" s="12">
        <f t="shared" ca="1" si="253"/>
        <v>4.5563119999999999E-2</v>
      </c>
      <c r="Y99" s="12">
        <f t="shared" ca="1" si="253"/>
        <v>2.0953390000000002E-2</v>
      </c>
      <c r="Z99" s="12">
        <f t="shared" ca="1" si="253"/>
        <v>-1.3209090000000001E-2</v>
      </c>
      <c r="AA99" s="12">
        <f t="shared" ca="1" si="253"/>
        <v>8.5290739999999993E-3</v>
      </c>
      <c r="AB99" s="14">
        <f>1</f>
        <v>1</v>
      </c>
      <c r="AD99" s="12">
        <f ca="1">VLOOKUP(AD$94,$BF$17:$FC$28,24,FALSE)</f>
        <v>-1.72485E-2</v>
      </c>
      <c r="AE99" s="12">
        <f t="shared" ref="AE99:AO99" ca="1" si="254">VLOOKUP(AE$94,$BF$17:$FC$28,24,FALSE)</f>
        <v>4.6987210000000003E-3</v>
      </c>
      <c r="AF99" s="12">
        <f t="shared" ca="1" si="254"/>
        <v>-1.50213E-2</v>
      </c>
      <c r="AG99" s="12">
        <f t="shared" ca="1" si="254"/>
        <v>1.1233429999999999E-2</v>
      </c>
      <c r="AH99" s="12">
        <f t="shared" ca="1" si="254"/>
        <v>2.2749020000000001E-3</v>
      </c>
      <c r="AI99" s="12">
        <f t="shared" ca="1" si="254"/>
        <v>-2.6351639999999997E-3</v>
      </c>
      <c r="AJ99" s="12">
        <f t="shared" ca="1" si="254"/>
        <v>7.5839419999999998E-3</v>
      </c>
      <c r="AK99" s="12">
        <f t="shared" ca="1" si="254"/>
        <v>7.6582309999999997E-3</v>
      </c>
      <c r="AL99" s="12">
        <f t="shared" ca="1" si="254"/>
        <v>-3.4925339999999998E-3</v>
      </c>
      <c r="AM99" s="12">
        <f t="shared" ca="1" si="254"/>
        <v>1.44811E-2</v>
      </c>
      <c r="AN99" s="12">
        <f t="shared" ca="1" si="254"/>
        <v>9.2315869999999994E-3</v>
      </c>
      <c r="AO99" s="12">
        <f t="shared" ca="1" si="254"/>
        <v>-6.3109680000000001E-3</v>
      </c>
      <c r="AP99" s="14">
        <f>1</f>
        <v>1</v>
      </c>
      <c r="AR99" s="12">
        <f ca="1">VLOOKUP(AR$94,$BF$17:$FC$28,33,FALSE)</f>
        <v>3.2024980000000002E-2</v>
      </c>
      <c r="AS99" s="12">
        <f t="shared" ref="AS99:BC99" ca="1" si="255">VLOOKUP(AS$94,$BF$17:$FC$28,33,FALSE)</f>
        <v>2.3590049999999998E-2</v>
      </c>
      <c r="AT99" s="12">
        <f t="shared" ca="1" si="255"/>
        <v>-3.6262400000000002E-3</v>
      </c>
      <c r="AU99" s="12">
        <f t="shared" ca="1" si="255"/>
        <v>-5.6230159999999998E-3</v>
      </c>
      <c r="AV99" s="12">
        <f t="shared" ca="1" si="255"/>
        <v>1.3339119999999999E-2</v>
      </c>
      <c r="AW99" s="12">
        <f t="shared" ca="1" si="255"/>
        <v>6.0696009999999995E-2</v>
      </c>
      <c r="AX99" s="12">
        <f t="shared" ca="1" si="255"/>
        <v>3.6795080000000001E-2</v>
      </c>
      <c r="AY99" s="12">
        <f t="shared" ca="1" si="255"/>
        <v>4.1441489999999997E-2</v>
      </c>
      <c r="AZ99" s="12">
        <f t="shared" ca="1" si="255"/>
        <v>-2.6305090000000001E-4</v>
      </c>
      <c r="BA99" s="12">
        <f t="shared" ca="1" si="255"/>
        <v>3.7243459999999999E-2</v>
      </c>
      <c r="BB99" s="12">
        <f t="shared" ca="1" si="255"/>
        <v>-9.1552700000000001E-3</v>
      </c>
      <c r="BC99" s="12">
        <f t="shared" ca="1" si="255"/>
        <v>2.4158639999999999E-2</v>
      </c>
      <c r="BD99" s="14">
        <f>1</f>
        <v>1</v>
      </c>
      <c r="BF99" s="12">
        <f ca="1">VLOOKUP(BF$94,$BF$17:$FC$28,42,FALSE)</f>
        <v>-4.3766500000000002E-3</v>
      </c>
      <c r="BG99" s="12">
        <f t="shared" ref="BG99:BQ99" ca="1" si="256">VLOOKUP(BG$94,$BF$17:$FC$28,42,FALSE)</f>
        <v>1.505108E-2</v>
      </c>
      <c r="BH99" s="12">
        <f t="shared" ca="1" si="256"/>
        <v>-1.0569969999999998E-3</v>
      </c>
      <c r="BI99" s="12">
        <f t="shared" ca="1" si="256"/>
        <v>8.4205099999999991E-3</v>
      </c>
      <c r="BJ99" s="12">
        <f t="shared" ca="1" si="256"/>
        <v>-2.2040380000000002E-2</v>
      </c>
      <c r="BK99" s="12">
        <f t="shared" ca="1" si="256"/>
        <v>2.9601540000000003E-2</v>
      </c>
      <c r="BL99" s="12">
        <f t="shared" ca="1" si="256"/>
        <v>9.2286929999999996E-3</v>
      </c>
      <c r="BM99" s="12">
        <f t="shared" ca="1" si="256"/>
        <v>-2.6304979999999999E-2</v>
      </c>
      <c r="BN99" s="12">
        <f t="shared" ca="1" si="256"/>
        <v>7.6765630000000001E-2</v>
      </c>
      <c r="BO99" s="12">
        <f t="shared" ca="1" si="256"/>
        <v>9.1888420000000009E-3</v>
      </c>
      <c r="BP99" s="12">
        <f t="shared" ca="1" si="256"/>
        <v>3.4727979999999999E-2</v>
      </c>
      <c r="BQ99" s="12">
        <f t="shared" ca="1" si="256"/>
        <v>-5.6835619999999996E-3</v>
      </c>
      <c r="BR99" s="14">
        <f>1</f>
        <v>1</v>
      </c>
      <c r="BT99" s="18" t="str">
        <f ca="1">VLOOKUP(BT$94,$BF$17:$FC$28,51,FALSE)</f>
        <v/>
      </c>
      <c r="BU99" s="18" t="str">
        <f t="shared" ref="BU99:CE99" ca="1" si="257">VLOOKUP(BU$94,$BF$17:$FC$28,51,FALSE)</f>
        <v/>
      </c>
      <c r="BV99" s="18" t="str">
        <f t="shared" ca="1" si="257"/>
        <v/>
      </c>
      <c r="BW99" s="12">
        <f t="shared" ca="1" si="257"/>
        <v>-4.1213939999999998E-4</v>
      </c>
      <c r="BX99" s="12">
        <f t="shared" ca="1" si="257"/>
        <v>1.236928E-3</v>
      </c>
      <c r="BY99" s="12">
        <f t="shared" ca="1" si="257"/>
        <v>-9.1843869999999996E-4</v>
      </c>
      <c r="BZ99" s="12">
        <f t="shared" ca="1" si="257"/>
        <v>2.0184260000000002E-3</v>
      </c>
      <c r="CA99" s="12">
        <f t="shared" ca="1" si="257"/>
        <v>1.9944160000000002E-3</v>
      </c>
      <c r="CB99" s="12">
        <f t="shared" ca="1" si="257"/>
        <v>-1.890924E-3</v>
      </c>
      <c r="CC99" s="12">
        <f t="shared" ca="1" si="257"/>
        <v>-7.9768669999999995E-4</v>
      </c>
      <c r="CD99" s="12">
        <f t="shared" ca="1" si="257"/>
        <v>-2.1754319999999997E-3</v>
      </c>
      <c r="CE99" s="12">
        <f t="shared" ca="1" si="257"/>
        <v>6.0004799999999998E-5</v>
      </c>
      <c r="CF99" s="14">
        <f>1</f>
        <v>1</v>
      </c>
    </row>
    <row r="100" spans="1:84" x14ac:dyDescent="0.25">
      <c r="B100" s="12">
        <f t="shared" ref="B100:M100" ca="1" si="258">VLOOKUP(B$94,$BF$17:$FC$28,57,FALSE)</f>
        <v>4.8295447669376192E-2</v>
      </c>
      <c r="C100" s="12">
        <f t="shared" ca="1" si="258"/>
        <v>3.6396667220795778E-2</v>
      </c>
      <c r="D100" s="12">
        <f t="shared" ca="1" si="258"/>
        <v>5.6771453130134899E-3</v>
      </c>
      <c r="E100" s="12">
        <f t="shared" ca="1" si="258"/>
        <v>3.6484533208789114E-3</v>
      </c>
      <c r="F100" s="12">
        <f t="shared" ca="1" si="258"/>
        <v>4.5115428885896154E-2</v>
      </c>
      <c r="G100" s="12">
        <f t="shared" ca="1" si="258"/>
        <v>-4.7622902638794285E-3</v>
      </c>
      <c r="H100" s="12">
        <f t="shared" ca="1" si="258"/>
        <v>7.0963805993902784E-2</v>
      </c>
      <c r="I100" s="12">
        <f t="shared" ca="1" si="258"/>
        <v>3.7464917196493037E-2</v>
      </c>
      <c r="J100" s="12">
        <f t="shared" ca="1" si="258"/>
        <v>-9.1028773470195716E-3</v>
      </c>
      <c r="K100" s="12">
        <f t="shared" ca="1" si="258"/>
        <v>4.8428131161569736E-2</v>
      </c>
      <c r="L100" s="12">
        <f t="shared" ca="1" si="258"/>
        <v>7.9324592002278874E-3</v>
      </c>
      <c r="M100" s="12">
        <f t="shared" ca="1" si="258"/>
        <v>2.1832115135293893E-2</v>
      </c>
      <c r="N100" s="20">
        <f>1</f>
        <v>1</v>
      </c>
      <c r="P100" s="12">
        <f ca="1">VLOOKUP(P$94,$BF$17:$FC$28,66,FALSE)</f>
        <v>-2.429988633322543E-3</v>
      </c>
      <c r="Q100" s="12">
        <f t="shared" ref="Q100:AA100" ca="1" si="259">VLOOKUP(Q$94,$BF$17:$FC$28,66,FALSE)</f>
        <v>2.5127427144762716E-2</v>
      </c>
      <c r="R100" s="12">
        <f t="shared" ca="1" si="259"/>
        <v>2.974262087755267E-2</v>
      </c>
      <c r="S100" s="12">
        <f t="shared" ca="1" si="259"/>
        <v>1.1316464304435886E-2</v>
      </c>
      <c r="T100" s="12">
        <f t="shared" ca="1" si="259"/>
        <v>7.3802127294442278E-3</v>
      </c>
      <c r="U100" s="12">
        <f t="shared" ca="1" si="259"/>
        <v>-2.6260780835383774E-2</v>
      </c>
      <c r="V100" s="12">
        <f t="shared" ca="1" si="259"/>
        <v>2.5778280013888134E-3</v>
      </c>
      <c r="W100" s="12">
        <f t="shared" ca="1" si="259"/>
        <v>-1.630147852896735E-2</v>
      </c>
      <c r="X100" s="12">
        <f t="shared" ca="1" si="259"/>
        <v>4.5578744158978862E-2</v>
      </c>
      <c r="Y100" s="12">
        <f t="shared" ca="1" si="259"/>
        <v>2.0910426301935171E-2</v>
      </c>
      <c r="Z100" s="12">
        <f t="shared" ca="1" si="259"/>
        <v>-1.3627908002082269E-2</v>
      </c>
      <c r="AA100" s="12">
        <f t="shared" ca="1" si="259"/>
        <v>8.7110874246246941E-3</v>
      </c>
      <c r="AB100" s="14">
        <f>1</f>
        <v>1</v>
      </c>
      <c r="AD100" s="12">
        <f ca="1">VLOOKUP(AD$94,$BF$17:$FC$28,75,FALSE)</f>
        <v>-1.699951803543491E-2</v>
      </c>
      <c r="AE100" s="12">
        <f t="shared" ref="AE100:AO100" ca="1" si="260">VLOOKUP(AE$94,$BF$17:$FC$28,75,FALSE)</f>
        <v>4.8429673247371565E-3</v>
      </c>
      <c r="AF100" s="12">
        <f t="shared" ca="1" si="260"/>
        <v>-1.4849800667722552E-2</v>
      </c>
      <c r="AG100" s="12">
        <f t="shared" ca="1" si="260"/>
        <v>1.1393156053638959E-2</v>
      </c>
      <c r="AH100" s="12">
        <f t="shared" ca="1" si="260"/>
        <v>2.4634286840753278E-3</v>
      </c>
      <c r="AI100" s="12">
        <f t="shared" ca="1" si="260"/>
        <v>-2.4769920120954469E-3</v>
      </c>
      <c r="AJ100" s="12">
        <f t="shared" ca="1" si="260"/>
        <v>7.7324211049385524E-3</v>
      </c>
      <c r="AK100" s="12">
        <f t="shared" ca="1" si="260"/>
        <v>7.8468180786194792E-3</v>
      </c>
      <c r="AL100" s="12">
        <f t="shared" ca="1" si="260"/>
        <v>-3.3370091123112243E-3</v>
      </c>
      <c r="AM100" s="12">
        <f t="shared" ca="1" si="260"/>
        <v>1.4626144155678655E-2</v>
      </c>
      <c r="AN100" s="12">
        <f t="shared" ca="1" si="260"/>
        <v>9.3757618156735147E-3</v>
      </c>
      <c r="AO100" s="12">
        <f t="shared" ca="1" si="260"/>
        <v>-6.1660764469481854E-3</v>
      </c>
      <c r="AP100" s="14">
        <f>1</f>
        <v>1</v>
      </c>
      <c r="AR100" s="18" t="str">
        <f ca="1">VLOOKUP(AR$94,$BF$17:$FC$28,84,FALSE)</f>
        <v/>
      </c>
      <c r="AS100" s="18" t="str">
        <f t="shared" ref="AS100:BC100" ca="1" si="261">VLOOKUP(AS$94,$BF$17:$FC$28,84,FALSE)</f>
        <v/>
      </c>
      <c r="AT100" s="18" t="str">
        <f t="shared" ca="1" si="261"/>
        <v/>
      </c>
      <c r="AU100" s="18" t="str">
        <f t="shared" ca="1" si="261"/>
        <v/>
      </c>
      <c r="AV100" s="18" t="str">
        <f t="shared" ca="1" si="261"/>
        <v/>
      </c>
      <c r="AW100" s="18" t="str">
        <f t="shared" ca="1" si="261"/>
        <v/>
      </c>
      <c r="AX100" s="18" t="str">
        <f t="shared" ca="1" si="261"/>
        <v/>
      </c>
      <c r="AY100" s="12">
        <f t="shared" ca="1" si="261"/>
        <v>0</v>
      </c>
      <c r="AZ100" s="12">
        <f t="shared" ca="1" si="261"/>
        <v>-2.3603839999999537E-3</v>
      </c>
      <c r="BA100" s="12">
        <f t="shared" ca="1" si="261"/>
        <v>4.752801636939006E-2</v>
      </c>
      <c r="BB100" s="12">
        <f t="shared" ca="1" si="261"/>
        <v>9.6507032419203146E-4</v>
      </c>
      <c r="BC100" s="12">
        <f t="shared" ca="1" si="261"/>
        <v>1.4494333042720171E-2</v>
      </c>
      <c r="BD100" s="14">
        <f>1</f>
        <v>1</v>
      </c>
      <c r="BF100" s="16">
        <f ca="1">VLOOKUP(BF$94,$BF$17:$FC$28,93,FALSE)</f>
        <v>-4.1309758919284914E-3</v>
      </c>
      <c r="BG100" s="16">
        <f t="shared" ref="BG100:BQ100" ca="1" si="262">VLOOKUP(BG$94,$BF$17:$FC$28,93,FALSE)</f>
        <v>1.5561774789416338E-2</v>
      </c>
      <c r="BH100" s="16">
        <f t="shared" ca="1" si="262"/>
        <v>-1.6792675928314479E-3</v>
      </c>
      <c r="BI100" s="16">
        <f t="shared" ca="1" si="262"/>
        <v>8.8734225562399609E-3</v>
      </c>
      <c r="BJ100" s="16">
        <f t="shared" ca="1" si="262"/>
        <v>-2.1643320675637855E-2</v>
      </c>
      <c r="BK100" s="16">
        <f t="shared" ca="1" si="262"/>
        <v>2.947921806979904E-2</v>
      </c>
      <c r="BL100" s="16">
        <f t="shared" ca="1" si="262"/>
        <v>9.5032618816877808E-3</v>
      </c>
      <c r="BM100" s="16">
        <f t="shared" ca="1" si="262"/>
        <v>-2.6013003681085584E-2</v>
      </c>
      <c r="BN100" s="16">
        <f t="shared" ca="1" si="262"/>
        <v>7.6646017536797437E-2</v>
      </c>
      <c r="BO100" s="16">
        <f t="shared" ca="1" si="262"/>
        <v>9.3133980408418929E-3</v>
      </c>
      <c r="BP100" s="16">
        <f t="shared" ca="1" si="262"/>
        <v>3.4805296794241838E-2</v>
      </c>
      <c r="BQ100" s="16">
        <f t="shared" ca="1" si="262"/>
        <v>-5.7673107316791282E-3</v>
      </c>
      <c r="BR100" s="14">
        <f>1</f>
        <v>1</v>
      </c>
      <c r="BT100" s="18">
        <f ca="1">VLOOKUP(BT$94,$BF$17:$FC$28,102,FALSE)</f>
        <v>1.1211429115219279E-3</v>
      </c>
      <c r="BU100" s="18">
        <f t="shared" ref="BU100:CE100" ca="1" si="263">VLOOKUP(BU$94,$BF$17:$FC$28,102,FALSE)</f>
        <v>1.088201773798558E-3</v>
      </c>
      <c r="BV100" s="18">
        <f t="shared" ca="1" si="263"/>
        <v>4.312467977946856E-4</v>
      </c>
      <c r="BW100" s="16">
        <f t="shared" ca="1" si="263"/>
        <v>1.4266534052822877E-3</v>
      </c>
      <c r="BX100" s="16">
        <f t="shared" ca="1" si="263"/>
        <v>1.2439517781106424E-3</v>
      </c>
      <c r="BY100" s="16">
        <f t="shared" ca="1" si="263"/>
        <v>-8.8151684002833579E-4</v>
      </c>
      <c r="BZ100" s="16">
        <f t="shared" ca="1" si="263"/>
        <v>2.1948805201392452E-3</v>
      </c>
      <c r="CA100" s="16">
        <f t="shared" ca="1" si="263"/>
        <v>1.9675211301726004E-3</v>
      </c>
      <c r="CB100" s="16">
        <f t="shared" ca="1" si="263"/>
        <v>-1.7248343716737924E-3</v>
      </c>
      <c r="CC100" s="16">
        <f t="shared" ca="1" si="263"/>
        <v>-7.0983151100589359E-4</v>
      </c>
      <c r="CD100" s="16">
        <f t="shared" ca="1" si="263"/>
        <v>-2.1260811437883212E-3</v>
      </c>
      <c r="CE100" s="16">
        <f t="shared" ca="1" si="263"/>
        <v>1.3131198444003316E-4</v>
      </c>
      <c r="CF100" s="14">
        <f>1</f>
        <v>1</v>
      </c>
    </row>
    <row r="101" spans="1:84" x14ac:dyDescent="0.25">
      <c r="B101" s="12">
        <f t="shared" ref="B101:M101" ca="1" si="264">VLOOKUP(B$94,$BF$30:$FC$41,6,FALSE)</f>
        <v>-0.1254315</v>
      </c>
      <c r="C101" s="12">
        <f t="shared" ca="1" si="264"/>
        <v>-3.2955990000000004E-2</v>
      </c>
      <c r="D101" s="12">
        <f t="shared" ca="1" si="264"/>
        <v>0.1267173</v>
      </c>
      <c r="E101" s="12">
        <f t="shared" ca="1" si="264"/>
        <v>-8.5027080000000003E-4</v>
      </c>
      <c r="F101" s="12">
        <f t="shared" ca="1" si="264"/>
        <v>-1.3995779999999999E-2</v>
      </c>
      <c r="G101" s="12">
        <f t="shared" ca="1" si="264"/>
        <v>2.6949559999999997E-2</v>
      </c>
      <c r="H101" s="12">
        <f t="shared" ca="1" si="264"/>
        <v>3.3008559999999999E-2</v>
      </c>
      <c r="I101" s="12">
        <f t="shared" ca="1" si="264"/>
        <v>5.8771919999999998E-2</v>
      </c>
      <c r="J101" s="12">
        <f t="shared" ca="1" si="264"/>
        <v>9.7456720000000004E-3</v>
      </c>
      <c r="K101" s="12">
        <f t="shared" ca="1" si="264"/>
        <v>-1.4118530000000001E-2</v>
      </c>
      <c r="L101" s="12">
        <f t="shared" ca="1" si="264"/>
        <v>1.050298E-2</v>
      </c>
      <c r="M101" s="12">
        <f t="shared" ca="1" si="264"/>
        <v>-4.0258890000000006E-2</v>
      </c>
      <c r="N101" s="20">
        <f>1</f>
        <v>1</v>
      </c>
      <c r="P101" s="12">
        <f ca="1">VLOOKUP(P$94,$BF$30:$FC$41,15,FALSE)</f>
        <v>-8.3064810000000003E-2</v>
      </c>
      <c r="Q101" s="12">
        <f t="shared" ref="Q101:AA101" ca="1" si="265">VLOOKUP(Q$94,$BF$30:$FC$41,15,FALSE)</f>
        <v>-1.774272E-2</v>
      </c>
      <c r="R101" s="12">
        <f t="shared" ca="1" si="265"/>
        <v>1.7242770000000001E-2</v>
      </c>
      <c r="S101" s="12">
        <f t="shared" ca="1" si="265"/>
        <v>3.0489739999999998E-2</v>
      </c>
      <c r="T101" s="12">
        <f t="shared" ca="1" si="265"/>
        <v>1.714183E-2</v>
      </c>
      <c r="U101" s="12">
        <f t="shared" ca="1" si="265"/>
        <v>-6.2656099999999992E-2</v>
      </c>
      <c r="V101" s="12">
        <f t="shared" ca="1" si="265"/>
        <v>4.7438330000000001E-2</v>
      </c>
      <c r="W101" s="12">
        <f t="shared" ca="1" si="265"/>
        <v>9.1222119999999993E-3</v>
      </c>
      <c r="X101" s="12">
        <f t="shared" ca="1" si="265"/>
        <v>-4.5326070000000001E-3</v>
      </c>
      <c r="Y101" s="12">
        <f t="shared" ca="1" si="265"/>
        <v>2.0540759999999998E-2</v>
      </c>
      <c r="Z101" s="12">
        <f t="shared" ca="1" si="265"/>
        <v>1.546521E-2</v>
      </c>
      <c r="AA101" s="12">
        <f t="shared" ca="1" si="265"/>
        <v>7.2668030000000008E-2</v>
      </c>
      <c r="AB101" s="14">
        <f>1</f>
        <v>1</v>
      </c>
      <c r="AD101" s="16">
        <f ca="1">VLOOKUP(AD$94,$BF$30:$FC$41,24,FALSE)</f>
        <v>6.6267370000000006E-3</v>
      </c>
      <c r="AE101" s="16">
        <f t="shared" ref="AE101:AO101" ca="1" si="266">VLOOKUP(AE$94,$BF$30:$FC$41,24,FALSE)</f>
        <v>-8.7984010000000008E-3</v>
      </c>
      <c r="AF101" s="16">
        <f t="shared" ca="1" si="266"/>
        <v>1.3432589999999999E-2</v>
      </c>
      <c r="AG101" s="16">
        <f t="shared" ca="1" si="266"/>
        <v>-1.5404209999999999E-3</v>
      </c>
      <c r="AH101" s="16">
        <f t="shared" ca="1" si="266"/>
        <v>9.1325829999999997E-3</v>
      </c>
      <c r="AI101" s="16">
        <f t="shared" ca="1" si="266"/>
        <v>1.266929E-2</v>
      </c>
      <c r="AJ101" s="16">
        <f t="shared" ca="1" si="266"/>
        <v>1.0690710000000001E-2</v>
      </c>
      <c r="AK101" s="16">
        <f t="shared" ca="1" si="266"/>
        <v>-1.76004E-3</v>
      </c>
      <c r="AL101" s="16">
        <f t="shared" ca="1" si="266"/>
        <v>4.9211179999999995E-3</v>
      </c>
      <c r="AM101" s="16">
        <f t="shared" ca="1" si="266"/>
        <v>-1.8221299999999999E-2</v>
      </c>
      <c r="AN101" s="16">
        <f t="shared" ca="1" si="266"/>
        <v>-1.1350899999999999E-2</v>
      </c>
      <c r="AO101" s="16">
        <f t="shared" ca="1" si="266"/>
        <v>2.0077820000000003E-2</v>
      </c>
      <c r="AP101" s="14">
        <f>1</f>
        <v>1</v>
      </c>
      <c r="AR101" s="18">
        <f ca="1">VLOOKUP(AR$94,$BF$30:$FC$41,33,FALSE)</f>
        <v>-0.24443190000000001</v>
      </c>
      <c r="AS101" s="18">
        <f t="shared" ref="AS101:BC101" ca="1" si="267">VLOOKUP(AS$94,$BF$30:$FC$41,33,FALSE)</f>
        <v>-1.5311159999999999E-2</v>
      </c>
      <c r="AT101" s="18">
        <f t="shared" ca="1" si="267"/>
        <v>0.14310900000000001</v>
      </c>
      <c r="AU101" s="18">
        <f t="shared" ca="1" si="267"/>
        <v>-2.818679E-2</v>
      </c>
      <c r="AV101" s="18">
        <f t="shared" ca="1" si="267"/>
        <v>-1.443001E-2</v>
      </c>
      <c r="AW101" s="18">
        <f t="shared" ca="1" si="267"/>
        <v>-4.0995609999999998E-3</v>
      </c>
      <c r="AX101" s="18">
        <f t="shared" ca="1" si="267"/>
        <v>3.245369E-2</v>
      </c>
      <c r="AY101" s="18">
        <f t="shared" ca="1" si="267"/>
        <v>3.3320280000000001E-2</v>
      </c>
      <c r="AZ101" s="18">
        <f t="shared" ca="1" si="267"/>
        <v>-2.5131770000000001E-2</v>
      </c>
      <c r="BA101" s="18">
        <f t="shared" ca="1" si="267"/>
        <v>9.3647850000000005E-3</v>
      </c>
      <c r="BB101" s="18">
        <f t="shared" ca="1" si="267"/>
        <v>3.5536110000000003E-2</v>
      </c>
      <c r="BC101" s="18">
        <f t="shared" ca="1" si="267"/>
        <v>-6.8853010000000006E-2</v>
      </c>
      <c r="BD101" s="14">
        <f>1</f>
        <v>1</v>
      </c>
      <c r="BF101" s="16">
        <f ca="1">VLOOKUP(BF$94,$BF$30:$FC$41,42,FALSE)</f>
        <v>-6.2274580000000003E-2</v>
      </c>
      <c r="BG101" s="16">
        <f t="shared" ref="BG101:BQ101" ca="1" si="268">VLOOKUP(BG$94,$BF$30:$FC$41,42,FALSE)</f>
        <v>1.0658229999999999E-2</v>
      </c>
      <c r="BH101" s="16">
        <f t="shared" ca="1" si="268"/>
        <v>8.1268159999999992E-2</v>
      </c>
      <c r="BI101" s="16">
        <f t="shared" ca="1" si="268"/>
        <v>1.116349E-2</v>
      </c>
      <c r="BJ101" s="16">
        <f t="shared" ca="1" si="268"/>
        <v>1.6342309999999999E-2</v>
      </c>
      <c r="BK101" s="16">
        <f t="shared" ca="1" si="268"/>
        <v>5.4439809999999996E-3</v>
      </c>
      <c r="BL101" s="16">
        <f t="shared" ca="1" si="268"/>
        <v>5.0542949999999996E-2</v>
      </c>
      <c r="BM101" s="16">
        <f t="shared" ca="1" si="268"/>
        <v>1.324324E-2</v>
      </c>
      <c r="BN101" s="16">
        <f t="shared" ca="1" si="268"/>
        <v>6.5388169999999997E-3</v>
      </c>
      <c r="BO101" s="16">
        <f t="shared" ca="1" si="268"/>
        <v>-4.4676419999999994E-2</v>
      </c>
      <c r="BP101" s="16">
        <f t="shared" ca="1" si="268"/>
        <v>0.12483320000000001</v>
      </c>
      <c r="BQ101" s="16">
        <f t="shared" ca="1" si="268"/>
        <v>3.2903590000000003E-2</v>
      </c>
      <c r="BR101" s="14">
        <f>1</f>
        <v>1</v>
      </c>
      <c r="BT101" s="18" t="str">
        <f ca="1">VLOOKUP(BT$94,$BF$30:$FC$41,51,FALSE)</f>
        <v/>
      </c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14">
        <f>1</f>
        <v>1</v>
      </c>
    </row>
    <row r="102" spans="1:84" x14ac:dyDescent="0.25">
      <c r="B102" s="12">
        <f t="shared" ref="B102:M102" ca="1" si="269">VLOOKUP(B$94,$BF$30:$FC$41,57,FALSE)</f>
        <v>-0.12496360544330223</v>
      </c>
      <c r="C102" s="12">
        <f t="shared" ca="1" si="269"/>
        <v>-3.2439907760178383E-2</v>
      </c>
      <c r="D102" s="12">
        <f t="shared" ca="1" si="269"/>
        <v>0.12741988507942492</v>
      </c>
      <c r="E102" s="12">
        <f t="shared" ca="1" si="269"/>
        <v>-3.1932395176600801E-4</v>
      </c>
      <c r="F102" s="12">
        <f t="shared" ca="1" si="269"/>
        <v>-1.3385117611161883E-2</v>
      </c>
      <c r="G102" s="12">
        <f t="shared" ca="1" si="269"/>
        <v>2.7968077400048575E-2</v>
      </c>
      <c r="H102" s="12">
        <f t="shared" ca="1" si="269"/>
        <v>3.3474968665159206E-2</v>
      </c>
      <c r="I102" s="12">
        <f t="shared" ca="1" si="269"/>
        <v>5.9311191789545026E-2</v>
      </c>
      <c r="J102" s="12">
        <f t="shared" ca="1" si="269"/>
        <v>1.0442588209852634E-2</v>
      </c>
      <c r="K102" s="12">
        <f t="shared" ca="1" si="269"/>
        <v>-1.3572363726831238E-2</v>
      </c>
      <c r="L102" s="12">
        <f t="shared" ca="1" si="269"/>
        <v>1.0994597084085834E-2</v>
      </c>
      <c r="M102" s="12">
        <f t="shared" ca="1" si="269"/>
        <v>-3.972868592412962E-2</v>
      </c>
      <c r="N102" s="20">
        <f>1</f>
        <v>1</v>
      </c>
      <c r="P102" s="12">
        <f ca="1">VLOOKUP(P$94,$BF$30:$FC$41,66,FALSE)</f>
        <v>-7.8359766770744674E-2</v>
      </c>
      <c r="Q102" s="12">
        <f t="shared" ref="Q102:AA102" ca="1" si="270">VLOOKUP(Q$94,$BF$30:$FC$41,66,FALSE)</f>
        <v>-1.776566665415482E-2</v>
      </c>
      <c r="R102" s="12">
        <f t="shared" ca="1" si="270"/>
        <v>1.7578123936791593E-2</v>
      </c>
      <c r="S102" s="12">
        <f t="shared" ca="1" si="270"/>
        <v>2.9782884711286296E-2</v>
      </c>
      <c r="T102" s="12">
        <f t="shared" ca="1" si="270"/>
        <v>1.5190534942012293E-2</v>
      </c>
      <c r="U102" s="12">
        <f t="shared" ca="1" si="270"/>
        <v>-6.3403725401137798E-2</v>
      </c>
      <c r="V102" s="12">
        <f t="shared" ca="1" si="270"/>
        <v>4.8013895774479523E-2</v>
      </c>
      <c r="W102" s="12">
        <f t="shared" ca="1" si="270"/>
        <v>9.3221106831734256E-3</v>
      </c>
      <c r="X102" s="12">
        <f t="shared" ca="1" si="270"/>
        <v>-4.3882624722259385E-3</v>
      </c>
      <c r="Y102" s="12">
        <f t="shared" ca="1" si="270"/>
        <v>2.0897626025782188E-2</v>
      </c>
      <c r="Z102" s="12">
        <f t="shared" ca="1" si="270"/>
        <v>1.5970753198043225E-2</v>
      </c>
      <c r="AA102" s="12">
        <f t="shared" ca="1" si="270"/>
        <v>7.2815029431980691E-2</v>
      </c>
      <c r="AB102" s="14">
        <f>1</f>
        <v>1</v>
      </c>
      <c r="AD102" s="16">
        <f ca="1">VLOOKUP(AD$94,$BF$30:$FC$41,75,FALSE)</f>
        <v>6.8055273169095295E-3</v>
      </c>
      <c r="AE102" s="16">
        <f t="shared" ref="AE102:AO102" ca="1" si="271">VLOOKUP(AE$94,$BF$30:$FC$41,75,FALSE)</f>
        <v>-8.6359004703589915E-3</v>
      </c>
      <c r="AF102" s="16">
        <f t="shared" ca="1" si="271"/>
        <v>1.361570997394072E-2</v>
      </c>
      <c r="AG102" s="16">
        <f t="shared" ca="1" si="271"/>
        <v>-1.4227478888804094E-3</v>
      </c>
      <c r="AH102" s="16">
        <f t="shared" ca="1" si="271"/>
        <v>9.3575418994413101E-3</v>
      </c>
      <c r="AI102" s="16">
        <f t="shared" ca="1" si="271"/>
        <v>1.2848231170149042E-2</v>
      </c>
      <c r="AJ102" s="16">
        <f t="shared" ca="1" si="271"/>
        <v>1.0830987639211833E-2</v>
      </c>
      <c r="AK102" s="16">
        <f t="shared" ca="1" si="271"/>
        <v>-1.6110178037880708E-3</v>
      </c>
      <c r="AL102" s="16">
        <f t="shared" ca="1" si="271"/>
        <v>5.0843283112057512E-3</v>
      </c>
      <c r="AM102" s="16">
        <f t="shared" ca="1" si="271"/>
        <v>-1.7980344520386153E-2</v>
      </c>
      <c r="AN102" s="16">
        <f t="shared" ca="1" si="271"/>
        <v>-1.1176791894040052E-2</v>
      </c>
      <c r="AO102" s="16">
        <f t="shared" ca="1" si="271"/>
        <v>2.0225224509335091E-2</v>
      </c>
      <c r="AP102" s="14">
        <f>1</f>
        <v>1</v>
      </c>
      <c r="AR102" s="18" t="str">
        <f ca="1">VLOOKUP(AR$94,$BF$30:$FC$41,84,FALSE)</f>
        <v/>
      </c>
      <c r="AS102" s="18" t="str">
        <f t="shared" ref="AS102:BC102" ca="1" si="272">VLOOKUP(AS$94,$BF$30:$FC$41,84,FALSE)</f>
        <v/>
      </c>
      <c r="AT102" s="18" t="str">
        <f t="shared" ca="1" si="272"/>
        <v/>
      </c>
      <c r="AU102" s="18" t="str">
        <f t="shared" ca="1" si="272"/>
        <v/>
      </c>
      <c r="AV102" s="18" t="str">
        <f t="shared" ca="1" si="272"/>
        <v/>
      </c>
      <c r="AW102" s="18" t="str">
        <f t="shared" ca="1" si="272"/>
        <v/>
      </c>
      <c r="AX102" s="18" t="str">
        <f t="shared" ca="1" si="272"/>
        <v/>
      </c>
      <c r="AY102" s="18" t="str">
        <f t="shared" ca="1" si="272"/>
        <v/>
      </c>
      <c r="AZ102" s="18" t="str">
        <f t="shared" ca="1" si="272"/>
        <v/>
      </c>
      <c r="BA102" s="18" t="str">
        <f t="shared" ca="1" si="272"/>
        <v/>
      </c>
      <c r="BB102" s="18" t="str">
        <f t="shared" ca="1" si="272"/>
        <v/>
      </c>
      <c r="BC102" s="18" t="str">
        <f t="shared" ca="1" si="272"/>
        <v/>
      </c>
      <c r="BD102" s="14">
        <f>1</f>
        <v>1</v>
      </c>
      <c r="BF102" s="16">
        <f ca="1">VLOOKUP(BF$94,$BF$30:$FC$41,93,FALSE)</f>
        <v>-6.1837684560501212E-2</v>
      </c>
      <c r="BG102" s="16">
        <f t="shared" ref="BG102:BQ102" ca="1" si="273">VLOOKUP(BG$94,$BF$30:$FC$41,93,FALSE)</f>
        <v>1.071975317426605E-2</v>
      </c>
      <c r="BH102" s="16">
        <f t="shared" ca="1" si="273"/>
        <v>8.1404267814406447E-2</v>
      </c>
      <c r="BI102" s="16">
        <f t="shared" ca="1" si="273"/>
        <v>1.1534770595244485E-2</v>
      </c>
      <c r="BJ102" s="16">
        <f t="shared" ca="1" si="273"/>
        <v>1.6181175023069896E-2</v>
      </c>
      <c r="BK102" s="16">
        <f t="shared" ca="1" si="273"/>
        <v>5.6186871847339693E-3</v>
      </c>
      <c r="BL102" s="16">
        <f t="shared" ca="1" si="273"/>
        <v>5.0720602424228566E-2</v>
      </c>
      <c r="BM102" s="16">
        <f t="shared" ca="1" si="273"/>
        <v>1.3159037169420932E-2</v>
      </c>
      <c r="BN102" s="16">
        <f t="shared" ca="1" si="273"/>
        <v>6.0284923559852802E-3</v>
      </c>
      <c r="BO102" s="16">
        <f t="shared" ca="1" si="273"/>
        <v>-4.4927999813201336E-2</v>
      </c>
      <c r="BP102" s="16">
        <f t="shared" ca="1" si="273"/>
        <v>0.12497173171673079</v>
      </c>
      <c r="BQ102" s="16">
        <f t="shared" ca="1" si="273"/>
        <v>3.3166537781939134E-2</v>
      </c>
      <c r="BR102" s="14">
        <f>1</f>
        <v>1</v>
      </c>
      <c r="BT102" s="18">
        <f ca="1">VLOOKUP(BT$94,$BF$30:$FC$41,102,FALSE)</f>
        <v>6.1759999999999593E-3</v>
      </c>
      <c r="BU102" s="18">
        <f t="shared" ref="BU102:CE102" ca="1" si="274">VLOOKUP(BU$94,$BF$30:$FC$41,102,FALSE)</f>
        <v>1.1161069236396489E-3</v>
      </c>
      <c r="BV102" s="18">
        <f t="shared" ca="1" si="274"/>
        <v>1.7601526458380526E-3</v>
      </c>
      <c r="BW102" s="18">
        <f t="shared" ca="1" si="274"/>
        <v>3.5676344205370247E-4</v>
      </c>
      <c r="BX102" s="18">
        <f t="shared" ca="1" si="274"/>
        <v>-1.0362263134119476E-3</v>
      </c>
      <c r="BY102" s="18">
        <f t="shared" ca="1" si="274"/>
        <v>5.9153935100249907E-3</v>
      </c>
      <c r="BZ102" s="18">
        <f t="shared" ca="1" si="274"/>
        <v>-4.9292601870566861E-4</v>
      </c>
      <c r="CA102" s="18">
        <f t="shared" ca="1" si="274"/>
        <v>-1.7231328863904778E-3</v>
      </c>
      <c r="CB102" s="18">
        <f t="shared" ca="1" si="274"/>
        <v>1.2261585765889528E-3</v>
      </c>
      <c r="CC102" s="18">
        <f t="shared" ca="1" si="274"/>
        <v>-8.0031973316102979E-4</v>
      </c>
      <c r="CD102" s="18">
        <f t="shared" ca="1" si="274"/>
        <v>-4.1756622493663931E-3</v>
      </c>
      <c r="CE102" s="18">
        <f t="shared" ca="1" si="274"/>
        <v>4.8199653676555843E-4</v>
      </c>
      <c r="CF102" s="14">
        <f>1</f>
        <v>1</v>
      </c>
    </row>
    <row r="103" spans="1:84" x14ac:dyDescent="0.25">
      <c r="B103" s="12">
        <f t="shared" ref="B103:M103" ca="1" si="275">VLOOKUP(B$94,$BF$43:$FC$57,6,FALSE)</f>
        <v>1.266659E-2</v>
      </c>
      <c r="C103" s="12">
        <f t="shared" ca="1" si="275"/>
        <v>3.9634059999999999E-2</v>
      </c>
      <c r="D103" s="12">
        <f t="shared" ca="1" si="275"/>
        <v>1.228069E-2</v>
      </c>
      <c r="E103" s="12">
        <f t="shared" ca="1" si="275"/>
        <v>0.16524660000000002</v>
      </c>
      <c r="F103" s="12">
        <f t="shared" ca="1" si="275"/>
        <v>-4.7189339999999996E-2</v>
      </c>
      <c r="G103" s="12">
        <f t="shared" ca="1" si="275"/>
        <v>-4.9903420000000004E-2</v>
      </c>
      <c r="H103" s="12">
        <f t="shared" ca="1" si="275"/>
        <v>-0.1239768</v>
      </c>
      <c r="I103" s="12">
        <f t="shared" ca="1" si="275"/>
        <v>-0.1092084</v>
      </c>
      <c r="J103" s="12">
        <f t="shared" ca="1" si="275"/>
        <v>-2.9007580000000002E-2</v>
      </c>
      <c r="K103" s="12">
        <f t="shared" ca="1" si="275"/>
        <v>9.2698139999999998E-2</v>
      </c>
      <c r="L103" s="12">
        <f t="shared" ca="1" si="275"/>
        <v>-4.4794630000000002E-2</v>
      </c>
      <c r="M103" s="12">
        <f t="shared" ca="1" si="275"/>
        <v>-1.184895E-2</v>
      </c>
      <c r="N103" s="20">
        <f>1</f>
        <v>1</v>
      </c>
      <c r="P103" s="12">
        <f ca="1">VLOOKUP(P$94,$BF$43:$FC$57,15,FALSE)</f>
        <v>3.9321490000000001E-2</v>
      </c>
      <c r="Q103" s="12">
        <f t="shared" ref="Q103:AA103" ca="1" si="276">VLOOKUP(Q$94,$BF$43:$FC$57,15,FALSE)</f>
        <v>8.2349739999999991E-2</v>
      </c>
      <c r="R103" s="12">
        <f t="shared" ca="1" si="276"/>
        <v>1.7188060000000002E-2</v>
      </c>
      <c r="S103" s="12">
        <f t="shared" ca="1" si="276"/>
        <v>-7.9600390000000004E-3</v>
      </c>
      <c r="T103" s="12">
        <f t="shared" ca="1" si="276"/>
        <v>1.1608139999999999E-2</v>
      </c>
      <c r="U103" s="12">
        <f t="shared" ca="1" si="276"/>
        <v>-4.4497490000000001E-2</v>
      </c>
      <c r="V103" s="12">
        <f t="shared" ca="1" si="276"/>
        <v>3.416831E-2</v>
      </c>
      <c r="W103" s="12">
        <f t="shared" ca="1" si="276"/>
        <v>-9.0008020000000008E-2</v>
      </c>
      <c r="X103" s="12">
        <f t="shared" ca="1" si="276"/>
        <v>-6.6853170000000003E-2</v>
      </c>
      <c r="Y103" s="12">
        <f t="shared" ca="1" si="276"/>
        <v>8.3787269999999997E-2</v>
      </c>
      <c r="Z103" s="12">
        <f t="shared" ca="1" si="276"/>
        <v>2.6566380000000001E-2</v>
      </c>
      <c r="AA103" s="12">
        <f t="shared" ca="1" si="276"/>
        <v>-5.3477650000000002E-2</v>
      </c>
      <c r="AB103" s="14">
        <f>1</f>
        <v>1</v>
      </c>
      <c r="AD103" s="16">
        <f ca="1">VLOOKUP(AD$94,$BF$43:$FC$57,24,FALSE)</f>
        <v>2.3820529999999999E-2</v>
      </c>
      <c r="AE103" s="16">
        <f t="shared" ref="AE103:AO103" ca="1" si="277">VLOOKUP(AE$94,$BF$43:$FC$57,24,FALSE)</f>
        <v>8.5723510000000006E-3</v>
      </c>
      <c r="AF103" s="16">
        <f t="shared" ca="1" si="277"/>
        <v>1.296459E-2</v>
      </c>
      <c r="AG103" s="16">
        <f t="shared" ca="1" si="277"/>
        <v>-4.1562070000000003E-3</v>
      </c>
      <c r="AH103" s="16">
        <f t="shared" ca="1" si="277"/>
        <v>-2.1644899999999998E-2</v>
      </c>
      <c r="AI103" s="16">
        <f t="shared" ca="1" si="277"/>
        <v>-1.8888350000000002E-2</v>
      </c>
      <c r="AJ103" s="16">
        <f t="shared" ca="1" si="277"/>
        <v>1.6295759999999999E-2</v>
      </c>
      <c r="AK103" s="16">
        <f t="shared" ca="1" si="277"/>
        <v>-2.3074659999999997E-2</v>
      </c>
      <c r="AL103" s="16">
        <f t="shared" ca="1" si="277"/>
        <v>5.8808039999999999E-3</v>
      </c>
      <c r="AM103" s="16">
        <f t="shared" ca="1" si="277"/>
        <v>2.2253560000000002E-2</v>
      </c>
      <c r="AN103" s="16">
        <f t="shared" ca="1" si="277"/>
        <v>1.0955690000000001E-2</v>
      </c>
      <c r="AO103" s="16">
        <f t="shared" ca="1" si="277"/>
        <v>-2.3927759999999999E-2</v>
      </c>
      <c r="AP103" s="14">
        <f>1</f>
        <v>1</v>
      </c>
      <c r="AR103" s="18" t="str">
        <f ca="1">VLOOKUP(AR$94,$BF$43:$FC$57,33,FALSE)</f>
        <v/>
      </c>
      <c r="AS103" s="18" t="str">
        <f t="shared" ref="AS103:BC103" ca="1" si="278">VLOOKUP(AS$94,$BF$43:$FC$57,33,FALSE)</f>
        <v/>
      </c>
      <c r="AT103" s="18" t="str">
        <f t="shared" ca="1" si="278"/>
        <v/>
      </c>
      <c r="AU103" s="18">
        <f t="shared" ca="1" si="278"/>
        <v>8.5922009999999993E-2</v>
      </c>
      <c r="AV103" s="18">
        <f t="shared" ca="1" si="278"/>
        <v>1.8585339999999999E-2</v>
      </c>
      <c r="AW103" s="18">
        <f t="shared" ca="1" si="278"/>
        <v>-8.0752900000000002E-2</v>
      </c>
      <c r="AX103" s="18">
        <f t="shared" ca="1" si="278"/>
        <v>-0.15758559999999999</v>
      </c>
      <c r="AY103" s="18">
        <f t="shared" ca="1" si="278"/>
        <v>-0.1539256</v>
      </c>
      <c r="AZ103" s="18">
        <f t="shared" ca="1" si="278"/>
        <v>-4.809211E-2</v>
      </c>
      <c r="BA103" s="18">
        <f t="shared" ca="1" si="278"/>
        <v>0.12405469999999999</v>
      </c>
      <c r="BB103" s="18">
        <f t="shared" ca="1" si="278"/>
        <v>-3.957322E-4</v>
      </c>
      <c r="BC103" s="18">
        <f t="shared" ca="1" si="278"/>
        <v>2.1362770000000003E-2</v>
      </c>
      <c r="BD103" s="14">
        <f>1</f>
        <v>1</v>
      </c>
      <c r="BF103" s="16">
        <f ca="1">VLOOKUP(BF$94,$BF$43:$FC$57,42,FALSE)</f>
        <v>-3.5175949999999997E-2</v>
      </c>
      <c r="BG103" s="16">
        <f t="shared" ref="BG103:BQ103" ca="1" si="279">VLOOKUP(BG$94,$BF$43:$FC$57,42,FALSE)</f>
        <v>5.9741379999999997E-2</v>
      </c>
      <c r="BH103" s="16">
        <f t="shared" ca="1" si="279"/>
        <v>1.5591280000000001E-2</v>
      </c>
      <c r="BI103" s="16">
        <f t="shared" ca="1" si="279"/>
        <v>-2.3582800000000001E-2</v>
      </c>
      <c r="BJ103" s="16">
        <f t="shared" ca="1" si="279"/>
        <v>1.4843980000000001E-2</v>
      </c>
      <c r="BK103" s="16">
        <f t="shared" ca="1" si="279"/>
        <v>9.8389210000000005E-3</v>
      </c>
      <c r="BL103" s="16">
        <f t="shared" ca="1" si="279"/>
        <v>-8.9569799999999998E-3</v>
      </c>
      <c r="BM103" s="16">
        <f t="shared" ca="1" si="279"/>
        <v>-5.27421E-2</v>
      </c>
      <c r="BN103" s="16">
        <f t="shared" ca="1" si="279"/>
        <v>-3.5415749999999996E-2</v>
      </c>
      <c r="BO103" s="16">
        <f t="shared" ca="1" si="279"/>
        <v>6.0482090000000002E-2</v>
      </c>
      <c r="BP103" s="16">
        <f t="shared" ca="1" si="279"/>
        <v>2.625883E-2</v>
      </c>
      <c r="BQ103" s="16">
        <f t="shared" ca="1" si="279"/>
        <v>-4.8272240000000001E-2</v>
      </c>
      <c r="BR103" s="14">
        <f>1</f>
        <v>1</v>
      </c>
      <c r="BT103" s="18" t="str">
        <f ca="1">VLOOKUP(BT$94,$BF$43:$FC$57,51,FALSE)</f>
        <v/>
      </c>
      <c r="BU103" s="18" t="str">
        <f t="shared" ref="BU103:CE103" ca="1" si="280">VLOOKUP(BU$94,$BF$43:$FC$57,51,FALSE)</f>
        <v/>
      </c>
      <c r="BV103" s="18" t="str">
        <f t="shared" ca="1" si="280"/>
        <v/>
      </c>
      <c r="BW103" s="18" t="str">
        <f t="shared" ca="1" si="280"/>
        <v/>
      </c>
      <c r="BX103" s="18" t="str">
        <f t="shared" ca="1" si="280"/>
        <v/>
      </c>
      <c r="BY103" s="18" t="str">
        <f t="shared" ca="1" si="280"/>
        <v/>
      </c>
      <c r="BZ103" s="18" t="str">
        <f t="shared" ca="1" si="280"/>
        <v/>
      </c>
      <c r="CA103" s="18" t="str">
        <f t="shared" ca="1" si="280"/>
        <v/>
      </c>
      <c r="CB103" s="18" t="str">
        <f t="shared" ca="1" si="280"/>
        <v/>
      </c>
      <c r="CC103" s="18" t="str">
        <f t="shared" ca="1" si="280"/>
        <v/>
      </c>
      <c r="CD103" s="18" t="str">
        <f t="shared" ca="1" si="280"/>
        <v/>
      </c>
      <c r="CE103" s="18" t="str">
        <f t="shared" ca="1" si="280"/>
        <v/>
      </c>
      <c r="CF103" s="14">
        <f>1</f>
        <v>1</v>
      </c>
    </row>
    <row r="104" spans="1:84" x14ac:dyDescent="0.25">
      <c r="B104" s="12">
        <f t="shared" ref="B104:M104" ca="1" si="281">VLOOKUP(B$94,$BF$43:$FC$57,57,FALSE)</f>
        <v>1.320268077415271E-2</v>
      </c>
      <c r="C104" s="12">
        <f t="shared" ca="1" si="281"/>
        <v>4.0204123928354846E-2</v>
      </c>
      <c r="D104" s="12">
        <f t="shared" ca="1" si="281"/>
        <v>1.3006498381228779E-2</v>
      </c>
      <c r="E104" s="12">
        <f t="shared" ca="1" si="281"/>
        <v>0.16570014001049654</v>
      </c>
      <c r="F104" s="12">
        <f t="shared" ca="1" si="281"/>
        <v>-4.2875407526760147E-2</v>
      </c>
      <c r="G104" s="12">
        <f t="shared" ca="1" si="281"/>
        <v>-4.9403366326338134E-2</v>
      </c>
      <c r="H104" s="12">
        <f t="shared" ca="1" si="281"/>
        <v>-0.12557323824509645</v>
      </c>
      <c r="I104" s="12">
        <f t="shared" ca="1" si="281"/>
        <v>-0.10852872412045932</v>
      </c>
      <c r="J104" s="12">
        <f t="shared" ca="1" si="281"/>
        <v>-2.8439049097838634E-2</v>
      </c>
      <c r="K104" s="12">
        <f t="shared" ca="1" si="281"/>
        <v>9.3256871325037641E-2</v>
      </c>
      <c r="L104" s="12">
        <f t="shared" ca="1" si="281"/>
        <v>-4.4167517460158609E-2</v>
      </c>
      <c r="M104" s="12">
        <f t="shared" ca="1" si="281"/>
        <v>-1.1226802344649046E-2</v>
      </c>
      <c r="N104" s="20">
        <f>1</f>
        <v>1</v>
      </c>
      <c r="P104" s="12">
        <f ca="1">VLOOKUP(P$94,$BF$43:$FC$57,66,FALSE)</f>
        <v>7.3592063519913709E-2</v>
      </c>
      <c r="Q104" s="12">
        <f t="shared" ref="Q104:AA104" ca="1" si="282">VLOOKUP(Q$94,$BF$43:$FC$57,66,FALSE)</f>
        <v>8.2781479106316308E-2</v>
      </c>
      <c r="R104" s="12">
        <f t="shared" ca="1" si="282"/>
        <v>1.7154528451273261E-2</v>
      </c>
      <c r="S104" s="12">
        <f t="shared" ca="1" si="282"/>
        <v>-8.7384976379156765E-3</v>
      </c>
      <c r="T104" s="12">
        <f t="shared" ca="1" si="282"/>
        <v>1.0138299679069223E-2</v>
      </c>
      <c r="U104" s="12">
        <f t="shared" ca="1" si="282"/>
        <v>-4.4449913899416112E-2</v>
      </c>
      <c r="V104" s="12">
        <f t="shared" ca="1" si="282"/>
        <v>3.423384694080215E-2</v>
      </c>
      <c r="W104" s="12">
        <f t="shared" ca="1" si="282"/>
        <v>-8.9841704966681007E-2</v>
      </c>
      <c r="X104" s="12">
        <f t="shared" ca="1" si="282"/>
        <v>-6.7068925482397332E-2</v>
      </c>
      <c r="Y104" s="12">
        <f t="shared" ca="1" si="282"/>
        <v>8.3904647720816711E-2</v>
      </c>
      <c r="Z104" s="12">
        <f t="shared" ca="1" si="282"/>
        <v>2.6576860704206326E-2</v>
      </c>
      <c r="AA104" s="12">
        <f t="shared" ca="1" si="282"/>
        <v>-5.8279307416362253E-2</v>
      </c>
      <c r="AB104" s="14">
        <f>1</f>
        <v>1</v>
      </c>
      <c r="AD104" s="16">
        <f ca="1">VLOOKUP(AD$94,$BF$43:$FC$57,75,FALSE)</f>
        <v>2.4129663601312273E-2</v>
      </c>
      <c r="AE104" s="16">
        <f t="shared" ref="AE104:AO104" ca="1" si="283">VLOOKUP(AE$94,$BF$43:$FC$57,75,FALSE)</f>
        <v>8.7454796774787767E-3</v>
      </c>
      <c r="AF104" s="16">
        <f t="shared" ca="1" si="283"/>
        <v>1.1857252072270039E-2</v>
      </c>
      <c r="AG104" s="16">
        <f t="shared" ca="1" si="283"/>
        <v>-3.9256322332774851E-3</v>
      </c>
      <c r="AH104" s="16">
        <f t="shared" ca="1" si="283"/>
        <v>-2.1482524754048722E-2</v>
      </c>
      <c r="AI104" s="16">
        <f t="shared" ca="1" si="283"/>
        <v>-1.8703645080142797E-2</v>
      </c>
      <c r="AJ104" s="16">
        <f t="shared" ca="1" si="283"/>
        <v>1.6465992020440943E-2</v>
      </c>
      <c r="AK104" s="16">
        <f t="shared" ca="1" si="283"/>
        <v>-2.2889406668863601E-2</v>
      </c>
      <c r="AL104" s="16">
        <f t="shared" ca="1" si="283"/>
        <v>6.0435523752155832E-3</v>
      </c>
      <c r="AM104" s="16">
        <f t="shared" ca="1" si="283"/>
        <v>2.2412223734609289E-2</v>
      </c>
      <c r="AN104" s="16">
        <f t="shared" ca="1" si="283"/>
        <v>1.1110374986640881E-2</v>
      </c>
      <c r="AO104" s="16">
        <f t="shared" ca="1" si="283"/>
        <v>-2.3783013895704273E-2</v>
      </c>
      <c r="AP104" s="14">
        <f>1</f>
        <v>1</v>
      </c>
      <c r="AR104" s="18" t="str">
        <f ca="1">VLOOKUP(AR$94,$BF$43:$FC$57,84,FALSE)</f>
        <v/>
      </c>
      <c r="AS104" s="18" t="str">
        <f t="shared" ref="AS104:BC104" ca="1" si="284">VLOOKUP(AS$94,$BF$43:$FC$57,84,FALSE)</f>
        <v/>
      </c>
      <c r="AT104" s="18" t="str">
        <f t="shared" ca="1" si="284"/>
        <v/>
      </c>
      <c r="AU104" s="18" t="str">
        <f t="shared" ca="1" si="284"/>
        <v/>
      </c>
      <c r="AV104" s="18" t="str">
        <f t="shared" ca="1" si="284"/>
        <v/>
      </c>
      <c r="AW104" s="18" t="str">
        <f t="shared" ca="1" si="284"/>
        <v/>
      </c>
      <c r="AX104" s="18" t="str">
        <f t="shared" ca="1" si="284"/>
        <v/>
      </c>
      <c r="AY104" s="18" t="str">
        <f t="shared" ca="1" si="284"/>
        <v/>
      </c>
      <c r="AZ104" s="18" t="str">
        <f t="shared" ca="1" si="284"/>
        <v/>
      </c>
      <c r="BA104" s="18" t="str">
        <f t="shared" ca="1" si="284"/>
        <v/>
      </c>
      <c r="BB104" s="18" t="str">
        <f t="shared" ca="1" si="284"/>
        <v/>
      </c>
      <c r="BC104" s="18" t="str">
        <f t="shared" ca="1" si="284"/>
        <v/>
      </c>
      <c r="BD104" s="14">
        <f>1</f>
        <v>1</v>
      </c>
      <c r="BF104" s="16">
        <f ca="1">VLOOKUP(BF$94,$BF$43:$FC$57,93,FALSE)</f>
        <v>-3.5118954291267226E-2</v>
      </c>
      <c r="BG104" s="16">
        <f t="shared" ref="BG104:BQ104" ca="1" si="285">VLOOKUP(BG$94,$BF$43:$FC$57,93,FALSE)</f>
        <v>5.9926661405673362E-2</v>
      </c>
      <c r="BH104" s="16">
        <f t="shared" ca="1" si="285"/>
        <v>1.5536082147015408E-2</v>
      </c>
      <c r="BI104" s="16">
        <f t="shared" ca="1" si="285"/>
        <v>-2.3454301881326314E-2</v>
      </c>
      <c r="BJ104" s="16">
        <f t="shared" ca="1" si="285"/>
        <v>1.495323195631691E-2</v>
      </c>
      <c r="BK104" s="16">
        <f t="shared" ca="1" si="285"/>
        <v>9.860078092646914E-3</v>
      </c>
      <c r="BL104" s="16">
        <f t="shared" ca="1" si="285"/>
        <v>-8.6657395127717751E-3</v>
      </c>
      <c r="BM104" s="16">
        <f t="shared" ca="1" si="285"/>
        <v>-5.2140124674543341E-2</v>
      </c>
      <c r="BN104" s="16">
        <f t="shared" ca="1" si="285"/>
        <v>-3.5461559929977474E-2</v>
      </c>
      <c r="BO104" s="16">
        <f t="shared" ca="1" si="285"/>
        <v>6.074454111498092E-2</v>
      </c>
      <c r="BP104" s="16">
        <f t="shared" ca="1" si="285"/>
        <v>2.6317814322707113E-2</v>
      </c>
      <c r="BQ104" s="16">
        <f t="shared" ca="1" si="285"/>
        <v>-4.8361435850006178E-2</v>
      </c>
      <c r="BR104" s="14">
        <f>1</f>
        <v>1</v>
      </c>
      <c r="BT104" s="18">
        <f ca="1">VLOOKUP(BT$94,$BF$43:$FC$57,102,FALSE)</f>
        <v>5.1028214347250793E-3</v>
      </c>
      <c r="BU104" s="18">
        <f t="shared" ref="BU104:CE104" ca="1" si="286">VLOOKUP(BU$94,$BF$43:$FC$57,102,FALSE)</f>
        <v>-2.1907516156342353E-3</v>
      </c>
      <c r="BV104" s="18">
        <f t="shared" ca="1" si="286"/>
        <v>2.3835033780915948E-3</v>
      </c>
      <c r="BW104" s="18">
        <f t="shared" ca="1" si="286"/>
        <v>3.4699063125296454E-4</v>
      </c>
      <c r="BX104" s="18">
        <f t="shared" ca="1" si="286"/>
        <v>6.9074166261809801E-4</v>
      </c>
      <c r="BY104" s="18">
        <f t="shared" ca="1" si="286"/>
        <v>3.1466488190085858E-4</v>
      </c>
      <c r="BZ104" s="18">
        <f t="shared" ca="1" si="286"/>
        <v>6.3312628572571308E-4</v>
      </c>
      <c r="CA104" s="18">
        <f t="shared" ca="1" si="286"/>
        <v>-5.9380407858572719E-4</v>
      </c>
      <c r="CB104" s="18">
        <f t="shared" ca="1" si="286"/>
        <v>3.049672514701555E-3</v>
      </c>
      <c r="CC104" s="18">
        <f t="shared" ca="1" si="286"/>
        <v>-9.2884527508453954E-4</v>
      </c>
      <c r="CD104" s="18">
        <f t="shared" ca="1" si="286"/>
        <v>-2.5619307650915166E-3</v>
      </c>
      <c r="CE104" s="18">
        <f t="shared" ca="1" si="286"/>
        <v>-9.6806194797246559E-4</v>
      </c>
      <c r="CF104" s="14">
        <f>1</f>
        <v>1</v>
      </c>
    </row>
    <row r="105" spans="1:84" x14ac:dyDescent="0.25">
      <c r="B105" s="12">
        <f t="shared" ref="B105:M105" ca="1" si="287">VLOOKUP(B$94,$BF$59:$FC$70,6,FALSE)</f>
        <v>-7.8286709999999995E-2</v>
      </c>
      <c r="C105" s="12">
        <f t="shared" ca="1" si="287"/>
        <v>1.9922189999999999E-2</v>
      </c>
      <c r="D105" s="12">
        <f t="shared" ca="1" si="287"/>
        <v>7.8359920000000002E-4</v>
      </c>
      <c r="E105" s="12">
        <f t="shared" ca="1" si="287"/>
        <v>-2.2811189999999999E-2</v>
      </c>
      <c r="F105" s="12">
        <f t="shared" ca="1" si="287"/>
        <v>5.3245839999999996E-2</v>
      </c>
      <c r="G105" s="12">
        <f t="shared" ca="1" si="287"/>
        <v>2.6791700000000002E-2</v>
      </c>
      <c r="H105" s="12">
        <f t="shared" ca="1" si="287"/>
        <v>0.1027197</v>
      </c>
      <c r="I105" s="12">
        <f t="shared" ca="1" si="287"/>
        <v>-7.3146650000000006E-3</v>
      </c>
      <c r="J105" s="12">
        <f t="shared" ca="1" si="287"/>
        <v>-6.6796460000000002E-2</v>
      </c>
      <c r="K105" s="12">
        <f t="shared" ca="1" si="287"/>
        <v>4.9777969999999998E-2</v>
      </c>
      <c r="L105" s="12">
        <f t="shared" ca="1" si="287"/>
        <v>2.0861850000000001E-2</v>
      </c>
      <c r="M105" s="12">
        <f t="shared" ca="1" si="287"/>
        <v>2.8845529999999998E-2</v>
      </c>
      <c r="N105" s="20" t="str">
        <f>H9</f>
        <v>Open-End Investment Company</v>
      </c>
      <c r="P105" s="18" t="str">
        <f ca="1">VLOOKUP(P$94,$BF$59:$FC$70,15,FALSE)</f>
        <v/>
      </c>
      <c r="Q105" s="18" t="str">
        <f t="shared" ref="Q105:AA105" ca="1" si="288">VLOOKUP(Q$94,$BF$59:$FC$70,15,FALSE)</f>
        <v/>
      </c>
      <c r="R105" s="18" t="str">
        <f t="shared" ca="1" si="288"/>
        <v/>
      </c>
      <c r="S105" s="18" t="str">
        <f t="shared" ca="1" si="288"/>
        <v/>
      </c>
      <c r="T105" s="18" t="str">
        <f t="shared" ca="1" si="288"/>
        <v/>
      </c>
      <c r="U105" s="18" t="str">
        <f t="shared" ca="1" si="288"/>
        <v/>
      </c>
      <c r="V105" s="18" t="str">
        <f t="shared" ca="1" si="288"/>
        <v/>
      </c>
      <c r="W105" s="18" t="str">
        <f t="shared" ca="1" si="288"/>
        <v/>
      </c>
      <c r="X105" s="18" t="str">
        <f t="shared" ca="1" si="288"/>
        <v/>
      </c>
      <c r="Y105" s="18" t="str">
        <f t="shared" ca="1" si="288"/>
        <v/>
      </c>
      <c r="Z105" s="18" t="str">
        <f t="shared" ca="1" si="288"/>
        <v/>
      </c>
      <c r="AA105" s="18" t="str">
        <f t="shared" ca="1" si="288"/>
        <v/>
      </c>
      <c r="AB105" s="14">
        <f>Q9</f>
        <v>0</v>
      </c>
      <c r="AD105" s="16">
        <f ca="1">VLOOKUP(AD$94,$BF$59:$FC$70,24,FALSE)</f>
        <v>1.073784E-2</v>
      </c>
      <c r="AE105" s="16">
        <f t="shared" ref="AE105:AO105" ca="1" si="289">VLOOKUP(AE$94,$BF$59:$FC$70,24,FALSE)</f>
        <v>-4.0621240000000001E-4</v>
      </c>
      <c r="AF105" s="16">
        <f t="shared" ca="1" si="289"/>
        <v>4.011995E-3</v>
      </c>
      <c r="AG105" s="16">
        <f t="shared" ca="1" si="289"/>
        <v>9.2205489999999998E-3</v>
      </c>
      <c r="AH105" s="16">
        <f t="shared" ca="1" si="289"/>
        <v>1.1320119999999999E-2</v>
      </c>
      <c r="AI105" s="16">
        <f t="shared" ca="1" si="289"/>
        <v>7.4471350000000006E-3</v>
      </c>
      <c r="AJ105" s="16">
        <f t="shared" ca="1" si="289"/>
        <v>7.3212950000000002E-3</v>
      </c>
      <c r="AK105" s="16">
        <f t="shared" ca="1" si="289"/>
        <v>1.1820600000000001E-2</v>
      </c>
      <c r="AL105" s="16">
        <f t="shared" ca="1" si="289"/>
        <v>-6.3858389999999999E-3</v>
      </c>
      <c r="AM105" s="16">
        <f t="shared" ca="1" si="289"/>
        <v>-2.3750899999999998E-3</v>
      </c>
      <c r="AN105" s="16">
        <f t="shared" ca="1" si="289"/>
        <v>3.1832280000000002E-3</v>
      </c>
      <c r="AO105" s="16">
        <f t="shared" ca="1" si="289"/>
        <v>-5.6142840000000006E-3</v>
      </c>
      <c r="AP105" s="14">
        <f>Z9</f>
        <v>0</v>
      </c>
      <c r="AR105" s="18" t="str">
        <f ca="1">VLOOKUP(AR$94,$BF$59:$FC$70,33,FALSE)</f>
        <v/>
      </c>
      <c r="AS105" s="18" t="str">
        <f t="shared" ref="AS105:BC105" ca="1" si="290">VLOOKUP(AS$94,$BF$59:$FC$70,33,FALSE)</f>
        <v/>
      </c>
      <c r="AT105" s="18" t="str">
        <f t="shared" ca="1" si="290"/>
        <v/>
      </c>
      <c r="AU105" s="18" t="str">
        <f t="shared" ca="1" si="290"/>
        <v/>
      </c>
      <c r="AV105" s="18" t="str">
        <f t="shared" ca="1" si="290"/>
        <v/>
      </c>
      <c r="AW105" s="18" t="str">
        <f t="shared" ca="1" si="290"/>
        <v/>
      </c>
      <c r="AX105" s="18" t="str">
        <f t="shared" ca="1" si="290"/>
        <v/>
      </c>
      <c r="AY105" s="18" t="str">
        <f t="shared" ca="1" si="290"/>
        <v/>
      </c>
      <c r="AZ105" s="18" t="str">
        <f t="shared" ca="1" si="290"/>
        <v/>
      </c>
      <c r="BA105" s="18" t="str">
        <f t="shared" ca="1" si="290"/>
        <v/>
      </c>
      <c r="BB105" s="18" t="str">
        <f t="shared" ca="1" si="290"/>
        <v/>
      </c>
      <c r="BC105" s="18" t="str">
        <f t="shared" ca="1" si="290"/>
        <v/>
      </c>
      <c r="BD105" s="14">
        <f>AI9</f>
        <v>0</v>
      </c>
      <c r="BF105" s="16">
        <f ca="1">VLOOKUP(BF$94,$BF$59:$FC$70,42,FALSE)</f>
        <v>-3.8971520000000003E-2</v>
      </c>
      <c r="BG105" s="16">
        <f t="shared" ref="BG105:BQ105" ca="1" si="291">VLOOKUP(BG$94,$BF$59:$FC$70,42,FALSE)</f>
        <v>4.4211280000000006E-2</v>
      </c>
      <c r="BH105" s="16">
        <f t="shared" ca="1" si="291"/>
        <v>6.4425869999999996E-3</v>
      </c>
      <c r="BI105" s="16">
        <f t="shared" ca="1" si="291"/>
        <v>-2.8262860000000001E-2</v>
      </c>
      <c r="BJ105" s="16">
        <f t="shared" ca="1" si="291"/>
        <v>2.2058759999999998E-3</v>
      </c>
      <c r="BK105" s="16">
        <f t="shared" ca="1" si="291"/>
        <v>4.6487319999999999E-2</v>
      </c>
      <c r="BL105" s="16">
        <f t="shared" ca="1" si="291"/>
        <v>-5.5363610000000001E-2</v>
      </c>
      <c r="BM105" s="16">
        <f t="shared" ca="1" si="291"/>
        <v>4.2519689999999999E-2</v>
      </c>
      <c r="BN105" s="16">
        <f t="shared" ca="1" si="291"/>
        <v>-5.4155879999999997E-2</v>
      </c>
      <c r="BO105" s="16">
        <f t="shared" ca="1" si="291"/>
        <v>7.0421810000000001E-2</v>
      </c>
      <c r="BP105" s="16">
        <f t="shared" ca="1" si="291"/>
        <v>-3.0730359999999999E-3</v>
      </c>
      <c r="BQ105" s="16">
        <f t="shared" ca="1" si="291"/>
        <v>2.785346E-2</v>
      </c>
      <c r="BR105" s="14">
        <f>AR9</f>
        <v>0</v>
      </c>
      <c r="BT105" s="18" t="str">
        <f ca="1">VLOOKUP(BT$94,$BF$59:$FC$70,51,FALSE)</f>
        <v/>
      </c>
      <c r="BU105" s="18" t="str">
        <f t="shared" ref="BU105:CE105" ca="1" si="292">VLOOKUP(BU$94,$BF$59:$FC$70,51,FALSE)</f>
        <v/>
      </c>
      <c r="BV105" s="18" t="str">
        <f t="shared" ca="1" si="292"/>
        <v/>
      </c>
      <c r="BW105" s="18" t="str">
        <f t="shared" ca="1" si="292"/>
        <v/>
      </c>
      <c r="BX105" s="18" t="str">
        <f t="shared" ca="1" si="292"/>
        <v/>
      </c>
      <c r="BY105" s="18" t="str">
        <f t="shared" ca="1" si="292"/>
        <v/>
      </c>
      <c r="BZ105" s="18" t="str">
        <f t="shared" ca="1" si="292"/>
        <v/>
      </c>
      <c r="CA105" s="18" t="str">
        <f t="shared" ca="1" si="292"/>
        <v/>
      </c>
      <c r="CB105" s="18" t="str">
        <f t="shared" ca="1" si="292"/>
        <v/>
      </c>
      <c r="CC105" s="18" t="str">
        <f t="shared" ca="1" si="292"/>
        <v/>
      </c>
      <c r="CD105" s="18" t="str">
        <f t="shared" ca="1" si="292"/>
        <v/>
      </c>
      <c r="CE105" s="18" t="str">
        <f t="shared" ca="1" si="292"/>
        <v/>
      </c>
      <c r="CF105" s="14">
        <f>BA9</f>
        <v>0</v>
      </c>
    </row>
    <row r="106" spans="1:84" x14ac:dyDescent="0.25">
      <c r="B106" s="12">
        <f t="shared" ref="B106:M106" ca="1" si="293">VLOOKUP(B$94,$BF$59:$FC$70,57,FALSE)</f>
        <v>-7.7774909056003011E-2</v>
      </c>
      <c r="C106" s="12">
        <f t="shared" ca="1" si="293"/>
        <v>2.0504284624702787E-2</v>
      </c>
      <c r="D106" s="12">
        <f t="shared" ca="1" si="293"/>
        <v>1.4310195805683488E-3</v>
      </c>
      <c r="E106" s="12">
        <f t="shared" ca="1" si="293"/>
        <v>-2.2261274522500672E-2</v>
      </c>
      <c r="F106" s="12">
        <f t="shared" ca="1" si="293"/>
        <v>5.3857644908355831E-2</v>
      </c>
      <c r="G106" s="12">
        <f t="shared" ca="1" si="293"/>
        <v>2.7388289709249541E-2</v>
      </c>
      <c r="H106" s="12">
        <f t="shared" ca="1" si="293"/>
        <v>0.10428422551226864</v>
      </c>
      <c r="I106" s="12">
        <f t="shared" ca="1" si="293"/>
        <v>-6.8941172052500799E-3</v>
      </c>
      <c r="J106" s="12">
        <f t="shared" ca="1" si="293"/>
        <v>-6.61121304205117E-2</v>
      </c>
      <c r="K106" s="12">
        <f t="shared" ca="1" si="293"/>
        <v>5.0521549736218606E-2</v>
      </c>
      <c r="L106" s="12">
        <f t="shared" ca="1" si="293"/>
        <v>2.1529584533018804E-2</v>
      </c>
      <c r="M106" s="12">
        <f t="shared" ca="1" si="293"/>
        <v>2.9610755363475749E-2</v>
      </c>
      <c r="N106" s="20">
        <f>BG9</f>
        <v>0</v>
      </c>
      <c r="P106" s="18">
        <f ca="1">VLOOKUP(P$94,$BF$59:$FC$70,66,FALSE)</f>
        <v>-3.7339291604982254E-3</v>
      </c>
      <c r="Q106" s="18">
        <f t="shared" ref="Q106:AA106" ca="1" si="294">VLOOKUP(Q$94,$BF$59:$FC$70,66,FALSE)</f>
        <v>4.6696235504384287E-2</v>
      </c>
      <c r="R106" s="18">
        <f t="shared" ca="1" si="294"/>
        <v>-5.1489135954355678E-3</v>
      </c>
      <c r="S106" s="18">
        <f t="shared" ca="1" si="294"/>
        <v>1.8918859755826099E-2</v>
      </c>
      <c r="T106" s="18">
        <f t="shared" ca="1" si="294"/>
        <v>1.8194006889711622E-2</v>
      </c>
      <c r="U106" s="18">
        <f t="shared" ca="1" si="294"/>
        <v>-1.4911699999999996E-2</v>
      </c>
      <c r="V106" s="18">
        <f t="shared" ca="1" si="294"/>
        <v>-1.4491594306825048E-2</v>
      </c>
      <c r="W106" s="18">
        <f t="shared" ca="1" si="294"/>
        <v>1.1665379772495744E-2</v>
      </c>
      <c r="X106" s="18">
        <f t="shared" ca="1" si="294"/>
        <v>3.5492986370444951E-3</v>
      </c>
      <c r="Y106" s="18">
        <f t="shared" ca="1" si="294"/>
        <v>-2.9183655910836534E-2</v>
      </c>
      <c r="Z106" s="18">
        <f t="shared" ca="1" si="294"/>
        <v>3.254814317044457E-2</v>
      </c>
      <c r="AA106" s="18">
        <f t="shared" ca="1" si="294"/>
        <v>-1.3567968129667591E-2</v>
      </c>
      <c r="AB106" s="14">
        <f>BP9</f>
        <v>0</v>
      </c>
      <c r="AD106" s="16">
        <f ca="1">VLOOKUP(AD$94,$BF$59:$FC$70,75,FALSE)</f>
        <v>1.0810389205210243E-2</v>
      </c>
      <c r="AE106" s="16">
        <f t="shared" ref="AE106:AO106" ca="1" si="295">VLOOKUP(AE$94,$BF$59:$FC$70,75,FALSE)</f>
        <v>-2.8858915398631086E-4</v>
      </c>
      <c r="AF106" s="16">
        <f t="shared" ca="1" si="295"/>
        <v>4.1613087308240747E-3</v>
      </c>
      <c r="AG106" s="16">
        <f t="shared" ca="1" si="295"/>
        <v>9.3714161558541165E-3</v>
      </c>
      <c r="AH106" s="16">
        <f t="shared" ca="1" si="295"/>
        <v>1.1469452530620539E-2</v>
      </c>
      <c r="AI106" s="16">
        <f t="shared" ca="1" si="295"/>
        <v>7.5739856430559046E-3</v>
      </c>
      <c r="AJ106" s="16">
        <f t="shared" ca="1" si="295"/>
        <v>7.4652442219827206E-3</v>
      </c>
      <c r="AK106" s="16">
        <f t="shared" ca="1" si="295"/>
        <v>1.1952006060060701E-2</v>
      </c>
      <c r="AL106" s="16">
        <f t="shared" ca="1" si="295"/>
        <v>-6.2293742676857366E-3</v>
      </c>
      <c r="AM106" s="16">
        <f t="shared" ca="1" si="295"/>
        <v>-2.2459921970455735E-3</v>
      </c>
      <c r="AN106" s="16">
        <f t="shared" ca="1" si="295"/>
        <v>3.3080747478042784E-3</v>
      </c>
      <c r="AO106" s="16">
        <f t="shared" ca="1" si="295"/>
        <v>-5.6129941699123971E-3</v>
      </c>
      <c r="AP106" s="14">
        <f>AY9</f>
        <v>0</v>
      </c>
      <c r="AR106" s="18" t="str">
        <f ca="1">VLOOKUP(AR$94,$BF$59:$FC$70,84,FALSE)</f>
        <v/>
      </c>
      <c r="AS106" s="18" t="str">
        <f t="shared" ref="AS106:BC106" ca="1" si="296">VLOOKUP(AS$94,$BF$59:$FC$70,84,FALSE)</f>
        <v/>
      </c>
      <c r="AT106" s="18" t="str">
        <f t="shared" ca="1" si="296"/>
        <v/>
      </c>
      <c r="AU106" s="18" t="str">
        <f t="shared" ca="1" si="296"/>
        <v/>
      </c>
      <c r="AV106" s="18" t="str">
        <f t="shared" ca="1" si="296"/>
        <v/>
      </c>
      <c r="AW106" s="18" t="str">
        <f t="shared" ca="1" si="296"/>
        <v/>
      </c>
      <c r="AX106" s="18" t="str">
        <f t="shared" ca="1" si="296"/>
        <v/>
      </c>
      <c r="AY106" s="18" t="str">
        <f t="shared" ca="1" si="296"/>
        <v/>
      </c>
      <c r="AZ106" s="18" t="str">
        <f t="shared" ca="1" si="296"/>
        <v/>
      </c>
      <c r="BA106" s="18" t="str">
        <f t="shared" ca="1" si="296"/>
        <v/>
      </c>
      <c r="BB106" s="18" t="str">
        <f t="shared" ca="1" si="296"/>
        <v/>
      </c>
      <c r="BC106" s="18" t="str">
        <f t="shared" ca="1" si="296"/>
        <v/>
      </c>
      <c r="BD106" s="14">
        <f>BH9</f>
        <v>0</v>
      </c>
      <c r="BF106" s="16">
        <f ca="1">VLOOKUP(BF$94,$BF$59:$FC$70,93,FALSE)</f>
        <v>-3.8731507876524233E-2</v>
      </c>
      <c r="BG106" s="16">
        <f t="shared" ref="BG106:BQ106" ca="1" si="297">VLOOKUP(BG$94,$BF$59:$FC$70,93,FALSE)</f>
        <v>4.4246812872544714E-2</v>
      </c>
      <c r="BH106" s="16">
        <f t="shared" ca="1" si="297"/>
        <v>6.5898179348602044E-3</v>
      </c>
      <c r="BI106" s="16">
        <f t="shared" ca="1" si="297"/>
        <v>-2.8096866382952845E-2</v>
      </c>
      <c r="BJ106" s="16">
        <f t="shared" ca="1" si="297"/>
        <v>2.3692778540822111E-3</v>
      </c>
      <c r="BK106" s="16">
        <f t="shared" ca="1" si="297"/>
        <v>4.671804955120637E-2</v>
      </c>
      <c r="BL106" s="16">
        <f t="shared" ca="1" si="297"/>
        <v>-5.5130233913974341E-2</v>
      </c>
      <c r="BM106" s="16">
        <f t="shared" ca="1" si="297"/>
        <v>4.2600701257527011E-2</v>
      </c>
      <c r="BN106" s="16">
        <f t="shared" ca="1" si="297"/>
        <v>-5.4046174177089401E-2</v>
      </c>
      <c r="BO106" s="16">
        <f t="shared" ca="1" si="297"/>
        <v>7.0644566444586721E-2</v>
      </c>
      <c r="BP106" s="16">
        <f t="shared" ca="1" si="297"/>
        <v>-3.1059949471265915E-3</v>
      </c>
      <c r="BQ106" s="16">
        <f t="shared" ca="1" si="297"/>
        <v>2.8095602778084618E-2</v>
      </c>
      <c r="BR106" s="14">
        <f>BQ9</f>
        <v>0</v>
      </c>
      <c r="BT106" s="18">
        <f ca="1">VLOOKUP(BT$94,$BF$59:$FC$70,102,FALSE)</f>
        <v>1.6265757958925666E-3</v>
      </c>
      <c r="BU106" s="18">
        <f t="shared" ref="BU106:CE106" ca="1" si="298">VLOOKUP(BU$94,$BF$59:$FC$70,102,FALSE)</f>
        <v>8.8277943696672158E-4</v>
      </c>
      <c r="BV106" s="18">
        <f t="shared" ca="1" si="298"/>
        <v>-1.126345028549313E-3</v>
      </c>
      <c r="BW106" s="18">
        <f t="shared" ca="1" si="298"/>
        <v>1.3365674466409561E-3</v>
      </c>
      <c r="BX106" s="18">
        <f t="shared" ca="1" si="298"/>
        <v>1.8699883816932089E-3</v>
      </c>
      <c r="BY106" s="18">
        <f t="shared" ca="1" si="298"/>
        <v>-4.5755993148798219E-4</v>
      </c>
      <c r="BZ106" s="18">
        <f t="shared" ca="1" si="298"/>
        <v>-8.2192932012428244E-4</v>
      </c>
      <c r="CA106" s="18">
        <f t="shared" ca="1" si="298"/>
        <v>1.7255856008851784E-3</v>
      </c>
      <c r="CB106" s="18">
        <f t="shared" ca="1" si="298"/>
        <v>-5.7947290717505625E-4</v>
      </c>
      <c r="CC106" s="18">
        <f t="shared" ca="1" si="298"/>
        <v>2.8761784671105452E-3</v>
      </c>
      <c r="CD106" s="18">
        <f t="shared" ca="1" si="298"/>
        <v>1.6343975599746896E-3</v>
      </c>
      <c r="CE106" s="18">
        <f t="shared" ca="1" si="298"/>
        <v>-2.46684945419461E-3</v>
      </c>
      <c r="CF106" s="14">
        <f>CA9</f>
        <v>0</v>
      </c>
    </row>
    <row r="107" spans="1:84" x14ac:dyDescent="0.25">
      <c r="B107"/>
      <c r="C107"/>
      <c r="N107" s="19"/>
      <c r="BB107" s="11"/>
    </row>
    <row r="108" spans="1:84" ht="15.75" x14ac:dyDescent="0.25">
      <c r="A108" s="1" t="s">
        <v>7</v>
      </c>
      <c r="B108"/>
      <c r="C108"/>
      <c r="N108" s="19"/>
      <c r="O108" s="1" t="s">
        <v>16</v>
      </c>
      <c r="BB108" s="11"/>
    </row>
    <row r="109" spans="1:84" x14ac:dyDescent="0.25">
      <c r="B109" s="12">
        <f t="shared" ref="B109:M109" ca="1" si="299">VLOOKUP(B$94,$BF$4:$FC$15,7,FALSE)</f>
        <v>3.0973649999999998E-2</v>
      </c>
      <c r="C109" s="12">
        <f t="shared" ca="1" si="299"/>
        <v>-4.6010850000000006E-2</v>
      </c>
      <c r="D109" s="12">
        <f t="shared" ca="1" si="299"/>
        <v>-2.1536420000000001E-2</v>
      </c>
      <c r="E109" s="12">
        <f t="shared" ca="1" si="299"/>
        <v>5.8977370000000001E-2</v>
      </c>
      <c r="F109" s="12">
        <f t="shared" ca="1" si="299"/>
        <v>-2.2209560000000003E-2</v>
      </c>
      <c r="G109" s="12">
        <f t="shared" ca="1" si="299"/>
        <v>-1.713748E-3</v>
      </c>
      <c r="H109" s="12">
        <f t="shared" ca="1" si="299"/>
        <v>3.9470600000000002E-2</v>
      </c>
      <c r="I109" s="12" t="str">
        <f t="shared" ca="1" si="299"/>
        <v/>
      </c>
      <c r="J109" s="12" t="str">
        <f t="shared" ca="1" si="299"/>
        <v/>
      </c>
      <c r="K109" s="12" t="str">
        <f t="shared" ca="1" si="299"/>
        <v/>
      </c>
      <c r="L109" s="12" t="str">
        <f t="shared" ca="1" si="299"/>
        <v/>
      </c>
      <c r="M109" s="12" t="str">
        <f t="shared" ca="1" si="299"/>
        <v/>
      </c>
      <c r="N109" s="20">
        <f>1</f>
        <v>1</v>
      </c>
      <c r="P109" s="12">
        <f ca="1">+VLOOKUP(P$94,$BF$4:$FC$15,16,FALSE)</f>
        <v>4.3053809999999998E-2</v>
      </c>
      <c r="Q109" s="12">
        <f t="shared" ref="Q109:AA109" ca="1" si="300">+VLOOKUP(Q$94,$BF$4:$FC$15,16,FALSE)</f>
        <v>-3.2714210000000001E-2</v>
      </c>
      <c r="R109" s="12">
        <f t="shared" ca="1" si="300"/>
        <v>-2.3335930000000001E-2</v>
      </c>
      <c r="S109" s="12">
        <f t="shared" ca="1" si="300"/>
        <v>4.033371E-3</v>
      </c>
      <c r="T109" s="12">
        <f t="shared" ca="1" si="300"/>
        <v>1.904718E-2</v>
      </c>
      <c r="U109" s="12">
        <f t="shared" ca="1" si="300"/>
        <v>-1.0866960000000002E-2</v>
      </c>
      <c r="V109" s="12">
        <f t="shared" ca="1" si="300"/>
        <v>3.3671260000000001E-2</v>
      </c>
      <c r="W109" s="12" t="str">
        <f t="shared" ca="1" si="300"/>
        <v/>
      </c>
      <c r="X109" s="12" t="str">
        <f t="shared" ca="1" si="300"/>
        <v/>
      </c>
      <c r="Y109" s="12" t="str">
        <f t="shared" ca="1" si="300"/>
        <v/>
      </c>
      <c r="Z109" s="12" t="str">
        <f t="shared" ca="1" si="300"/>
        <v/>
      </c>
      <c r="AA109" s="12" t="str">
        <f t="shared" ca="1" si="300"/>
        <v/>
      </c>
      <c r="AB109" s="14">
        <f>1</f>
        <v>1</v>
      </c>
      <c r="AD109" s="12">
        <f ca="1">+VLOOKUP(AD$94,$BF$4:$FC$15,25,FALSE)</f>
        <v>2.395131E-2</v>
      </c>
      <c r="AE109" s="12">
        <f t="shared" ref="AE109:AO109" ca="1" si="301">+VLOOKUP(AE$94,$BF$4:$FC$15,25,FALSE)</f>
        <v>-2.944254E-2</v>
      </c>
      <c r="AF109" s="12">
        <f t="shared" ca="1" si="301"/>
        <v>-2.9667240000000001E-2</v>
      </c>
      <c r="AG109" s="12">
        <f t="shared" ca="1" si="301"/>
        <v>6.7720119999999995E-2</v>
      </c>
      <c r="AH109" s="12">
        <f t="shared" ca="1" si="301"/>
        <v>-4.3105520000000001E-2</v>
      </c>
      <c r="AI109" s="12">
        <f t="shared" ca="1" si="301"/>
        <v>-1.1666540000000001E-2</v>
      </c>
      <c r="AJ109" s="12">
        <f t="shared" ca="1" si="301"/>
        <v>4.3002940000000003E-2</v>
      </c>
      <c r="AK109" s="12" t="str">
        <f t="shared" ca="1" si="301"/>
        <v/>
      </c>
      <c r="AL109" s="12" t="str">
        <f t="shared" ca="1" si="301"/>
        <v/>
      </c>
      <c r="AM109" s="12" t="str">
        <f t="shared" ca="1" si="301"/>
        <v/>
      </c>
      <c r="AN109" s="12" t="str">
        <f t="shared" ca="1" si="301"/>
        <v/>
      </c>
      <c r="AO109" s="12" t="str">
        <f t="shared" ca="1" si="301"/>
        <v/>
      </c>
      <c r="AP109" s="14">
        <f>1</f>
        <v>1</v>
      </c>
      <c r="AR109" s="12">
        <f ca="1">+VLOOKUP(AR$94,$BF$4:$FC$15,34,FALSE)</f>
        <v>0.10333769999999999</v>
      </c>
      <c r="AS109" s="12">
        <f t="shared" ref="AS109:BC109" ca="1" si="302">+VLOOKUP(AS$94,$BF$4:$FC$15,34,FALSE)</f>
        <v>-3.019838E-2</v>
      </c>
      <c r="AT109" s="12">
        <f t="shared" ca="1" si="302"/>
        <v>-3.55269E-2</v>
      </c>
      <c r="AU109" s="12">
        <f t="shared" ca="1" si="302"/>
        <v>-3.0949130000000002E-2</v>
      </c>
      <c r="AV109" s="12">
        <f t="shared" ca="1" si="302"/>
        <v>-4.0952409999999995E-2</v>
      </c>
      <c r="AW109" s="12">
        <f t="shared" ca="1" si="302"/>
        <v>-4.3134219999999999E-3</v>
      </c>
      <c r="AX109" s="12">
        <f t="shared" ca="1" si="302"/>
        <v>6.0464370000000003E-2</v>
      </c>
      <c r="AY109" s="12" t="str">
        <f t="shared" ca="1" si="302"/>
        <v/>
      </c>
      <c r="AZ109" s="12" t="str">
        <f t="shared" ca="1" si="302"/>
        <v/>
      </c>
      <c r="BA109" s="12" t="str">
        <f t="shared" ca="1" si="302"/>
        <v/>
      </c>
      <c r="BB109" s="12" t="str">
        <f t="shared" ca="1" si="302"/>
        <v/>
      </c>
      <c r="BC109" s="12" t="str">
        <f t="shared" ca="1" si="302"/>
        <v/>
      </c>
      <c r="BD109" s="14">
        <f>1</f>
        <v>1</v>
      </c>
      <c r="BF109" s="12">
        <f ca="1">+VLOOKUP(BF$94,$BF$4:$FC$15,43,FALSE)</f>
        <v>1.0941590000000001E-2</v>
      </c>
      <c r="BG109" s="12">
        <f t="shared" ref="BG109:BQ109" ca="1" si="303">+VLOOKUP(BG$94,$BF$4:$FC$15,43,FALSE)</f>
        <v>-1.5584429999999999E-3</v>
      </c>
      <c r="BH109" s="12">
        <f t="shared" ca="1" si="303"/>
        <v>2.660005E-2</v>
      </c>
      <c r="BI109" s="12">
        <f t="shared" ca="1" si="303"/>
        <v>-7.9716400000000003E-3</v>
      </c>
      <c r="BJ109" s="12">
        <f t="shared" ca="1" si="303"/>
        <v>-1.7939069999999998E-2</v>
      </c>
      <c r="BK109" s="12">
        <f t="shared" ca="1" si="303"/>
        <v>1.310331E-2</v>
      </c>
      <c r="BL109" s="12">
        <f t="shared" ca="1" si="303"/>
        <v>1.8644389999999999E-3</v>
      </c>
      <c r="BM109" s="12" t="str">
        <f t="shared" ca="1" si="303"/>
        <v/>
      </c>
      <c r="BN109" s="12" t="str">
        <f t="shared" ca="1" si="303"/>
        <v/>
      </c>
      <c r="BO109" s="12" t="str">
        <f t="shared" ca="1" si="303"/>
        <v/>
      </c>
      <c r="BP109" s="12" t="str">
        <f t="shared" ca="1" si="303"/>
        <v/>
      </c>
      <c r="BQ109" s="12" t="str">
        <f t="shared" ca="1" si="303"/>
        <v/>
      </c>
      <c r="BR109" s="14">
        <f>1</f>
        <v>1</v>
      </c>
    </row>
    <row r="110" spans="1:84" x14ac:dyDescent="0.25">
      <c r="B110" s="12">
        <f t="shared" ref="B110:L110" ca="1" si="304">VLOOKUP(B$94,$BF$4:$FC$15,58,FALSE)</f>
        <v>3.0907197539341517E-2</v>
      </c>
      <c r="C110" s="12">
        <f t="shared" ca="1" si="304"/>
        <v>-4.6094542391868235E-2</v>
      </c>
      <c r="D110" s="12">
        <f t="shared" ca="1" si="304"/>
        <v>-2.1764628655270353E-2</v>
      </c>
      <c r="E110" s="12">
        <f t="shared" ca="1" si="304"/>
        <v>5.8064440010205637E-2</v>
      </c>
      <c r="F110" s="12">
        <f t="shared" ca="1" si="304"/>
        <v>-2.5195559693794962E-2</v>
      </c>
      <c r="G110" s="12">
        <f t="shared" ca="1" si="304"/>
        <v>-2.0218716754939327E-3</v>
      </c>
      <c r="H110" s="12">
        <f t="shared" ca="1" si="304"/>
        <v>3.9334439448776216E-2</v>
      </c>
      <c r="I110" s="12">
        <f t="shared" ca="1" si="304"/>
        <v>-7.9529226522316726E-3</v>
      </c>
      <c r="J110" s="12" t="str">
        <f t="shared" ca="1" si="304"/>
        <v/>
      </c>
      <c r="K110" s="12" t="str">
        <f t="shared" ca="1" si="304"/>
        <v/>
      </c>
      <c r="L110" s="12" t="str">
        <f t="shared" ca="1" si="304"/>
        <v/>
      </c>
      <c r="N110" s="20">
        <f>1</f>
        <v>1</v>
      </c>
      <c r="P110" s="12">
        <f ca="1">VLOOKUP(P$94,$BF$4:$FC$15,67,FALSE)</f>
        <v>4.3023424050593E-2</v>
      </c>
      <c r="Q110" s="12">
        <f t="shared" ref="Q110:AA110" ca="1" si="305">VLOOKUP(Q$94,$BF$4:$FC$15,67,FALSE)</f>
        <v>-3.2978771168353009E-2</v>
      </c>
      <c r="R110" s="12">
        <f t="shared" ca="1" si="305"/>
        <v>-2.3488852084127272E-2</v>
      </c>
      <c r="S110" s="12">
        <f t="shared" ca="1" si="305"/>
        <v>4.0297840688306276E-3</v>
      </c>
      <c r="T110" s="12">
        <f t="shared" ca="1" si="305"/>
        <v>1.8713869410736009E-2</v>
      </c>
      <c r="U110" s="12">
        <f t="shared" ca="1" si="305"/>
        <v>-1.0906744558769473E-2</v>
      </c>
      <c r="V110" s="12">
        <f t="shared" ca="1" si="305"/>
        <v>3.3628182015867154E-2</v>
      </c>
      <c r="W110" s="12">
        <f t="shared" ca="1" si="305"/>
        <v>1.5649494750700661E-2</v>
      </c>
      <c r="X110" s="12" t="str">
        <f t="shared" ca="1" si="305"/>
        <v/>
      </c>
      <c r="Y110" s="12" t="str">
        <f t="shared" ca="1" si="305"/>
        <v/>
      </c>
      <c r="Z110" s="12" t="str">
        <f t="shared" ca="1" si="305"/>
        <v/>
      </c>
      <c r="AA110" s="12" t="str">
        <f t="shared" ca="1" si="305"/>
        <v/>
      </c>
      <c r="AB110" s="14">
        <f>1</f>
        <v>1</v>
      </c>
      <c r="AD110" s="12">
        <f ca="1">VLOOKUP(AD$94,$BF$4:$FC$15,76,FALSE)</f>
        <v>2.4078116025272874E-2</v>
      </c>
      <c r="AE110" s="12">
        <f t="shared" ref="AE110:AO110" ca="1" si="306">VLOOKUP(AE$94,$BF$4:$FC$15,76,FALSE)</f>
        <v>-2.9109550624817713E-2</v>
      </c>
      <c r="AF110" s="12">
        <f t="shared" ca="1" si="306"/>
        <v>-3.0837309794225328E-2</v>
      </c>
      <c r="AG110" s="12">
        <f t="shared" ca="1" si="306"/>
        <v>6.5332252449869885E-2</v>
      </c>
      <c r="AH110" s="12">
        <f t="shared" ca="1" si="306"/>
        <v>-4.5923220332534251E-2</v>
      </c>
      <c r="AI110" s="12">
        <f t="shared" ca="1" si="306"/>
        <v>-1.1670404323796835E-2</v>
      </c>
      <c r="AJ110" s="12">
        <f t="shared" ca="1" si="306"/>
        <v>4.3337914207117238E-2</v>
      </c>
      <c r="AK110" s="12">
        <f t="shared" ca="1" si="306"/>
        <v>-8.3580496816819429E-3</v>
      </c>
      <c r="AL110" s="12" t="str">
        <f t="shared" ca="1" si="306"/>
        <v/>
      </c>
      <c r="AM110" s="12" t="str">
        <f t="shared" ca="1" si="306"/>
        <v/>
      </c>
      <c r="AN110" s="12" t="str">
        <f t="shared" ca="1" si="306"/>
        <v/>
      </c>
      <c r="AO110" s="12" t="str">
        <f t="shared" ca="1" si="306"/>
        <v/>
      </c>
      <c r="AP110" s="14">
        <f>1</f>
        <v>1</v>
      </c>
      <c r="AR110" s="12">
        <f ca="1">VLOOKUP(AR$94,$BF$4:$FC$15,85,FALSE)</f>
        <v>0.10446795410800323</v>
      </c>
      <c r="AS110" s="12">
        <f t="shared" ref="AS110:BC110" ca="1" si="307">VLOOKUP(AS$94,$BF$4:$FC$15,85,FALSE)</f>
        <v>-2.9947366403348316E-2</v>
      </c>
      <c r="AT110" s="12">
        <f t="shared" ca="1" si="307"/>
        <v>-3.5834319102954121E-2</v>
      </c>
      <c r="AU110" s="12">
        <f t="shared" ca="1" si="307"/>
        <v>-3.5939615928642948E-2</v>
      </c>
      <c r="AV110" s="12">
        <f t="shared" ca="1" si="307"/>
        <v>-3.2177540884530668E-2</v>
      </c>
      <c r="AW110" s="12">
        <f t="shared" ca="1" si="307"/>
        <v>-4.8393106973393454E-3</v>
      </c>
      <c r="AX110" s="12">
        <f t="shared" ca="1" si="307"/>
        <v>5.998433150118701E-2</v>
      </c>
      <c r="AY110" s="12">
        <f t="shared" ca="1" si="307"/>
        <v>-1.9247601873670511E-2</v>
      </c>
      <c r="AZ110" s="12" t="str">
        <f t="shared" ca="1" si="307"/>
        <v/>
      </c>
      <c r="BA110" s="12" t="str">
        <f t="shared" ca="1" si="307"/>
        <v/>
      </c>
      <c r="BB110" s="12" t="str">
        <f t="shared" ca="1" si="307"/>
        <v/>
      </c>
      <c r="BC110" s="12" t="str">
        <f t="shared" ca="1" si="307"/>
        <v/>
      </c>
      <c r="BD110" s="14">
        <f>1</f>
        <v>1</v>
      </c>
      <c r="BF110" s="12">
        <f ca="1">VLOOKUP(BF$94,$BF$4:$FC$15,94,FALSE)</f>
        <v>1.1184832076759856E-2</v>
      </c>
      <c r="BG110" s="12">
        <f t="shared" ref="BG110:BQ110" ca="1" si="308">VLOOKUP(BG$94,$BF$4:$FC$15,94,FALSE)</f>
        <v>-1.4150806216784453E-3</v>
      </c>
      <c r="BH110" s="12">
        <f t="shared" ca="1" si="308"/>
        <v>2.6578102483623786E-2</v>
      </c>
      <c r="BI110" s="12">
        <f t="shared" ca="1" si="308"/>
        <v>-7.6478477971634829E-3</v>
      </c>
      <c r="BJ110" s="12">
        <f t="shared" ca="1" si="308"/>
        <v>-1.7939442890807317E-2</v>
      </c>
      <c r="BK110" s="12">
        <f t="shared" ca="1" si="308"/>
        <v>1.335785460717211E-2</v>
      </c>
      <c r="BL110" s="12">
        <f t="shared" ca="1" si="308"/>
        <v>2.1068439702771518E-3</v>
      </c>
      <c r="BM110" s="12">
        <f t="shared" ca="1" si="308"/>
        <v>-1.9667046339835772E-4</v>
      </c>
      <c r="BN110" s="12" t="str">
        <f t="shared" ca="1" si="308"/>
        <v/>
      </c>
      <c r="BO110" s="12" t="str">
        <f t="shared" ca="1" si="308"/>
        <v/>
      </c>
      <c r="BP110" s="12" t="str">
        <f t="shared" ca="1" si="308"/>
        <v/>
      </c>
      <c r="BQ110" s="12" t="str">
        <f t="shared" ca="1" si="308"/>
        <v/>
      </c>
      <c r="BR110" s="14">
        <f>1</f>
        <v>1</v>
      </c>
    </row>
    <row r="111" spans="1:84" x14ac:dyDescent="0.25">
      <c r="B111" s="12">
        <f t="shared" ref="B111:M111" ca="1" si="309">VLOOKUP(B$94,$BF$17:$FC$28,7,FALSE)</f>
        <v>-1.6966660000000001E-2</v>
      </c>
      <c r="C111" s="12">
        <f t="shared" ca="1" si="309"/>
        <v>2.8859449999999998E-2</v>
      </c>
      <c r="D111" s="12">
        <f t="shared" ca="1" si="309"/>
        <v>5.6810099999999995E-2</v>
      </c>
      <c r="E111" s="12">
        <f t="shared" ca="1" si="309"/>
        <v>2.011812E-2</v>
      </c>
      <c r="F111" s="12">
        <f t="shared" ca="1" si="309"/>
        <v>1.2620039999999999E-2</v>
      </c>
      <c r="G111" s="12">
        <f t="shared" ca="1" si="309"/>
        <v>-2.9280420000000001E-2</v>
      </c>
      <c r="H111" s="12">
        <f t="shared" ca="1" si="309"/>
        <v>2.9600809999999998E-3</v>
      </c>
      <c r="I111" s="12">
        <f t="shared" ca="1" si="309"/>
        <v>-7.2379210000000005E-3</v>
      </c>
      <c r="J111" s="12">
        <f t="shared" ca="1" si="309"/>
        <v>5.1736399999999995E-2</v>
      </c>
      <c r="K111" s="12">
        <f t="shared" ca="1" si="309"/>
        <v>1.945974E-2</v>
      </c>
      <c r="L111" s="12">
        <f t="shared" ca="1" si="309"/>
        <v>-2.447044E-2</v>
      </c>
      <c r="M111" s="12">
        <f t="shared" ca="1" si="309"/>
        <v>-1.7201350000000001E-2</v>
      </c>
      <c r="N111" s="20">
        <f>1</f>
        <v>1</v>
      </c>
      <c r="P111" s="12">
        <f ca="1">VLOOKUP(P$94,$BF$17:$FC$28,16,FALSE)</f>
        <v>1.3158049999999999E-2</v>
      </c>
      <c r="Q111" s="12">
        <f t="shared" ref="Q111:AA111" ca="1" si="310">VLOOKUP(Q$94,$BF$17:$FC$28,16,FALSE)</f>
        <v>4.5619240000000005E-2</v>
      </c>
      <c r="R111" s="12">
        <f t="shared" ca="1" si="310"/>
        <v>-1.184662E-2</v>
      </c>
      <c r="S111" s="12">
        <f t="shared" ca="1" si="310"/>
        <v>1.5451550000000001E-3</v>
      </c>
      <c r="T111" s="12">
        <f t="shared" ca="1" si="310"/>
        <v>-1.5318290000000002E-3</v>
      </c>
      <c r="U111" s="12">
        <f t="shared" ca="1" si="310"/>
        <v>1.1927149999999999E-2</v>
      </c>
      <c r="V111" s="12">
        <f t="shared" ca="1" si="310"/>
        <v>1.9094150000000001E-2</v>
      </c>
      <c r="W111" s="12">
        <f t="shared" ca="1" si="310"/>
        <v>1.8192330000000002E-3</v>
      </c>
      <c r="X111" s="12">
        <f t="shared" ca="1" si="310"/>
        <v>3.496088E-2</v>
      </c>
      <c r="Y111" s="12">
        <f t="shared" ca="1" si="310"/>
        <v>2.536772E-2</v>
      </c>
      <c r="Z111" s="12">
        <f t="shared" ca="1" si="310"/>
        <v>4.1691989999999998E-2</v>
      </c>
      <c r="AA111" s="12">
        <f t="shared" ca="1" si="310"/>
        <v>1.5904939999999999E-2</v>
      </c>
      <c r="AB111" s="14">
        <f>1</f>
        <v>1</v>
      </c>
      <c r="AD111" s="12">
        <f ca="1">VLOOKUP(AD$94,$BF$17:$FC$28,25,FALSE)</f>
        <v>-1.3450279999999998E-2</v>
      </c>
      <c r="AE111" s="12">
        <f t="shared" ref="AE111:AO111" ca="1" si="311">VLOOKUP(AE$94,$BF$17:$FC$28,25,FALSE)</f>
        <v>1.323741E-2</v>
      </c>
      <c r="AF111" s="12">
        <f t="shared" ca="1" si="311"/>
        <v>5.3222870000000005E-2</v>
      </c>
      <c r="AG111" s="12">
        <f t="shared" ca="1" si="311"/>
        <v>1.4845779999999999E-2</v>
      </c>
      <c r="AH111" s="12">
        <f t="shared" ca="1" si="311"/>
        <v>2.065167E-2</v>
      </c>
      <c r="AI111" s="12">
        <f t="shared" ca="1" si="311"/>
        <v>-3.4050770000000001E-2</v>
      </c>
      <c r="AJ111" s="12">
        <f t="shared" ca="1" si="311"/>
        <v>1.420196E-2</v>
      </c>
      <c r="AK111" s="12">
        <f t="shared" ca="1" si="311"/>
        <v>-5.901363E-4</v>
      </c>
      <c r="AL111" s="12">
        <f t="shared" ca="1" si="311"/>
        <v>4.1201979999999999E-2</v>
      </c>
      <c r="AM111" s="12">
        <f t="shared" ca="1" si="311"/>
        <v>1.9062920000000001E-2</v>
      </c>
      <c r="AN111" s="12">
        <f t="shared" ca="1" si="311"/>
        <v>-1.422169E-2</v>
      </c>
      <c r="AO111" s="12">
        <f t="shared" ca="1" si="311"/>
        <v>-1.7756520000000001E-2</v>
      </c>
      <c r="AP111" s="14">
        <f>1</f>
        <v>1</v>
      </c>
      <c r="AR111" s="12">
        <f ca="1">VLOOKUP(AR$94,$BF$17:$FC$28,34,FALSE)</f>
        <v>2.7972790000000001E-2</v>
      </c>
      <c r="AS111" s="12">
        <f t="shared" ref="AS111:BC111" ca="1" si="312">VLOOKUP(AS$94,$BF$17:$FC$28,34,FALSE)</f>
        <v>-3.1489639999999999E-2</v>
      </c>
      <c r="AT111" s="12">
        <f t="shared" ca="1" si="312"/>
        <v>1.462509E-2</v>
      </c>
      <c r="AU111" s="12">
        <f t="shared" ca="1" si="312"/>
        <v>2.8464459999999997E-2</v>
      </c>
      <c r="AV111" s="12">
        <f t="shared" ca="1" si="312"/>
        <v>-3.1518820000000003E-2</v>
      </c>
      <c r="AW111" s="12">
        <f t="shared" ca="1" si="312"/>
        <v>-1.472587E-2</v>
      </c>
      <c r="AX111" s="12">
        <f t="shared" ca="1" si="312"/>
        <v>4.8473839999999997E-2</v>
      </c>
      <c r="AY111" s="12">
        <f t="shared" ca="1" si="312"/>
        <v>7.2101899999999997E-2</v>
      </c>
      <c r="AZ111" s="12">
        <f t="shared" ca="1" si="312"/>
        <v>1.283624E-2</v>
      </c>
      <c r="BA111" s="12">
        <f t="shared" ca="1" si="312"/>
        <v>-3.031132E-4</v>
      </c>
      <c r="BB111" s="12">
        <f t="shared" ca="1" si="312"/>
        <v>8.6587869999999994E-3</v>
      </c>
      <c r="BC111" s="12">
        <f t="shared" ca="1" si="312"/>
        <v>3.2733669999999999E-2</v>
      </c>
      <c r="BD111" s="14">
        <f>1</f>
        <v>1</v>
      </c>
      <c r="BF111" s="12">
        <f ca="1">VLOOKUP(BF$94,$BF$17:$FC$28,43,FALSE)</f>
        <v>-1.3058160000000001E-2</v>
      </c>
      <c r="BG111" s="12">
        <f t="shared" ref="BG111:BQ111" ca="1" si="313">VLOOKUP(BG$94,$BF$17:$FC$28,43,FALSE)</f>
        <v>4.3078830000000002E-3</v>
      </c>
      <c r="BH111" s="12">
        <f t="shared" ca="1" si="313"/>
        <v>4.5836799999999996E-4</v>
      </c>
      <c r="BI111" s="12">
        <f t="shared" ca="1" si="313"/>
        <v>6.4009659999999993E-4</v>
      </c>
      <c r="BJ111" s="12">
        <f t="shared" ca="1" si="313"/>
        <v>8.495809E-3</v>
      </c>
      <c r="BK111" s="12">
        <f t="shared" ca="1" si="313"/>
        <v>7.9479110000000002E-4</v>
      </c>
      <c r="BL111" s="12">
        <f t="shared" ca="1" si="313"/>
        <v>2.8112470000000002E-3</v>
      </c>
      <c r="BM111" s="12">
        <f t="shared" ca="1" si="313"/>
        <v>3.65212E-3</v>
      </c>
      <c r="BN111" s="12">
        <f t="shared" ca="1" si="313"/>
        <v>-3.23822E-3</v>
      </c>
      <c r="BO111" s="12">
        <f t="shared" ca="1" si="313"/>
        <v>8.4327269999999992E-3</v>
      </c>
      <c r="BP111" s="12">
        <f t="shared" ca="1" si="313"/>
        <v>1.2791720000000001E-3</v>
      </c>
      <c r="BQ111" s="12">
        <f t="shared" ca="1" si="313"/>
        <v>-5.4650180000000003E-3</v>
      </c>
      <c r="BR111" s="14">
        <f>1</f>
        <v>1</v>
      </c>
    </row>
    <row r="112" spans="1:84" x14ac:dyDescent="0.25">
      <c r="B112" s="12">
        <f t="shared" ref="B112:M112" ca="1" si="314">VLOOKUP(B$94,$BF$17:$FC$28,58,FALSE)</f>
        <v>-1.7206322560863331E-2</v>
      </c>
      <c r="C112" s="12">
        <f t="shared" ca="1" si="314"/>
        <v>2.8783247195260316E-2</v>
      </c>
      <c r="D112" s="12">
        <f t="shared" ca="1" si="314"/>
        <v>5.6465928531934884E-2</v>
      </c>
      <c r="E112" s="12">
        <f t="shared" ca="1" si="314"/>
        <v>1.9620919315601944E-2</v>
      </c>
      <c r="F112" s="12">
        <f t="shared" ca="1" si="314"/>
        <v>9.836373253254661E-3</v>
      </c>
      <c r="G112" s="12">
        <f t="shared" ca="1" si="314"/>
        <v>-2.9737013288727788E-2</v>
      </c>
      <c r="H112" s="12">
        <f t="shared" ca="1" si="314"/>
        <v>2.9081157325578305E-3</v>
      </c>
      <c r="I112" s="12">
        <f t="shared" ca="1" si="314"/>
        <v>-7.2202688428760322E-3</v>
      </c>
      <c r="J112" s="12">
        <f t="shared" ca="1" si="314"/>
        <v>5.1536174430128895E-2</v>
      </c>
      <c r="K112" s="12">
        <f t="shared" ca="1" si="314"/>
        <v>2.2657592726063127E-2</v>
      </c>
      <c r="L112" s="12">
        <f t="shared" ca="1" si="314"/>
        <v>-2.7692128371556012E-2</v>
      </c>
      <c r="M112" s="12">
        <f t="shared" ca="1" si="314"/>
        <v>-1.7484091748618178E-2</v>
      </c>
      <c r="N112" s="20">
        <f>1</f>
        <v>1</v>
      </c>
      <c r="P112" s="12">
        <f ca="1">VLOOKUP(P$94,$BF$17:$FC$28,67,FALSE)</f>
        <v>1.3113111500865778E-2</v>
      </c>
      <c r="Q112" s="12">
        <f t="shared" ref="Q112:AA112" ca="1" si="315">VLOOKUP(Q$94,$BF$17:$FC$28,67,FALSE)</f>
        <v>4.5402668166087796E-2</v>
      </c>
      <c r="R112" s="12">
        <f t="shared" ca="1" si="315"/>
        <v>-1.1891403004666436E-2</v>
      </c>
      <c r="S112" s="12">
        <f t="shared" ca="1" si="315"/>
        <v>1.6038453407077966E-3</v>
      </c>
      <c r="T112" s="12">
        <f t="shared" ca="1" si="315"/>
        <v>-1.9150627611678472E-3</v>
      </c>
      <c r="U112" s="12">
        <f t="shared" ca="1" si="315"/>
        <v>1.1764419902037448E-2</v>
      </c>
      <c r="V112" s="12">
        <f t="shared" ca="1" si="315"/>
        <v>1.9070782852713061E-2</v>
      </c>
      <c r="W112" s="12">
        <f t="shared" ca="1" si="315"/>
        <v>1.4923648914674974E-3</v>
      </c>
      <c r="X112" s="12">
        <f t="shared" ca="1" si="315"/>
        <v>3.4943376209219217E-2</v>
      </c>
      <c r="Y112" s="12">
        <f t="shared" ca="1" si="315"/>
        <v>2.5324757545452461E-2</v>
      </c>
      <c r="Z112" s="12">
        <f t="shared" ca="1" si="315"/>
        <v>4.1482413769644177E-2</v>
      </c>
      <c r="AA112" s="12">
        <f t="shared" ca="1" si="315"/>
        <v>1.5836353889683782E-2</v>
      </c>
      <c r="AB112" s="14">
        <f>1</f>
        <v>1</v>
      </c>
      <c r="AD112" s="12">
        <f ca="1">VLOOKUP(AD$94,$BF$17:$FC$28,76,FALSE)</f>
        <v>-1.3329866051224078E-2</v>
      </c>
      <c r="AE112" s="12">
        <f t="shared" ref="AE112:AO112" ca="1" si="316">VLOOKUP(AE$94,$BF$17:$FC$28,76,FALSE)</f>
        <v>1.3337624620499876E-2</v>
      </c>
      <c r="AF112" s="12">
        <f t="shared" ca="1" si="316"/>
        <v>5.0159930575875158E-2</v>
      </c>
      <c r="AG112" s="12">
        <f t="shared" ca="1" si="316"/>
        <v>1.2783448197028795E-2</v>
      </c>
      <c r="AH112" s="12">
        <f t="shared" ca="1" si="316"/>
        <v>1.7458839463325857E-2</v>
      </c>
      <c r="AI112" s="12">
        <f t="shared" ca="1" si="316"/>
        <v>-3.4533441488660881E-2</v>
      </c>
      <c r="AJ112" s="12">
        <f t="shared" ca="1" si="316"/>
        <v>1.4395549683077548E-2</v>
      </c>
      <c r="AK112" s="12">
        <f t="shared" ca="1" si="316"/>
        <v>-2.9968238386706542E-4</v>
      </c>
      <c r="AL112" s="12">
        <f t="shared" ca="1" si="316"/>
        <v>4.1262347901004234E-2</v>
      </c>
      <c r="AM112" s="12">
        <f t="shared" ca="1" si="316"/>
        <v>1.9254832976678512E-2</v>
      </c>
      <c r="AN112" s="12">
        <f t="shared" ca="1" si="316"/>
        <v>-1.3991504125614361E-2</v>
      </c>
      <c r="AO112" s="12">
        <f t="shared" ca="1" si="316"/>
        <v>-1.8245631446816166E-2</v>
      </c>
      <c r="AP112" s="14">
        <f>1</f>
        <v>1</v>
      </c>
      <c r="AR112" s="16">
        <f ca="1">VLOOKUP(AR$94,$BF$17:$FC$28,85,FALSE)</f>
        <v>2.3444799719472231E-2</v>
      </c>
      <c r="AS112" s="16">
        <f t="shared" ref="AS112:BC112" ca="1" si="317">VLOOKUP(AS$94,$BF$17:$FC$28,85,FALSE)</f>
        <v>-3.1529514765571143E-2</v>
      </c>
      <c r="AT112" s="16">
        <f t="shared" ca="1" si="317"/>
        <v>1.5776657093783217E-2</v>
      </c>
      <c r="AU112" s="16">
        <f t="shared" ca="1" si="317"/>
        <v>2.858774068300389E-2</v>
      </c>
      <c r="AV112" s="16">
        <f t="shared" ca="1" si="317"/>
        <v>-3.1604281025018714E-2</v>
      </c>
      <c r="AW112" s="16">
        <f t="shared" ca="1" si="317"/>
        <v>-1.6704207122751086E-2</v>
      </c>
      <c r="AX112" s="16">
        <f t="shared" ca="1" si="317"/>
        <v>4.8101123265040263E-2</v>
      </c>
      <c r="AY112" s="16">
        <f t="shared" ca="1" si="317"/>
        <v>7.2208062147334787E-2</v>
      </c>
      <c r="AZ112" s="16">
        <f t="shared" ca="1" si="317"/>
        <v>1.3407726155015252E-2</v>
      </c>
      <c r="BA112" s="16">
        <f t="shared" ca="1" si="317"/>
        <v>-3.3196860236289744E-4</v>
      </c>
      <c r="BB112" s="16">
        <f t="shared" ca="1" si="317"/>
        <v>9.7067502359474232E-3</v>
      </c>
      <c r="BC112" s="16">
        <f t="shared" ca="1" si="317"/>
        <v>3.2428741381999145E-2</v>
      </c>
      <c r="BD112" s="14">
        <f>1</f>
        <v>1</v>
      </c>
      <c r="BF112" s="16">
        <f ca="1">VLOOKUP(BF$94,$BF$17:$FC$28,94,FALSE)</f>
        <v>-1.2725653912789639E-2</v>
      </c>
      <c r="BG112" s="16">
        <f t="shared" ref="BG112:BQ112" ca="1" si="318">VLOOKUP(BG$94,$BF$17:$FC$28,94,FALSE)</f>
        <v>4.4976865501257894E-3</v>
      </c>
      <c r="BH112" s="16">
        <f t="shared" ca="1" si="318"/>
        <v>4.1967525634901769E-4</v>
      </c>
      <c r="BI112" s="16">
        <f t="shared" ca="1" si="318"/>
        <v>8.6782475250129327E-4</v>
      </c>
      <c r="BJ112" s="16">
        <f t="shared" ca="1" si="318"/>
        <v>8.742347272303462E-3</v>
      </c>
      <c r="BK112" s="16">
        <f t="shared" ca="1" si="318"/>
        <v>7.6714024991796775E-4</v>
      </c>
      <c r="BL112" s="16">
        <f t="shared" ca="1" si="318"/>
        <v>3.12176692909122E-3</v>
      </c>
      <c r="BM112" s="16">
        <f t="shared" ca="1" si="318"/>
        <v>3.6535548343830855E-3</v>
      </c>
      <c r="BN112" s="16">
        <f t="shared" ca="1" si="318"/>
        <v>-3.0186934530966741E-3</v>
      </c>
      <c r="BO112" s="16">
        <f t="shared" ca="1" si="318"/>
        <v>8.6822079997487325E-3</v>
      </c>
      <c r="BP112" s="16">
        <f t="shared" ca="1" si="318"/>
        <v>1.264703897631222E-3</v>
      </c>
      <c r="BQ112" s="16">
        <f t="shared" ca="1" si="318"/>
        <v>-5.2135079439433428E-3</v>
      </c>
      <c r="BR112" s="14">
        <f>1</f>
        <v>1</v>
      </c>
    </row>
    <row r="113" spans="1:70" x14ac:dyDescent="0.25">
      <c r="B113" s="12">
        <f t="shared" ref="B113:M113" ca="1" si="319">VLOOKUP(B$94,$BF$30:$FC$41,7,FALSE)</f>
        <v>-7.2281280000000003E-2</v>
      </c>
      <c r="C113" s="12">
        <f t="shared" ca="1" si="319"/>
        <v>-3.1972729999999998E-2</v>
      </c>
      <c r="D113" s="12">
        <f t="shared" ca="1" si="319"/>
        <v>2.1021550000000003E-2</v>
      </c>
      <c r="E113" s="12">
        <f t="shared" ca="1" si="319"/>
        <v>1.412953E-2</v>
      </c>
      <c r="F113" s="12">
        <f t="shared" ca="1" si="319"/>
        <v>2.741029E-2</v>
      </c>
      <c r="G113" s="12">
        <f t="shared" ca="1" si="319"/>
        <v>-6.091763E-2</v>
      </c>
      <c r="H113" s="12">
        <f t="shared" ca="1" si="319"/>
        <v>4.5333319999999996E-2</v>
      </c>
      <c r="I113" s="12">
        <f t="shared" ca="1" si="319"/>
        <v>1.139545E-2</v>
      </c>
      <c r="J113" s="12">
        <f t="shared" ca="1" si="319"/>
        <v>-5.901117E-3</v>
      </c>
      <c r="K113" s="12">
        <f t="shared" ca="1" si="319"/>
        <v>1.893067E-2</v>
      </c>
      <c r="L113" s="12">
        <f t="shared" ca="1" si="319"/>
        <v>2.5964059999999999E-4</v>
      </c>
      <c r="M113" s="12">
        <f t="shared" ca="1" si="319"/>
        <v>7.9238199999999995E-2</v>
      </c>
      <c r="N113" s="20">
        <f>1</f>
        <v>1</v>
      </c>
      <c r="P113" s="18" t="str">
        <f ca="1">VLOOKUP(P$94,$BF$30:$FC$41,16,FALSE)</f>
        <v/>
      </c>
      <c r="Q113" s="18" t="str">
        <f t="shared" ref="Q113:AA113" ca="1" si="320">VLOOKUP(Q$94,$BF$30:$FC$41,16,FALSE)</f>
        <v/>
      </c>
      <c r="R113" s="18" t="str">
        <f t="shared" ca="1" si="320"/>
        <v/>
      </c>
      <c r="S113" s="18" t="str">
        <f t="shared" ca="1" si="320"/>
        <v/>
      </c>
      <c r="T113" s="18" t="str">
        <f t="shared" ca="1" si="320"/>
        <v/>
      </c>
      <c r="U113" s="18" t="str">
        <f t="shared" ca="1" si="320"/>
        <v/>
      </c>
      <c r="V113" s="18" t="str">
        <f t="shared" ca="1" si="320"/>
        <v/>
      </c>
      <c r="W113" s="18" t="str">
        <f t="shared" ca="1" si="320"/>
        <v/>
      </c>
      <c r="X113" s="18" t="str">
        <f t="shared" ca="1" si="320"/>
        <v/>
      </c>
      <c r="Y113" s="12">
        <f t="shared" ca="1" si="320"/>
        <v>3.8140550000000002E-3</v>
      </c>
      <c r="Z113" s="12">
        <f t="shared" ca="1" si="320"/>
        <v>7.0022319999999999E-2</v>
      </c>
      <c r="AA113" s="12">
        <f t="shared" ca="1" si="320"/>
        <v>2.157506E-2</v>
      </c>
      <c r="AB113" s="14">
        <f>1</f>
        <v>1</v>
      </c>
      <c r="AD113" s="16">
        <f ca="1">VLOOKUP(AD$94,$BF$30:$FC$41,25,FALSE)</f>
        <v>-2.3401369999999998E-2</v>
      </c>
      <c r="AE113" s="16">
        <f t="shared" ref="AE113:AO113" ca="1" si="321">VLOOKUP(AE$94,$BF$30:$FC$41,25,FALSE)</f>
        <v>-3.1235990000000002E-2</v>
      </c>
      <c r="AF113" s="16">
        <f t="shared" ca="1" si="321"/>
        <v>3.288866E-2</v>
      </c>
      <c r="AG113" s="16">
        <f t="shared" ca="1" si="321"/>
        <v>1.3335969999999999E-2</v>
      </c>
      <c r="AH113" s="16">
        <f t="shared" ca="1" si="321"/>
        <v>2.8236089999999998E-2</v>
      </c>
      <c r="AI113" s="16">
        <f t="shared" ca="1" si="321"/>
        <v>-5.8603319999999993E-2</v>
      </c>
      <c r="AJ113" s="16">
        <f t="shared" ca="1" si="321"/>
        <v>4.4816309999999998E-2</v>
      </c>
      <c r="AK113" s="16">
        <f t="shared" ca="1" si="321"/>
        <v>8.9344899999999998E-3</v>
      </c>
      <c r="AL113" s="16">
        <f t="shared" ca="1" si="321"/>
        <v>6.4175430000000004E-3</v>
      </c>
      <c r="AM113" s="16">
        <f t="shared" ca="1" si="321"/>
        <v>3.1257489999999999E-2</v>
      </c>
      <c r="AN113" s="16">
        <f t="shared" ca="1" si="321"/>
        <v>-9.8564310000000006E-4</v>
      </c>
      <c r="AO113" s="16">
        <f t="shared" ca="1" si="321"/>
        <v>7.1813180000000004E-2</v>
      </c>
      <c r="AP113" s="14">
        <f>1</f>
        <v>1</v>
      </c>
      <c r="AR113" s="16">
        <f ca="1">VLOOKUP(AR$94,$BF$30:$FC$41,34,FALSE)</f>
        <v>-2.7295739999999999E-2</v>
      </c>
      <c r="AS113" s="16">
        <f t="shared" ref="AS113:BC113" ca="1" si="322">VLOOKUP(AS$94,$BF$30:$FC$41,34,FALSE)</f>
        <v>1.332322E-2</v>
      </c>
      <c r="AT113" s="16">
        <f t="shared" ca="1" si="322"/>
        <v>0.15572340000000001</v>
      </c>
      <c r="AU113" s="16">
        <f t="shared" ca="1" si="322"/>
        <v>2.758321E-2</v>
      </c>
      <c r="AV113" s="16">
        <f t="shared" ca="1" si="322"/>
        <v>-5.8890390000000001E-2</v>
      </c>
      <c r="AW113" s="16">
        <f t="shared" ca="1" si="322"/>
        <v>7.5909849999999997E-3</v>
      </c>
      <c r="AX113" s="16">
        <f t="shared" ca="1" si="322"/>
        <v>2.7603300000000001E-2</v>
      </c>
      <c r="AY113" s="16">
        <f t="shared" ca="1" si="322"/>
        <v>1.9448879999999998E-2</v>
      </c>
      <c r="AZ113" s="16">
        <f t="shared" ca="1" si="322"/>
        <v>2.292926E-2</v>
      </c>
      <c r="BA113" s="16">
        <f t="shared" ca="1" si="322"/>
        <v>1.399163E-2</v>
      </c>
      <c r="BB113" s="16">
        <f t="shared" ca="1" si="322"/>
        <v>5.9197249999999998E-3</v>
      </c>
      <c r="BC113" s="16">
        <f t="shared" ca="1" si="322"/>
        <v>0.10297969999999999</v>
      </c>
      <c r="BD113" s="14">
        <f>1</f>
        <v>1</v>
      </c>
      <c r="BF113" s="16">
        <f ca="1">VLOOKUP(BF$94,$BF$30:$FC$41,43,FALSE)</f>
        <v>1.4771639999999999E-2</v>
      </c>
      <c r="BG113" s="16">
        <f t="shared" ref="BG113:BQ113" ca="1" si="323">VLOOKUP(BG$94,$BF$30:$FC$41,43,FALSE)</f>
        <v>2.243325E-3</v>
      </c>
      <c r="BH113" s="16">
        <f t="shared" ca="1" si="323"/>
        <v>8.5117109999999999E-3</v>
      </c>
      <c r="BI113" s="16">
        <f t="shared" ca="1" si="323"/>
        <v>-6.4843640000000003E-3</v>
      </c>
      <c r="BJ113" s="16">
        <f t="shared" ca="1" si="323"/>
        <v>7.9197599999999996E-3</v>
      </c>
      <c r="BK113" s="16">
        <f t="shared" ca="1" si="323"/>
        <v>2.0751949999999998E-2</v>
      </c>
      <c r="BL113" s="16">
        <f t="shared" ca="1" si="323"/>
        <v>1.3347350000000001E-2</v>
      </c>
      <c r="BM113" s="16">
        <f t="shared" ca="1" si="323"/>
        <v>4.527143E-4</v>
      </c>
      <c r="BN113" s="16">
        <f t="shared" ca="1" si="323"/>
        <v>7.9480179999999994E-3</v>
      </c>
      <c r="BO113" s="16">
        <f t="shared" ca="1" si="323"/>
        <v>-1.8010180000000001E-2</v>
      </c>
      <c r="BP113" s="16">
        <f t="shared" ca="1" si="323"/>
        <v>-2.2767699999999998E-2</v>
      </c>
      <c r="BQ113" s="16">
        <f t="shared" ca="1" si="323"/>
        <v>1.172893E-2</v>
      </c>
      <c r="BR113" s="14">
        <f>1</f>
        <v>1</v>
      </c>
    </row>
    <row r="114" spans="1:70" x14ac:dyDescent="0.25">
      <c r="B114" s="12">
        <f t="shared" ref="B114:M114" ca="1" si="324">VLOOKUP(B$94,$BF$30:$FC$41,58,FALSE)</f>
        <v>-6.6661848318396486E-2</v>
      </c>
      <c r="C114" s="12">
        <f t="shared" ca="1" si="324"/>
        <v>-3.213649621847655E-2</v>
      </c>
      <c r="D114" s="12">
        <f t="shared" ca="1" si="324"/>
        <v>2.0795107033639151E-2</v>
      </c>
      <c r="E114" s="12">
        <f t="shared" ca="1" si="324"/>
        <v>1.3061365251438804E-2</v>
      </c>
      <c r="F114" s="12">
        <f t="shared" ca="1" si="324"/>
        <v>2.4544602714760857E-2</v>
      </c>
      <c r="G114" s="12">
        <f t="shared" ca="1" si="324"/>
        <v>-6.1908573595721522E-2</v>
      </c>
      <c r="H114" s="12">
        <f t="shared" ca="1" si="324"/>
        <v>4.5146944916004662E-2</v>
      </c>
      <c r="I114" s="12">
        <f t="shared" ca="1" si="324"/>
        <v>1.1460709927309394E-2</v>
      </c>
      <c r="J114" s="12">
        <f t="shared" ca="1" si="324"/>
        <v>-6.0021693772600096E-3</v>
      </c>
      <c r="K114" s="12">
        <f t="shared" ca="1" si="324"/>
        <v>1.8694054878567717E-2</v>
      </c>
      <c r="L114" s="12">
        <f t="shared" ca="1" si="324"/>
        <v>9.6927239395228713E-5</v>
      </c>
      <c r="M114" s="12">
        <f t="shared" ca="1" si="324"/>
        <v>7.9048199918121204E-2</v>
      </c>
      <c r="N114" s="20">
        <f>1</f>
        <v>1</v>
      </c>
      <c r="P114" s="18">
        <f ca="1">VLOOKUP(P$94,$BF$30:$FC$41,67,FALSE)</f>
        <v>-8.2069136933626372E-2</v>
      </c>
      <c r="Q114" s="18">
        <f t="shared" ref="Q114:AA114" ca="1" si="325">VLOOKUP(Q$94,$BF$30:$FC$41,67,FALSE)</f>
        <v>1.1803927506755119E-2</v>
      </c>
      <c r="R114" s="18">
        <f t="shared" ca="1" si="325"/>
        <v>6.961447172996986E-2</v>
      </c>
      <c r="S114" s="18">
        <f t="shared" ca="1" si="325"/>
        <v>7.2430351280334971E-3</v>
      </c>
      <c r="T114" s="18">
        <f t="shared" ca="1" si="325"/>
        <v>1.4032192704233887E-2</v>
      </c>
      <c r="U114" s="18">
        <f t="shared" ca="1" si="325"/>
        <v>-1.2598789786094366E-2</v>
      </c>
      <c r="V114" s="18">
        <f t="shared" ca="1" si="325"/>
        <v>4.4996487841705762E-2</v>
      </c>
      <c r="W114" s="18">
        <f t="shared" ca="1" si="325"/>
        <v>1.1377813031836654E-2</v>
      </c>
      <c r="X114" s="18">
        <f t="shared" ca="1" si="325"/>
        <v>7.0218138335625367E-3</v>
      </c>
      <c r="Y114" s="12">
        <f t="shared" ca="1" si="325"/>
        <v>-1.2558994549145927E-2</v>
      </c>
      <c r="Z114" s="12">
        <f t="shared" ca="1" si="325"/>
        <v>6.8993480945512858E-2</v>
      </c>
      <c r="AA114" s="12">
        <f t="shared" ca="1" si="325"/>
        <v>2.1574441478905325E-2</v>
      </c>
      <c r="AB114" s="14">
        <f>1</f>
        <v>1</v>
      </c>
      <c r="AD114" s="16">
        <f ca="1">VLOOKUP(AD$94,$BF$30:$FC$41,76,FALSE)</f>
        <v>-2.0668286721793369E-2</v>
      </c>
      <c r="AE114" s="16">
        <f t="shared" ref="AE114:AO114" ca="1" si="326">VLOOKUP(AE$94,$BF$30:$FC$41,76,FALSE)</f>
        <v>-3.1618171953970479E-2</v>
      </c>
      <c r="AF114" s="16">
        <f t="shared" ca="1" si="326"/>
        <v>3.223181192261533E-2</v>
      </c>
      <c r="AG114" s="16">
        <f t="shared" ca="1" si="326"/>
        <v>9.4096004204897495E-3</v>
      </c>
      <c r="AH114" s="16">
        <f t="shared" ca="1" si="326"/>
        <v>2.6103542542774898E-2</v>
      </c>
      <c r="AI114" s="16">
        <f t="shared" ca="1" si="326"/>
        <v>-5.9596895633036065E-2</v>
      </c>
      <c r="AJ114" s="16">
        <f t="shared" ca="1" si="326"/>
        <v>4.4932649416236294E-2</v>
      </c>
      <c r="AK114" s="16">
        <f t="shared" ca="1" si="326"/>
        <v>9.2478767773043393E-3</v>
      </c>
      <c r="AL114" s="16">
        <f t="shared" ca="1" si="326"/>
        <v>6.6241556426293521E-3</v>
      </c>
      <c r="AM114" s="16">
        <f t="shared" ca="1" si="326"/>
        <v>3.1568478486083289E-2</v>
      </c>
      <c r="AN114" s="16">
        <f t="shared" ca="1" si="326"/>
        <v>-7.4450592123239832E-4</v>
      </c>
      <c r="AO114" s="16">
        <f t="shared" ca="1" si="326"/>
        <v>7.1839388514274127E-2</v>
      </c>
      <c r="AP114" s="14">
        <f>1</f>
        <v>1</v>
      </c>
      <c r="AR114" s="16">
        <f ca="1">VLOOKUP(AR$94,$BF$30:$FC$41,85,FALSE)</f>
        <v>-2.3165963512300131E-2</v>
      </c>
      <c r="AS114" s="16">
        <f t="shared" ref="AS114:BC114" ca="1" si="327">VLOOKUP(AS$94,$BF$30:$FC$41,85,FALSE)</f>
        <v>1.4089862108584227E-2</v>
      </c>
      <c r="AT114" s="16">
        <f t="shared" ca="1" si="327"/>
        <v>0.1574207659189521</v>
      </c>
      <c r="AU114" s="16">
        <f t="shared" ca="1" si="327"/>
        <v>2.645972948552501E-2</v>
      </c>
      <c r="AV114" s="16">
        <f t="shared" ca="1" si="327"/>
        <v>-5.8023171364925824E-2</v>
      </c>
      <c r="AW114" s="16">
        <f t="shared" ca="1" si="327"/>
        <v>7.5798956053506885E-3</v>
      </c>
      <c r="AX114" s="16">
        <f t="shared" ca="1" si="327"/>
        <v>2.7586291283188801E-2</v>
      </c>
      <c r="AY114" s="16">
        <f t="shared" ca="1" si="327"/>
        <v>1.9561041861171573E-2</v>
      </c>
      <c r="AZ114" s="16">
        <f t="shared" ca="1" si="327"/>
        <v>2.2326924317097253E-2</v>
      </c>
      <c r="BA114" s="16">
        <f t="shared" ca="1" si="327"/>
        <v>1.6356103409898681E-2</v>
      </c>
      <c r="BB114" s="16">
        <f t="shared" ca="1" si="327"/>
        <v>7.7115990014132744E-3</v>
      </c>
      <c r="BC114" s="16">
        <f t="shared" ca="1" si="327"/>
        <v>0.10917159256348265</v>
      </c>
      <c r="BD114" s="14">
        <f>1</f>
        <v>1</v>
      </c>
      <c r="BF114" s="16">
        <f ca="1">VLOOKUP(BF$94,$BF$30:$FC$41,94,FALSE)</f>
        <v>1.5134908755667847E-2</v>
      </c>
      <c r="BG114" s="16">
        <f t="shared" ref="BG114:BP114" ca="1" si="328">VLOOKUP(BG$94,$BF$30:$FC$41,94,FALSE)</f>
        <v>2.3432366564725229E-3</v>
      </c>
      <c r="BH114" s="16">
        <f t="shared" ca="1" si="328"/>
        <v>8.5001000079775301E-3</v>
      </c>
      <c r="BI114" s="16">
        <f t="shared" ca="1" si="328"/>
        <v>-6.3496212429529604E-3</v>
      </c>
      <c r="BJ114" s="16">
        <f t="shared" ca="1" si="328"/>
        <v>8.2565677768108338E-3</v>
      </c>
      <c r="BK114" s="16">
        <f t="shared" ca="1" si="328"/>
        <v>2.0730426265075021E-2</v>
      </c>
      <c r="BL114" s="16">
        <f t="shared" ca="1" si="328"/>
        <v>1.3632027192306965E-2</v>
      </c>
      <c r="BM114" s="16">
        <f t="shared" ca="1" si="328"/>
        <v>6.1897910106824446E-4</v>
      </c>
      <c r="BN114" s="16">
        <f t="shared" ca="1" si="328"/>
        <v>7.9632747650329738E-3</v>
      </c>
      <c r="BO114" s="16">
        <f t="shared" ca="1" si="328"/>
        <v>-1.7694120674429353E-2</v>
      </c>
      <c r="BP114" s="16">
        <f t="shared" ca="1" si="328"/>
        <v>-2.2578938281233755E-2</v>
      </c>
      <c r="BQ114" s="16">
        <f ca="1">VLOOKUP(BQ$94,$BF$30:$FC$41,94,FALSE)</f>
        <v>1.1668849983839378E-2</v>
      </c>
      <c r="BR114" s="14">
        <f>1</f>
        <v>1</v>
      </c>
    </row>
    <row r="115" spans="1:70" x14ac:dyDescent="0.25">
      <c r="B115" s="12">
        <f t="shared" ref="B115:M115" ca="1" si="329">VLOOKUP(B$94,$BF$43:$FC$57,7,FALSE)</f>
        <v>7.0654800000000004E-2</v>
      </c>
      <c r="C115" s="12">
        <f t="shared" ca="1" si="329"/>
        <v>7.5291059999999993E-2</v>
      </c>
      <c r="D115" s="12">
        <f t="shared" ca="1" si="329"/>
        <v>2.8457279999999998E-2</v>
      </c>
      <c r="E115" s="12">
        <f t="shared" ca="1" si="329"/>
        <v>-1.77568E-2</v>
      </c>
      <c r="F115" s="12">
        <f t="shared" ca="1" si="329"/>
        <v>1.349006E-3</v>
      </c>
      <c r="G115" s="12">
        <f t="shared" ca="1" si="329"/>
        <v>-3.8561480000000002E-2</v>
      </c>
      <c r="H115" s="12">
        <f t="shared" ca="1" si="329"/>
        <v>5.226045E-2</v>
      </c>
      <c r="I115" s="12">
        <f t="shared" ca="1" si="329"/>
        <v>-9.1256980000000001E-2</v>
      </c>
      <c r="J115" s="12">
        <f t="shared" ca="1" si="329"/>
        <v>-5.0630920000000003E-2</v>
      </c>
      <c r="K115" s="12">
        <f t="shared" ca="1" si="329"/>
        <v>0.10365869999999999</v>
      </c>
      <c r="L115" s="12">
        <f t="shared" ca="1" si="329"/>
        <v>2.7108129999999998E-2</v>
      </c>
      <c r="M115" s="12">
        <f t="shared" ca="1" si="329"/>
        <v>-6.1270459999999999E-2</v>
      </c>
      <c r="N115" s="20">
        <f>1</f>
        <v>1</v>
      </c>
      <c r="P115" s="18" t="str">
        <f ca="1">VLOOKUP(P$94,$BF$43:$FC$57,16,FALSE)</f>
        <v/>
      </c>
      <c r="Q115" s="18" t="str">
        <f t="shared" ref="Q115:AA115" ca="1" si="330">VLOOKUP(Q$94,$BF$43:$FC$57,16,FALSE)</f>
        <v/>
      </c>
      <c r="R115" s="18" t="str">
        <f t="shared" ca="1" si="330"/>
        <v/>
      </c>
      <c r="S115" s="18" t="str">
        <f t="shared" ca="1" si="330"/>
        <v/>
      </c>
      <c r="T115" s="18" t="str">
        <f t="shared" ca="1" si="330"/>
        <v/>
      </c>
      <c r="U115" s="18" t="str">
        <f t="shared" ca="1" si="330"/>
        <v/>
      </c>
      <c r="V115" s="18" t="str">
        <f t="shared" ca="1" si="330"/>
        <v/>
      </c>
      <c r="W115" s="18" t="str">
        <f t="shared" ca="1" si="330"/>
        <v/>
      </c>
      <c r="X115" s="18" t="str">
        <f t="shared" ca="1" si="330"/>
        <v/>
      </c>
      <c r="Y115" s="18" t="str">
        <f t="shared" ca="1" si="330"/>
        <v/>
      </c>
      <c r="Z115" s="18" t="str">
        <f t="shared" ca="1" si="330"/>
        <v/>
      </c>
      <c r="AA115" s="18" t="str">
        <f t="shared" ca="1" si="330"/>
        <v/>
      </c>
      <c r="AB115" s="14">
        <f>1</f>
        <v>1</v>
      </c>
      <c r="AD115" s="16">
        <f ca="1">VLOOKUP(AD$94,$BF$43:$FC$57,25,FALSE)</f>
        <v>6.3449920000000007E-2</v>
      </c>
      <c r="AE115" s="16">
        <f t="shared" ref="AE115:AO115" ca="1" si="331">VLOOKUP(AE$94,$BF$43:$FC$57,25,FALSE)</f>
        <v>5.8236359999999994E-2</v>
      </c>
      <c r="AF115" s="16">
        <f t="shared" ca="1" si="331"/>
        <v>7.5666529999999996E-3</v>
      </c>
      <c r="AG115" s="16">
        <f t="shared" ca="1" si="331"/>
        <v>-7.3575060000000006E-3</v>
      </c>
      <c r="AH115" s="16">
        <f t="shared" ca="1" si="331"/>
        <v>-1.380439E-2</v>
      </c>
      <c r="AI115" s="16">
        <f t="shared" ca="1" si="331"/>
        <v>-3.4842459999999999E-2</v>
      </c>
      <c r="AJ115" s="16">
        <f t="shared" ca="1" si="331"/>
        <v>5.4363109999999999E-2</v>
      </c>
      <c r="AK115" s="16">
        <f t="shared" ca="1" si="331"/>
        <v>-7.1822819999999996E-2</v>
      </c>
      <c r="AL115" s="16">
        <f t="shared" ca="1" si="331"/>
        <v>-2.500088E-2</v>
      </c>
      <c r="AM115" s="16">
        <f t="shared" ca="1" si="331"/>
        <v>8.2197239999999991E-2</v>
      </c>
      <c r="AN115" s="16">
        <f t="shared" ca="1" si="331"/>
        <v>2.601111E-2</v>
      </c>
      <c r="AO115" s="16">
        <f t="shared" ca="1" si="331"/>
        <v>-4.301381E-2</v>
      </c>
      <c r="AP115" s="14">
        <f>1</f>
        <v>1</v>
      </c>
      <c r="AR115" s="16">
        <f ca="1">VLOOKUP(AR$94,$BF$43:$FC$57,34,FALSE)</f>
        <v>-5.7185050000000001E-2</v>
      </c>
      <c r="AS115" s="16">
        <f t="shared" ref="AS115:BC115" ca="1" si="332">VLOOKUP(AS$94,$BF$43:$FC$57,34,FALSE)</f>
        <v>0.14630209999999999</v>
      </c>
      <c r="AT115" s="16">
        <f t="shared" ca="1" si="332"/>
        <v>-1.76603E-2</v>
      </c>
      <c r="AU115" s="16">
        <f t="shared" ca="1" si="332"/>
        <v>0.14492669999999999</v>
      </c>
      <c r="AV115" s="16">
        <f t="shared" ca="1" si="332"/>
        <v>-5.4897710000000002E-2</v>
      </c>
      <c r="AW115" s="16">
        <f t="shared" ca="1" si="332"/>
        <v>-3.0428520000000001E-2</v>
      </c>
      <c r="AX115" s="16">
        <f t="shared" ca="1" si="332"/>
        <v>-3.9282419999999998E-2</v>
      </c>
      <c r="AY115" s="16">
        <f t="shared" ca="1" si="332"/>
        <v>-5.0492379999999996E-2</v>
      </c>
      <c r="AZ115" s="16">
        <f t="shared" ca="1" si="332"/>
        <v>-4.3838990000000001E-2</v>
      </c>
      <c r="BA115" s="16">
        <f t="shared" ca="1" si="332"/>
        <v>3.5437839999999998E-2</v>
      </c>
      <c r="BB115" s="16">
        <f t="shared" ca="1" si="332"/>
        <v>-2.5806849999999999E-2</v>
      </c>
      <c r="BC115" s="16">
        <f t="shared" ca="1" si="332"/>
        <v>-6.7828310000000003E-2</v>
      </c>
      <c r="BD115" s="14">
        <f>1</f>
        <v>1</v>
      </c>
      <c r="BF115" s="16">
        <f ca="1">VLOOKUP(BF$94,$BF$43:$FC$57,43,FALSE)</f>
        <v>1.419378E-2</v>
      </c>
      <c r="BG115" s="16">
        <f t="shared" ref="BG115:BQ115" ca="1" si="333">VLOOKUP(BG$94,$BF$43:$FC$57,43,FALSE)</f>
        <v>1.480269E-2</v>
      </c>
      <c r="BH115" s="16">
        <f t="shared" ca="1" si="333"/>
        <v>9.6499670000000006E-3</v>
      </c>
      <c r="BI115" s="16">
        <f t="shared" ca="1" si="333"/>
        <v>-1.689216E-2</v>
      </c>
      <c r="BJ115" s="16">
        <f t="shared" ca="1" si="333"/>
        <v>-2.0994079999999998E-2</v>
      </c>
      <c r="BK115" s="16">
        <f t="shared" ca="1" si="333"/>
        <v>-2.4779559999999999E-2</v>
      </c>
      <c r="BL115" s="16">
        <f t="shared" ca="1" si="333"/>
        <v>2.7294230000000003E-2</v>
      </c>
      <c r="BM115" s="16">
        <f t="shared" ca="1" si="333"/>
        <v>-1.105275E-2</v>
      </c>
      <c r="BN115" s="16">
        <f t="shared" ca="1" si="333"/>
        <v>1.1597059999999999E-2</v>
      </c>
      <c r="BO115" s="16">
        <f t="shared" ca="1" si="333"/>
        <v>1.5313209999999999E-2</v>
      </c>
      <c r="BP115" s="16">
        <f t="shared" ca="1" si="333"/>
        <v>8.8162450000000003E-3</v>
      </c>
      <c r="BQ115" s="16">
        <f t="shared" ca="1" si="333"/>
        <v>-1.1843879999999999E-2</v>
      </c>
      <c r="BR115" s="14">
        <f>1</f>
        <v>1</v>
      </c>
    </row>
    <row r="116" spans="1:70" x14ac:dyDescent="0.25">
      <c r="B116" s="12">
        <f t="shared" ref="B116:M116" ca="1" si="334">VLOOKUP(B$94,$BF$43:$FC$57,58,FALSE)</f>
        <v>6.6906517856379841E-2</v>
      </c>
      <c r="C116" s="12">
        <f t="shared" ca="1" si="334"/>
        <v>7.4055918402001777E-2</v>
      </c>
      <c r="D116" s="12">
        <f t="shared" ca="1" si="334"/>
        <v>2.8204558369713795E-2</v>
      </c>
      <c r="E116" s="12">
        <f t="shared" ca="1" si="334"/>
        <v>-1.863878416348861E-2</v>
      </c>
      <c r="F116" s="12">
        <f t="shared" ca="1" si="334"/>
        <v>-1.1736534027079169E-3</v>
      </c>
      <c r="G116" s="12">
        <f t="shared" ca="1" si="334"/>
        <v>-3.9298473049727285E-2</v>
      </c>
      <c r="H116" s="12">
        <f t="shared" ca="1" si="334"/>
        <v>5.2161911114328871E-2</v>
      </c>
      <c r="I116" s="12">
        <f t="shared" ca="1" si="334"/>
        <v>-9.1250349543872636E-2</v>
      </c>
      <c r="J116" s="12">
        <f t="shared" ca="1" si="334"/>
        <v>-5.0825994915467299E-2</v>
      </c>
      <c r="K116" s="12">
        <f t="shared" ca="1" si="334"/>
        <v>0.10343575068148096</v>
      </c>
      <c r="L116" s="12">
        <f t="shared" ca="1" si="334"/>
        <v>2.6939015348455175E-2</v>
      </c>
      <c r="M116" s="12">
        <f t="shared" ca="1" si="334"/>
        <v>-6.7391040591002829E-2</v>
      </c>
      <c r="N116" s="20">
        <f>1</f>
        <v>1</v>
      </c>
      <c r="P116" s="18">
        <f ca="1">VLOOKUP(P$94,$BF$43:$FC$57,67,FALSE)</f>
        <v>-5.1287790299911949E-2</v>
      </c>
      <c r="Q116" s="18">
        <f t="shared" ref="Q116:AA116" ca="1" si="335">VLOOKUP(Q$94,$BF$43:$FC$57,67,FALSE)</f>
        <v>6.0835296162787815E-2</v>
      </c>
      <c r="R116" s="18">
        <f t="shared" ca="1" si="335"/>
        <v>-1.4769729437716648E-2</v>
      </c>
      <c r="S116" s="18">
        <f t="shared" ca="1" si="335"/>
        <v>5.3607689678554773E-3</v>
      </c>
      <c r="T116" s="18">
        <f t="shared" ca="1" si="335"/>
        <v>1.968435941067816E-2</v>
      </c>
      <c r="U116" s="18">
        <f t="shared" ca="1" si="335"/>
        <v>-3.2521905172821067E-2</v>
      </c>
      <c r="V116" s="18">
        <f t="shared" ca="1" si="335"/>
        <v>-4.9480090483146064E-3</v>
      </c>
      <c r="W116" s="18">
        <f t="shared" ca="1" si="335"/>
        <v>-6.140483278776572E-2</v>
      </c>
      <c r="X116" s="18">
        <f t="shared" ca="1" si="335"/>
        <v>-2.9093737883569708E-2</v>
      </c>
      <c r="Y116" s="18">
        <f t="shared" ca="1" si="335"/>
        <v>7.3562145016809563E-2</v>
      </c>
      <c r="Z116" s="18">
        <f t="shared" ca="1" si="335"/>
        <v>-7.5673895203724325E-3</v>
      </c>
      <c r="AA116" s="18">
        <f t="shared" ca="1" si="335"/>
        <v>-2.1532419276078862E-2</v>
      </c>
      <c r="AB116" s="14">
        <f>1</f>
        <v>1</v>
      </c>
      <c r="AD116" s="16">
        <f ca="1">VLOOKUP(AD$94,$BF$43:$FC$57,76,FALSE)</f>
        <v>6.3453360137678758E-2</v>
      </c>
      <c r="AE116" s="16">
        <f t="shared" ref="AE116:AO116" ca="1" si="336">VLOOKUP(AE$94,$BF$43:$FC$57,76,FALSE)</f>
        <v>5.8363564221743519E-2</v>
      </c>
      <c r="AF116" s="16">
        <f t="shared" ca="1" si="336"/>
        <v>6.745520615478561E-3</v>
      </c>
      <c r="AG116" s="16">
        <f t="shared" ca="1" si="336"/>
        <v>-9.6155892241563002E-3</v>
      </c>
      <c r="AH116" s="16">
        <f t="shared" ca="1" si="336"/>
        <v>-1.6482380209326467E-2</v>
      </c>
      <c r="AI116" s="16">
        <f t="shared" ca="1" si="336"/>
        <v>-3.56499180775533E-2</v>
      </c>
      <c r="AJ116" s="16">
        <f t="shared" ca="1" si="336"/>
        <v>5.4374265528324056E-2</v>
      </c>
      <c r="AK116" s="16">
        <f t="shared" ca="1" si="336"/>
        <v>-7.1081544903007041E-2</v>
      </c>
      <c r="AL116" s="16">
        <f t="shared" ca="1" si="336"/>
        <v>-2.5026020585174162E-2</v>
      </c>
      <c r="AM116" s="16">
        <f t="shared" ca="1" si="336"/>
        <v>8.2431855383958433E-2</v>
      </c>
      <c r="AN116" s="16">
        <f t="shared" ca="1" si="336"/>
        <v>2.6127192333612867E-2</v>
      </c>
      <c r="AO116" s="16">
        <f t="shared" ca="1" si="336"/>
        <v>-4.5274576234985646E-2</v>
      </c>
      <c r="AP116" s="14">
        <f>1</f>
        <v>1</v>
      </c>
      <c r="AR116" s="16">
        <f ca="1">VLOOKUP(AR$94,$BF$43:$FC$57,85,FALSE)</f>
        <v>-1.9643156727443052E-2</v>
      </c>
      <c r="AS116" s="16">
        <f t="shared" ref="AS116:BC116" ca="1" si="337">VLOOKUP(AS$94,$BF$43:$FC$57,85,FALSE)</f>
        <v>0.14761361066887266</v>
      </c>
      <c r="AT116" s="16">
        <f t="shared" ca="1" si="337"/>
        <v>-1.6362203726315038E-2</v>
      </c>
      <c r="AU116" s="16">
        <f t="shared" ca="1" si="337"/>
        <v>0.14659712887422108</v>
      </c>
      <c r="AV116" s="16">
        <f t="shared" ca="1" si="337"/>
        <v>-5.6758949534168594E-2</v>
      </c>
      <c r="AW116" s="16">
        <f t="shared" ca="1" si="337"/>
        <v>-2.7899762562273077E-2</v>
      </c>
      <c r="AX116" s="16">
        <f t="shared" ca="1" si="337"/>
        <v>-4.1213695816222147E-2</v>
      </c>
      <c r="AY116" s="16">
        <f t="shared" ca="1" si="337"/>
        <v>-4.8927220403590939E-2</v>
      </c>
      <c r="AZ116" s="16">
        <f t="shared" ca="1" si="337"/>
        <v>-4.2371689335723384E-2</v>
      </c>
      <c r="BA116" s="16">
        <f t="shared" ca="1" si="337"/>
        <v>3.5866021254517627E-2</v>
      </c>
      <c r="BB116" s="16">
        <f t="shared" ca="1" si="337"/>
        <v>-2.5143422787842054E-2</v>
      </c>
      <c r="BC116" s="16">
        <f t="shared" ca="1" si="337"/>
        <v>-6.9310922547918472E-2</v>
      </c>
      <c r="BD116" s="14">
        <f>1</f>
        <v>1</v>
      </c>
      <c r="BF116" s="16">
        <f ca="1">VLOOKUP(BF$94,$BF$43:$FC$57,94,FALSE)</f>
        <v>1.4455700965573526E-2</v>
      </c>
      <c r="BG116" s="16">
        <f t="shared" ref="BG116:BQ116" ca="1" si="338">VLOOKUP(BG$94,$BF$43:$FC$57,94,FALSE)</f>
        <v>1.5017874024472667E-2</v>
      </c>
      <c r="BH116" s="16">
        <f t="shared" ca="1" si="338"/>
        <v>9.9246880389276902E-3</v>
      </c>
      <c r="BI116" s="16">
        <f t="shared" ca="1" si="338"/>
        <v>-1.699379775253328E-2</v>
      </c>
      <c r="BJ116" s="16">
        <f t="shared" ca="1" si="338"/>
        <v>-2.061485838885297E-2</v>
      </c>
      <c r="BK116" s="16">
        <f t="shared" ca="1" si="338"/>
        <v>-2.459778077708636E-2</v>
      </c>
      <c r="BL116" s="16">
        <f t="shared" ca="1" si="338"/>
        <v>2.7265105465184802E-2</v>
      </c>
      <c r="BM116" s="16">
        <f t="shared" ca="1" si="338"/>
        <v>-1.0755332865790845E-2</v>
      </c>
      <c r="BN116" s="16">
        <f t="shared" ca="1" si="338"/>
        <v>1.174870071420055E-2</v>
      </c>
      <c r="BO116" s="16">
        <f t="shared" ca="1" si="338"/>
        <v>1.5356385578233555E-2</v>
      </c>
      <c r="BP116" s="16">
        <f t="shared" ca="1" si="338"/>
        <v>9.0625156398577746E-3</v>
      </c>
      <c r="BQ116" s="16">
        <f t="shared" ca="1" si="338"/>
        <v>-1.1862848959176792E-2</v>
      </c>
      <c r="BR116" s="14">
        <f>1</f>
        <v>1</v>
      </c>
    </row>
    <row r="117" spans="1:70" x14ac:dyDescent="0.25">
      <c r="B117" s="12">
        <f ca="1">VLOOKUP(B$94,$BF$59:$FC$70,7,FALSE)</f>
        <v>-2.5427559999999998E-2</v>
      </c>
      <c r="C117" s="12">
        <f ca="1">VLOOKUP(C$94,$BF$59:$FC$70,7,FALSE)</f>
        <v>4.4900779999999994E-2</v>
      </c>
      <c r="D117" s="12">
        <f ca="1">VLOOKUP(D$94,$BF$59:$FC$70,7,FALSE)</f>
        <v>4.9735410000000006E-3</v>
      </c>
      <c r="E117" s="12">
        <f ca="1">VLOOKUP(E$94,$BF$59:$FC$70,7,FALSE)</f>
        <v>1.636143E-2</v>
      </c>
      <c r="F117" s="12">
        <f ca="1">VLOOKUP(F$94,$BF$59:$FC$70,7,FALSE)</f>
        <v>2.9654170000000001E-2</v>
      </c>
      <c r="G117" s="12">
        <f t="shared" ref="G117:M117" ca="1" si="339">VLOOKUP(G$94,$BF$59:$FC$70,7,FALSE)</f>
        <v>-2.380105E-3</v>
      </c>
      <c r="H117" s="12">
        <f t="shared" ca="1" si="339"/>
        <v>-3.3543780000000002E-2</v>
      </c>
      <c r="I117" s="12">
        <f t="shared" ca="1" si="339"/>
        <v>1.8498250000000001E-2</v>
      </c>
      <c r="J117" s="12">
        <f t="shared" ca="1" si="339"/>
        <v>1.8325400000000002E-2</v>
      </c>
      <c r="K117" s="12">
        <f t="shared" ca="1" si="339"/>
        <v>-3.3645839999999996E-2</v>
      </c>
      <c r="L117" s="12">
        <f t="shared" ca="1" si="339"/>
        <v>4.5693989999999997E-2</v>
      </c>
      <c r="M117" s="12">
        <f t="shared" ca="1" si="339"/>
        <v>-3.2964809999999997E-2</v>
      </c>
      <c r="N117" s="20" t="str">
        <f>I9</f>
        <v>Open-End Investment Company</v>
      </c>
      <c r="P117" s="18" t="str">
        <f ca="1">VLOOKUP(P$94,$BF$59:$FC$70,16,FALSE)</f>
        <v/>
      </c>
      <c r="Q117" s="18" t="str">
        <f t="shared" ref="Q117:AA117" ca="1" si="340">VLOOKUP(Q$94,$BF$59:$FC$70,16,FALSE)</f>
        <v/>
      </c>
      <c r="R117" s="18" t="str">
        <f t="shared" ca="1" si="340"/>
        <v/>
      </c>
      <c r="S117" s="18" t="str">
        <f t="shared" ca="1" si="340"/>
        <v/>
      </c>
      <c r="T117" s="18" t="str">
        <f t="shared" ca="1" si="340"/>
        <v/>
      </c>
      <c r="U117" s="18" t="str">
        <f t="shared" ca="1" si="340"/>
        <v/>
      </c>
      <c r="V117" s="18" t="str">
        <f t="shared" ca="1" si="340"/>
        <v/>
      </c>
      <c r="W117" s="18" t="str">
        <f t="shared" ca="1" si="340"/>
        <v/>
      </c>
      <c r="X117" s="18" t="str">
        <f t="shared" ca="1" si="340"/>
        <v/>
      </c>
      <c r="Y117" s="18" t="str">
        <f t="shared" ca="1" si="340"/>
        <v/>
      </c>
      <c r="Z117" s="18" t="str">
        <f t="shared" ca="1" si="340"/>
        <v/>
      </c>
      <c r="AA117" s="18" t="str">
        <f t="shared" ca="1" si="340"/>
        <v/>
      </c>
      <c r="AB117" s="14">
        <f>R9</f>
        <v>0</v>
      </c>
      <c r="AD117" s="16">
        <f ca="1">VLOOKUP(AD$94,$BF$59:$FC$70,26,FALSE)</f>
        <v>-2.606112E-2</v>
      </c>
      <c r="AE117" s="16">
        <f t="shared" ref="AE117:AO117" ca="1" si="341">VLOOKUP(AE$94,$BF$59:$FC$70,26,FALSE)</f>
        <v>4.4800139999999995E-2</v>
      </c>
      <c r="AF117" s="16">
        <f t="shared" ca="1" si="341"/>
        <v>4.8320309999999997E-3</v>
      </c>
      <c r="AG117" s="16">
        <f t="shared" ca="1" si="341"/>
        <v>1.6170469999999999E-2</v>
      </c>
      <c r="AH117" s="16">
        <f t="shared" ca="1" si="341"/>
        <v>2.9673020000000001E-2</v>
      </c>
      <c r="AI117" s="16">
        <f t="shared" ca="1" si="341"/>
        <v>-2.6367750000000001E-3</v>
      </c>
      <c r="AJ117" s="16">
        <f t="shared" ca="1" si="341"/>
        <v>-3.376846E-2</v>
      </c>
      <c r="AK117" s="16">
        <f t="shared" ca="1" si="341"/>
        <v>1.831058E-2</v>
      </c>
      <c r="AL117" s="16">
        <f t="shared" ca="1" si="341"/>
        <v>1.8128439999999999E-2</v>
      </c>
      <c r="AM117" s="16">
        <f t="shared" ca="1" si="341"/>
        <v>-3.3867840000000003E-2</v>
      </c>
      <c r="AN117" s="16">
        <f t="shared" ca="1" si="341"/>
        <v>4.5492819999999996E-2</v>
      </c>
      <c r="AO117" s="16">
        <f t="shared" ca="1" si="341"/>
        <v>-3.3196259999999998E-2</v>
      </c>
      <c r="AP117" s="14">
        <f>AA9</f>
        <v>0</v>
      </c>
      <c r="AR117" s="16">
        <f ca="1">VLOOKUP(AR$94,$BF$59:$FC$70,34,FALSE)</f>
        <v>-9.3197469999999991E-2</v>
      </c>
      <c r="AS117" s="16">
        <f t="shared" ref="AS117:BC117" ca="1" si="342">VLOOKUP(AS$94,$BF$59:$FC$70,34,FALSE)</f>
        <v>2.046278E-2</v>
      </c>
      <c r="AT117" s="16">
        <f t="shared" ca="1" si="342"/>
        <v>-2.2454619999999998E-2</v>
      </c>
      <c r="AU117" s="16">
        <f t="shared" ca="1" si="342"/>
        <v>-4.0622970000000001E-2</v>
      </c>
      <c r="AV117" s="16">
        <f t="shared" ca="1" si="342"/>
        <v>8.0703980000000008E-2</v>
      </c>
      <c r="AW117" s="16">
        <f t="shared" ca="1" si="342"/>
        <v>3.0218999999999999E-2</v>
      </c>
      <c r="AX117" s="16">
        <f t="shared" ca="1" si="342"/>
        <v>-7.4764890000000001E-2</v>
      </c>
      <c r="AY117" s="16">
        <f t="shared" ca="1" si="342"/>
        <v>-3.1305349999999998E-3</v>
      </c>
      <c r="AZ117" s="16">
        <f t="shared" ca="1" si="342"/>
        <v>-3.366835E-2</v>
      </c>
      <c r="BA117" s="16">
        <f t="shared" ca="1" si="342"/>
        <v>-2.3705059999999997E-2</v>
      </c>
      <c r="BB117" s="16">
        <f t="shared" ca="1" si="342"/>
        <v>-7.4163010000000001E-2</v>
      </c>
      <c r="BC117" s="16">
        <f t="shared" ca="1" si="342"/>
        <v>-0.14323750000000002</v>
      </c>
      <c r="BD117" s="14">
        <f>AJ9</f>
        <v>0</v>
      </c>
      <c r="BF117" s="16">
        <f ca="1">VLOOKUP(BF$94,$BF$59:$FC$70,43,FALSE)</f>
        <v>2.8228089999999997E-2</v>
      </c>
      <c r="BG117" s="16">
        <f t="shared" ref="BG117:BQ117" ca="1" si="343">VLOOKUP(BG$94,$BF$59:$FC$70,43,FALSE)</f>
        <v>1.314213E-2</v>
      </c>
      <c r="BH117" s="16">
        <f t="shared" ca="1" si="343"/>
        <v>1.693915E-2</v>
      </c>
      <c r="BI117" s="16">
        <f t="shared" ca="1" si="343"/>
        <v>1.183823E-2</v>
      </c>
      <c r="BJ117" s="16">
        <f t="shared" ca="1" si="343"/>
        <v>8.7719410000000001E-3</v>
      </c>
      <c r="BK117" s="16">
        <f t="shared" ca="1" si="343"/>
        <v>1.2071289999999998E-2</v>
      </c>
      <c r="BL117" s="16">
        <f t="shared" ca="1" si="343"/>
        <v>9.5786359999999997E-3</v>
      </c>
      <c r="BM117" s="16">
        <f t="shared" ca="1" si="343"/>
        <v>2.2029010000000002E-2</v>
      </c>
      <c r="BN117" s="16">
        <f t="shared" ca="1" si="343"/>
        <v>3.6563559999999999E-3</v>
      </c>
      <c r="BO117" s="16">
        <f t="shared" ca="1" si="343"/>
        <v>-2.306532E-4</v>
      </c>
      <c r="BP117" s="16">
        <f t="shared" ca="1" si="343"/>
        <v>1.1538369999999999E-2</v>
      </c>
      <c r="BQ117" s="16">
        <f t="shared" ca="1" si="343"/>
        <v>1.6373599999999999E-2</v>
      </c>
      <c r="BR117" s="14">
        <f>AS9</f>
        <v>0</v>
      </c>
    </row>
    <row r="118" spans="1:70" x14ac:dyDescent="0.25">
      <c r="B118" s="12">
        <f ca="1">VLOOKUP(B$94,$BF$59:$FC$70,58,FALSE)</f>
        <v>-2.8677224786991737E-2</v>
      </c>
      <c r="C118" s="12">
        <f t="shared" ref="C118:M118" ca="1" si="344">VLOOKUP(C$94,$BF$59:$FC$70,58,FALSE)</f>
        <v>4.5085604999954142E-2</v>
      </c>
      <c r="D118" s="12">
        <f t="shared" ca="1" si="344"/>
        <v>4.969879518072309E-3</v>
      </c>
      <c r="E118" s="12">
        <f t="shared" ca="1" si="344"/>
        <v>1.5261083366150981E-2</v>
      </c>
      <c r="F118" s="12">
        <f t="shared" ca="1" si="344"/>
        <v>2.6992839440062141E-2</v>
      </c>
      <c r="G118" s="12">
        <f t="shared" ca="1" si="344"/>
        <v>-3.1017960669360235E-3</v>
      </c>
      <c r="H118" s="12">
        <f t="shared" ca="1" si="344"/>
        <v>-3.3766577760193942E-2</v>
      </c>
      <c r="I118" s="12">
        <f t="shared" ca="1" si="344"/>
        <v>1.8590650022121496E-2</v>
      </c>
      <c r="J118" s="12">
        <f t="shared" ca="1" si="344"/>
        <v>1.8040130816924415E-2</v>
      </c>
      <c r="K118" s="12">
        <f t="shared" ca="1" si="344"/>
        <v>-3.3884863076843352E-2</v>
      </c>
      <c r="L118" s="12">
        <f t="shared" ca="1" si="344"/>
        <v>4.5443603345231204E-2</v>
      </c>
      <c r="M118" s="12">
        <f t="shared" ca="1" si="344"/>
        <v>-3.0769026884383367E-2</v>
      </c>
      <c r="N118" s="20">
        <f>BH9</f>
        <v>0</v>
      </c>
      <c r="P118" s="18">
        <f ca="1">VLOOKUP(P$94,$BF$59:$FC$70,67,FALSE)</f>
        <v>-3.359300244606208E-2</v>
      </c>
      <c r="Q118" s="18">
        <f t="shared" ref="Q118:AA118" ca="1" si="345">VLOOKUP(Q$94,$BF$59:$FC$70,67,FALSE)</f>
        <v>3.8643601272069318E-2</v>
      </c>
      <c r="R118" s="18">
        <f t="shared" ca="1" si="345"/>
        <v>2.5543449742492997E-2</v>
      </c>
      <c r="S118" s="18">
        <f t="shared" ca="1" si="345"/>
        <v>3.1898455348390751E-3</v>
      </c>
      <c r="T118" s="18">
        <f t="shared" ca="1" si="345"/>
        <v>2.6240244688514019E-2</v>
      </c>
      <c r="U118" s="18">
        <f t="shared" ca="1" si="345"/>
        <v>2.6971999999999979E-2</v>
      </c>
      <c r="V118" s="18">
        <f t="shared" ca="1" si="345"/>
        <v>-4.0322423590905716E-3</v>
      </c>
      <c r="W118" s="18">
        <f t="shared" ca="1" si="345"/>
        <v>4.0099488576314159E-2</v>
      </c>
      <c r="X118" s="18">
        <f t="shared" ca="1" si="345"/>
        <v>-1.7272236771111608E-2</v>
      </c>
      <c r="Y118" s="18">
        <f t="shared" ca="1" si="345"/>
        <v>1.0304446512624368E-2</v>
      </c>
      <c r="Z118" s="18">
        <f t="shared" ca="1" si="345"/>
        <v>3.4199484210087866E-2</v>
      </c>
      <c r="AA118" s="18">
        <f t="shared" ca="1" si="345"/>
        <v>1.0243810001583767E-2</v>
      </c>
      <c r="AB118" s="14">
        <f>BQ9</f>
        <v>0</v>
      </c>
      <c r="AD118" s="16">
        <f ca="1">VLOOKUP(AD$94,$BF$59:$FC$70,76,FALSE)</f>
        <v>-1.0141167750411925E-3</v>
      </c>
      <c r="AE118" s="16">
        <f t="shared" ref="AE118:AO118" ca="1" si="346">VLOOKUP(AE$94,$BF$59:$FC$70,76,FALSE)</f>
        <v>5.256164231102594E-2</v>
      </c>
      <c r="AF118" s="16">
        <f t="shared" ca="1" si="346"/>
        <v>2.1137862310714014E-2</v>
      </c>
      <c r="AG118" s="16">
        <f t="shared" ca="1" si="346"/>
        <v>3.6665610261978017E-2</v>
      </c>
      <c r="AH118" s="16">
        <f t="shared" ca="1" si="346"/>
        <v>2.9505775237910606E-2</v>
      </c>
      <c r="AI118" s="16">
        <f t="shared" ca="1" si="346"/>
        <v>1.0878385529983986E-3</v>
      </c>
      <c r="AJ118" s="16">
        <f t="shared" ca="1" si="346"/>
        <v>-3.6267893119996307E-2</v>
      </c>
      <c r="AK118" s="16">
        <f t="shared" ca="1" si="346"/>
        <v>1.2028219232351631E-2</v>
      </c>
      <c r="AL118" s="16">
        <f t="shared" ca="1" si="346"/>
        <v>-4.1524637750984554E-3</v>
      </c>
      <c r="AM118" s="16">
        <f t="shared" ca="1" si="346"/>
        <v>-1.9276532824533659E-2</v>
      </c>
      <c r="AN118" s="16">
        <f t="shared" ca="1" si="346"/>
        <v>4.0729115922278583E-2</v>
      </c>
      <c r="AO118" s="16">
        <f t="shared" ca="1" si="346"/>
        <v>-1.7067202294192271E-2</v>
      </c>
      <c r="AP118" s="14">
        <f>AZ9</f>
        <v>0</v>
      </c>
      <c r="AR118" s="16">
        <f ca="1">VLOOKUP(AR$94,$BF$59:$FC$70,85,FALSE)</f>
        <v>-9.2583945056021993E-2</v>
      </c>
      <c r="AS118" s="16">
        <f t="shared" ref="AS118:BC118" ca="1" si="347">VLOOKUP(AS$94,$BF$59:$FC$70,85,FALSE)</f>
        <v>2.0996293724600597E-2</v>
      </c>
      <c r="AT118" s="16">
        <f t="shared" ca="1" si="347"/>
        <v>-2.1904222950453488E-2</v>
      </c>
      <c r="AU118" s="16">
        <f t="shared" ca="1" si="347"/>
        <v>-4.0381256573805063E-2</v>
      </c>
      <c r="AV118" s="16">
        <f t="shared" ca="1" si="347"/>
        <v>8.1525335433853846E-2</v>
      </c>
      <c r="AW118" s="16">
        <f t="shared" ca="1" si="347"/>
        <v>2.994836426578882E-2</v>
      </c>
      <c r="AX118" s="16">
        <f t="shared" ca="1" si="347"/>
        <v>-7.6490343637949876E-2</v>
      </c>
      <c r="AY118" s="16">
        <f t="shared" ca="1" si="347"/>
        <v>-1.6999044762566308E-3</v>
      </c>
      <c r="AZ118" s="16">
        <f t="shared" ca="1" si="347"/>
        <v>-3.3511727635921661E-2</v>
      </c>
      <c r="BA118" s="16">
        <f t="shared" ca="1" si="347"/>
        <v>-2.4312736209661533E-2</v>
      </c>
      <c r="BB118" s="16">
        <f t="shared" ca="1" si="347"/>
        <v>-7.3684479225795782E-2</v>
      </c>
      <c r="BC118" s="16">
        <f t="shared" ca="1" si="347"/>
        <v>-0.17685877612482653</v>
      </c>
      <c r="BD118" s="14">
        <f>BI9</f>
        <v>0</v>
      </c>
      <c r="BF118" s="16">
        <f ca="1">VLOOKUP(BF$94,$BF$59:$FC$70,94,FALSE)</f>
        <v>2.8197326857499129E-2</v>
      </c>
      <c r="BG118" s="16">
        <f t="shared" ref="BG118:BQ118" ca="1" si="348">VLOOKUP(BG$94,$BF$59:$FC$70,94,FALSE)</f>
        <v>1.3305938399405269E-2</v>
      </c>
      <c r="BH118" s="16">
        <f t="shared" ca="1" si="348"/>
        <v>1.7305716463448643E-2</v>
      </c>
      <c r="BI118" s="16">
        <f t="shared" ca="1" si="348"/>
        <v>1.1679730466407943E-2</v>
      </c>
      <c r="BJ118" s="16">
        <f t="shared" ca="1" si="348"/>
        <v>9.2042399809797726E-3</v>
      </c>
      <c r="BK118" s="16">
        <f t="shared" ca="1" si="348"/>
        <v>1.2357429568669965E-2</v>
      </c>
      <c r="BL118" s="16">
        <f t="shared" ca="1" si="348"/>
        <v>9.5389311369261879E-3</v>
      </c>
      <c r="BM118" s="16">
        <f t="shared" ca="1" si="348"/>
        <v>2.2427596569105149E-2</v>
      </c>
      <c r="BN118" s="16">
        <f t="shared" ca="1" si="348"/>
        <v>3.8261260227173428E-3</v>
      </c>
      <c r="BO118" s="16">
        <f t="shared" ca="1" si="348"/>
        <v>-2.6557845076774337E-4</v>
      </c>
      <c r="BP118" s="16">
        <f t="shared" ca="1" si="348"/>
        <v>1.1936577120815755E-2</v>
      </c>
      <c r="BQ118" s="16">
        <f t="shared" ca="1" si="348"/>
        <v>1.634320818205609E-2</v>
      </c>
      <c r="BR118" s="14">
        <f>BR9</f>
        <v>0</v>
      </c>
    </row>
    <row r="119" spans="1:70" x14ac:dyDescent="0.25">
      <c r="B119"/>
      <c r="C119"/>
      <c r="N119" s="19"/>
      <c r="BB119" s="11"/>
    </row>
    <row r="120" spans="1:70" ht="15.75" x14ac:dyDescent="0.25">
      <c r="A120" s="1" t="s">
        <v>8</v>
      </c>
      <c r="B120"/>
      <c r="C120"/>
      <c r="N120" s="19"/>
      <c r="O120" s="1" t="s">
        <v>17</v>
      </c>
      <c r="BB120" s="11"/>
    </row>
    <row r="121" spans="1:70" x14ac:dyDescent="0.25">
      <c r="B121" s="12">
        <f t="shared" ref="B121:M121" ca="1" si="349">VLOOKUP(B$94,$BF$4:$FC$15,8,FALSE)</f>
        <v>-1.971212E-2</v>
      </c>
      <c r="C121" s="12">
        <f t="shared" ca="1" si="349"/>
        <v>-3.3941539999999999E-2</v>
      </c>
      <c r="D121" s="12">
        <f t="shared" ca="1" si="349"/>
        <v>-2.0501890000000002E-2</v>
      </c>
      <c r="E121" s="12">
        <f t="shared" ca="1" si="349"/>
        <v>6.829549E-2</v>
      </c>
      <c r="F121" s="12">
        <f t="shared" ca="1" si="349"/>
        <v>2.803638E-2</v>
      </c>
      <c r="G121" s="12">
        <f t="shared" ca="1" si="349"/>
        <v>-2.4416630000000002E-3</v>
      </c>
      <c r="H121" s="12">
        <f t="shared" ca="1" si="349"/>
        <v>1.5059359999999999E-2</v>
      </c>
      <c r="I121" s="12" t="str">
        <f t="shared" ca="1" si="349"/>
        <v/>
      </c>
      <c r="J121" s="12" t="str">
        <f t="shared" ca="1" si="349"/>
        <v/>
      </c>
      <c r="K121" s="12" t="str">
        <f t="shared" ca="1" si="349"/>
        <v/>
      </c>
      <c r="L121" s="12" t="str">
        <f t="shared" ca="1" si="349"/>
        <v/>
      </c>
      <c r="M121" s="12" t="str">
        <f t="shared" ca="1" si="349"/>
        <v/>
      </c>
      <c r="N121" s="20">
        <f>1</f>
        <v>1</v>
      </c>
      <c r="P121" s="12">
        <f ca="1">+VLOOKUP(P$94,$BF$4:$FC$15,17,FALSE)</f>
        <v>3.003894E-2</v>
      </c>
      <c r="Q121" s="12">
        <f t="shared" ref="Q121:AA121" ca="1" si="350">+VLOOKUP(Q$94,$BF$4:$FC$15,17,FALSE)</f>
        <v>-4.0290309999999996E-2</v>
      </c>
      <c r="R121" s="12">
        <f t="shared" ca="1" si="350"/>
        <v>-1.694498E-3</v>
      </c>
      <c r="S121" s="12">
        <f t="shared" ca="1" si="350"/>
        <v>1.4067279999999999E-3</v>
      </c>
      <c r="T121" s="12">
        <f t="shared" ca="1" si="350"/>
        <v>1.6369420000000002E-3</v>
      </c>
      <c r="U121" s="12">
        <f t="shared" ca="1" si="350"/>
        <v>6.2426689999999993E-3</v>
      </c>
      <c r="V121" s="12">
        <f t="shared" ca="1" si="350"/>
        <v>3.15772E-2</v>
      </c>
      <c r="W121" s="12" t="str">
        <f t="shared" ca="1" si="350"/>
        <v/>
      </c>
      <c r="X121" s="12" t="str">
        <f t="shared" ca="1" si="350"/>
        <v/>
      </c>
      <c r="Y121" s="12" t="str">
        <f t="shared" ca="1" si="350"/>
        <v/>
      </c>
      <c r="Z121" s="12" t="str">
        <f t="shared" ca="1" si="350"/>
        <v/>
      </c>
      <c r="AA121" s="12" t="str">
        <f t="shared" ca="1" si="350"/>
        <v/>
      </c>
      <c r="AB121" s="14">
        <f>1</f>
        <v>1</v>
      </c>
      <c r="AD121" s="12">
        <f ca="1">+VLOOKUP(AD$94,$BF$4:$FC$15,26,FALSE)</f>
        <v>3.0900789999999997E-2</v>
      </c>
      <c r="AE121" s="12">
        <f t="shared" ref="AE121:AO121" ca="1" si="351">+VLOOKUP(AE$94,$BF$4:$FC$15,26,FALSE)</f>
        <v>-4.6092349999999997E-2</v>
      </c>
      <c r="AF121" s="12">
        <f t="shared" ca="1" si="351"/>
        <v>-2.1558320000000002E-2</v>
      </c>
      <c r="AG121" s="12">
        <f t="shared" ca="1" si="351"/>
        <v>5.8940380000000001E-2</v>
      </c>
      <c r="AH121" s="12">
        <f t="shared" ca="1" si="351"/>
        <v>-2.2307610000000002E-2</v>
      </c>
      <c r="AI121" s="12">
        <f t="shared" ca="1" si="351"/>
        <v>-1.7060600000000001E-3</v>
      </c>
      <c r="AJ121" s="12">
        <f t="shared" ca="1" si="351"/>
        <v>3.9466750000000002E-2</v>
      </c>
      <c r="AK121" s="12" t="str">
        <f t="shared" ca="1" si="351"/>
        <v/>
      </c>
      <c r="AL121" s="12" t="str">
        <f t="shared" ca="1" si="351"/>
        <v/>
      </c>
      <c r="AM121" s="12" t="str">
        <f t="shared" ca="1" si="351"/>
        <v/>
      </c>
      <c r="AN121" s="12" t="str">
        <f t="shared" ca="1" si="351"/>
        <v/>
      </c>
      <c r="AO121" s="12" t="str">
        <f t="shared" ca="1" si="351"/>
        <v/>
      </c>
      <c r="AP121" s="14">
        <f>1</f>
        <v>1</v>
      </c>
      <c r="AR121" s="12">
        <f ca="1">+VLOOKUP(AR$94,$BF$4:$FC$15,35,FALSE)</f>
        <v>7.9980679999999998E-2</v>
      </c>
      <c r="AS121" s="12">
        <f t="shared" ref="AS121:BC121" ca="1" si="352">+VLOOKUP(AS$94,$BF$4:$FC$15,35,FALSE)</f>
        <v>-5.427245E-2</v>
      </c>
      <c r="AT121" s="12">
        <f t="shared" ca="1" si="352"/>
        <v>-1.588672E-2</v>
      </c>
      <c r="AU121" s="12">
        <f t="shared" ca="1" si="352"/>
        <v>1.5900369999999999E-3</v>
      </c>
      <c r="AV121" s="12">
        <f t="shared" ca="1" si="352"/>
        <v>-1.430407E-2</v>
      </c>
      <c r="AW121" s="12">
        <f t="shared" ca="1" si="352"/>
        <v>-4.656275E-2</v>
      </c>
      <c r="AX121" s="12">
        <f t="shared" ca="1" si="352"/>
        <v>6.7325690000000007E-3</v>
      </c>
      <c r="AY121" s="12" t="str">
        <f t="shared" ca="1" si="352"/>
        <v/>
      </c>
      <c r="AZ121" s="12" t="str">
        <f t="shared" ca="1" si="352"/>
        <v/>
      </c>
      <c r="BA121" s="12" t="str">
        <f t="shared" ca="1" si="352"/>
        <v/>
      </c>
      <c r="BB121" s="12" t="str">
        <f t="shared" ca="1" si="352"/>
        <v/>
      </c>
      <c r="BC121" s="12" t="str">
        <f t="shared" ca="1" si="352"/>
        <v/>
      </c>
      <c r="BD121" s="14">
        <f>1</f>
        <v>1</v>
      </c>
      <c r="BF121" s="12">
        <f ca="1">+VLOOKUP(BF$94,$BF$4:$FC$15,44,FALSE)</f>
        <v>4.9880890000000004E-2</v>
      </c>
      <c r="BG121" s="12">
        <f t="shared" ref="BG121:BQ121" ca="1" si="353">+VLOOKUP(BG$94,$BF$4:$FC$15,44,FALSE)</f>
        <v>-3.4138660000000001E-2</v>
      </c>
      <c r="BH121" s="12">
        <f t="shared" ca="1" si="353"/>
        <v>-6.3621540000000004E-2</v>
      </c>
      <c r="BI121" s="12">
        <f t="shared" ca="1" si="353"/>
        <v>3.658484E-2</v>
      </c>
      <c r="BJ121" s="12">
        <f t="shared" ca="1" si="353"/>
        <v>-7.7571669999999995E-2</v>
      </c>
      <c r="BK121" s="12">
        <f t="shared" ca="1" si="353"/>
        <v>-6.0938449999999996E-3</v>
      </c>
      <c r="BL121" s="12">
        <f t="shared" ca="1" si="353"/>
        <v>4.3587580000000001E-2</v>
      </c>
      <c r="BM121" s="12" t="str">
        <f t="shared" ca="1" si="353"/>
        <v/>
      </c>
      <c r="BN121" s="12" t="str">
        <f t="shared" ca="1" si="353"/>
        <v/>
      </c>
      <c r="BO121" s="12" t="str">
        <f t="shared" ca="1" si="353"/>
        <v/>
      </c>
      <c r="BP121" s="12" t="str">
        <f t="shared" ca="1" si="353"/>
        <v/>
      </c>
      <c r="BQ121" s="12" t="str">
        <f t="shared" ca="1" si="353"/>
        <v/>
      </c>
      <c r="BR121" s="14">
        <f>1</f>
        <v>1</v>
      </c>
    </row>
    <row r="122" spans="1:70" x14ac:dyDescent="0.25">
      <c r="B122" s="12">
        <f t="shared" ref="B122:M122" ca="1" si="354">VLOOKUP(B$94,$BF$4:$FC$15,59,FALSE)</f>
        <v>-1.9593056081662001E-2</v>
      </c>
      <c r="C122" s="12">
        <f t="shared" ca="1" si="354"/>
        <v>-3.3958200568593333E-2</v>
      </c>
      <c r="D122" s="12">
        <f t="shared" ca="1" si="354"/>
        <v>-2.0288091673154665E-2</v>
      </c>
      <c r="E122" s="12">
        <f t="shared" ca="1" si="354"/>
        <v>6.839279574726935E-2</v>
      </c>
      <c r="F122" s="12">
        <f t="shared" ca="1" si="354"/>
        <v>2.7964638463252221E-2</v>
      </c>
      <c r="G122" s="12">
        <f t="shared" ca="1" si="354"/>
        <v>-2.2620995233487884E-3</v>
      </c>
      <c r="H122" s="12">
        <f t="shared" ca="1" si="354"/>
        <v>1.5155583445462866E-2</v>
      </c>
      <c r="I122" s="12">
        <f t="shared" ca="1" si="354"/>
        <v>-8.7343769967428066E-3</v>
      </c>
      <c r="J122" s="12" t="str">
        <f t="shared" ca="1" si="354"/>
        <v/>
      </c>
      <c r="K122" s="12" t="str">
        <f t="shared" ca="1" si="354"/>
        <v/>
      </c>
      <c r="L122" s="12" t="str">
        <f t="shared" ca="1" si="354"/>
        <v/>
      </c>
      <c r="M122" s="12" t="str">
        <f t="shared" ca="1" si="354"/>
        <v/>
      </c>
      <c r="N122" s="20">
        <f>1</f>
        <v>1</v>
      </c>
      <c r="P122" s="12">
        <f ca="1">VLOOKUP(P$94,$BF$4:$FC$15,68,FALSE)</f>
        <v>3.0112766978153637E-2</v>
      </c>
      <c r="Q122" s="12">
        <f t="shared" ref="Q122:AA122" ca="1" si="355">VLOOKUP(Q$94,$BF$4:$FC$15,68,FALSE)</f>
        <v>-4.0261714207736762E-2</v>
      </c>
      <c r="R122" s="12">
        <f t="shared" ca="1" si="355"/>
        <v>-1.1069279044756933E-3</v>
      </c>
      <c r="S122" s="12">
        <f t="shared" ca="1" si="355"/>
        <v>8.1680591031916801E-4</v>
      </c>
      <c r="T122" s="12">
        <f t="shared" ca="1" si="355"/>
        <v>1.6707100411760671E-3</v>
      </c>
      <c r="U122" s="12">
        <f t="shared" ca="1" si="355"/>
        <v>6.6034178986521799E-3</v>
      </c>
      <c r="V122" s="12">
        <f t="shared" ca="1" si="355"/>
        <v>3.1744659753022375E-2</v>
      </c>
      <c r="W122" s="12">
        <f t="shared" ca="1" si="355"/>
        <v>2.6532012075396448E-3</v>
      </c>
      <c r="X122" s="12" t="str">
        <f t="shared" ca="1" si="355"/>
        <v/>
      </c>
      <c r="Y122" s="12" t="str">
        <f t="shared" ca="1" si="355"/>
        <v/>
      </c>
      <c r="Z122" s="12" t="str">
        <f t="shared" ca="1" si="355"/>
        <v/>
      </c>
      <c r="AA122" s="12" t="str">
        <f t="shared" ca="1" si="355"/>
        <v/>
      </c>
      <c r="AB122" s="14">
        <f>1</f>
        <v>1</v>
      </c>
      <c r="AD122" s="12">
        <f ca="1">VLOOKUP(AD$94,$BF$4:$FC$15,77,FALSE)</f>
        <v>3.0907197539341517E-2</v>
      </c>
      <c r="AE122" s="12">
        <f t="shared" ref="AE122:AO122" ca="1" si="356">VLOOKUP(AE$94,$BF$4:$FC$15,77,FALSE)</f>
        <v>-4.6094542391868235E-2</v>
      </c>
      <c r="AF122" s="12">
        <f t="shared" ca="1" si="356"/>
        <v>-2.1764628655270353E-2</v>
      </c>
      <c r="AG122" s="12">
        <f t="shared" ca="1" si="356"/>
        <v>5.8064440010205637E-2</v>
      </c>
      <c r="AH122" s="12">
        <f t="shared" ca="1" si="356"/>
        <v>-2.5195559693794962E-2</v>
      </c>
      <c r="AI122" s="12">
        <f t="shared" ca="1" si="356"/>
        <v>-2.0218716754939327E-3</v>
      </c>
      <c r="AJ122" s="12">
        <f t="shared" ca="1" si="356"/>
        <v>3.9334439448776216E-2</v>
      </c>
      <c r="AK122" s="12">
        <f t="shared" ca="1" si="356"/>
        <v>-7.9529226522316726E-3</v>
      </c>
      <c r="AL122" s="12" t="str">
        <f t="shared" ca="1" si="356"/>
        <v/>
      </c>
      <c r="AM122" s="12" t="str">
        <f t="shared" ca="1" si="356"/>
        <v/>
      </c>
      <c r="AN122" s="12" t="str">
        <f t="shared" ca="1" si="356"/>
        <v/>
      </c>
      <c r="AO122" s="12" t="str">
        <f t="shared" ca="1" si="356"/>
        <v/>
      </c>
      <c r="AP122" s="14">
        <f>1</f>
        <v>1</v>
      </c>
      <c r="AR122" s="12">
        <f ca="1">VLOOKUP(AR$94,$BF$4:$FC$15,86,FALSE)</f>
        <v>8.0125654435934293E-2</v>
      </c>
      <c r="AS122" s="12">
        <f t="shared" ref="AS122:BC122" ca="1" si="357">VLOOKUP(AS$94,$BF$4:$FC$15,86,FALSE)</f>
        <v>-5.3537989425697152E-2</v>
      </c>
      <c r="AT122" s="12">
        <f t="shared" ca="1" si="357"/>
        <v>-1.3628787119589958E-2</v>
      </c>
      <c r="AU122" s="12">
        <f t="shared" ca="1" si="357"/>
        <v>9.1574610070084301E-4</v>
      </c>
      <c r="AV122" s="12">
        <f t="shared" ca="1" si="357"/>
        <v>-1.3417920407894175E-2</v>
      </c>
      <c r="AW122" s="12">
        <f t="shared" ca="1" si="357"/>
        <v>-4.6536585550185229E-2</v>
      </c>
      <c r="AX122" s="12">
        <f t="shared" ca="1" si="357"/>
        <v>6.9520519010640236E-3</v>
      </c>
      <c r="AY122" s="12">
        <f t="shared" ca="1" si="357"/>
        <v>-1.6378232915546624E-2</v>
      </c>
      <c r="AZ122" s="12" t="str">
        <f t="shared" ca="1" si="357"/>
        <v/>
      </c>
      <c r="BA122" s="12" t="str">
        <f t="shared" ca="1" si="357"/>
        <v/>
      </c>
      <c r="BB122" s="12" t="str">
        <f t="shared" ca="1" si="357"/>
        <v/>
      </c>
      <c r="BC122" s="12" t="str">
        <f t="shared" ca="1" si="357"/>
        <v/>
      </c>
      <c r="BD122" s="14">
        <f>1</f>
        <v>1</v>
      </c>
      <c r="BF122" s="12">
        <f ca="1">VLOOKUP(BF$94,$BF$4:$FC$15,95,FALSE)</f>
        <v>5.0337900388816886E-2</v>
      </c>
      <c r="BG122" s="12">
        <f t="shared" ref="BG122:BQ122" ca="1" si="358">VLOOKUP(BG$94,$BF$4:$FC$15,95,FALSE)</f>
        <v>-3.413172333252542E-2</v>
      </c>
      <c r="BH122" s="12">
        <f t="shared" ca="1" si="358"/>
        <v>-6.4356435643564316E-2</v>
      </c>
      <c r="BI122" s="12">
        <f t="shared" ca="1" si="358"/>
        <v>3.6208031599736727E-2</v>
      </c>
      <c r="BJ122" s="12">
        <f t="shared" ca="1" si="358"/>
        <v>-7.9415501905972047E-2</v>
      </c>
      <c r="BK122" s="12">
        <f t="shared" ca="1" si="358"/>
        <v>-5.7510927076144473E-3</v>
      </c>
      <c r="BL122" s="12">
        <f t="shared" ca="1" si="358"/>
        <v>4.3678338217903255E-2</v>
      </c>
      <c r="BM122" s="12">
        <f t="shared" ca="1" si="358"/>
        <v>-1.987833116613457E-2</v>
      </c>
      <c r="BN122" s="12" t="str">
        <f t="shared" ca="1" si="358"/>
        <v/>
      </c>
      <c r="BO122" s="12" t="str">
        <f t="shared" ca="1" si="358"/>
        <v/>
      </c>
      <c r="BP122" s="12" t="str">
        <f t="shared" ca="1" si="358"/>
        <v/>
      </c>
      <c r="BQ122" s="12" t="str">
        <f t="shared" ca="1" si="358"/>
        <v/>
      </c>
      <c r="BR122" s="14">
        <f>1</f>
        <v>1</v>
      </c>
    </row>
    <row r="123" spans="1:70" x14ac:dyDescent="0.25">
      <c r="B123" s="12">
        <f ca="1">VLOOKUP(B$94,$BF$17:$FC$28,8,FALSE)</f>
        <v>-5.7142040000000005E-3</v>
      </c>
      <c r="C123" s="12">
        <f t="shared" ref="C123:M123" ca="1" si="359">VLOOKUP(C$94,$BF$17:$FC$28,8,FALSE)</f>
        <v>3.087964E-2</v>
      </c>
      <c r="D123" s="12">
        <f t="shared" ca="1" si="359"/>
        <v>1.1174010000000002E-2</v>
      </c>
      <c r="E123" s="12">
        <f t="shared" ca="1" si="359"/>
        <v>-1.3027779999999999E-2</v>
      </c>
      <c r="F123" s="12">
        <f t="shared" ca="1" si="359"/>
        <v>4.9085690000000001E-2</v>
      </c>
      <c r="G123" s="12">
        <f t="shared" ca="1" si="359"/>
        <v>-2.426973E-2</v>
      </c>
      <c r="H123" s="12">
        <f t="shared" ca="1" si="359"/>
        <v>8.5275730000000001E-3</v>
      </c>
      <c r="I123" s="12">
        <f t="shared" ca="1" si="359"/>
        <v>1.6333489999999999E-2</v>
      </c>
      <c r="J123" s="12">
        <f t="shared" ca="1" si="359"/>
        <v>-6.6008350000000002E-3</v>
      </c>
      <c r="K123" s="12">
        <f t="shared" ca="1" si="359"/>
        <v>1.8096049999999999E-2</v>
      </c>
      <c r="L123" s="12">
        <f t="shared" ca="1" si="359"/>
        <v>-1.7842139999999999E-2</v>
      </c>
      <c r="M123" s="12">
        <f t="shared" ca="1" si="359"/>
        <v>5.0216049999999998E-2</v>
      </c>
      <c r="N123" s="20">
        <f>1</f>
        <v>1</v>
      </c>
      <c r="P123" s="12">
        <f ca="1">VLOOKUP(P$94,$BF$17:$FC$28,17,FALSE)</f>
        <v>1.824431E-2</v>
      </c>
      <c r="Q123" s="12">
        <f t="shared" ref="Q123:AA123" ca="1" si="360">VLOOKUP(Q$94,$BF$17:$FC$28,17,FALSE)</f>
        <v>3.2991850000000003E-2</v>
      </c>
      <c r="R123" s="12">
        <f t="shared" ca="1" si="360"/>
        <v>3.8258569999999998E-3</v>
      </c>
      <c r="S123" s="12">
        <f t="shared" ca="1" si="360"/>
        <v>1.038975E-2</v>
      </c>
      <c r="T123" s="12">
        <f t="shared" ca="1" si="360"/>
        <v>2.9275859999999997E-2</v>
      </c>
      <c r="U123" s="12">
        <f t="shared" ca="1" si="360"/>
        <v>-5.9715770000000005E-3</v>
      </c>
      <c r="V123" s="12">
        <f t="shared" ca="1" si="360"/>
        <v>1.9063480000000001E-2</v>
      </c>
      <c r="W123" s="12">
        <f t="shared" ca="1" si="360"/>
        <v>8.3983560000000009E-3</v>
      </c>
      <c r="X123" s="12">
        <f t="shared" ca="1" si="360"/>
        <v>1.927851E-3</v>
      </c>
      <c r="Y123" s="12">
        <f t="shared" ca="1" si="360"/>
        <v>1.410877E-2</v>
      </c>
      <c r="Z123" s="12">
        <f t="shared" ca="1" si="360"/>
        <v>2.8089610000000001E-2</v>
      </c>
      <c r="AA123" s="12">
        <f t="shared" ca="1" si="360"/>
        <v>1.5996140000000001E-3</v>
      </c>
      <c r="AB123" s="14">
        <f>1</f>
        <v>1</v>
      </c>
      <c r="AD123" s="12">
        <f ca="1">VLOOKUP(AD$94,$BF$17:$FC$28,26,FALSE)</f>
        <v>-1.7167120000000001E-2</v>
      </c>
      <c r="AE123" s="12">
        <f t="shared" ref="AE123:AO123" ca="1" si="361">VLOOKUP(AE$94,$BF$17:$FC$28,26,FALSE)</f>
        <v>2.8608720000000001E-2</v>
      </c>
      <c r="AF123" s="12">
        <f t="shared" ca="1" si="361"/>
        <v>5.659782E-2</v>
      </c>
      <c r="AG123" s="12">
        <f t="shared" ca="1" si="361"/>
        <v>1.9939039999999998E-2</v>
      </c>
      <c r="AH123" s="12">
        <f t="shared" ca="1" si="361"/>
        <v>1.260899E-2</v>
      </c>
      <c r="AI123" s="12">
        <f t="shared" ca="1" si="361"/>
        <v>-2.9304770000000001E-2</v>
      </c>
      <c r="AJ123" s="12">
        <f t="shared" ca="1" si="361"/>
        <v>2.9392479999999998E-3</v>
      </c>
      <c r="AK123" s="12">
        <f t="shared" ca="1" si="361"/>
        <v>-7.1127739999999997E-3</v>
      </c>
      <c r="AL123" s="12">
        <f t="shared" ca="1" si="361"/>
        <v>5.1682990000000005E-2</v>
      </c>
      <c r="AM123" s="12">
        <f t="shared" ca="1" si="361"/>
        <v>1.9439910000000001E-2</v>
      </c>
      <c r="AN123" s="12">
        <f t="shared" ca="1" si="361"/>
        <v>-2.3729429999999999E-2</v>
      </c>
      <c r="AO123" s="12">
        <f t="shared" ca="1" si="361"/>
        <v>-1.7244139999999998E-2</v>
      </c>
      <c r="AP123" s="14">
        <f>1</f>
        <v>1</v>
      </c>
      <c r="AR123" s="12">
        <f ca="1">VLOOKUP(AR$94,$BF$17:$FC$28,35,FALSE)</f>
        <v>5.8183239999999997E-2</v>
      </c>
      <c r="AS123" s="12">
        <f t="shared" ref="AS123:BC123" ca="1" si="362">VLOOKUP(AS$94,$BF$17:$FC$28,35,FALSE)</f>
        <v>3.5521829999999997E-2</v>
      </c>
      <c r="AT123" s="12">
        <f t="shared" ca="1" si="362"/>
        <v>3.3098160000000001E-2</v>
      </c>
      <c r="AU123" s="12">
        <f t="shared" ca="1" si="362"/>
        <v>2.0868000000000001E-2</v>
      </c>
      <c r="AV123" s="12">
        <f t="shared" ca="1" si="362"/>
        <v>4.456326E-2</v>
      </c>
      <c r="AW123" s="12">
        <f t="shared" ca="1" si="362"/>
        <v>1.7102010000000001E-2</v>
      </c>
      <c r="AX123" s="12">
        <f t="shared" ca="1" si="362"/>
        <v>5.5087960000000005E-2</v>
      </c>
      <c r="AY123" s="12">
        <f t="shared" ca="1" si="362"/>
        <v>1.357103E-2</v>
      </c>
      <c r="AZ123" s="12">
        <f t="shared" ca="1" si="362"/>
        <v>-5.9604679999999998E-4</v>
      </c>
      <c r="BA123" s="12">
        <f t="shared" ca="1" si="362"/>
        <v>5.1816380000000002E-2</v>
      </c>
      <c r="BB123" s="12">
        <f t="shared" ca="1" si="362"/>
        <v>3.5167599999999999E-4</v>
      </c>
      <c r="BC123" s="12">
        <f t="shared" ca="1" si="362"/>
        <v>2.756695E-2</v>
      </c>
      <c r="BD123" s="14">
        <f>1</f>
        <v>1</v>
      </c>
      <c r="BF123" s="12">
        <f ca="1">VLOOKUP(BF$94,$BF$17:$FC$28,44,FALSE)</f>
        <v>1.8312790000000002E-2</v>
      </c>
      <c r="BG123" s="12">
        <f t="shared" ref="BG123:BQ123" ca="1" si="363">VLOOKUP(BG$94,$BF$17:$FC$28,44,FALSE)</f>
        <v>-1.4376079999999999E-2</v>
      </c>
      <c r="BH123" s="12">
        <f t="shared" ca="1" si="363"/>
        <v>5.8926489999999998E-2</v>
      </c>
      <c r="BI123" s="12">
        <f t="shared" ca="1" si="363"/>
        <v>3.1267290000000003E-2</v>
      </c>
      <c r="BJ123" s="12">
        <f t="shared" ca="1" si="363"/>
        <v>-4.390779E-3</v>
      </c>
      <c r="BK123" s="12">
        <f t="shared" ca="1" si="363"/>
        <v>9.922822999999999E-3</v>
      </c>
      <c r="BL123" s="12">
        <f t="shared" ca="1" si="363"/>
        <v>2.7251460000000002E-2</v>
      </c>
      <c r="BM123" s="12">
        <f t="shared" ca="1" si="363"/>
        <v>-3.252033E-2</v>
      </c>
      <c r="BN123" s="12">
        <f t="shared" ca="1" si="363"/>
        <v>4.8179270000000003E-2</v>
      </c>
      <c r="BO123" s="12">
        <f t="shared" ca="1" si="363"/>
        <v>-1.1406719999999999E-2</v>
      </c>
      <c r="BP123" s="12">
        <f t="shared" ca="1" si="363"/>
        <v>-2.2801300000000004E-2</v>
      </c>
      <c r="BQ123" s="12">
        <f t="shared" ca="1" si="363"/>
        <v>8.8888890000000005E-3</v>
      </c>
      <c r="BR123" s="14">
        <f>1</f>
        <v>1</v>
      </c>
    </row>
    <row r="124" spans="1:70" x14ac:dyDescent="0.25">
      <c r="B124" s="12">
        <f ca="1">VLOOKUP(B$94,$BF$17:$FC$28,59,FALSE)</f>
        <v>-5.6919034891169526E-3</v>
      </c>
      <c r="C124" s="12">
        <f t="shared" ref="C124:M124" ca="1" si="364">VLOOKUP(C$94,$BF$17:$FC$28,59,FALSE)</f>
        <v>3.0913320724906313E-2</v>
      </c>
      <c r="D124" s="12">
        <f t="shared" ca="1" si="364"/>
        <v>1.1215000534344115E-2</v>
      </c>
      <c r="E124" s="12">
        <f t="shared" ca="1" si="364"/>
        <v>-1.3287878329909332E-2</v>
      </c>
      <c r="F124" s="12">
        <f t="shared" ca="1" si="364"/>
        <v>4.9158116416893452E-2</v>
      </c>
      <c r="G124" s="12">
        <f t="shared" ca="1" si="364"/>
        <v>-2.4386300290532972E-2</v>
      </c>
      <c r="H124" s="12">
        <f t="shared" ca="1" si="364"/>
        <v>8.595204046217832E-3</v>
      </c>
      <c r="I124" s="12">
        <f t="shared" ca="1" si="364"/>
        <v>1.6346064007707835E-2</v>
      </c>
      <c r="J124" s="12">
        <f t="shared" ca="1" si="364"/>
        <v>-6.7090159368203414E-3</v>
      </c>
      <c r="K124" s="12">
        <f t="shared" ca="1" si="364"/>
        <v>1.8162896451781468E-2</v>
      </c>
      <c r="L124" s="12">
        <f t="shared" ca="1" si="364"/>
        <v>-1.7874663322145053E-2</v>
      </c>
      <c r="M124" s="12">
        <f t="shared" ca="1" si="364"/>
        <v>5.0285705561051615E-2</v>
      </c>
      <c r="N124" s="20">
        <f>1</f>
        <v>1</v>
      </c>
      <c r="P124" s="12">
        <f ca="1">VLOOKUP(P$94,$BF$17:$FC$28,68,FALSE)</f>
        <v>1.816527526695794E-2</v>
      </c>
      <c r="Q124" s="12">
        <f t="shared" ref="Q124:AA124" ca="1" si="365">VLOOKUP(Q$94,$BF$17:$FC$28,68,FALSE)</f>
        <v>3.2890862014359257E-2</v>
      </c>
      <c r="R124" s="12">
        <f t="shared" ca="1" si="365"/>
        <v>3.8490605069242245E-3</v>
      </c>
      <c r="S124" s="12">
        <f t="shared" ca="1" si="365"/>
        <v>1.0316652324595544E-2</v>
      </c>
      <c r="T124" s="12">
        <f t="shared" ca="1" si="365"/>
        <v>2.9153164652741904E-2</v>
      </c>
      <c r="U124" s="12">
        <f t="shared" ca="1" si="365"/>
        <v>-5.9102652378970567E-3</v>
      </c>
      <c r="V124" s="12">
        <f t="shared" ca="1" si="365"/>
        <v>1.9050761191164615E-2</v>
      </c>
      <c r="W124" s="12">
        <f t="shared" ca="1" si="365"/>
        <v>8.299671730343558E-3</v>
      </c>
      <c r="X124" s="12">
        <f t="shared" ca="1" si="365"/>
        <v>1.8871213512916141E-3</v>
      </c>
      <c r="Y124" s="12">
        <f t="shared" ca="1" si="365"/>
        <v>1.4196721219301867E-2</v>
      </c>
      <c r="Z124" s="12">
        <f t="shared" ca="1" si="365"/>
        <v>2.8085001272013032E-2</v>
      </c>
      <c r="AA124" s="12">
        <f t="shared" ca="1" si="365"/>
        <v>1.6545791218658002E-3</v>
      </c>
      <c r="AB124" s="14">
        <f>1</f>
        <v>1</v>
      </c>
      <c r="AD124" s="12">
        <f ca="1">VLOOKUP(AD$94,$BF$17:$FC$28,77,FALSE)</f>
        <v>-1.7206322560863331E-2</v>
      </c>
      <c r="AE124" s="12">
        <f t="shared" ref="AE124:AO124" ca="1" si="366">VLOOKUP(AE$94,$BF$17:$FC$28,77,FALSE)</f>
        <v>2.8783247195260316E-2</v>
      </c>
      <c r="AF124" s="12">
        <f t="shared" ca="1" si="366"/>
        <v>5.6465928531934884E-2</v>
      </c>
      <c r="AG124" s="12">
        <f t="shared" ca="1" si="366"/>
        <v>1.9620919315601944E-2</v>
      </c>
      <c r="AH124" s="12">
        <f t="shared" ca="1" si="366"/>
        <v>9.836373253254661E-3</v>
      </c>
      <c r="AI124" s="12">
        <f t="shared" ca="1" si="366"/>
        <v>-2.9737013288727788E-2</v>
      </c>
      <c r="AJ124" s="12">
        <f t="shared" ca="1" si="366"/>
        <v>2.9081157325578305E-3</v>
      </c>
      <c r="AK124" s="12">
        <f t="shared" ca="1" si="366"/>
        <v>-7.2202688428760322E-3</v>
      </c>
      <c r="AL124" s="12">
        <f t="shared" ca="1" si="366"/>
        <v>5.1536174430128895E-2</v>
      </c>
      <c r="AM124" s="12">
        <f t="shared" ca="1" si="366"/>
        <v>2.2657592726063127E-2</v>
      </c>
      <c r="AN124" s="12">
        <f t="shared" ca="1" si="366"/>
        <v>-2.7692128371556012E-2</v>
      </c>
      <c r="AO124" s="12">
        <f t="shared" ca="1" si="366"/>
        <v>-1.7484091748618178E-2</v>
      </c>
      <c r="AP124" s="14">
        <f>1</f>
        <v>1</v>
      </c>
      <c r="AR124" s="16">
        <f ca="1">VLOOKUP(AR$94,$BF$17:$FC$28,86,FALSE)</f>
        <v>5.8642823552404293E-2</v>
      </c>
      <c r="AS124" s="16">
        <f t="shared" ref="AS124:BC124" ca="1" si="367">VLOOKUP(AS$94,$BF$17:$FC$28,86,FALSE)</f>
        <v>3.6365272673777857E-2</v>
      </c>
      <c r="AT124" s="16">
        <f t="shared" ca="1" si="367"/>
        <v>3.3407012994473746E-2</v>
      </c>
      <c r="AU124" s="16">
        <f t="shared" ca="1" si="367"/>
        <v>2.1473807049024664E-2</v>
      </c>
      <c r="AV124" s="16">
        <f t="shared" ca="1" si="367"/>
        <v>4.5279046093472754E-2</v>
      </c>
      <c r="AW124" s="16">
        <f t="shared" ca="1" si="367"/>
        <v>1.749359034510739E-2</v>
      </c>
      <c r="AX124" s="16">
        <f t="shared" ca="1" si="367"/>
        <v>5.58092526074934E-2</v>
      </c>
      <c r="AY124" s="16">
        <f t="shared" ca="1" si="367"/>
        <v>1.3825869038389907E-2</v>
      </c>
      <c r="AZ124" s="16">
        <f t="shared" ca="1" si="367"/>
        <v>-2.2882654966070761E-4</v>
      </c>
      <c r="BA124" s="16">
        <f t="shared" ca="1" si="367"/>
        <v>5.2965918723704417E-2</v>
      </c>
      <c r="BB124" s="16">
        <f t="shared" ca="1" si="367"/>
        <v>1.1574076111166788E-3</v>
      </c>
      <c r="BC124" s="16">
        <f t="shared" ca="1" si="367"/>
        <v>2.7880333438872799E-2</v>
      </c>
      <c r="BD124" s="14">
        <f>1</f>
        <v>1</v>
      </c>
      <c r="BF124" s="16">
        <f ca="1">VLOOKUP(BF$94,$BF$17:$FC$28,95,FALSE)</f>
        <v>1.8230244104261363E-2</v>
      </c>
      <c r="BG124" s="16">
        <f t="shared" ref="BG124:BQ124" ca="1" si="368">VLOOKUP(BG$94,$BF$17:$FC$28,95,FALSE)</f>
        <v>-1.4424664144043496E-2</v>
      </c>
      <c r="BH124" s="16">
        <f t="shared" ca="1" si="368"/>
        <v>5.8053544280965833E-2</v>
      </c>
      <c r="BI124" s="16">
        <f t="shared" ca="1" si="368"/>
        <v>3.090448589937168E-2</v>
      </c>
      <c r="BJ124" s="16">
        <f t="shared" ca="1" si="368"/>
        <v>-6.2601875693935353E-3</v>
      </c>
      <c r="BK124" s="16">
        <f t="shared" ca="1" si="368"/>
        <v>1.0412209385251735E-2</v>
      </c>
      <c r="BL124" s="16">
        <f t="shared" ca="1" si="368"/>
        <v>2.7338603425559958E-2</v>
      </c>
      <c r="BM124" s="16">
        <f t="shared" ca="1" si="368"/>
        <v>-3.2061558191728116E-2</v>
      </c>
      <c r="BN124" s="16">
        <f t="shared" ca="1" si="368"/>
        <v>4.8242085837316012E-2</v>
      </c>
      <c r="BO124" s="16">
        <f t="shared" ca="1" si="368"/>
        <v>-1.3068502426362759E-2</v>
      </c>
      <c r="BP124" s="16">
        <f t="shared" ca="1" si="368"/>
        <v>-2.0811416548506531E-2</v>
      </c>
      <c r="BQ124" s="16">
        <f t="shared" ca="1" si="368"/>
        <v>9.1554559043347319E-3</v>
      </c>
      <c r="BR124" s="14">
        <f>1</f>
        <v>1</v>
      </c>
    </row>
    <row r="125" spans="1:70" x14ac:dyDescent="0.25">
      <c r="B125" s="12">
        <f ca="1">VLOOKUP(B$94,$BF$30:$FC$41,8,FALSE)</f>
        <v>-2.4951729999999998E-2</v>
      </c>
      <c r="C125" s="12">
        <f t="shared" ref="C125:M125" ca="1" si="369">VLOOKUP(C$94,$BF$30:$FC$41,8,FALSE)</f>
        <v>8.2527740000000009E-3</v>
      </c>
      <c r="D125" s="12">
        <f t="shared" ca="1" si="369"/>
        <v>1.7871829999999998E-2</v>
      </c>
      <c r="E125" s="12">
        <f t="shared" ca="1" si="369"/>
        <v>1.4218010000000001E-2</v>
      </c>
      <c r="F125" s="12">
        <f t="shared" ca="1" si="369"/>
        <v>3.0132130000000003E-3</v>
      </c>
      <c r="G125" s="12">
        <f t="shared" ca="1" si="369"/>
        <v>4.7407610000000003E-2</v>
      </c>
      <c r="H125" s="12">
        <f t="shared" ca="1" si="369"/>
        <v>3.4282510000000002E-2</v>
      </c>
      <c r="I125" s="12">
        <f t="shared" ca="1" si="369"/>
        <v>1.6678459999999999E-2</v>
      </c>
      <c r="J125" s="12">
        <f t="shared" ca="1" si="369"/>
        <v>1.789866E-2</v>
      </c>
      <c r="K125" s="12">
        <f t="shared" ca="1" si="369"/>
        <v>1.0258750000000001E-2</v>
      </c>
      <c r="L125" s="12">
        <f t="shared" ca="1" si="369"/>
        <v>-2.0163460000000001E-2</v>
      </c>
      <c r="M125" s="12">
        <f t="shared" ca="1" si="369"/>
        <v>5.3700279999999996E-2</v>
      </c>
      <c r="N125" s="20">
        <f>1</f>
        <v>1</v>
      </c>
      <c r="P125" s="16">
        <f ca="1">VLOOKUP(P$94,$BF$30:$FC$41,17,FALSE)</f>
        <v>-1.6972069999999999E-2</v>
      </c>
      <c r="Q125" s="16">
        <f t="shared" ref="Q125:AA125" ca="1" si="370">VLOOKUP(Q$94,$BF$30:$FC$41,17,FALSE)</f>
        <v>2.082881E-2</v>
      </c>
      <c r="R125" s="16">
        <f t="shared" ca="1" si="370"/>
        <v>5.6268589999999993E-2</v>
      </c>
      <c r="S125" s="16">
        <f t="shared" ca="1" si="370"/>
        <v>1.023401E-2</v>
      </c>
      <c r="T125" s="16">
        <f t="shared" ca="1" si="370"/>
        <v>-1.8467910000000002E-3</v>
      </c>
      <c r="U125" s="16">
        <f t="shared" ca="1" si="370"/>
        <v>4.2218220000000001E-2</v>
      </c>
      <c r="V125" s="16">
        <f t="shared" ca="1" si="370"/>
        <v>1.9290929999999998E-2</v>
      </c>
      <c r="W125" s="16">
        <f t="shared" ca="1" si="370"/>
        <v>-2.8918900000000001E-2</v>
      </c>
      <c r="X125" s="16">
        <f t="shared" ca="1" si="370"/>
        <v>1.283668E-3</v>
      </c>
      <c r="Y125" s="16">
        <f t="shared" ca="1" si="370"/>
        <v>-3.383195E-2</v>
      </c>
      <c r="Z125" s="16">
        <f t="shared" ca="1" si="370"/>
        <v>-1.488753E-2</v>
      </c>
      <c r="AA125" s="16">
        <f t="shared" ca="1" si="370"/>
        <v>2.2108840000000001E-2</v>
      </c>
      <c r="AB125" s="14">
        <f>1</f>
        <v>1</v>
      </c>
      <c r="AD125" s="16">
        <f ca="1">VLOOKUP(AD$94,$BF$30:$FC$41,26,FALSE)</f>
        <v>-7.2469690000000003E-2</v>
      </c>
      <c r="AE125" s="16">
        <f t="shared" ref="AE125:AO125" ca="1" si="371">VLOOKUP(AE$94,$BF$30:$FC$41,26,FALSE)</f>
        <v>-3.2039249999999998E-2</v>
      </c>
      <c r="AF125" s="16">
        <f t="shared" ca="1" si="371"/>
        <v>2.080889E-2</v>
      </c>
      <c r="AG125" s="16">
        <f t="shared" ca="1" si="371"/>
        <v>1.391797E-2</v>
      </c>
      <c r="AH125" s="16">
        <f t="shared" ca="1" si="371"/>
        <v>2.724762E-2</v>
      </c>
      <c r="AI125" s="16">
        <f t="shared" ca="1" si="371"/>
        <v>-6.0764550000000001E-2</v>
      </c>
      <c r="AJ125" s="16">
        <f t="shared" ca="1" si="371"/>
        <v>4.5102089999999997E-2</v>
      </c>
      <c r="AK125" s="16">
        <f t="shared" ca="1" si="371"/>
        <v>1.095281E-2</v>
      </c>
      <c r="AL125" s="16">
        <f t="shared" ca="1" si="371"/>
        <v>-1.823629E-3</v>
      </c>
      <c r="AM125" s="16">
        <f t="shared" ca="1" si="371"/>
        <v>1.8712400000000001E-2</v>
      </c>
      <c r="AN125" s="16">
        <f t="shared" ca="1" si="371"/>
        <v>1.394195E-3</v>
      </c>
      <c r="AO125" s="16">
        <f t="shared" ca="1" si="371"/>
        <v>7.9012890000000002E-2</v>
      </c>
      <c r="AP125" s="14">
        <f>1</f>
        <v>1</v>
      </c>
      <c r="AR125" s="16">
        <f ca="1">VLOOKUP(AR$94,$BF$30:$FC$41,35,FALSE)</f>
        <v>-6.9726709999999997E-2</v>
      </c>
      <c r="AS125" s="16">
        <f t="shared" ref="AS125:BC125" ca="1" si="372">VLOOKUP(AS$94,$BF$30:$FC$41,35,FALSE)</f>
        <v>-1.3144830000000001E-2</v>
      </c>
      <c r="AT125" s="16">
        <f t="shared" ca="1" si="372"/>
        <v>0.11386499999999999</v>
      </c>
      <c r="AU125" s="16">
        <f t="shared" ca="1" si="372"/>
        <v>-1.3343540000000001E-2</v>
      </c>
      <c r="AV125" s="16">
        <f t="shared" ca="1" si="372"/>
        <v>-1.290619E-2</v>
      </c>
      <c r="AW125" s="16">
        <f t="shared" ca="1" si="372"/>
        <v>2.8467790000000003E-2</v>
      </c>
      <c r="AX125" s="16">
        <f t="shared" ca="1" si="372"/>
        <v>4.754713E-2</v>
      </c>
      <c r="AY125" s="16">
        <f t="shared" ca="1" si="372"/>
        <v>3.8783569999999996E-2</v>
      </c>
      <c r="AZ125" s="16">
        <f t="shared" ca="1" si="372"/>
        <v>1.28792E-2</v>
      </c>
      <c r="BA125" s="16">
        <f t="shared" ca="1" si="372"/>
        <v>-1.480474E-2</v>
      </c>
      <c r="BB125" s="16">
        <f t="shared" ca="1" si="372"/>
        <v>-3.4043570000000002E-2</v>
      </c>
      <c r="BC125" s="16">
        <f t="shared" ca="1" si="372"/>
        <v>-1.4650359999999999E-2</v>
      </c>
      <c r="BD125" s="14">
        <f>1</f>
        <v>1</v>
      </c>
      <c r="BF125" s="16">
        <f ca="1">VLOOKUP(BF$94,$BF$30:$FC$41,44,FALSE)</f>
        <v>-0.1497124</v>
      </c>
      <c r="BG125" s="16">
        <f t="shared" ref="BG125:BQ125" ca="1" si="373">VLOOKUP(BG$94,$BF$30:$FC$41,44,FALSE)</f>
        <v>-4.8982190000000002E-2</v>
      </c>
      <c r="BH125" s="16">
        <f t="shared" ca="1" si="373"/>
        <v>-1.538462E-2</v>
      </c>
      <c r="BI125" s="16">
        <f t="shared" ca="1" si="373"/>
        <v>6.2335050000000003E-2</v>
      </c>
      <c r="BJ125" s="16">
        <f t="shared" ca="1" si="373"/>
        <v>1.669878E-2</v>
      </c>
      <c r="BK125" s="16">
        <f t="shared" ca="1" si="373"/>
        <v>-0.17561589999999999</v>
      </c>
      <c r="BL125" s="16">
        <f t="shared" ca="1" si="373"/>
        <v>6.2096169999999999E-2</v>
      </c>
      <c r="BM125" s="16">
        <f t="shared" ca="1" si="373"/>
        <v>8.5862320000000006E-2</v>
      </c>
      <c r="BN125" s="16">
        <f t="shared" ca="1" si="373"/>
        <v>-2.7266530000000001E-2</v>
      </c>
      <c r="BO125" s="16">
        <f t="shared" ca="1" si="373"/>
        <v>8.7958079999999994E-2</v>
      </c>
      <c r="BP125" s="16">
        <f t="shared" ca="1" si="373"/>
        <v>4.0962289999999998E-2</v>
      </c>
      <c r="BQ125" s="16">
        <f t="shared" ca="1" si="373"/>
        <v>7.6202370000000005E-2</v>
      </c>
      <c r="BR125" s="14">
        <f>1</f>
        <v>1</v>
      </c>
    </row>
    <row r="126" spans="1:70" x14ac:dyDescent="0.25">
      <c r="B126" s="12">
        <f ca="1">VLOOKUP(B$94,$BF$30:$FC$41,59,FALSE)</f>
        <v>-2.4847530094412228E-2</v>
      </c>
      <c r="C126" s="12">
        <f t="shared" ref="C126:M126" ca="1" si="374">VLOOKUP(C$94,$BF$30:$FC$41,59,FALSE)</f>
        <v>8.233836756602898E-3</v>
      </c>
      <c r="D126" s="12">
        <f t="shared" ca="1" si="374"/>
        <v>1.7839700414308542E-2</v>
      </c>
      <c r="E126" s="12">
        <f t="shared" ca="1" si="374"/>
        <v>1.4233446224574673E-2</v>
      </c>
      <c r="F126" s="12">
        <f t="shared" ca="1" si="374"/>
        <v>3.0582750974030241E-3</v>
      </c>
      <c r="G126" s="12">
        <f t="shared" ca="1" si="374"/>
        <v>4.7248452129625987E-2</v>
      </c>
      <c r="H126" s="12">
        <f t="shared" ca="1" si="374"/>
        <v>3.4377481077833831E-2</v>
      </c>
      <c r="I126" s="12">
        <f t="shared" ca="1" si="374"/>
        <v>1.6697717129699034E-2</v>
      </c>
      <c r="J126" s="12">
        <f t="shared" ca="1" si="374"/>
        <v>1.8016552593212998E-2</v>
      </c>
      <c r="K126" s="12">
        <f t="shared" ca="1" si="374"/>
        <v>1.032173780736732E-2</v>
      </c>
      <c r="L126" s="12">
        <f t="shared" ca="1" si="374"/>
        <v>-2.0098997187527449E-2</v>
      </c>
      <c r="M126" s="12">
        <f t="shared" ca="1" si="374"/>
        <v>5.3719975991153621E-2</v>
      </c>
      <c r="N126" s="20">
        <f>1</f>
        <v>1</v>
      </c>
      <c r="P126" s="16">
        <f ca="1">VLOOKUP(P$94,$BF$30:$FC$41,68,FALSE)</f>
        <v>-1.6656403093326735E-2</v>
      </c>
      <c r="Q126" s="16">
        <f t="shared" ref="Q126:AA126" ca="1" si="375">VLOOKUP(Q$94,$BF$30:$FC$41,68,FALSE)</f>
        <v>2.1028499726185531E-2</v>
      </c>
      <c r="R126" s="16">
        <f t="shared" ca="1" si="375"/>
        <v>5.6313424012127244E-2</v>
      </c>
      <c r="S126" s="16">
        <f t="shared" ca="1" si="375"/>
        <v>1.0157984247443972E-2</v>
      </c>
      <c r="T126" s="16">
        <f t="shared" ca="1" si="375"/>
        <v>-1.7691346200214367E-3</v>
      </c>
      <c r="U126" s="16">
        <f t="shared" ca="1" si="375"/>
        <v>4.2230168718270768E-2</v>
      </c>
      <c r="V126" s="16">
        <f t="shared" ca="1" si="375"/>
        <v>1.9297472791297482E-2</v>
      </c>
      <c r="W126" s="16">
        <f t="shared" ca="1" si="375"/>
        <v>-2.8956663255561635E-2</v>
      </c>
      <c r="X126" s="16">
        <f t="shared" ca="1" si="375"/>
        <v>1.2849212998522338E-3</v>
      </c>
      <c r="Y126" s="16">
        <f t="shared" ca="1" si="375"/>
        <v>-3.373104877390988E-2</v>
      </c>
      <c r="Z126" s="16">
        <f t="shared" ca="1" si="375"/>
        <v>-1.5019657832183507E-2</v>
      </c>
      <c r="AA126" s="16">
        <f t="shared" ca="1" si="375"/>
        <v>2.2230256909113386E-2</v>
      </c>
      <c r="AB126" s="14">
        <f>1</f>
        <v>1</v>
      </c>
      <c r="AD126" s="16">
        <f ca="1">VLOOKUP(AD$94,$BF$30:$FC$41,77,FALSE)</f>
        <v>-6.6661848318396486E-2</v>
      </c>
      <c r="AE126" s="16">
        <f t="shared" ref="AE126:AO126" ca="1" si="376">VLOOKUP(AE$94,$BF$30:$FC$41,77,FALSE)</f>
        <v>-3.213649621847655E-2</v>
      </c>
      <c r="AF126" s="16">
        <f t="shared" ca="1" si="376"/>
        <v>2.0795107033639151E-2</v>
      </c>
      <c r="AG126" s="16">
        <f t="shared" ca="1" si="376"/>
        <v>1.3061365251438804E-2</v>
      </c>
      <c r="AH126" s="16">
        <f t="shared" ca="1" si="376"/>
        <v>2.4544602714760857E-2</v>
      </c>
      <c r="AI126" s="16">
        <f t="shared" ca="1" si="376"/>
        <v>-6.1908573595721522E-2</v>
      </c>
      <c r="AJ126" s="16">
        <f t="shared" ca="1" si="376"/>
        <v>4.5146944916004662E-2</v>
      </c>
      <c r="AK126" s="16">
        <f t="shared" ca="1" si="376"/>
        <v>1.1460709927309394E-2</v>
      </c>
      <c r="AL126" s="16">
        <f t="shared" ca="1" si="376"/>
        <v>-6.0021693772600096E-3</v>
      </c>
      <c r="AM126" s="16">
        <f t="shared" ca="1" si="376"/>
        <v>1.8694054878567717E-2</v>
      </c>
      <c r="AN126" s="16">
        <f t="shared" ca="1" si="376"/>
        <v>9.6927239395228713E-5</v>
      </c>
      <c r="AO126" s="16">
        <f t="shared" ca="1" si="376"/>
        <v>7.9048199918121204E-2</v>
      </c>
      <c r="AP126" s="14">
        <f>1</f>
        <v>1</v>
      </c>
      <c r="AR126" s="16">
        <f ca="1">VLOOKUP(AR$94,$BF$30:$FC$41,86,FALSE)</f>
        <v>-7.2993779543280041E-2</v>
      </c>
      <c r="AS126" s="16">
        <f t="shared" ref="AS126:BC126" ca="1" si="377">VLOOKUP(AS$94,$BF$30:$FC$41,86,FALSE)</f>
        <v>-1.3112846561793699E-2</v>
      </c>
      <c r="AT126" s="16">
        <f t="shared" ca="1" si="377"/>
        <v>0.11430344874498335</v>
      </c>
      <c r="AU126" s="16">
        <f t="shared" ca="1" si="377"/>
        <v>-1.2735499919878532E-2</v>
      </c>
      <c r="AV126" s="16">
        <f t="shared" ca="1" si="377"/>
        <v>-1.2079475249004261E-2</v>
      </c>
      <c r="AW126" s="16">
        <f t="shared" ca="1" si="377"/>
        <v>2.836977458252209E-2</v>
      </c>
      <c r="AX126" s="16">
        <f t="shared" ca="1" si="377"/>
        <v>4.8338219183640257E-2</v>
      </c>
      <c r="AY126" s="16">
        <f t="shared" ca="1" si="377"/>
        <v>4.0244075012548446E-2</v>
      </c>
      <c r="AZ126" s="16">
        <f t="shared" ca="1" si="377"/>
        <v>1.334033122474188E-2</v>
      </c>
      <c r="BA126" s="16">
        <f t="shared" ca="1" si="377"/>
        <v>-1.4355472402827979E-2</v>
      </c>
      <c r="BB126" s="16">
        <f t="shared" ca="1" si="377"/>
        <v>-3.3303811691036037E-2</v>
      </c>
      <c r="BC126" s="16">
        <f t="shared" ca="1" si="377"/>
        <v>-1.4133540328541493E-2</v>
      </c>
      <c r="BD126" s="14">
        <f>1</f>
        <v>1</v>
      </c>
      <c r="BF126" s="16">
        <f ca="1">VLOOKUP(BF$94,$BF$30:$FC$41,95,FALSE)</f>
        <v>-0.14508266747072718</v>
      </c>
      <c r="BG126" s="16">
        <f t="shared" ref="BG126:BQ126" ca="1" si="378">VLOOKUP(BG$94,$BF$30:$FC$41,95,FALSE)</f>
        <v>-4.9964730778274152E-2</v>
      </c>
      <c r="BH126" s="16">
        <f t="shared" ca="1" si="378"/>
        <v>-1.6148991461452874E-2</v>
      </c>
      <c r="BI126" s="16">
        <f t="shared" ca="1" si="378"/>
        <v>6.1096786365637409E-2</v>
      </c>
      <c r="BJ126" s="16">
        <f t="shared" ca="1" si="378"/>
        <v>1.5854200622314484E-2</v>
      </c>
      <c r="BK126" s="16">
        <f t="shared" ca="1" si="378"/>
        <v>-0.17704200700116682</v>
      </c>
      <c r="BL126" s="16">
        <f t="shared" ca="1" si="378"/>
        <v>6.2989613980362208E-2</v>
      </c>
      <c r="BM126" s="16">
        <f t="shared" ca="1" si="378"/>
        <v>8.6601307189542578E-2</v>
      </c>
      <c r="BN126" s="16">
        <f t="shared" ca="1" si="378"/>
        <v>-2.7251802976829814E-2</v>
      </c>
      <c r="BO126" s="16">
        <f t="shared" ca="1" si="378"/>
        <v>8.8241789443795848E-2</v>
      </c>
      <c r="BP126" s="16">
        <f t="shared" ca="1" si="378"/>
        <v>4.1195570244100373E-2</v>
      </c>
      <c r="BQ126" s="16">
        <f t="shared" ca="1" si="378"/>
        <v>7.6764583043296822E-2</v>
      </c>
      <c r="BR126" s="14">
        <f>1</f>
        <v>1</v>
      </c>
    </row>
    <row r="127" spans="1:70" x14ac:dyDescent="0.25">
      <c r="B127" s="12">
        <f ca="1">VLOOKUP(B$94,$BF$43:$FC$57,8,FALSE)</f>
        <v>2.8635549999999999E-2</v>
      </c>
      <c r="C127" s="12">
        <f t="shared" ref="C127:M127" ca="1" si="379">VLOOKUP(C$94,$BF$43:$FC$57,8,FALSE)</f>
        <v>3.2872690000000003E-2</v>
      </c>
      <c r="D127" s="12">
        <f t="shared" ca="1" si="379"/>
        <v>-1.9575119999999998E-2</v>
      </c>
      <c r="E127" s="12">
        <f t="shared" ca="1" si="379"/>
        <v>3.1391990000000002E-2</v>
      </c>
      <c r="F127" s="12">
        <f t="shared" ca="1" si="379"/>
        <v>7.1091850000000005E-3</v>
      </c>
      <c r="G127" s="12">
        <f t="shared" ca="1" si="379"/>
        <v>-6.4136449999999998E-2</v>
      </c>
      <c r="H127" s="12">
        <f t="shared" ca="1" si="379"/>
        <v>2.751458E-2</v>
      </c>
      <c r="I127" s="12">
        <f t="shared" ca="1" si="379"/>
        <v>-5.9928419999999996E-2</v>
      </c>
      <c r="J127" s="12">
        <f t="shared" ca="1" si="379"/>
        <v>-2.866119E-2</v>
      </c>
      <c r="K127" s="12">
        <f t="shared" ca="1" si="379"/>
        <v>5.1616330000000002E-2</v>
      </c>
      <c r="L127" s="12">
        <f t="shared" ca="1" si="379"/>
        <v>3.2648300000000002E-3</v>
      </c>
      <c r="M127" s="12">
        <f t="shared" ca="1" si="379"/>
        <v>-1.7037359999999998E-2</v>
      </c>
      <c r="N127" s="20">
        <f>1</f>
        <v>1</v>
      </c>
      <c r="P127" s="16">
        <f ca="1">VLOOKUP(P$94,$BF$43:$FC$57,17,FALSE)</f>
        <v>1.416426E-2</v>
      </c>
      <c r="Q127" s="16">
        <f t="shared" ref="Q127:AA127" ca="1" si="380">VLOOKUP(Q$94,$BF$43:$FC$57,17,FALSE)</f>
        <v>2.9676559999999998E-2</v>
      </c>
      <c r="R127" s="16">
        <f t="shared" ca="1" si="380"/>
        <v>-6.1589620000000005E-3</v>
      </c>
      <c r="S127" s="16">
        <f t="shared" ca="1" si="380"/>
        <v>1.053109E-2</v>
      </c>
      <c r="T127" s="16">
        <f t="shared" ca="1" si="380"/>
        <v>-4.8158430000000002E-3</v>
      </c>
      <c r="U127" s="16">
        <f t="shared" ca="1" si="380"/>
        <v>-2.1997279999999998E-2</v>
      </c>
      <c r="V127" s="16">
        <f t="shared" ca="1" si="380"/>
        <v>3.1995379999999997E-2</v>
      </c>
      <c r="W127" s="16">
        <f t="shared" ca="1" si="380"/>
        <v>-4.3656139999999996E-2</v>
      </c>
      <c r="X127" s="16">
        <f t="shared" ca="1" si="380"/>
        <v>-1.248932E-2</v>
      </c>
      <c r="Y127" s="16">
        <f t="shared" ca="1" si="380"/>
        <v>5.9465510000000006E-2</v>
      </c>
      <c r="Z127" s="16">
        <f t="shared" ca="1" si="380"/>
        <v>-1.0501100000000001E-2</v>
      </c>
      <c r="AA127" s="16">
        <f t="shared" ca="1" si="380"/>
        <v>7.5327780000000004E-3</v>
      </c>
      <c r="AB127" s="14">
        <f>1</f>
        <v>1</v>
      </c>
      <c r="AD127" s="16">
        <f ca="1">VLOOKUP(AD$94,$BF$43:$FC$57,26,FALSE)</f>
        <v>7.0488499999999996E-2</v>
      </c>
      <c r="AE127" s="16">
        <f t="shared" ref="AE127:AO127" ca="1" si="381">VLOOKUP(AE$94,$BF$43:$FC$57,26,FALSE)</f>
        <v>7.4220599999999998E-2</v>
      </c>
      <c r="AF127" s="16">
        <f t="shared" ca="1" si="381"/>
        <v>2.8260869999999997E-2</v>
      </c>
      <c r="AG127" s="16">
        <f t="shared" ca="1" si="381"/>
        <v>-1.7990450000000002E-2</v>
      </c>
      <c r="AH127" s="16">
        <f t="shared" ca="1" si="381"/>
        <v>1.0980969999999999E-3</v>
      </c>
      <c r="AI127" s="16">
        <f t="shared" ca="1" si="381"/>
        <v>-3.8661359999999999E-2</v>
      </c>
      <c r="AJ127" s="16">
        <f t="shared" ca="1" si="381"/>
        <v>5.2048219999999999E-2</v>
      </c>
      <c r="AK127" s="16">
        <f t="shared" ca="1" si="381"/>
        <v>-9.1416070000000002E-2</v>
      </c>
      <c r="AL127" s="16">
        <f t="shared" ca="1" si="381"/>
        <v>-5.0801980000000004E-2</v>
      </c>
      <c r="AM127" s="16">
        <f t="shared" ca="1" si="381"/>
        <v>0.1034658</v>
      </c>
      <c r="AN127" s="16">
        <f t="shared" ca="1" si="381"/>
        <v>2.6972909999999999E-2</v>
      </c>
      <c r="AO127" s="16">
        <f t="shared" ca="1" si="381"/>
        <v>-6.1416969999999994E-2</v>
      </c>
      <c r="AP127" s="14">
        <f>1</f>
        <v>1</v>
      </c>
      <c r="AR127" s="16">
        <f ca="1">VLOOKUP(AR$94,$BF$43:$FC$57,35,FALSE)</f>
        <v>2.8726690000000003E-2</v>
      </c>
      <c r="AS127" s="16">
        <f t="shared" ref="AS127:BC127" ca="1" si="382">VLOOKUP(AS$94,$BF$43:$FC$57,35,FALSE)</f>
        <v>2.3363399999999999E-2</v>
      </c>
      <c r="AT127" s="16">
        <f t="shared" ca="1" si="382"/>
        <v>1.3651399999999999E-3</v>
      </c>
      <c r="AU127" s="16">
        <f t="shared" ca="1" si="382"/>
        <v>6.895635E-2</v>
      </c>
      <c r="AV127" s="16">
        <f t="shared" ca="1" si="382"/>
        <v>-3.1564700000000001E-2</v>
      </c>
      <c r="AW127" s="16">
        <f t="shared" ca="1" si="382"/>
        <v>-3.8243840000000001E-2</v>
      </c>
      <c r="AX127" s="16">
        <f t="shared" ca="1" si="382"/>
        <v>-7.3652620000000002E-2</v>
      </c>
      <c r="AY127" s="16">
        <f t="shared" ca="1" si="382"/>
        <v>-8.9750700000000003E-2</v>
      </c>
      <c r="AZ127" s="16">
        <f t="shared" ca="1" si="382"/>
        <v>-1.5829990000000002E-2</v>
      </c>
      <c r="BA127" s="16">
        <f t="shared" ca="1" si="382"/>
        <v>7.834279999999999E-2</v>
      </c>
      <c r="BB127" s="16">
        <f t="shared" ca="1" si="382"/>
        <v>-3.336389E-2</v>
      </c>
      <c r="BC127" s="16">
        <f t="shared" ca="1" si="382"/>
        <v>-1.1505149999999999E-2</v>
      </c>
      <c r="BD127" s="14">
        <f>1</f>
        <v>1</v>
      </c>
      <c r="BF127" s="16">
        <f ca="1">VLOOKUP(BF$94,$BF$43:$FC$57,44,FALSE)</f>
        <v>-2.5368590000000002E-3</v>
      </c>
      <c r="BG127" s="16">
        <f t="shared" ref="BG127:BQ127" ca="1" si="383">VLOOKUP(BG$94,$BF$43:$FC$57,44,FALSE)</f>
        <v>0.10153359999999999</v>
      </c>
      <c r="BH127" s="16">
        <f t="shared" ca="1" si="383"/>
        <v>4.7527600000000003E-2</v>
      </c>
      <c r="BI127" s="16">
        <f t="shared" ca="1" si="383"/>
        <v>8.5828090000000003E-3</v>
      </c>
      <c r="BJ127" s="16">
        <f t="shared" ca="1" si="383"/>
        <v>2.4189869999999999E-2</v>
      </c>
      <c r="BK127" s="16">
        <f t="shared" ca="1" si="383"/>
        <v>-2.9411759999999999E-2</v>
      </c>
      <c r="BL127" s="16">
        <f t="shared" ca="1" si="383"/>
        <v>4.2111090000000004E-2</v>
      </c>
      <c r="BM127" s="16">
        <f t="shared" ca="1" si="383"/>
        <v>-9.7986570000000009E-2</v>
      </c>
      <c r="BN127" s="16">
        <f t="shared" ca="1" si="383"/>
        <v>-7.2916670000000003E-2</v>
      </c>
      <c r="BO127" s="16">
        <f t="shared" ca="1" si="383"/>
        <v>4.3083059999999999E-2</v>
      </c>
      <c r="BP127" s="16">
        <f t="shared" ca="1" si="383"/>
        <v>6.7044870000000003E-3</v>
      </c>
      <c r="BQ127" s="16">
        <f t="shared" ca="1" si="383"/>
        <v>-4.9692619999999993E-2</v>
      </c>
      <c r="BR127" s="14">
        <f>1</f>
        <v>1</v>
      </c>
    </row>
    <row r="128" spans="1:70" x14ac:dyDescent="0.25">
      <c r="B128" s="12">
        <f ca="1">VLOOKUP(B$94,$BF$43:$FC$57,59,FALSE)</f>
        <v>2.8915474049785398E-2</v>
      </c>
      <c r="C128" s="12">
        <f t="shared" ref="C128:M128" ca="1" si="384">VLOOKUP(C$94,$BF$43:$FC$57,59,FALSE)</f>
        <v>3.3219034058969213E-2</v>
      </c>
      <c r="D128" s="12">
        <f t="shared" ca="1" si="384"/>
        <v>-1.9529271776237037E-2</v>
      </c>
      <c r="E128" s="12">
        <f t="shared" ca="1" si="384"/>
        <v>3.1520516796992595E-2</v>
      </c>
      <c r="F128" s="12">
        <f t="shared" ca="1" si="384"/>
        <v>7.2113117099779668E-3</v>
      </c>
      <c r="G128" s="12">
        <f t="shared" ca="1" si="384"/>
        <v>-6.4042648574995503E-2</v>
      </c>
      <c r="H128" s="12">
        <f t="shared" ca="1" si="384"/>
        <v>2.7606923198941532E-2</v>
      </c>
      <c r="I128" s="12">
        <f t="shared" ca="1" si="384"/>
        <v>-5.9617504931460043E-2</v>
      </c>
      <c r="J128" s="12">
        <f t="shared" ca="1" si="384"/>
        <v>-2.85873062066027E-2</v>
      </c>
      <c r="K128" s="12">
        <f t="shared" ca="1" si="384"/>
        <v>5.1737647025954611E-2</v>
      </c>
      <c r="L128" s="12">
        <f t="shared" ca="1" si="384"/>
        <v>3.2510167964629414E-3</v>
      </c>
      <c r="M128" s="12">
        <f t="shared" ca="1" si="384"/>
        <v>-1.7101827029122246E-2</v>
      </c>
      <c r="N128" s="20">
        <f>1</f>
        <v>1</v>
      </c>
      <c r="P128" s="16">
        <f ca="1">VLOOKUP(P$94,$BF$43:$FC$57,68,FALSE)</f>
        <v>1.4450326062300069E-2</v>
      </c>
      <c r="Q128" s="16">
        <f t="shared" ref="Q128:AA128" ca="1" si="385">VLOOKUP(Q$94,$BF$43:$FC$57,68,FALSE)</f>
        <v>2.9606237896015752E-2</v>
      </c>
      <c r="R128" s="16">
        <f t="shared" ca="1" si="385"/>
        <v>-6.0768265790255719E-3</v>
      </c>
      <c r="S128" s="16">
        <f t="shared" ca="1" si="385"/>
        <v>1.0496334476927072E-2</v>
      </c>
      <c r="T128" s="16">
        <f t="shared" ca="1" si="385"/>
        <v>-4.7420884544662235E-3</v>
      </c>
      <c r="U128" s="16">
        <f t="shared" ca="1" si="385"/>
        <v>-2.1858894885258738E-2</v>
      </c>
      <c r="V128" s="16">
        <f t="shared" ca="1" si="385"/>
        <v>3.2171254867666269E-2</v>
      </c>
      <c r="W128" s="16">
        <f t="shared" ca="1" si="385"/>
        <v>-4.3480403701727809E-2</v>
      </c>
      <c r="X128" s="16">
        <f t="shared" ca="1" si="385"/>
        <v>-1.2569465995340635E-2</v>
      </c>
      <c r="Y128" s="16">
        <f t="shared" ca="1" si="385"/>
        <v>5.9500317469927906E-2</v>
      </c>
      <c r="Z128" s="16">
        <f t="shared" ca="1" si="385"/>
        <v>-1.041563277300063E-2</v>
      </c>
      <c r="AA128" s="16">
        <f t="shared" ca="1" si="385"/>
        <v>7.4574187430476299E-3</v>
      </c>
      <c r="AB128" s="14">
        <f>1</f>
        <v>1</v>
      </c>
      <c r="AD128" s="16">
        <f ca="1">VLOOKUP(AD$94,$BF$43:$FC$57,77,FALSE)</f>
        <v>6.6906517856379841E-2</v>
      </c>
      <c r="AE128" s="16">
        <f t="shared" ref="AE128:AO128" ca="1" si="386">VLOOKUP(AE$94,$BF$43:$FC$57,77,FALSE)</f>
        <v>7.4055918402001777E-2</v>
      </c>
      <c r="AF128" s="16">
        <f t="shared" ca="1" si="386"/>
        <v>2.8204558369713795E-2</v>
      </c>
      <c r="AG128" s="16">
        <f t="shared" ca="1" si="386"/>
        <v>-1.863878416348861E-2</v>
      </c>
      <c r="AH128" s="16">
        <f t="shared" ca="1" si="386"/>
        <v>-1.1736534027079169E-3</v>
      </c>
      <c r="AI128" s="16">
        <f t="shared" ca="1" si="386"/>
        <v>-3.9298473049727285E-2</v>
      </c>
      <c r="AJ128" s="16">
        <f t="shared" ca="1" si="386"/>
        <v>5.2161911114328871E-2</v>
      </c>
      <c r="AK128" s="16">
        <f t="shared" ca="1" si="386"/>
        <v>-9.1250349543872636E-2</v>
      </c>
      <c r="AL128" s="16">
        <f t="shared" ca="1" si="386"/>
        <v>-5.0825994915467299E-2</v>
      </c>
      <c r="AM128" s="16">
        <f t="shared" ca="1" si="386"/>
        <v>0.10343575068148096</v>
      </c>
      <c r="AN128" s="16">
        <f t="shared" ca="1" si="386"/>
        <v>2.6939015348455175E-2</v>
      </c>
      <c r="AO128" s="16">
        <f t="shared" ca="1" si="386"/>
        <v>-6.7391040591002829E-2</v>
      </c>
      <c r="AP128" s="14">
        <f>1</f>
        <v>1</v>
      </c>
      <c r="AR128" s="16">
        <f ca="1">VLOOKUP(AR$94,$BF$43:$FC$57,86,FALSE)</f>
        <v>2.3963735114766301E-2</v>
      </c>
      <c r="AS128" s="16">
        <f t="shared" ref="AS128:BC128" ca="1" si="387">VLOOKUP(AS$94,$BF$43:$FC$57,86,FALSE)</f>
        <v>2.4047093652773369E-2</v>
      </c>
      <c r="AT128" s="16">
        <f t="shared" ca="1" si="387"/>
        <v>3.5423261126093105E-3</v>
      </c>
      <c r="AU128" s="16">
        <f t="shared" ca="1" si="387"/>
        <v>6.9591736481425207E-2</v>
      </c>
      <c r="AV128" s="16">
        <f t="shared" ca="1" si="387"/>
        <v>-2.7471534054186595E-2</v>
      </c>
      <c r="AW128" s="16">
        <f t="shared" ca="1" si="387"/>
        <v>-4.0143598948650557E-2</v>
      </c>
      <c r="AX128" s="16">
        <f t="shared" ca="1" si="387"/>
        <v>-7.1803537080572868E-2</v>
      </c>
      <c r="AY128" s="16">
        <f t="shared" ca="1" si="387"/>
        <v>-9.2053601195401638E-2</v>
      </c>
      <c r="AZ128" s="16">
        <f t="shared" ca="1" si="387"/>
        <v>-1.5287240028424118E-2</v>
      </c>
      <c r="BA128" s="16">
        <f t="shared" ca="1" si="387"/>
        <v>7.767917502763147E-2</v>
      </c>
      <c r="BB128" s="16">
        <f t="shared" ca="1" si="387"/>
        <v>-3.2841282485313254E-2</v>
      </c>
      <c r="BC128" s="16">
        <f t="shared" ca="1" si="387"/>
        <v>-7.3714310717143882E-3</v>
      </c>
      <c r="BD128" s="14">
        <f>1</f>
        <v>1</v>
      </c>
      <c r="BF128" s="16">
        <f ca="1">VLOOKUP(BF$94,$BF$43:$FC$57,95,FALSE)</f>
        <v>-5.3304637253184404E-3</v>
      </c>
      <c r="BG128" s="16">
        <f t="shared" ref="BG128:BQ128" ca="1" si="388">VLOOKUP(BG$94,$BF$43:$FC$57,95,FALSE)</f>
        <v>0.10217380365319785</v>
      </c>
      <c r="BH128" s="16">
        <f t="shared" ca="1" si="388"/>
        <v>4.6362453489168412E-2</v>
      </c>
      <c r="BI128" s="16">
        <f t="shared" ca="1" si="388"/>
        <v>8.5954884593568599E-3</v>
      </c>
      <c r="BJ128" s="16">
        <f t="shared" ca="1" si="388"/>
        <v>2.3382073023014368E-2</v>
      </c>
      <c r="BK128" s="16">
        <f t="shared" ca="1" si="388"/>
        <v>-2.8998372540316553E-2</v>
      </c>
      <c r="BL128" s="16">
        <f t="shared" ca="1" si="388"/>
        <v>4.2902853660129248E-2</v>
      </c>
      <c r="BM128" s="16">
        <f t="shared" ca="1" si="388"/>
        <v>-9.8409584237769201E-2</v>
      </c>
      <c r="BN128" s="16">
        <f t="shared" ca="1" si="388"/>
        <v>-7.2667083362270624E-2</v>
      </c>
      <c r="BO128" s="16">
        <f t="shared" ca="1" si="388"/>
        <v>4.3137450696490165E-2</v>
      </c>
      <c r="BP128" s="16">
        <f t="shared" ca="1" si="388"/>
        <v>7.227301009907581E-3</v>
      </c>
      <c r="BQ128" s="16">
        <f t="shared" ca="1" si="388"/>
        <v>-5.4409808021288676E-2</v>
      </c>
      <c r="BR128" s="14">
        <f>1</f>
        <v>1</v>
      </c>
    </row>
    <row r="129" spans="1:70" x14ac:dyDescent="0.25">
      <c r="B129" s="12">
        <f ca="1">VLOOKUP(B$94,$BF$59:$FC$70,8,FALSE)</f>
        <v>-3.4875910000000003E-2</v>
      </c>
      <c r="C129" s="12">
        <f t="shared" ref="C129:M129" ca="1" si="389">VLOOKUP(C$94,$BF$59:$FC$70,8,FALSE)</f>
        <v>4.9934779999999998E-2</v>
      </c>
      <c r="D129" s="12">
        <f t="shared" ca="1" si="389"/>
        <v>-2.6608329999999999E-2</v>
      </c>
      <c r="E129" s="12">
        <f t="shared" ca="1" si="389"/>
        <v>3.0524849999999999E-2</v>
      </c>
      <c r="F129" s="12">
        <f t="shared" ca="1" si="389"/>
        <v>1.337579E-2</v>
      </c>
      <c r="G129" s="12">
        <f t="shared" ca="1" si="389"/>
        <v>-1.279336E-2</v>
      </c>
      <c r="H129" s="12">
        <f t="shared" ca="1" si="389"/>
        <v>-1.5342449999999998E-3</v>
      </c>
      <c r="I129" s="12">
        <f t="shared" ca="1" si="389"/>
        <v>2.0260379999999998E-2</v>
      </c>
      <c r="J129" s="12">
        <f t="shared" ca="1" si="389"/>
        <v>-2.8013140000000002E-2</v>
      </c>
      <c r="K129" s="12">
        <f t="shared" ca="1" si="389"/>
        <v>-1.0354760000000001E-2</v>
      </c>
      <c r="L129" s="12">
        <f t="shared" ca="1" si="389"/>
        <v>3.0637400000000002E-2</v>
      </c>
      <c r="M129" s="12">
        <f t="shared" ca="1" si="389"/>
        <v>-2.3020779999999998E-2</v>
      </c>
      <c r="N129" s="20" t="str">
        <f>J9</f>
        <v>Open-End Investment Company</v>
      </c>
      <c r="P129" s="16">
        <f ca="1">VLOOKUP(P$94,$BF$59:$FC$70,17,FALSE)</f>
        <v>-2.7427409999999999E-2</v>
      </c>
      <c r="Q129" s="16">
        <f t="shared" ref="Q129:AA129" ca="1" si="390">VLOOKUP(Q$94,$BF$59:$FC$70,17,FALSE)</f>
        <v>3.9452550000000003E-2</v>
      </c>
      <c r="R129" s="16">
        <f t="shared" ca="1" si="390"/>
        <v>1.047326E-2</v>
      </c>
      <c r="S129" s="16">
        <f t="shared" ca="1" si="390"/>
        <v>1.4919969999999999E-2</v>
      </c>
      <c r="T129" s="16">
        <f t="shared" ca="1" si="390"/>
        <v>1.47455E-2</v>
      </c>
      <c r="U129" s="16">
        <f t="shared" ca="1" si="390"/>
        <v>1.6645300000000002E-2</v>
      </c>
      <c r="V129" s="16">
        <f t="shared" ca="1" si="390"/>
        <v>-1.133226E-2</v>
      </c>
      <c r="W129" s="16">
        <f t="shared" ca="1" si="390"/>
        <v>2.9682029999999998E-2</v>
      </c>
      <c r="X129" s="16">
        <f t="shared" ca="1" si="390"/>
        <v>-2.3482859999999998E-2</v>
      </c>
      <c r="Y129" s="16">
        <f t="shared" ca="1" si="390"/>
        <v>2.9927229999999999E-2</v>
      </c>
      <c r="Z129" s="16">
        <f t="shared" ca="1" si="390"/>
        <v>2.040076E-2</v>
      </c>
      <c r="AA129" s="16">
        <f t="shared" ca="1" si="390"/>
        <v>-3.9202480000000003E-3</v>
      </c>
      <c r="AB129" s="14">
        <f>S9</f>
        <v>0</v>
      </c>
      <c r="AD129" s="16">
        <f ca="1">VLOOKUP(AD$94,$BF$59:$FC$70,27,FALSE)</f>
        <v>3.5438299999999999E-2</v>
      </c>
      <c r="AE129" s="16">
        <f t="shared" ref="AE129:AO129" ca="1" si="391">VLOOKUP(AE$94,$BF$59:$FC$70,27,FALSE)</f>
        <v>5.7104010000000004E-2</v>
      </c>
      <c r="AF129" s="16">
        <f t="shared" ca="1" si="391"/>
        <v>9.0032150000000002E-3</v>
      </c>
      <c r="AG129" s="16">
        <f t="shared" ca="1" si="391"/>
        <v>-4.8208720000000004E-3</v>
      </c>
      <c r="AH129" s="16">
        <f t="shared" ca="1" si="391"/>
        <v>5.1380859999999992E-3</v>
      </c>
      <c r="AI129" s="16">
        <f t="shared" ca="1" si="391"/>
        <v>-4.2811500000000002E-2</v>
      </c>
      <c r="AJ129" s="16">
        <f t="shared" ca="1" si="391"/>
        <v>-1.4390389999999999E-2</v>
      </c>
      <c r="AK129" s="16">
        <f t="shared" ca="1" si="391"/>
        <v>1.5130669999999999E-2</v>
      </c>
      <c r="AL129" s="16">
        <f t="shared" ca="1" si="391"/>
        <v>2.3035230000000004E-2</v>
      </c>
      <c r="AM129" s="16">
        <f t="shared" ca="1" si="391"/>
        <v>-5.161752E-2</v>
      </c>
      <c r="AN129" s="16">
        <f t="shared" ca="1" si="391"/>
        <v>2.310924E-2</v>
      </c>
      <c r="AO129" s="16">
        <f t="shared" ca="1" si="391"/>
        <v>-6.8446270000000003E-2</v>
      </c>
      <c r="AP129" s="14">
        <f>AB9</f>
        <v>0</v>
      </c>
      <c r="AR129" s="16">
        <f ca="1">VLOOKUP(AR$94,$BF$59:$FC$70,35,FALSE)</f>
        <v>-5.4520650000000004E-2</v>
      </c>
      <c r="AS129" s="16">
        <f t="shared" ref="AS129:BC129" ca="1" si="392">VLOOKUP(AS$94,$BF$59:$FC$70,35,FALSE)</f>
        <v>3.5315690000000004E-2</v>
      </c>
      <c r="AT129" s="16">
        <f t="shared" ca="1" si="392"/>
        <v>1.222409E-2</v>
      </c>
      <c r="AU129" s="16">
        <f t="shared" ca="1" si="392"/>
        <v>3.4622009999999998E-3</v>
      </c>
      <c r="AV129" s="16">
        <f t="shared" ca="1" si="392"/>
        <v>4.0037730000000001E-2</v>
      </c>
      <c r="AW129" s="16">
        <f t="shared" ca="1" si="392"/>
        <v>2.7266279999999997E-2</v>
      </c>
      <c r="AX129" s="16">
        <f t="shared" ca="1" si="392"/>
        <v>2.8735259999999999E-2</v>
      </c>
      <c r="AY129" s="16">
        <f t="shared" ca="1" si="392"/>
        <v>1.2815119999999999E-2</v>
      </c>
      <c r="AZ129" s="16">
        <f t="shared" ca="1" si="392"/>
        <v>-6.1441139999999998E-2</v>
      </c>
      <c r="BA129" s="16">
        <f t="shared" ca="1" si="392"/>
        <v>1.9962899999999999E-2</v>
      </c>
      <c r="BB129" s="16">
        <f t="shared" ca="1" si="392"/>
        <v>4.3683790000000004E-3</v>
      </c>
      <c r="BC129" s="16">
        <f t="shared" ca="1" si="392"/>
        <v>-2.6956649999999999E-2</v>
      </c>
      <c r="BD129" s="14">
        <f>AK9</f>
        <v>0</v>
      </c>
      <c r="BF129" s="16">
        <f ca="1">VLOOKUP(BF$94,$BF$59:$FC$70,44,FALSE)</f>
        <v>1.742834E-2</v>
      </c>
      <c r="BG129" s="16">
        <f t="shared" ref="BG129:BP129" ca="1" si="393">VLOOKUP(BG$94,$BF$59:$FC$70,44,FALSE)</f>
        <v>3.3434650000000003E-2</v>
      </c>
      <c r="BH129" s="16">
        <f t="shared" ca="1" si="393"/>
        <v>-7.3529409999999991E-3</v>
      </c>
      <c r="BI129" s="16">
        <f t="shared" ca="1" si="393"/>
        <v>3.5804979999999997E-3</v>
      </c>
      <c r="BJ129" s="16">
        <f t="shared" ca="1" si="393"/>
        <v>1.924975E-2</v>
      </c>
      <c r="BK129" s="16">
        <f t="shared" ca="1" si="393"/>
        <v>-4.8910410000000001E-2</v>
      </c>
      <c r="BL129" s="16">
        <f t="shared" ca="1" si="393"/>
        <v>9.8403569999999992E-3</v>
      </c>
      <c r="BM129" s="16">
        <f t="shared" ca="1" si="393"/>
        <v>1.9928459999999999E-2</v>
      </c>
      <c r="BN129" s="16">
        <f t="shared" ca="1" si="393"/>
        <v>1.452906E-2</v>
      </c>
      <c r="BO129" s="16">
        <f t="shared" ca="1" si="393"/>
        <v>-2.4833889999999997E-2</v>
      </c>
      <c r="BP129" s="16">
        <f t="shared" ca="1" si="393"/>
        <v>1.220132E-2</v>
      </c>
      <c r="BQ129" s="16">
        <f ca="1">VLOOKUP(BQ$94,$BF$59:$FC$70,44,FALSE)</f>
        <v>-4.3696640000000002E-2</v>
      </c>
      <c r="BR129" s="14">
        <f>AR9</f>
        <v>0</v>
      </c>
    </row>
    <row r="130" spans="1:70" x14ac:dyDescent="0.25">
      <c r="B130" s="12">
        <f ca="1">VLOOKUP(B$94,$BF$59:$FC$70,59,FALSE)</f>
        <v>-3.4587395910849687E-2</v>
      </c>
      <c r="C130" s="12">
        <f t="shared" ref="C130:M130" ca="1" si="394">VLOOKUP(C$94,$BF$59:$FC$70,59,FALSE)</f>
        <v>5.0341463437802061E-2</v>
      </c>
      <c r="D130" s="12">
        <f t="shared" ca="1" si="394"/>
        <v>-2.6269306686060482E-2</v>
      </c>
      <c r="E130" s="12">
        <f t="shared" ca="1" si="394"/>
        <v>3.0896589569290235E-2</v>
      </c>
      <c r="F130" s="12">
        <f t="shared" ca="1" si="394"/>
        <v>1.3683540373421904E-2</v>
      </c>
      <c r="G130" s="12">
        <f t="shared" ca="1" si="394"/>
        <v>-1.243596258754618E-2</v>
      </c>
      <c r="H130" s="12">
        <f t="shared" ca="1" si="394"/>
        <v>-1.1557406969981388E-3</v>
      </c>
      <c r="I130" s="12">
        <f t="shared" ca="1" si="394"/>
        <v>2.0555422814306935E-2</v>
      </c>
      <c r="J130" s="12">
        <f t="shared" ca="1" si="394"/>
        <v>-2.7759221006869037E-2</v>
      </c>
      <c r="K130" s="12">
        <f t="shared" ca="1" si="394"/>
        <v>-9.9350034028693347E-3</v>
      </c>
      <c r="L130" s="12">
        <f t="shared" ca="1" si="394"/>
        <v>3.0860860865770855E-2</v>
      </c>
      <c r="M130" s="12">
        <f t="shared" ca="1" si="394"/>
        <v>-2.2648873719040768E-2</v>
      </c>
      <c r="N130" s="20">
        <f>BI9</f>
        <v>0</v>
      </c>
      <c r="P130" s="16">
        <f ca="1">VLOOKUP(P$94,$BF$59:$FC$70,68,FALSE)</f>
        <v>-2.7381633252438545E-2</v>
      </c>
      <c r="Q130" s="16">
        <f t="shared" ref="Q130:AA130" ca="1" si="395">VLOOKUP(Q$94,$BF$59:$FC$70,68,FALSE)</f>
        <v>3.9489505307285053E-2</v>
      </c>
      <c r="R130" s="16">
        <f t="shared" ca="1" si="395"/>
        <v>1.0490463572340241E-2</v>
      </c>
      <c r="S130" s="16">
        <f t="shared" ca="1" si="395"/>
        <v>1.5058119855423409E-2</v>
      </c>
      <c r="T130" s="16">
        <f t="shared" ca="1" si="395"/>
        <v>1.4714637979276569E-2</v>
      </c>
      <c r="U130" s="16">
        <f t="shared" ca="1" si="395"/>
        <v>1.6444915074617317E-2</v>
      </c>
      <c r="V130" s="16">
        <f t="shared" ca="1" si="395"/>
        <v>-1.1175558044977257E-2</v>
      </c>
      <c r="W130" s="16">
        <f t="shared" ca="1" si="395"/>
        <v>2.9743546058065676E-2</v>
      </c>
      <c r="X130" s="16">
        <f t="shared" ca="1" si="395"/>
        <v>-2.3470721007507689E-2</v>
      </c>
      <c r="Y130" s="16">
        <f t="shared" ca="1" si="395"/>
        <v>3.0087355611588932E-2</v>
      </c>
      <c r="Z130" s="16">
        <f t="shared" ca="1" si="395"/>
        <v>2.0534230234452763E-2</v>
      </c>
      <c r="AA130" s="16">
        <f t="shared" ca="1" si="395"/>
        <v>-3.9000946878048064E-3</v>
      </c>
      <c r="AB130" s="14">
        <f>BR9</f>
        <v>0</v>
      </c>
      <c r="AD130" s="16">
        <f ca="1">VLOOKUP(AD$94,$BF$59:$FC$70,77,FALSE)</f>
        <v>-2.8677224786991737E-2</v>
      </c>
      <c r="AE130" s="16">
        <f t="shared" ref="AE130:AO130" ca="1" si="396">VLOOKUP(AE$94,$BF$59:$FC$70,77,FALSE)</f>
        <v>4.5085604999954142E-2</v>
      </c>
      <c r="AF130" s="16">
        <f t="shared" ca="1" si="396"/>
        <v>4.969879518072309E-3</v>
      </c>
      <c r="AG130" s="16">
        <f t="shared" ca="1" si="396"/>
        <v>1.5261083366150981E-2</v>
      </c>
      <c r="AH130" s="16">
        <f t="shared" ca="1" si="396"/>
        <v>2.6992839440062141E-2</v>
      </c>
      <c r="AI130" s="16">
        <f t="shared" ca="1" si="396"/>
        <v>-3.1017960669360235E-3</v>
      </c>
      <c r="AJ130" s="16">
        <f t="shared" ca="1" si="396"/>
        <v>-3.3766577760193942E-2</v>
      </c>
      <c r="AK130" s="16">
        <f t="shared" ca="1" si="396"/>
        <v>1.8590650022121496E-2</v>
      </c>
      <c r="AL130" s="16">
        <f t="shared" ca="1" si="396"/>
        <v>1.8040130816924415E-2</v>
      </c>
      <c r="AM130" s="16">
        <f t="shared" ca="1" si="396"/>
        <v>-3.3884863076843352E-2</v>
      </c>
      <c r="AN130" s="16">
        <f t="shared" ca="1" si="396"/>
        <v>4.5443603345231204E-2</v>
      </c>
      <c r="AO130" s="16">
        <f t="shared" ca="1" si="396"/>
        <v>-3.0769026884383367E-2</v>
      </c>
      <c r="AP130" s="14">
        <f>BA9</f>
        <v>0</v>
      </c>
      <c r="AR130" s="16">
        <f ca="1">VLOOKUP(AR$94,$BF$59:$FC$70,86,FALSE)</f>
        <v>-4.7836327903604599E-2</v>
      </c>
      <c r="AS130" s="16">
        <f t="shared" ref="AS130:BC130" ca="1" si="397">VLOOKUP(AS$94,$BF$59:$FC$70,86,FALSE)</f>
        <v>3.2686266521642943E-2</v>
      </c>
      <c r="AT130" s="16">
        <f t="shared" ca="1" si="397"/>
        <v>1.3877417600103721E-2</v>
      </c>
      <c r="AU130" s="16">
        <f t="shared" ca="1" si="397"/>
        <v>1.6949673964273026E-3</v>
      </c>
      <c r="AV130" s="16">
        <f t="shared" ca="1" si="397"/>
        <v>4.1074501510039524E-2</v>
      </c>
      <c r="AW130" s="16">
        <f t="shared" ca="1" si="397"/>
        <v>2.7797621534058806E-2</v>
      </c>
      <c r="AX130" s="16">
        <f t="shared" ca="1" si="397"/>
        <v>3.3838378619787848E-2</v>
      </c>
      <c r="AY130" s="16">
        <f t="shared" ca="1" si="397"/>
        <v>1.0731332884537974E-2</v>
      </c>
      <c r="AZ130" s="16">
        <f t="shared" ca="1" si="397"/>
        <v>-5.7891903294848751E-2</v>
      </c>
      <c r="BA130" s="16">
        <f t="shared" ca="1" si="397"/>
        <v>1.4652849388039887E-2</v>
      </c>
      <c r="BB130" s="16">
        <f t="shared" ca="1" si="397"/>
        <v>1.7907593141322778E-3</v>
      </c>
      <c r="BC130" s="16">
        <f t="shared" ca="1" si="397"/>
        <v>-1.8974735537759024E-2</v>
      </c>
      <c r="BD130" s="14">
        <f>BJ9</f>
        <v>0</v>
      </c>
      <c r="BF130" s="16">
        <f ca="1">VLOOKUP(BF$94,$BF$59:$FC$70,95,FALSE)</f>
        <v>1.4008405043025873E-2</v>
      </c>
      <c r="BG130" s="16">
        <f t="shared" ref="BG130:BQ130" ca="1" si="398">VLOOKUP(BG$94,$BF$59:$FC$70,95,FALSE)</f>
        <v>3.3969804618117182E-2</v>
      </c>
      <c r="BH130" s="16">
        <f t="shared" ca="1" si="398"/>
        <v>-8.3506310691193672E-3</v>
      </c>
      <c r="BI130" s="16">
        <f t="shared" ca="1" si="398"/>
        <v>3.3202608088925135E-3</v>
      </c>
      <c r="BJ130" s="16">
        <f t="shared" ca="1" si="398"/>
        <v>1.8752547900529947E-2</v>
      </c>
      <c r="BK130" s="16">
        <f t="shared" ca="1" si="398"/>
        <v>-4.9808158557540588E-2</v>
      </c>
      <c r="BL130" s="16">
        <f t="shared" ca="1" si="398"/>
        <v>9.3393118141055359E-3</v>
      </c>
      <c r="BM130" s="16">
        <f t="shared" ca="1" si="398"/>
        <v>2.0248380129589637E-2</v>
      </c>
      <c r="BN130" s="16">
        <f t="shared" ca="1" si="398"/>
        <v>1.5179580937718016E-2</v>
      </c>
      <c r="BO130" s="16">
        <f t="shared" ca="1" si="398"/>
        <v>-2.5165876777251194E-2</v>
      </c>
      <c r="BP130" s="16">
        <f t="shared" ca="1" si="398"/>
        <v>1.249453060430742E-2</v>
      </c>
      <c r="BQ130" s="16">
        <f t="shared" ca="1" si="398"/>
        <v>-4.0646307500240099E-2</v>
      </c>
      <c r="BR130" s="14">
        <f>BS9</f>
        <v>0</v>
      </c>
    </row>
    <row r="131" spans="1:70" x14ac:dyDescent="0.25">
      <c r="B131"/>
      <c r="C131"/>
      <c r="N131" s="19"/>
      <c r="BB131" s="11"/>
    </row>
    <row r="132" spans="1:70" ht="15.75" x14ac:dyDescent="0.25">
      <c r="A132" s="1" t="s">
        <v>9</v>
      </c>
      <c r="B132"/>
      <c r="C132"/>
      <c r="N132" s="19"/>
      <c r="O132" s="1" t="s">
        <v>18</v>
      </c>
      <c r="BB132" s="11"/>
    </row>
    <row r="133" spans="1:70" x14ac:dyDescent="0.25">
      <c r="B133" s="12" t="str">
        <f t="shared" ref="B133:M133" ca="1" si="399">VLOOKUP(B$94,$BF$4:$FC$15,9,FALSE)</f>
        <v/>
      </c>
      <c r="C133" s="12" t="str">
        <f t="shared" ca="1" si="399"/>
        <v/>
      </c>
      <c r="D133" s="12" t="str">
        <f t="shared" ca="1" si="399"/>
        <v/>
      </c>
      <c r="E133" s="12" t="str">
        <f t="shared" ca="1" si="399"/>
        <v/>
      </c>
      <c r="F133" s="12">
        <f t="shared" ca="1" si="399"/>
        <v>4.1478060000000004E-3</v>
      </c>
      <c r="G133" s="12">
        <f t="shared" ca="1" si="399"/>
        <v>1.5847480000000001E-2</v>
      </c>
      <c r="H133" s="12">
        <f t="shared" ca="1" si="399"/>
        <v>9.6768519999999997E-3</v>
      </c>
      <c r="I133" s="12" t="str">
        <f t="shared" ca="1" si="399"/>
        <v/>
      </c>
      <c r="J133" s="12" t="str">
        <f t="shared" ca="1" si="399"/>
        <v/>
      </c>
      <c r="K133" s="12" t="str">
        <f t="shared" ca="1" si="399"/>
        <v/>
      </c>
      <c r="L133" s="12" t="str">
        <f t="shared" ca="1" si="399"/>
        <v/>
      </c>
      <c r="M133" s="12" t="str">
        <f t="shared" ca="1" si="399"/>
        <v/>
      </c>
      <c r="N133" s="20">
        <f>1</f>
        <v>1</v>
      </c>
      <c r="P133" s="12">
        <f ca="1">+VLOOKUP(P$94,$BF$4:$FC$15,18,FALSE)</f>
        <v>8.0424019999999985E-2</v>
      </c>
      <c r="Q133" s="12">
        <f t="shared" ref="Q133:AA133" ca="1" si="400">+VLOOKUP(Q$94,$BF$4:$FC$15,18,FALSE)</f>
        <v>-1.634679E-2</v>
      </c>
      <c r="R133" s="12">
        <f t="shared" ca="1" si="400"/>
        <v>-3.3497390000000002E-2</v>
      </c>
      <c r="S133" s="12">
        <f t="shared" ca="1" si="400"/>
        <v>1.0995420000000001E-2</v>
      </c>
      <c r="T133" s="12">
        <f t="shared" ca="1" si="400"/>
        <v>2.8338779999999997E-2</v>
      </c>
      <c r="U133" s="12">
        <f t="shared" ca="1" si="400"/>
        <v>-3.926405E-3</v>
      </c>
      <c r="V133" s="12">
        <f t="shared" ca="1" si="400"/>
        <v>2.2132659999999998E-2</v>
      </c>
      <c r="W133" s="12" t="str">
        <f t="shared" ca="1" si="400"/>
        <v/>
      </c>
      <c r="X133" s="12" t="str">
        <f t="shared" ca="1" si="400"/>
        <v/>
      </c>
      <c r="Y133" s="12" t="str">
        <f t="shared" ca="1" si="400"/>
        <v/>
      </c>
      <c r="Z133" s="12" t="str">
        <f t="shared" ca="1" si="400"/>
        <v/>
      </c>
      <c r="AA133" s="12" t="str">
        <f t="shared" ca="1" si="400"/>
        <v/>
      </c>
      <c r="AB133" s="14">
        <f>1</f>
        <v>1</v>
      </c>
      <c r="AD133" s="12">
        <f ca="1">+VLOOKUP(AD$94,$BF$4:$FC$15,27,FALSE)</f>
        <v>8.0815499999999998E-2</v>
      </c>
      <c r="AE133" s="12">
        <f t="shared" ref="AE133:AO133" ca="1" si="401">+VLOOKUP(AE$94,$BF$4:$FC$15,27,FALSE)</f>
        <v>-4.4558069999999998E-2</v>
      </c>
      <c r="AF133" s="12">
        <f t="shared" ca="1" si="401"/>
        <v>-6.6513760000000005E-2</v>
      </c>
      <c r="AG133" s="12">
        <f t="shared" ca="1" si="401"/>
        <v>4.3407039999999994E-2</v>
      </c>
      <c r="AH133" s="12">
        <f t="shared" ca="1" si="401"/>
        <v>-0.133438</v>
      </c>
      <c r="AI133" s="12">
        <f t="shared" ca="1" si="401"/>
        <v>9.0579709999999989E-4</v>
      </c>
      <c r="AJ133" s="12">
        <f t="shared" ca="1" si="401"/>
        <v>5.7693250000000001E-2</v>
      </c>
      <c r="AK133" s="12" t="str">
        <f t="shared" ca="1" si="401"/>
        <v/>
      </c>
      <c r="AL133" s="12" t="str">
        <f t="shared" ca="1" si="401"/>
        <v/>
      </c>
      <c r="AM133" s="12" t="str">
        <f t="shared" ca="1" si="401"/>
        <v/>
      </c>
      <c r="AN133" s="12" t="str">
        <f t="shared" ca="1" si="401"/>
        <v/>
      </c>
      <c r="AO133" s="12" t="str">
        <f t="shared" ca="1" si="401"/>
        <v/>
      </c>
      <c r="AP133" s="14">
        <f>1</f>
        <v>1</v>
      </c>
      <c r="AR133" s="12">
        <f ca="1">+VLOOKUP(AR$94,$BF$4:$FC$15,36,FALSE)</f>
        <v>0.1345373</v>
      </c>
      <c r="AS133" s="12">
        <f t="shared" ref="AS133:BC133" ca="1" si="402">+VLOOKUP(AS$94,$BF$4:$FC$15,36,FALSE)</f>
        <v>-3.7118980000000003E-2</v>
      </c>
      <c r="AT133" s="12">
        <f t="shared" ca="1" si="402"/>
        <v>-1.0046550000000001E-2</v>
      </c>
      <c r="AU133" s="12">
        <f t="shared" ca="1" si="402"/>
        <v>-1.3047370000000001E-2</v>
      </c>
      <c r="AV133" s="12">
        <f t="shared" ca="1" si="402"/>
        <v>-0.13785170000000002</v>
      </c>
      <c r="AW133" s="12">
        <f t="shared" ca="1" si="402"/>
        <v>-3.3015820000000001E-2</v>
      </c>
      <c r="AX133" s="12">
        <f t="shared" ca="1" si="402"/>
        <v>9.1398409999999999E-2</v>
      </c>
      <c r="AY133" s="12" t="str">
        <f t="shared" ca="1" si="402"/>
        <v/>
      </c>
      <c r="AZ133" s="12" t="str">
        <f t="shared" ca="1" si="402"/>
        <v/>
      </c>
      <c r="BA133" s="12" t="str">
        <f t="shared" ca="1" si="402"/>
        <v/>
      </c>
      <c r="BB133" s="12" t="str">
        <f t="shared" ca="1" si="402"/>
        <v/>
      </c>
      <c r="BC133" s="12" t="str">
        <f t="shared" ca="1" si="402"/>
        <v/>
      </c>
      <c r="BD133" s="14">
        <f>1</f>
        <v>1</v>
      </c>
      <c r="BF133" s="12">
        <f ca="1">+VLOOKUP(BF$94,$BF$4:$FC$15,45,FALSE)</f>
        <v>-1.505211E-3</v>
      </c>
      <c r="BG133" s="12">
        <f t="shared" ref="BG133:BQ133" ca="1" si="403">+VLOOKUP(BG$94,$BF$4:$FC$15,45,FALSE)</f>
        <v>-4.7890849999999999E-2</v>
      </c>
      <c r="BH133" s="12">
        <f t="shared" ca="1" si="403"/>
        <v>1.4622020000000001E-4</v>
      </c>
      <c r="BI133" s="12">
        <f t="shared" ca="1" si="403"/>
        <v>2.2716E-2</v>
      </c>
      <c r="BJ133" s="12">
        <f t="shared" ca="1" si="403"/>
        <v>3.2941850000000002E-2</v>
      </c>
      <c r="BK133" s="12">
        <f t="shared" ca="1" si="403"/>
        <v>6.5169160000000002E-3</v>
      </c>
      <c r="BL133" s="12">
        <f t="shared" ca="1" si="403"/>
        <v>6.3022620000000001E-2</v>
      </c>
      <c r="BM133" s="12" t="str">
        <f t="shared" ca="1" si="403"/>
        <v/>
      </c>
      <c r="BN133" s="12" t="str">
        <f t="shared" ca="1" si="403"/>
        <v/>
      </c>
      <c r="BO133" s="12" t="str">
        <f t="shared" ca="1" si="403"/>
        <v/>
      </c>
      <c r="BP133" s="12" t="str">
        <f t="shared" ca="1" si="403"/>
        <v/>
      </c>
      <c r="BQ133" s="12" t="str">
        <f t="shared" ca="1" si="403"/>
        <v/>
      </c>
      <c r="BR133" s="14">
        <f>1</f>
        <v>1</v>
      </c>
    </row>
    <row r="134" spans="1:70" x14ac:dyDescent="0.25">
      <c r="B134" s="12">
        <f t="shared" ref="B134:M134" ca="1" si="404">VLOOKUP(B$94,$BF$4:$FC$15,60,FALSE)</f>
        <v>-6.3459540449407074E-3</v>
      </c>
      <c r="C134" s="12">
        <f t="shared" ca="1" si="404"/>
        <v>-6.6634428497763645E-2</v>
      </c>
      <c r="D134" s="12">
        <f t="shared" ca="1" si="404"/>
        <v>2.4256745397605573E-2</v>
      </c>
      <c r="E134" s="12">
        <f t="shared" ca="1" si="404"/>
        <v>1.7422313936630813E-2</v>
      </c>
      <c r="F134" s="12">
        <f t="shared" ca="1" si="404"/>
        <v>2.017862524232248E-2</v>
      </c>
      <c r="G134" s="12">
        <f t="shared" ca="1" si="404"/>
        <v>1.600371993607692E-2</v>
      </c>
      <c r="H134" s="12">
        <f t="shared" ca="1" si="404"/>
        <v>1.0006778225319923E-2</v>
      </c>
      <c r="I134" s="12">
        <f t="shared" ca="1" si="404"/>
        <v>3.5339808383652582E-3</v>
      </c>
      <c r="J134" s="12" t="str">
        <f t="shared" ca="1" si="404"/>
        <v/>
      </c>
      <c r="K134" s="12" t="str">
        <f t="shared" ca="1" si="404"/>
        <v/>
      </c>
      <c r="L134" s="12" t="str">
        <f t="shared" ca="1" si="404"/>
        <v/>
      </c>
      <c r="M134" s="12" t="str">
        <f t="shared" ca="1" si="404"/>
        <v/>
      </c>
      <c r="N134" s="20">
        <f>1</f>
        <v>1</v>
      </c>
      <c r="P134" s="12">
        <f ca="1">VLOOKUP(P$94,$BF$4:$FC$15,69,FALSE)</f>
        <v>8.0611765013259451E-2</v>
      </c>
      <c r="Q134" s="12">
        <f t="shared" ref="Q134:AA134" ca="1" si="405">VLOOKUP(Q$94,$BF$4:$FC$15,69,FALSE)</f>
        <v>-1.6202729267021564E-2</v>
      </c>
      <c r="R134" s="12">
        <f t="shared" ca="1" si="405"/>
        <v>-3.2635340611114151E-2</v>
      </c>
      <c r="S134" s="12">
        <f t="shared" ca="1" si="405"/>
        <v>1.0265889543493563E-2</v>
      </c>
      <c r="T134" s="12">
        <f t="shared" ca="1" si="405"/>
        <v>2.8398349267364013E-2</v>
      </c>
      <c r="U134" s="12">
        <f t="shared" ca="1" si="405"/>
        <v>-3.5543833756163743E-3</v>
      </c>
      <c r="V134" s="12">
        <f t="shared" ca="1" si="405"/>
        <v>2.2230596978952591E-2</v>
      </c>
      <c r="W134" s="12">
        <f t="shared" ca="1" si="405"/>
        <v>1.0438458108988807E-2</v>
      </c>
      <c r="X134" s="12" t="str">
        <f t="shared" ca="1" si="405"/>
        <v/>
      </c>
      <c r="Y134" s="12" t="str">
        <f t="shared" ca="1" si="405"/>
        <v/>
      </c>
      <c r="Z134" s="12" t="str">
        <f t="shared" ca="1" si="405"/>
        <v/>
      </c>
      <c r="AA134" s="12" t="str">
        <f t="shared" ca="1" si="405"/>
        <v/>
      </c>
      <c r="AB134" s="14">
        <f>1</f>
        <v>1</v>
      </c>
      <c r="AD134" s="12">
        <f ca="1">VLOOKUP(AD$94,$BF$4:$FC$15,78,FALSE)</f>
        <v>8.087349397590346E-2</v>
      </c>
      <c r="AE134" s="12">
        <f t="shared" ref="AE134:AO134" ca="1" si="406">VLOOKUP(AE$94,$BF$4:$FC$15,78,FALSE)</f>
        <v>-4.4308206771631491E-2</v>
      </c>
      <c r="AF134" s="12">
        <f t="shared" ca="1" si="406"/>
        <v>-6.6044612917334905E-2</v>
      </c>
      <c r="AG134" s="12">
        <f t="shared" ca="1" si="406"/>
        <v>4.2928504527005931E-2</v>
      </c>
      <c r="AH134" s="12">
        <f t="shared" ca="1" si="406"/>
        <v>-0.13815297111210903</v>
      </c>
      <c r="AI134" s="12">
        <f t="shared" ca="1" si="406"/>
        <v>1.3893713094824294E-3</v>
      </c>
      <c r="AJ134" s="12">
        <f t="shared" ca="1" si="406"/>
        <v>5.8619493583073237E-2</v>
      </c>
      <c r="AK134" s="12">
        <f t="shared" ca="1" si="406"/>
        <v>-2.1952805325369366E-2</v>
      </c>
      <c r="AL134" s="12" t="str">
        <f t="shared" ca="1" si="406"/>
        <v/>
      </c>
      <c r="AM134" s="12" t="str">
        <f t="shared" ca="1" si="406"/>
        <v/>
      </c>
      <c r="AN134" s="12" t="str">
        <f t="shared" ca="1" si="406"/>
        <v/>
      </c>
      <c r="AO134" s="12" t="str">
        <f t="shared" ca="1" si="406"/>
        <v/>
      </c>
      <c r="AP134" s="14">
        <f>1</f>
        <v>1</v>
      </c>
      <c r="AR134" s="12">
        <f ca="1">VLOOKUP(AR$94,$BF$4:$FC$15,87,FALSE)</f>
        <v>0.13152566912981972</v>
      </c>
      <c r="AS134" s="12">
        <f t="shared" ref="AS134:BC134" ca="1" si="407">VLOOKUP(AS$94,$BF$4:$FC$15,87,FALSE)</f>
        <v>-3.6185696715552954E-2</v>
      </c>
      <c r="AT134" s="12">
        <f t="shared" ca="1" si="407"/>
        <v>-9.7364736399751066E-3</v>
      </c>
      <c r="AU134" s="12">
        <f t="shared" ca="1" si="407"/>
        <v>-1.2217757526510675E-2</v>
      </c>
      <c r="AV134" s="12">
        <f t="shared" ca="1" si="407"/>
        <v>-0.13980627531651049</v>
      </c>
      <c r="AW134" s="12">
        <f t="shared" ca="1" si="407"/>
        <v>-3.0642043201611652E-2</v>
      </c>
      <c r="AX134" s="12">
        <f t="shared" ca="1" si="407"/>
        <v>9.2231419419908964E-2</v>
      </c>
      <c r="AY134" s="12">
        <f t="shared" ca="1" si="407"/>
        <v>1.2896649265298933E-2</v>
      </c>
      <c r="AZ134" s="12" t="str">
        <f t="shared" ca="1" si="407"/>
        <v/>
      </c>
      <c r="BA134" s="12" t="str">
        <f t="shared" ca="1" si="407"/>
        <v/>
      </c>
      <c r="BB134" s="12" t="str">
        <f t="shared" ca="1" si="407"/>
        <v/>
      </c>
      <c r="BC134" s="12" t="str">
        <f t="shared" ca="1" si="407"/>
        <v/>
      </c>
      <c r="BD134" s="14">
        <f>1</f>
        <v>1</v>
      </c>
      <c r="BF134" s="12">
        <f ca="1">VLOOKUP(BF$94,$BF$4:$FC$15,96,FALSE)</f>
        <v>-1.2421762928650634E-3</v>
      </c>
      <c r="BG134" s="12">
        <f t="shared" ref="BG134:BQ134" ca="1" si="408">VLOOKUP(BG$94,$BF$4:$FC$15,96,FALSE)</f>
        <v>-4.7622486479546734E-2</v>
      </c>
      <c r="BH134" s="12">
        <f t="shared" ca="1" si="408"/>
        <v>-9.2677625093838054E-5</v>
      </c>
      <c r="BI134" s="12">
        <f t="shared" ca="1" si="408"/>
        <v>2.2986181327940659E-2</v>
      </c>
      <c r="BJ134" s="12">
        <f t="shared" ca="1" si="408"/>
        <v>3.1637124406958428E-2</v>
      </c>
      <c r="BK134" s="12">
        <f t="shared" ca="1" si="408"/>
        <v>6.9381791471389434E-3</v>
      </c>
      <c r="BL134" s="12">
        <f t="shared" ca="1" si="408"/>
        <v>6.3353367481247605E-2</v>
      </c>
      <c r="BM134" s="12">
        <f t="shared" ca="1" si="408"/>
        <v>6.0697129948437626E-3</v>
      </c>
      <c r="BN134" s="12" t="str">
        <f t="shared" ca="1" si="408"/>
        <v/>
      </c>
      <c r="BO134" s="12" t="str">
        <f t="shared" ca="1" si="408"/>
        <v/>
      </c>
      <c r="BP134" s="12" t="str">
        <f t="shared" ca="1" si="408"/>
        <v/>
      </c>
      <c r="BQ134" s="12" t="str">
        <f t="shared" ca="1" si="408"/>
        <v/>
      </c>
      <c r="BR134" s="14">
        <f>1</f>
        <v>1</v>
      </c>
    </row>
    <row r="135" spans="1:70" x14ac:dyDescent="0.25">
      <c r="B135" s="12" t="str">
        <f ca="1">VLOOKUP(B$94,$BF$17:$FC$28,9,FALSE)</f>
        <v/>
      </c>
      <c r="C135" s="12" t="str">
        <f t="shared" ref="C135:M135" ca="1" si="409">VLOOKUP(C$94,$BF$17:$FC$28,9,FALSE)</f>
        <v/>
      </c>
      <c r="D135" s="12" t="str">
        <f t="shared" ca="1" si="409"/>
        <v/>
      </c>
      <c r="E135" s="12" t="str">
        <f t="shared" ca="1" si="409"/>
        <v/>
      </c>
      <c r="F135" s="12" t="str">
        <f t="shared" ca="1" si="409"/>
        <v/>
      </c>
      <c r="G135" s="12" t="str">
        <f t="shared" ca="1" si="409"/>
        <v/>
      </c>
      <c r="H135" s="12" t="str">
        <f t="shared" ca="1" si="409"/>
        <v/>
      </c>
      <c r="I135" s="12" t="str">
        <f t="shared" ca="1" si="409"/>
        <v/>
      </c>
      <c r="J135" s="12" t="str">
        <f t="shared" ca="1" si="409"/>
        <v/>
      </c>
      <c r="K135" s="12" t="str">
        <f t="shared" ca="1" si="409"/>
        <v/>
      </c>
      <c r="L135" s="12" t="str">
        <f t="shared" ca="1" si="409"/>
        <v/>
      </c>
      <c r="M135" s="12" t="str">
        <f t="shared" ca="1" si="409"/>
        <v/>
      </c>
      <c r="N135" s="20">
        <f>1</f>
        <v>1</v>
      </c>
      <c r="P135" s="12">
        <f ca="1">VLOOKUP(P$94,$BF$17:$FC$28,18,FALSE)</f>
        <v>3.5608790000000001E-2</v>
      </c>
      <c r="Q135" s="12">
        <f t="shared" ref="Q135:Z135" ca="1" si="410">VLOOKUP(Q$94,$BF$17:$FC$28,18,FALSE)</f>
        <v>2.3626170000000002E-2</v>
      </c>
      <c r="R135" s="12">
        <f t="shared" ca="1" si="410"/>
        <v>2.1239330000000001E-2</v>
      </c>
      <c r="S135" s="12">
        <f t="shared" ca="1" si="410"/>
        <v>1.869144E-2</v>
      </c>
      <c r="T135" s="12">
        <f t="shared" ca="1" si="410"/>
        <v>4.2152070000000007E-2</v>
      </c>
      <c r="U135" s="12">
        <f t="shared" ca="1" si="410"/>
        <v>2.1712929999999999E-3</v>
      </c>
      <c r="V135" s="12">
        <f t="shared" ca="1" si="410"/>
        <v>3.104867E-2</v>
      </c>
      <c r="W135" s="12">
        <f t="shared" ca="1" si="410"/>
        <v>1.4440360000000001E-2</v>
      </c>
      <c r="X135" s="12">
        <f t="shared" ca="1" si="410"/>
        <v>2.5285389999999998E-2</v>
      </c>
      <c r="Y135" s="12">
        <f t="shared" ca="1" si="410"/>
        <v>4.5305160000000004E-2</v>
      </c>
      <c r="Z135" s="12">
        <f t="shared" ca="1" si="410"/>
        <v>1.873814E-2</v>
      </c>
      <c r="AA135" s="12">
        <f ca="1">VLOOKUP(AA$94,$BF$17:$FC$28,18,FALSE)</f>
        <v>2.8355720000000002E-3</v>
      </c>
      <c r="AB135" s="14">
        <f>1</f>
        <v>1</v>
      </c>
      <c r="AD135" s="12">
        <f ca="1">VLOOKUP(AD$94,$BF$17:$FC$28,27,FALSE)</f>
        <v>4.258937E-3</v>
      </c>
      <c r="AE135" s="12">
        <f t="shared" ref="AE135:AO135" ca="1" si="411">VLOOKUP(AE$94,$BF$17:$FC$28,27,FALSE)</f>
        <v>-3.2718120000000003E-2</v>
      </c>
      <c r="AF135" s="12">
        <f t="shared" ca="1" si="411"/>
        <v>0.1188205</v>
      </c>
      <c r="AG135" s="12">
        <f t="shared" ca="1" si="411"/>
        <v>4.3857649999999998E-2</v>
      </c>
      <c r="AH135" s="12">
        <f t="shared" ca="1" si="411"/>
        <v>-3.103181E-3</v>
      </c>
      <c r="AI135" s="12">
        <f t="shared" ca="1" si="411"/>
        <v>1.167315E-2</v>
      </c>
      <c r="AJ135" s="12">
        <f t="shared" ca="1" si="411"/>
        <v>3.6118400000000002E-2</v>
      </c>
      <c r="AK135" s="12">
        <f t="shared" ca="1" si="411"/>
        <v>-3.0395140000000001E-2</v>
      </c>
      <c r="AL135" s="12">
        <f t="shared" ca="1" si="411"/>
        <v>5.250784E-2</v>
      </c>
      <c r="AM135" s="12">
        <f t="shared" ca="1" si="411"/>
        <v>-1.149446E-2</v>
      </c>
      <c r="AN135" s="12">
        <f t="shared" ca="1" si="411"/>
        <v>-3.0920059999999999E-2</v>
      </c>
      <c r="AO135" s="12">
        <f t="shared" ca="1" si="411"/>
        <v>-1.322957E-2</v>
      </c>
      <c r="AP135" s="14">
        <f>1</f>
        <v>1</v>
      </c>
      <c r="AR135" s="12">
        <f ca="1">VLOOKUP(AR$94,$BF$17:$FC$28,36,FALSE)</f>
        <v>7.2269600000000003E-2</v>
      </c>
      <c r="AS135" s="12">
        <f t="shared" ref="AS135:BC135" ca="1" si="412">VLOOKUP(AS$94,$BF$17:$FC$28,36,FALSE)</f>
        <v>4.2409679999999998E-2</v>
      </c>
      <c r="AT135" s="12">
        <f t="shared" ca="1" si="412"/>
        <v>-2.0300080000000002E-3</v>
      </c>
      <c r="AU135" s="12">
        <f t="shared" ca="1" si="412"/>
        <v>-7.0736650000000002E-4</v>
      </c>
      <c r="AV135" s="12">
        <f t="shared" ca="1" si="412"/>
        <v>-2.401555E-2</v>
      </c>
      <c r="AW135" s="12">
        <f t="shared" ca="1" si="412"/>
        <v>6.5425459999999998E-3</v>
      </c>
      <c r="AX135" s="12">
        <f t="shared" ca="1" si="412"/>
        <v>8.2539680000000004E-2</v>
      </c>
      <c r="AY135" s="12">
        <f t="shared" ca="1" si="412"/>
        <v>4.5437130000000006E-2</v>
      </c>
      <c r="AZ135" s="12">
        <f t="shared" ca="1" si="412"/>
        <v>1.4871669999999998E-2</v>
      </c>
      <c r="BA135" s="12">
        <f t="shared" ca="1" si="412"/>
        <v>-3.6624520000000001E-2</v>
      </c>
      <c r="BB135" s="12">
        <f t="shared" ca="1" si="412"/>
        <v>-3.0704189999999999E-2</v>
      </c>
      <c r="BC135" s="12">
        <f t="shared" ca="1" si="412"/>
        <v>4.0776510000000002E-2</v>
      </c>
      <c r="BD135" s="14">
        <f>1</f>
        <v>1</v>
      </c>
      <c r="BF135" s="12">
        <f ca="1">VLOOKUP(BF$94,$BF$17:$FC$28,45,FALSE)</f>
        <v>-1.1822880000000001E-2</v>
      </c>
      <c r="BG135" s="12">
        <f t="shared" ref="BG135:BQ135" ca="1" si="413">VLOOKUP(BG$94,$BF$17:$FC$28,45,FALSE)</f>
        <v>6.9980010000000009E-2</v>
      </c>
      <c r="BH135" s="12">
        <f t="shared" ca="1" si="413"/>
        <v>1.8553119999999999E-2</v>
      </c>
      <c r="BI135" s="12">
        <f t="shared" ca="1" si="413"/>
        <v>1.3870540000000001E-2</v>
      </c>
      <c r="BJ135" s="12">
        <f t="shared" ca="1" si="413"/>
        <v>3.3610170000000002E-2</v>
      </c>
      <c r="BK135" s="12">
        <f t="shared" ca="1" si="413"/>
        <v>-3.2893909999999998E-2</v>
      </c>
      <c r="BL135" s="12">
        <f t="shared" ca="1" si="413"/>
        <v>-3.8015279999999999E-2</v>
      </c>
      <c r="BM135" s="12">
        <f t="shared" ca="1" si="413"/>
        <v>-2.7416040000000003E-3</v>
      </c>
      <c r="BN135" s="12">
        <f t="shared" ca="1" si="413"/>
        <v>2.694158E-2</v>
      </c>
      <c r="BO135" s="12">
        <f t="shared" ca="1" si="413"/>
        <v>-1.7436489999999999E-2</v>
      </c>
      <c r="BP135" s="12">
        <f t="shared" ca="1" si="413"/>
        <v>-1.7637409999999999E-2</v>
      </c>
      <c r="BQ135" s="12">
        <f t="shared" ca="1" si="413"/>
        <v>2.0876829999999999E-3</v>
      </c>
      <c r="BR135" s="14">
        <f>1</f>
        <v>1</v>
      </c>
    </row>
    <row r="136" spans="1:70" x14ac:dyDescent="0.25">
      <c r="B136" s="12">
        <f ca="1">VLOOKUP(B$94,$BF$17:$FC$28,60,FALSE)</f>
        <v>5.42932160386333E-3</v>
      </c>
      <c r="C136" s="12">
        <f t="shared" ref="C136:M136" ca="1" si="414">VLOOKUP(C$94,$BF$17:$FC$28,60,FALSE)</f>
        <v>3.2047983887282271E-2</v>
      </c>
      <c r="D136" s="12">
        <f t="shared" ca="1" si="414"/>
        <v>-1.3705894954810704E-2</v>
      </c>
      <c r="E136" s="12">
        <f t="shared" ca="1" si="414"/>
        <v>8.2692713363851939E-3</v>
      </c>
      <c r="F136" s="12">
        <f t="shared" ca="1" si="414"/>
        <v>6.8030357258707227E-3</v>
      </c>
      <c r="G136" s="12">
        <f t="shared" ca="1" si="414"/>
        <v>7.6656762508945904E-3</v>
      </c>
      <c r="H136" s="12">
        <f t="shared" ca="1" si="414"/>
        <v>2.0172065935558769E-2</v>
      </c>
      <c r="I136" s="12">
        <f t="shared" ca="1" si="414"/>
        <v>3.9142705468461587E-3</v>
      </c>
      <c r="J136" s="12">
        <f t="shared" ca="1" si="414"/>
        <v>-4.7101197068289795E-3</v>
      </c>
      <c r="K136" s="12">
        <f t="shared" ca="1" si="414"/>
        <v>-7.9294731044170612E-3</v>
      </c>
      <c r="L136" s="12">
        <f t="shared" ca="1" si="414"/>
        <v>3.0260405352006792E-2</v>
      </c>
      <c r="M136" s="12">
        <f t="shared" ca="1" si="414"/>
        <v>1.3348835611148184E-2</v>
      </c>
      <c r="N136" s="20">
        <f>1</f>
        <v>1</v>
      </c>
      <c r="P136" s="12">
        <f ca="1">VLOOKUP(P$94,$BF$17:$FC$28,69,FALSE)</f>
        <v>3.5801486166865182E-2</v>
      </c>
      <c r="Q136" s="12">
        <f t="shared" ref="Q136:AA136" ca="1" si="415">VLOOKUP(Q$94,$BF$17:$FC$28,69,FALSE)</f>
        <v>2.3743554381771063E-2</v>
      </c>
      <c r="R136" s="12">
        <f t="shared" ca="1" si="415"/>
        <v>2.1234950174376599E-2</v>
      </c>
      <c r="S136" s="12">
        <f t="shared" ca="1" si="415"/>
        <v>1.885286016708014E-2</v>
      </c>
      <c r="T136" s="12">
        <f t="shared" ca="1" si="415"/>
        <v>4.2229842004637155E-2</v>
      </c>
      <c r="U136" s="12">
        <f t="shared" ca="1" si="415"/>
        <v>2.3848109514805218E-3</v>
      </c>
      <c r="V136" s="12">
        <f t="shared" ca="1" si="415"/>
        <v>3.0934664081872315E-2</v>
      </c>
      <c r="W136" s="12">
        <f t="shared" ca="1" si="415"/>
        <v>1.450717657693068E-2</v>
      </c>
      <c r="X136" s="12">
        <f t="shared" ca="1" si="415"/>
        <v>2.5566118222466287E-2</v>
      </c>
      <c r="Y136" s="12">
        <f t="shared" ca="1" si="415"/>
        <v>4.5611892686695382E-2</v>
      </c>
      <c r="Z136" s="12">
        <f t="shared" ca="1" si="415"/>
        <v>1.8642520563356194E-2</v>
      </c>
      <c r="AA136" s="12">
        <f t="shared" ca="1" si="415"/>
        <v>3.0319721202698561E-3</v>
      </c>
      <c r="AB136" s="14">
        <f>1</f>
        <v>1</v>
      </c>
      <c r="AD136" s="12">
        <f ca="1">VLOOKUP(AD$94,$BF$17:$FC$28,78,FALSE)</f>
        <v>3.9478201167182283E-3</v>
      </c>
      <c r="AE136" s="12">
        <f t="shared" ref="AE136:AO136" ca="1" si="416">VLOOKUP(AE$94,$BF$17:$FC$28,78,FALSE)</f>
        <v>-3.3851940502650092E-2</v>
      </c>
      <c r="AF136" s="12">
        <f t="shared" ca="1" si="416"/>
        <v>0.12015572465050432</v>
      </c>
      <c r="AG136" s="12">
        <f t="shared" ca="1" si="416"/>
        <v>4.2496050552922562E-2</v>
      </c>
      <c r="AH136" s="12">
        <f t="shared" ca="1" si="416"/>
        <v>-6.8192150325805225E-3</v>
      </c>
      <c r="AI136" s="12">
        <f t="shared" ca="1" si="416"/>
        <v>1.2053707659444491E-2</v>
      </c>
      <c r="AJ136" s="12">
        <f t="shared" ca="1" si="416"/>
        <v>3.6785768129051676E-2</v>
      </c>
      <c r="AK136" s="12">
        <f t="shared" ca="1" si="416"/>
        <v>-3.0536571179293214E-2</v>
      </c>
      <c r="AL136" s="12">
        <f t="shared" ca="1" si="416"/>
        <v>5.3097345132743244E-2</v>
      </c>
      <c r="AM136" s="12">
        <f t="shared" ca="1" si="416"/>
        <v>-1.7803731662156388E-2</v>
      </c>
      <c r="AN136" s="12">
        <f t="shared" ca="1" si="416"/>
        <v>-2.4796983758700607E-2</v>
      </c>
      <c r="AO136" s="12">
        <f t="shared" ca="1" si="416"/>
        <v>-1.263940520446088E-2</v>
      </c>
      <c r="AP136" s="14">
        <f>1</f>
        <v>1</v>
      </c>
      <c r="AR136" s="16">
        <f ca="1">VLOOKUP(AR$94,$BF$17:$FC$28,87,FALSE)</f>
        <v>7.6064859340809837E-2</v>
      </c>
      <c r="AS136" s="16">
        <f t="shared" ref="AS136:BC136" ca="1" si="417">VLOOKUP(AS$94,$BF$17:$FC$28,87,FALSE)</f>
        <v>3.568460725844036E-2</v>
      </c>
      <c r="AT136" s="16">
        <f t="shared" ca="1" si="417"/>
        <v>5.5282073025342895E-3</v>
      </c>
      <c r="AU136" s="16">
        <f t="shared" ca="1" si="417"/>
        <v>-3.5272203611576266E-5</v>
      </c>
      <c r="AV136" s="16">
        <f t="shared" ca="1" si="417"/>
        <v>-2.372203497009627E-2</v>
      </c>
      <c r="AW136" s="16">
        <f t="shared" ca="1" si="417"/>
        <v>6.5534226129867982E-3</v>
      </c>
      <c r="AX136" s="16">
        <f t="shared" ca="1" si="417"/>
        <v>8.2809642652493076E-2</v>
      </c>
      <c r="AY136" s="16">
        <f t="shared" ca="1" si="417"/>
        <v>4.6213416739107262E-2</v>
      </c>
      <c r="AZ136" s="16">
        <f t="shared" ca="1" si="417"/>
        <v>1.5774938374646181E-2</v>
      </c>
      <c r="BA136" s="16">
        <f t="shared" ca="1" si="417"/>
        <v>-3.6002701379458935E-2</v>
      </c>
      <c r="BB136" s="16">
        <f t="shared" ca="1" si="417"/>
        <v>-3.0071584933584451E-2</v>
      </c>
      <c r="BC136" s="16">
        <f t="shared" ca="1" si="417"/>
        <v>4.443986475041356E-2</v>
      </c>
      <c r="BD136" s="14">
        <f>1</f>
        <v>1</v>
      </c>
      <c r="BF136" s="16">
        <f ca="1">VLOOKUP(BF$94,$BF$17:$FC$28,96,FALSE)</f>
        <v>-1.1457531863647046E-2</v>
      </c>
      <c r="BG136" s="16">
        <f t="shared" ref="BG136:BQ136" ca="1" si="418">VLOOKUP(BG$94,$BF$17:$FC$28,96,FALSE)</f>
        <v>7.0506421211146947E-2</v>
      </c>
      <c r="BH136" s="16">
        <f t="shared" ca="1" si="418"/>
        <v>1.6540747297211913E-2</v>
      </c>
      <c r="BI136" s="16">
        <f t="shared" ca="1" si="418"/>
        <v>1.4164768442575179E-2</v>
      </c>
      <c r="BJ136" s="16">
        <f t="shared" ca="1" si="418"/>
        <v>3.2686602632406116E-2</v>
      </c>
      <c r="BK136" s="16">
        <f t="shared" ca="1" si="418"/>
        <v>-3.2520506253943635E-2</v>
      </c>
      <c r="BL136" s="16">
        <f t="shared" ca="1" si="418"/>
        <v>-3.7357865177160089E-2</v>
      </c>
      <c r="BM136" s="16">
        <f t="shared" ca="1" si="418"/>
        <v>-1.2832263978002848E-3</v>
      </c>
      <c r="BN136" s="16">
        <f t="shared" ca="1" si="418"/>
        <v>2.7381408414735322E-2</v>
      </c>
      <c r="BO136" s="16">
        <f t="shared" ca="1" si="418"/>
        <v>-1.4976502116751446E-2</v>
      </c>
      <c r="BP136" s="16">
        <f t="shared" ca="1" si="418"/>
        <v>-1.8469011963061856E-2</v>
      </c>
      <c r="BQ136" s="16">
        <f t="shared" ca="1" si="418"/>
        <v>2.5388663479691915E-3</v>
      </c>
      <c r="BR136" s="14">
        <f>1</f>
        <v>1</v>
      </c>
    </row>
    <row r="137" spans="1:70" x14ac:dyDescent="0.25">
      <c r="B137" s="12" t="str">
        <f ca="1">VLOOKUP(B$94,$BF$30:$FC$41,9,FALSE)</f>
        <v/>
      </c>
      <c r="C137" s="12" t="str">
        <f t="shared" ref="C137:M137" ca="1" si="419">VLOOKUP(C$94,$BF$30:$FC$41,9,FALSE)</f>
        <v/>
      </c>
      <c r="D137" s="12" t="str">
        <f t="shared" ca="1" si="419"/>
        <v/>
      </c>
      <c r="E137" s="12" t="str">
        <f t="shared" ca="1" si="419"/>
        <v/>
      </c>
      <c r="F137" s="12" t="str">
        <f t="shared" ca="1" si="419"/>
        <v/>
      </c>
      <c r="G137" s="12" t="str">
        <f t="shared" ca="1" si="419"/>
        <v/>
      </c>
      <c r="H137" s="12" t="str">
        <f t="shared" ca="1" si="419"/>
        <v/>
      </c>
      <c r="I137" s="12" t="str">
        <f t="shared" ca="1" si="419"/>
        <v/>
      </c>
      <c r="J137" s="12" t="str">
        <f t="shared" ca="1" si="419"/>
        <v/>
      </c>
      <c r="K137" s="12" t="str">
        <f t="shared" ca="1" si="419"/>
        <v/>
      </c>
      <c r="L137" s="12" t="str">
        <f t="shared" ca="1" si="419"/>
        <v/>
      </c>
      <c r="M137" s="12" t="str">
        <f t="shared" ca="1" si="419"/>
        <v/>
      </c>
      <c r="N137" s="20">
        <f>1</f>
        <v>1</v>
      </c>
      <c r="P137" s="16">
        <f ca="1">VLOOKUP(P$94,$BF$30:$FC$41,18,FALSE)</f>
        <v>-4.3074790000000002E-2</v>
      </c>
      <c r="Q137" s="16">
        <f t="shared" ref="Q137:AA137" ca="1" si="420">VLOOKUP(Q$94,$BF$30:$FC$41,18,FALSE)</f>
        <v>-1.3005629999999999E-2</v>
      </c>
      <c r="R137" s="16">
        <f t="shared" ca="1" si="420"/>
        <v>5.476586E-2</v>
      </c>
      <c r="S137" s="16">
        <f t="shared" ca="1" si="420"/>
        <v>2.073652E-3</v>
      </c>
      <c r="T137" s="16">
        <f t="shared" ca="1" si="420"/>
        <v>2.0065409999999999E-2</v>
      </c>
      <c r="U137" s="16">
        <f t="shared" ca="1" si="420"/>
        <v>2.71559E-2</v>
      </c>
      <c r="V137" s="16">
        <f t="shared" ca="1" si="420"/>
        <v>2.7293210000000002E-2</v>
      </c>
      <c r="W137" s="16">
        <f t="shared" ca="1" si="420"/>
        <v>-2.7304059999999998E-2</v>
      </c>
      <c r="X137" s="16">
        <f t="shared" ca="1" si="420"/>
        <v>7.1339860000000001E-3</v>
      </c>
      <c r="Y137" s="16">
        <f t="shared" ca="1" si="420"/>
        <v>-2.993931E-2</v>
      </c>
      <c r="Z137" s="16">
        <f t="shared" ca="1" si="420"/>
        <v>4.4796879999999999E-3</v>
      </c>
      <c r="AA137" s="16">
        <f t="shared" ca="1" si="420"/>
        <v>1.4433359999999999E-2</v>
      </c>
      <c r="AB137" s="14">
        <f>1</f>
        <v>1</v>
      </c>
      <c r="AD137" s="16">
        <f ca="1">VLOOKUP(AD$94,$BF$30:$FC$41,27,FALSE)</f>
        <v>-0.17177969999999998</v>
      </c>
      <c r="AE137" s="16">
        <f t="shared" ref="AE137:AO137" ca="1" si="421">VLOOKUP(AE$94,$BF$30:$FC$41,27,FALSE)</f>
        <v>-4.4526899999999994E-2</v>
      </c>
      <c r="AF137" s="16">
        <f t="shared" ca="1" si="421"/>
        <v>0</v>
      </c>
      <c r="AG137" s="16">
        <f t="shared" ca="1" si="421"/>
        <v>6.6520709999999997E-2</v>
      </c>
      <c r="AH137" s="16">
        <f t="shared" ca="1" si="421"/>
        <v>2.7397260000000001E-3</v>
      </c>
      <c r="AI137" s="16">
        <f t="shared" ca="1" si="421"/>
        <v>-0.21038250000000003</v>
      </c>
      <c r="AJ137" s="16">
        <f t="shared" ca="1" si="421"/>
        <v>9.099032E-2</v>
      </c>
      <c r="AK137" s="16">
        <f t="shared" ca="1" si="421"/>
        <v>6.5146579999999996E-2</v>
      </c>
      <c r="AL137" s="16">
        <f t="shared" ca="1" si="421"/>
        <v>-3.7716619999999999E-2</v>
      </c>
      <c r="AM137" s="16">
        <f t="shared" ca="1" si="421"/>
        <v>0.130436</v>
      </c>
      <c r="AN137" s="16">
        <f t="shared" ca="1" si="421"/>
        <v>6.6350710000000002E-3</v>
      </c>
      <c r="AO137" s="16">
        <f t="shared" ca="1" si="421"/>
        <v>0.1205273</v>
      </c>
      <c r="AP137" s="14">
        <f>1</f>
        <v>1</v>
      </c>
      <c r="AR137" s="16">
        <f ca="1">VLOOKUP(AR$94,$BF$30:$FC$41,36,FALSE)</f>
        <v>-4.0668200000000002E-2</v>
      </c>
      <c r="AS137" s="16">
        <f t="shared" ref="AS137:BC137" ca="1" si="422">VLOOKUP(AS$94,$BF$30:$FC$41,36,FALSE)</f>
        <v>3.6826620000000004E-2</v>
      </c>
      <c r="AT137" s="16">
        <f t="shared" ca="1" si="422"/>
        <v>0.20262550000000001</v>
      </c>
      <c r="AU137" s="16">
        <f t="shared" ca="1" si="422"/>
        <v>5.9006540000000003E-2</v>
      </c>
      <c r="AV137" s="16">
        <f t="shared" ca="1" si="422"/>
        <v>-0.10871750000000001</v>
      </c>
      <c r="AW137" s="16">
        <f t="shared" ca="1" si="422"/>
        <v>0.1135794</v>
      </c>
      <c r="AX137" s="16">
        <f t="shared" ca="1" si="422"/>
        <v>5.5091899999999999E-2</v>
      </c>
      <c r="AY137" s="16">
        <f t="shared" ca="1" si="422"/>
        <v>6.2621329999999996E-3</v>
      </c>
      <c r="AZ137" s="16">
        <f t="shared" ca="1" si="422"/>
        <v>-8.7355950000000005E-3</v>
      </c>
      <c r="BA137" s="16">
        <f t="shared" ca="1" si="422"/>
        <v>9.8050520000000002E-2</v>
      </c>
      <c r="BB137" s="16">
        <f t="shared" ca="1" si="422"/>
        <v>-0.10631080000000001</v>
      </c>
      <c r="BC137" s="16">
        <f t="shared" ca="1" si="422"/>
        <v>1.0768949999999999E-2</v>
      </c>
      <c r="BD137" s="14">
        <f>1</f>
        <v>1</v>
      </c>
      <c r="BF137" s="16">
        <f ca="1">VLOOKUP(BF$94,$BF$30:$FC$41,45,FALSE)</f>
        <v>-7.3149469999999994E-2</v>
      </c>
      <c r="BG137" s="16">
        <f t="shared" ref="BG137:BQ137" ca="1" si="423">VLOOKUP(BG$94,$BF$30:$FC$41,45,FALSE)</f>
        <v>-2.7484430000000001E-2</v>
      </c>
      <c r="BH137" s="16">
        <f t="shared" ca="1" si="423"/>
        <v>-2.2274820000000001E-2</v>
      </c>
      <c r="BI137" s="16">
        <f t="shared" ca="1" si="423"/>
        <v>2.8280550000000002E-2</v>
      </c>
      <c r="BJ137" s="16">
        <f t="shared" ca="1" si="423"/>
        <v>5.4019919999999999E-2</v>
      </c>
      <c r="BK137" s="16">
        <f t="shared" ca="1" si="423"/>
        <v>9.0521830000000001E-3</v>
      </c>
      <c r="BL137" s="16">
        <f t="shared" ca="1" si="423"/>
        <v>2.2221069999999999E-2</v>
      </c>
      <c r="BM137" s="16">
        <f t="shared" ca="1" si="423"/>
        <v>-5.3983570000000002E-2</v>
      </c>
      <c r="BN137" s="16">
        <f t="shared" ca="1" si="423"/>
        <v>-8.4079949999999997E-3</v>
      </c>
      <c r="BO137" s="16">
        <f t="shared" ca="1" si="423"/>
        <v>-6.3731129999999997E-2</v>
      </c>
      <c r="BP137" s="16">
        <f t="shared" ca="1" si="423"/>
        <v>1.042598E-2</v>
      </c>
      <c r="BQ137" s="16">
        <f t="shared" ca="1" si="423"/>
        <v>4.6432779999999993E-2</v>
      </c>
      <c r="BR137" s="14">
        <f>1</f>
        <v>1</v>
      </c>
    </row>
    <row r="138" spans="1:70" x14ac:dyDescent="0.25">
      <c r="B138" s="12">
        <f ca="1">VLOOKUP(B$94,$BF$30:$FC$41,60,FALSE)</f>
        <v>-3.9113653256519172E-2</v>
      </c>
      <c r="C138" s="12">
        <f t="shared" ref="C138:M138" ca="1" si="424">VLOOKUP(C$94,$BF$30:$FC$41,60,FALSE)</f>
        <v>7.3597386205819489E-3</v>
      </c>
      <c r="D138" s="12">
        <f t="shared" ca="1" si="424"/>
        <v>9.7885382685112696E-2</v>
      </c>
      <c r="E138" s="12">
        <f t="shared" ca="1" si="424"/>
        <v>-4.546757171360302E-3</v>
      </c>
      <c r="F138" s="12">
        <f t="shared" ca="1" si="424"/>
        <v>1.7573546891335413E-3</v>
      </c>
      <c r="G138" s="12">
        <f t="shared" ca="1" si="424"/>
        <v>4.6277052466123327E-2</v>
      </c>
      <c r="H138" s="12">
        <f t="shared" ca="1" si="424"/>
        <v>5.2328878038906283E-2</v>
      </c>
      <c r="I138" s="12">
        <f t="shared" ca="1" si="424"/>
        <v>-2.7096310313081334E-2</v>
      </c>
      <c r="J138" s="12">
        <f t="shared" ca="1" si="424"/>
        <v>-1.0397178903951934E-2</v>
      </c>
      <c r="K138" s="12">
        <f t="shared" ca="1" si="424"/>
        <v>-6.1046314825997747E-2</v>
      </c>
      <c r="L138" s="12">
        <f t="shared" ca="1" si="424"/>
        <v>-3.0127161198818541E-2</v>
      </c>
      <c r="M138" s="12">
        <f t="shared" ca="1" si="424"/>
        <v>3.1502769948103332E-2</v>
      </c>
      <c r="N138" s="20">
        <f>1</f>
        <v>1</v>
      </c>
      <c r="P138" s="16">
        <f ca="1">VLOOKUP(P$94,$BF$30:$FC$41,69,FALSE)</f>
        <v>-4.2906343782384448E-2</v>
      </c>
      <c r="Q138" s="16">
        <f t="shared" ref="Q138:AA138" ca="1" si="425">VLOOKUP(Q$94,$BF$30:$FC$41,69,FALSE)</f>
        <v>-1.2940105471687599E-2</v>
      </c>
      <c r="R138" s="16">
        <f t="shared" ca="1" si="425"/>
        <v>5.5015536773081637E-2</v>
      </c>
      <c r="S138" s="16">
        <f t="shared" ca="1" si="425"/>
        <v>1.7870314598706348E-3</v>
      </c>
      <c r="T138" s="16">
        <f t="shared" ca="1" si="425"/>
        <v>2.0224182978375905E-2</v>
      </c>
      <c r="U138" s="16">
        <f t="shared" ca="1" si="425"/>
        <v>2.745570648696925E-2</v>
      </c>
      <c r="V138" s="16">
        <f t="shared" ca="1" si="425"/>
        <v>2.7639781654620249E-2</v>
      </c>
      <c r="W138" s="16">
        <f t="shared" ca="1" si="425"/>
        <v>-2.7519605905919075E-2</v>
      </c>
      <c r="X138" s="16">
        <f t="shared" ca="1" si="425"/>
        <v>7.1054379466603014E-3</v>
      </c>
      <c r="Y138" s="16">
        <f t="shared" ca="1" si="425"/>
        <v>-2.9947415868131797E-2</v>
      </c>
      <c r="Z138" s="16">
        <f t="shared" ca="1" si="425"/>
        <v>4.47006145863233E-3</v>
      </c>
      <c r="AA138" s="16">
        <f t="shared" ca="1" si="425"/>
        <v>1.5080154961463064E-2</v>
      </c>
      <c r="AB138" s="14">
        <f>1</f>
        <v>1</v>
      </c>
      <c r="AD138" s="16">
        <f ca="1">VLOOKUP(AD$94,$BF$30:$FC$41,78,FALSE)</f>
        <v>-0.16734894383494348</v>
      </c>
      <c r="AE138" s="16">
        <f t="shared" ref="AE138:AO138" ca="1" si="426">VLOOKUP(AE$94,$BF$30:$FC$41,78,FALSE)</f>
        <v>-4.5427728613569363E-2</v>
      </c>
      <c r="AF138" s="16">
        <f t="shared" ca="1" si="426"/>
        <v>6.1804697156986278E-4</v>
      </c>
      <c r="AG138" s="16">
        <f t="shared" ca="1" si="426"/>
        <v>6.588429071443283E-2</v>
      </c>
      <c r="AH138" s="16">
        <f t="shared" ca="1" si="426"/>
        <v>3.8632412594158817E-4</v>
      </c>
      <c r="AI138" s="16">
        <f t="shared" ca="1" si="426"/>
        <v>-0.21201004054836836</v>
      </c>
      <c r="AJ138" s="16">
        <f t="shared" ca="1" si="426"/>
        <v>8.9683901004655647E-2</v>
      </c>
      <c r="AK138" s="16">
        <f t="shared" ca="1" si="426"/>
        <v>6.6561727006971008E-2</v>
      </c>
      <c r="AL138" s="16">
        <f t="shared" ca="1" si="426"/>
        <v>-3.7739827113641135E-2</v>
      </c>
      <c r="AM138" s="16">
        <f t="shared" ca="1" si="426"/>
        <v>0.13102541630148984</v>
      </c>
      <c r="AN138" s="16">
        <f t="shared" ca="1" si="426"/>
        <v>6.1991476172026409E-3</v>
      </c>
      <c r="AO138" s="16">
        <f t="shared" ca="1" si="426"/>
        <v>0.12167886022333463</v>
      </c>
      <c r="AP138" s="14">
        <f>1</f>
        <v>1</v>
      </c>
      <c r="AR138" s="16">
        <f ca="1">VLOOKUP(AR$94,$BF$30:$FC$41,87,FALSE)</f>
        <v>-4.6001104676321833E-2</v>
      </c>
      <c r="AS138" s="16">
        <f t="shared" ref="AS138:BC138" ca="1" si="427">VLOOKUP(AS$94,$BF$30:$FC$41,87,FALSE)</f>
        <v>3.7623275147439073E-2</v>
      </c>
      <c r="AT138" s="16">
        <f t="shared" ca="1" si="427"/>
        <v>0.203608403736696</v>
      </c>
      <c r="AU138" s="16">
        <f t="shared" ca="1" si="427"/>
        <v>5.9638847890743432E-2</v>
      </c>
      <c r="AV138" s="16">
        <f t="shared" ca="1" si="427"/>
        <v>-0.10824266536325348</v>
      </c>
      <c r="AW138" s="16">
        <f t="shared" ca="1" si="427"/>
        <v>0.11445999057278099</v>
      </c>
      <c r="AX138" s="16">
        <f t="shared" ca="1" si="427"/>
        <v>5.5160272564499929E-2</v>
      </c>
      <c r="AY138" s="16">
        <f t="shared" ca="1" si="427"/>
        <v>6.8905654364527953E-3</v>
      </c>
      <c r="AZ138" s="16">
        <f t="shared" ca="1" si="427"/>
        <v>-8.2014248465588444E-3</v>
      </c>
      <c r="BA138" s="16">
        <f t="shared" ca="1" si="427"/>
        <v>9.9231111278108977E-2</v>
      </c>
      <c r="BB138" s="16">
        <f t="shared" ca="1" si="427"/>
        <v>-0.10607574594102458</v>
      </c>
      <c r="BC138" s="16">
        <f t="shared" ca="1" si="427"/>
        <v>8.6747607178157375E-3</v>
      </c>
      <c r="BD138" s="14">
        <f>1</f>
        <v>1</v>
      </c>
      <c r="BF138" s="16">
        <f ca="1">VLOOKUP(BF$94,$BF$30:$FC$41,96,FALSE)</f>
        <v>-6.747432791046501E-2</v>
      </c>
      <c r="BG138" s="16">
        <f t="shared" ref="BG138:BQ138" ca="1" si="428">VLOOKUP(BG$94,$BF$30:$FC$41,96,FALSE)</f>
        <v>-2.983511090214698E-2</v>
      </c>
      <c r="BH138" s="16">
        <f t="shared" ca="1" si="428"/>
        <v>-2.2786015508094289E-2</v>
      </c>
      <c r="BI138" s="16">
        <f t="shared" ca="1" si="428"/>
        <v>2.8772534279947245E-2</v>
      </c>
      <c r="BJ138" s="16">
        <f t="shared" ca="1" si="428"/>
        <v>5.3068680598428654E-2</v>
      </c>
      <c r="BK138" s="16">
        <f t="shared" ca="1" si="428"/>
        <v>9.3239531633979821E-3</v>
      </c>
      <c r="BL138" s="16">
        <f t="shared" ca="1" si="428"/>
        <v>2.2629078843720948E-2</v>
      </c>
      <c r="BM138" s="16">
        <f t="shared" ca="1" si="428"/>
        <v>-5.3554616683395138E-2</v>
      </c>
      <c r="BN138" s="16">
        <f t="shared" ca="1" si="428"/>
        <v>-8.0894442617561197E-3</v>
      </c>
      <c r="BO138" s="16">
        <f t="shared" ca="1" si="428"/>
        <v>-6.3403394775228758E-2</v>
      </c>
      <c r="BP138" s="16">
        <f t="shared" ca="1" si="428"/>
        <v>1.0822434207033271E-2</v>
      </c>
      <c r="BQ138" s="16">
        <f t="shared" ca="1" si="428"/>
        <v>4.6774461826681539E-2</v>
      </c>
      <c r="BR138" s="14">
        <f>1</f>
        <v>1</v>
      </c>
    </row>
    <row r="139" spans="1:70" x14ac:dyDescent="0.25">
      <c r="B139" s="12" t="str">
        <f ca="1">VLOOKUP(B$94,$BF$43:$FC$57,9,FALSE)</f>
        <v/>
      </c>
      <c r="C139" s="12" t="str">
        <f t="shared" ref="C139:M139" ca="1" si="429">VLOOKUP(C$94,$BF$43:$FC$57,9,FALSE)</f>
        <v/>
      </c>
      <c r="D139" s="12" t="str">
        <f t="shared" ca="1" si="429"/>
        <v/>
      </c>
      <c r="E139" s="12" t="str">
        <f t="shared" ca="1" si="429"/>
        <v/>
      </c>
      <c r="F139" s="12" t="str">
        <f t="shared" ca="1" si="429"/>
        <v/>
      </c>
      <c r="G139" s="12" t="str">
        <f t="shared" ca="1" si="429"/>
        <v/>
      </c>
      <c r="H139" s="12" t="str">
        <f t="shared" ca="1" si="429"/>
        <v/>
      </c>
      <c r="I139" s="12" t="str">
        <f t="shared" ca="1" si="429"/>
        <v/>
      </c>
      <c r="J139" s="12" t="str">
        <f t="shared" ca="1" si="429"/>
        <v/>
      </c>
      <c r="K139" s="12" t="str">
        <f t="shared" ca="1" si="429"/>
        <v/>
      </c>
      <c r="L139" s="12" t="str">
        <f t="shared" ca="1" si="429"/>
        <v/>
      </c>
      <c r="M139" s="12" t="str">
        <f t="shared" ca="1" si="429"/>
        <v/>
      </c>
      <c r="N139" s="20">
        <f>1</f>
        <v>1</v>
      </c>
      <c r="P139" s="16">
        <f ca="1">VLOOKUP(P$94,$BF$43:$FC$57,18,FALSE)</f>
        <v>-2.1832699999999997E-3</v>
      </c>
      <c r="Q139" s="16">
        <f t="shared" ref="Q139:AA139" ca="1" si="430">VLOOKUP(Q$94,$BF$43:$FC$57,18,FALSE)</f>
        <v>5.2239630000000002E-2</v>
      </c>
      <c r="R139" s="16">
        <f t="shared" ca="1" si="430"/>
        <v>-8.8876930000000003E-3</v>
      </c>
      <c r="S139" s="16">
        <f t="shared" ca="1" si="430"/>
        <v>1.8703159999999999E-3</v>
      </c>
      <c r="T139" s="16">
        <f t="shared" ca="1" si="430"/>
        <v>1.9343330000000002E-2</v>
      </c>
      <c r="U139" s="16">
        <f t="shared" ca="1" si="430"/>
        <v>-1.6484840000000001E-2</v>
      </c>
      <c r="V139" s="16">
        <f t="shared" ca="1" si="430"/>
        <v>3.1912139999999999E-2</v>
      </c>
      <c r="W139" s="16">
        <f t="shared" ca="1" si="430"/>
        <v>-6.618976E-2</v>
      </c>
      <c r="X139" s="16">
        <f t="shared" ca="1" si="430"/>
        <v>-3.6927439999999999E-2</v>
      </c>
      <c r="Y139" s="16">
        <f t="shared" ca="1" si="430"/>
        <v>6.911972999999999E-2</v>
      </c>
      <c r="Z139" s="16">
        <f t="shared" ca="1" si="430"/>
        <v>1.3920089999999998E-3</v>
      </c>
      <c r="AA139" s="16">
        <f t="shared" ca="1" si="430"/>
        <v>-1.290947E-4</v>
      </c>
      <c r="AB139" s="14">
        <f>1</f>
        <v>1</v>
      </c>
      <c r="AD139" s="16">
        <f ca="1">VLOOKUP(AD$94,$BF$43:$FC$57,27,FALSE)</f>
        <v>-3.18996E-2</v>
      </c>
      <c r="AE139" s="16">
        <f t="shared" ref="AE139:AO139" ca="1" si="431">VLOOKUP(AE$94,$BF$43:$FC$57,27,FALSE)</f>
        <v>0.14611869999999999</v>
      </c>
      <c r="AF139" s="16">
        <f t="shared" ca="1" si="431"/>
        <v>6.2417E-2</v>
      </c>
      <c r="AG139" s="16">
        <f t="shared" ca="1" si="431"/>
        <v>-1.751395E-2</v>
      </c>
      <c r="AH139" s="16">
        <f t="shared" ca="1" si="431"/>
        <v>7.6433120000000002E-3</v>
      </c>
      <c r="AI139" s="16">
        <f t="shared" ca="1" si="431"/>
        <v>-2.5916559999999998E-2</v>
      </c>
      <c r="AJ139" s="16">
        <f t="shared" ca="1" si="431"/>
        <v>5.1336409999999999E-2</v>
      </c>
      <c r="AK139" s="16">
        <f t="shared" ca="1" si="431"/>
        <v>-9.0909089999999998E-2</v>
      </c>
      <c r="AL139" s="16">
        <f t="shared" ca="1" si="431"/>
        <v>-8.0689659999999996E-2</v>
      </c>
      <c r="AM139" s="16">
        <f t="shared" ca="1" si="431"/>
        <v>5.0396729999999994E-2</v>
      </c>
      <c r="AN139" s="16">
        <f t="shared" ca="1" si="431"/>
        <v>2.1489970000000001E-3</v>
      </c>
      <c r="AO139" s="16">
        <f t="shared" ca="1" si="431"/>
        <v>-6.7905649999999998E-2</v>
      </c>
      <c r="AP139" s="14">
        <f>1</f>
        <v>1</v>
      </c>
      <c r="AR139" s="16">
        <f ca="1">VLOOKUP(AR$94,$BF$43:$FC$57,36,FALSE)</f>
        <v>-6.0167619999999998E-2</v>
      </c>
      <c r="AS139" s="16">
        <f t="shared" ref="AS139:BC139" ca="1" si="432">VLOOKUP(AS$94,$BF$43:$FC$57,36,FALSE)</f>
        <v>4.1193390000000003E-2</v>
      </c>
      <c r="AT139" s="16">
        <f t="shared" ca="1" si="432"/>
        <v>-7.5452430000000001E-2</v>
      </c>
      <c r="AU139" s="16">
        <f t="shared" ca="1" si="432"/>
        <v>0.1023541</v>
      </c>
      <c r="AV139" s="16">
        <f t="shared" ca="1" si="432"/>
        <v>-7.078574E-2</v>
      </c>
      <c r="AW139" s="16">
        <f t="shared" ca="1" si="432"/>
        <v>9.0487329999999998E-3</v>
      </c>
      <c r="AX139" s="16">
        <f t="shared" ca="1" si="432"/>
        <v>-8.4382719999999994E-2</v>
      </c>
      <c r="AY139" s="16">
        <f t="shared" ca="1" si="432"/>
        <v>-0.10589589999999999</v>
      </c>
      <c r="AZ139" s="16">
        <f t="shared" ca="1" si="432"/>
        <v>-7.7253699999999995E-2</v>
      </c>
      <c r="BA139" s="16">
        <f t="shared" ca="1" si="432"/>
        <v>6.065835E-2</v>
      </c>
      <c r="BB139" s="16">
        <f t="shared" ca="1" si="432"/>
        <v>-4.2381539999999995E-2</v>
      </c>
      <c r="BC139" s="16">
        <f t="shared" ca="1" si="432"/>
        <v>-5.0157170000000001E-2</v>
      </c>
      <c r="BD139" s="14">
        <f>1</f>
        <v>1</v>
      </c>
      <c r="BF139" s="16">
        <f ca="1">VLOOKUP(BF$94,$BF$43:$FC$57,45,FALSE)</f>
        <v>0.10228759999999999</v>
      </c>
      <c r="BG139" s="16">
        <f t="shared" ref="BG139:BQ139" ca="1" si="433">VLOOKUP(BG$94,$BF$43:$FC$57,45,FALSE)</f>
        <v>5.5228369999999999E-2</v>
      </c>
      <c r="BH139" s="16">
        <f t="shared" ca="1" si="433"/>
        <v>4.6632769999999997E-2</v>
      </c>
      <c r="BI139" s="16">
        <f t="shared" ca="1" si="433"/>
        <v>-8.5024669999999997E-3</v>
      </c>
      <c r="BJ139" s="16">
        <f t="shared" ca="1" si="433"/>
        <v>1.769592E-2</v>
      </c>
      <c r="BK139" s="16">
        <f t="shared" ca="1" si="433"/>
        <v>-4.9680619999999995E-2</v>
      </c>
      <c r="BL139" s="16">
        <f t="shared" ca="1" si="433"/>
        <v>7.6335910000000007E-2</v>
      </c>
      <c r="BM139" s="16">
        <f t="shared" ca="1" si="433"/>
        <v>-7.7707449999999997E-2</v>
      </c>
      <c r="BN139" s="16">
        <f t="shared" ca="1" si="433"/>
        <v>-3.8759689999999999E-2</v>
      </c>
      <c r="BO139" s="16">
        <f t="shared" ca="1" si="433"/>
        <v>5.5070430000000004E-2</v>
      </c>
      <c r="BP139" s="16">
        <f t="shared" ca="1" si="433"/>
        <v>1.683629E-2</v>
      </c>
      <c r="BQ139" s="16">
        <f t="shared" ca="1" si="433"/>
        <v>-1.420981E-2</v>
      </c>
      <c r="BR139" s="14">
        <f>1</f>
        <v>1</v>
      </c>
    </row>
    <row r="140" spans="1:70" x14ac:dyDescent="0.25">
      <c r="B140" s="12">
        <f ca="1">VLOOKUP(B$94,$BF$43:$FC$57,60,FALSE)</f>
        <v>5.8522491142721546E-2</v>
      </c>
      <c r="C140" s="12">
        <f t="shared" ref="C140:M140" ca="1" si="434">VLOOKUP(C$94,$BF$43:$FC$57,60,FALSE)</f>
        <v>-1.5789795825815998E-2</v>
      </c>
      <c r="D140" s="12">
        <f t="shared" ca="1" si="434"/>
        <v>-5.1732749037361123E-3</v>
      </c>
      <c r="E140" s="12">
        <f t="shared" ca="1" si="434"/>
        <v>-2.0836660032163081E-2</v>
      </c>
      <c r="F140" s="12">
        <f t="shared" ca="1" si="434"/>
        <v>-1.5027138029495866E-2</v>
      </c>
      <c r="G140" s="12">
        <f t="shared" ca="1" si="434"/>
        <v>-3.8745501464920458E-2</v>
      </c>
      <c r="H140" s="12">
        <f t="shared" ca="1" si="434"/>
        <v>3.5863543080901582E-2</v>
      </c>
      <c r="I140" s="12">
        <f t="shared" ca="1" si="434"/>
        <v>-6.1728540798949849E-2</v>
      </c>
      <c r="J140" s="12">
        <f t="shared" ca="1" si="434"/>
        <v>1.4940883864499604E-2</v>
      </c>
      <c r="K140" s="12">
        <f t="shared" ca="1" si="434"/>
        <v>5.8316017115164778E-2</v>
      </c>
      <c r="L140" s="12">
        <f t="shared" ca="1" si="434"/>
        <v>-1.980848120252442E-2</v>
      </c>
      <c r="M140" s="12">
        <f t="shared" ca="1" si="434"/>
        <v>1.009141923791817E-2</v>
      </c>
      <c r="N140" s="20">
        <f>1</f>
        <v>1</v>
      </c>
      <c r="P140" s="16">
        <f ca="1">VLOOKUP(P$94,$BF$43:$FC$57,69,FALSE)</f>
        <v>-1.8367724653843048E-3</v>
      </c>
      <c r="Q140" s="16">
        <f t="shared" ref="Q140:AA140" ca="1" si="435">VLOOKUP(Q$94,$BF$43:$FC$57,69,FALSE)</f>
        <v>5.179001511482053E-2</v>
      </c>
      <c r="R140" s="16">
        <f t="shared" ca="1" si="435"/>
        <v>-8.7948133576279276E-3</v>
      </c>
      <c r="S140" s="16">
        <f t="shared" ca="1" si="435"/>
        <v>3.2129483616787887E-3</v>
      </c>
      <c r="T140" s="16">
        <f t="shared" ca="1" si="435"/>
        <v>1.9452117569051741E-2</v>
      </c>
      <c r="U140" s="16">
        <f t="shared" ca="1" si="435"/>
        <v>-1.6204338777470451E-2</v>
      </c>
      <c r="V140" s="16">
        <f t="shared" ca="1" si="435"/>
        <v>3.1630456007974171E-2</v>
      </c>
      <c r="W140" s="16">
        <f t="shared" ca="1" si="435"/>
        <v>-6.6114685141655236E-2</v>
      </c>
      <c r="X140" s="16">
        <f t="shared" ca="1" si="435"/>
        <v>-3.665649037999795E-2</v>
      </c>
      <c r="Y140" s="16">
        <f t="shared" ca="1" si="435"/>
        <v>6.9211717999034694E-2</v>
      </c>
      <c r="Z140" s="16">
        <f t="shared" ca="1" si="435"/>
        <v>1.398036575311972E-3</v>
      </c>
      <c r="AA140" s="16">
        <f t="shared" ca="1" si="435"/>
        <v>1.6054333000259439E-4</v>
      </c>
      <c r="AB140" s="14">
        <f>1</f>
        <v>1</v>
      </c>
      <c r="AD140" s="16">
        <f ca="1">VLOOKUP(AD$94,$BF$43:$FC$57,78,FALSE)</f>
        <v>-3.3604077082337945E-2</v>
      </c>
      <c r="AE140" s="16">
        <f t="shared" ref="AE140:AO140" ca="1" si="436">VLOOKUP(AE$94,$BF$43:$FC$57,78,FALSE)</f>
        <v>0.14683586025049447</v>
      </c>
      <c r="AF140" s="16">
        <f t="shared" ca="1" si="436"/>
        <v>6.2365282368156388E-2</v>
      </c>
      <c r="AG140" s="16">
        <f t="shared" ca="1" si="436"/>
        <v>-1.7584201271473168E-2</v>
      </c>
      <c r="AH140" s="16">
        <f t="shared" ca="1" si="436"/>
        <v>5.5073661021617197E-3</v>
      </c>
      <c r="AI140" s="16">
        <f t="shared" ca="1" si="436"/>
        <v>-2.5332055319731542E-2</v>
      </c>
      <c r="AJ140" s="16">
        <f t="shared" ca="1" si="436"/>
        <v>5.254284911491984E-2</v>
      </c>
      <c r="AK140" s="16">
        <f t="shared" ca="1" si="436"/>
        <v>-9.1831286705819484E-2</v>
      </c>
      <c r="AL140" s="16">
        <f t="shared" ca="1" si="436"/>
        <v>-8.024691358024702E-2</v>
      </c>
      <c r="AM140" s="16">
        <f t="shared" ca="1" si="436"/>
        <v>5.0015979546180818E-2</v>
      </c>
      <c r="AN140" s="16">
        <f t="shared" ca="1" si="436"/>
        <v>2.8914929234517112E-3</v>
      </c>
      <c r="AO140" s="16">
        <f t="shared" ca="1" si="436"/>
        <v>-7.3292867981790674E-2</v>
      </c>
      <c r="AP140" s="14">
        <f>1</f>
        <v>1</v>
      </c>
      <c r="AR140" s="16">
        <f ca="1">VLOOKUP(AR$94,$BF$43:$FC$57,87,FALSE)</f>
        <v>-6.1952174545567951E-2</v>
      </c>
      <c r="AS140" s="16">
        <f t="shared" ref="AS140:BC140" ca="1" si="437">VLOOKUP(AS$94,$BF$43:$FC$57,87,FALSE)</f>
        <v>4.2120948762051177E-2</v>
      </c>
      <c r="AT140" s="16">
        <f t="shared" ca="1" si="437"/>
        <v>-7.4766563145794315E-2</v>
      </c>
      <c r="AU140" s="16">
        <f t="shared" ca="1" si="437"/>
        <v>0.10279111181321748</v>
      </c>
      <c r="AV140" s="16">
        <f t="shared" ca="1" si="437"/>
        <v>-7.0548426196236511E-2</v>
      </c>
      <c r="AW140" s="16">
        <f t="shared" ca="1" si="437"/>
        <v>9.8209151954560432E-3</v>
      </c>
      <c r="AX140" s="16">
        <f t="shared" ca="1" si="437"/>
        <v>-8.3569437034889033E-2</v>
      </c>
      <c r="AY140" s="16">
        <f t="shared" ca="1" si="437"/>
        <v>-0.10521971975296653</v>
      </c>
      <c r="AZ140" s="16">
        <f t="shared" ca="1" si="437"/>
        <v>-7.6755466685504828E-2</v>
      </c>
      <c r="BA140" s="16">
        <f t="shared" ca="1" si="437"/>
        <v>6.1024919921687924E-2</v>
      </c>
      <c r="BB140" s="16">
        <f t="shared" ca="1" si="437"/>
        <v>-4.1903002106021277E-2</v>
      </c>
      <c r="BC140" s="16">
        <f t="shared" ca="1" si="437"/>
        <v>-4.2820258398538445E-2</v>
      </c>
      <c r="BD140" s="14">
        <f>1</f>
        <v>1</v>
      </c>
      <c r="BF140" s="16">
        <f ca="1">VLOOKUP(BF$94,$BF$43:$FC$57,96,FALSE)</f>
        <v>9.8688415386138886E-2</v>
      </c>
      <c r="BG140" s="16">
        <f t="shared" ref="BG140:BQ140" ca="1" si="438">VLOOKUP(BG$94,$BF$43:$FC$57,96,FALSE)</f>
        <v>5.5829578041786225E-2</v>
      </c>
      <c r="BH140" s="16">
        <f t="shared" ca="1" si="438"/>
        <v>4.5249255028557193E-2</v>
      </c>
      <c r="BI140" s="16">
        <f t="shared" ca="1" si="438"/>
        <v>-7.9364490144400706E-3</v>
      </c>
      <c r="BJ140" s="16">
        <f t="shared" ca="1" si="438"/>
        <v>1.7055064134225348E-2</v>
      </c>
      <c r="BK140" s="16">
        <f t="shared" ca="1" si="438"/>
        <v>-4.9446304403811522E-2</v>
      </c>
      <c r="BL140" s="16">
        <f t="shared" ca="1" si="438"/>
        <v>7.7013585168556734E-2</v>
      </c>
      <c r="BM140" s="16">
        <f t="shared" ca="1" si="438"/>
        <v>-7.7256457803268799E-2</v>
      </c>
      <c r="BN140" s="16">
        <f t="shared" ca="1" si="438"/>
        <v>-3.8384546481286738E-2</v>
      </c>
      <c r="BO140" s="16">
        <f t="shared" ca="1" si="438"/>
        <v>5.5509205634350405E-2</v>
      </c>
      <c r="BP140" s="16">
        <f t="shared" ca="1" si="438"/>
        <v>1.7266518302509401E-2</v>
      </c>
      <c r="BQ140" s="16">
        <f t="shared" ca="1" si="438"/>
        <v>-1.9274290887145412E-2</v>
      </c>
      <c r="BR140" s="14">
        <f>1</f>
        <v>1</v>
      </c>
    </row>
    <row r="141" spans="1:70" x14ac:dyDescent="0.25">
      <c r="B141" s="12" t="str">
        <f ca="1">VLOOKUP(B$94,$BF$59:$FC$70,9,FALSE)</f>
        <v/>
      </c>
      <c r="C141" s="12" t="str">
        <f t="shared" ref="C141:M141" ca="1" si="439">VLOOKUP(C$94,$BF$59:$FC$70,9,FALSE)</f>
        <v/>
      </c>
      <c r="D141" s="12" t="str">
        <f t="shared" ca="1" si="439"/>
        <v/>
      </c>
      <c r="E141" s="12" t="str">
        <f t="shared" ca="1" si="439"/>
        <v/>
      </c>
      <c r="F141" s="12" t="str">
        <f t="shared" ca="1" si="439"/>
        <v/>
      </c>
      <c r="G141" s="12" t="str">
        <f t="shared" ca="1" si="439"/>
        <v/>
      </c>
      <c r="H141" s="12" t="str">
        <f t="shared" ca="1" si="439"/>
        <v/>
      </c>
      <c r="I141" s="12" t="str">
        <f t="shared" ca="1" si="439"/>
        <v/>
      </c>
      <c r="J141" s="12" t="str">
        <f t="shared" ca="1" si="439"/>
        <v/>
      </c>
      <c r="K141" s="12" t="str">
        <f t="shared" ca="1" si="439"/>
        <v/>
      </c>
      <c r="L141" s="12" t="str">
        <f t="shared" ca="1" si="439"/>
        <v/>
      </c>
      <c r="M141" s="12" t="str">
        <f t="shared" ca="1" si="439"/>
        <v/>
      </c>
      <c r="N141" s="20" t="str">
        <f>K9</f>
        <v>Open-End Investment Company</v>
      </c>
      <c r="P141" s="18" t="str">
        <f ca="1">VLOOKUP(P$94,$BF$59:$FC$70,18,FALSE)</f>
        <v/>
      </c>
      <c r="Q141" s="18" t="str">
        <f t="shared" ref="Q141:AA141" ca="1" si="440">VLOOKUP(Q$94,$BF$59:$FC$70,18,FALSE)</f>
        <v/>
      </c>
      <c r="R141" s="18" t="str">
        <f t="shared" ca="1" si="440"/>
        <v/>
      </c>
      <c r="S141" s="18" t="str">
        <f t="shared" ca="1" si="440"/>
        <v/>
      </c>
      <c r="T141" s="18" t="str">
        <f t="shared" ca="1" si="440"/>
        <v/>
      </c>
      <c r="U141" s="18" t="str">
        <f t="shared" ca="1" si="440"/>
        <v/>
      </c>
      <c r="V141" s="18" t="str">
        <f t="shared" ca="1" si="440"/>
        <v/>
      </c>
      <c r="W141" s="18" t="str">
        <f t="shared" ca="1" si="440"/>
        <v/>
      </c>
      <c r="X141" s="18" t="str">
        <f t="shared" ca="1" si="440"/>
        <v/>
      </c>
      <c r="Y141" s="16">
        <f t="shared" ca="1" si="440"/>
        <v>1.8161899999999998E-2</v>
      </c>
      <c r="Z141" s="16">
        <f t="shared" ca="1" si="440"/>
        <v>3.1639349999999997E-2</v>
      </c>
      <c r="AA141" s="16">
        <f t="shared" ca="1" si="440"/>
        <v>-1.003657E-2</v>
      </c>
      <c r="AB141" s="14">
        <f>T9</f>
        <v>0</v>
      </c>
      <c r="AD141" s="16">
        <f ca="1">VLOOKUP(AD$94,$BF$59:$FC$70,28,FALSE)</f>
        <v>-1.242679E-2</v>
      </c>
      <c r="AE141" s="16">
        <f t="shared" ref="AE141:AO141" ca="1" si="441">VLOOKUP(AE$94,$BF$59:$FC$70,28,FALSE)</f>
        <v>4.9608739999999998E-2</v>
      </c>
      <c r="AF141" s="16">
        <f t="shared" ca="1" si="441"/>
        <v>1.6825449999999999E-2</v>
      </c>
      <c r="AG141" s="16">
        <f t="shared" ca="1" si="441"/>
        <v>1.6822440000000001E-2</v>
      </c>
      <c r="AH141" s="16">
        <f t="shared" ca="1" si="441"/>
        <v>2.7940239999999998E-2</v>
      </c>
      <c r="AI141" s="16">
        <f t="shared" ca="1" si="441"/>
        <v>2.9069360000000002E-3</v>
      </c>
      <c r="AJ141" s="16">
        <f t="shared" ca="1" si="441"/>
        <v>-3.089718E-2</v>
      </c>
      <c r="AK141" s="16">
        <f t="shared" ca="1" si="441"/>
        <v>6.3938209999999992E-3</v>
      </c>
      <c r="AL141" s="16">
        <f t="shared" ca="1" si="441"/>
        <v>1.8781570000000001E-2</v>
      </c>
      <c r="AM141" s="16">
        <f t="shared" ca="1" si="441"/>
        <v>-4.5193009999999999E-2</v>
      </c>
      <c r="AN141" s="16">
        <f t="shared" ca="1" si="441"/>
        <v>3.6587210000000002E-2</v>
      </c>
      <c r="AO141" s="16">
        <f t="shared" ca="1" si="441"/>
        <v>-3.0070340000000001E-2</v>
      </c>
      <c r="AP141" s="14">
        <f>AC9</f>
        <v>0</v>
      </c>
      <c r="AR141" s="16">
        <f ca="1">VLOOKUP(AR$94,$BF$59:$FC$70,36,FALSE)</f>
        <v>-9.664768E-2</v>
      </c>
      <c r="AS141" s="16">
        <f t="shared" ref="AS141:BC141" ca="1" si="442">VLOOKUP(AS$94,$BF$59:$FC$70,36,FALSE)</f>
        <v>1.7957190000000001E-2</v>
      </c>
      <c r="AT141" s="16">
        <f t="shared" ca="1" si="442"/>
        <v>8.7511690000000003E-2</v>
      </c>
      <c r="AU141" s="16">
        <f t="shared" ca="1" si="442"/>
        <v>2.6136740000000002E-2</v>
      </c>
      <c r="AV141" s="16">
        <f t="shared" ca="1" si="442"/>
        <v>-9.5130419999999989E-4</v>
      </c>
      <c r="AW141" s="16">
        <f t="shared" ca="1" si="442"/>
        <v>4.0722690000000006E-2</v>
      </c>
      <c r="AX141" s="16">
        <f t="shared" ca="1" si="442"/>
        <v>9.780902000000001E-3</v>
      </c>
      <c r="AY141" s="16">
        <f t="shared" ca="1" si="442"/>
        <v>7.8647729999999999E-2</v>
      </c>
      <c r="AZ141" s="16">
        <f t="shared" ca="1" si="442"/>
        <v>-0.1341319</v>
      </c>
      <c r="BA141" s="16">
        <f t="shared" ca="1" si="442"/>
        <v>-2.2769800000000001E-3</v>
      </c>
      <c r="BB141" s="16">
        <f t="shared" ca="1" si="442"/>
        <v>-4.6601039999999996E-2</v>
      </c>
      <c r="BC141" s="16">
        <f t="shared" ca="1" si="442"/>
        <v>-9.4002440000000007E-2</v>
      </c>
      <c r="BD141" s="14">
        <f>AL9</f>
        <v>0</v>
      </c>
      <c r="BF141" s="16">
        <f ca="1">VLOOKUP(BF$94,$BF$59:$FC$70,45,FALSE)</f>
        <v>1.5761250000000001E-2</v>
      </c>
      <c r="BG141" s="16">
        <f t="shared" ref="BG141:BQ141" ca="1" si="443">VLOOKUP(BG$94,$BF$59:$FC$70,45,FALSE)</f>
        <v>7.1164820000000004E-2</v>
      </c>
      <c r="BH141" s="16">
        <f t="shared" ca="1" si="443"/>
        <v>-1.817612E-2</v>
      </c>
      <c r="BI141" s="16">
        <f t="shared" ca="1" si="443"/>
        <v>2.91148E-2</v>
      </c>
      <c r="BJ141" s="16">
        <f t="shared" ca="1" si="443"/>
        <v>1.6156859999999999E-2</v>
      </c>
      <c r="BK141" s="16">
        <f t="shared" ca="1" si="443"/>
        <v>2.577956E-2</v>
      </c>
      <c r="BL141" s="16">
        <f t="shared" ca="1" si="443"/>
        <v>-3.8202879999999998E-3</v>
      </c>
      <c r="BM141" s="16">
        <f t="shared" ca="1" si="443"/>
        <v>3.4703200000000003E-2</v>
      </c>
      <c r="BN141" s="16">
        <f t="shared" ca="1" si="443"/>
        <v>5.0750219999999999E-2</v>
      </c>
      <c r="BO141" s="16">
        <f t="shared" ca="1" si="443"/>
        <v>-3.5261879999999995E-2</v>
      </c>
      <c r="BP141" s="16">
        <f t="shared" ca="1" si="443"/>
        <v>3.7941559999999999E-2</v>
      </c>
      <c r="BQ141" s="16">
        <f t="shared" ca="1" si="443"/>
        <v>-2.8011210000000002E-2</v>
      </c>
      <c r="BR141" s="14">
        <f>AU9</f>
        <v>0</v>
      </c>
    </row>
    <row r="142" spans="1:70" x14ac:dyDescent="0.25">
      <c r="B142" s="12">
        <f ca="1">VLOOKUP(B$94,$BF$59:$FC$70,60,FALSE)</f>
        <v>1.1576984973238256E-2</v>
      </c>
      <c r="C142" s="12">
        <f t="shared" ref="C142:M142" ca="1" si="444">VLOOKUP(C$94,$BF$59:$FC$70,60,FALSE)</f>
        <v>5.1584365840886555E-2</v>
      </c>
      <c r="D142" s="12">
        <f t="shared" ca="1" si="444"/>
        <v>-3.5156916658770634E-4</v>
      </c>
      <c r="E142" s="12">
        <f t="shared" ca="1" si="444"/>
        <v>3.6374217843914487E-2</v>
      </c>
      <c r="F142" s="12">
        <f t="shared" ca="1" si="444"/>
        <v>2.8076665840562998E-2</v>
      </c>
      <c r="G142" s="12">
        <f t="shared" ca="1" si="444"/>
        <v>1.1522591543357729E-2</v>
      </c>
      <c r="H142" s="12">
        <f t="shared" ca="1" si="444"/>
        <v>5.8192255864283841E-3</v>
      </c>
      <c r="I142" s="12">
        <f t="shared" ca="1" si="444"/>
        <v>2.068885624720234E-2</v>
      </c>
      <c r="J142" s="12">
        <f t="shared" ca="1" si="444"/>
        <v>-6.4726695677309043E-2</v>
      </c>
      <c r="K142" s="12">
        <f t="shared" ca="1" si="444"/>
        <v>6.867275350927099E-2</v>
      </c>
      <c r="L142" s="12">
        <f t="shared" ca="1" si="444"/>
        <v>1.4535775276797613E-2</v>
      </c>
      <c r="M142" s="12">
        <f t="shared" ca="1" si="444"/>
        <v>7.300198118767769E-3</v>
      </c>
      <c r="N142" s="20">
        <f>BJ9</f>
        <v>0</v>
      </c>
      <c r="P142" s="18">
        <f ca="1">VLOOKUP(P$94,$BF$59:$FC$70,69,FALSE)</f>
        <v>-2.7581306904866466E-2</v>
      </c>
      <c r="Q142" s="18">
        <f t="shared" ref="Q142:AA142" ca="1" si="445">VLOOKUP(Q$94,$BF$59:$FC$70,69,FALSE)</f>
        <v>5.721042092971327E-2</v>
      </c>
      <c r="R142" s="18">
        <f t="shared" ca="1" si="445"/>
        <v>-2.8360533472202087E-2</v>
      </c>
      <c r="S142" s="18">
        <f t="shared" ca="1" si="445"/>
        <v>-1.1519533602500194E-2</v>
      </c>
      <c r="T142" s="18">
        <f t="shared" ca="1" si="445"/>
        <v>3.5846025616252199E-2</v>
      </c>
      <c r="U142" s="18">
        <f t="shared" ca="1" si="445"/>
        <v>2.1228582088305591E-2</v>
      </c>
      <c r="V142" s="18">
        <f t="shared" ca="1" si="445"/>
        <v>-2.01929460326375E-2</v>
      </c>
      <c r="W142" s="18">
        <f t="shared" ca="1" si="445"/>
        <v>3.1436084367521884E-2</v>
      </c>
      <c r="X142" s="18">
        <f t="shared" ca="1" si="445"/>
        <v>-2.0006609519056317E-2</v>
      </c>
      <c r="Y142" s="16">
        <f t="shared" ca="1" si="445"/>
        <v>8.5179684607369285E-3</v>
      </c>
      <c r="Z142" s="16">
        <f t="shared" ca="1" si="445"/>
        <v>3.1669354172822524E-2</v>
      </c>
      <c r="AA142" s="16">
        <f t="shared" ca="1" si="445"/>
        <v>-1.0044105429703944E-2</v>
      </c>
      <c r="AB142" s="14">
        <f>BS9</f>
        <v>0</v>
      </c>
      <c r="AD142" s="16">
        <f ca="1">VLOOKUP(AD$94,$BF$59:$FC$70,78,FALSE)</f>
        <v>3.4531031264582339E-2</v>
      </c>
      <c r="AE142" s="16">
        <f t="shared" ref="AE142:AO142" ca="1" si="446">VLOOKUP(AE$94,$BF$59:$FC$70,78,FALSE)</f>
        <v>5.7585325514960123E-2</v>
      </c>
      <c r="AF142" s="16">
        <f t="shared" ca="1" si="446"/>
        <v>8.814330395223063E-3</v>
      </c>
      <c r="AG142" s="16">
        <f t="shared" ca="1" si="446"/>
        <v>-4.9323562570461436E-3</v>
      </c>
      <c r="AH142" s="16">
        <f t="shared" ca="1" si="446"/>
        <v>4.6735589859792986E-3</v>
      </c>
      <c r="AI142" s="16">
        <f t="shared" ca="1" si="446"/>
        <v>-4.4685649844939411E-2</v>
      </c>
      <c r="AJ142" s="16">
        <f t="shared" ca="1" si="446"/>
        <v>-1.4755791648221928E-2</v>
      </c>
      <c r="AK142" s="16">
        <f t="shared" ca="1" si="446"/>
        <v>1.5426089561180188E-2</v>
      </c>
      <c r="AL142" s="16">
        <f t="shared" ca="1" si="446"/>
        <v>2.3008849557522158E-2</v>
      </c>
      <c r="AM142" s="16">
        <f t="shared" ca="1" si="446"/>
        <v>-5.1614763552479792E-2</v>
      </c>
      <c r="AN142" s="16">
        <f t="shared" ca="1" si="446"/>
        <v>2.2955305564001292E-2</v>
      </c>
      <c r="AO142" s="16">
        <f t="shared" ca="1" si="446"/>
        <v>-6.6874721355327779E-2</v>
      </c>
      <c r="AP142" s="14">
        <f>BB9</f>
        <v>0</v>
      </c>
      <c r="AR142" s="16">
        <f ca="1">VLOOKUP(AR$94,$BF$59:$FC$70,87,FALSE)</f>
        <v>-9.4622189059260384E-2</v>
      </c>
      <c r="AS142" s="16">
        <f t="shared" ref="AS142:BC142" ca="1" si="447">VLOOKUP(AS$94,$BF$59:$FC$70,87,FALSE)</f>
        <v>1.836249050419381E-2</v>
      </c>
      <c r="AT142" s="16">
        <f t="shared" ca="1" si="447"/>
        <v>8.821403529364534E-2</v>
      </c>
      <c r="AU142" s="16">
        <f t="shared" ca="1" si="447"/>
        <v>2.6653458208143882E-2</v>
      </c>
      <c r="AV142" s="16">
        <f t="shared" ca="1" si="447"/>
        <v>-7.7690947622202438E-4</v>
      </c>
      <c r="AW142" s="16">
        <f t="shared" ca="1" si="447"/>
        <v>4.145585950524134E-2</v>
      </c>
      <c r="AX142" s="16">
        <f t="shared" ca="1" si="447"/>
        <v>1.0400089268871931E-2</v>
      </c>
      <c r="AY142" s="16">
        <f t="shared" ca="1" si="447"/>
        <v>7.9463746908735255E-2</v>
      </c>
      <c r="AZ142" s="16">
        <f t="shared" ca="1" si="447"/>
        <v>-0.13335939745594677</v>
      </c>
      <c r="BA142" s="16">
        <f t="shared" ca="1" si="447"/>
        <v>-1.2963121717586065E-3</v>
      </c>
      <c r="BB142" s="16">
        <f t="shared" ca="1" si="447"/>
        <v>-4.6018727486671754E-2</v>
      </c>
      <c r="BC142" s="16">
        <f t="shared" ca="1" si="447"/>
        <v>-9.1517277320250834E-2</v>
      </c>
      <c r="BD142" s="14">
        <f>BK9</f>
        <v>0</v>
      </c>
      <c r="BF142" s="16">
        <f ca="1">VLOOKUP(BF$94,$BF$59:$FC$70,96,FALSE)</f>
        <v>1.3657601533485169E-2</v>
      </c>
      <c r="BG142" s="16">
        <f t="shared" ref="BG142:BQ142" ca="1" si="448">VLOOKUP(BG$94,$BF$59:$FC$70,96,FALSE)</f>
        <v>7.0258189983990693E-2</v>
      </c>
      <c r="BH142" s="16">
        <f t="shared" ca="1" si="448"/>
        <v>-1.9014155205300726E-2</v>
      </c>
      <c r="BI142" s="16">
        <f t="shared" ca="1" si="448"/>
        <v>2.928895984280978E-2</v>
      </c>
      <c r="BJ142" s="16">
        <f t="shared" ca="1" si="448"/>
        <v>1.5152419018075534E-2</v>
      </c>
      <c r="BK142" s="16">
        <f t="shared" ca="1" si="448"/>
        <v>2.642455583632056E-2</v>
      </c>
      <c r="BL142" s="16">
        <f t="shared" ca="1" si="448"/>
        <v>-3.4446564885495228E-3</v>
      </c>
      <c r="BM142" s="16">
        <f t="shared" ca="1" si="448"/>
        <v>3.4565631612711638E-2</v>
      </c>
      <c r="BN142" s="16">
        <f t="shared" ca="1" si="448"/>
        <v>5.1421114494349739E-2</v>
      </c>
      <c r="BO142" s="16">
        <f t="shared" ca="1" si="448"/>
        <v>-3.5042471722195281E-2</v>
      </c>
      <c r="BP142" s="16">
        <f t="shared" ca="1" si="448"/>
        <v>3.8531708385025183E-2</v>
      </c>
      <c r="BQ142" s="16">
        <f t="shared" ca="1" si="448"/>
        <v>-2.4251633757290537E-2</v>
      </c>
      <c r="BR142" s="14">
        <f>BT9</f>
        <v>0</v>
      </c>
    </row>
    <row r="143" spans="1:70" x14ac:dyDescent="0.25">
      <c r="B143"/>
      <c r="C143"/>
      <c r="N143" s="19"/>
      <c r="BB143" s="11"/>
    </row>
    <row r="144" spans="1:70" ht="15.75" x14ac:dyDescent="0.25">
      <c r="A144" s="1" t="s">
        <v>10</v>
      </c>
      <c r="B144"/>
      <c r="C144"/>
      <c r="N144" s="19"/>
      <c r="O144" s="1" t="s">
        <v>8</v>
      </c>
      <c r="BB144" s="11"/>
    </row>
    <row r="145" spans="2:70" x14ac:dyDescent="0.25">
      <c r="B145" s="12">
        <f t="shared" ref="B145:M145" ca="1" si="449">+VLOOKUP(B$94,$BF$4:$FC$15,10,FALSE)</f>
        <v>-1.5884119999999998E-2</v>
      </c>
      <c r="C145" s="12">
        <f t="shared" ca="1" si="449"/>
        <v>2.3137439999999998E-4</v>
      </c>
      <c r="D145" s="12">
        <f t="shared" ca="1" si="449"/>
        <v>2.6659730000000003E-2</v>
      </c>
      <c r="E145" s="12">
        <f t="shared" ca="1" si="449"/>
        <v>-1.053343E-2</v>
      </c>
      <c r="F145" s="12">
        <f t="shared" ca="1" si="449"/>
        <v>3.4340589999999997E-2</v>
      </c>
      <c r="G145" s="12">
        <f t="shared" ca="1" si="449"/>
        <v>4.2086609999999998E-3</v>
      </c>
      <c r="H145" s="12">
        <f t="shared" ca="1" si="449"/>
        <v>-1.0312120000000001E-2</v>
      </c>
      <c r="I145" s="12" t="str">
        <f t="shared" ca="1" si="449"/>
        <v/>
      </c>
      <c r="J145" s="12" t="str">
        <f t="shared" ca="1" si="449"/>
        <v/>
      </c>
      <c r="K145" s="12" t="str">
        <f t="shared" ca="1" si="449"/>
        <v/>
      </c>
      <c r="L145" s="12" t="str">
        <f t="shared" ca="1" si="449"/>
        <v/>
      </c>
      <c r="M145" s="12" t="str">
        <f t="shared" ca="1" si="449"/>
        <v/>
      </c>
      <c r="N145" s="20">
        <f>1</f>
        <v>1</v>
      </c>
      <c r="P145" s="12">
        <f ca="1">+VLOOKUP(P$94,$BF$4:$FC$15,19,FALSE)</f>
        <v>4.8581239999999998E-2</v>
      </c>
      <c r="Q145" s="12">
        <f t="shared" ref="Q145:AA145" ca="1" si="450">+VLOOKUP(Q$94,$BF$4:$FC$15,19,FALSE)</f>
        <v>-2.9920019999999999E-2</v>
      </c>
      <c r="R145" s="12">
        <f t="shared" ca="1" si="450"/>
        <v>-1.1918489999999999E-2</v>
      </c>
      <c r="S145" s="12">
        <f t="shared" ca="1" si="450"/>
        <v>1.542009E-3</v>
      </c>
      <c r="T145" s="12">
        <f t="shared" ca="1" si="450"/>
        <v>1.0834999999999999E-2</v>
      </c>
      <c r="U145" s="12">
        <f t="shared" ca="1" si="450"/>
        <v>-1.84484E-2</v>
      </c>
      <c r="V145" s="12">
        <f t="shared" ca="1" si="450"/>
        <v>2.7235550000000001E-2</v>
      </c>
      <c r="W145" s="12" t="str">
        <f t="shared" ca="1" si="450"/>
        <v/>
      </c>
      <c r="X145" s="12" t="str">
        <f t="shared" ca="1" si="450"/>
        <v/>
      </c>
      <c r="Y145" s="12" t="str">
        <f t="shared" ca="1" si="450"/>
        <v/>
      </c>
      <c r="Z145" s="12" t="str">
        <f t="shared" ca="1" si="450"/>
        <v/>
      </c>
      <c r="AA145" s="12" t="str">
        <f t="shared" ca="1" si="450"/>
        <v/>
      </c>
      <c r="AB145" s="14">
        <f>1</f>
        <v>1</v>
      </c>
      <c r="AD145" s="12">
        <f ca="1">+VLOOKUP(AD$94,$BF$4:$FC$15,28,FALSE)</f>
        <v>3.9543420000000003E-2</v>
      </c>
      <c r="AE145" s="12">
        <f t="shared" ref="AE145:AO145" ca="1" si="451">+VLOOKUP(AE$94,$BF$4:$FC$15,28,FALSE)</f>
        <v>-4.4134710000000001E-2</v>
      </c>
      <c r="AF145" s="12">
        <f t="shared" ca="1" si="451"/>
        <v>-2.997814E-2</v>
      </c>
      <c r="AG145" s="12">
        <f t="shared" ca="1" si="451"/>
        <v>5.2940029999999999E-2</v>
      </c>
      <c r="AH145" s="12">
        <f t="shared" ca="1" si="451"/>
        <v>-4.0593980000000002E-2</v>
      </c>
      <c r="AI145" s="12">
        <f t="shared" ca="1" si="451"/>
        <v>-4.5294649999999999E-3</v>
      </c>
      <c r="AJ145" s="12">
        <f t="shared" ca="1" si="451"/>
        <v>4.7516679999999999E-2</v>
      </c>
      <c r="AK145" s="12" t="str">
        <f t="shared" ca="1" si="451"/>
        <v/>
      </c>
      <c r="AL145" s="12" t="str">
        <f t="shared" ca="1" si="451"/>
        <v/>
      </c>
      <c r="AM145" s="12" t="str">
        <f t="shared" ca="1" si="451"/>
        <v/>
      </c>
      <c r="AN145" s="12" t="str">
        <f t="shared" ca="1" si="451"/>
        <v/>
      </c>
      <c r="AO145" s="12" t="str">
        <f t="shared" ca="1" si="451"/>
        <v/>
      </c>
      <c r="AP145" s="14">
        <f>1</f>
        <v>1</v>
      </c>
      <c r="AR145" s="12">
        <f ca="1">+VLOOKUP(AR$94,$BF$4:$FC$15,37,FALSE)</f>
        <v>3.1512470000000001E-2</v>
      </c>
      <c r="AS145" s="12">
        <f t="shared" ref="AS145:BC145" ca="1" si="452">+VLOOKUP(AS$94,$BF$4:$FC$15,37,FALSE)</f>
        <v>-3.7760330000000002E-2</v>
      </c>
      <c r="AT145" s="12">
        <f t="shared" ca="1" si="452"/>
        <v>-2.1099820000000002E-2</v>
      </c>
      <c r="AU145" s="12">
        <f t="shared" ca="1" si="452"/>
        <v>4.9586720000000001E-2</v>
      </c>
      <c r="AV145" s="12">
        <f t="shared" ca="1" si="452"/>
        <v>-1.2025600000000001E-2</v>
      </c>
      <c r="AW145" s="12">
        <f t="shared" ca="1" si="452"/>
        <v>-8.3650510000000001E-3</v>
      </c>
      <c r="AX145" s="12">
        <f t="shared" ca="1" si="452"/>
        <v>3.469204E-2</v>
      </c>
      <c r="AY145" s="12" t="str">
        <f t="shared" ca="1" si="452"/>
        <v/>
      </c>
      <c r="AZ145" s="12" t="str">
        <f t="shared" ca="1" si="452"/>
        <v/>
      </c>
      <c r="BA145" s="12" t="str">
        <f t="shared" ca="1" si="452"/>
        <v/>
      </c>
      <c r="BB145" s="12" t="str">
        <f t="shared" ca="1" si="452"/>
        <v/>
      </c>
      <c r="BC145" s="12" t="str">
        <f t="shared" ca="1" si="452"/>
        <v/>
      </c>
      <c r="BD145" s="14">
        <f>1</f>
        <v>1</v>
      </c>
      <c r="BF145" s="12">
        <f ca="1">+VLOOKUP(BF$94,$BF$4:$FC$15,46,FALSE)</f>
        <v>1.177392E-2</v>
      </c>
      <c r="BG145" s="12">
        <f t="shared" ref="BG145:BQ145" ca="1" si="453">+VLOOKUP(BG$94,$BF$4:$FC$15,46,FALSE)</f>
        <v>-3.4222920000000004E-2</v>
      </c>
      <c r="BH145" s="12">
        <f t="shared" ca="1" si="453"/>
        <v>-1.072822E-2</v>
      </c>
      <c r="BI145" s="12">
        <f t="shared" ca="1" si="453"/>
        <v>0.1215981</v>
      </c>
      <c r="BJ145" s="12">
        <f t="shared" ca="1" si="453"/>
        <v>2.7982330000000003E-2</v>
      </c>
      <c r="BK145" s="12">
        <f t="shared" ca="1" si="453"/>
        <v>7.1633239999999996E-3</v>
      </c>
      <c r="BL145" s="12">
        <f t="shared" ca="1" si="453"/>
        <v>2.4146290000000001E-2</v>
      </c>
      <c r="BM145" s="12" t="str">
        <f t="shared" ca="1" si="453"/>
        <v/>
      </c>
      <c r="BN145" s="12" t="str">
        <f t="shared" ca="1" si="453"/>
        <v/>
      </c>
      <c r="BO145" s="12" t="str">
        <f t="shared" ca="1" si="453"/>
        <v/>
      </c>
      <c r="BP145" s="12" t="str">
        <f t="shared" ca="1" si="453"/>
        <v/>
      </c>
      <c r="BQ145" s="12" t="str">
        <f t="shared" ca="1" si="453"/>
        <v/>
      </c>
      <c r="BR145" s="14">
        <f>1</f>
        <v>1</v>
      </c>
    </row>
    <row r="146" spans="2:70" x14ac:dyDescent="0.25">
      <c r="B146" s="12">
        <f t="shared" ref="B146:M146" ca="1" si="454">VLOOKUP(B$94,$BF$4:$FC$15,61,FALSE)</f>
        <v>-1.5545969921191019E-2</v>
      </c>
      <c r="C146" s="12">
        <f t="shared" ca="1" si="454"/>
        <v>3.581419619174151E-4</v>
      </c>
      <c r="D146" s="12">
        <f t="shared" ca="1" si="454"/>
        <v>2.6681683521889318E-2</v>
      </c>
      <c r="E146" s="12">
        <f t="shared" ca="1" si="454"/>
        <v>-1.033985659391891E-2</v>
      </c>
      <c r="F146" s="12">
        <f t="shared" ca="1" si="454"/>
        <v>3.4324397553851194E-2</v>
      </c>
      <c r="G146" s="12">
        <f t="shared" ca="1" si="454"/>
        <v>4.376302248642638E-3</v>
      </c>
      <c r="H146" s="12">
        <f t="shared" ca="1" si="454"/>
        <v>-1.0052294811643121E-2</v>
      </c>
      <c r="I146" s="12">
        <f t="shared" ca="1" si="454"/>
        <v>8.0238265875807319E-3</v>
      </c>
      <c r="J146" s="12" t="str">
        <f t="shared" ca="1" si="454"/>
        <v/>
      </c>
      <c r="K146" s="12" t="str">
        <f t="shared" ca="1" si="454"/>
        <v/>
      </c>
      <c r="L146" s="12" t="str">
        <f t="shared" ca="1" si="454"/>
        <v/>
      </c>
      <c r="M146" s="12" t="str">
        <f t="shared" ca="1" si="454"/>
        <v/>
      </c>
      <c r="N146" s="20">
        <f>1</f>
        <v>1</v>
      </c>
      <c r="P146" s="12">
        <f ca="1">VLOOKUP(P$94,$BF$4:$FC$15,70,FALSE)</f>
        <v>4.9086763839434389E-2</v>
      </c>
      <c r="Q146" s="12">
        <f t="shared" ref="Q146:AA146" ca="1" si="455">VLOOKUP(Q$94,$BF$4:$FC$15,70,FALSE)</f>
        <v>-2.9597547583932026E-2</v>
      </c>
      <c r="R146" s="12">
        <f t="shared" ca="1" si="455"/>
        <v>-1.0538931282343355E-2</v>
      </c>
      <c r="S146" s="12">
        <f t="shared" ca="1" si="455"/>
        <v>6.7210209557797126E-4</v>
      </c>
      <c r="T146" s="12">
        <f t="shared" ca="1" si="455"/>
        <v>1.101144057089579E-2</v>
      </c>
      <c r="U146" s="12">
        <f t="shared" ca="1" si="455"/>
        <v>-1.8161134009734351E-2</v>
      </c>
      <c r="V146" s="12">
        <f t="shared" ca="1" si="455"/>
        <v>2.7613559391462986E-2</v>
      </c>
      <c r="W146" s="12">
        <f t="shared" ca="1" si="455"/>
        <v>-1.304070522311641E-3</v>
      </c>
      <c r="X146" s="12" t="str">
        <f t="shared" ca="1" si="455"/>
        <v/>
      </c>
      <c r="Y146" s="12" t="str">
        <f t="shared" ca="1" si="455"/>
        <v/>
      </c>
      <c r="Z146" s="12" t="str">
        <f t="shared" ca="1" si="455"/>
        <v/>
      </c>
      <c r="AA146" s="12" t="str">
        <f t="shared" ca="1" si="455"/>
        <v/>
      </c>
      <c r="AB146" s="14">
        <f>1</f>
        <v>1</v>
      </c>
      <c r="AD146" s="12">
        <f ca="1">VLOOKUP(AD$94,$BF$4:$FC$15,79,FALSE)</f>
        <v>3.9681322263340653E-2</v>
      </c>
      <c r="AE146" s="12">
        <f t="shared" ref="AE146:AO146" ca="1" si="456">VLOOKUP(AE$94,$BF$4:$FC$15,79,FALSE)</f>
        <v>-4.3980819770390457E-2</v>
      </c>
      <c r="AF146" s="12">
        <f t="shared" ca="1" si="456"/>
        <v>-2.9949216545857086E-2</v>
      </c>
      <c r="AG146" s="12">
        <f t="shared" ca="1" si="456"/>
        <v>5.2142526884125996E-2</v>
      </c>
      <c r="AH146" s="12">
        <f t="shared" ca="1" si="456"/>
        <v>-4.4384276257034748E-2</v>
      </c>
      <c r="AI146" s="12">
        <f t="shared" ca="1" si="456"/>
        <v>-4.9892205146462145E-3</v>
      </c>
      <c r="AJ146" s="12">
        <f t="shared" ca="1" si="456"/>
        <v>4.7742102202984776E-2</v>
      </c>
      <c r="AK146" s="12">
        <f t="shared" ca="1" si="456"/>
        <v>-1.7943026267110581E-2</v>
      </c>
      <c r="AL146" s="12" t="str">
        <f t="shared" ca="1" si="456"/>
        <v/>
      </c>
      <c r="AM146" s="12" t="str">
        <f t="shared" ca="1" si="456"/>
        <v/>
      </c>
      <c r="AN146" s="12" t="str">
        <f t="shared" ca="1" si="456"/>
        <v/>
      </c>
      <c r="AO146" s="12" t="str">
        <f t="shared" ca="1" si="456"/>
        <v/>
      </c>
      <c r="AP146" s="14">
        <f>1</f>
        <v>1</v>
      </c>
      <c r="AR146" s="12">
        <f ca="1">VLOOKUP(AR$94,$BF$4:$FC$15,88,FALSE)</f>
        <v>3.1695156695156643E-2</v>
      </c>
      <c r="AS146" s="12">
        <f t="shared" ref="AS146:BC146" ca="1" si="457">VLOOKUP(AS$94,$BF$4:$FC$15,88,FALSE)</f>
        <v>-3.767444154050982E-2</v>
      </c>
      <c r="AT146" s="12">
        <f t="shared" ca="1" si="457"/>
        <v>-2.1060722521137654E-2</v>
      </c>
      <c r="AU146" s="12">
        <f t="shared" ca="1" si="457"/>
        <v>4.8733249581239549E-2</v>
      </c>
      <c r="AV146" s="12">
        <f t="shared" ca="1" si="457"/>
        <v>-1.4275018717244747E-2</v>
      </c>
      <c r="AW146" s="12">
        <f t="shared" ca="1" si="457"/>
        <v>-8.7599372120108262E-3</v>
      </c>
      <c r="AX146" s="12">
        <f t="shared" ca="1" si="457"/>
        <v>3.4634246015529224E-2</v>
      </c>
      <c r="AY146" s="12">
        <f t="shared" ca="1" si="457"/>
        <v>-7.8009282117111889E-3</v>
      </c>
      <c r="AZ146" s="12" t="str">
        <f t="shared" ca="1" si="457"/>
        <v/>
      </c>
      <c r="BA146" s="12" t="str">
        <f t="shared" ca="1" si="457"/>
        <v/>
      </c>
      <c r="BB146" s="12" t="str">
        <f t="shared" ca="1" si="457"/>
        <v/>
      </c>
      <c r="BC146" s="12" t="str">
        <f t="shared" ca="1" si="457"/>
        <v/>
      </c>
      <c r="BD146" s="14">
        <f>1</f>
        <v>1</v>
      </c>
      <c r="BF146" s="12">
        <f ca="1">VLOOKUP(BF$94,$BF$4:$FC$15,97,FALSE)</f>
        <v>1.212105648360968E-2</v>
      </c>
      <c r="BG146" s="12">
        <f t="shared" ref="BG146:BQ146" ca="1" si="458">VLOOKUP(BG$94,$BF$4:$FC$15,97,FALSE)</f>
        <v>-3.4189660640659744E-2</v>
      </c>
      <c r="BH146" s="12">
        <f t="shared" ca="1" si="458"/>
        <v>-1.1046893471693115E-2</v>
      </c>
      <c r="BI146" s="12">
        <f t="shared" ca="1" si="458"/>
        <v>0.12214267688506958</v>
      </c>
      <c r="BJ146" s="12">
        <f t="shared" ca="1" si="458"/>
        <v>2.7555187311357011E-2</v>
      </c>
      <c r="BK146" s="12">
        <f t="shared" ca="1" si="458"/>
        <v>6.5312798774376634E-3</v>
      </c>
      <c r="BL146" s="12">
        <f t="shared" ca="1" si="458"/>
        <v>2.4204623483634804E-2</v>
      </c>
      <c r="BM146" s="12">
        <f t="shared" ca="1" si="458"/>
        <v>-8.2350778369252968E-3</v>
      </c>
      <c r="BN146" s="12" t="str">
        <f t="shared" ca="1" si="458"/>
        <v/>
      </c>
      <c r="BO146" s="12" t="str">
        <f t="shared" ca="1" si="458"/>
        <v/>
      </c>
      <c r="BP146" s="12" t="str">
        <f t="shared" ca="1" si="458"/>
        <v/>
      </c>
      <c r="BQ146" s="12" t="str">
        <f t="shared" ca="1" si="458"/>
        <v/>
      </c>
      <c r="BR146" s="14">
        <f>1</f>
        <v>1</v>
      </c>
    </row>
    <row r="147" spans="2:70" x14ac:dyDescent="0.25">
      <c r="B147" s="12">
        <f ca="1">VLOOKUP(B$94,$BF$17:$FC$28,10,FALSE)</f>
        <v>-3.201466E-2</v>
      </c>
      <c r="C147" s="12">
        <f t="shared" ref="C147:M147" ca="1" si="459">VLOOKUP(C$94,$BF$17:$FC$28,10,FALSE)</f>
        <v>3.0005980000000002E-2</v>
      </c>
      <c r="D147" s="12">
        <f t="shared" ca="1" si="459"/>
        <v>-1.7522860000000001E-2</v>
      </c>
      <c r="E147" s="12">
        <f t="shared" ca="1" si="459"/>
        <v>2.7140799999999998E-3</v>
      </c>
      <c r="F147" s="12">
        <f t="shared" ca="1" si="459"/>
        <v>-3.5235779999999999E-3</v>
      </c>
      <c r="G147" s="12">
        <f t="shared" ca="1" si="459"/>
        <v>-2.0648469999999999E-2</v>
      </c>
      <c r="H147" s="12">
        <f t="shared" ca="1" si="459"/>
        <v>-1.709499E-3</v>
      </c>
      <c r="I147" s="12">
        <f t="shared" ca="1" si="459"/>
        <v>2.7455429999999999E-2</v>
      </c>
      <c r="J147" s="12">
        <f t="shared" ca="1" si="459"/>
        <v>-1.654833E-2</v>
      </c>
      <c r="K147" s="12">
        <f t="shared" ca="1" si="459"/>
        <v>9.7777269999999999E-3</v>
      </c>
      <c r="L147" s="12">
        <f t="shared" ca="1" si="459"/>
        <v>6.5641689999999999E-3</v>
      </c>
      <c r="M147" s="12">
        <f t="shared" ca="1" si="459"/>
        <v>-9.6797789999999995E-3</v>
      </c>
      <c r="N147" s="20">
        <f>1</f>
        <v>1</v>
      </c>
      <c r="P147" s="12">
        <f ca="1">VLOOKUP(P$94,$BF$17:$FC$28,19,FALSE)</f>
        <v>2.3200289999999998E-2</v>
      </c>
      <c r="Q147" s="12">
        <f t="shared" ref="Q147:AA147" ca="1" si="460">VLOOKUP(Q$94,$BF$17:$FC$28,19,FALSE)</f>
        <v>2.6827279999999998E-2</v>
      </c>
      <c r="R147" s="12">
        <f t="shared" ca="1" si="460"/>
        <v>9.8069059999999989E-3</v>
      </c>
      <c r="S147" s="12">
        <f t="shared" ca="1" si="460"/>
        <v>1.9595600000000001E-2</v>
      </c>
      <c r="T147" s="12">
        <f t="shared" ca="1" si="460"/>
        <v>2.3749180000000002E-2</v>
      </c>
      <c r="U147" s="12">
        <f t="shared" ca="1" si="460"/>
        <v>7.7774460000000001E-4</v>
      </c>
      <c r="V147" s="12">
        <f t="shared" ca="1" si="460"/>
        <v>2.574251E-2</v>
      </c>
      <c r="W147" s="12">
        <f t="shared" ca="1" si="460"/>
        <v>6.2379419999999998E-3</v>
      </c>
      <c r="X147" s="12">
        <f t="shared" ca="1" si="460"/>
        <v>3.1267969999999999E-2</v>
      </c>
      <c r="Y147" s="12">
        <f t="shared" ca="1" si="460"/>
        <v>3.2210089999999997E-2</v>
      </c>
      <c r="Z147" s="12">
        <f t="shared" ca="1" si="460"/>
        <v>2.7047310000000001E-2</v>
      </c>
      <c r="AA147" s="12">
        <f t="shared" ca="1" si="460"/>
        <v>8.9585829999999991E-3</v>
      </c>
      <c r="AB147" s="14">
        <f>1</f>
        <v>1</v>
      </c>
      <c r="AD147" s="12">
        <f ca="1">VLOOKUP(AD$94,$BF$17:$FC$28,28,FALSE)</f>
        <v>-1.6119089999999999E-2</v>
      </c>
      <c r="AE147" s="12">
        <f t="shared" ref="AE147:AO147" ca="1" si="461">VLOOKUP(AE$94,$BF$17:$FC$28,28,FALSE)</f>
        <v>1.274049E-2</v>
      </c>
      <c r="AF147" s="12">
        <f t="shared" ca="1" si="461"/>
        <v>8.176180999999999E-2</v>
      </c>
      <c r="AG147" s="12">
        <f t="shared" ca="1" si="461"/>
        <v>1.5844320000000002E-2</v>
      </c>
      <c r="AH147" s="12">
        <f t="shared" ca="1" si="461"/>
        <v>1.8252310000000001E-2</v>
      </c>
      <c r="AI147" s="12">
        <f t="shared" ca="1" si="461"/>
        <v>-2.008039E-2</v>
      </c>
      <c r="AJ147" s="12">
        <f t="shared" ca="1" si="461"/>
        <v>1.773104E-2</v>
      </c>
      <c r="AK147" s="12">
        <f t="shared" ca="1" si="461"/>
        <v>-8.1239680000000005E-3</v>
      </c>
      <c r="AL147" s="12">
        <f t="shared" ca="1" si="461"/>
        <v>4.2426120000000005E-2</v>
      </c>
      <c r="AM147" s="12">
        <f t="shared" ca="1" si="461"/>
        <v>1.814868E-2</v>
      </c>
      <c r="AN147" s="12">
        <f t="shared" ca="1" si="461"/>
        <v>-2.5027580000000001E-2</v>
      </c>
      <c r="AO147" s="12">
        <f t="shared" ca="1" si="461"/>
        <v>-1.7497499999999999E-2</v>
      </c>
      <c r="AP147" s="14">
        <f>1</f>
        <v>1</v>
      </c>
      <c r="AR147" s="12">
        <f ca="1">VLOOKUP(AR$94,$BF$17:$FC$28,37,FALSE)</f>
        <v>-9.8584170000000013E-3</v>
      </c>
      <c r="AS147" s="12">
        <f t="shared" ref="AS147:BB147" ca="1" si="462">VLOOKUP(AS$94,$BF$17:$FC$28,37,FALSE)</f>
        <v>2.6168260000000002E-2</v>
      </c>
      <c r="AT147" s="12">
        <f t="shared" ca="1" si="462"/>
        <v>5.4158220000000007E-2</v>
      </c>
      <c r="AU147" s="12">
        <f t="shared" ca="1" si="462"/>
        <v>2.329552E-2</v>
      </c>
      <c r="AV147" s="12">
        <f t="shared" ca="1" si="462"/>
        <v>1.7668680000000003E-2</v>
      </c>
      <c r="AW147" s="12">
        <f t="shared" ca="1" si="462"/>
        <v>-2.4904959999999997E-2</v>
      </c>
      <c r="AX147" s="12">
        <f t="shared" ca="1" si="462"/>
        <v>3.3301979999999999E-3</v>
      </c>
      <c r="AY147" s="12">
        <f t="shared" ca="1" si="462"/>
        <v>-4.9059159999999997E-3</v>
      </c>
      <c r="AZ147" s="12">
        <f t="shared" ca="1" si="462"/>
        <v>4.4301489999999999E-2</v>
      </c>
      <c r="BA147" s="12">
        <f t="shared" ca="1" si="462"/>
        <v>2.4156439999999998E-2</v>
      </c>
      <c r="BB147" s="12">
        <f t="shared" ca="1" si="462"/>
        <v>-2.0404800000000001E-2</v>
      </c>
      <c r="BD147" s="14">
        <f>1</f>
        <v>1</v>
      </c>
      <c r="BF147" s="12">
        <f ca="1">VLOOKUP(BF$94,$BF$17:$FC$28,46,FALSE)</f>
        <v>-4.5624659999999997E-2</v>
      </c>
      <c r="BG147" s="12">
        <f t="shared" ref="BG147:BQ147" ca="1" si="463">VLOOKUP(BG$94,$BF$17:$FC$28,46,FALSE)</f>
        <v>3.882239E-3</v>
      </c>
      <c r="BH147" s="12">
        <f t="shared" ca="1" si="463"/>
        <v>2.1269740000000002E-2</v>
      </c>
      <c r="BI147" s="12">
        <f t="shared" ca="1" si="463"/>
        <v>-1.268538E-2</v>
      </c>
      <c r="BJ147" s="12">
        <f t="shared" ca="1" si="463"/>
        <v>-6.5295469999999999E-4</v>
      </c>
      <c r="BK147" s="12">
        <f t="shared" ca="1" si="463"/>
        <v>-5.7170860000000004E-2</v>
      </c>
      <c r="BL147" s="12">
        <f t="shared" ca="1" si="463"/>
        <v>1.137764E-2</v>
      </c>
      <c r="BM147" s="12">
        <f t="shared" ca="1" si="463"/>
        <v>-1.3522879999999999E-2</v>
      </c>
      <c r="BN147" s="12">
        <f t="shared" ca="1" si="463"/>
        <v>8.1195080000000003E-2</v>
      </c>
      <c r="BO147" s="12">
        <f t="shared" ca="1" si="463"/>
        <v>3.9649209999999997E-2</v>
      </c>
      <c r="BP147" s="12">
        <f t="shared" ca="1" si="463"/>
        <v>-1.8635499999999999E-2</v>
      </c>
      <c r="BQ147" s="12">
        <f t="shared" ca="1" si="463"/>
        <v>1.7701960000000003E-2</v>
      </c>
      <c r="BR147" s="14">
        <f>1</f>
        <v>1</v>
      </c>
    </row>
    <row r="148" spans="2:70" x14ac:dyDescent="0.25">
      <c r="B148" s="12">
        <f ca="1">VLOOKUP(B$94,$BF$17:$FC$28,61,FALSE)</f>
        <v>-3.1755007869405487E-2</v>
      </c>
      <c r="C148" s="12">
        <f t="shared" ref="C148:M148" ca="1" si="464">VLOOKUP(C$94,$BF$17:$FC$28,61,FALSE)</f>
        <v>3.0309117192479099E-2</v>
      </c>
      <c r="D148" s="12">
        <f t="shared" ca="1" si="464"/>
        <v>-1.7498309731559036E-2</v>
      </c>
      <c r="E148" s="12">
        <f t="shared" ca="1" si="464"/>
        <v>2.7475679691122772E-3</v>
      </c>
      <c r="F148" s="12">
        <f t="shared" ca="1" si="464"/>
        <v>-3.2248769990329967E-3</v>
      </c>
      <c r="G148" s="12">
        <f t="shared" ca="1" si="464"/>
        <v>-2.0662494541245694E-2</v>
      </c>
      <c r="H148" s="12">
        <f t="shared" ca="1" si="464"/>
        <v>-1.4093421408405491E-3</v>
      </c>
      <c r="I148" s="12">
        <f t="shared" ca="1" si="464"/>
        <v>2.7388598622250314E-2</v>
      </c>
      <c r="J148" s="12">
        <f t="shared" ca="1" si="464"/>
        <v>-1.6445911564465607E-2</v>
      </c>
      <c r="K148" s="12">
        <f t="shared" ca="1" si="464"/>
        <v>1.0100982883298042E-2</v>
      </c>
      <c r="L148" s="12">
        <f t="shared" ca="1" si="464"/>
        <v>6.5368252915325008E-3</v>
      </c>
      <c r="M148" s="12">
        <f t="shared" ca="1" si="464"/>
        <v>-9.4329482667587384E-3</v>
      </c>
      <c r="N148" s="20">
        <f>1</f>
        <v>1</v>
      </c>
      <c r="P148" s="12">
        <f ca="1">VLOOKUP(P$94,$BF$17:$FC$28,70,FALSE)</f>
        <v>2.354397975779E-2</v>
      </c>
      <c r="Q148" s="12">
        <f t="shared" ref="Q148:AA148" ca="1" si="465">VLOOKUP(Q$94,$BF$17:$FC$28,70,FALSE)</f>
        <v>2.7075180179976406E-2</v>
      </c>
      <c r="R148" s="12">
        <f t="shared" ca="1" si="465"/>
        <v>9.8866410529069911E-3</v>
      </c>
      <c r="S148" s="12">
        <f t="shared" ca="1" si="465"/>
        <v>1.9335438096326481E-2</v>
      </c>
      <c r="T148" s="12">
        <f t="shared" ca="1" si="465"/>
        <v>2.4004388708831249E-2</v>
      </c>
      <c r="U148" s="12">
        <f t="shared" ca="1" si="465"/>
        <v>9.619716155691196E-4</v>
      </c>
      <c r="V148" s="12">
        <f t="shared" ca="1" si="465"/>
        <v>2.6200432178963427E-2</v>
      </c>
      <c r="W148" s="12">
        <f t="shared" ca="1" si="465"/>
        <v>6.4742061022058086E-3</v>
      </c>
      <c r="X148" s="12">
        <f t="shared" ca="1" si="465"/>
        <v>3.1318816350684064E-2</v>
      </c>
      <c r="Y148" s="12">
        <f t="shared" ca="1" si="465"/>
        <v>3.2654270617035359E-2</v>
      </c>
      <c r="Z148" s="12">
        <f t="shared" ca="1" si="465"/>
        <v>2.7464974225493356E-2</v>
      </c>
      <c r="AA148" s="12">
        <f t="shared" ca="1" si="465"/>
        <v>9.4018110639355022E-3</v>
      </c>
      <c r="AB148" s="14">
        <f>1</f>
        <v>1</v>
      </c>
      <c r="AD148" s="12">
        <f ca="1">VLOOKUP(AD$94,$BF$17:$FC$28,79,FALSE)</f>
        <v>-1.6443998521413161E-2</v>
      </c>
      <c r="AE148" s="12">
        <f t="shared" ref="AE148:AO148" ca="1" si="466">VLOOKUP(AE$94,$BF$17:$FC$28,79,FALSE)</f>
        <v>1.2724422300489672E-2</v>
      </c>
      <c r="AF148" s="12">
        <f t="shared" ca="1" si="466"/>
        <v>6.8516535366280371E-2</v>
      </c>
      <c r="AG148" s="12">
        <f t="shared" ca="1" si="466"/>
        <v>1.5162490697097469E-2</v>
      </c>
      <c r="AH148" s="12">
        <f t="shared" ca="1" si="466"/>
        <v>1.4686763829017811E-2</v>
      </c>
      <c r="AI148" s="12">
        <f t="shared" ca="1" si="466"/>
        <v>-2.1188665340468583E-2</v>
      </c>
      <c r="AJ148" s="12">
        <f t="shared" ca="1" si="466"/>
        <v>1.7868039289018339E-2</v>
      </c>
      <c r="AK148" s="12">
        <f t="shared" ca="1" si="466"/>
        <v>-7.9528918068292476E-3</v>
      </c>
      <c r="AL148" s="12">
        <f t="shared" ca="1" si="466"/>
        <v>4.2544274310665882E-2</v>
      </c>
      <c r="AM148" s="12">
        <f t="shared" ca="1" si="466"/>
        <v>1.7982685763434331E-2</v>
      </c>
      <c r="AN148" s="12">
        <f t="shared" ca="1" si="466"/>
        <v>-2.4750315692802241E-2</v>
      </c>
      <c r="AO148" s="12">
        <f t="shared" ca="1" si="466"/>
        <v>-1.7764908067895577E-2</v>
      </c>
      <c r="AP148" s="14">
        <f>1</f>
        <v>1</v>
      </c>
      <c r="AR148" s="16">
        <f ca="1">VLOOKUP(AR$94,$BF$17:$FC$28,88,FALSE)</f>
        <v>-9.9004234863226404E-3</v>
      </c>
      <c r="AS148" s="16">
        <f t="shared" ref="AS148:BC148" ca="1" si="467">VLOOKUP(AS$94,$BF$17:$FC$28,88,FALSE)</f>
        <v>2.6299057857927358E-2</v>
      </c>
      <c r="AT148" s="16">
        <f t="shared" ca="1" si="467"/>
        <v>5.4066231133138062E-2</v>
      </c>
      <c r="AU148" s="16">
        <f t="shared" ca="1" si="467"/>
        <v>2.2814703996580522E-2</v>
      </c>
      <c r="AV148" s="16">
        <f t="shared" ca="1" si="467"/>
        <v>1.567152483936687E-2</v>
      </c>
      <c r="AW148" s="16">
        <f t="shared" ca="1" si="467"/>
        <v>-2.5304736923314385E-2</v>
      </c>
      <c r="AX148" s="16">
        <f t="shared" ca="1" si="467"/>
        <v>3.218827502506536E-3</v>
      </c>
      <c r="AY148" s="16">
        <f t="shared" ca="1" si="467"/>
        <v>-4.5760572270145405E-3</v>
      </c>
      <c r="AZ148" s="16">
        <f t="shared" ca="1" si="467"/>
        <v>4.4385733157199493E-2</v>
      </c>
      <c r="BA148" s="16">
        <f t="shared" ca="1" si="467"/>
        <v>2.428535289653419E-2</v>
      </c>
      <c r="BB148" s="16">
        <f t="shared" ca="1" si="467"/>
        <v>-2.0400098789824628E-2</v>
      </c>
      <c r="BC148" s="16">
        <f t="shared" ca="1" si="467"/>
        <v>-8.8745461879789784E-3</v>
      </c>
      <c r="BD148" s="14">
        <f>1</f>
        <v>1</v>
      </c>
      <c r="BF148" s="16">
        <f ca="1">VLOOKUP(BF$94,$BF$17:$FC$28,97,FALSE)</f>
        <v>-4.5236570801374464E-2</v>
      </c>
      <c r="BG148" s="16">
        <f t="shared" ref="BG148:BQ148" ca="1" si="468">VLOOKUP(BG$94,$BF$17:$FC$28,97,FALSE)</f>
        <v>4.3794221899847155E-3</v>
      </c>
      <c r="BH148" s="16">
        <f t="shared" ca="1" si="468"/>
        <v>2.0275518129419936E-2</v>
      </c>
      <c r="BI148" s="16">
        <f t="shared" ca="1" si="468"/>
        <v>-1.3088131201837621E-2</v>
      </c>
      <c r="BJ148" s="16">
        <f t="shared" ca="1" si="468"/>
        <v>-7.5781154850678529E-4</v>
      </c>
      <c r="BK148" s="16">
        <f t="shared" ca="1" si="468"/>
        <v>-5.8070719518966432E-2</v>
      </c>
      <c r="BL148" s="16">
        <f t="shared" ca="1" si="468"/>
        <v>1.1918968268802319E-2</v>
      </c>
      <c r="BM148" s="16">
        <f t="shared" ca="1" si="468"/>
        <v>-1.3213605751470642E-2</v>
      </c>
      <c r="BN148" s="16">
        <f t="shared" ca="1" si="468"/>
        <v>7.9868110349593999E-2</v>
      </c>
      <c r="BO148" s="16">
        <f t="shared" ca="1" si="468"/>
        <v>4.7120628275043701E-2</v>
      </c>
      <c r="BP148" s="16">
        <f t="shared" ca="1" si="468"/>
        <v>-2.521233112194882E-2</v>
      </c>
      <c r="BQ148" s="16">
        <f t="shared" ca="1" si="468"/>
        <v>1.7347458623437322E-2</v>
      </c>
      <c r="BR148" s="14">
        <f>1</f>
        <v>1</v>
      </c>
    </row>
    <row r="149" spans="2:70" x14ac:dyDescent="0.25">
      <c r="B149" s="12">
        <f ca="1">VLOOKUP(B$94,$BF$30:$FC$41,10,FALSE)</f>
        <v>6.126562E-2</v>
      </c>
      <c r="C149" s="12">
        <f t="shared" ref="C149:M149" ca="1" si="469">VLOOKUP(C$94,$BF$30:$FC$41,10,FALSE)</f>
        <v>3.9381300000000001E-2</v>
      </c>
      <c r="D149" s="12">
        <f t="shared" ca="1" si="469"/>
        <v>-2.36506E-3</v>
      </c>
      <c r="E149" s="12">
        <f t="shared" ca="1" si="469"/>
        <v>-2.4233479999999998E-2</v>
      </c>
      <c r="F149" s="12">
        <f t="shared" ca="1" si="469"/>
        <v>2.6226679999999999E-2</v>
      </c>
      <c r="G149" s="12">
        <f t="shared" ca="1" si="469"/>
        <v>7.1697120000000003E-2</v>
      </c>
      <c r="H149" s="12">
        <f t="shared" ca="1" si="469"/>
        <v>2.7175260000000001E-3</v>
      </c>
      <c r="I149" s="12">
        <f t="shared" ca="1" si="469"/>
        <v>-1.307589E-2</v>
      </c>
      <c r="J149" s="12">
        <f t="shared" ca="1" si="469"/>
        <v>4.3703219999999994E-3</v>
      </c>
      <c r="K149" s="12">
        <f t="shared" ca="1" si="469"/>
        <v>-5.0815239999999998E-2</v>
      </c>
      <c r="L149" s="12">
        <f t="shared" ca="1" si="469"/>
        <v>-2.0790890000000003E-2</v>
      </c>
      <c r="M149" s="12">
        <f t="shared" ca="1" si="469"/>
        <v>5.092091E-3</v>
      </c>
      <c r="N149" s="20">
        <f>1</f>
        <v>1</v>
      </c>
      <c r="P149" s="16">
        <f ca="1">VLOOKUP(P$94,$BF$30:$FC$41,19,FALSE)</f>
        <v>-6.6666669999999997E-2</v>
      </c>
      <c r="Q149" s="16">
        <f t="shared" ref="Q149:AA149" ca="1" si="470">VLOOKUP(Q$94,$BF$30:$FC$41,19,FALSE)</f>
        <v>-2.4023639999999997E-3</v>
      </c>
      <c r="R149" s="16">
        <f t="shared" ca="1" si="470"/>
        <v>6.6462339999999995E-2</v>
      </c>
      <c r="S149" s="16">
        <f t="shared" ca="1" si="470"/>
        <v>2.632405E-3</v>
      </c>
      <c r="T149" s="16">
        <f t="shared" ca="1" si="470"/>
        <v>5.9736009999999994E-3</v>
      </c>
      <c r="U149" s="16">
        <f t="shared" ca="1" si="470"/>
        <v>-1.972991E-2</v>
      </c>
      <c r="V149" s="16">
        <f t="shared" ca="1" si="470"/>
        <v>3.6932100000000002E-2</v>
      </c>
      <c r="W149" s="16">
        <f t="shared" ca="1" si="470"/>
        <v>3.3920660000000004E-3</v>
      </c>
      <c r="X149" s="16">
        <f t="shared" ca="1" si="470"/>
        <v>1.0775659999999999E-2</v>
      </c>
      <c r="Y149" s="16">
        <f t="shared" ca="1" si="470"/>
        <v>-2.1809310000000002E-2</v>
      </c>
      <c r="Z149" s="16">
        <f t="shared" ca="1" si="470"/>
        <v>1.702441E-2</v>
      </c>
      <c r="AA149" s="16">
        <f t="shared" ca="1" si="470"/>
        <v>2.1899000000000002E-2</v>
      </c>
      <c r="AB149" s="14">
        <f>1</f>
        <v>1</v>
      </c>
      <c r="AD149" s="16">
        <f ca="1">VLOOKUP(AD$94,$BF$30:$FC$41,28,FALSE)</f>
        <v>-6.5682119999999997E-2</v>
      </c>
      <c r="AE149" s="16">
        <f t="shared" ref="AE149:AO149" ca="1" si="471">VLOOKUP(AE$94,$BF$30:$FC$41,28,FALSE)</f>
        <v>-4.6905479999999999E-2</v>
      </c>
      <c r="AF149" s="16">
        <f t="shared" ca="1" si="471"/>
        <v>1.2029920000000001E-2</v>
      </c>
      <c r="AG149" s="16">
        <f t="shared" ca="1" si="471"/>
        <v>3.7161960000000001E-2</v>
      </c>
      <c r="AH149" s="16">
        <f t="shared" ca="1" si="471"/>
        <v>1.7487140000000002E-2</v>
      </c>
      <c r="AI149" s="16">
        <f t="shared" ca="1" si="471"/>
        <v>-6.4582399999999998E-2</v>
      </c>
      <c r="AJ149" s="16">
        <f t="shared" ca="1" si="471"/>
        <v>3.4567170000000001E-2</v>
      </c>
      <c r="AK149" s="16">
        <f t="shared" ca="1" si="471"/>
        <v>2.100233E-2</v>
      </c>
      <c r="AL149" s="16">
        <f t="shared" ca="1" si="471"/>
        <v>-1.2428680000000001E-2</v>
      </c>
      <c r="AM149" s="16">
        <f t="shared" ca="1" si="471"/>
        <v>5.3897560000000004E-2</v>
      </c>
      <c r="AN149" s="16">
        <f t="shared" ca="1" si="471"/>
        <v>-5.0690939999999997E-4</v>
      </c>
      <c r="AO149" s="16">
        <f t="shared" ca="1" si="471"/>
        <v>8.4796350000000006E-2</v>
      </c>
      <c r="AP149" s="14">
        <f>1</f>
        <v>1</v>
      </c>
      <c r="AR149" s="16">
        <f ca="1">VLOOKUP(AR$94,$BF$30:$FC$41,37,FALSE)</f>
        <v>-6.8642700000000001E-2</v>
      </c>
      <c r="AS149" s="16">
        <f t="shared" ref="AS149:BC149" ca="1" si="472">VLOOKUP(AS$94,$BF$30:$FC$41,37,FALSE)</f>
        <v>-3.0591230000000001E-2</v>
      </c>
      <c r="AT149" s="16">
        <f t="shared" ca="1" si="472"/>
        <v>2.758292E-2</v>
      </c>
      <c r="AU149" s="16">
        <f t="shared" ca="1" si="472"/>
        <v>1.2999750000000001E-2</v>
      </c>
      <c r="AV149" s="16">
        <f t="shared" ca="1" si="472"/>
        <v>2.3850319999999998E-2</v>
      </c>
      <c r="AW149" s="16">
        <f t="shared" ca="1" si="472"/>
        <v>-5.9633649999999996E-2</v>
      </c>
      <c r="AX149" s="16">
        <f t="shared" ca="1" si="472"/>
        <v>5.1079160000000005E-2</v>
      </c>
      <c r="AY149" s="16">
        <f t="shared" ca="1" si="472"/>
        <v>1.327297E-2</v>
      </c>
      <c r="AZ149" s="16">
        <f t="shared" ca="1" si="472"/>
        <v>7.3352319999999994E-5</v>
      </c>
      <c r="BA149" s="16">
        <f t="shared" ca="1" si="472"/>
        <v>1.3106899999999999E-2</v>
      </c>
      <c r="BB149" s="16">
        <f t="shared" ca="1" si="472"/>
        <v>-3.1058089999999997E-3</v>
      </c>
      <c r="BC149" s="16">
        <f t="shared" ca="1" si="472"/>
        <v>6.9314210000000001E-2</v>
      </c>
      <c r="BD149" s="14">
        <f>1</f>
        <v>1</v>
      </c>
      <c r="BF149" s="16">
        <f ca="1">VLOOKUP(BF$94,$BF$30:$FC$41,46,FALSE)</f>
        <v>-2.189437E-2</v>
      </c>
      <c r="BG149" s="16">
        <f t="shared" ref="BG149:BQ149" ca="1" si="473">VLOOKUP(BG$94,$BF$30:$FC$41,46,FALSE)</f>
        <v>1.6235019999999999E-2</v>
      </c>
      <c r="BH149" s="16">
        <f t="shared" ca="1" si="473"/>
        <v>3.8037280000000001E-3</v>
      </c>
      <c r="BI149" s="16">
        <f t="shared" ca="1" si="473"/>
        <v>8.3628099999999997E-2</v>
      </c>
      <c r="BJ149" s="16">
        <f t="shared" ca="1" si="473"/>
        <v>-1.1706279999999999E-2</v>
      </c>
      <c r="BK149" s="16">
        <f t="shared" ca="1" si="473"/>
        <v>4.9892320000000004E-2</v>
      </c>
      <c r="BL149" s="16">
        <f t="shared" ca="1" si="473"/>
        <v>-3.1784390000000003E-2</v>
      </c>
      <c r="BM149" s="16">
        <f t="shared" ca="1" si="473"/>
        <v>1.8214290000000001E-2</v>
      </c>
      <c r="BN149" s="16">
        <f t="shared" ca="1" si="473"/>
        <v>7.7165910000000001E-3</v>
      </c>
      <c r="BO149" s="16">
        <f t="shared" ca="1" si="473"/>
        <v>2.720152E-2</v>
      </c>
      <c r="BP149" s="16">
        <f t="shared" ca="1" si="473"/>
        <v>2.673064E-2</v>
      </c>
      <c r="BQ149" s="16">
        <f t="shared" ca="1" si="473"/>
        <v>9.4125500000000001E-2</v>
      </c>
      <c r="BR149" s="14">
        <f>1</f>
        <v>1</v>
      </c>
    </row>
    <row r="150" spans="2:70" x14ac:dyDescent="0.25">
      <c r="B150" s="12">
        <f ca="1">VLOOKUP(B$94,$BF$30:$FC$41,61,FALSE)</f>
        <v>6.1501366247679823E-2</v>
      </c>
      <c r="C150" s="12">
        <f t="shared" ref="C150:M150" ca="1" si="474">VLOOKUP(C$94,$BF$30:$FC$41,61,FALSE)</f>
        <v>3.971844514861151E-2</v>
      </c>
      <c r="D150" s="12">
        <f t="shared" ca="1" si="474"/>
        <v>-2.3338882653517398E-3</v>
      </c>
      <c r="E150" s="12">
        <f t="shared" ca="1" si="474"/>
        <v>-2.4111277658835761E-2</v>
      </c>
      <c r="F150" s="12">
        <f t="shared" ca="1" si="474"/>
        <v>2.65230058181695E-2</v>
      </c>
      <c r="G150" s="12">
        <f t="shared" ca="1" si="474"/>
        <v>7.1778607471458047E-2</v>
      </c>
      <c r="H150" s="12">
        <f t="shared" ca="1" si="474"/>
        <v>2.8360446214408786E-3</v>
      </c>
      <c r="I150" s="12">
        <f t="shared" ca="1" si="474"/>
        <v>-1.2782916574225535E-2</v>
      </c>
      <c r="J150" s="12">
        <f t="shared" ca="1" si="474"/>
        <v>4.2976442401608562E-3</v>
      </c>
      <c r="K150" s="12">
        <f t="shared" ca="1" si="474"/>
        <v>-5.0488473160389645E-2</v>
      </c>
      <c r="L150" s="12">
        <f t="shared" ca="1" si="474"/>
        <v>-2.0631795784794491E-2</v>
      </c>
      <c r="M150" s="12">
        <f t="shared" ca="1" si="474"/>
        <v>5.0844588837029754E-3</v>
      </c>
      <c r="N150" s="20">
        <f>1</f>
        <v>1</v>
      </c>
      <c r="P150" s="16">
        <f ca="1">VLOOKUP(P$94,$BF$30:$FC$41,70,FALSE)</f>
        <v>-6.618134674084504E-2</v>
      </c>
      <c r="Q150" s="16">
        <f t="shared" ref="Q150:AA150" ca="1" si="475">VLOOKUP(Q$94,$BF$30:$FC$41,70,FALSE)</f>
        <v>-1.8804817568406084E-3</v>
      </c>
      <c r="R150" s="16">
        <f t="shared" ca="1" si="475"/>
        <v>6.6512213139169551E-2</v>
      </c>
      <c r="S150" s="16">
        <f t="shared" ca="1" si="475"/>
        <v>2.8871329258766472E-3</v>
      </c>
      <c r="T150" s="16">
        <f t="shared" ca="1" si="475"/>
        <v>5.8985504126440203E-3</v>
      </c>
      <c r="U150" s="16">
        <f t="shared" ca="1" si="475"/>
        <v>-1.9843887102202865E-2</v>
      </c>
      <c r="V150" s="16">
        <f t="shared" ca="1" si="475"/>
        <v>3.752078009081216E-2</v>
      </c>
      <c r="W150" s="16">
        <f t="shared" ca="1" si="475"/>
        <v>3.6761751707511591E-3</v>
      </c>
      <c r="X150" s="16">
        <f t="shared" ca="1" si="475"/>
        <v>1.1003380596879856E-2</v>
      </c>
      <c r="Y150" s="16">
        <f t="shared" ca="1" si="475"/>
        <v>-2.1439183685782338E-2</v>
      </c>
      <c r="Z150" s="16">
        <f t="shared" ca="1" si="475"/>
        <v>1.7442723014645098E-2</v>
      </c>
      <c r="AA150" s="16">
        <f t="shared" ca="1" si="475"/>
        <v>2.2338116826305678E-2</v>
      </c>
      <c r="AB150" s="14">
        <f>1</f>
        <v>1</v>
      </c>
      <c r="AD150" s="16">
        <f ca="1">VLOOKUP(AD$94,$BF$30:$FC$41,79,FALSE)</f>
        <v>-6.566818351444538E-2</v>
      </c>
      <c r="AE150" s="16">
        <f t="shared" ref="AE150:AO150" ca="1" si="476">VLOOKUP(AE$94,$BF$30:$FC$41,79,FALSE)</f>
        <v>-4.7207434917644849E-2</v>
      </c>
      <c r="AF150" s="16">
        <f t="shared" ca="1" si="476"/>
        <v>1.2025276856660218E-2</v>
      </c>
      <c r="AG150" s="16">
        <f t="shared" ca="1" si="476"/>
        <v>3.6234482417528149E-2</v>
      </c>
      <c r="AH150" s="16">
        <f t="shared" ca="1" si="476"/>
        <v>1.5159921963093468E-2</v>
      </c>
      <c r="AI150" s="16">
        <f t="shared" ca="1" si="476"/>
        <v>-6.6698402623505779E-2</v>
      </c>
      <c r="AJ150" s="16">
        <f t="shared" ca="1" si="476"/>
        <v>3.4306224615093993E-2</v>
      </c>
      <c r="AK150" s="16">
        <f t="shared" ca="1" si="476"/>
        <v>2.1381649041417886E-2</v>
      </c>
      <c r="AL150" s="16">
        <f t="shared" ca="1" si="476"/>
        <v>-1.2136023604446771E-2</v>
      </c>
      <c r="AM150" s="16">
        <f t="shared" ca="1" si="476"/>
        <v>5.3901248423631302E-2</v>
      </c>
      <c r="AN150" s="16">
        <f t="shared" ca="1" si="476"/>
        <v>-3.4924597222057459E-4</v>
      </c>
      <c r="AO150" s="16">
        <f t="shared" ca="1" si="476"/>
        <v>8.4587144403525785E-2</v>
      </c>
      <c r="AP150" s="14">
        <f>1</f>
        <v>1</v>
      </c>
      <c r="AR150" s="16">
        <f ca="1">VLOOKUP(AR$94,$BF$30:$FC$41,88,FALSE)</f>
        <v>-6.3313821526699288E-2</v>
      </c>
      <c r="AS150" s="16">
        <f t="shared" ref="AS150:BC150" ca="1" si="477">VLOOKUP(AS$94,$BF$30:$FC$41,88,FALSE)</f>
        <v>-3.0353271266420047E-2</v>
      </c>
      <c r="AT150" s="16">
        <f t="shared" ca="1" si="477"/>
        <v>2.762067604892798E-2</v>
      </c>
      <c r="AU150" s="16">
        <f t="shared" ca="1" si="477"/>
        <v>1.203123000127989E-2</v>
      </c>
      <c r="AV150" s="16">
        <f t="shared" ca="1" si="477"/>
        <v>2.1499936764891907E-2</v>
      </c>
      <c r="AW150" s="16">
        <f t="shared" ca="1" si="477"/>
        <v>-6.0170855515661745E-2</v>
      </c>
      <c r="AX150" s="16">
        <f t="shared" ca="1" si="477"/>
        <v>5.1113160321433405E-2</v>
      </c>
      <c r="AY150" s="16">
        <f t="shared" ca="1" si="477"/>
        <v>1.353553076826668E-2</v>
      </c>
      <c r="AZ150" s="16">
        <f t="shared" ca="1" si="477"/>
        <v>1.2365524916521461E-4</v>
      </c>
      <c r="BA150" s="16">
        <f t="shared" ca="1" si="477"/>
        <v>1.3229475766567847E-2</v>
      </c>
      <c r="BB150" s="16">
        <f t="shared" ca="1" si="477"/>
        <v>-3.111653447224035E-3</v>
      </c>
      <c r="BC150" s="16">
        <f t="shared" ca="1" si="477"/>
        <v>6.9465695575004732E-2</v>
      </c>
      <c r="BD150" s="14">
        <f>1</f>
        <v>1</v>
      </c>
      <c r="BF150" s="16">
        <f ca="1">VLOOKUP(BF$94,$BF$30:$FC$41,97,FALSE)</f>
        <v>-1.6723871054579807E-2</v>
      </c>
      <c r="BG150" s="16">
        <f t="shared" ref="BG150:BQ150" ca="1" si="478">VLOOKUP(BG$94,$BF$30:$FC$41,97,FALSE)</f>
        <v>1.6888539064371523E-2</v>
      </c>
      <c r="BH150" s="16">
        <f t="shared" ca="1" si="478"/>
        <v>3.045651113093034E-3</v>
      </c>
      <c r="BI150" s="16">
        <f t="shared" ca="1" si="478"/>
        <v>8.359335681932549E-2</v>
      </c>
      <c r="BJ150" s="16">
        <f t="shared" ca="1" si="478"/>
        <v>-1.2509095412815519E-2</v>
      </c>
      <c r="BK150" s="16">
        <f t="shared" ca="1" si="478"/>
        <v>4.9196519557889777E-2</v>
      </c>
      <c r="BL150" s="16">
        <f t="shared" ca="1" si="478"/>
        <v>-3.2485094810453821E-2</v>
      </c>
      <c r="BM150" s="16">
        <f t="shared" ca="1" si="478"/>
        <v>1.8579437520270543E-2</v>
      </c>
      <c r="BN150" s="16">
        <f t="shared" ca="1" si="478"/>
        <v>6.322780203784681E-3</v>
      </c>
      <c r="BO150" s="16">
        <f t="shared" ca="1" si="478"/>
        <v>2.751284485226535E-2</v>
      </c>
      <c r="BP150" s="16">
        <f t="shared" ca="1" si="478"/>
        <v>2.6717501283085143E-2</v>
      </c>
      <c r="BQ150" s="16">
        <f t="shared" ca="1" si="478"/>
        <v>9.3034548752445823E-2</v>
      </c>
      <c r="BR150" s="14">
        <f>1</f>
        <v>1</v>
      </c>
    </row>
    <row r="151" spans="2:70" x14ac:dyDescent="0.25">
      <c r="B151" s="12">
        <f ca="1">VLOOKUP(B$94,$BF$43:$FC$57,10,FALSE)</f>
        <v>6.7602320000000007E-2</v>
      </c>
      <c r="C151" s="12">
        <f t="shared" ref="C151:M151" ca="1" si="479">VLOOKUP(C$94,$BF$43:$FC$57,10,FALSE)</f>
        <v>-6.3875850000000003E-3</v>
      </c>
      <c r="D151" s="12">
        <f t="shared" ca="1" si="479"/>
        <v>5.0512019999999998E-2</v>
      </c>
      <c r="E151" s="12">
        <f t="shared" ca="1" si="479"/>
        <v>-3.2880449999999999E-2</v>
      </c>
      <c r="F151" s="12">
        <f t="shared" ca="1" si="479"/>
        <v>-3.8311779999999997E-2</v>
      </c>
      <c r="G151" s="12">
        <f t="shared" ca="1" si="479"/>
        <v>-6.2083289999999999E-2</v>
      </c>
      <c r="H151" s="12">
        <f t="shared" ca="1" si="479"/>
        <v>4.1137389999999996E-2</v>
      </c>
      <c r="I151" s="12">
        <f t="shared" ca="1" si="479"/>
        <v>-2.4354710000000002E-2</v>
      </c>
      <c r="J151" s="12">
        <f t="shared" ca="1" si="479"/>
        <v>2.9459330000000002E-2</v>
      </c>
      <c r="K151" s="12">
        <f t="shared" ca="1" si="479"/>
        <v>8.7532259999999994E-3</v>
      </c>
      <c r="L151" s="12">
        <f t="shared" ca="1" si="479"/>
        <v>-4.3632619999999997E-3</v>
      </c>
      <c r="M151" s="12">
        <f t="shared" ca="1" si="479"/>
        <v>-2.2843640000000002E-2</v>
      </c>
      <c r="N151" s="20">
        <f>1</f>
        <v>1</v>
      </c>
      <c r="P151" s="18" t="str">
        <f ca="1">VLOOKUP(P$94,$BF$43:$FC$57,19,FALSE)</f>
        <v/>
      </c>
      <c r="Q151" s="18" t="str">
        <f t="shared" ref="Q151:AA151" ca="1" si="480">VLOOKUP(Q$94,$BF$43:$FC$57,19,FALSE)</f>
        <v/>
      </c>
      <c r="R151" s="18" t="str">
        <f t="shared" ca="1" si="480"/>
        <v/>
      </c>
      <c r="S151" s="18" t="str">
        <f t="shared" ca="1" si="480"/>
        <v/>
      </c>
      <c r="T151" s="18" t="str">
        <f t="shared" ca="1" si="480"/>
        <v/>
      </c>
      <c r="U151" s="18" t="str">
        <f t="shared" ca="1" si="480"/>
        <v/>
      </c>
      <c r="V151" s="18" t="str">
        <f t="shared" ca="1" si="480"/>
        <v/>
      </c>
      <c r="W151" s="18" t="str">
        <f t="shared" ca="1" si="480"/>
        <v/>
      </c>
      <c r="X151" s="16">
        <f t="shared" ca="1" si="480"/>
        <v>-2.7125560000000003E-2</v>
      </c>
      <c r="Y151" s="16">
        <f t="shared" ca="1" si="480"/>
        <v>6.9812640000000009E-2</v>
      </c>
      <c r="Z151" s="16">
        <f t="shared" ca="1" si="480"/>
        <v>4.4050770000000003E-3</v>
      </c>
      <c r="AA151" s="16">
        <f t="shared" ca="1" si="480"/>
        <v>-1.409117E-2</v>
      </c>
      <c r="AB151" s="14">
        <f>1</f>
        <v>1</v>
      </c>
      <c r="AD151" s="16">
        <f ca="1">VLOOKUP(AD$94,$BF$43:$FC$57,28,FALSE)</f>
        <v>5.7912129999999999E-2</v>
      </c>
      <c r="AE151" s="16">
        <f t="shared" ref="AE151:AO151" ca="1" si="481">VLOOKUP(AE$94,$BF$43:$FC$57,28,FALSE)</f>
        <v>7.2238759999999999E-2</v>
      </c>
      <c r="AF151" s="16">
        <f t="shared" ca="1" si="481"/>
        <v>2.4210120000000002E-2</v>
      </c>
      <c r="AG151" s="16">
        <f t="shared" ca="1" si="481"/>
        <v>-1.3298840000000001E-2</v>
      </c>
      <c r="AH151" s="16">
        <f t="shared" ca="1" si="481"/>
        <v>-4.2532519999999999E-3</v>
      </c>
      <c r="AI151" s="16">
        <f t="shared" ca="1" si="481"/>
        <v>-3.6242700000000003E-2</v>
      </c>
      <c r="AJ151" s="16">
        <f t="shared" ca="1" si="481"/>
        <v>4.4586560000000004E-2</v>
      </c>
      <c r="AK151" s="16">
        <f t="shared" ca="1" si="481"/>
        <v>-8.671777E-2</v>
      </c>
      <c r="AL151" s="16">
        <f t="shared" ca="1" si="481"/>
        <v>-4.4199490000000001E-2</v>
      </c>
      <c r="AM151" s="16">
        <f t="shared" ca="1" si="481"/>
        <v>8.4535870000000013E-2</v>
      </c>
      <c r="AN151" s="16">
        <f t="shared" ca="1" si="481"/>
        <v>1.507178E-2</v>
      </c>
      <c r="AO151" s="16">
        <f t="shared" ca="1" si="481"/>
        <v>-6.4897609999999994E-2</v>
      </c>
      <c r="AP151" s="14">
        <f>1</f>
        <v>1</v>
      </c>
      <c r="AR151" s="16">
        <f ca="1">VLOOKUP(AR$94,$BF$43:$FC$57,37,FALSE)</f>
        <v>7.7049919999999994E-2</v>
      </c>
      <c r="AS151" s="16">
        <f t="shared" ref="AS151:BC151" ca="1" si="482">VLOOKUP(AS$94,$BF$43:$FC$57,37,FALSE)</f>
        <v>7.4632850000000001E-2</v>
      </c>
      <c r="AT151" s="16">
        <f t="shared" ca="1" si="482"/>
        <v>3.015224E-2</v>
      </c>
      <c r="AU151" s="16">
        <f t="shared" ca="1" si="482"/>
        <v>-1.3982030000000001E-2</v>
      </c>
      <c r="AV151" s="16">
        <f t="shared" ca="1" si="482"/>
        <v>6.4096860000000004E-3</v>
      </c>
      <c r="AW151" s="16">
        <f t="shared" ca="1" si="482"/>
        <v>-3.8915820000000004E-2</v>
      </c>
      <c r="AX151" s="16">
        <f t="shared" ca="1" si="482"/>
        <v>4.6641510000000004E-2</v>
      </c>
      <c r="AY151" s="16">
        <f t="shared" ca="1" si="482"/>
        <v>-8.4587230000000013E-2</v>
      </c>
      <c r="AZ151" s="16">
        <f t="shared" ca="1" si="482"/>
        <v>-4.652531E-2</v>
      </c>
      <c r="BA151" s="16">
        <f t="shared" ca="1" si="482"/>
        <v>9.6810220000000002E-2</v>
      </c>
      <c r="BB151" s="16">
        <f t="shared" ca="1" si="482"/>
        <v>2.940572E-2</v>
      </c>
      <c r="BC151" s="16">
        <f t="shared" ca="1" si="482"/>
        <v>-5.2087389999999997E-2</v>
      </c>
      <c r="BD151" s="14">
        <f>1</f>
        <v>1</v>
      </c>
      <c r="BF151" s="16">
        <f ca="1">VLOOKUP(BF$94,$BF$43:$FC$57,46,FALSE)</f>
        <v>2.7942160000000001E-2</v>
      </c>
      <c r="BG151" s="16">
        <f t="shared" ref="BG151:BQ151" ca="1" si="483">VLOOKUP(BG$94,$BF$43:$FC$57,46,FALSE)</f>
        <v>0.1044012</v>
      </c>
      <c r="BH151" s="16">
        <f t="shared" ca="1" si="483"/>
        <v>-4.3867779999999995E-2</v>
      </c>
      <c r="BI151" s="16">
        <f t="shared" ca="1" si="483"/>
        <v>0.10085509999999999</v>
      </c>
      <c r="BJ151" s="16">
        <f t="shared" ca="1" si="483"/>
        <v>-2.3717760000000001E-2</v>
      </c>
      <c r="BK151" s="16">
        <f t="shared" ca="1" si="483"/>
        <v>-5.4661399999999999E-2</v>
      </c>
      <c r="BL151" s="16">
        <f t="shared" ca="1" si="483"/>
        <v>-9.3710159999999994E-3</v>
      </c>
      <c r="BM151" s="16">
        <f t="shared" ca="1" si="483"/>
        <v>-9.826399999999999E-2</v>
      </c>
      <c r="BN151" s="16">
        <f t="shared" ca="1" si="483"/>
        <v>-6.1024339999999996E-2</v>
      </c>
      <c r="BO151" s="16">
        <f t="shared" ca="1" si="483"/>
        <v>0.1161794</v>
      </c>
      <c r="BP151" s="16">
        <f t="shared" ca="1" si="483"/>
        <v>4.0294320000000002E-2</v>
      </c>
      <c r="BQ151" s="16">
        <f t="shared" ca="1" si="483"/>
        <v>-9.7002349999999987E-2</v>
      </c>
      <c r="BR151" s="14">
        <f>1</f>
        <v>1</v>
      </c>
    </row>
    <row r="152" spans="2:70" x14ac:dyDescent="0.25">
      <c r="B152" s="12">
        <f ca="1">VLOOKUP(B$94,$BF$43:$FC$57,61,FALSE)</f>
        <v>6.7818699895195608E-2</v>
      </c>
      <c r="C152" s="12">
        <f t="shared" ref="C152:M152" ca="1" si="484">VLOOKUP(C$94,$BF$43:$FC$57,61,FALSE)</f>
        <v>-6.1625070638140385E-3</v>
      </c>
      <c r="D152" s="12">
        <f t="shared" ca="1" si="484"/>
        <v>5.0821844189090165E-2</v>
      </c>
      <c r="E152" s="12">
        <f t="shared" ca="1" si="484"/>
        <v>-3.2987957755824519E-2</v>
      </c>
      <c r="F152" s="12">
        <f t="shared" ca="1" si="484"/>
        <v>-3.8076892201699492E-2</v>
      </c>
      <c r="G152" s="12">
        <f t="shared" ca="1" si="484"/>
        <v>-6.1855711222402583E-2</v>
      </c>
      <c r="H152" s="12">
        <f t="shared" ca="1" si="484"/>
        <v>4.1203138040830666E-2</v>
      </c>
      <c r="I152" s="12">
        <f t="shared" ca="1" si="484"/>
        <v>-2.4031854850235183E-2</v>
      </c>
      <c r="J152" s="12">
        <f t="shared" ca="1" si="484"/>
        <v>2.9572464558710879E-2</v>
      </c>
      <c r="K152" s="12">
        <f t="shared" ca="1" si="484"/>
        <v>8.7775564633200982E-3</v>
      </c>
      <c r="L152" s="12">
        <f t="shared" ca="1" si="484"/>
        <v>-4.0512551640024862E-3</v>
      </c>
      <c r="M152" s="12">
        <f t="shared" ca="1" si="484"/>
        <v>-2.2936933001542557E-2</v>
      </c>
      <c r="N152" s="20">
        <f>1</f>
        <v>1</v>
      </c>
      <c r="P152" s="18">
        <f ca="1">VLOOKUP(P$94,$BF$43:$FC$57,70,FALSE)</f>
        <v>-5.9365770054330084E-3</v>
      </c>
      <c r="Q152" s="18">
        <f t="shared" ref="Q152:AA152" ca="1" si="485">VLOOKUP(Q$94,$BF$43:$FC$57,70,FALSE)</f>
        <v>5.1841998322574294E-2</v>
      </c>
      <c r="R152" s="18">
        <f t="shared" ca="1" si="485"/>
        <v>-7.3652455703760713E-3</v>
      </c>
      <c r="S152" s="18">
        <f t="shared" ca="1" si="485"/>
        <v>1.2073474116634487E-2</v>
      </c>
      <c r="T152" s="18">
        <f t="shared" ca="1" si="485"/>
        <v>1.8141783816679295E-2</v>
      </c>
      <c r="U152" s="18">
        <f t="shared" ca="1" si="485"/>
        <v>-1.8528496168582369E-2</v>
      </c>
      <c r="V152" s="18">
        <f t="shared" ca="1" si="485"/>
        <v>1.6383162036048726E-2</v>
      </c>
      <c r="W152" s="18">
        <f t="shared" ca="1" si="485"/>
        <v>-6.2059866583899018E-2</v>
      </c>
      <c r="X152" s="16">
        <f t="shared" ca="1" si="485"/>
        <v>-3.3783385236764656E-2</v>
      </c>
      <c r="Y152" s="16">
        <f t="shared" ca="1" si="485"/>
        <v>7.0317228905814363E-2</v>
      </c>
      <c r="Z152" s="16">
        <f t="shared" ca="1" si="485"/>
        <v>4.8993544220830411E-3</v>
      </c>
      <c r="AA152" s="16">
        <f t="shared" ca="1" si="485"/>
        <v>-1.3846213046782584E-2</v>
      </c>
      <c r="AB152" s="14">
        <f>1</f>
        <v>1</v>
      </c>
      <c r="AD152" s="16">
        <f ca="1">VLOOKUP(AD$94,$BF$43:$FC$57,79,FALSE)</f>
        <v>5.7980642574881169E-2</v>
      </c>
      <c r="AE152" s="16">
        <f t="shared" ref="AE152:AO152" ca="1" si="486">VLOOKUP(AE$94,$BF$43:$FC$57,79,FALSE)</f>
        <v>7.2515075730509831E-2</v>
      </c>
      <c r="AF152" s="16">
        <f t="shared" ca="1" si="486"/>
        <v>2.4120526926765237E-2</v>
      </c>
      <c r="AG152" s="16">
        <f t="shared" ca="1" si="486"/>
        <v>-1.4632175014415246E-2</v>
      </c>
      <c r="AH152" s="16">
        <f t="shared" ca="1" si="486"/>
        <v>-6.1468440532160603E-3</v>
      </c>
      <c r="AI152" s="16">
        <f t="shared" ca="1" si="486"/>
        <v>-3.7265174046731159E-2</v>
      </c>
      <c r="AJ152" s="16">
        <f t="shared" ca="1" si="486"/>
        <v>4.45098428695389E-2</v>
      </c>
      <c r="AK152" s="16">
        <f t="shared" ca="1" si="486"/>
        <v>-8.6102061344903669E-2</v>
      </c>
      <c r="AL152" s="16">
        <f t="shared" ca="1" si="486"/>
        <v>-4.3928242870285204E-2</v>
      </c>
      <c r="AM152" s="16">
        <f t="shared" ca="1" si="486"/>
        <v>8.4012050815033656E-2</v>
      </c>
      <c r="AN152" s="16">
        <f t="shared" ca="1" si="486"/>
        <v>1.4852426794602257E-2</v>
      </c>
      <c r="AO152" s="16">
        <f t="shared" ca="1" si="486"/>
        <v>-6.5256438958104429E-2</v>
      </c>
      <c r="AP152" s="14">
        <f>1</f>
        <v>1</v>
      </c>
      <c r="AR152" s="16">
        <f ca="1">VLOOKUP(AR$94,$BF$43:$FC$57,88,FALSE)</f>
        <v>7.3921028466482894E-2</v>
      </c>
      <c r="AS152" s="16">
        <f t="shared" ref="AS152:BC152" ca="1" si="487">VLOOKUP(AS$94,$BF$43:$FC$57,88,FALSE)</f>
        <v>7.2741708911012018E-2</v>
      </c>
      <c r="AT152" s="16">
        <f t="shared" ca="1" si="487"/>
        <v>3.0061489410157148E-2</v>
      </c>
      <c r="AU152" s="16">
        <f t="shared" ca="1" si="487"/>
        <v>-1.4481538801680172E-2</v>
      </c>
      <c r="AV152" s="16">
        <f t="shared" ca="1" si="487"/>
        <v>4.2624789680313566E-3</v>
      </c>
      <c r="AW152" s="16">
        <f t="shared" ca="1" si="487"/>
        <v>-3.9361108008488785E-2</v>
      </c>
      <c r="AX152" s="16">
        <f t="shared" ca="1" si="487"/>
        <v>4.6903704392716856E-2</v>
      </c>
      <c r="AY152" s="16">
        <f t="shared" ca="1" si="487"/>
        <v>-8.4295868502887644E-2</v>
      </c>
      <c r="AZ152" s="16">
        <f t="shared" ca="1" si="487"/>
        <v>-4.6270466949666432E-2</v>
      </c>
      <c r="BA152" s="16">
        <f t="shared" ca="1" si="487"/>
        <v>9.6966999427735734E-2</v>
      </c>
      <c r="BB152" s="16">
        <f t="shared" ca="1" si="487"/>
        <v>2.9445861349408672E-2</v>
      </c>
      <c r="BC152" s="16">
        <f t="shared" ca="1" si="487"/>
        <v>-5.7319819819819859E-2</v>
      </c>
      <c r="BD152" s="14">
        <f>1</f>
        <v>1</v>
      </c>
      <c r="BF152" s="16">
        <f ca="1">VLOOKUP(BF$94,$BF$43:$FC$57,97,FALSE)</f>
        <v>2.6538779345765609E-2</v>
      </c>
      <c r="BG152" s="16">
        <f t="shared" ref="BG152:BQ152" ca="1" si="488">VLOOKUP(BG$94,$BF$43:$FC$57,97,FALSE)</f>
        <v>0.10494168152906455</v>
      </c>
      <c r="BH152" s="16">
        <f t="shared" ca="1" si="488"/>
        <v>-4.3523597303165386E-2</v>
      </c>
      <c r="BI152" s="16">
        <f t="shared" ca="1" si="488"/>
        <v>0.10131270441002976</v>
      </c>
      <c r="BJ152" s="16">
        <f t="shared" ca="1" si="488"/>
        <v>-2.4286392297783007E-2</v>
      </c>
      <c r="BK152" s="16">
        <f t="shared" ca="1" si="488"/>
        <v>-5.4826694832809754E-2</v>
      </c>
      <c r="BL152" s="16">
        <f t="shared" ca="1" si="488"/>
        <v>-9.0135129174079825E-3</v>
      </c>
      <c r="BM152" s="16">
        <f t="shared" ca="1" si="488"/>
        <v>-9.7884147427147059E-2</v>
      </c>
      <c r="BN152" s="16">
        <f t="shared" ca="1" si="488"/>
        <v>-6.2155627559663751E-2</v>
      </c>
      <c r="BO152" s="16">
        <f t="shared" ca="1" si="488"/>
        <v>0.11660820764643985</v>
      </c>
      <c r="BP152" s="16">
        <f t="shared" ca="1" si="488"/>
        <v>4.0349306569916192E-2</v>
      </c>
      <c r="BQ152" s="16">
        <f t="shared" ca="1" si="488"/>
        <v>-0.10269029862012741</v>
      </c>
      <c r="BR152" s="14">
        <f>1</f>
        <v>1</v>
      </c>
    </row>
    <row r="153" spans="2:70" x14ac:dyDescent="0.25">
      <c r="B153" s="12">
        <f ca="1">VLOOKUP(B$94,$BF$59:$FC$70,10,FALSE)</f>
        <v>4.8404839999999998E-2</v>
      </c>
      <c r="C153" s="12">
        <f t="shared" ref="C153:M153" ca="1" si="489">VLOOKUP(C$94,$BF$59:$FC$70,10,FALSE)</f>
        <v>3.357095E-3</v>
      </c>
      <c r="D153" s="12">
        <f t="shared" ca="1" si="489"/>
        <v>8.237775000000001E-3</v>
      </c>
      <c r="E153" s="12">
        <f t="shared" ca="1" si="489"/>
        <v>1.7321390000000002E-2</v>
      </c>
      <c r="F153" s="12">
        <f t="shared" ca="1" si="489"/>
        <v>1.5885980000000001E-2</v>
      </c>
      <c r="G153" s="12">
        <f t="shared" ca="1" si="489"/>
        <v>1.325601E-2</v>
      </c>
      <c r="H153" s="12">
        <f t="shared" ca="1" si="489"/>
        <v>1.7422480000000001E-2</v>
      </c>
      <c r="I153" s="12">
        <f t="shared" ca="1" si="489"/>
        <v>5.1696949999999998E-2</v>
      </c>
      <c r="J153" s="12">
        <f t="shared" ca="1" si="489"/>
        <v>-1.1665089999999999E-2</v>
      </c>
      <c r="K153" s="12">
        <f t="shared" ca="1" si="489"/>
        <v>1.9591400000000002E-2</v>
      </c>
      <c r="L153" s="12">
        <f t="shared" ca="1" si="489"/>
        <v>2.6551269999999998E-2</v>
      </c>
      <c r="M153" s="12">
        <f t="shared" ca="1" si="489"/>
        <v>3.1075240000000001E-2</v>
      </c>
      <c r="N153" s="20" t="str">
        <f>L9</f>
        <v>Open-End Investment Company</v>
      </c>
      <c r="P153" s="18" t="str">
        <f ca="1">VLOOKUP(P$94,$BF$59:$FC$70,19,FALSE)</f>
        <v/>
      </c>
      <c r="Q153" s="18" t="str">
        <f t="shared" ref="Q153:AA153" ca="1" si="490">VLOOKUP(Q$94,$BF$59:$FC$70,19,FALSE)</f>
        <v/>
      </c>
      <c r="R153" s="18" t="str">
        <f t="shared" ca="1" si="490"/>
        <v/>
      </c>
      <c r="S153" s="18" t="str">
        <f t="shared" ca="1" si="490"/>
        <v/>
      </c>
      <c r="T153" s="18" t="str">
        <f t="shared" ca="1" si="490"/>
        <v/>
      </c>
      <c r="U153" s="18" t="str">
        <f t="shared" ca="1" si="490"/>
        <v/>
      </c>
      <c r="V153" s="18" t="str">
        <f t="shared" ca="1" si="490"/>
        <v/>
      </c>
      <c r="W153" s="18" t="str">
        <f t="shared" ca="1" si="490"/>
        <v/>
      </c>
      <c r="X153" s="18" t="str">
        <f t="shared" ca="1" si="490"/>
        <v/>
      </c>
      <c r="Y153" s="18" t="str">
        <f t="shared" ca="1" si="490"/>
        <v/>
      </c>
      <c r="Z153" s="18" t="str">
        <f t="shared" ca="1" si="490"/>
        <v/>
      </c>
      <c r="AA153" s="18" t="str">
        <f t="shared" ca="1" si="490"/>
        <v/>
      </c>
      <c r="AB153" s="14">
        <f>U9</f>
        <v>0</v>
      </c>
      <c r="AD153" s="16">
        <f ca="1">VLOOKUP(AD$94,$BF$59:$FC$70,28,FALSE)</f>
        <v>-1.242679E-2</v>
      </c>
      <c r="AE153" s="16">
        <f t="shared" ref="AE153:AO153" ca="1" si="491">VLOOKUP(AE$94,$BF$59:$FC$70,28,FALSE)</f>
        <v>4.9608739999999998E-2</v>
      </c>
      <c r="AF153" s="16">
        <f t="shared" ca="1" si="491"/>
        <v>1.6825449999999999E-2</v>
      </c>
      <c r="AG153" s="16">
        <f t="shared" ca="1" si="491"/>
        <v>1.6822440000000001E-2</v>
      </c>
      <c r="AH153" s="16">
        <f t="shared" ca="1" si="491"/>
        <v>2.7940239999999998E-2</v>
      </c>
      <c r="AI153" s="16">
        <f t="shared" ca="1" si="491"/>
        <v>2.9069360000000002E-3</v>
      </c>
      <c r="AJ153" s="16">
        <f t="shared" ca="1" si="491"/>
        <v>-3.089718E-2</v>
      </c>
      <c r="AK153" s="16">
        <f t="shared" ca="1" si="491"/>
        <v>6.3938209999999992E-3</v>
      </c>
      <c r="AL153" s="16">
        <f t="shared" ca="1" si="491"/>
        <v>1.8781570000000001E-2</v>
      </c>
      <c r="AM153" s="16">
        <f t="shared" ca="1" si="491"/>
        <v>-4.5193009999999999E-2</v>
      </c>
      <c r="AN153" s="16">
        <f t="shared" ca="1" si="491"/>
        <v>3.6587210000000002E-2</v>
      </c>
      <c r="AO153" s="16">
        <f t="shared" ca="1" si="491"/>
        <v>-3.0070340000000001E-2</v>
      </c>
      <c r="AP153" s="14">
        <f>AD9</f>
        <v>0</v>
      </c>
      <c r="AR153" s="16">
        <f ca="1">VLOOKUP(AR$94,$BF$59:$FC$70,37,FALSE)</f>
        <v>-1.9626589999999999E-2</v>
      </c>
      <c r="AS153" s="16">
        <f t="shared" ref="AS153:BC153" ca="1" si="492">VLOOKUP(AS$94,$BF$59:$FC$70,37,FALSE)</f>
        <v>4.7507770000000005E-2</v>
      </c>
      <c r="AT153" s="16">
        <f t="shared" ca="1" si="492"/>
        <v>2.8079530000000002E-3</v>
      </c>
      <c r="AU153" s="16">
        <f t="shared" ca="1" si="492"/>
        <v>1.1384890000000002E-2</v>
      </c>
      <c r="AV153" s="16">
        <f t="shared" ca="1" si="492"/>
        <v>2.7524259999999998E-2</v>
      </c>
      <c r="AW153" s="16">
        <f t="shared" ca="1" si="492"/>
        <v>-7.5385679999999998E-3</v>
      </c>
      <c r="AX153" s="16">
        <f t="shared" ca="1" si="492"/>
        <v>-3.3824480000000004E-2</v>
      </c>
      <c r="AY153" s="16">
        <f t="shared" ca="1" si="492"/>
        <v>1.5895449999999998E-2</v>
      </c>
      <c r="AZ153" s="16">
        <f t="shared" ca="1" si="492"/>
        <v>8.061337E-3</v>
      </c>
      <c r="BA153" s="16">
        <f t="shared" ca="1" si="492"/>
        <v>-2.552685E-2</v>
      </c>
      <c r="BB153" s="16">
        <f t="shared" ca="1" si="492"/>
        <v>4.7730870000000002E-2</v>
      </c>
      <c r="BC153" s="16">
        <f t="shared" ca="1" si="492"/>
        <v>-2.532614E-2</v>
      </c>
      <c r="BD153" s="14">
        <f>AM9</f>
        <v>0</v>
      </c>
      <c r="BF153" s="16">
        <f ca="1">VLOOKUP(BF$94,$BF$59:$FC$70,46,FALSE)</f>
        <v>-4.5383979999999997E-2</v>
      </c>
      <c r="BG153" s="16">
        <f t="shared" ref="BG153:BQ153" ca="1" si="493">VLOOKUP(BG$94,$BF$59:$FC$70,46,FALSE)</f>
        <v>6.4495930000000007E-2</v>
      </c>
      <c r="BH153" s="16">
        <f t="shared" ca="1" si="493"/>
        <v>-5.8823529999999999E-4</v>
      </c>
      <c r="BI153" s="16">
        <f t="shared" ca="1" si="493"/>
        <v>6.5090029999999993E-2</v>
      </c>
      <c r="BJ153" s="16">
        <f t="shared" ca="1" si="493"/>
        <v>1.8652559999999999E-2</v>
      </c>
      <c r="BK153" s="16">
        <f t="shared" ca="1" si="493"/>
        <v>3.2522549999999997E-2</v>
      </c>
      <c r="BL153" s="16">
        <f t="shared" ca="1" si="493"/>
        <v>-5.4147350000000004E-2</v>
      </c>
      <c r="BM153" s="16">
        <f t="shared" ca="1" si="493"/>
        <v>1.7217050000000001E-2</v>
      </c>
      <c r="BN153" s="16">
        <f t="shared" ca="1" si="493"/>
        <v>-1.220866E-2</v>
      </c>
      <c r="BO153" s="16">
        <f t="shared" ca="1" si="493"/>
        <v>-8.3952670000000007E-2</v>
      </c>
      <c r="BP153" s="16">
        <f t="shared" ca="1" si="493"/>
        <v>-7.2670810000000002E-2</v>
      </c>
      <c r="BQ153" s="16">
        <f t="shared" ca="1" si="493"/>
        <v>-3.1815139999999999E-2</v>
      </c>
      <c r="BR153" s="14">
        <f>AV9</f>
        <v>0</v>
      </c>
    </row>
    <row r="154" spans="2:70" x14ac:dyDescent="0.25">
      <c r="B154" s="12">
        <f ca="1">VLOOKUP(B$94,$BF$59:$FC$70,61,FALSE)</f>
        <v>4.8501393887744576E-2</v>
      </c>
      <c r="C154" s="12">
        <f t="shared" ref="C154:M154" ca="1" si="494">VLOOKUP(C$94,$BF$59:$FC$70,61,FALSE)</f>
        <v>3.5024420360874938E-3</v>
      </c>
      <c r="D154" s="12">
        <f t="shared" ca="1" si="494"/>
        <v>8.5461944989897801E-3</v>
      </c>
      <c r="E154" s="12">
        <f t="shared" ca="1" si="494"/>
        <v>1.7244950881572602E-2</v>
      </c>
      <c r="F154" s="12">
        <f t="shared" ca="1" si="494"/>
        <v>1.6176977594801863E-2</v>
      </c>
      <c r="G154" s="12">
        <f t="shared" ca="1" si="494"/>
        <v>1.3517993784728833E-2</v>
      </c>
      <c r="H154" s="12">
        <f t="shared" ca="1" si="494"/>
        <v>1.7442663468178601E-2</v>
      </c>
      <c r="I154" s="12">
        <f t="shared" ca="1" si="494"/>
        <v>5.1833500637661734E-2</v>
      </c>
      <c r="J154" s="12">
        <f t="shared" ca="1" si="494"/>
        <v>-1.1389127855815031E-2</v>
      </c>
      <c r="K154" s="12">
        <f t="shared" ca="1" si="494"/>
        <v>1.9568834290154727E-2</v>
      </c>
      <c r="L154" s="12">
        <f t="shared" ca="1" si="494"/>
        <v>2.6660017555002535E-2</v>
      </c>
      <c r="M154" s="12">
        <f t="shared" ca="1" si="494"/>
        <v>3.1212328971685334E-2</v>
      </c>
      <c r="N154" s="20">
        <f>BK9</f>
        <v>0</v>
      </c>
      <c r="P154" s="18">
        <f ca="1">VLOOKUP(P$94,$BF$59:$FC$70,70,FALSE)</f>
        <v>-3.0188574109664076E-2</v>
      </c>
      <c r="Q154" s="18">
        <f t="shared" ref="Q154:AA154" ca="1" si="495">VLOOKUP(Q$94,$BF$59:$FC$70,70,FALSE)</f>
        <v>5.1116638402363107E-2</v>
      </c>
      <c r="R154" s="18">
        <f t="shared" ca="1" si="495"/>
        <v>-3.4764768326693037E-4</v>
      </c>
      <c r="S154" s="18">
        <f t="shared" ca="1" si="495"/>
        <v>9.0574088378753033E-3</v>
      </c>
      <c r="T154" s="18">
        <f t="shared" ca="1" si="495"/>
        <v>1.8535344185197242E-2</v>
      </c>
      <c r="U154" s="18">
        <f t="shared" ca="1" si="495"/>
        <v>1.9683202674042867E-2</v>
      </c>
      <c r="V154" s="18">
        <f t="shared" ca="1" si="495"/>
        <v>-1.4887168189653976E-2</v>
      </c>
      <c r="W154" s="18">
        <f t="shared" ca="1" si="495"/>
        <v>3.2557463743175794E-2</v>
      </c>
      <c r="X154" s="18">
        <f t="shared" ca="1" si="495"/>
        <v>-3.4499262998324377E-2</v>
      </c>
      <c r="Y154" s="18">
        <f t="shared" ca="1" si="495"/>
        <v>1.648888909102111E-2</v>
      </c>
      <c r="Z154" s="18">
        <f t="shared" ca="1" si="495"/>
        <v>1.786527776647925E-2</v>
      </c>
      <c r="AA154" s="18">
        <f t="shared" ca="1" si="495"/>
        <v>-1.3840367238270345E-3</v>
      </c>
      <c r="AB154" s="14">
        <f>BT9</f>
        <v>0</v>
      </c>
      <c r="AD154" s="16">
        <f ca="1">VLOOKUP(AD$94,$BF$59:$FC$70,79,FALSE)</f>
        <v>-1.4463959785763349E-2</v>
      </c>
      <c r="AE154" s="16">
        <f t="shared" ref="AE154:AO154" ca="1" si="496">VLOOKUP(AE$94,$BF$59:$FC$70,79,FALSE)</f>
        <v>4.9942922374429218E-2</v>
      </c>
      <c r="AF154" s="16">
        <f t="shared" ca="1" si="496"/>
        <v>1.6736740441724927E-2</v>
      </c>
      <c r="AG154" s="16">
        <f t="shared" ca="1" si="496"/>
        <v>1.5118851922847301E-2</v>
      </c>
      <c r="AH154" s="16">
        <f t="shared" ca="1" si="496"/>
        <v>2.5411145042445248E-2</v>
      </c>
      <c r="AI154" s="16">
        <f t="shared" ca="1" si="496"/>
        <v>1.4316939890709787E-3</v>
      </c>
      <c r="AJ154" s="16">
        <f t="shared" ca="1" si="496"/>
        <v>-3.1086640983946374E-2</v>
      </c>
      <c r="AK154" s="16">
        <f t="shared" ca="1" si="496"/>
        <v>6.6229268155323347E-3</v>
      </c>
      <c r="AL154" s="16">
        <f t="shared" ca="1" si="496"/>
        <v>1.8574361786047867E-2</v>
      </c>
      <c r="AM154" s="16">
        <f t="shared" ca="1" si="496"/>
        <v>-4.5567145077748561E-2</v>
      </c>
      <c r="AN154" s="16">
        <f t="shared" ca="1" si="496"/>
        <v>3.6376715679221829E-2</v>
      </c>
      <c r="AO154" s="16">
        <f t="shared" ca="1" si="496"/>
        <v>-3.0407694101706958E-2</v>
      </c>
      <c r="AP154" s="14">
        <f>BC9</f>
        <v>0</v>
      </c>
      <c r="AR154" s="16">
        <f ca="1">VLOOKUP(AR$94,$BF$59:$FC$70,88,FALSE)</f>
        <v>-2.216900444748552E-2</v>
      </c>
      <c r="AS154" s="16">
        <f t="shared" ref="AS154:BC154" ca="1" si="497">VLOOKUP(AS$94,$BF$59:$FC$70,88,FALSE)</f>
        <v>4.7792316842768266E-2</v>
      </c>
      <c r="AT154" s="16">
        <f t="shared" ca="1" si="497"/>
        <v>3.0052090289834953E-3</v>
      </c>
      <c r="AU154" s="16">
        <f t="shared" ca="1" si="497"/>
        <v>1.0653172647979188E-2</v>
      </c>
      <c r="AV154" s="16">
        <f t="shared" ca="1" si="497"/>
        <v>2.5232228737071035E-2</v>
      </c>
      <c r="AW154" s="16">
        <f t="shared" ca="1" si="497"/>
        <v>-8.2251638606862937E-3</v>
      </c>
      <c r="AX154" s="16">
        <f t="shared" ca="1" si="497"/>
        <v>-3.3756641181806456E-2</v>
      </c>
      <c r="AY154" s="16">
        <f t="shared" ca="1" si="497"/>
        <v>1.6160396969087353E-2</v>
      </c>
      <c r="AZ154" s="16">
        <f t="shared" ca="1" si="497"/>
        <v>8.1826580440808316E-3</v>
      </c>
      <c r="BA154" s="16">
        <f t="shared" ca="1" si="497"/>
        <v>-2.5330540646681533E-2</v>
      </c>
      <c r="BB154" s="16">
        <f t="shared" ca="1" si="497"/>
        <v>4.7679806594587287E-2</v>
      </c>
      <c r="BC154" s="16">
        <f t="shared" ca="1" si="497"/>
        <v>-2.2754951605666197E-2</v>
      </c>
      <c r="BD154" s="14">
        <f>BL9</f>
        <v>0</v>
      </c>
      <c r="BF154" s="16">
        <f ca="1">VLOOKUP(BF$94,$BF$59:$FC$70,97,FALSE)</f>
        <v>-5.0077173726633617E-2</v>
      </c>
      <c r="BG154" s="16">
        <f t="shared" ref="BG154:BQ154" ca="1" si="498">VLOOKUP(BG$94,$BF$59:$FC$70,97,FALSE)</f>
        <v>6.5460071011614773E-2</v>
      </c>
      <c r="BH154" s="16">
        <f t="shared" ca="1" si="498"/>
        <v>-5.3657916660798525E-4</v>
      </c>
      <c r="BI154" s="16">
        <f t="shared" ca="1" si="498"/>
        <v>6.5667340105395544E-2</v>
      </c>
      <c r="BJ154" s="16">
        <f t="shared" ca="1" si="498"/>
        <v>1.8427925598907702E-2</v>
      </c>
      <c r="BK154" s="16">
        <f t="shared" ca="1" si="498"/>
        <v>3.1867116208229608E-2</v>
      </c>
      <c r="BL154" s="16">
        <f t="shared" ca="1" si="498"/>
        <v>-5.5634753428286568E-2</v>
      </c>
      <c r="BM154" s="16">
        <f t="shared" ca="1" si="498"/>
        <v>1.768705665468813E-2</v>
      </c>
      <c r="BN154" s="16">
        <f t="shared" ca="1" si="498"/>
        <v>-1.3310405481681767E-2</v>
      </c>
      <c r="BO154" s="16">
        <f t="shared" ca="1" si="498"/>
        <v>-8.5995184056833443E-2</v>
      </c>
      <c r="BP154" s="16">
        <f t="shared" ca="1" si="498"/>
        <v>-7.2849802774260161E-2</v>
      </c>
      <c r="BQ154" s="16">
        <f t="shared" ca="1" si="498"/>
        <v>-3.1037081227040065E-2</v>
      </c>
      <c r="BR154" s="14">
        <f>BU9</f>
        <v>0</v>
      </c>
    </row>
    <row r="164" spans="9:9" ht="15.75" x14ac:dyDescent="0.25">
      <c r="I164" s="1" t="s">
        <v>11</v>
      </c>
    </row>
    <row r="166" spans="9:9" ht="15.75" x14ac:dyDescent="0.25">
      <c r="I166" s="1" t="s">
        <v>13</v>
      </c>
    </row>
    <row r="173" spans="9:9" ht="15.75" x14ac:dyDescent="0.25">
      <c r="I173" s="1" t="s">
        <v>9</v>
      </c>
    </row>
    <row r="174" spans="9:9" ht="15.75" x14ac:dyDescent="0.25">
      <c r="I174" s="1" t="s">
        <v>10</v>
      </c>
    </row>
    <row r="175" spans="9:9" ht="15.75" x14ac:dyDescent="0.25">
      <c r="I175" s="1" t="s">
        <v>11</v>
      </c>
    </row>
    <row r="176" spans="9:9" ht="15.75" x14ac:dyDescent="0.25">
      <c r="I176" s="1" t="s">
        <v>12</v>
      </c>
    </row>
    <row r="177" spans="9:9" ht="15.75" x14ac:dyDescent="0.25">
      <c r="I177" s="1" t="s">
        <v>13</v>
      </c>
    </row>
    <row r="178" spans="9:9" ht="15.75" x14ac:dyDescent="0.25">
      <c r="I178" s="1" t="s">
        <v>14</v>
      </c>
    </row>
    <row r="179" spans="9:9" ht="15.75" x14ac:dyDescent="0.25">
      <c r="I179" s="1" t="s">
        <v>15</v>
      </c>
    </row>
    <row r="180" spans="9:9" ht="15.75" x14ac:dyDescent="0.25">
      <c r="I180" s="1" t="s">
        <v>16</v>
      </c>
    </row>
    <row r="181" spans="9:9" ht="15.75" x14ac:dyDescent="0.25">
      <c r="I181" s="1" t="s">
        <v>17</v>
      </c>
    </row>
    <row r="182" spans="9:9" ht="15.75" x14ac:dyDescent="0.25">
      <c r="I182" s="1" t="s">
        <v>18</v>
      </c>
    </row>
    <row r="203" spans="2:3" x14ac:dyDescent="0.25">
      <c r="C203" s="6"/>
    </row>
    <row r="204" spans="2:3" x14ac:dyDescent="0.25">
      <c r="B204" s="7"/>
      <c r="C204" s="6"/>
    </row>
    <row r="205" spans="2:3" ht="15.75" x14ac:dyDescent="0.25">
      <c r="B205" s="4"/>
      <c r="C205" s="4"/>
    </row>
    <row r="206" spans="2:3" x14ac:dyDescent="0.25">
      <c r="B206" s="6"/>
      <c r="C206" s="6"/>
    </row>
    <row r="482" spans="2:2" x14ac:dyDescent="0.25">
      <c r="B482" s="6"/>
    </row>
    <row r="486" spans="2:2" x14ac:dyDescent="0.25">
      <c r="B486" s="6"/>
    </row>
    <row r="499" spans="2:2" x14ac:dyDescent="0.25">
      <c r="B499" s="6"/>
    </row>
    <row r="506" spans="2:2" x14ac:dyDescent="0.25">
      <c r="B506" s="6"/>
    </row>
    <row r="507" spans="2:2" x14ac:dyDescent="0.25">
      <c r="B507" s="6"/>
    </row>
    <row r="592" spans="2:3" x14ac:dyDescent="0.25">
      <c r="B592" s="6"/>
      <c r="C59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40"/>
  <sheetViews>
    <sheetView topLeftCell="A10" workbookViewId="0">
      <selection activeCell="H35" sqref="H35"/>
    </sheetView>
  </sheetViews>
  <sheetFormatPr baseColWidth="10" defaultColWidth="9.140625" defaultRowHeight="15" x14ac:dyDescent="0.25"/>
  <cols>
    <col min="22" max="22" width="17.140625" customWidth="1"/>
  </cols>
  <sheetData>
    <row r="1" spans="1:22" x14ac:dyDescent="0.25">
      <c r="A1" s="2"/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4"/>
      <c r="N1" s="24"/>
      <c r="O1" s="24"/>
      <c r="P1" s="24"/>
      <c r="Q1" s="24"/>
      <c r="R1" s="24"/>
      <c r="S1" s="25"/>
      <c r="T1" s="2"/>
      <c r="U1" s="2"/>
      <c r="V1" s="2"/>
    </row>
    <row r="2" spans="1:22" x14ac:dyDescent="0.25">
      <c r="A2" s="2"/>
      <c r="B2" s="26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"/>
      <c r="U2" s="2"/>
      <c r="V2" s="2"/>
    </row>
    <row r="3" spans="1:22" x14ac:dyDescent="0.25">
      <c r="A3" s="2"/>
      <c r="B3" s="148"/>
      <c r="C3" s="26"/>
      <c r="D3" s="28"/>
      <c r="E3" s="28"/>
      <c r="F3" s="29"/>
      <c r="G3" s="29"/>
      <c r="H3" s="29"/>
      <c r="I3" s="29"/>
      <c r="J3" s="29"/>
      <c r="K3" s="25"/>
      <c r="L3" s="25"/>
      <c r="M3" s="24"/>
      <c r="N3" s="24"/>
      <c r="O3" s="24"/>
      <c r="P3" s="24"/>
      <c r="Q3" s="24"/>
      <c r="R3" s="24"/>
      <c r="S3" s="25"/>
      <c r="T3" s="2"/>
      <c r="U3" s="2"/>
      <c r="V3" s="2"/>
    </row>
    <row r="4" spans="1:22" x14ac:dyDescent="0.25">
      <c r="A4" s="2"/>
      <c r="B4" s="24"/>
      <c r="C4" s="35"/>
      <c r="D4" s="35"/>
      <c r="E4" s="35"/>
      <c r="F4" s="30"/>
      <c r="G4" s="31"/>
      <c r="H4" s="31"/>
      <c r="I4" s="31"/>
      <c r="J4" s="31"/>
      <c r="K4" s="31"/>
      <c r="L4" s="31"/>
      <c r="M4" s="24"/>
      <c r="N4" s="24"/>
      <c r="O4" s="24"/>
      <c r="P4" s="24"/>
      <c r="Q4" s="24"/>
      <c r="R4" s="24"/>
      <c r="S4" s="31"/>
      <c r="T4" s="2"/>
      <c r="U4" s="2"/>
      <c r="V4" s="71"/>
    </row>
    <row r="5" spans="1:22" ht="15.75" thickBot="1" x14ac:dyDescent="0.3">
      <c r="A5" s="2"/>
      <c r="B5" s="24"/>
      <c r="C5" s="32"/>
      <c r="D5" s="32"/>
      <c r="E5" s="32"/>
      <c r="F5" s="30"/>
      <c r="G5" s="33"/>
      <c r="H5" s="33"/>
      <c r="I5" s="34"/>
      <c r="J5" s="27"/>
      <c r="K5" s="34"/>
      <c r="L5" s="34"/>
      <c r="M5" s="24"/>
      <c r="N5" s="24"/>
      <c r="O5" s="24"/>
      <c r="P5" s="24"/>
      <c r="Q5" s="24"/>
      <c r="R5" s="24"/>
      <c r="S5" s="34"/>
      <c r="T5" s="2"/>
      <c r="U5" s="2"/>
      <c r="V5" s="2"/>
    </row>
    <row r="6" spans="1:22" ht="16.5" thickBot="1" x14ac:dyDescent="0.3">
      <c r="A6" s="2"/>
      <c r="B6" s="24"/>
      <c r="C6" s="35"/>
      <c r="D6" s="35"/>
      <c r="E6" s="35"/>
      <c r="F6" s="36"/>
      <c r="G6" s="36"/>
      <c r="H6" s="36"/>
      <c r="I6" s="36"/>
      <c r="J6" s="36"/>
      <c r="K6" s="36"/>
      <c r="L6" s="36"/>
      <c r="M6" s="24"/>
      <c r="N6" s="24"/>
      <c r="O6" s="24"/>
      <c r="P6" s="24"/>
      <c r="Q6" s="24"/>
      <c r="R6" s="24"/>
      <c r="S6" s="36"/>
      <c r="T6" s="2"/>
      <c r="U6" s="37" t="s">
        <v>184</v>
      </c>
      <c r="V6" s="38" t="s">
        <v>185</v>
      </c>
    </row>
    <row r="7" spans="1:22" ht="16.5" thickBot="1" x14ac:dyDescent="0.3">
      <c r="A7" s="39"/>
      <c r="B7" s="24"/>
      <c r="C7" s="2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39"/>
      <c r="U7" s="37" t="s">
        <v>186</v>
      </c>
      <c r="V7" s="40">
        <v>43312</v>
      </c>
    </row>
    <row r="8" spans="1:22" ht="16.5" thickBot="1" x14ac:dyDescent="0.3">
      <c r="A8" s="39"/>
      <c r="B8" s="41"/>
      <c r="C8" s="39"/>
      <c r="D8" s="42"/>
      <c r="E8" s="42"/>
      <c r="F8" s="43"/>
      <c r="G8" s="43"/>
      <c r="H8" s="43"/>
      <c r="I8" s="43"/>
      <c r="J8" s="43"/>
      <c r="K8" s="43"/>
      <c r="L8" s="43"/>
      <c r="M8" s="44"/>
      <c r="N8" s="44"/>
      <c r="O8" s="44"/>
      <c r="P8" s="44"/>
      <c r="Q8" s="44"/>
      <c r="R8" s="44"/>
      <c r="S8" s="44"/>
      <c r="T8" s="2"/>
      <c r="U8" s="45" t="s">
        <v>33</v>
      </c>
      <c r="V8" s="46"/>
    </row>
    <row r="9" spans="1:22" ht="15.75" x14ac:dyDescent="0.25">
      <c r="A9" s="2"/>
      <c r="B9" s="4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48"/>
      <c r="R9" s="48"/>
      <c r="S9" s="48"/>
      <c r="T9" s="39"/>
      <c r="U9" s="143" t="s">
        <v>187</v>
      </c>
      <c r="V9" s="144"/>
    </row>
    <row r="10" spans="1:22" x14ac:dyDescent="0.25">
      <c r="A10" s="39"/>
      <c r="B10" s="4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48"/>
      <c r="R10" s="48"/>
      <c r="S10" s="48"/>
      <c r="T10" s="39"/>
      <c r="U10" s="2"/>
      <c r="V10" s="2"/>
    </row>
    <row r="11" spans="1:22" ht="18" x14ac:dyDescent="0.25">
      <c r="A11" s="2"/>
      <c r="B11" s="4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48"/>
      <c r="R11" s="48"/>
      <c r="S11" s="48"/>
      <c r="T11" s="39"/>
      <c r="U11" s="145"/>
      <c r="V11" s="145"/>
    </row>
    <row r="12" spans="1:22" ht="18" x14ac:dyDescent="0.25">
      <c r="A12" s="2"/>
      <c r="B12" s="4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  <c r="R12" s="98"/>
      <c r="S12" s="98"/>
      <c r="T12" s="39"/>
      <c r="U12" s="145"/>
      <c r="V12" s="145"/>
    </row>
    <row r="13" spans="1:22" ht="18" x14ac:dyDescent="0.25">
      <c r="A13" s="2"/>
      <c r="B13" s="47"/>
      <c r="C13" s="24"/>
      <c r="D13" s="24"/>
      <c r="E13" s="24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49"/>
      <c r="T13" s="39"/>
      <c r="U13" s="145"/>
      <c r="V13" s="145"/>
    </row>
    <row r="14" spans="1:22" ht="18.75" thickBot="1" x14ac:dyDescent="0.3">
      <c r="A14" s="2"/>
      <c r="B14" s="101"/>
      <c r="C14" s="101" t="s">
        <v>188</v>
      </c>
      <c r="D14" s="101"/>
      <c r="E14" s="101"/>
      <c r="F14" s="78"/>
      <c r="G14" s="78"/>
      <c r="H14" s="78"/>
      <c r="I14" s="51"/>
      <c r="J14" s="51"/>
      <c r="K14" s="51"/>
      <c r="L14" s="51"/>
      <c r="M14" s="51"/>
      <c r="N14" s="51"/>
      <c r="O14" s="124" t="s">
        <v>19</v>
      </c>
      <c r="P14" s="78"/>
      <c r="Q14" s="78"/>
      <c r="R14" s="78"/>
      <c r="S14" s="78"/>
      <c r="T14" s="2"/>
      <c r="U14" s="145"/>
      <c r="V14" s="145"/>
    </row>
    <row r="15" spans="1:22" x14ac:dyDescent="0.25">
      <c r="A15" s="2"/>
      <c r="B15" s="26"/>
      <c r="C15" s="107" t="s">
        <v>189</v>
      </c>
      <c r="D15" s="108"/>
      <c r="E15" s="108"/>
      <c r="F15" s="99"/>
      <c r="G15" s="100"/>
      <c r="H15" s="52"/>
      <c r="I15" s="102"/>
      <c r="J15" s="102"/>
      <c r="K15" s="102"/>
      <c r="L15" s="103"/>
      <c r="M15" s="103"/>
      <c r="N15" s="53"/>
      <c r="O15" s="107" t="s">
        <v>190</v>
      </c>
      <c r="P15" s="108"/>
      <c r="Q15" s="108"/>
      <c r="R15" s="99"/>
      <c r="S15" s="100"/>
      <c r="T15" s="2"/>
      <c r="U15" s="2"/>
      <c r="V15" s="2"/>
    </row>
    <row r="16" spans="1:22" x14ac:dyDescent="0.25">
      <c r="A16" s="39"/>
      <c r="B16" s="39"/>
      <c r="C16" s="109" t="s">
        <v>191</v>
      </c>
      <c r="D16" s="110"/>
      <c r="E16" s="111"/>
      <c r="F16" s="79"/>
      <c r="G16" s="80"/>
      <c r="H16" s="52"/>
      <c r="I16" s="102"/>
      <c r="J16" s="102"/>
      <c r="K16" s="102"/>
      <c r="L16" s="103"/>
      <c r="M16" s="103"/>
      <c r="N16" s="53"/>
      <c r="O16" s="125" t="s">
        <v>192</v>
      </c>
      <c r="P16" s="126"/>
      <c r="Q16" s="127"/>
      <c r="R16" s="79"/>
      <c r="S16" s="80"/>
      <c r="T16" s="54"/>
      <c r="U16" s="55"/>
      <c r="V16" s="55"/>
    </row>
    <row r="17" spans="1:22" ht="15.75" thickBot="1" x14ac:dyDescent="0.3">
      <c r="A17" s="2"/>
      <c r="B17" s="2"/>
      <c r="C17" s="109" t="s">
        <v>193</v>
      </c>
      <c r="D17" s="110"/>
      <c r="E17" s="111"/>
      <c r="F17" s="79"/>
      <c r="G17" s="80"/>
      <c r="H17" s="52"/>
      <c r="I17" s="102"/>
      <c r="J17" s="102"/>
      <c r="K17" s="102"/>
      <c r="L17" s="103"/>
      <c r="M17" s="103"/>
      <c r="N17" s="53"/>
      <c r="O17" s="128" t="s">
        <v>194</v>
      </c>
      <c r="P17" s="129"/>
      <c r="Q17" s="130"/>
      <c r="R17" s="81"/>
      <c r="S17" s="82"/>
      <c r="T17" s="54"/>
      <c r="U17" s="55"/>
      <c r="V17" s="55"/>
    </row>
    <row r="18" spans="1:22" x14ac:dyDescent="0.25">
      <c r="A18" s="39"/>
      <c r="B18" s="39"/>
      <c r="C18" s="109" t="s">
        <v>195</v>
      </c>
      <c r="D18" s="110"/>
      <c r="E18" s="111"/>
      <c r="F18" s="79"/>
      <c r="G18" s="80"/>
      <c r="H18" s="52"/>
      <c r="I18" s="102"/>
      <c r="J18" s="102"/>
      <c r="K18" s="102"/>
      <c r="L18" s="103"/>
      <c r="M18" s="103"/>
      <c r="N18" s="53"/>
      <c r="O18" s="115" t="s">
        <v>196</v>
      </c>
      <c r="P18" s="116"/>
      <c r="Q18" s="117"/>
      <c r="R18" s="95"/>
      <c r="S18" s="96"/>
      <c r="T18" s="55"/>
      <c r="U18" s="146"/>
      <c r="V18" s="55"/>
    </row>
    <row r="19" spans="1:22" x14ac:dyDescent="0.25">
      <c r="A19" s="39"/>
      <c r="B19" s="39"/>
      <c r="C19" s="109" t="s">
        <v>197</v>
      </c>
      <c r="D19" s="110"/>
      <c r="E19" s="111"/>
      <c r="F19" s="79"/>
      <c r="G19" s="80"/>
      <c r="H19" s="52"/>
      <c r="I19" s="102"/>
      <c r="J19" s="102"/>
      <c r="K19" s="102"/>
      <c r="L19" s="103"/>
      <c r="M19" s="103"/>
      <c r="N19" s="53"/>
      <c r="O19" s="109" t="s">
        <v>198</v>
      </c>
      <c r="P19" s="110"/>
      <c r="Q19" s="111"/>
      <c r="R19" s="79"/>
      <c r="S19" s="80"/>
      <c r="T19" s="55"/>
      <c r="U19" s="55"/>
      <c r="V19" s="55"/>
    </row>
    <row r="20" spans="1:22" ht="15.75" thickBot="1" x14ac:dyDescent="0.3">
      <c r="A20" s="39"/>
      <c r="B20" s="39"/>
      <c r="C20" s="112" t="s">
        <v>199</v>
      </c>
      <c r="D20" s="113"/>
      <c r="E20" s="114"/>
      <c r="F20" s="91"/>
      <c r="G20" s="92"/>
      <c r="H20" s="56"/>
      <c r="I20" s="102"/>
      <c r="J20" s="102"/>
      <c r="K20" s="102"/>
      <c r="L20" s="104"/>
      <c r="M20" s="104"/>
      <c r="N20" s="57"/>
      <c r="O20" s="131" t="s">
        <v>200</v>
      </c>
      <c r="P20" s="132"/>
      <c r="Q20" s="133"/>
      <c r="R20" s="93"/>
      <c r="S20" s="94"/>
      <c r="T20" s="55"/>
      <c r="U20" s="55"/>
      <c r="V20" s="55"/>
    </row>
    <row r="21" spans="1:22" ht="18" customHeight="1" x14ac:dyDescent="0.25">
      <c r="A21" s="39"/>
      <c r="B21" s="39"/>
      <c r="C21" s="115" t="s">
        <v>80</v>
      </c>
      <c r="D21" s="116"/>
      <c r="E21" s="117"/>
      <c r="F21" s="83"/>
      <c r="G21" s="84"/>
      <c r="H21" s="53"/>
      <c r="I21" s="105"/>
      <c r="J21" s="105"/>
      <c r="K21" s="105"/>
      <c r="L21" s="106"/>
      <c r="M21" s="106"/>
      <c r="N21" s="53"/>
      <c r="O21" s="134" t="s">
        <v>201</v>
      </c>
      <c r="P21" s="135"/>
      <c r="Q21" s="136"/>
      <c r="R21" s="85"/>
      <c r="S21" s="86"/>
      <c r="T21" s="55"/>
      <c r="U21" s="145"/>
      <c r="V21" s="55"/>
    </row>
    <row r="22" spans="1:22" ht="18" x14ac:dyDescent="0.25">
      <c r="A22" s="39"/>
      <c r="B22" s="39"/>
      <c r="C22" s="109" t="s">
        <v>202</v>
      </c>
      <c r="D22" s="110"/>
      <c r="E22" s="111"/>
      <c r="F22" s="79"/>
      <c r="G22" s="80"/>
      <c r="H22" s="53"/>
      <c r="I22" s="102"/>
      <c r="J22" s="102"/>
      <c r="K22" s="102"/>
      <c r="L22" s="104"/>
      <c r="M22" s="104"/>
      <c r="N22" s="53"/>
      <c r="O22" s="137"/>
      <c r="P22" s="138"/>
      <c r="Q22" s="139"/>
      <c r="R22" s="87"/>
      <c r="S22" s="88"/>
      <c r="T22" s="55"/>
      <c r="U22" s="145"/>
      <c r="V22" s="55"/>
    </row>
    <row r="23" spans="1:22" ht="15.75" thickBot="1" x14ac:dyDescent="0.3">
      <c r="A23" s="39"/>
      <c r="B23" s="39"/>
      <c r="C23" s="118" t="s">
        <v>203</v>
      </c>
      <c r="D23" s="119"/>
      <c r="E23" s="120"/>
      <c r="F23" s="79"/>
      <c r="G23" s="80"/>
      <c r="H23" s="53"/>
      <c r="I23" s="102"/>
      <c r="J23" s="102"/>
      <c r="K23" s="102"/>
      <c r="L23" s="103"/>
      <c r="M23" s="103"/>
      <c r="N23" s="53"/>
      <c r="O23" s="140"/>
      <c r="P23" s="141"/>
      <c r="Q23" s="142"/>
      <c r="R23" s="89"/>
      <c r="S23" s="90"/>
      <c r="T23" s="55"/>
      <c r="U23" s="55"/>
      <c r="V23" s="55"/>
    </row>
    <row r="24" spans="1:22" ht="15.75" thickBot="1" x14ac:dyDescent="0.3">
      <c r="A24" s="39"/>
      <c r="B24" s="47"/>
      <c r="C24" s="121" t="s">
        <v>204</v>
      </c>
      <c r="D24" s="122"/>
      <c r="E24" s="123"/>
      <c r="F24" s="81"/>
      <c r="G24" s="82"/>
      <c r="H24" s="49"/>
      <c r="I24" s="102"/>
      <c r="J24" s="102"/>
      <c r="K24" s="102"/>
      <c r="L24" s="103"/>
      <c r="M24" s="103"/>
      <c r="N24" s="50"/>
      <c r="O24" s="39"/>
      <c r="P24" s="39"/>
      <c r="Q24" s="39"/>
      <c r="R24" s="39"/>
      <c r="S24" s="39"/>
      <c r="T24" s="55"/>
      <c r="U24" s="55"/>
      <c r="V24" s="55"/>
    </row>
    <row r="25" spans="1:22" x14ac:dyDescent="0.25">
      <c r="A25" s="2"/>
      <c r="B25" s="2"/>
      <c r="C25" s="2"/>
      <c r="D25" s="60"/>
      <c r="E25" s="60"/>
      <c r="F25" s="2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4"/>
      <c r="U25" s="59"/>
      <c r="V25" s="54"/>
    </row>
    <row r="26" spans="1:22" x14ac:dyDescent="0.25">
      <c r="A26" s="2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55"/>
      <c r="U26" s="147"/>
      <c r="V26" s="54"/>
    </row>
    <row r="27" spans="1:22" x14ac:dyDescent="0.25">
      <c r="A27" s="2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  <c r="O27" s="67" t="str">
        <f>+IF(V6="NO", "Customised Benchmark","")</f>
        <v/>
      </c>
      <c r="P27" s="66"/>
      <c r="Q27" s="66"/>
      <c r="R27" s="66"/>
      <c r="S27" s="63"/>
      <c r="T27" s="55"/>
      <c r="U27" s="147"/>
      <c r="V27" s="54"/>
    </row>
    <row r="28" spans="1:22" x14ac:dyDescent="0.25">
      <c r="A28" s="2"/>
      <c r="B28" s="47"/>
      <c r="C28" s="149"/>
      <c r="D28" s="150"/>
      <c r="E28" s="151">
        <v>1</v>
      </c>
      <c r="F28" s="151">
        <v>2</v>
      </c>
      <c r="G28" s="151">
        <v>3</v>
      </c>
      <c r="H28" s="69"/>
      <c r="I28" s="151">
        <v>4</v>
      </c>
      <c r="J28" s="151">
        <v>5</v>
      </c>
      <c r="K28" s="151">
        <v>6</v>
      </c>
      <c r="L28" s="151">
        <v>7</v>
      </c>
      <c r="M28" s="151">
        <v>8</v>
      </c>
      <c r="N28" s="69"/>
      <c r="O28" s="151">
        <v>9</v>
      </c>
      <c r="P28" s="151">
        <v>10</v>
      </c>
      <c r="Q28" s="151">
        <v>11</v>
      </c>
      <c r="R28" s="151">
        <v>12</v>
      </c>
      <c r="S28" s="151"/>
      <c r="T28" s="73"/>
      <c r="U28" s="74"/>
      <c r="V28" s="54"/>
    </row>
    <row r="29" spans="1:22" x14ac:dyDescent="0.25">
      <c r="A29" s="47"/>
      <c r="B29" s="47"/>
      <c r="C29" s="47"/>
      <c r="D29" s="2"/>
      <c r="E29" s="152">
        <f>+(DATE(YEAR(C30),1,31))</f>
        <v>43131</v>
      </c>
      <c r="F29" s="152">
        <f>+(EOMONTH(E29,1))</f>
        <v>43159</v>
      </c>
      <c r="G29" s="152">
        <f>+(EOMONTH(F29,1))</f>
        <v>43190</v>
      </c>
      <c r="H29" s="153"/>
      <c r="I29" s="152">
        <f>+(EOMONTH(G29,1))</f>
        <v>43220</v>
      </c>
      <c r="J29" s="152">
        <f>+(EOMONTH(I29,1))</f>
        <v>43251</v>
      </c>
      <c r="K29" s="152">
        <f>+(EOMONTH(J29,1))</f>
        <v>43281</v>
      </c>
      <c r="L29" s="152">
        <f>+(EOMONTH(K29,1))</f>
        <v>43312</v>
      </c>
      <c r="M29" s="152">
        <f>+(EOMONTH(L29,1))</f>
        <v>43343</v>
      </c>
      <c r="N29" s="153"/>
      <c r="O29" s="152">
        <f>+(EOMONTH(M29,1))</f>
        <v>43373</v>
      </c>
      <c r="P29" s="152">
        <f t="shared" ref="P29:R29" si="0">+(EOMONTH(O29,1))</f>
        <v>43404</v>
      </c>
      <c r="Q29" s="152">
        <f t="shared" si="0"/>
        <v>43434</v>
      </c>
      <c r="R29" s="152">
        <f t="shared" si="0"/>
        <v>43465</v>
      </c>
      <c r="S29" s="154" t="str">
        <f>IF(C30="","","YTD")</f>
        <v>YTD</v>
      </c>
      <c r="T29" s="73"/>
      <c r="U29" s="75"/>
      <c r="V29" s="54"/>
    </row>
    <row r="30" spans="1:22" x14ac:dyDescent="0.25">
      <c r="A30" s="68">
        <f>+$F$16</f>
        <v>0</v>
      </c>
      <c r="B30" s="68"/>
      <c r="C30" s="155">
        <f>+(DATE(YEAR(AsOfDate1)-0,12,31))</f>
        <v>43465</v>
      </c>
      <c r="D30" s="155"/>
      <c r="E30" s="156"/>
      <c r="F30" s="156"/>
      <c r="G30" s="156"/>
      <c r="H30" s="2"/>
      <c r="I30" s="156"/>
      <c r="J30" s="156"/>
      <c r="K30" s="156"/>
      <c r="L30" s="156"/>
      <c r="M30" s="156"/>
      <c r="N30" s="2"/>
      <c r="O30" s="156"/>
      <c r="P30" s="156"/>
      <c r="Q30" s="156"/>
      <c r="R30" s="156"/>
      <c r="S30" s="156"/>
      <c r="T30" s="72"/>
      <c r="U30" s="76"/>
      <c r="V30" s="69"/>
    </row>
    <row r="31" spans="1:22" x14ac:dyDescent="0.25">
      <c r="A31" s="47">
        <f>+R16</f>
        <v>0</v>
      </c>
      <c r="B31" s="47"/>
      <c r="C31" s="155"/>
      <c r="D31" s="155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72"/>
      <c r="U31" s="76"/>
      <c r="V31" s="69"/>
    </row>
    <row r="32" spans="1:22" x14ac:dyDescent="0.25">
      <c r="A32" s="47"/>
      <c r="B32" s="47"/>
      <c r="C32" s="155">
        <f>+(DATE(YEAR(AsOfDate1)-1,12,31))</f>
        <v>43100</v>
      </c>
      <c r="D32" s="155"/>
      <c r="E32" s="156"/>
      <c r="F32" s="156"/>
      <c r="G32" s="156"/>
      <c r="H32" s="2"/>
      <c r="I32" s="156"/>
      <c r="J32" s="156"/>
      <c r="K32" s="156"/>
      <c r="L32" s="156"/>
      <c r="M32" s="156"/>
      <c r="N32" s="2"/>
      <c r="O32" s="156"/>
      <c r="P32" s="156"/>
      <c r="Q32" s="156"/>
      <c r="R32" s="156"/>
      <c r="S32" s="156"/>
      <c r="T32" s="72"/>
      <c r="U32" s="76"/>
      <c r="V32" s="69"/>
    </row>
    <row r="33" spans="1:22" x14ac:dyDescent="0.25">
      <c r="A33" s="47"/>
      <c r="B33" s="47"/>
      <c r="C33" s="155"/>
      <c r="D33" s="155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72"/>
      <c r="U33" s="76"/>
      <c r="V33" s="69"/>
    </row>
    <row r="34" spans="1:22" x14ac:dyDescent="0.25">
      <c r="A34" s="70"/>
      <c r="B34" s="70"/>
      <c r="C34" s="158">
        <f>+(DATE(YEAR(AsOfDate1)-2,12,31))</f>
        <v>42735</v>
      </c>
      <c r="D34" s="158"/>
      <c r="E34" s="156"/>
      <c r="F34" s="156"/>
      <c r="G34" s="156"/>
      <c r="H34" s="2"/>
      <c r="I34" s="156"/>
      <c r="J34" s="156"/>
      <c r="K34" s="156"/>
      <c r="L34" s="156"/>
      <c r="M34" s="156"/>
      <c r="N34" s="2"/>
      <c r="O34" s="156"/>
      <c r="P34" s="156"/>
      <c r="Q34" s="156"/>
      <c r="R34" s="156"/>
      <c r="S34" s="156"/>
      <c r="T34" s="72"/>
      <c r="U34" s="76"/>
      <c r="V34" s="69"/>
    </row>
    <row r="35" spans="1:22" x14ac:dyDescent="0.25">
      <c r="A35" s="70"/>
      <c r="B35" s="70"/>
      <c r="C35" s="155"/>
      <c r="D35" s="155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72"/>
      <c r="U35" s="76"/>
      <c r="V35" s="69"/>
    </row>
    <row r="36" spans="1:22" x14ac:dyDescent="0.25">
      <c r="A36" s="47" t="str">
        <f>+IF(V6="NO", "Customised Benchmark","")</f>
        <v/>
      </c>
      <c r="B36" s="47"/>
      <c r="C36" s="155">
        <f>+(DATE(YEAR(AsOfDate1)-3,12,31))</f>
        <v>42369</v>
      </c>
      <c r="D36" s="155"/>
      <c r="E36" s="156"/>
      <c r="F36" s="156"/>
      <c r="G36" s="156"/>
      <c r="H36" s="2"/>
      <c r="I36" s="156"/>
      <c r="J36" s="156"/>
      <c r="K36" s="156"/>
      <c r="L36" s="156"/>
      <c r="M36" s="156"/>
      <c r="N36" s="2"/>
      <c r="O36" s="156"/>
      <c r="P36" s="156"/>
      <c r="Q36" s="156"/>
      <c r="R36" s="156"/>
      <c r="S36" s="156"/>
      <c r="T36" s="72"/>
      <c r="U36" s="76"/>
      <c r="V36" s="69"/>
    </row>
    <row r="37" spans="1:22" x14ac:dyDescent="0.25">
      <c r="A37" s="47"/>
      <c r="B37" s="47"/>
      <c r="C37" s="155"/>
      <c r="D37" s="155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72"/>
      <c r="U37" s="76"/>
      <c r="V37" s="69"/>
    </row>
    <row r="38" spans="1:22" x14ac:dyDescent="0.25">
      <c r="A38" s="47"/>
      <c r="B38" s="47"/>
      <c r="C38" s="155">
        <f>+(DATE(YEAR(AsOfDate1)-4,12,31))</f>
        <v>42004</v>
      </c>
      <c r="D38" s="155"/>
      <c r="E38" s="156"/>
      <c r="F38" s="156"/>
      <c r="G38" s="156"/>
      <c r="H38" s="2"/>
      <c r="I38" s="156"/>
      <c r="J38" s="156"/>
      <c r="K38" s="156"/>
      <c r="L38" s="156"/>
      <c r="M38" s="156"/>
      <c r="N38" s="2"/>
      <c r="O38" s="156"/>
      <c r="P38" s="156"/>
      <c r="Q38" s="156"/>
      <c r="R38" s="156"/>
      <c r="S38" s="156"/>
      <c r="T38" s="72"/>
      <c r="U38" s="76"/>
      <c r="V38" s="69"/>
    </row>
    <row r="39" spans="1:22" x14ac:dyDescent="0.25">
      <c r="A39" s="47"/>
      <c r="B39" s="47"/>
      <c r="C39" s="155"/>
      <c r="D39" s="155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72"/>
      <c r="U39" s="76"/>
      <c r="V39" s="69"/>
    </row>
    <row r="40" spans="1:22" x14ac:dyDescent="0.25"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</row>
  </sheetData>
  <mergeCells count="66">
    <mergeCell ref="R16:S16"/>
    <mergeCell ref="C9:P12"/>
    <mergeCell ref="Q12:S12"/>
    <mergeCell ref="C15:E15"/>
    <mergeCell ref="F15:G15"/>
    <mergeCell ref="I15:K15"/>
    <mergeCell ref="L15:M15"/>
    <mergeCell ref="O15:Q15"/>
    <mergeCell ref="R15:S15"/>
    <mergeCell ref="C16:E16"/>
    <mergeCell ref="F16:G16"/>
    <mergeCell ref="I16:K16"/>
    <mergeCell ref="L16:M16"/>
    <mergeCell ref="O16:Q16"/>
    <mergeCell ref="R18:S18"/>
    <mergeCell ref="C17:E17"/>
    <mergeCell ref="F17:G17"/>
    <mergeCell ref="I17:K17"/>
    <mergeCell ref="L17:M17"/>
    <mergeCell ref="O17:Q17"/>
    <mergeCell ref="R17:S17"/>
    <mergeCell ref="C18:E18"/>
    <mergeCell ref="F18:G18"/>
    <mergeCell ref="I18:K18"/>
    <mergeCell ref="L18:M18"/>
    <mergeCell ref="O18:Q18"/>
    <mergeCell ref="R20:S20"/>
    <mergeCell ref="C19:E19"/>
    <mergeCell ref="F19:G19"/>
    <mergeCell ref="I19:K19"/>
    <mergeCell ref="L19:M19"/>
    <mergeCell ref="O19:Q19"/>
    <mergeCell ref="R19:S19"/>
    <mergeCell ref="C20:E20"/>
    <mergeCell ref="F20:G20"/>
    <mergeCell ref="I20:K20"/>
    <mergeCell ref="L20:M20"/>
    <mergeCell ref="O20:Q20"/>
    <mergeCell ref="R21:S23"/>
    <mergeCell ref="C22:E22"/>
    <mergeCell ref="F22:G22"/>
    <mergeCell ref="I22:K22"/>
    <mergeCell ref="L22:M22"/>
    <mergeCell ref="C21:E21"/>
    <mergeCell ref="F21:G21"/>
    <mergeCell ref="I21:K21"/>
    <mergeCell ref="L21:M21"/>
    <mergeCell ref="O21:Q23"/>
    <mergeCell ref="C23:E23"/>
    <mergeCell ref="F23:G23"/>
    <mergeCell ref="I23:K23"/>
    <mergeCell ref="L23:M23"/>
    <mergeCell ref="C24:E24"/>
    <mergeCell ref="F24:G24"/>
    <mergeCell ref="I24:K24"/>
    <mergeCell ref="L24:M24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35:D35"/>
  </mergeCells>
  <dataValidations count="1">
    <dataValidation type="list" allowBlank="1" showInputMessage="1" showErrorMessage="1" sqref="V6" xr:uid="{00000000-0002-0000-0100-000000000000}">
      <formula1>"OK, NO"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Sheet1!$C$1:$O$1</xm:f>
          </x14:formula1>
          <xm:sqref>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AsOfDate1</vt:lpstr>
    </vt:vector>
  </TitlesOfParts>
  <Company>DEXIA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Laetitia (CANDRIAM)</dc:creator>
  <cp:lastModifiedBy>YAO Laetitia</cp:lastModifiedBy>
  <dcterms:created xsi:type="dcterms:W3CDTF">2018-08-09T09:23:14Z</dcterms:created>
  <dcterms:modified xsi:type="dcterms:W3CDTF">2018-08-09T21:21:10Z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743d80be-6cff-452b-99a8-3c1b4e428d37</vt:lpwstr>
  </property>
</Properties>
</file>