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ce PARNEL\Desktop\"/>
    </mc:Choice>
  </mc:AlternateContent>
  <xr:revisionPtr revIDLastSave="0" documentId="13_ncr:1_{BD7941D4-85E3-40FA-BCCD-E9BCADE549EB}" xr6:coauthVersionLast="34" xr6:coauthVersionMax="34" xr10:uidLastSave="{00000000-0000-0000-0000-000000000000}"/>
  <bookViews>
    <workbookView xWindow="0" yWindow="0" windowWidth="28800" windowHeight="11930" xr2:uid="{B0B6BDDD-7B3E-4566-BEFE-684A03DD6030}"/>
  </bookViews>
  <sheets>
    <sheet name="T_13" sheetId="1" r:id="rId1"/>
  </sheets>
  <externalReferences>
    <externalReference r:id="rId2"/>
    <externalReference r:id="rId3"/>
    <externalReference r:id="rId4"/>
  </externalReferences>
  <definedNames>
    <definedName name="client_1">'[1]Re._tarif.'!$B$6</definedName>
    <definedName name="Client_10">[2]Recap!$N$8</definedName>
    <definedName name="Client_11">[2]Recap!$O$8</definedName>
    <definedName name="client_2">'[1]Re._tarif.'!$C$6</definedName>
    <definedName name="client_3">'[1]Re._tarif.'!$D$6</definedName>
    <definedName name="client_4">'[1]Re._tarif.'!$E$6</definedName>
    <definedName name="Client_5">[2]Recap!$P$8</definedName>
    <definedName name="Client_8">[2]Recap!$L$8</definedName>
    <definedName name="Client_9">[2]Recap!$M$8</definedName>
    <definedName name="duree_amortissement">[1]Settings!$E$2:$E$11</definedName>
    <definedName name="Environnement">[1]Id.!$B$7</definedName>
    <definedName name="Etablissement">[1]Settings!$C$2:$C$10</definedName>
    <definedName name="Frais_gestion">[1]Id.!$B$8</definedName>
    <definedName name="Liste_consommables">'[1]Conso.'!$A$6:$A$200</definedName>
    <definedName name="Liste_equipements">[1]Equip.!$A$8:$A$124</definedName>
    <definedName name="Logo">OFFSET([3]LOGOS!$B$1,MATCH([3]Devis!$F$82,[3]LOGOS!$A$1:$A$32,0)-1,0,)</definedName>
    <definedName name="R_A1">'[1]Re._tarif.'!$B$7</definedName>
    <definedName name="R_A10">'[1]Re._tarif.'!$B$16</definedName>
    <definedName name="R_A11">'[1]Re._tarif.'!$B$17</definedName>
    <definedName name="R_A2">'[1]Re._tarif.'!$B$8</definedName>
    <definedName name="R_A3">'[1]Re._tarif.'!$B$9</definedName>
    <definedName name="R_A4">'[1]Re._tarif.'!$B$10</definedName>
    <definedName name="R_A5">'[1]Re._tarif.'!$B$11</definedName>
    <definedName name="R_A6">'[1]Re._tarif.'!$B$12</definedName>
    <definedName name="R_A7">'[1]Re._tarif.'!$B$13</definedName>
    <definedName name="R_A8">'[1]Re._tarif.'!$B$14</definedName>
    <definedName name="R_A9">'[1]Re._tarif.'!$B$15</definedName>
    <definedName name="R_B1">'[1]Re._tarif.'!$C$7</definedName>
    <definedName name="R_B10">'[1]Re._tarif.'!$C$16</definedName>
    <definedName name="R_B11">'[1]Re._tarif.'!$C$17</definedName>
    <definedName name="R_B2">'[1]Re._tarif.'!$C$8</definedName>
    <definedName name="R_B3">'[1]Re._tarif.'!$C$9</definedName>
    <definedName name="R_B4">'[1]Re._tarif.'!$C$10</definedName>
    <definedName name="R_B5">'[1]Re._tarif.'!$C$11</definedName>
    <definedName name="R_B6">'[1]Re._tarif.'!$C$12</definedName>
    <definedName name="R_B7">'[1]Re._tarif.'!$C$13</definedName>
    <definedName name="R_B8">'[1]Re._tarif.'!$C$14</definedName>
    <definedName name="R_B9">'[1]Re._tarif.'!$C$15</definedName>
    <definedName name="R_C1">'[1]Re._tarif.'!$D$7</definedName>
    <definedName name="R_C10">'[1]Re._tarif.'!$D$16</definedName>
    <definedName name="R_C11">'[1]Re._tarif.'!$D$17</definedName>
    <definedName name="R_C2">'[1]Re._tarif.'!$D$8</definedName>
    <definedName name="R_C3">'[1]Re._tarif.'!$D$9</definedName>
    <definedName name="R_C4">'[1]Re._tarif.'!$D$10</definedName>
    <definedName name="R_C5">'[1]Re._tarif.'!$D$11</definedName>
    <definedName name="R_C6">'[1]Re._tarif.'!$D$12</definedName>
    <definedName name="R_C7">'[1]Re._tarif.'!$D$13</definedName>
    <definedName name="R_C8">'[1]Re._tarif.'!$D$14</definedName>
    <definedName name="R_C9">'[1]Re._tarif.'!$D$15</definedName>
    <definedName name="R_CCM1">'[1]Re._tarif.'!$G$7</definedName>
    <definedName name="R_CCM2">'[1]Re._tarif.'!$G$8</definedName>
    <definedName name="R_CCM3">'[1]Re._tarif.'!$G$9</definedName>
    <definedName name="R_CCM4">'[1]Re._tarif.'!$G$10</definedName>
    <definedName name="R_CCM5">'[1]Re._tarif.'!$G$11</definedName>
    <definedName name="R_CCM6">'[1]Re._tarif.'!$G$12</definedName>
    <definedName name="R_CCM7">'[1]Re._tarif.'!$G$13</definedName>
    <definedName name="R_CCM8">'[1]Re._tarif.'!$G$14</definedName>
    <definedName name="R_CCM9">'[1]Re._tarif.'!$G$17</definedName>
    <definedName name="R_D1">'[1]Re._tarif.'!$E$7</definedName>
    <definedName name="R_D10">'[1]Re._tarif.'!$E$16</definedName>
    <definedName name="R_D11">'[1]Re._tarif.'!$E$17</definedName>
    <definedName name="R_D2">'[1]Re._tarif.'!$E$8</definedName>
    <definedName name="R_D3">'[1]Re._tarif.'!$E$9</definedName>
    <definedName name="R_D4">'[1]Re._tarif.'!$E$10</definedName>
    <definedName name="R_D5">'[1]Re._tarif.'!$E$11</definedName>
    <definedName name="R_D6">'[1]Re._tarif.'!$E$12</definedName>
    <definedName name="R_D7">'[1]Re._tarif.'!$E$13</definedName>
    <definedName name="R_D8">'[1]Re._tarif.'!$E$14</definedName>
    <definedName name="R_D9">'[1]Re._tarif.'!$E$15</definedName>
    <definedName name="Regle_1">[2]Recap!$B$48</definedName>
    <definedName name="Regle_2">[2]Recap!$B$49</definedName>
    <definedName name="Regle_3">[2]Recap!$B$50</definedName>
    <definedName name="Regle_4">[2]Recap!$B$51</definedName>
    <definedName name="Regle_5">[2]Recap!$B$52</definedName>
    <definedName name="Regle_6">[2]Recap!$B$53</definedName>
    <definedName name="Regle_7">[2]Recap!$B$54</definedName>
    <definedName name="Regle_8">[2]Recap!$B$55</definedName>
    <definedName name="Responsable">[1]Id.!#REF!</definedName>
    <definedName name="Table_consommables">'[1]Conso.'!$A$6:$D$154</definedName>
    <definedName name="Table_equipements">[1]Equip.!$A$7:$S$124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0" i="1" l="1"/>
  <c r="I76" i="1"/>
  <c r="H76" i="1"/>
  <c r="G76" i="1"/>
  <c r="F76" i="1"/>
  <c r="E76" i="1"/>
  <c r="D76" i="1"/>
  <c r="I75" i="1"/>
  <c r="H75" i="1"/>
  <c r="G75" i="1"/>
  <c r="F75" i="1"/>
  <c r="E75" i="1"/>
  <c r="D75" i="1"/>
  <c r="I74" i="1"/>
  <c r="H74" i="1"/>
  <c r="G74" i="1"/>
  <c r="F74" i="1"/>
  <c r="E74" i="1"/>
  <c r="D74" i="1"/>
  <c r="I73" i="1"/>
  <c r="H73" i="1"/>
  <c r="G73" i="1"/>
  <c r="F73" i="1"/>
  <c r="E73" i="1"/>
  <c r="D73" i="1"/>
  <c r="I72" i="1"/>
  <c r="H72" i="1"/>
  <c r="G72" i="1"/>
  <c r="F72" i="1"/>
  <c r="E72" i="1"/>
  <c r="D72" i="1"/>
  <c r="I71" i="1"/>
  <c r="H71" i="1"/>
  <c r="G71" i="1"/>
  <c r="F71" i="1"/>
  <c r="E71" i="1"/>
  <c r="D71" i="1"/>
  <c r="I70" i="1"/>
  <c r="H70" i="1"/>
  <c r="G70" i="1"/>
  <c r="F70" i="1"/>
  <c r="E70" i="1"/>
  <c r="D70" i="1"/>
  <c r="I69" i="1"/>
  <c r="H69" i="1"/>
  <c r="G69" i="1"/>
  <c r="F69" i="1"/>
  <c r="E69" i="1"/>
  <c r="D69" i="1"/>
  <c r="I68" i="1"/>
  <c r="H68" i="1"/>
  <c r="G68" i="1"/>
  <c r="F68" i="1"/>
  <c r="E68" i="1"/>
  <c r="D68" i="1"/>
  <c r="I67" i="1"/>
  <c r="H67" i="1"/>
  <c r="G67" i="1"/>
  <c r="F67" i="1"/>
  <c r="E67" i="1"/>
  <c r="D67" i="1"/>
  <c r="I66" i="1"/>
  <c r="H66" i="1"/>
  <c r="G66" i="1"/>
  <c r="F66" i="1"/>
  <c r="E66" i="1"/>
  <c r="D66" i="1"/>
  <c r="I65" i="1"/>
  <c r="H65" i="1"/>
  <c r="G65" i="1"/>
  <c r="F65" i="1"/>
  <c r="E65" i="1"/>
  <c r="D65" i="1"/>
  <c r="I64" i="1"/>
  <c r="H64" i="1"/>
  <c r="G64" i="1"/>
  <c r="F64" i="1"/>
  <c r="E64" i="1"/>
  <c r="D64" i="1"/>
  <c r="I63" i="1"/>
  <c r="H63" i="1"/>
  <c r="G63" i="1"/>
  <c r="F63" i="1"/>
  <c r="E63" i="1"/>
  <c r="D63" i="1"/>
  <c r="I62" i="1"/>
  <c r="H62" i="1"/>
  <c r="G62" i="1"/>
  <c r="F62" i="1"/>
  <c r="E62" i="1"/>
  <c r="D62" i="1"/>
  <c r="I61" i="1"/>
  <c r="H61" i="1"/>
  <c r="G61" i="1"/>
  <c r="F61" i="1"/>
  <c r="E61" i="1"/>
  <c r="D61" i="1"/>
  <c r="I60" i="1"/>
  <c r="H60" i="1"/>
  <c r="G60" i="1"/>
  <c r="F60" i="1"/>
  <c r="E60" i="1"/>
  <c r="D60" i="1"/>
  <c r="I59" i="1"/>
  <c r="H59" i="1"/>
  <c r="G59" i="1"/>
  <c r="F59" i="1"/>
  <c r="E59" i="1"/>
  <c r="D59" i="1"/>
  <c r="I58" i="1"/>
  <c r="H58" i="1"/>
  <c r="G58" i="1"/>
  <c r="E27" i="1" s="1"/>
  <c r="F58" i="1"/>
  <c r="E58" i="1"/>
  <c r="D58" i="1"/>
  <c r="I57" i="1"/>
  <c r="E81" i="1" s="1"/>
  <c r="H57" i="1"/>
  <c r="G57" i="1"/>
  <c r="F57" i="1"/>
  <c r="E57" i="1"/>
  <c r="E54" i="1" s="1"/>
  <c r="D57" i="1"/>
  <c r="E55" i="1"/>
  <c r="E53" i="1"/>
  <c r="E50" i="1"/>
  <c r="D50" i="1"/>
  <c r="E49" i="1"/>
  <c r="D49" i="1"/>
  <c r="D48" i="1"/>
  <c r="E48" i="1" s="1"/>
  <c r="E47" i="1"/>
  <c r="D47" i="1"/>
  <c r="D46" i="1"/>
  <c r="E46" i="1" s="1"/>
  <c r="E45" i="1"/>
  <c r="D45" i="1"/>
  <c r="D44" i="1"/>
  <c r="E44" i="1" s="1"/>
  <c r="E43" i="1"/>
  <c r="D43" i="1"/>
  <c r="D42" i="1"/>
  <c r="E42" i="1" s="1"/>
  <c r="E41" i="1"/>
  <c r="D41" i="1"/>
  <c r="D40" i="1"/>
  <c r="E40" i="1" s="1"/>
  <c r="E39" i="1"/>
  <c r="D39" i="1"/>
  <c r="D38" i="1"/>
  <c r="E38" i="1" s="1"/>
  <c r="E37" i="1"/>
  <c r="D37" i="1"/>
  <c r="D36" i="1"/>
  <c r="E36" i="1" s="1"/>
  <c r="E35" i="1"/>
  <c r="D35" i="1"/>
  <c r="D34" i="1"/>
  <c r="E34" i="1" s="1"/>
  <c r="E33" i="1"/>
  <c r="D33" i="1"/>
  <c r="D32" i="1"/>
  <c r="E32" i="1" s="1"/>
  <c r="E31" i="1"/>
  <c r="D31" i="1"/>
  <c r="E25" i="1"/>
  <c r="B25" i="1"/>
  <c r="B24" i="1"/>
  <c r="E24" i="1" s="1"/>
  <c r="E23" i="1"/>
  <c r="E21" i="1" s="1"/>
  <c r="B23" i="1"/>
  <c r="B19" i="1"/>
  <c r="E19" i="1" s="1"/>
  <c r="E18" i="1"/>
  <c r="B18" i="1"/>
  <c r="B17" i="1"/>
  <c r="E17" i="1" s="1"/>
  <c r="E16" i="1"/>
  <c r="B16" i="1"/>
  <c r="B15" i="1"/>
  <c r="E15" i="1" s="1"/>
  <c r="E7" i="1"/>
  <c r="D7" i="1"/>
  <c r="C7" i="1"/>
  <c r="B7" i="1"/>
  <c r="A4" i="1"/>
  <c r="E52" i="1" l="1"/>
  <c r="E13" i="1"/>
  <c r="E29" i="1"/>
  <c r="E82" i="1" l="1"/>
  <c r="E78" i="1" s="1"/>
  <c r="E84" i="1" s="1"/>
  <c r="B8" i="1" l="1"/>
  <c r="B9" i="1" s="1"/>
  <c r="E8" i="1"/>
  <c r="G8" i="1"/>
  <c r="C8" i="1"/>
  <c r="C9" i="1" s="1"/>
  <c r="D8" i="1"/>
  <c r="D9" i="1" s="1"/>
  <c r="G9" i="1" l="1"/>
  <c r="E9" i="1"/>
</calcChain>
</file>

<file path=xl/sharedStrings.xml><?xml version="1.0" encoding="utf-8"?>
<sst xmlns="http://schemas.openxmlformats.org/spreadsheetml/2006/main" count="49" uniqueCount="40">
  <si>
    <t>DEFINITION DE TRAVAUX TYPES</t>
  </si>
  <si>
    <t># Nom :</t>
  </si>
  <si>
    <t>Smartchip</t>
  </si>
  <si>
    <t># Proposition de tarifs :</t>
  </si>
  <si>
    <t>Coût complet margé</t>
  </si>
  <si>
    <t>Frais de Gestion inclus</t>
  </si>
  <si>
    <t># Détails des coûts :</t>
  </si>
  <si>
    <t>RH fonctionnaires</t>
  </si>
  <si>
    <t>€ / Jour</t>
  </si>
  <si>
    <t>Nombre de Jours</t>
  </si>
  <si>
    <t>Nombre d'heures</t>
  </si>
  <si>
    <t>Montant</t>
  </si>
  <si>
    <t>Chercheur (PU, DR)</t>
  </si>
  <si>
    <t>Chercheur (MCU, CR)</t>
  </si>
  <si>
    <t>Ingénieur de recherche</t>
  </si>
  <si>
    <t>Ingénieur d'étude</t>
  </si>
  <si>
    <t>Technicien</t>
  </si>
  <si>
    <t>RH contractuelles</t>
  </si>
  <si>
    <t>Coûts RH indirects (RH contractuelles sur fonds propres, RH pour maintenance, etc.)</t>
  </si>
  <si>
    <t>Consommables et Réactifs</t>
  </si>
  <si>
    <t>Sélectionner les éléments dans la liste</t>
  </si>
  <si>
    <t>Quantité</t>
  </si>
  <si>
    <t>Montant unitaire</t>
  </si>
  <si>
    <t>Consommables plastiques NGS [Forfait]</t>
  </si>
  <si>
    <t>Equipements</t>
  </si>
  <si>
    <t>Amortissement</t>
  </si>
  <si>
    <t>Maintenance externe</t>
  </si>
  <si>
    <t>Consommables machine</t>
  </si>
  <si>
    <t>Sélectionner les équipements dans la liste</t>
  </si>
  <si>
    <t>Montant
Amortissement</t>
  </si>
  <si>
    <t>Montant Maintenance externe</t>
  </si>
  <si>
    <t>Montant 
Consommables machine</t>
  </si>
  <si>
    <t>Montant Coûts RH indirects</t>
  </si>
  <si>
    <t>Montant 
Infrastructure /  fonctionnement</t>
  </si>
  <si>
    <t xml:space="preserve">Montant Fonctions supports </t>
  </si>
  <si>
    <t>Infrastructure / Environnement / Fonctions supports</t>
  </si>
  <si>
    <t>Infastructure / fonctionnement</t>
  </si>
  <si>
    <t>F. supports (ex: Qualité)</t>
  </si>
  <si>
    <r>
      <t xml:space="preserve">Environnement 
</t>
    </r>
    <r>
      <rPr>
        <i/>
        <u/>
        <sz val="11"/>
        <rFont val="Calibri"/>
        <family val="2"/>
        <scheme val="minor"/>
      </rPr>
      <t xml:space="preserve">NB </t>
    </r>
    <r>
      <rPr>
        <i/>
        <sz val="11"/>
        <rFont val="Calibri"/>
        <family val="2"/>
        <scheme val="minor"/>
      </rPr>
      <t>: si supérieur aux lignes ci-dessus</t>
    </r>
  </si>
  <si>
    <t>Marge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</si>
</sst>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_-* #,##0.00\ [$€-40C]_-;\-* #,##0.00\ [$€-40C]_-;_-* &quot;-&quot;??\ [$€-40C]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0"/>
      <name val="Corbel"/>
      <family val="2"/>
    </font>
    <font>
      <b/>
      <sz val="12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2"/>
      <color theme="5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i/>
      <sz val="9"/>
      <color theme="7" tint="-0.249977111117893"/>
      <name val="Calibri"/>
      <family val="2"/>
      <scheme val="minor"/>
    </font>
    <font>
      <i/>
      <sz val="10"/>
      <color theme="7" tint="-0.249977111117893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0"/>
      <name val="Calibri"/>
      <family val="2"/>
      <scheme val="minor"/>
    </font>
    <font>
      <i/>
      <u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BFF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rgb="FF002060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/>
      <right style="thin">
        <color rgb="FF0070C0"/>
      </right>
      <top/>
      <bottom/>
      <diagonal/>
    </border>
    <border>
      <left style="hair">
        <color auto="1"/>
      </left>
      <right style="thin">
        <color rgb="FF0070C0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rgb="FF0070C0"/>
      </right>
      <top style="hair">
        <color auto="1"/>
      </top>
      <bottom/>
      <diagonal/>
    </border>
    <border>
      <left style="thin">
        <color rgb="FF0070C0"/>
      </left>
      <right/>
      <top/>
      <bottom/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/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/>
      <right style="thin">
        <color theme="9" tint="-0.499984740745262"/>
      </right>
      <top/>
      <bottom/>
      <diagonal/>
    </border>
    <border>
      <left style="hair">
        <color auto="1"/>
      </left>
      <right style="thin">
        <color theme="9" tint="-0.499984740745262"/>
      </right>
      <top/>
      <bottom style="hair">
        <color auto="1"/>
      </bottom>
      <diagonal/>
    </border>
    <border>
      <left style="hair">
        <color auto="1"/>
      </left>
      <right style="thin">
        <color theme="9" tint="-0.499984740745262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theme="9" tint="-0.499984740745262"/>
      </right>
      <top style="hair">
        <color auto="1"/>
      </top>
      <bottom/>
      <diagonal/>
    </border>
    <border>
      <left style="thin">
        <color theme="7" tint="-0.24994659260841701"/>
      </left>
      <right/>
      <top style="thin">
        <color theme="7" tint="-0.24994659260841701"/>
      </top>
      <bottom/>
      <diagonal/>
    </border>
    <border>
      <left/>
      <right/>
      <top style="thin">
        <color theme="7" tint="-0.24994659260841701"/>
      </top>
      <bottom/>
      <diagonal/>
    </border>
    <border>
      <left/>
      <right style="thin">
        <color theme="7" tint="-0.24994659260841701"/>
      </right>
      <top style="thin">
        <color theme="7" tint="-0.24994659260841701"/>
      </top>
      <bottom/>
      <diagonal/>
    </border>
    <border>
      <left/>
      <right/>
      <top style="hair">
        <color theme="7" tint="-0.24994659260841701"/>
      </top>
      <bottom/>
      <diagonal/>
    </border>
    <border>
      <left/>
      <right style="hair">
        <color theme="7" tint="-0.24994659260841701"/>
      </right>
      <top style="hair">
        <color theme="7" tint="-0.24994659260841701"/>
      </top>
      <bottom/>
      <diagonal/>
    </border>
    <border>
      <left style="thin">
        <color theme="7" tint="-0.24994659260841701"/>
      </left>
      <right/>
      <top/>
      <bottom/>
      <diagonal/>
    </border>
    <border>
      <left/>
      <right style="thin">
        <color theme="7" tint="-0.24994659260841701"/>
      </right>
      <top/>
      <bottom/>
      <diagonal/>
    </border>
    <border>
      <left/>
      <right style="hair">
        <color theme="7" tint="-0.24994659260841701"/>
      </right>
      <top/>
      <bottom/>
      <diagonal/>
    </border>
    <border>
      <left style="hair">
        <color auto="1"/>
      </left>
      <right style="hair">
        <color theme="7" tint="-0.24994659260841701"/>
      </right>
      <top/>
      <bottom style="hair">
        <color auto="1"/>
      </bottom>
      <diagonal/>
    </border>
    <border>
      <left style="hair">
        <color auto="1"/>
      </left>
      <right style="hair">
        <color theme="7" tint="-0.24994659260841701"/>
      </right>
      <top style="hair">
        <color auto="1"/>
      </top>
      <bottom/>
      <diagonal/>
    </border>
    <border>
      <left style="thin">
        <color rgb="FF7030A0"/>
      </left>
      <right/>
      <top style="thin">
        <color rgb="FF7030A0"/>
      </top>
      <bottom/>
      <diagonal/>
    </border>
    <border>
      <left/>
      <right/>
      <top style="thin">
        <color rgb="FF7030A0"/>
      </top>
      <bottom/>
      <diagonal/>
    </border>
    <border>
      <left/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/>
      <top/>
      <bottom/>
      <diagonal/>
    </border>
    <border>
      <left/>
      <right style="thin">
        <color rgb="FF7030A0"/>
      </right>
      <top/>
      <bottom/>
      <diagonal/>
    </border>
    <border>
      <left/>
      <right style="thin">
        <color rgb="FF7030A0"/>
      </right>
      <top style="hair">
        <color auto="1"/>
      </top>
      <bottom style="hair">
        <color auto="1"/>
      </bottom>
      <diagonal/>
    </border>
    <border>
      <left/>
      <right style="thin">
        <color rgb="FF7030A0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6">
    <xf numFmtId="0" fontId="0" fillId="0" borderId="0" xfId="0"/>
    <xf numFmtId="0" fontId="2" fillId="2" borderId="0" xfId="0" applyFont="1" applyFill="1" applyProtection="1"/>
    <xf numFmtId="0" fontId="0" fillId="0" borderId="0" xfId="0" applyProtection="1"/>
    <xf numFmtId="164" fontId="0" fillId="0" borderId="0" xfId="0" applyNumberFormat="1" applyProtection="1"/>
    <xf numFmtId="20" fontId="3" fillId="0" borderId="1" xfId="0" quotePrefix="1" applyNumberFormat="1" applyFont="1" applyFill="1" applyBorder="1" applyAlignment="1" applyProtection="1">
      <alignment horizontal="left"/>
    </xf>
    <xf numFmtId="0" fontId="4" fillId="0" borderId="0" xfId="0" applyFont="1" applyFill="1" applyProtection="1"/>
    <xf numFmtId="0" fontId="0" fillId="0" borderId="0" xfId="0" applyBorder="1" applyProtection="1"/>
    <xf numFmtId="20" fontId="3" fillId="0" borderId="0" xfId="0" quotePrefix="1" applyNumberFormat="1" applyFont="1" applyFill="1" applyBorder="1" applyAlignment="1" applyProtection="1">
      <alignment horizontal="right" vertical="center"/>
    </xf>
    <xf numFmtId="20" fontId="5" fillId="3" borderId="0" xfId="0" quotePrefix="1" applyNumberFormat="1" applyFont="1" applyFill="1" applyBorder="1" applyAlignment="1" applyProtection="1">
      <alignment horizontal="left" vertical="center"/>
      <protection locked="0"/>
    </xf>
    <xf numFmtId="20" fontId="3" fillId="3" borderId="0" xfId="0" quotePrefix="1" applyNumberFormat="1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right"/>
    </xf>
    <xf numFmtId="165" fontId="7" fillId="0" borderId="6" xfId="0" applyNumberFormat="1" applyFont="1" applyFill="1" applyBorder="1" applyProtection="1"/>
    <xf numFmtId="165" fontId="7" fillId="0" borderId="7" xfId="0" applyNumberFormat="1" applyFont="1" applyFill="1" applyBorder="1" applyProtection="1"/>
    <xf numFmtId="165" fontId="7" fillId="0" borderId="8" xfId="0" applyNumberFormat="1" applyFont="1" applyFill="1" applyBorder="1" applyProtection="1"/>
    <xf numFmtId="165" fontId="7" fillId="0" borderId="9" xfId="0" applyNumberFormat="1" applyFont="1" applyFill="1" applyBorder="1" applyProtection="1"/>
    <xf numFmtId="0" fontId="0" fillId="0" borderId="0" xfId="0" applyFill="1" applyProtection="1"/>
    <xf numFmtId="0" fontId="8" fillId="0" borderId="0" xfId="0" applyFont="1" applyFill="1" applyAlignment="1" applyProtection="1">
      <alignment horizontal="right"/>
    </xf>
    <xf numFmtId="44" fontId="9" fillId="0" borderId="10" xfId="1" applyFont="1" applyFill="1" applyBorder="1" applyProtection="1"/>
    <xf numFmtId="44" fontId="9" fillId="0" borderId="11" xfId="1" applyFont="1" applyFill="1" applyBorder="1" applyProtection="1"/>
    <xf numFmtId="44" fontId="9" fillId="0" borderId="12" xfId="1" applyFont="1" applyFill="1" applyBorder="1" applyProtection="1"/>
    <xf numFmtId="0" fontId="10" fillId="0" borderId="0" xfId="0" applyFont="1" applyProtection="1"/>
    <xf numFmtId="164" fontId="0" fillId="0" borderId="0" xfId="0" applyNumberFormat="1" applyBorder="1" applyProtection="1"/>
    <xf numFmtId="0" fontId="4" fillId="0" borderId="1" xfId="0" applyFont="1" applyFill="1" applyBorder="1" applyProtection="1"/>
    <xf numFmtId="0" fontId="11" fillId="0" borderId="13" xfId="0" applyFont="1" applyFill="1" applyBorder="1" applyAlignment="1" applyProtection="1">
      <alignment vertical="center"/>
    </xf>
    <xf numFmtId="0" fontId="7" fillId="0" borderId="14" xfId="0" applyFont="1" applyFill="1" applyBorder="1" applyProtection="1"/>
    <xf numFmtId="164" fontId="12" fillId="0" borderId="14" xfId="0" applyNumberFormat="1" applyFont="1" applyFill="1" applyBorder="1" applyAlignment="1" applyProtection="1">
      <alignment horizontal="center"/>
    </xf>
    <xf numFmtId="44" fontId="11" fillId="4" borderId="15" xfId="1" applyFont="1" applyFill="1" applyBorder="1" applyAlignment="1" applyProtection="1">
      <alignment vertical="center"/>
    </xf>
    <xf numFmtId="9" fontId="7" fillId="0" borderId="0" xfId="2" applyFont="1" applyFill="1" applyProtection="1"/>
    <xf numFmtId="0" fontId="7" fillId="0" borderId="0" xfId="0" applyFont="1" applyFill="1" applyProtection="1"/>
    <xf numFmtId="0" fontId="7" fillId="0" borderId="0" xfId="0" applyFont="1" applyFill="1" applyBorder="1" applyProtection="1"/>
    <xf numFmtId="164" fontId="13" fillId="0" borderId="0" xfId="0" applyNumberFormat="1" applyFont="1" applyFill="1" applyBorder="1" applyAlignment="1" applyProtection="1">
      <alignment horizontal="left"/>
    </xf>
    <xf numFmtId="0" fontId="13" fillId="0" borderId="0" xfId="0" applyFont="1" applyFill="1" applyBorder="1" applyProtection="1"/>
    <xf numFmtId="44" fontId="13" fillId="0" borderId="16" xfId="1" applyFont="1" applyFill="1" applyBorder="1" applyProtection="1"/>
    <xf numFmtId="1" fontId="7" fillId="0" borderId="0" xfId="1" applyNumberFormat="1" applyFont="1" applyFill="1" applyProtection="1"/>
    <xf numFmtId="1" fontId="7" fillId="0" borderId="0" xfId="0" applyNumberFormat="1" applyFont="1" applyFill="1" applyProtection="1"/>
    <xf numFmtId="0" fontId="7" fillId="0" borderId="2" xfId="0" applyFont="1" applyFill="1" applyBorder="1" applyProtection="1"/>
    <xf numFmtId="164" fontId="7" fillId="0" borderId="3" xfId="0" applyNumberFormat="1" applyFont="1" applyFill="1" applyBorder="1" applyProtection="1"/>
    <xf numFmtId="0" fontId="14" fillId="3" borderId="3" xfId="0" applyFont="1" applyFill="1" applyBorder="1" applyProtection="1">
      <protection locked="0"/>
    </xf>
    <xf numFmtId="164" fontId="7" fillId="0" borderId="17" xfId="0" applyNumberFormat="1" applyFont="1" applyFill="1" applyBorder="1" applyProtection="1"/>
    <xf numFmtId="0" fontId="7" fillId="0" borderId="6" xfId="0" applyFont="1" applyFill="1" applyBorder="1" applyProtection="1"/>
    <xf numFmtId="164" fontId="7" fillId="0" borderId="7" xfId="0" applyNumberFormat="1" applyFont="1" applyFill="1" applyBorder="1" applyProtection="1"/>
    <xf numFmtId="0" fontId="14" fillId="3" borderId="7" xfId="0" applyFont="1" applyFill="1" applyBorder="1" applyProtection="1">
      <protection locked="0"/>
    </xf>
    <xf numFmtId="0" fontId="7" fillId="0" borderId="10" xfId="0" applyFont="1" applyFill="1" applyBorder="1" applyProtection="1"/>
    <xf numFmtId="164" fontId="7" fillId="0" borderId="18" xfId="0" applyNumberFormat="1" applyFont="1" applyFill="1" applyBorder="1" applyProtection="1"/>
    <xf numFmtId="0" fontId="14" fillId="3" borderId="18" xfId="0" applyFont="1" applyFill="1" applyBorder="1" applyProtection="1">
      <protection locked="0"/>
    </xf>
    <xf numFmtId="164" fontId="7" fillId="0" borderId="19" xfId="0" applyNumberFormat="1" applyFont="1" applyFill="1" applyBorder="1" applyProtection="1"/>
    <xf numFmtId="0" fontId="7" fillId="0" borderId="20" xfId="0" applyFont="1" applyFill="1" applyBorder="1" applyProtection="1"/>
    <xf numFmtId="164" fontId="7" fillId="0" borderId="0" xfId="0" applyNumberFormat="1" applyFont="1" applyFill="1" applyBorder="1" applyProtection="1"/>
    <xf numFmtId="0" fontId="14" fillId="0" borderId="0" xfId="0" applyFont="1" applyFill="1" applyBorder="1" applyProtection="1"/>
    <xf numFmtId="164" fontId="7" fillId="0" borderId="14" xfId="0" applyNumberFormat="1" applyFont="1" applyFill="1" applyBorder="1" applyProtection="1"/>
    <xf numFmtId="164" fontId="13" fillId="0" borderId="0" xfId="0" applyNumberFormat="1" applyFont="1" applyFill="1" applyBorder="1" applyProtection="1"/>
    <xf numFmtId="44" fontId="11" fillId="4" borderId="15" xfId="0" applyNumberFormat="1" applyFont="1" applyFill="1" applyBorder="1" applyAlignment="1" applyProtection="1">
      <alignment vertical="center"/>
    </xf>
    <xf numFmtId="164" fontId="12" fillId="0" borderId="0" xfId="0" applyNumberFormat="1" applyFont="1" applyFill="1" applyBorder="1" applyProtection="1"/>
    <xf numFmtId="0" fontId="15" fillId="0" borderId="21" xfId="0" applyFont="1" applyFill="1" applyBorder="1" applyProtection="1"/>
    <xf numFmtId="0" fontId="7" fillId="0" borderId="22" xfId="0" applyFont="1" applyFill="1" applyBorder="1" applyProtection="1"/>
    <xf numFmtId="11" fontId="7" fillId="0" borderId="22" xfId="0" applyNumberFormat="1" applyFont="1" applyFill="1" applyBorder="1" applyProtection="1"/>
    <xf numFmtId="44" fontId="15" fillId="5" borderId="23" xfId="0" applyNumberFormat="1" applyFont="1" applyFill="1" applyBorder="1" applyAlignment="1" applyProtection="1">
      <alignment vertical="center"/>
    </xf>
    <xf numFmtId="11" fontId="13" fillId="0" borderId="0" xfId="0" applyNumberFormat="1" applyFont="1" applyFill="1" applyBorder="1" applyAlignment="1" applyProtection="1">
      <alignment vertical="center" wrapText="1"/>
    </xf>
    <xf numFmtId="0" fontId="0" fillId="0" borderId="0" xfId="0" applyAlignment="1" applyProtection="1">
      <alignment wrapText="1"/>
    </xf>
    <xf numFmtId="0" fontId="13" fillId="0" borderId="0" xfId="0" applyFont="1" applyFill="1" applyBorder="1" applyAlignment="1" applyProtection="1">
      <alignment vertical="center" wrapText="1"/>
    </xf>
    <xf numFmtId="44" fontId="13" fillId="0" borderId="24" xfId="0" applyNumberFormat="1" applyFont="1" applyFill="1" applyBorder="1" applyAlignment="1" applyProtection="1">
      <alignment vertical="center" wrapText="1"/>
    </xf>
    <xf numFmtId="1" fontId="7" fillId="0" borderId="0" xfId="0" applyNumberFormat="1" applyFont="1" applyFill="1" applyAlignment="1" applyProtection="1">
      <alignment wrapText="1"/>
    </xf>
    <xf numFmtId="0" fontId="7" fillId="0" borderId="0" xfId="0" applyFont="1" applyFill="1" applyAlignment="1" applyProtection="1">
      <alignment wrapText="1"/>
    </xf>
    <xf numFmtId="0" fontId="14" fillId="3" borderId="5" xfId="0" applyFont="1" applyFill="1" applyBorder="1" applyProtection="1">
      <protection locked="0"/>
    </xf>
    <xf numFmtId="0" fontId="0" fillId="3" borderId="2" xfId="0" applyFill="1" applyBorder="1" applyProtection="1"/>
    <xf numFmtId="44" fontId="7" fillId="0" borderId="3" xfId="0" applyNumberFormat="1" applyFont="1" applyFill="1" applyBorder="1" applyProtection="1"/>
    <xf numFmtId="44" fontId="7" fillId="0" borderId="25" xfId="0" applyNumberFormat="1" applyFont="1" applyFill="1" applyBorder="1" applyProtection="1"/>
    <xf numFmtId="0" fontId="14" fillId="3" borderId="9" xfId="0" applyFont="1" applyFill="1" applyBorder="1" applyProtection="1">
      <protection locked="0"/>
    </xf>
    <xf numFmtId="0" fontId="0" fillId="3" borderId="6" xfId="0" applyFill="1" applyBorder="1" applyProtection="1"/>
    <xf numFmtId="44" fontId="7" fillId="0" borderId="26" xfId="0" applyNumberFormat="1" applyFont="1" applyFill="1" applyBorder="1" applyProtection="1"/>
    <xf numFmtId="44" fontId="7" fillId="0" borderId="7" xfId="0" applyNumberFormat="1" applyFont="1" applyFill="1" applyBorder="1" applyProtection="1"/>
    <xf numFmtId="0" fontId="14" fillId="3" borderId="12" xfId="0" applyFont="1" applyFill="1" applyBorder="1" applyProtection="1">
      <protection locked="0"/>
    </xf>
    <xf numFmtId="0" fontId="0" fillId="3" borderId="10" xfId="0" applyFill="1" applyBorder="1" applyProtection="1"/>
    <xf numFmtId="44" fontId="7" fillId="0" borderId="18" xfId="0" applyNumberFormat="1" applyFont="1" applyFill="1" applyBorder="1" applyProtection="1"/>
    <xf numFmtId="44" fontId="7" fillId="0" borderId="27" xfId="0" applyNumberFormat="1" applyFont="1" applyFill="1" applyBorder="1" applyProtection="1"/>
    <xf numFmtId="0" fontId="7" fillId="6" borderId="0" xfId="0" applyFont="1" applyFill="1" applyBorder="1" applyProtection="1"/>
    <xf numFmtId="44" fontId="7" fillId="0" borderId="0" xfId="0" applyNumberFormat="1" applyFont="1" applyFill="1" applyBorder="1" applyProtection="1"/>
    <xf numFmtId="0" fontId="16" fillId="0" borderId="28" xfId="0" applyFont="1" applyFill="1" applyBorder="1" applyAlignment="1" applyProtection="1">
      <alignment vertical="center"/>
    </xf>
    <xf numFmtId="0" fontId="7" fillId="0" borderId="29" xfId="0" applyFont="1" applyFill="1" applyBorder="1" applyProtection="1"/>
    <xf numFmtId="164" fontId="7" fillId="0" borderId="29" xfId="0" applyNumberFormat="1" applyFont="1" applyFill="1" applyBorder="1" applyProtection="1"/>
    <xf numFmtId="164" fontId="16" fillId="7" borderId="30" xfId="0" applyNumberFormat="1" applyFont="1" applyFill="1" applyBorder="1" applyAlignment="1" applyProtection="1">
      <alignment vertical="center"/>
    </xf>
    <xf numFmtId="1" fontId="7" fillId="0" borderId="31" xfId="1" applyNumberFormat="1" applyFont="1" applyFill="1" applyBorder="1" applyProtection="1"/>
    <xf numFmtId="1" fontId="7" fillId="0" borderId="31" xfId="0" applyNumberFormat="1" applyFont="1" applyFill="1" applyBorder="1" applyProtection="1"/>
    <xf numFmtId="1" fontId="7" fillId="0" borderId="32" xfId="0" applyNumberFormat="1" applyFont="1" applyFill="1" applyBorder="1" applyProtection="1"/>
    <xf numFmtId="0" fontId="7" fillId="0" borderId="33" xfId="0" applyFont="1" applyFill="1" applyBorder="1" applyProtection="1"/>
    <xf numFmtId="11" fontId="17" fillId="0" borderId="0" xfId="0" applyNumberFormat="1" applyFont="1" applyFill="1" applyBorder="1" applyAlignment="1" applyProtection="1">
      <alignment horizontal="left" vertical="center" wrapText="1"/>
    </xf>
    <xf numFmtId="44" fontId="18" fillId="0" borderId="34" xfId="1" applyFont="1" applyFill="1" applyBorder="1" applyProtection="1"/>
    <xf numFmtId="9" fontId="7" fillId="0" borderId="0" xfId="2" applyFont="1" applyFill="1" applyBorder="1" applyProtection="1"/>
    <xf numFmtId="9" fontId="7" fillId="0" borderId="35" xfId="2" applyFont="1" applyFill="1" applyBorder="1" applyProtection="1"/>
    <xf numFmtId="0" fontId="7" fillId="0" borderId="33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horizontal="left" vertical="center" wrapText="1"/>
    </xf>
    <xf numFmtId="11" fontId="13" fillId="0" borderId="0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left" vertical="center" wrapText="1"/>
    </xf>
    <xf numFmtId="44" fontId="13" fillId="0" borderId="0" xfId="0" applyNumberFormat="1" applyFont="1" applyFill="1" applyBorder="1" applyAlignment="1" applyProtection="1">
      <alignment horizontal="left" vertical="center" wrapText="1"/>
    </xf>
    <xf numFmtId="1" fontId="13" fillId="0" borderId="0" xfId="0" applyNumberFormat="1" applyFont="1" applyFill="1" applyBorder="1" applyAlignment="1" applyProtection="1">
      <alignment horizontal="left" vertical="center" wrapText="1"/>
    </xf>
    <xf numFmtId="1" fontId="13" fillId="0" borderId="35" xfId="0" applyNumberFormat="1" applyFont="1" applyFill="1" applyBorder="1" applyAlignment="1" applyProtection="1">
      <alignment horizontal="left" vertical="center" wrapText="1"/>
    </xf>
    <xf numFmtId="44" fontId="7" fillId="0" borderId="3" xfId="1" applyFont="1" applyFill="1" applyBorder="1" applyProtection="1"/>
    <xf numFmtId="44" fontId="7" fillId="0" borderId="36" xfId="1" applyFont="1" applyFill="1" applyBorder="1" applyProtection="1"/>
    <xf numFmtId="44" fontId="7" fillId="0" borderId="18" xfId="1" applyFont="1" applyFill="1" applyBorder="1" applyProtection="1"/>
    <xf numFmtId="44" fontId="7" fillId="0" borderId="37" xfId="1" applyFont="1" applyFill="1" applyBorder="1" applyProtection="1"/>
    <xf numFmtId="44" fontId="7" fillId="0" borderId="0" xfId="1" applyFont="1" applyFill="1" applyBorder="1" applyProtection="1"/>
    <xf numFmtId="0" fontId="19" fillId="0" borderId="38" xfId="0" applyFont="1" applyFill="1" applyBorder="1" applyAlignment="1" applyProtection="1">
      <alignment vertical="center"/>
    </xf>
    <xf numFmtId="0" fontId="7" fillId="0" borderId="39" xfId="0" applyFont="1" applyFill="1" applyBorder="1" applyAlignment="1" applyProtection="1">
      <alignment vertical="center"/>
    </xf>
    <xf numFmtId="164" fontId="19" fillId="0" borderId="39" xfId="0" applyNumberFormat="1" applyFont="1" applyFill="1" applyBorder="1" applyAlignment="1" applyProtection="1">
      <alignment vertical="center"/>
    </xf>
    <xf numFmtId="0" fontId="19" fillId="0" borderId="39" xfId="0" applyFont="1" applyFill="1" applyBorder="1" applyAlignment="1" applyProtection="1">
      <alignment vertical="center"/>
    </xf>
    <xf numFmtId="44" fontId="19" fillId="8" borderId="40" xfId="0" applyNumberFormat="1" applyFont="1" applyFill="1" applyBorder="1" applyAlignment="1" applyProtection="1">
      <alignment vertical="center"/>
    </xf>
    <xf numFmtId="0" fontId="7" fillId="0" borderId="41" xfId="0" applyFont="1" applyFill="1" applyBorder="1" applyProtection="1"/>
    <xf numFmtId="11" fontId="13" fillId="0" borderId="0" xfId="0" applyNumberFormat="1" applyFont="1" applyFill="1" applyBorder="1" applyAlignment="1" applyProtection="1">
      <alignment horizontal="center" vertical="center" wrapText="1"/>
    </xf>
    <xf numFmtId="44" fontId="7" fillId="0" borderId="42" xfId="0" applyNumberFormat="1" applyFont="1" applyFill="1" applyBorder="1" applyProtection="1"/>
    <xf numFmtId="0" fontId="7" fillId="0" borderId="9" xfId="0" applyFont="1" applyFill="1" applyBorder="1" applyProtection="1"/>
    <xf numFmtId="164" fontId="20" fillId="0" borderId="9" xfId="0" quotePrefix="1" applyNumberFormat="1" applyFont="1" applyFill="1" applyBorder="1" applyAlignment="1" applyProtection="1">
      <alignment horizontal="center"/>
    </xf>
    <xf numFmtId="0" fontId="20" fillId="0" borderId="9" xfId="0" quotePrefix="1" applyFont="1" applyFill="1" applyBorder="1" applyAlignment="1" applyProtection="1">
      <alignment horizontal="center"/>
    </xf>
    <xf numFmtId="44" fontId="7" fillId="0" borderId="43" xfId="1" applyFont="1" applyFill="1" applyBorder="1" applyProtection="1"/>
    <xf numFmtId="0" fontId="7" fillId="0" borderId="12" xfId="0" applyFont="1" applyFill="1" applyBorder="1" applyProtection="1"/>
    <xf numFmtId="164" fontId="20" fillId="0" borderId="12" xfId="0" quotePrefix="1" applyNumberFormat="1" applyFont="1" applyFill="1" applyBorder="1" applyAlignment="1" applyProtection="1">
      <alignment horizontal="center"/>
    </xf>
    <xf numFmtId="0" fontId="20" fillId="0" borderId="12" xfId="0" quotePrefix="1" applyFont="1" applyFill="1" applyBorder="1" applyAlignment="1" applyProtection="1">
      <alignment horizontal="center"/>
    </xf>
    <xf numFmtId="44" fontId="7" fillId="0" borderId="44" xfId="1" applyFont="1" applyFill="1" applyBorder="1" applyProtection="1"/>
    <xf numFmtId="0" fontId="7" fillId="0" borderId="12" xfId="0" applyFont="1" applyFill="1" applyBorder="1" applyAlignment="1" applyProtection="1"/>
    <xf numFmtId="44" fontId="7" fillId="0" borderId="44" xfId="0" applyNumberFormat="1" applyFont="1" applyFill="1" applyBorder="1" applyProtection="1"/>
    <xf numFmtId="0" fontId="7" fillId="0" borderId="0" xfId="0" applyFont="1" applyFill="1" applyBorder="1" applyAlignment="1" applyProtection="1">
      <alignment wrapText="1"/>
    </xf>
    <xf numFmtId="164" fontId="20" fillId="0" borderId="0" xfId="0" quotePrefix="1" applyNumberFormat="1" applyFont="1" applyFill="1" applyBorder="1" applyAlignment="1" applyProtection="1">
      <alignment horizontal="center"/>
    </xf>
    <xf numFmtId="0" fontId="20" fillId="0" borderId="0" xfId="0" quotePrefix="1" applyFont="1" applyFill="1" applyBorder="1" applyAlignment="1" applyProtection="1">
      <alignment horizontal="center"/>
    </xf>
    <xf numFmtId="0" fontId="12" fillId="0" borderId="45" xfId="0" applyFont="1" applyFill="1" applyBorder="1" applyAlignment="1" applyProtection="1">
      <alignment vertical="center"/>
    </xf>
    <xf numFmtId="0" fontId="7" fillId="0" borderId="46" xfId="0" applyFont="1" applyFill="1" applyBorder="1" applyAlignment="1" applyProtection="1">
      <alignment vertical="center"/>
    </xf>
    <xf numFmtId="164" fontId="7" fillId="0" borderId="46" xfId="0" applyNumberFormat="1" applyFont="1" applyFill="1" applyBorder="1" applyAlignment="1" applyProtection="1">
      <alignment vertical="center"/>
    </xf>
    <xf numFmtId="9" fontId="14" fillId="3" borderId="46" xfId="2" applyFont="1" applyFill="1" applyBorder="1" applyAlignment="1" applyProtection="1">
      <alignment horizontal="center" vertical="center"/>
      <protection locked="0"/>
    </xf>
    <xf numFmtId="44" fontId="12" fillId="0" borderId="47" xfId="1" applyFont="1" applyFill="1" applyBorder="1" applyAlignment="1" applyProtection="1">
      <alignment vertical="center"/>
    </xf>
    <xf numFmtId="164" fontId="7" fillId="0" borderId="0" xfId="0" applyNumberFormat="1" applyFont="1" applyFill="1" applyProtection="1"/>
    <xf numFmtId="9" fontId="7" fillId="0" borderId="0" xfId="2" applyFont="1" applyFill="1" applyAlignment="1" applyProtection="1">
      <alignment horizontal="center"/>
    </xf>
    <xf numFmtId="44" fontId="12" fillId="0" borderId="0" xfId="1" applyFont="1" applyFill="1" applyProtection="1"/>
    <xf numFmtId="0" fontId="7" fillId="0" borderId="48" xfId="0" applyFont="1" applyFill="1" applyBorder="1" applyProtection="1"/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-000472%20GEH_CCC2/2018.07%20(version%201)%20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8-000472%20GEH_CCC2/Fichier%20Devis%20en%20Cours%202018-version%2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Users\july\Downloads\DATA\Calcul_cout_Genomique.Sante_CPG-j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Id."/>
      <sheetName val="Re._tarif."/>
      <sheetName val="Memo_Personnels"/>
      <sheetName val="Equip."/>
      <sheetName val="Conso."/>
      <sheetName val="Sim."/>
      <sheetName val="T_01"/>
      <sheetName val="T_02"/>
      <sheetName val="T_03"/>
      <sheetName val="T_04"/>
      <sheetName val="T_05"/>
      <sheetName val="T_06"/>
      <sheetName val="T_07"/>
      <sheetName val="T_08"/>
      <sheetName val="T_09"/>
      <sheetName val="T_10"/>
      <sheetName val="T_11"/>
      <sheetName val="T_12"/>
      <sheetName val="T_13"/>
      <sheetName val="T_14"/>
      <sheetName val="T_15"/>
      <sheetName val="T_16"/>
      <sheetName val="T_17"/>
      <sheetName val="T_18"/>
      <sheetName val="T_19"/>
      <sheetName val="T_20"/>
      <sheetName val="T_21"/>
      <sheetName val="T_22"/>
      <sheetName val="T_23"/>
      <sheetName val="T_24"/>
      <sheetName val="T_25"/>
      <sheetName val="T_26"/>
      <sheetName val="T_27"/>
      <sheetName val="T_28"/>
      <sheetName val="T_29"/>
      <sheetName val="T_30"/>
      <sheetName val="T_31"/>
      <sheetName val="T_32"/>
      <sheetName val="T_33"/>
      <sheetName val="T_34"/>
      <sheetName val="T_35"/>
      <sheetName val="T_36"/>
      <sheetName val="T_37"/>
      <sheetName val="T_38"/>
      <sheetName val="T_39"/>
      <sheetName val="T_40"/>
    </sheetNames>
    <sheetDataSet>
      <sheetData sheetId="0">
        <row r="2">
          <cell r="C2" t="str">
            <v>Université d'Angers</v>
          </cell>
          <cell r="E2">
            <v>2</v>
          </cell>
        </row>
        <row r="3">
          <cell r="C3" t="str">
            <v>Université du Maine</v>
          </cell>
          <cell r="E3">
            <v>3</v>
          </cell>
        </row>
        <row r="4">
          <cell r="C4" t="str">
            <v>Université de Nantes</v>
          </cell>
          <cell r="E4">
            <v>4</v>
          </cell>
        </row>
        <row r="5">
          <cell r="C5" t="str">
            <v>Université de Bretagne Occidentale</v>
          </cell>
          <cell r="E5">
            <v>7</v>
          </cell>
        </row>
        <row r="6">
          <cell r="C6" t="str">
            <v>Université de Bretagne Sud</v>
          </cell>
          <cell r="E6">
            <v>8</v>
          </cell>
        </row>
        <row r="7">
          <cell r="C7" t="str">
            <v>Université de Rennes 1</v>
          </cell>
          <cell r="E7">
            <v>10</v>
          </cell>
        </row>
        <row r="8">
          <cell r="C8" t="str">
            <v>Université de Rennes 1 - UMS BIOSIT</v>
          </cell>
          <cell r="E8">
            <v>15</v>
          </cell>
        </row>
        <row r="9">
          <cell r="C9" t="str">
            <v>Université de Rennes 2</v>
          </cell>
          <cell r="E9">
            <v>20</v>
          </cell>
        </row>
        <row r="10">
          <cell r="C10" t="str">
            <v>INSA</v>
          </cell>
          <cell r="E10">
            <v>30</v>
          </cell>
        </row>
        <row r="11">
          <cell r="E11">
            <v>50</v>
          </cell>
        </row>
      </sheetData>
      <sheetData sheetId="1">
        <row r="7">
          <cell r="B7">
            <v>0.8</v>
          </cell>
        </row>
        <row r="8">
          <cell r="B8">
            <v>0.15</v>
          </cell>
        </row>
      </sheetData>
      <sheetData sheetId="2">
        <row r="6">
          <cell r="B6" t="str">
            <v>INTERNE (OSUR-BIOSIT)</v>
          </cell>
          <cell r="C6" t="str">
            <v>BIOGENOUEST</v>
          </cell>
          <cell r="D6" t="str">
            <v>ACADEMIQUE HORS REGION B/PdL</v>
          </cell>
          <cell r="E6" t="str">
            <v>Prestation Services 
Secteur Privé</v>
          </cell>
        </row>
        <row r="7">
          <cell r="B7">
            <v>0</v>
          </cell>
          <cell r="C7">
            <v>0</v>
          </cell>
          <cell r="D7">
            <v>1</v>
          </cell>
          <cell r="E7">
            <v>1</v>
          </cell>
          <cell r="G7">
            <v>1</v>
          </cell>
        </row>
        <row r="8">
          <cell r="B8">
            <v>0</v>
          </cell>
          <cell r="C8">
            <v>0</v>
          </cell>
          <cell r="D8">
            <v>1</v>
          </cell>
          <cell r="E8">
            <v>1</v>
          </cell>
          <cell r="G8">
            <v>1</v>
          </cell>
        </row>
        <row r="9">
          <cell r="B9">
            <v>1</v>
          </cell>
          <cell r="C9">
            <v>1</v>
          </cell>
          <cell r="D9">
            <v>1</v>
          </cell>
          <cell r="E9">
            <v>1</v>
          </cell>
          <cell r="G9">
            <v>1</v>
          </cell>
        </row>
        <row r="10">
          <cell r="B10">
            <v>1</v>
          </cell>
          <cell r="C10">
            <v>1</v>
          </cell>
          <cell r="D10">
            <v>1</v>
          </cell>
          <cell r="E10">
            <v>1</v>
          </cell>
          <cell r="G10">
            <v>1</v>
          </cell>
        </row>
        <row r="11">
          <cell r="B11">
            <v>0</v>
          </cell>
          <cell r="C11">
            <v>0</v>
          </cell>
          <cell r="D11">
            <v>1</v>
          </cell>
          <cell r="E11">
            <v>1</v>
          </cell>
          <cell r="G11">
            <v>1</v>
          </cell>
        </row>
        <row r="12">
          <cell r="B12">
            <v>1</v>
          </cell>
          <cell r="C12">
            <v>1</v>
          </cell>
          <cell r="D12">
            <v>1</v>
          </cell>
          <cell r="E12">
            <v>1</v>
          </cell>
          <cell r="G12">
            <v>1</v>
          </cell>
        </row>
        <row r="13">
          <cell r="B13">
            <v>1</v>
          </cell>
          <cell r="C13">
            <v>1</v>
          </cell>
          <cell r="D13">
            <v>1</v>
          </cell>
          <cell r="E13">
            <v>1</v>
          </cell>
          <cell r="G13">
            <v>1</v>
          </cell>
        </row>
        <row r="14">
          <cell r="B14">
            <v>1</v>
          </cell>
          <cell r="C14">
            <v>1</v>
          </cell>
          <cell r="D14">
            <v>1</v>
          </cell>
          <cell r="E14">
            <v>1</v>
          </cell>
          <cell r="G14">
            <v>1</v>
          </cell>
        </row>
        <row r="15">
          <cell r="B15">
            <v>1</v>
          </cell>
          <cell r="C15">
            <v>1</v>
          </cell>
          <cell r="D15">
            <v>1</v>
          </cell>
          <cell r="E15">
            <v>1</v>
          </cell>
        </row>
        <row r="16">
          <cell r="B16">
            <v>0</v>
          </cell>
          <cell r="C16">
            <v>0</v>
          </cell>
          <cell r="D16">
            <v>1</v>
          </cell>
          <cell r="E16">
            <v>1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1</v>
          </cell>
          <cell r="G17">
            <v>1</v>
          </cell>
        </row>
      </sheetData>
      <sheetData sheetId="3"/>
      <sheetData sheetId="4">
        <row r="7">
          <cell r="A7" t="str">
            <v>Nom de l'équipement</v>
          </cell>
          <cell r="B7" t="str">
            <v>Coût d'achat
Montant HT en €</v>
          </cell>
          <cell r="C7" t="str">
            <v>Date d'achat
Année</v>
          </cell>
          <cell r="D7" t="str">
            <v>Amortissement
Années</v>
          </cell>
          <cell r="E7" t="str">
            <v>Coût annuel de maintenance externe
Montant HT €</v>
          </cell>
          <cell r="F7" t="str">
            <v>Coût annuel Consommables machine
Montant HT €</v>
          </cell>
          <cell r="G7" t="str">
            <v>Autre coûts (maintenace interne, personnels sur fonds propres…)</v>
          </cell>
          <cell r="H7" t="str">
            <v>Nombre d'Unités d'oeuvres
Analyses / An</v>
          </cell>
          <cell r="J7" t="str">
            <v>Coût annuel Infrastructure / fonctionnement</v>
          </cell>
          <cell r="K7" t="str">
            <v>Coût annuel fonctions support</v>
          </cell>
          <cell r="M7" t="str">
            <v>Coût Unitaire 
[Amortissement]</v>
          </cell>
          <cell r="N7" t="str">
            <v>Coût unitaire 
[Maintenance externe]</v>
          </cell>
          <cell r="O7" t="str">
            <v>Coût Unitaire
[Consommables machine]</v>
          </cell>
          <cell r="P7" t="str">
            <v>Coût Unitaire 
[Personnel fonds propre]</v>
          </cell>
          <cell r="Q7" t="str">
            <v>Coût Unitaire 
[Infrastructure / fonctionnement]</v>
          </cell>
          <cell r="R7" t="str">
            <v>Coût Unitaire 
[Fonctions supports]</v>
          </cell>
          <cell r="S7" t="str">
            <v>Coût Unitaire 
TOTAL</v>
          </cell>
        </row>
        <row r="8">
          <cell r="A8" t="str">
            <v>2100 Bioanalyseur - Agilent (Puce)</v>
          </cell>
          <cell r="B8">
            <v>20672</v>
          </cell>
          <cell r="C8">
            <v>2007</v>
          </cell>
          <cell r="D8">
            <v>8</v>
          </cell>
          <cell r="E8">
            <v>2000</v>
          </cell>
          <cell r="F8">
            <v>100</v>
          </cell>
          <cell r="G8">
            <v>336</v>
          </cell>
          <cell r="H8">
            <v>100</v>
          </cell>
          <cell r="J8">
            <v>0</v>
          </cell>
          <cell r="K8">
            <v>502</v>
          </cell>
          <cell r="M8">
            <v>25.84</v>
          </cell>
          <cell r="N8">
            <v>20</v>
          </cell>
          <cell r="O8">
            <v>1</v>
          </cell>
          <cell r="P8">
            <v>3.36</v>
          </cell>
          <cell r="Q8">
            <v>0</v>
          </cell>
          <cell r="R8">
            <v>5.0199999999999996</v>
          </cell>
          <cell r="S8">
            <v>55.22</v>
          </cell>
        </row>
        <row r="9">
          <cell r="A9" t="str">
            <v>Pyroséquenceur PSQ 96MA - Qiagen (Heure)</v>
          </cell>
          <cell r="B9">
            <v>49800</v>
          </cell>
          <cell r="C9">
            <v>2007</v>
          </cell>
          <cell r="D9">
            <v>8</v>
          </cell>
          <cell r="E9">
            <v>8701</v>
          </cell>
          <cell r="F9">
            <v>400</v>
          </cell>
          <cell r="H9">
            <v>804</v>
          </cell>
          <cell r="J9">
            <v>0</v>
          </cell>
          <cell r="K9">
            <v>1532.6000000000001</v>
          </cell>
          <cell r="M9">
            <v>7.7425373134328357</v>
          </cell>
          <cell r="N9">
            <v>10.822139303482587</v>
          </cell>
          <cell r="O9">
            <v>0.49751243781094528</v>
          </cell>
          <cell r="P9">
            <v>0</v>
          </cell>
          <cell r="Q9">
            <v>0</v>
          </cell>
          <cell r="R9">
            <v>1.9062189054726371</v>
          </cell>
          <cell r="S9">
            <v>20.968407960199006</v>
          </cell>
        </row>
        <row r="10">
          <cell r="A10" t="str">
            <v>Scanner Iscan - Illumina (Heure)</v>
          </cell>
          <cell r="B10">
            <v>260488</v>
          </cell>
          <cell r="C10">
            <v>2009</v>
          </cell>
          <cell r="D10">
            <v>8</v>
          </cell>
          <cell r="E10">
            <v>0</v>
          </cell>
          <cell r="F10">
            <v>0</v>
          </cell>
          <cell r="H10">
            <v>80</v>
          </cell>
          <cell r="J10">
            <v>0</v>
          </cell>
          <cell r="K10">
            <v>3256.1000000000004</v>
          </cell>
          <cell r="M10">
            <v>407.01249999999999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40.701250000000002</v>
          </cell>
          <cell r="S10">
            <v>447.71375</v>
          </cell>
        </row>
        <row r="11">
          <cell r="A11" t="str">
            <v>HiSeq RR 1x50 - Illumina (1 jour)</v>
          </cell>
          <cell r="B11">
            <v>360977</v>
          </cell>
          <cell r="C11">
            <v>2012</v>
          </cell>
          <cell r="D11">
            <v>8</v>
          </cell>
          <cell r="E11">
            <v>30000</v>
          </cell>
          <cell r="F11">
            <v>450</v>
          </cell>
          <cell r="G11">
            <v>288</v>
          </cell>
          <cell r="H11">
            <v>150</v>
          </cell>
          <cell r="J11">
            <v>0</v>
          </cell>
          <cell r="K11">
            <v>7586.0125000000007</v>
          </cell>
          <cell r="M11">
            <v>300.81416666666667</v>
          </cell>
          <cell r="N11">
            <v>200</v>
          </cell>
          <cell r="O11">
            <v>3</v>
          </cell>
          <cell r="P11">
            <v>1.92</v>
          </cell>
          <cell r="Q11">
            <v>0</v>
          </cell>
          <cell r="R11">
            <v>50.573416666666674</v>
          </cell>
          <cell r="S11">
            <v>556.30758333333335</v>
          </cell>
        </row>
        <row r="12">
          <cell r="A12" t="str">
            <v>HiSeq RR 2x50 - Illumina (1 jour)</v>
          </cell>
          <cell r="B12">
            <v>360977</v>
          </cell>
          <cell r="C12">
            <v>2012</v>
          </cell>
          <cell r="D12">
            <v>8</v>
          </cell>
          <cell r="E12">
            <v>30000</v>
          </cell>
          <cell r="F12">
            <v>450</v>
          </cell>
          <cell r="G12">
            <v>288</v>
          </cell>
          <cell r="H12">
            <v>150</v>
          </cell>
          <cell r="J12">
            <v>0</v>
          </cell>
          <cell r="K12">
            <v>7586.0125000000007</v>
          </cell>
          <cell r="M12">
            <v>300.81416666666667</v>
          </cell>
          <cell r="N12">
            <v>200</v>
          </cell>
          <cell r="O12">
            <v>3</v>
          </cell>
          <cell r="P12">
            <v>1.92</v>
          </cell>
          <cell r="Q12">
            <v>0</v>
          </cell>
          <cell r="R12">
            <v>50.573416666666674</v>
          </cell>
          <cell r="S12">
            <v>556.30758333333335</v>
          </cell>
        </row>
        <row r="13">
          <cell r="A13" t="str">
            <v>HiSeq RR 1x100 - Illumina (1 jour)</v>
          </cell>
          <cell r="B13">
            <v>360977</v>
          </cell>
          <cell r="C13">
            <v>2012</v>
          </cell>
          <cell r="D13">
            <v>8</v>
          </cell>
          <cell r="E13">
            <v>30000</v>
          </cell>
          <cell r="F13">
            <v>450</v>
          </cell>
          <cell r="G13">
            <v>288</v>
          </cell>
          <cell r="H13">
            <v>150</v>
          </cell>
          <cell r="J13">
            <v>0</v>
          </cell>
          <cell r="K13">
            <v>7586.0125000000007</v>
          </cell>
          <cell r="M13">
            <v>300.81416666666667</v>
          </cell>
          <cell r="N13">
            <v>200</v>
          </cell>
          <cell r="O13">
            <v>3</v>
          </cell>
          <cell r="P13">
            <v>1.92</v>
          </cell>
          <cell r="Q13">
            <v>0</v>
          </cell>
          <cell r="R13">
            <v>50.573416666666674</v>
          </cell>
          <cell r="S13">
            <v>556.30758333333335</v>
          </cell>
        </row>
        <row r="14">
          <cell r="A14" t="str">
            <v>HiSeq RR 2x100 - Illumina (2 jours)</v>
          </cell>
          <cell r="B14">
            <v>360977</v>
          </cell>
          <cell r="C14">
            <v>2012</v>
          </cell>
          <cell r="D14">
            <v>8</v>
          </cell>
          <cell r="E14">
            <v>30000</v>
          </cell>
          <cell r="F14">
            <v>450</v>
          </cell>
          <cell r="G14">
            <v>288</v>
          </cell>
          <cell r="H14">
            <v>150</v>
          </cell>
          <cell r="J14">
            <v>0</v>
          </cell>
          <cell r="K14">
            <v>7586.0125000000007</v>
          </cell>
          <cell r="M14">
            <v>300.81416666666667</v>
          </cell>
          <cell r="N14">
            <v>200</v>
          </cell>
          <cell r="O14">
            <v>3</v>
          </cell>
          <cell r="P14">
            <v>1.92</v>
          </cell>
          <cell r="Q14">
            <v>0</v>
          </cell>
          <cell r="R14">
            <v>50.573416666666674</v>
          </cell>
          <cell r="S14">
            <v>556.30758333333335</v>
          </cell>
        </row>
        <row r="15">
          <cell r="A15" t="str">
            <v>HiSeq HO 1x50 - Illumina (3 Jours) cBot comprise</v>
          </cell>
          <cell r="B15">
            <v>38107</v>
          </cell>
          <cell r="C15">
            <v>2012</v>
          </cell>
          <cell r="D15">
            <v>8</v>
          </cell>
          <cell r="E15">
            <v>5635</v>
          </cell>
          <cell r="F15">
            <v>450</v>
          </cell>
          <cell r="G15">
            <v>288</v>
          </cell>
          <cell r="H15">
            <v>10</v>
          </cell>
          <cell r="J15">
            <v>0</v>
          </cell>
          <cell r="K15">
            <v>1113.6375</v>
          </cell>
          <cell r="M15">
            <v>476.33749999999998</v>
          </cell>
          <cell r="N15">
            <v>563.5</v>
          </cell>
          <cell r="O15">
            <v>45</v>
          </cell>
          <cell r="P15">
            <v>28.8</v>
          </cell>
          <cell r="Q15">
            <v>0</v>
          </cell>
          <cell r="R15">
            <v>111.36375000000001</v>
          </cell>
          <cell r="S15">
            <v>1225.00125</v>
          </cell>
        </row>
        <row r="16">
          <cell r="A16" t="str">
            <v>HiSeq HO 2x100 - Illumina (8 Jours) cBot comprise</v>
          </cell>
          <cell r="B16">
            <v>38107</v>
          </cell>
          <cell r="C16">
            <v>2012</v>
          </cell>
          <cell r="D16">
            <v>8</v>
          </cell>
          <cell r="E16">
            <v>5635</v>
          </cell>
          <cell r="F16">
            <v>450</v>
          </cell>
          <cell r="G16">
            <v>288</v>
          </cell>
          <cell r="H16">
            <v>10</v>
          </cell>
          <cell r="J16">
            <v>0</v>
          </cell>
          <cell r="K16">
            <v>1113.6375</v>
          </cell>
          <cell r="M16">
            <v>476.33749999999998</v>
          </cell>
          <cell r="N16">
            <v>563.5</v>
          </cell>
          <cell r="O16">
            <v>45</v>
          </cell>
          <cell r="P16">
            <v>28.8</v>
          </cell>
          <cell r="Q16">
            <v>0</v>
          </cell>
          <cell r="R16">
            <v>111.36375000000001</v>
          </cell>
          <cell r="S16">
            <v>1225.00125</v>
          </cell>
        </row>
        <row r="17">
          <cell r="A17" t="str">
            <v>Serveur Icompute - Illumina (Projet)</v>
          </cell>
          <cell r="B17">
            <v>151731</v>
          </cell>
          <cell r="C17">
            <v>2012</v>
          </cell>
          <cell r="D17">
            <v>5</v>
          </cell>
          <cell r="E17">
            <v>24000</v>
          </cell>
          <cell r="F17">
            <v>1500</v>
          </cell>
          <cell r="G17">
            <v>1873</v>
          </cell>
          <cell r="H17">
            <v>50</v>
          </cell>
          <cell r="J17">
            <v>0</v>
          </cell>
          <cell r="K17">
            <v>5771.92</v>
          </cell>
          <cell r="M17">
            <v>606.92399999999998</v>
          </cell>
          <cell r="N17">
            <v>480</v>
          </cell>
          <cell r="O17">
            <v>30</v>
          </cell>
          <cell r="P17">
            <v>37.46</v>
          </cell>
          <cell r="Q17">
            <v>0</v>
          </cell>
          <cell r="R17">
            <v>115.4384</v>
          </cell>
          <cell r="S17">
            <v>1269.8224</v>
          </cell>
        </row>
        <row r="18">
          <cell r="A18" t="str">
            <v>MiSeq - Illumina (jour)</v>
          </cell>
          <cell r="B18">
            <v>90140</v>
          </cell>
          <cell r="C18">
            <v>2012</v>
          </cell>
          <cell r="D18">
            <v>8</v>
          </cell>
          <cell r="E18">
            <v>15363</v>
          </cell>
          <cell r="F18">
            <v>300</v>
          </cell>
          <cell r="G18">
            <v>288</v>
          </cell>
          <cell r="H18">
            <v>250</v>
          </cell>
          <cell r="J18">
            <v>0</v>
          </cell>
          <cell r="K18">
            <v>2721.8500000000004</v>
          </cell>
          <cell r="M18">
            <v>45.07</v>
          </cell>
          <cell r="N18">
            <v>61.451999999999998</v>
          </cell>
          <cell r="O18">
            <v>1.2</v>
          </cell>
          <cell r="P18">
            <v>1.1519999999999999</v>
          </cell>
          <cell r="Q18">
            <v>0</v>
          </cell>
          <cell r="R18">
            <v>10.887400000000001</v>
          </cell>
          <cell r="S18">
            <v>119.76139999999999</v>
          </cell>
        </row>
        <row r="19">
          <cell r="A19" t="str">
            <v>Covaris (Heure)</v>
          </cell>
          <cell r="B19">
            <v>28229</v>
          </cell>
          <cell r="C19">
            <v>2012</v>
          </cell>
          <cell r="D19">
            <v>8</v>
          </cell>
          <cell r="E19">
            <v>0</v>
          </cell>
          <cell r="F19">
            <v>0</v>
          </cell>
          <cell r="H19">
            <v>100</v>
          </cell>
          <cell r="J19">
            <v>0</v>
          </cell>
          <cell r="K19">
            <v>352.86250000000001</v>
          </cell>
          <cell r="M19">
            <v>35.286250000000003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3.5286249999999999</v>
          </cell>
          <cell r="S19">
            <v>38.814875000000001</v>
          </cell>
        </row>
        <row r="20">
          <cell r="A20" t="str">
            <v>Bravo (Run Purif/Hybrid)</v>
          </cell>
          <cell r="B20">
            <v>183950</v>
          </cell>
          <cell r="C20">
            <v>2012</v>
          </cell>
          <cell r="D20">
            <v>8</v>
          </cell>
          <cell r="E20">
            <v>10242</v>
          </cell>
          <cell r="F20">
            <v>0</v>
          </cell>
          <cell r="H20">
            <v>150</v>
          </cell>
          <cell r="J20">
            <v>0</v>
          </cell>
          <cell r="K20">
            <v>3323.5750000000003</v>
          </cell>
          <cell r="M20">
            <v>153.29166666666666</v>
          </cell>
          <cell r="N20">
            <v>68.28</v>
          </cell>
          <cell r="O20">
            <v>0</v>
          </cell>
          <cell r="P20">
            <v>0</v>
          </cell>
          <cell r="Q20">
            <v>0</v>
          </cell>
          <cell r="R20">
            <v>22.157166666666669</v>
          </cell>
          <cell r="S20">
            <v>243.72883333333334</v>
          </cell>
        </row>
        <row r="21">
          <cell r="A21" t="str">
            <v>Bravo (1/2 journée)</v>
          </cell>
          <cell r="B21">
            <v>183950</v>
          </cell>
          <cell r="C21">
            <v>2012</v>
          </cell>
          <cell r="D21">
            <v>8</v>
          </cell>
          <cell r="E21">
            <v>10242</v>
          </cell>
          <cell r="F21">
            <v>0</v>
          </cell>
          <cell r="H21">
            <v>27</v>
          </cell>
          <cell r="J21">
            <v>0</v>
          </cell>
          <cell r="K21">
            <v>3323.5750000000003</v>
          </cell>
          <cell r="M21">
            <v>851.62037037037032</v>
          </cell>
          <cell r="N21">
            <v>379.33333333333331</v>
          </cell>
          <cell r="O21">
            <v>0</v>
          </cell>
          <cell r="P21">
            <v>0</v>
          </cell>
          <cell r="Q21">
            <v>0</v>
          </cell>
          <cell r="R21">
            <v>123.09537037037038</v>
          </cell>
          <cell r="S21">
            <v>1354.049074074074</v>
          </cell>
        </row>
        <row r="22">
          <cell r="A22" t="str">
            <v>LabChip Xte (Puce)</v>
          </cell>
          <cell r="H22">
            <v>80</v>
          </cell>
          <cell r="J22">
            <v>0</v>
          </cell>
          <cell r="K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</row>
        <row r="23">
          <cell r="A23" t="str">
            <v>EP1  ddPCR 12.765 (Puce, Hors primers/sonde)</v>
          </cell>
          <cell r="H23">
            <v>350</v>
          </cell>
          <cell r="J23">
            <v>0</v>
          </cell>
          <cell r="K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</row>
        <row r="24">
          <cell r="A24" t="str">
            <v>EP1 qdPCR 37K (Puce, Hors primers/sonde)</v>
          </cell>
          <cell r="H24">
            <v>150</v>
          </cell>
          <cell r="J24">
            <v>0</v>
          </cell>
          <cell r="K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5">
          <cell r="A25" t="str">
            <v>Quantifluor (24 dosages)</v>
          </cell>
          <cell r="H25">
            <v>50</v>
          </cell>
          <cell r="J25">
            <v>0</v>
          </cell>
          <cell r="K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</row>
        <row r="26">
          <cell r="A26" t="str">
            <v>LightCycler 480 (Run, Hors Plaque PCR)</v>
          </cell>
          <cell r="H26">
            <v>9</v>
          </cell>
          <cell r="J26">
            <v>0</v>
          </cell>
          <cell r="K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</row>
        <row r="27">
          <cell r="J27">
            <v>0</v>
          </cell>
          <cell r="K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J28">
            <v>0</v>
          </cell>
          <cell r="K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</row>
        <row r="29">
          <cell r="J29">
            <v>0</v>
          </cell>
          <cell r="K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</row>
        <row r="30">
          <cell r="J30">
            <v>0</v>
          </cell>
          <cell r="K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</row>
        <row r="31">
          <cell r="J31">
            <v>0</v>
          </cell>
          <cell r="K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</row>
        <row r="32">
          <cell r="J32">
            <v>0</v>
          </cell>
          <cell r="K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  <row r="33">
          <cell r="J33">
            <v>0</v>
          </cell>
          <cell r="K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</row>
        <row r="34">
          <cell r="J34">
            <v>0</v>
          </cell>
          <cell r="K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</row>
        <row r="35">
          <cell r="J35">
            <v>0</v>
          </cell>
          <cell r="K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6">
          <cell r="J36">
            <v>0</v>
          </cell>
          <cell r="K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</row>
        <row r="37">
          <cell r="J37">
            <v>0</v>
          </cell>
          <cell r="K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</row>
        <row r="38">
          <cell r="J38">
            <v>0</v>
          </cell>
          <cell r="K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  <row r="39">
          <cell r="J39">
            <v>0</v>
          </cell>
          <cell r="K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</row>
        <row r="40">
          <cell r="J40">
            <v>0</v>
          </cell>
          <cell r="K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</row>
        <row r="41">
          <cell r="J41">
            <v>0</v>
          </cell>
          <cell r="K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J42">
            <v>0</v>
          </cell>
          <cell r="K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</row>
        <row r="43">
          <cell r="J43">
            <v>0</v>
          </cell>
          <cell r="K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J44">
            <v>0</v>
          </cell>
          <cell r="K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</row>
        <row r="45">
          <cell r="J45">
            <v>0</v>
          </cell>
          <cell r="K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46">
          <cell r="J46">
            <v>0</v>
          </cell>
          <cell r="K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</row>
        <row r="47">
          <cell r="J47">
            <v>0</v>
          </cell>
          <cell r="K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J48">
            <v>0</v>
          </cell>
          <cell r="K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J49">
            <v>0</v>
          </cell>
          <cell r="K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J50">
            <v>0</v>
          </cell>
          <cell r="K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</row>
        <row r="51">
          <cell r="J51">
            <v>0</v>
          </cell>
          <cell r="K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</row>
        <row r="52">
          <cell r="J52">
            <v>0</v>
          </cell>
          <cell r="K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</row>
        <row r="53">
          <cell r="J53">
            <v>0</v>
          </cell>
          <cell r="K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</row>
        <row r="54">
          <cell r="J54">
            <v>0</v>
          </cell>
          <cell r="K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</row>
        <row r="55">
          <cell r="J55">
            <v>0</v>
          </cell>
          <cell r="K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</row>
        <row r="56">
          <cell r="J56">
            <v>0</v>
          </cell>
          <cell r="K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</row>
        <row r="57">
          <cell r="J57">
            <v>0</v>
          </cell>
          <cell r="K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</row>
        <row r="58">
          <cell r="J58">
            <v>0</v>
          </cell>
          <cell r="K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</row>
        <row r="59">
          <cell r="J59">
            <v>0</v>
          </cell>
          <cell r="K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</row>
        <row r="60">
          <cell r="J60">
            <v>0</v>
          </cell>
          <cell r="K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</row>
        <row r="61">
          <cell r="J61">
            <v>0</v>
          </cell>
          <cell r="K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J62">
            <v>0</v>
          </cell>
          <cell r="K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J63">
            <v>0</v>
          </cell>
          <cell r="K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J64">
            <v>0</v>
          </cell>
          <cell r="K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J65">
            <v>0</v>
          </cell>
          <cell r="K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J66">
            <v>0</v>
          </cell>
          <cell r="K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</row>
        <row r="67">
          <cell r="J67">
            <v>0</v>
          </cell>
          <cell r="K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J68">
            <v>0</v>
          </cell>
          <cell r="K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</row>
        <row r="69">
          <cell r="J69">
            <v>0</v>
          </cell>
          <cell r="K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J70">
            <v>0</v>
          </cell>
          <cell r="K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</row>
        <row r="71">
          <cell r="J71">
            <v>0</v>
          </cell>
          <cell r="K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</row>
        <row r="72">
          <cell r="J72">
            <v>0</v>
          </cell>
          <cell r="K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J73">
            <v>0</v>
          </cell>
          <cell r="K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</row>
        <row r="74">
          <cell r="J74">
            <v>0</v>
          </cell>
          <cell r="K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</row>
        <row r="75">
          <cell r="J75">
            <v>0</v>
          </cell>
          <cell r="K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J76">
            <v>0</v>
          </cell>
          <cell r="K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</row>
        <row r="77">
          <cell r="J77">
            <v>0</v>
          </cell>
          <cell r="K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</row>
        <row r="78">
          <cell r="J78">
            <v>0</v>
          </cell>
          <cell r="K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</row>
        <row r="79">
          <cell r="J79">
            <v>0</v>
          </cell>
          <cell r="K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</row>
        <row r="80">
          <cell r="J80">
            <v>0</v>
          </cell>
          <cell r="K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</row>
        <row r="81">
          <cell r="J81">
            <v>0</v>
          </cell>
          <cell r="K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</row>
        <row r="82">
          <cell r="J82">
            <v>0</v>
          </cell>
          <cell r="K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</row>
        <row r="83">
          <cell r="J83">
            <v>0</v>
          </cell>
          <cell r="K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</row>
        <row r="84">
          <cell r="J84">
            <v>0</v>
          </cell>
          <cell r="K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</row>
        <row r="85">
          <cell r="J85">
            <v>0</v>
          </cell>
          <cell r="K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</row>
        <row r="86">
          <cell r="J86">
            <v>0</v>
          </cell>
          <cell r="K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</row>
        <row r="87">
          <cell r="J87">
            <v>0</v>
          </cell>
          <cell r="K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8">
          <cell r="J88">
            <v>0</v>
          </cell>
          <cell r="K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</row>
        <row r="89">
          <cell r="J89">
            <v>0</v>
          </cell>
          <cell r="K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J90">
            <v>0</v>
          </cell>
          <cell r="K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J91">
            <v>0</v>
          </cell>
          <cell r="K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</row>
        <row r="92">
          <cell r="J92">
            <v>0</v>
          </cell>
          <cell r="K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</row>
        <row r="93">
          <cell r="J93">
            <v>0</v>
          </cell>
          <cell r="K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</row>
        <row r="94">
          <cell r="J94">
            <v>0</v>
          </cell>
          <cell r="K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J95">
            <v>0</v>
          </cell>
          <cell r="K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J96">
            <v>0</v>
          </cell>
          <cell r="K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</row>
        <row r="97">
          <cell r="J97">
            <v>0</v>
          </cell>
          <cell r="K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</row>
        <row r="98">
          <cell r="J98">
            <v>0</v>
          </cell>
          <cell r="K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</row>
        <row r="99">
          <cell r="J99">
            <v>0</v>
          </cell>
          <cell r="K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</row>
        <row r="100">
          <cell r="J100">
            <v>0</v>
          </cell>
          <cell r="K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</row>
        <row r="101">
          <cell r="J101">
            <v>0</v>
          </cell>
          <cell r="K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</row>
        <row r="102">
          <cell r="J102">
            <v>0</v>
          </cell>
          <cell r="K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</row>
        <row r="103">
          <cell r="J103">
            <v>0</v>
          </cell>
          <cell r="K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</row>
        <row r="104">
          <cell r="J104">
            <v>0</v>
          </cell>
          <cell r="K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</row>
        <row r="105">
          <cell r="J105">
            <v>0</v>
          </cell>
          <cell r="K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</row>
        <row r="106">
          <cell r="J106">
            <v>0</v>
          </cell>
          <cell r="K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</row>
        <row r="107">
          <cell r="J107">
            <v>0</v>
          </cell>
          <cell r="K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</row>
        <row r="108">
          <cell r="J108">
            <v>0</v>
          </cell>
          <cell r="K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</row>
        <row r="109">
          <cell r="J109">
            <v>0</v>
          </cell>
          <cell r="K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</row>
        <row r="110">
          <cell r="J110">
            <v>0</v>
          </cell>
          <cell r="K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</row>
        <row r="111">
          <cell r="J111">
            <v>0</v>
          </cell>
          <cell r="K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</row>
        <row r="112">
          <cell r="J112">
            <v>0</v>
          </cell>
          <cell r="K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</row>
        <row r="113">
          <cell r="J113">
            <v>0</v>
          </cell>
          <cell r="K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</row>
        <row r="114">
          <cell r="J114">
            <v>0</v>
          </cell>
          <cell r="K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</row>
        <row r="115">
          <cell r="J115">
            <v>0</v>
          </cell>
          <cell r="K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</row>
        <row r="116">
          <cell r="J116">
            <v>0</v>
          </cell>
          <cell r="K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</row>
        <row r="117">
          <cell r="J117">
            <v>0</v>
          </cell>
          <cell r="K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</row>
        <row r="118">
          <cell r="J118">
            <v>0</v>
          </cell>
          <cell r="K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</row>
        <row r="119">
          <cell r="J119">
            <v>0</v>
          </cell>
          <cell r="K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</row>
        <row r="120">
          <cell r="J120">
            <v>0</v>
          </cell>
          <cell r="K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</row>
        <row r="121">
          <cell r="J121">
            <v>0</v>
          </cell>
          <cell r="K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</row>
        <row r="122">
          <cell r="J122">
            <v>0</v>
          </cell>
          <cell r="K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</row>
        <row r="123">
          <cell r="J123">
            <v>0</v>
          </cell>
          <cell r="K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</row>
        <row r="124">
          <cell r="A124" t="str">
            <v>Dernière ligne</v>
          </cell>
          <cell r="J124">
            <v>0</v>
          </cell>
          <cell r="K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</row>
      </sheetData>
      <sheetData sheetId="5">
        <row r="6">
          <cell r="A6" t="str">
            <v xml:space="preserve"> []</v>
          </cell>
        </row>
        <row r="7">
          <cell r="A7" t="str">
            <v>Consommables plastiques NGS [Forfait]</v>
          </cell>
          <cell r="B7" t="str">
            <v>Consommables plastiques NGS</v>
          </cell>
          <cell r="C7" t="str">
            <v>Forfait</v>
          </cell>
          <cell r="D7">
            <v>50</v>
          </cell>
        </row>
        <row r="8">
          <cell r="A8" t="str">
            <v>Puce ADN  BioAnalyzer [Puce]</v>
          </cell>
          <cell r="B8" t="str">
            <v>Puce ADN  BioAnalyzer</v>
          </cell>
          <cell r="C8" t="str">
            <v>Puce</v>
          </cell>
          <cell r="D8">
            <v>50</v>
          </cell>
        </row>
        <row r="9">
          <cell r="A9" t="str">
            <v xml:space="preserve"> []</v>
          </cell>
        </row>
        <row r="10">
          <cell r="A10" t="str">
            <v xml:space="preserve"> []</v>
          </cell>
        </row>
        <row r="11">
          <cell r="A11" t="str">
            <v xml:space="preserve"> []</v>
          </cell>
        </row>
        <row r="12">
          <cell r="A12" t="str">
            <v>FC-110-3001 PhiX Control Kit v3 [Kit]</v>
          </cell>
          <cell r="B12" t="str">
            <v>FC-110-3001 PhiX Control Kit v3</v>
          </cell>
          <cell r="C12" t="str">
            <v>Kit</v>
          </cell>
          <cell r="D12">
            <v>154</v>
          </cell>
        </row>
        <row r="13">
          <cell r="A13" t="str">
            <v>FC-401-3001 TruSeq SBS KIT v3 - HS (200 cycles) [Kit]</v>
          </cell>
          <cell r="B13" t="str">
            <v>FC-401-3001 TruSeq SBS KIT v3 - HS (200 cycles)</v>
          </cell>
          <cell r="C13" t="str">
            <v>Kit</v>
          </cell>
          <cell r="D13">
            <v>8743</v>
          </cell>
        </row>
        <row r="14">
          <cell r="A14" t="str">
            <v>FC-401-3002 TruSeq SBS KIT v3 - HS (50 cycles) [Kit]</v>
          </cell>
          <cell r="B14" t="str">
            <v>FC-401-3002 TruSeq SBS KIT v3 - HS (50 cycles)</v>
          </cell>
          <cell r="C14" t="str">
            <v>Kit</v>
          </cell>
          <cell r="D14">
            <v>2411</v>
          </cell>
        </row>
        <row r="15">
          <cell r="A15" t="str">
            <v>FC-402-4021 HiSeq® Rapid SBS Kit v2 (200 cycles) [Kit]</v>
          </cell>
          <cell r="B15" t="str">
            <v>FC-402-4021 HiSeq® Rapid SBS Kit v2 (200 cycles)</v>
          </cell>
          <cell r="C15" t="str">
            <v>Kit</v>
          </cell>
          <cell r="D15">
            <v>2023</v>
          </cell>
        </row>
        <row r="16">
          <cell r="A16" t="str">
            <v>FC-402-4022 HiSeq® Rapid SBS Kit v2 (50 cycles) [Kit]</v>
          </cell>
          <cell r="B16" t="str">
            <v>FC-402-4022 HiSeq® Rapid SBS Kit v2 (50 cycles)</v>
          </cell>
          <cell r="C16" t="str">
            <v>Kit</v>
          </cell>
          <cell r="D16">
            <v>556</v>
          </cell>
        </row>
        <row r="17">
          <cell r="A17" t="str">
            <v>PE-401-3001 TruSeq® PE Cluster Kit v3 – cBotTM - HS [Kit]</v>
          </cell>
          <cell r="B17" t="str">
            <v>PE-401-3001 TruSeq® PE Cluster Kit v3 – cBotTM - HS</v>
          </cell>
          <cell r="C17" t="str">
            <v>Kit</v>
          </cell>
          <cell r="D17">
            <v>6303</v>
          </cell>
        </row>
        <row r="18">
          <cell r="A18" t="str">
            <v>GD-401-3001 TruSeq® SR Cluster Kit v3 – cBotTM - HS [Kit]</v>
          </cell>
          <cell r="B18" t="str">
            <v>GD-401-3001 TruSeq® SR Cluster Kit v3 – cBotTM - HS</v>
          </cell>
          <cell r="C18" t="str">
            <v>Kit</v>
          </cell>
          <cell r="D18">
            <v>4122</v>
          </cell>
        </row>
        <row r="19">
          <cell r="A19" t="str">
            <v>PE-402-4002 HiSeq® Rapid PE Cluster Kit v2 [Kit]</v>
          </cell>
          <cell r="B19" t="str">
            <v>PE-402-4002 HiSeq® Rapid PE Cluster Kit v2</v>
          </cell>
          <cell r="C19" t="str">
            <v>Kit</v>
          </cell>
          <cell r="D19">
            <v>1458</v>
          </cell>
        </row>
        <row r="20">
          <cell r="A20" t="str">
            <v>GD-402-4002 HiSeq® Rapid SR Cluster Kit v2 [Kit]</v>
          </cell>
          <cell r="B20" t="str">
            <v>GD-402-4002 HiSeq® Rapid SR Cluster Kit v2</v>
          </cell>
          <cell r="C20" t="str">
            <v>Kit</v>
          </cell>
          <cell r="D20">
            <v>949</v>
          </cell>
        </row>
        <row r="21">
          <cell r="A21" t="str">
            <v>MS-102-2001 MiSeq® Reagent Kit v2 (50 cycles) [Kit]</v>
          </cell>
          <cell r="B21" t="str">
            <v>MS-102-2001 MiSeq® Reagent Kit v2 (50 cycles)</v>
          </cell>
          <cell r="C21" t="str">
            <v>Kit</v>
          </cell>
          <cell r="D21">
            <v>806</v>
          </cell>
        </row>
        <row r="22">
          <cell r="A22" t="str">
            <v>MS-102-2002 MiSeq® Reagent Kit v2 (300 cycles) [Kit]</v>
          </cell>
          <cell r="B22" t="str">
            <v>MS-102-2002 MiSeq® Reagent Kit v2 (300 cycles)</v>
          </cell>
          <cell r="C22" t="str">
            <v>Kit</v>
          </cell>
          <cell r="D22">
            <v>1036</v>
          </cell>
        </row>
        <row r="23">
          <cell r="A23" t="str">
            <v>MS-102-2003 MiSeq® Reagent Kit v2 (500 cycles) [Kit]</v>
          </cell>
          <cell r="B23" t="str">
            <v>MS-102-2003 MiSeq® Reagent Kit v2 (500 cycles)</v>
          </cell>
          <cell r="C23" t="str">
            <v>Kit</v>
          </cell>
          <cell r="D23">
            <v>1160</v>
          </cell>
        </row>
        <row r="24">
          <cell r="A24" t="str">
            <v>MS-102-3003 MiSeq® Reagent Kit v3 (600 cycles) [Kit]</v>
          </cell>
          <cell r="B24" t="str">
            <v>MS-102-3003 MiSeq® Reagent Kit v3 (600 cycles)</v>
          </cell>
          <cell r="C24" t="str">
            <v>Kit</v>
          </cell>
          <cell r="D24">
            <v>1558</v>
          </cell>
        </row>
        <row r="25">
          <cell r="A25" t="str">
            <v>MS-102-3001 MiSeq® Reagent Kit v3 (150 cycles) [Kit]</v>
          </cell>
          <cell r="B25" t="str">
            <v>MS-102-3001 MiSeq® Reagent Kit v3 (150 cycles)</v>
          </cell>
          <cell r="C25" t="str">
            <v>Kit</v>
          </cell>
          <cell r="D25">
            <v>892</v>
          </cell>
        </row>
        <row r="26">
          <cell r="A26" t="str">
            <v>qPCR KAPA Dosage du Pool [Forfait]</v>
          </cell>
          <cell r="B26" t="str">
            <v>qPCR KAPA Dosage du Pool</v>
          </cell>
          <cell r="C26" t="str">
            <v>Forfait</v>
          </cell>
          <cell r="D26">
            <v>25</v>
          </cell>
        </row>
        <row r="27">
          <cell r="A27" t="str">
            <v xml:space="preserve"> []</v>
          </cell>
        </row>
        <row r="28">
          <cell r="A28" t="str">
            <v xml:space="preserve"> []</v>
          </cell>
        </row>
        <row r="29">
          <cell r="A29" t="str">
            <v>Consommables de laboratoire [Forfait]</v>
          </cell>
          <cell r="B29" t="str">
            <v>Consommables de laboratoire</v>
          </cell>
          <cell r="C29" t="str">
            <v>Forfait</v>
          </cell>
          <cell r="D29">
            <v>10</v>
          </cell>
        </row>
        <row r="30">
          <cell r="A30" t="str">
            <v>Consommables BRAVO (1, 2 ou 3 colonnes) [Forfait]</v>
          </cell>
          <cell r="B30" t="str">
            <v>Consommables BRAVO (1, 2 ou 3 colonnes)</v>
          </cell>
          <cell r="C30" t="str">
            <v>Forfait</v>
          </cell>
          <cell r="D30">
            <v>530</v>
          </cell>
        </row>
        <row r="31">
          <cell r="A31" t="str">
            <v>Consommables BRAVO (4, 6 ou 12 colonnes) [Forfait]</v>
          </cell>
          <cell r="B31" t="str">
            <v>Consommables BRAVO (4, 6 ou 12 colonnes)</v>
          </cell>
          <cell r="C31" t="str">
            <v>Forfait</v>
          </cell>
          <cell r="D31">
            <v>680</v>
          </cell>
        </row>
        <row r="32">
          <cell r="A32" t="str">
            <v>Consommables COVARIS [Tube]</v>
          </cell>
          <cell r="B32" t="str">
            <v>Consommables COVARIS</v>
          </cell>
          <cell r="C32" t="str">
            <v>Tube</v>
          </cell>
          <cell r="D32">
            <v>7</v>
          </cell>
        </row>
        <row r="33">
          <cell r="A33" t="str">
            <v>Consommables Préparation Librairie Manuelle up to 24 échantillons (Hors Covaris) [Forfait]</v>
          </cell>
          <cell r="B33" t="str">
            <v>Consommables Préparation Librairie Manuelle up to 24 échantillons (Hors Covaris)</v>
          </cell>
          <cell r="C33" t="str">
            <v>Forfait</v>
          </cell>
          <cell r="D33">
            <v>50</v>
          </cell>
        </row>
        <row r="34">
          <cell r="A34" t="str">
            <v xml:space="preserve"> []</v>
          </cell>
        </row>
        <row r="35">
          <cell r="A35" t="str">
            <v xml:space="preserve"> []</v>
          </cell>
        </row>
        <row r="36">
          <cell r="A36" t="str">
            <v>Kit Agencourt AMPure XP Beckman Coulter A63881 60 mL [Kit]</v>
          </cell>
          <cell r="B36" t="str">
            <v>Kit Agencourt AMPure XP Beckman Coulter A63881 60 mL</v>
          </cell>
          <cell r="C36" t="str">
            <v>Kit</v>
          </cell>
          <cell r="D36">
            <v>950</v>
          </cell>
        </row>
        <row r="37">
          <cell r="A37" t="str">
            <v>Kit Agencourt AMPure XP Beckman Coulter A63881 5 mL [Kit]</v>
          </cell>
          <cell r="B37" t="str">
            <v>Kit Agencourt AMPure XP Beckman Coulter A63881 5 mL</v>
          </cell>
          <cell r="C37" t="str">
            <v>Kit</v>
          </cell>
          <cell r="D37">
            <v>300</v>
          </cell>
        </row>
        <row r="38">
          <cell r="A38" t="str">
            <v>Kit Herculase II fusion DNA polymerase Agilent 600677 [Kit]</v>
          </cell>
          <cell r="B38" t="str">
            <v>Kit Herculase II fusion DNA polymerase Agilent 600677</v>
          </cell>
          <cell r="C38" t="str">
            <v>Kit</v>
          </cell>
          <cell r="D38">
            <v>231</v>
          </cell>
        </row>
        <row r="39">
          <cell r="A39" t="str">
            <v>Dynabeads MyOne Streptavidin T1 Life technologies 65602 [Kit]</v>
          </cell>
          <cell r="B39" t="str">
            <v>Dynabeads MyOne Streptavidin T1 Life technologies 65602</v>
          </cell>
          <cell r="C39" t="str">
            <v>Kit</v>
          </cell>
          <cell r="D39">
            <v>1638</v>
          </cell>
        </row>
        <row r="40">
          <cell r="A40" t="str">
            <v xml:space="preserve"> []</v>
          </cell>
        </row>
        <row r="41">
          <cell r="A41" t="str">
            <v xml:space="preserve"> []</v>
          </cell>
        </row>
        <row r="42">
          <cell r="A42" t="str">
            <v>SureSelect XT Focused Exome Capture Librairy 5190-7789 up to 96 réactions [Kit]</v>
          </cell>
          <cell r="B42" t="str">
            <v>SureSelect XT Focused Exome Capture Librairy 5190-7789 up to 96 réactions</v>
          </cell>
          <cell r="C42" t="str">
            <v>Kit</v>
          </cell>
          <cell r="D42">
            <v>17808</v>
          </cell>
        </row>
        <row r="43">
          <cell r="A43" t="str">
            <v>Kit SureSelectXT Automated Target Enrichment up to 96 réactions G9642B [Kit]</v>
          </cell>
          <cell r="B43" t="str">
            <v>Kit SureSelectXT Automated Target Enrichment up to 96 réactions G9642B</v>
          </cell>
          <cell r="C43" t="str">
            <v>Kit</v>
          </cell>
          <cell r="D43">
            <v>4986</v>
          </cell>
        </row>
        <row r="44">
          <cell r="A44" t="str">
            <v>NEBNext Ultra II DNA Kit up to 24 réactions  E7645S [Kit]</v>
          </cell>
          <cell r="B44" t="str">
            <v>NEBNext Ultra II DNA Kit up to 24 réactions  E7645S</v>
          </cell>
          <cell r="C44" t="str">
            <v>Kit</v>
          </cell>
          <cell r="D44">
            <v>590</v>
          </cell>
        </row>
        <row r="45">
          <cell r="A45" t="str">
            <v>NEBNext Ultra II DNA Kit up to 96 réactions  E7645L [Kit]</v>
          </cell>
          <cell r="B45" t="str">
            <v>NEBNext Ultra II DNA Kit up to 96 réactions  E7645L</v>
          </cell>
          <cell r="C45" t="str">
            <v>Kit</v>
          </cell>
          <cell r="D45">
            <v>2245</v>
          </cell>
        </row>
        <row r="46">
          <cell r="A46" t="str">
            <v>NEBNext Ultra Directional RNA Library Prep Kit up to 24 réactions E7420S [Kit]</v>
          </cell>
          <cell r="B46" t="str">
            <v>NEBNext Ultra Directional RNA Library Prep Kit up to 24 réactions E7420S</v>
          </cell>
          <cell r="C46" t="str">
            <v>Kit</v>
          </cell>
          <cell r="D46">
            <v>1155</v>
          </cell>
        </row>
        <row r="47">
          <cell r="A47" t="str">
            <v>NEBNext Ultra Directional RNA Library Prep Kit up to 96 réactions E7420L [Kit]</v>
          </cell>
          <cell r="B47" t="str">
            <v>NEBNext Ultra Directional RNA Library Prep Kit up to 96 réactions E7420L</v>
          </cell>
          <cell r="C47" t="str">
            <v>Kit</v>
          </cell>
          <cell r="D47">
            <v>3745</v>
          </cell>
        </row>
        <row r="48">
          <cell r="A48" t="str">
            <v>NEBNext Poly(A) mRNA Magnetic Isolation Module up to 24 réactions E7490S [Kit]</v>
          </cell>
          <cell r="B48" t="str">
            <v>NEBNext Poly(A) mRNA Magnetic Isolation Module up to 24 réactions E7490S</v>
          </cell>
          <cell r="C48" t="str">
            <v>Kit</v>
          </cell>
          <cell r="D48">
            <v>67</v>
          </cell>
        </row>
        <row r="49">
          <cell r="A49" t="str">
            <v>NEBNext Poly(A) mRNA Magnetic Isolation Module up to 96 réactions E7490L [Kit]</v>
          </cell>
          <cell r="B49" t="str">
            <v>NEBNext Poly(A) mRNA Magnetic Isolation Module up to 96 réactions E7490L</v>
          </cell>
          <cell r="C49" t="str">
            <v>Kit</v>
          </cell>
          <cell r="D49">
            <v>242</v>
          </cell>
        </row>
        <row r="50">
          <cell r="A50" t="str">
            <v>NEBNext Small RNA Library Prep Set up to 24 réactions E7330S [Kit]</v>
          </cell>
          <cell r="B50" t="str">
            <v>NEBNext Small RNA Library Prep Set up to 24 réactions E7330S</v>
          </cell>
          <cell r="C50" t="str">
            <v>Kit</v>
          </cell>
          <cell r="D50">
            <v>1200</v>
          </cell>
        </row>
        <row r="51">
          <cell r="A51" t="str">
            <v>NEBNext Small RNA Library Prep Set up to 96 réactions E7330L [Kit]</v>
          </cell>
          <cell r="B51" t="str">
            <v>NEBNext Small RNA Library Prep Set up to 96 réactions E7330L</v>
          </cell>
          <cell r="C51" t="str">
            <v>Kit</v>
          </cell>
          <cell r="D51">
            <v>4080</v>
          </cell>
        </row>
        <row r="52">
          <cell r="A52" t="str">
            <v xml:space="preserve"> []</v>
          </cell>
        </row>
        <row r="53">
          <cell r="A53" t="str">
            <v xml:space="preserve"> []</v>
          </cell>
        </row>
        <row r="54">
          <cell r="A54" t="str">
            <v>NEBNext Multiplex Oligos for Illumina Set 1  E7335S [Kit]</v>
          </cell>
          <cell r="B54" t="str">
            <v>NEBNext Multiplex Oligos for Illumina Set 1  E7335S</v>
          </cell>
          <cell r="C54" t="str">
            <v>Kit</v>
          </cell>
          <cell r="D54">
            <v>105</v>
          </cell>
        </row>
        <row r="55">
          <cell r="A55" t="str">
            <v>NEBNext Multiplex Oligos for Illumina Set 2  E7500S [Kit]</v>
          </cell>
          <cell r="B55" t="str">
            <v>NEBNext Multiplex Oligos for Illumina Set 2  E7500S</v>
          </cell>
          <cell r="C55" t="str">
            <v>Kit</v>
          </cell>
          <cell r="D55">
            <v>105</v>
          </cell>
        </row>
        <row r="56">
          <cell r="A56" t="str">
            <v>NEBNext Multiplex Oligos for Illumina Set 1  E7335L [Kit]</v>
          </cell>
          <cell r="B56" t="str">
            <v>NEBNext Multiplex Oligos for Illumina Set 1  E7335L</v>
          </cell>
          <cell r="C56" t="str">
            <v>Kit</v>
          </cell>
          <cell r="D56">
            <v>385</v>
          </cell>
        </row>
        <row r="57">
          <cell r="A57" t="str">
            <v>NEBNext Multiplex Oligos for Illumina Set 2  E7500L [Kit]</v>
          </cell>
          <cell r="B57" t="str">
            <v>NEBNext Multiplex Oligos for Illumina Set 2  E7500L</v>
          </cell>
          <cell r="C57" t="str">
            <v>Kit</v>
          </cell>
          <cell r="D57">
            <v>385</v>
          </cell>
        </row>
        <row r="58">
          <cell r="A58" t="str">
            <v>NEBNext Multiplex Oligos for Illumina (96 Index) E6609S [Kit]</v>
          </cell>
          <cell r="B58" t="str">
            <v>NEBNext Multiplex Oligos for Illumina (96 Index) E6609S</v>
          </cell>
          <cell r="C58" t="str">
            <v>Kit</v>
          </cell>
          <cell r="D58">
            <v>650</v>
          </cell>
        </row>
        <row r="59">
          <cell r="A59" t="str">
            <v>NEBNext Multiplex Small RNA Oligos for Illumina Set 1 E7300S [Kit]</v>
          </cell>
          <cell r="B59" t="str">
            <v>NEBNext Multiplex Small RNA Oligos for Illumina Set 1 E7300S</v>
          </cell>
          <cell r="C59" t="str">
            <v>Kit</v>
          </cell>
          <cell r="D59">
            <v>1470</v>
          </cell>
        </row>
        <row r="60">
          <cell r="A60" t="str">
            <v>NEBNext Multiplex Small RNA Oligos for Illumina Set 2 E7580S [Kit]</v>
          </cell>
          <cell r="B60" t="str">
            <v>NEBNext Multiplex Small RNA Oligos for Illumina Set 2 E7580S</v>
          </cell>
          <cell r="C60" t="str">
            <v>Kit</v>
          </cell>
          <cell r="D60">
            <v>1470</v>
          </cell>
        </row>
        <row r="61">
          <cell r="A61" t="str">
            <v>QIAquick PCR Purification Kit (50) (Librairie Small RNA) [Kit]</v>
          </cell>
          <cell r="B61" t="str">
            <v>QIAquick PCR Purification Kit (50) (Librairie Small RNA)</v>
          </cell>
          <cell r="C61" t="str">
            <v>Kit</v>
          </cell>
          <cell r="D61">
            <v>108</v>
          </cell>
        </row>
        <row r="62">
          <cell r="A62" t="str">
            <v xml:space="preserve"> []</v>
          </cell>
        </row>
        <row r="63">
          <cell r="A63" t="str">
            <v>//Smartchip []</v>
          </cell>
          <cell r="B63" t="str">
            <v>//Smartchip</v>
          </cell>
        </row>
        <row r="64">
          <cell r="A64" t="str">
            <v>/Consommables []</v>
          </cell>
          <cell r="B64" t="str">
            <v>/Consommables</v>
          </cell>
        </row>
        <row r="65">
          <cell r="A65" t="str">
            <v>Chips [Unité]</v>
          </cell>
          <cell r="B65" t="str">
            <v>Chips</v>
          </cell>
          <cell r="C65" t="str">
            <v>Unité</v>
          </cell>
          <cell r="D65">
            <v>185</v>
          </cell>
        </row>
        <row r="66">
          <cell r="A66" t="str">
            <v xml:space="preserve"> []</v>
          </cell>
        </row>
        <row r="67">
          <cell r="A67" t="str">
            <v>/Réactifs []</v>
          </cell>
          <cell r="B67" t="str">
            <v>/Réactifs</v>
          </cell>
        </row>
        <row r="68">
          <cell r="A68" t="str">
            <v>LightCycler 480 SYBR Green I Master  5X1ML(2X) : 2,5ml/chip [2,5ml/chip]</v>
          </cell>
          <cell r="B68" t="str">
            <v>LightCycler 480 SYBR Green I Master  5X1ML(2X) : 2,5ml/chip</v>
          </cell>
          <cell r="C68" t="str">
            <v>2,5ml/chip</v>
          </cell>
          <cell r="D68">
            <v>255.43</v>
          </cell>
        </row>
        <row r="69">
          <cell r="A69" t="str">
            <v>BSA Référence Roche (20mg, SQ for Molecular Biology) [20mg]</v>
          </cell>
          <cell r="B69" t="str">
            <v>BSA Référence Roche (20mg, SQ for Molecular Biology)</v>
          </cell>
          <cell r="C69" t="str">
            <v>20mg</v>
          </cell>
          <cell r="D69">
            <v>98.965000000000003</v>
          </cell>
        </row>
        <row r="70">
          <cell r="A70" t="str">
            <v>Master mix (Taq…) LifeScience HiFi (100U) [Unité]</v>
          </cell>
          <cell r="B70" t="str">
            <v>Master mix (Taq…) LifeScience HiFi (100U)</v>
          </cell>
          <cell r="C70" t="str">
            <v>Unité</v>
          </cell>
          <cell r="D70">
            <v>313</v>
          </cell>
        </row>
        <row r="71">
          <cell r="A71" t="str">
            <v xml:space="preserve"> []</v>
          </cell>
        </row>
        <row r="72">
          <cell r="A72" t="str">
            <v xml:space="preserve"> []</v>
          </cell>
        </row>
        <row r="73">
          <cell r="A73" t="str">
            <v>/Plastiques/chip []</v>
          </cell>
          <cell r="B73" t="str">
            <v>/Plastiques/chip</v>
          </cell>
        </row>
        <row r="74">
          <cell r="A74" t="str">
            <v>Nextera XT Index kit Set A, B, C ou D [Unité (5 µl)]</v>
          </cell>
          <cell r="B74" t="str">
            <v>Nextera XT Index kit Set A, B, C ou D</v>
          </cell>
          <cell r="C74" t="str">
            <v>Unité (5 µl)</v>
          </cell>
          <cell r="D74">
            <v>870</v>
          </cell>
        </row>
        <row r="75">
          <cell r="A75" t="str">
            <v>Plaque 96 puits [Plaque]</v>
          </cell>
          <cell r="B75" t="str">
            <v>Plaque 96 puits</v>
          </cell>
          <cell r="C75" t="str">
            <v>Plaque</v>
          </cell>
          <cell r="D75">
            <v>1.5</v>
          </cell>
        </row>
        <row r="76">
          <cell r="A76" t="str">
            <v>Plaque 384 puits [Plaque]</v>
          </cell>
          <cell r="B76" t="str">
            <v>Plaque 384 puits</v>
          </cell>
          <cell r="C76" t="str">
            <v>Plaque</v>
          </cell>
        </row>
        <row r="77">
          <cell r="A77" t="str">
            <v>Chip 5184 puits (Wafergen) [Unité]</v>
          </cell>
          <cell r="B77" t="str">
            <v>Chip 5184 puits (Wafergen)</v>
          </cell>
          <cell r="C77" t="str">
            <v>Unité</v>
          </cell>
          <cell r="D77">
            <v>184</v>
          </cell>
        </row>
        <row r="78">
          <cell r="A78" t="str">
            <v>TE mulptisample flex (Topo Waf) 20 - 100 € / sample []</v>
          </cell>
          <cell r="B78" t="str">
            <v>TE mulptisample flex (Topo Waf) 20 - 100 € / sample</v>
          </cell>
          <cell r="D78">
            <v>20</v>
          </cell>
        </row>
        <row r="79">
          <cell r="A79" t="str">
            <v xml:space="preserve"> []</v>
          </cell>
        </row>
        <row r="80">
          <cell r="A80" t="str">
            <v xml:space="preserve"> []</v>
          </cell>
        </row>
        <row r="81">
          <cell r="A81" t="str">
            <v>/Consommables []</v>
          </cell>
          <cell r="B81" t="str">
            <v>/Consommables</v>
          </cell>
        </row>
        <row r="82">
          <cell r="A82" t="str">
            <v>Seq-Ready TE MultiSample FLEX Kit [Unité]</v>
          </cell>
          <cell r="B82" t="str">
            <v>Seq-Ready TE MultiSample FLEX Kit</v>
          </cell>
          <cell r="C82" t="str">
            <v>Unité</v>
          </cell>
          <cell r="D82">
            <v>289</v>
          </cell>
        </row>
        <row r="83">
          <cell r="A83" t="str">
            <v>Seq-Ready TE MultiSample FLEX Kit, 20 pack : 4590€ [Unité]</v>
          </cell>
          <cell r="B83" t="str">
            <v>Seq-Ready TE MultiSample FLEX Kit, 20 pack : 4590€</v>
          </cell>
          <cell r="C83" t="str">
            <v>Unité</v>
          </cell>
          <cell r="D83">
            <v>229.5</v>
          </cell>
        </row>
        <row r="84">
          <cell r="A84" t="str">
            <v>Seq-Ready TE Mastermix (1,8ml) : 1à2/chip selon format [Unité]</v>
          </cell>
          <cell r="B84" t="str">
            <v>Seq-Ready TE Mastermix (1,8ml) : 1à2/chip selon format</v>
          </cell>
          <cell r="C84" t="str">
            <v>Unité</v>
          </cell>
          <cell r="D84">
            <v>161</v>
          </cell>
        </row>
        <row r="85">
          <cell r="A85" t="str">
            <v>MSND 384-well Source Plate and Seals (x20) : 216€ [Unité]</v>
          </cell>
          <cell r="B85" t="str">
            <v>MSND 384-well Source Plate and Seals (x20) : 216€</v>
          </cell>
          <cell r="C85" t="str">
            <v>Unité</v>
          </cell>
          <cell r="D85">
            <v>10.8</v>
          </cell>
        </row>
        <row r="86">
          <cell r="A86" t="str">
            <v xml:space="preserve"> []</v>
          </cell>
        </row>
        <row r="87">
          <cell r="A87" t="str">
            <v xml:space="preserve"> []</v>
          </cell>
        </row>
        <row r="88">
          <cell r="A88" t="str">
            <v xml:space="preserve"> []</v>
          </cell>
        </row>
        <row r="89">
          <cell r="A89" t="str">
            <v xml:space="preserve"> []</v>
          </cell>
        </row>
        <row r="90">
          <cell r="A90" t="str">
            <v>//Banques Illumina []</v>
          </cell>
          <cell r="B90" t="str">
            <v>//Banques Illumina</v>
          </cell>
        </row>
        <row r="91">
          <cell r="A91" t="str">
            <v>/Contrôle des échantillons []</v>
          </cell>
          <cell r="B91" t="str">
            <v>/Contrôle des échantillons</v>
          </cell>
        </row>
        <row r="92">
          <cell r="A92" t="str">
            <v>Forfait Caliper (jusqu'à 4 éch.) : Caliper DNA750 + Agilent high sensitivity [Unité]</v>
          </cell>
          <cell r="B92" t="str">
            <v>Forfait Caliper (jusqu'à 4 éch.) : Caliper DNA750 + Agilent high sensitivity</v>
          </cell>
          <cell r="C92" t="str">
            <v>Unité</v>
          </cell>
          <cell r="D92">
            <v>97.5</v>
          </cell>
        </row>
        <row r="93">
          <cell r="A93" t="str">
            <v>Agencourt purification (jusqu'à 12 échantillons)  [Unité]</v>
          </cell>
          <cell r="B93" t="str">
            <v xml:space="preserve">Agencourt purification (jusqu'à 12 échantillons) </v>
          </cell>
          <cell r="C93" t="str">
            <v>Unité</v>
          </cell>
          <cell r="D93">
            <v>15</v>
          </cell>
        </row>
        <row r="94">
          <cell r="A94" t="str">
            <v>Puce Agilent ARN pico (jusqu'à 11 échantillons) [Unité]</v>
          </cell>
          <cell r="B94" t="str">
            <v>Puce Agilent ARN pico (jusqu'à 11 échantillons)</v>
          </cell>
          <cell r="C94" t="str">
            <v>Unité</v>
          </cell>
          <cell r="D94">
            <v>50</v>
          </cell>
        </row>
        <row r="95">
          <cell r="A95" t="str">
            <v>Puce Agilent ADN Hight Sensitivity (jusqu'à 11 échantillons) [Unité]</v>
          </cell>
          <cell r="B95" t="str">
            <v>Puce Agilent ADN Hight Sensitivity (jusqu'à 11 échantillons)</v>
          </cell>
          <cell r="C95" t="str">
            <v>Unité</v>
          </cell>
          <cell r="D95">
            <v>50</v>
          </cell>
        </row>
        <row r="96">
          <cell r="A96" t="str">
            <v>Forfait Ribogreen - Cuvette pour dosage (jusqu'à 24 échantillons ARN) [Unité]</v>
          </cell>
          <cell r="B96" t="str">
            <v>Forfait Ribogreen - Cuvette pour dosage (jusqu'à 24 échantillons ARN)</v>
          </cell>
          <cell r="C96" t="str">
            <v>Unité</v>
          </cell>
          <cell r="D96">
            <v>47</v>
          </cell>
        </row>
        <row r="97">
          <cell r="A97" t="str">
            <v>Forfait Picogreen - Cuvette pour dosage (jusqu'à 24 échantillons ADN) [Unité]</v>
          </cell>
          <cell r="B97" t="str">
            <v>Forfait Picogreen - Cuvette pour dosage (jusqu'à 24 échantillons ADN)</v>
          </cell>
          <cell r="C97" t="str">
            <v>Unité</v>
          </cell>
          <cell r="D97">
            <v>41</v>
          </cell>
        </row>
        <row r="98">
          <cell r="A98" t="str">
            <v xml:space="preserve"> []</v>
          </cell>
        </row>
        <row r="99">
          <cell r="A99" t="str">
            <v>/Préparation de banques pour ARN []</v>
          </cell>
          <cell r="B99" t="str">
            <v>/Préparation de banques pour ARN</v>
          </cell>
        </row>
        <row r="100">
          <cell r="A100" t="str">
            <v>NEBNext Ultra Directional RNA Library Prep Kit – #E7420S [24 rxns]</v>
          </cell>
          <cell r="B100" t="str">
            <v>NEBNext Ultra Directional RNA Library Prep Kit – #E7420S</v>
          </cell>
          <cell r="C100" t="str">
            <v>24 rxns</v>
          </cell>
          <cell r="D100">
            <v>1155</v>
          </cell>
        </row>
        <row r="101">
          <cell r="A101" t="str">
            <v>NEBNext Ultra Directional RNA Library Prep Kit – #E7420L [96 rxns]</v>
          </cell>
          <cell r="B101" t="str">
            <v>NEBNext Ultra Directional RNA Library Prep Kit – #E7420L</v>
          </cell>
          <cell r="C101" t="str">
            <v>96 rxns</v>
          </cell>
          <cell r="D101">
            <v>3745</v>
          </cell>
        </row>
        <row r="102">
          <cell r="A102" t="str">
            <v>NEBNext Ultra RNA Library Prep Kit – #E7530S [24 rxns]</v>
          </cell>
          <cell r="B102" t="str">
            <v>NEBNext Ultra RNA Library Prep Kit – #E7530S</v>
          </cell>
          <cell r="C102" t="str">
            <v>24 rxns</v>
          </cell>
          <cell r="D102">
            <v>1055</v>
          </cell>
        </row>
        <row r="103">
          <cell r="A103" t="str">
            <v>NEBNext Ultra RNA Library Prep Kit – #E7530L [96 rxns]</v>
          </cell>
          <cell r="B103" t="str">
            <v>NEBNext Ultra RNA Library Prep Kit – #E7530L</v>
          </cell>
          <cell r="C103" t="str">
            <v>96 rxns</v>
          </cell>
          <cell r="D103">
            <v>3375</v>
          </cell>
        </row>
        <row r="104">
          <cell r="A104" t="str">
            <v>TruSeq® Stranded Total RNA LT - (with Ribo-Zero™ Plant) - Set A - 48 Prep de banque ARN + ribo zero + 12 index (Illumina) [48 bq]</v>
          </cell>
          <cell r="B104" t="str">
            <v>TruSeq® Stranded Total RNA LT - (with Ribo-Zero™ Plant) - Set A - 48 Prep de banque ARN + ribo zero + 12 index (Illumina)</v>
          </cell>
          <cell r="C104" t="str">
            <v>48 bq</v>
          </cell>
          <cell r="D104">
            <v>5052</v>
          </cell>
        </row>
        <row r="105">
          <cell r="A105" t="str">
            <v>RiboMinus™ Plant Kit for RNA-Seq (ThermoFischerScientic-Invitrogen) [8 preps]</v>
          </cell>
          <cell r="B105" t="str">
            <v>RiboMinus™ Plant Kit for RNA-Seq (ThermoFischerScientic-Invitrogen)</v>
          </cell>
          <cell r="C105" t="str">
            <v>8 preps</v>
          </cell>
          <cell r="D105">
            <v>524</v>
          </cell>
        </row>
        <row r="106">
          <cell r="A106" t="str">
            <v>Déplétion Ribo-Zero rRNA removal [24 rxns]</v>
          </cell>
          <cell r="B106" t="str">
            <v>Déplétion Ribo-Zero rRNA removal</v>
          </cell>
          <cell r="C106" t="str">
            <v>24 rxns</v>
          </cell>
          <cell r="D106">
            <v>1585</v>
          </cell>
        </row>
        <row r="107">
          <cell r="A107" t="str">
            <v>Actinomycine D (sigma A1410) avec directional kit [2mg]</v>
          </cell>
          <cell r="B107" t="str">
            <v>Actinomycine D (sigma A1410) avec directional kit</v>
          </cell>
          <cell r="C107" t="str">
            <v>2mg</v>
          </cell>
          <cell r="D107">
            <v>74.900000000000006</v>
          </cell>
        </row>
        <row r="108">
          <cell r="A108" t="str">
            <v xml:space="preserve"> []</v>
          </cell>
        </row>
        <row r="109">
          <cell r="A109" t="str">
            <v xml:space="preserve"> []</v>
          </cell>
        </row>
        <row r="110">
          <cell r="A110" t="str">
            <v>/Préparation de banques pour ADN []</v>
          </cell>
          <cell r="B110" t="str">
            <v>/Préparation de banques pour ADN</v>
          </cell>
        </row>
        <row r="111">
          <cell r="A111" t="str">
            <v>NEBNext dsDNA Fragmentase – #M0348S [50 rxns]</v>
          </cell>
          <cell r="B111" t="str">
            <v>NEBNext dsDNA Fragmentase – #M0348S</v>
          </cell>
          <cell r="C111" t="str">
            <v>50 rxns</v>
          </cell>
          <cell r="D111">
            <v>98</v>
          </cell>
        </row>
        <row r="112">
          <cell r="A112" t="str">
            <v>NEBNext Ultra DNA Library Prep Kit – #E7370S [24 rxns]</v>
          </cell>
          <cell r="B112" t="str">
            <v>NEBNext Ultra DNA Library Prep Kit – #E7370S</v>
          </cell>
          <cell r="C112" t="str">
            <v>24 rxns</v>
          </cell>
          <cell r="D112">
            <v>535</v>
          </cell>
        </row>
        <row r="113">
          <cell r="A113" t="str">
            <v>NEBNext Ultra DNA Library Prep Kit – #E7370L [96 rxns]</v>
          </cell>
          <cell r="B113" t="str">
            <v>NEBNext Ultra DNA Library Prep Kit – #E7370L</v>
          </cell>
          <cell r="C113" t="str">
            <v>96 rxns</v>
          </cell>
          <cell r="D113">
            <v>1824</v>
          </cell>
        </row>
        <row r="114">
          <cell r="A114" t="str">
            <v>NEBNext Ultra II DNA Library Prep Kit – #E7645L [96 rxns]</v>
          </cell>
          <cell r="B114" t="str">
            <v>NEBNext Ultra II DNA Library Prep Kit – #E7645L</v>
          </cell>
          <cell r="C114" t="str">
            <v>96 rxns</v>
          </cell>
          <cell r="D114">
            <v>2045</v>
          </cell>
        </row>
        <row r="117">
          <cell r="B117" t="str">
            <v>/Préparation de banques pour Amplicons</v>
          </cell>
        </row>
        <row r="118">
          <cell r="B118" t="str">
            <v>2X KAPA HiFi HotStart Ready Mix (Cliniscience)</v>
          </cell>
        </row>
        <row r="119">
          <cell r="B119" t="str">
            <v>LifeScience HiFi (125U)</v>
          </cell>
        </row>
        <row r="121">
          <cell r="B121" t="str">
            <v>/Préparation de banques pour Oligos</v>
          </cell>
        </row>
        <row r="122">
          <cell r="B122" t="str">
            <v>NEBNext Multiplex Oligos (Index Primers Set 1: 1 à 12)</v>
          </cell>
          <cell r="C122" t="str">
            <v>24 rxns</v>
          </cell>
          <cell r="D122">
            <v>106</v>
          </cell>
        </row>
        <row r="123">
          <cell r="B123" t="str">
            <v>NEBNext Multiplex Oligos (Index Primers Set 2: 13 à 24)</v>
          </cell>
          <cell r="C123" t="str">
            <v>24 rxns</v>
          </cell>
          <cell r="D123">
            <v>106</v>
          </cell>
        </row>
        <row r="124">
          <cell r="B124" t="str">
            <v xml:space="preserve">NEBNext Singleplex Oligos – #E7350 </v>
          </cell>
          <cell r="C124" t="str">
            <v>12 rxns</v>
          </cell>
          <cell r="D124">
            <v>54</v>
          </cell>
        </row>
        <row r="125">
          <cell r="B125" t="str">
            <v xml:space="preserve">NEBNext Singleplex Oligos – #E7350 </v>
          </cell>
          <cell r="C125" t="str">
            <v>60 rxns</v>
          </cell>
          <cell r="D125">
            <v>243</v>
          </cell>
        </row>
        <row r="127">
          <cell r="B127" t="str">
            <v>Nextera XT Index kit Set A</v>
          </cell>
          <cell r="C127" t="str">
            <v>5 µl</v>
          </cell>
          <cell r="D127">
            <v>870</v>
          </cell>
        </row>
        <row r="128">
          <cell r="B128" t="str">
            <v>Nextera XT Index kit Set B</v>
          </cell>
          <cell r="C128" t="str">
            <v>5 µl</v>
          </cell>
          <cell r="D128">
            <v>870</v>
          </cell>
        </row>
        <row r="129">
          <cell r="B129" t="str">
            <v>Nextera XT Index kit Set C</v>
          </cell>
          <cell r="C129" t="str">
            <v>5 µl</v>
          </cell>
          <cell r="D129">
            <v>870</v>
          </cell>
        </row>
        <row r="130">
          <cell r="B130" t="str">
            <v>Nextera XT Index kit Set D</v>
          </cell>
          <cell r="C130" t="str">
            <v>5 µl</v>
          </cell>
          <cell r="D130">
            <v>870</v>
          </cell>
        </row>
        <row r="133">
          <cell r="B133" t="str">
            <v>/Consommables "plastique"</v>
          </cell>
        </row>
        <row r="134">
          <cell r="B134" t="str">
            <v>Plaque 96 puits (1,5) + film (0,4)</v>
          </cell>
          <cell r="C134">
            <v>2</v>
          </cell>
        </row>
        <row r="135">
          <cell r="B135" t="str">
            <v>pointes (5€/boite)</v>
          </cell>
          <cell r="C135">
            <v>5</v>
          </cell>
        </row>
        <row r="136">
          <cell r="B136" t="str">
            <v>barettes (50€/125)</v>
          </cell>
          <cell r="C136">
            <v>0.4</v>
          </cell>
        </row>
        <row r="138">
          <cell r="B138" t="str">
            <v>/Divers</v>
          </cell>
        </row>
        <row r="139">
          <cell r="B139" t="str">
            <v>Purification Ampure Beads XP (Agencourt) (par banque)</v>
          </cell>
          <cell r="C139" t="str">
            <v>Unité</v>
          </cell>
          <cell r="D139">
            <v>2.2999999999999998</v>
          </cell>
        </row>
        <row r="140">
          <cell r="B140" t="str">
            <v>Forfait Caliper (jusqu'à 4 éch.) : Caliper DNA750 + Agilent high sensitivity</v>
          </cell>
          <cell r="C140" t="str">
            <v>Unité</v>
          </cell>
          <cell r="D140">
            <v>97.5</v>
          </cell>
        </row>
        <row r="143">
          <cell r="B143" t="str">
            <v>/Contrôle qualité et quantification</v>
          </cell>
        </row>
        <row r="144">
          <cell r="B144" t="str">
            <v>Puce Agilent ADN Hight Sensitivity (jusqu'à 11 échantillons)</v>
          </cell>
          <cell r="D144">
            <v>50</v>
          </cell>
        </row>
        <row r="145">
          <cell r="B145" t="str">
            <v>Forfait Picogreen - Cuvette pour dosage (jusqu'à 24 échantillons)</v>
          </cell>
          <cell r="D145">
            <v>41</v>
          </cell>
        </row>
        <row r="146">
          <cell r="B146" t="str">
            <v>Forfait Picogreen – Plaque pour dosage (jusqu'à 88 échantillons)</v>
          </cell>
          <cell r="D146">
            <v>70</v>
          </cell>
        </row>
        <row r="147">
          <cell r="B147" t="str">
            <v>PCR quantitative (plaques, réactifs) par banque</v>
          </cell>
          <cell r="D147">
            <v>4.5</v>
          </cell>
        </row>
        <row r="148">
          <cell r="B148" t="str">
            <v>Mix SYBRGreen (par librairie)</v>
          </cell>
          <cell r="D148">
            <v>1.9</v>
          </cell>
        </row>
        <row r="149">
          <cell r="B149" t="str">
            <v>Plaque 384 puits (jusqu'à 50 lib, 60 librairies)</v>
          </cell>
          <cell r="D149">
            <v>5</v>
          </cell>
        </row>
        <row r="150">
          <cell r="B150" t="str">
            <v>Accès LC480 (9-9-11-20€ selon utilisateur)</v>
          </cell>
          <cell r="D150">
            <v>9</v>
          </cell>
        </row>
        <row r="151">
          <cell r="B151" t="str">
            <v>Mix SYBRGreen (par librairie)</v>
          </cell>
          <cell r="D151">
            <v>0.3</v>
          </cell>
        </row>
        <row r="152">
          <cell r="B152" t="str">
            <v>Plaque 5184 puits (jusqu'à 700 lib, 850 librairies)</v>
          </cell>
          <cell r="D152">
            <v>185</v>
          </cell>
        </row>
        <row r="153">
          <cell r="A153" t="str">
            <v>accès équipement (15500€/an) []</v>
          </cell>
          <cell r="B153" t="str">
            <v>accès équipement (15500€/an)</v>
          </cell>
          <cell r="D153">
            <v>750</v>
          </cell>
        </row>
        <row r="154">
          <cell r="A154" t="str">
            <v xml:space="preserve"> []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Identite"/>
      <sheetName val="Equipements"/>
      <sheetName val="Moyens_specifiques"/>
      <sheetName val="Memo_Personnels"/>
      <sheetName val="Recap"/>
      <sheetName val="DEVIS"/>
      <sheetName val="TRAME"/>
      <sheetName val="P_01"/>
      <sheetName val="P_02"/>
      <sheetName val="P_03"/>
      <sheetName val="P_04"/>
      <sheetName val="P_05"/>
      <sheetName val="P_06"/>
      <sheetName val="P_07"/>
      <sheetName val="P_08"/>
      <sheetName val="P_09"/>
      <sheetName val="P_10"/>
      <sheetName val="P_11"/>
      <sheetName val="P_12"/>
      <sheetName val="Illumina-Prep de banques"/>
      <sheetName val="SmartChip"/>
      <sheetName val="DEVIS LIBRE RNB"/>
      <sheetName val="Feuil1"/>
    </sheetNames>
    <sheetDataSet>
      <sheetData sheetId="0">
        <row r="2">
          <cell r="A2" t="str">
            <v>pour la plate-forme Plateforme GEH</v>
          </cell>
        </row>
      </sheetData>
      <sheetData sheetId="1"/>
      <sheetData sheetId="2"/>
      <sheetData sheetId="3"/>
      <sheetData sheetId="4"/>
      <sheetData sheetId="5">
        <row r="8">
          <cell r="L8" t="str">
            <v>Coût minimal (BIOSIT/OSUR)</v>
          </cell>
          <cell r="M8" t="str">
            <v>Collaboration de recherche Hors Frais de Gestion</v>
          </cell>
          <cell r="N8" t="str">
            <v>Collaboration Recherche Avec Frais de Gestion</v>
          </cell>
          <cell r="O8" t="str">
            <v>Prestation de service - Partenaire académique</v>
          </cell>
          <cell r="P8" t="str">
            <v>Prestation de service - Partenaire privé</v>
          </cell>
        </row>
        <row r="48">
          <cell r="B48" t="str">
            <v>Coût Marginal avec remise exceptionnelle (RH)</v>
          </cell>
        </row>
        <row r="49">
          <cell r="B49" t="str">
            <v>Coût Marginal</v>
          </cell>
        </row>
        <row r="50">
          <cell r="B50" t="str">
            <v>Moyens Spécifiques et Equipements</v>
          </cell>
        </row>
        <row r="51">
          <cell r="B51" t="str">
            <v>Moyens Spécifiques, équipements et Contractuels</v>
          </cell>
        </row>
        <row r="52">
          <cell r="B52" t="str">
            <v>Coût complet avec remise exceptionelle (RH)</v>
          </cell>
        </row>
        <row r="53">
          <cell r="B53" t="str">
            <v>Coût complet avec remise exceptionelle (**)</v>
          </cell>
        </row>
        <row r="54">
          <cell r="B54" t="str">
            <v>Coût complet</v>
          </cell>
        </row>
        <row r="55">
          <cell r="B55" t="str">
            <v>Coût complet margé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is"/>
      <sheetName val="Annexe financière collaboration"/>
      <sheetName val="Ventilation Etablissement"/>
      <sheetName val="Recap"/>
      <sheetName val="Recap_detail"/>
      <sheetName val="P_01"/>
      <sheetName val="Devis_Detaille"/>
      <sheetName val="P_Detaille"/>
      <sheetName val="P_02"/>
      <sheetName val="P_03"/>
      <sheetName val="P_04"/>
      <sheetName val="P_05"/>
      <sheetName val="P_06"/>
      <sheetName val="P_07"/>
      <sheetName val="P_08"/>
      <sheetName val="P_09"/>
      <sheetName val="P_10"/>
      <sheetName val="Equipements"/>
      <sheetName val="Forfaits"/>
      <sheetName val="Moyens_specifiques"/>
      <sheetName val="Deplacements"/>
      <sheetName val="Titulaire"/>
      <sheetName val="CNRS_INSERM"/>
      <sheetName val="Contractuels"/>
      <sheetName val="Données établissements"/>
      <sheetName val="LOGOS"/>
      <sheetName val="Settings"/>
      <sheetName val="P_11"/>
      <sheetName val="P_12"/>
      <sheetName val="P_13"/>
      <sheetName val="P_14"/>
      <sheetName val="P_15"/>
      <sheetName val="P_16"/>
      <sheetName val="P_17"/>
      <sheetName val="Equipements &amp; Forfaits"/>
    </sheetNames>
    <sheetDataSet>
      <sheetData sheetId="0">
        <row r="82">
          <cell r="F82" t="e">
            <v>#REF!</v>
          </cell>
        </row>
      </sheetData>
      <sheetData sheetId="1"/>
      <sheetData sheetId="2"/>
      <sheetData sheetId="3">
        <row r="7">
          <cell r="L7" t="str">
            <v>Coût Marginal avec remise exceptionnelle (RH contractuelles)</v>
          </cell>
        </row>
      </sheetData>
      <sheetData sheetId="4">
        <row r="9">
          <cell r="N9">
            <v>0</v>
          </cell>
        </row>
      </sheetData>
      <sheetData sheetId="5">
        <row r="126">
          <cell r="D126">
            <v>0.1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2">
          <cell r="A12" t="e">
            <v>#REF!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Université d'Angers</v>
          </cell>
          <cell r="B1">
            <v>0</v>
          </cell>
        </row>
        <row r="2">
          <cell r="A2" t="str">
            <v>Université de Bretagne Occidentale</v>
          </cell>
        </row>
        <row r="3">
          <cell r="A3" t="str">
            <v>Université de Bretagne Sud</v>
          </cell>
        </row>
        <row r="4">
          <cell r="A4" t="str">
            <v>Université de Nantes</v>
          </cell>
        </row>
        <row r="5">
          <cell r="A5" t="str">
            <v>Université du Maine</v>
          </cell>
        </row>
        <row r="6">
          <cell r="A6" t="str">
            <v>Université de Rennes 1</v>
          </cell>
        </row>
        <row r="7">
          <cell r="A7" t="str">
            <v>Université de Rennes 1 - UMS BIOSIT</v>
          </cell>
        </row>
        <row r="8">
          <cell r="A8" t="str">
            <v>Université de Rennes 2</v>
          </cell>
        </row>
        <row r="9">
          <cell r="A9" t="str">
            <v>Institut de Recherche en Sciences et Technologies pour l'Environnement</v>
          </cell>
        </row>
        <row r="10">
          <cell r="A10" t="str">
            <v>Institut Catholique des Arts et Metiers de Nantes</v>
          </cell>
        </row>
        <row r="11">
          <cell r="A11" t="str">
            <v>Institut national des Sciences Appliquées de Rennes</v>
          </cell>
        </row>
        <row r="12">
          <cell r="A12" t="str">
            <v>Institut Supérieur des Materiaux et Mecaniques Avancées du Mans</v>
          </cell>
        </row>
        <row r="13">
          <cell r="A13" t="str">
            <v>CHU d'Angers</v>
          </cell>
        </row>
        <row r="14">
          <cell r="A14" t="str">
            <v>CHU de Brest</v>
          </cell>
        </row>
        <row r="15">
          <cell r="A15" t="str">
            <v>CHU de Nantes</v>
          </cell>
        </row>
        <row r="16">
          <cell r="A16" t="str">
            <v>CHU de Rennes</v>
          </cell>
        </row>
        <row r="17">
          <cell r="A17" t="str">
            <v>Ecole Centrale Nantes</v>
          </cell>
        </row>
        <row r="18">
          <cell r="A18" t="str">
            <v>Ecole de Design de Nantes Atlantique</v>
          </cell>
        </row>
        <row r="19">
          <cell r="A19" t="str">
            <v>Ecole Nationale des Ingénieurs de Brest</v>
          </cell>
        </row>
        <row r="20">
          <cell r="A20" t="str">
            <v>Ecole des Mines de Nantes</v>
          </cell>
        </row>
        <row r="21">
          <cell r="A21" t="str">
            <v>Ecole Nationale Supérieure d'Architecture de Nantes</v>
          </cell>
        </row>
        <row r="22">
          <cell r="A22" t="str">
            <v>Ecole Normale Supérieure de Cachan bretagne</v>
          </cell>
        </row>
        <row r="23">
          <cell r="A23" t="str">
            <v>Ecole Supérieure de Chimie de Rennes</v>
          </cell>
        </row>
        <row r="24">
          <cell r="A24" t="str">
            <v>Ecole Nationale de Techniques Avancées Bretagne</v>
          </cell>
        </row>
        <row r="25">
          <cell r="A25" t="str">
            <v>Ecole Supérieure d'Agriculture Angers</v>
          </cell>
        </row>
        <row r="26">
          <cell r="A26" t="str">
            <v>Ecole Supérieure d'Electronique de l'Ouest</v>
          </cell>
        </row>
        <row r="27">
          <cell r="A27" t="str">
            <v>Ecole Supérieure du Bois Nantes</v>
          </cell>
        </row>
        <row r="28">
          <cell r="A28" t="str">
            <v>Ecole Navale de Brest</v>
          </cell>
        </row>
        <row r="29">
          <cell r="A29" t="str">
            <v>Oniris</v>
          </cell>
        </row>
        <row r="30">
          <cell r="A30" t="str">
            <v>INSERM</v>
          </cell>
        </row>
        <row r="31">
          <cell r="A31" t="str">
            <v>CNRS</v>
          </cell>
        </row>
        <row r="32">
          <cell r="A32" t="str">
            <v>IRD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67648-C2A9-41E1-87C1-EC7BF322D08C}">
  <sheetPr codeName="Feuil19">
    <tabColor theme="5" tint="0.39997558519241921"/>
  </sheetPr>
  <dimension ref="A1:K87"/>
  <sheetViews>
    <sheetView showGridLines="0" tabSelected="1" zoomScaleNormal="100" workbookViewId="0">
      <selection activeCell="A31" sqref="A31"/>
    </sheetView>
  </sheetViews>
  <sheetFormatPr baseColWidth="10" defaultColWidth="11.453125" defaultRowHeight="14.5" outlineLevelRow="1" x14ac:dyDescent="0.35"/>
  <cols>
    <col min="1" max="1" width="46.54296875" style="2" customWidth="1"/>
    <col min="2" max="2" width="29.81640625" style="2" customWidth="1"/>
    <col min="3" max="3" width="29.81640625" style="3" customWidth="1"/>
    <col min="4" max="5" width="29.81640625" style="2" customWidth="1"/>
    <col min="6" max="6" width="22.54296875" style="2" customWidth="1"/>
    <col min="7" max="9" width="20.54296875" style="2" customWidth="1"/>
    <col min="10" max="16384" width="11.453125" style="2"/>
  </cols>
  <sheetData>
    <row r="1" spans="1:11" ht="21" x14ac:dyDescent="0.5">
      <c r="A1" s="1" t="s">
        <v>0</v>
      </c>
    </row>
    <row r="3" spans="1:11" ht="16" thickBot="1" x14ac:dyDescent="0.4">
      <c r="A3" s="4" t="s">
        <v>1</v>
      </c>
      <c r="B3" s="4"/>
      <c r="C3" s="4"/>
      <c r="D3" s="4"/>
      <c r="E3" s="4"/>
      <c r="F3" s="5"/>
      <c r="I3" s="6"/>
    </row>
    <row r="4" spans="1:11" ht="25.5" customHeight="1" x14ac:dyDescent="0.35">
      <c r="A4" s="7" t="e">
        <f ca="1">RIGHT(CELL("nomfichier",A1),LEN(CELL("nomfichier",A1))-FIND("]",CELL("nomfichier",A1)))</f>
        <v>#VALUE!</v>
      </c>
      <c r="B4" s="8" t="s">
        <v>2</v>
      </c>
      <c r="C4" s="9"/>
      <c r="D4" s="9"/>
      <c r="E4" s="9"/>
      <c r="F4" s="5"/>
      <c r="I4" s="6"/>
    </row>
    <row r="5" spans="1:11" x14ac:dyDescent="0.35">
      <c r="C5" s="2"/>
    </row>
    <row r="6" spans="1:11" ht="16" thickBot="1" x14ac:dyDescent="0.4">
      <c r="A6" s="4" t="s">
        <v>3</v>
      </c>
      <c r="B6" s="4"/>
      <c r="C6" s="4"/>
      <c r="D6" s="4"/>
      <c r="E6" s="4"/>
      <c r="F6" s="5"/>
      <c r="G6" s="4"/>
      <c r="I6" s="6"/>
    </row>
    <row r="7" spans="1:11" ht="29" x14ac:dyDescent="0.35">
      <c r="A7" s="10"/>
      <c r="B7" s="11" t="str">
        <f>client_1</f>
        <v>INTERNE (OSUR-BIOSIT)</v>
      </c>
      <c r="C7" s="12" t="str">
        <f>client_2</f>
        <v>BIOGENOUEST</v>
      </c>
      <c r="D7" s="12" t="str">
        <f>client_3</f>
        <v>ACADEMIQUE HORS REGION B/PdL</v>
      </c>
      <c r="E7" s="13" t="str">
        <f>client_4</f>
        <v>Prestation Services 
Secteur Privé</v>
      </c>
      <c r="F7" s="6"/>
      <c r="G7" s="14" t="s">
        <v>4</v>
      </c>
    </row>
    <row r="8" spans="1:11" x14ac:dyDescent="0.35">
      <c r="A8" s="15"/>
      <c r="B8" s="16">
        <f>(R_A1*$E13)+(R_A2*$E21)+(R_A3*$E27)+(R_A4*$E29)+(R_A5*$E53)+(R_A6*$E54)+(R_A7*$E55)+(R_A8*$E80)+(R_A9*$E81)+(R_A10*$E82)+(R_A11*$E84)-IF((R_A10*E$82)&gt;((R_A8*E$80)+(R_A9*$E81)),(R_A8*E$80)+(R_A9*$E81),R_A10*E$82)</f>
        <v>0</v>
      </c>
      <c r="C8" s="17">
        <f>(R_B1*$E13)+(R_B2*$E21)+(R_B3*$E27)+(R_B4*$E29)+(R_B5*$E53)+(R_B6*$E54)+(R_B7*$E55)+(R_B8*$E80)+(R_B9*$E81)+(R_B10*$E82)+(R_B11*$E84)-IF((R_B10*E$82)&gt;((R_B8*E$80)+(R_B9*$E81)),(R_B8*E$80)+(R_B9*$E81),R_B10*E$82)</f>
        <v>0</v>
      </c>
      <c r="D8" s="17">
        <f>(R_C1*$E13)+(R_C2*$E21)+(R_C3*$E27)+(R_C4*$E29)+(R_C5*$E53)+(R_C6*$E54)+(R_C7*$E55)+(R_C8*$E80)+(R_C9*$E81)+(R_C10*$E82)+(R_C11*$E84)-IF((R_C10*E$82)&gt;((R_C8*E$80)+(R_C9*$E81)),(R_C8*E$80)+(R_C9*$E81),R_C10*E$82)</f>
        <v>0</v>
      </c>
      <c r="E8" s="18">
        <f>(R_D1*$E13)+(R_D2*$E21)+(R_D3*$E27)+(R_D4*$E29)+(R_D5*$E53)+(R_D6*$E54)+(R_D7*$E55)+(R_D8*$E80)+(R_D9*$E81)+(R_D10*$E82)+(R_D11*$E84)-IF((R_D10*E$82)&gt;((R_D8*E$80)+(R_D9*$E81)),(R_D8*E$80)+(R_D9*$E81),R_D10*E$82)</f>
        <v>0</v>
      </c>
      <c r="F8" s="6"/>
      <c r="G8" s="19">
        <f>E13+E21+E27+E29+E53+E54+E55+E78+E84</f>
        <v>0</v>
      </c>
      <c r="H8" s="20"/>
      <c r="I8" s="20"/>
    </row>
    <row r="9" spans="1:11" x14ac:dyDescent="0.35">
      <c r="A9" s="21" t="s">
        <v>5</v>
      </c>
      <c r="B9" s="22">
        <f>B8/(1-Frais_gestion)</f>
        <v>0</v>
      </c>
      <c r="C9" s="22">
        <f>C8/(1-Frais_gestion)</f>
        <v>0</v>
      </c>
      <c r="D9" s="22">
        <f>D8/(1-Frais_gestion)</f>
        <v>0</v>
      </c>
      <c r="E9" s="23">
        <f>E8/(1-Frais_gestion)</f>
        <v>0</v>
      </c>
      <c r="F9" s="6"/>
      <c r="G9" s="24">
        <f>E8/(1-Frais_gestion)</f>
        <v>0</v>
      </c>
      <c r="H9" s="20"/>
      <c r="I9" s="20"/>
    </row>
    <row r="10" spans="1:11" ht="15.5" x14ac:dyDescent="0.35">
      <c r="A10" s="25"/>
      <c r="B10" s="6"/>
      <c r="C10" s="26"/>
      <c r="D10" s="6"/>
      <c r="E10" s="6"/>
      <c r="F10" s="20"/>
      <c r="G10" s="20"/>
      <c r="H10" s="20"/>
      <c r="I10" s="20"/>
    </row>
    <row r="11" spans="1:11" ht="15" customHeight="1" thickBot="1" x14ac:dyDescent="0.4">
      <c r="A11" s="4" t="s">
        <v>6</v>
      </c>
      <c r="B11" s="27"/>
      <c r="C11" s="27"/>
      <c r="D11" s="27"/>
      <c r="E11" s="27"/>
      <c r="F11" s="20"/>
      <c r="G11" s="20"/>
      <c r="H11" s="20"/>
      <c r="I11" s="20"/>
    </row>
    <row r="12" spans="1:11" ht="3.75" customHeight="1" x14ac:dyDescent="0.35">
      <c r="C12" s="2"/>
    </row>
    <row r="13" spans="1:11" ht="25.5" customHeight="1" x14ac:dyDescent="0.35">
      <c r="A13" s="28" t="s">
        <v>7</v>
      </c>
      <c r="B13" s="29"/>
      <c r="C13" s="30"/>
      <c r="D13" s="29"/>
      <c r="E13" s="31">
        <f>SUM($E$15:$E$19)</f>
        <v>0</v>
      </c>
      <c r="F13" s="32"/>
      <c r="G13" s="32"/>
      <c r="H13" s="32"/>
      <c r="I13" s="32"/>
      <c r="J13" s="33"/>
      <c r="K13" s="33"/>
    </row>
    <row r="14" spans="1:11" ht="16.5" hidden="1" customHeight="1" outlineLevel="1" x14ac:dyDescent="0.35">
      <c r="A14" s="34"/>
      <c r="B14" s="35" t="s">
        <v>8</v>
      </c>
      <c r="C14" s="36" t="s">
        <v>9</v>
      </c>
      <c r="D14" s="36" t="s">
        <v>10</v>
      </c>
      <c r="E14" s="37" t="s">
        <v>11</v>
      </c>
      <c r="F14" s="38"/>
      <c r="G14" s="38"/>
      <c r="H14" s="38"/>
      <c r="I14" s="39"/>
      <c r="J14" s="33"/>
      <c r="K14" s="33"/>
    </row>
    <row r="15" spans="1:11" ht="16.5" hidden="1" customHeight="1" outlineLevel="1" x14ac:dyDescent="0.35">
      <c r="A15" s="40" t="s">
        <v>12</v>
      </c>
      <c r="B15" s="41">
        <f>102000/223</f>
        <v>457.39910313901345</v>
      </c>
      <c r="C15" s="42"/>
      <c r="D15" s="42"/>
      <c r="E15" s="43">
        <f>B15*(C15+D15/7)</f>
        <v>0</v>
      </c>
      <c r="F15" s="39"/>
      <c r="G15" s="39"/>
      <c r="H15" s="39"/>
      <c r="I15" s="39"/>
      <c r="J15" s="33"/>
      <c r="K15" s="33"/>
    </row>
    <row r="16" spans="1:11" ht="16.5" hidden="1" customHeight="1" outlineLevel="1" x14ac:dyDescent="0.35">
      <c r="A16" s="44" t="s">
        <v>13</v>
      </c>
      <c r="B16" s="45">
        <f>72000/223</f>
        <v>322.86995515695065</v>
      </c>
      <c r="C16" s="46"/>
      <c r="D16" s="46"/>
      <c r="E16" s="43">
        <f>B16*(C16+D16/7)</f>
        <v>0</v>
      </c>
      <c r="F16" s="39"/>
      <c r="G16" s="39"/>
      <c r="H16" s="39"/>
      <c r="I16" s="39"/>
      <c r="J16" s="33"/>
      <c r="K16" s="33"/>
    </row>
    <row r="17" spans="1:11" ht="16.5" hidden="1" customHeight="1" outlineLevel="1" x14ac:dyDescent="0.35">
      <c r="A17" s="44" t="s">
        <v>14</v>
      </c>
      <c r="B17" s="45">
        <f>72000/223</f>
        <v>322.86995515695065</v>
      </c>
      <c r="C17" s="46"/>
      <c r="D17" s="46"/>
      <c r="E17" s="43">
        <f>B17*(C17+D17/7)</f>
        <v>0</v>
      </c>
      <c r="F17" s="39"/>
      <c r="G17" s="39"/>
      <c r="H17" s="39"/>
      <c r="I17" s="39"/>
      <c r="J17" s="33"/>
      <c r="K17" s="33"/>
    </row>
    <row r="18" spans="1:11" ht="16.5" hidden="1" customHeight="1" outlineLevel="1" x14ac:dyDescent="0.35">
      <c r="A18" s="44" t="s">
        <v>15</v>
      </c>
      <c r="B18" s="45">
        <f>62000/223</f>
        <v>278.02690582959639</v>
      </c>
      <c r="C18" s="46"/>
      <c r="D18" s="46"/>
      <c r="E18" s="43">
        <f>B18*(C18+D18/7)</f>
        <v>0</v>
      </c>
      <c r="F18" s="39"/>
      <c r="G18" s="39"/>
      <c r="H18" s="39"/>
      <c r="I18" s="39"/>
      <c r="J18" s="33"/>
      <c r="K18" s="33"/>
    </row>
    <row r="19" spans="1:11" ht="16.5" hidden="1" customHeight="1" outlineLevel="1" x14ac:dyDescent="0.35">
      <c r="A19" s="47" t="s">
        <v>16</v>
      </c>
      <c r="B19" s="48">
        <f>42000/223</f>
        <v>188.34080717488789</v>
      </c>
      <c r="C19" s="49"/>
      <c r="D19" s="49"/>
      <c r="E19" s="50">
        <f>B19*(C19+D19/7)</f>
        <v>0</v>
      </c>
      <c r="F19" s="39"/>
      <c r="G19" s="39"/>
      <c r="H19" s="39"/>
      <c r="I19" s="39"/>
      <c r="J19" s="33"/>
      <c r="K19" s="33"/>
    </row>
    <row r="20" spans="1:11" ht="31.5" customHeight="1" collapsed="1" x14ac:dyDescent="0.35">
      <c r="A20" s="51"/>
      <c r="B20" s="34"/>
      <c r="C20" s="52"/>
      <c r="D20" s="53"/>
      <c r="E20" s="52"/>
      <c r="F20" s="39"/>
      <c r="G20" s="39"/>
      <c r="H20" s="39"/>
      <c r="I20" s="39"/>
      <c r="J20" s="33"/>
      <c r="K20" s="33"/>
    </row>
    <row r="21" spans="1:11" ht="25.5" customHeight="1" x14ac:dyDescent="0.35">
      <c r="A21" s="28" t="s">
        <v>17</v>
      </c>
      <c r="B21" s="29"/>
      <c r="C21" s="54"/>
      <c r="D21" s="29"/>
      <c r="E21" s="31">
        <f>SUM($E$23:$E$25)</f>
        <v>0</v>
      </c>
      <c r="F21" s="32"/>
      <c r="G21" s="32"/>
      <c r="H21" s="32"/>
      <c r="I21" s="32"/>
      <c r="J21" s="33"/>
      <c r="K21" s="33"/>
    </row>
    <row r="22" spans="1:11" ht="16.5" hidden="1" customHeight="1" outlineLevel="1" x14ac:dyDescent="0.35">
      <c r="A22" s="34"/>
      <c r="B22" s="55" t="s">
        <v>8</v>
      </c>
      <c r="C22" s="36" t="s">
        <v>9</v>
      </c>
      <c r="D22" s="36" t="s">
        <v>10</v>
      </c>
      <c r="E22" s="37" t="s">
        <v>11</v>
      </c>
      <c r="F22" s="38"/>
      <c r="G22" s="38"/>
      <c r="H22" s="38"/>
      <c r="I22" s="39"/>
      <c r="J22" s="33"/>
      <c r="K22" s="33"/>
    </row>
    <row r="23" spans="1:11" ht="16.5" hidden="1" customHeight="1" outlineLevel="1" x14ac:dyDescent="0.35">
      <c r="A23" s="40" t="s">
        <v>14</v>
      </c>
      <c r="B23" s="41">
        <f>46000/223</f>
        <v>206.27802690582959</v>
      </c>
      <c r="C23" s="42"/>
      <c r="D23" s="42"/>
      <c r="E23" s="43">
        <f>B23*(C23+D23/7)</f>
        <v>0</v>
      </c>
      <c r="F23" s="39"/>
      <c r="G23" s="39"/>
      <c r="H23" s="39"/>
      <c r="I23" s="39"/>
      <c r="J23" s="33"/>
      <c r="K23" s="33"/>
    </row>
    <row r="24" spans="1:11" ht="16.5" hidden="1" customHeight="1" outlineLevel="1" x14ac:dyDescent="0.35">
      <c r="A24" s="44" t="s">
        <v>15</v>
      </c>
      <c r="B24" s="45">
        <f>42000/223</f>
        <v>188.34080717488789</v>
      </c>
      <c r="C24" s="46"/>
      <c r="D24" s="46"/>
      <c r="E24" s="50">
        <f>B24*(C24+D24/7)</f>
        <v>0</v>
      </c>
      <c r="F24" s="39"/>
      <c r="G24" s="39"/>
      <c r="H24" s="39"/>
      <c r="I24" s="39"/>
      <c r="J24" s="33"/>
      <c r="K24" s="33"/>
    </row>
    <row r="25" spans="1:11" ht="16.5" hidden="1" customHeight="1" outlineLevel="1" x14ac:dyDescent="0.35">
      <c r="A25" s="47" t="s">
        <v>16</v>
      </c>
      <c r="B25" s="48">
        <f>32000/223</f>
        <v>143.49775784753362</v>
      </c>
      <c r="C25" s="49"/>
      <c r="D25" s="49"/>
      <c r="E25" s="50">
        <f>B25*(C25+D25/7)</f>
        <v>0</v>
      </c>
      <c r="F25" s="39"/>
      <c r="G25" s="39"/>
      <c r="H25" s="39"/>
      <c r="I25" s="39"/>
      <c r="J25" s="33"/>
      <c r="K25" s="33"/>
    </row>
    <row r="26" spans="1:11" ht="32.25" customHeight="1" collapsed="1" x14ac:dyDescent="0.35">
      <c r="A26" s="33"/>
      <c r="B26" s="34"/>
      <c r="C26" s="52"/>
      <c r="D26" s="53"/>
      <c r="E26" s="52"/>
      <c r="F26" s="39"/>
      <c r="G26" s="39"/>
      <c r="H26" s="39"/>
      <c r="I26" s="39"/>
      <c r="J26" s="33"/>
      <c r="K26" s="33"/>
    </row>
    <row r="27" spans="1:11" ht="27" customHeight="1" x14ac:dyDescent="0.35">
      <c r="A27" s="28" t="s">
        <v>18</v>
      </c>
      <c r="B27" s="29"/>
      <c r="C27" s="54"/>
      <c r="D27" s="29"/>
      <c r="E27" s="56">
        <f>SUM($G$57:$G$76)</f>
        <v>0</v>
      </c>
      <c r="F27" s="32"/>
      <c r="G27" s="32"/>
      <c r="H27" s="32"/>
      <c r="I27" s="32"/>
      <c r="J27" s="33"/>
      <c r="K27" s="33"/>
    </row>
    <row r="28" spans="1:11" ht="30" customHeight="1" x14ac:dyDescent="0.35">
      <c r="A28" s="33"/>
      <c r="B28" s="34"/>
      <c r="C28" s="52"/>
      <c r="D28" s="34"/>
      <c r="E28" s="57"/>
      <c r="F28" s="32"/>
      <c r="G28" s="32"/>
      <c r="H28" s="32"/>
      <c r="I28" s="32"/>
      <c r="J28" s="33"/>
      <c r="K28" s="33"/>
    </row>
    <row r="29" spans="1:11" ht="27.75" customHeight="1" x14ac:dyDescent="0.35">
      <c r="A29" s="58" t="s">
        <v>19</v>
      </c>
      <c r="B29" s="59"/>
      <c r="C29" s="60"/>
      <c r="D29" s="59"/>
      <c r="E29" s="61">
        <f>SUM($E$31:$E$50)</f>
        <v>0</v>
      </c>
      <c r="F29" s="32"/>
      <c r="G29" s="32"/>
      <c r="H29" s="32"/>
      <c r="I29" s="32"/>
      <c r="J29" s="33"/>
      <c r="K29" s="33"/>
    </row>
    <row r="30" spans="1:11" s="63" customFormat="1" ht="20.25" customHeight="1" outlineLevel="1" x14ac:dyDescent="0.35">
      <c r="A30" s="62" t="s">
        <v>20</v>
      </c>
      <c r="C30" s="64" t="s">
        <v>21</v>
      </c>
      <c r="D30" s="62" t="s">
        <v>22</v>
      </c>
      <c r="E30" s="65" t="s">
        <v>11</v>
      </c>
      <c r="F30" s="66"/>
      <c r="G30" s="66"/>
      <c r="H30" s="66"/>
      <c r="I30" s="66"/>
      <c r="J30" s="67"/>
      <c r="K30" s="67"/>
    </row>
    <row r="31" spans="1:11" ht="16.5" customHeight="1" outlineLevel="1" x14ac:dyDescent="0.35">
      <c r="A31" s="68" t="s">
        <v>23</v>
      </c>
      <c r="B31" s="69"/>
      <c r="C31" s="42"/>
      <c r="D31" s="70">
        <f t="shared" ref="D31:D50" si="0">IFERROR(VLOOKUP(A31,Table_consommables,4,FALSE),0)</f>
        <v>50</v>
      </c>
      <c r="E31" s="71">
        <f>D31*C31</f>
        <v>0</v>
      </c>
      <c r="F31" s="39"/>
      <c r="G31" s="39"/>
      <c r="H31" s="39"/>
      <c r="I31" s="39"/>
      <c r="J31" s="33"/>
      <c r="K31" s="33"/>
    </row>
    <row r="32" spans="1:11" ht="16.5" customHeight="1" outlineLevel="1" x14ac:dyDescent="0.35">
      <c r="A32" s="72"/>
      <c r="B32" s="73"/>
      <c r="C32" s="46"/>
      <c r="D32" s="70">
        <f t="shared" si="0"/>
        <v>0</v>
      </c>
      <c r="E32" s="74">
        <f t="shared" ref="E32:E50" si="1">D32*C32</f>
        <v>0</v>
      </c>
      <c r="F32" s="39"/>
      <c r="G32" s="39"/>
      <c r="H32" s="39"/>
      <c r="I32" s="39"/>
      <c r="J32" s="33"/>
      <c r="K32" s="33"/>
    </row>
    <row r="33" spans="1:11" ht="16.5" customHeight="1" outlineLevel="1" x14ac:dyDescent="0.35">
      <c r="A33" s="72"/>
      <c r="B33" s="73"/>
      <c r="C33" s="46"/>
      <c r="D33" s="75">
        <f t="shared" si="0"/>
        <v>0</v>
      </c>
      <c r="E33" s="74">
        <f t="shared" si="1"/>
        <v>0</v>
      </c>
      <c r="F33" s="39"/>
      <c r="G33" s="39"/>
      <c r="H33" s="39"/>
      <c r="I33" s="39"/>
      <c r="J33" s="33"/>
      <c r="K33" s="33"/>
    </row>
    <row r="34" spans="1:11" ht="16.5" customHeight="1" outlineLevel="1" x14ac:dyDescent="0.35">
      <c r="A34" s="72"/>
      <c r="B34" s="73"/>
      <c r="C34" s="46"/>
      <c r="D34" s="75">
        <f t="shared" si="0"/>
        <v>0</v>
      </c>
      <c r="E34" s="74">
        <f t="shared" si="1"/>
        <v>0</v>
      </c>
      <c r="F34" s="39"/>
      <c r="G34" s="39"/>
      <c r="H34" s="39"/>
      <c r="I34" s="39"/>
      <c r="J34" s="33"/>
      <c r="K34" s="33"/>
    </row>
    <row r="35" spans="1:11" ht="16.5" customHeight="1" outlineLevel="1" x14ac:dyDescent="0.35">
      <c r="A35" s="72"/>
      <c r="B35" s="73"/>
      <c r="C35" s="46"/>
      <c r="D35" s="75">
        <f t="shared" si="0"/>
        <v>0</v>
      </c>
      <c r="E35" s="74">
        <f t="shared" si="1"/>
        <v>0</v>
      </c>
      <c r="F35" s="39"/>
      <c r="G35" s="39"/>
      <c r="H35" s="39"/>
      <c r="I35" s="39"/>
      <c r="J35" s="33"/>
      <c r="K35" s="33"/>
    </row>
    <row r="36" spans="1:11" ht="16.5" customHeight="1" outlineLevel="1" x14ac:dyDescent="0.35">
      <c r="A36" s="72"/>
      <c r="B36" s="73"/>
      <c r="C36" s="46"/>
      <c r="D36" s="75">
        <f t="shared" si="0"/>
        <v>0</v>
      </c>
      <c r="E36" s="74">
        <f t="shared" si="1"/>
        <v>0</v>
      </c>
      <c r="F36" s="39"/>
      <c r="G36" s="39"/>
      <c r="H36" s="39"/>
      <c r="I36" s="39"/>
      <c r="J36" s="33"/>
      <c r="K36" s="33"/>
    </row>
    <row r="37" spans="1:11" ht="16.5" customHeight="1" outlineLevel="1" x14ac:dyDescent="0.35">
      <c r="A37" s="72"/>
      <c r="B37" s="73"/>
      <c r="C37" s="46"/>
      <c r="D37" s="75">
        <f t="shared" si="0"/>
        <v>0</v>
      </c>
      <c r="E37" s="74">
        <f t="shared" si="1"/>
        <v>0</v>
      </c>
      <c r="F37" s="39"/>
      <c r="G37" s="39"/>
      <c r="H37" s="39"/>
      <c r="I37" s="39"/>
      <c r="J37" s="33"/>
      <c r="K37" s="33"/>
    </row>
    <row r="38" spans="1:11" ht="16.5" customHeight="1" outlineLevel="1" x14ac:dyDescent="0.35">
      <c r="A38" s="72"/>
      <c r="B38" s="73"/>
      <c r="C38" s="46"/>
      <c r="D38" s="75">
        <f t="shared" si="0"/>
        <v>0</v>
      </c>
      <c r="E38" s="74">
        <f t="shared" si="1"/>
        <v>0</v>
      </c>
      <c r="F38" s="39"/>
      <c r="G38" s="39"/>
      <c r="H38" s="39"/>
      <c r="I38" s="39"/>
      <c r="J38" s="33"/>
      <c r="K38" s="33"/>
    </row>
    <row r="39" spans="1:11" ht="16.5" customHeight="1" outlineLevel="1" x14ac:dyDescent="0.35">
      <c r="A39" s="72"/>
      <c r="B39" s="73"/>
      <c r="C39" s="46"/>
      <c r="D39" s="75">
        <f t="shared" si="0"/>
        <v>0</v>
      </c>
      <c r="E39" s="74">
        <f t="shared" si="1"/>
        <v>0</v>
      </c>
      <c r="F39" s="39"/>
      <c r="G39" s="39"/>
      <c r="H39" s="39"/>
      <c r="I39" s="39"/>
      <c r="J39" s="33"/>
      <c r="K39" s="33"/>
    </row>
    <row r="40" spans="1:11" ht="16.5" customHeight="1" outlineLevel="1" x14ac:dyDescent="0.35">
      <c r="A40" s="72"/>
      <c r="B40" s="73"/>
      <c r="C40" s="46"/>
      <c r="D40" s="75">
        <f t="shared" si="0"/>
        <v>0</v>
      </c>
      <c r="E40" s="74">
        <f t="shared" si="1"/>
        <v>0</v>
      </c>
      <c r="F40" s="39"/>
      <c r="G40" s="39"/>
      <c r="H40" s="39"/>
      <c r="I40" s="39"/>
      <c r="J40" s="33"/>
      <c r="K40" s="33"/>
    </row>
    <row r="41" spans="1:11" ht="16.5" customHeight="1" outlineLevel="1" x14ac:dyDescent="0.35">
      <c r="A41" s="72"/>
      <c r="B41" s="73"/>
      <c r="C41" s="46"/>
      <c r="D41" s="75">
        <f t="shared" si="0"/>
        <v>0</v>
      </c>
      <c r="E41" s="74">
        <f t="shared" si="1"/>
        <v>0</v>
      </c>
      <c r="F41" s="39"/>
      <c r="G41" s="39"/>
      <c r="H41" s="39"/>
      <c r="I41" s="39"/>
      <c r="J41" s="33"/>
      <c r="K41" s="33"/>
    </row>
    <row r="42" spans="1:11" ht="16.5" customHeight="1" outlineLevel="1" x14ac:dyDescent="0.35">
      <c r="A42" s="72"/>
      <c r="B42" s="73"/>
      <c r="C42" s="46"/>
      <c r="D42" s="75">
        <f t="shared" si="0"/>
        <v>0</v>
      </c>
      <c r="E42" s="74">
        <f t="shared" si="1"/>
        <v>0</v>
      </c>
      <c r="F42" s="39"/>
      <c r="G42" s="39"/>
      <c r="H42" s="39"/>
      <c r="I42" s="39"/>
      <c r="J42" s="33"/>
      <c r="K42" s="33"/>
    </row>
    <row r="43" spans="1:11" ht="16.5" customHeight="1" outlineLevel="1" x14ac:dyDescent="0.35">
      <c r="A43" s="72"/>
      <c r="B43" s="73"/>
      <c r="C43" s="46"/>
      <c r="D43" s="75">
        <f t="shared" si="0"/>
        <v>0</v>
      </c>
      <c r="E43" s="74">
        <f t="shared" si="1"/>
        <v>0</v>
      </c>
      <c r="F43" s="39"/>
      <c r="G43" s="39"/>
      <c r="H43" s="39"/>
      <c r="I43" s="39"/>
      <c r="J43" s="33"/>
      <c r="K43" s="33"/>
    </row>
    <row r="44" spans="1:11" ht="16.5" customHeight="1" outlineLevel="1" x14ac:dyDescent="0.35">
      <c r="A44" s="72"/>
      <c r="B44" s="73"/>
      <c r="C44" s="46"/>
      <c r="D44" s="75">
        <f t="shared" si="0"/>
        <v>0</v>
      </c>
      <c r="E44" s="74">
        <f t="shared" si="1"/>
        <v>0</v>
      </c>
      <c r="F44" s="39"/>
      <c r="G44" s="39"/>
      <c r="H44" s="39"/>
      <c r="I44" s="39"/>
      <c r="J44" s="33"/>
      <c r="K44" s="33"/>
    </row>
    <row r="45" spans="1:11" ht="16.5" customHeight="1" outlineLevel="1" x14ac:dyDescent="0.35">
      <c r="A45" s="72"/>
      <c r="B45" s="73"/>
      <c r="C45" s="46"/>
      <c r="D45" s="75">
        <f t="shared" si="0"/>
        <v>0</v>
      </c>
      <c r="E45" s="74">
        <f t="shared" si="1"/>
        <v>0</v>
      </c>
      <c r="F45" s="39"/>
      <c r="G45" s="39"/>
      <c r="H45" s="39"/>
      <c r="I45" s="39"/>
      <c r="J45" s="33"/>
      <c r="K45" s="33"/>
    </row>
    <row r="46" spans="1:11" ht="16.5" customHeight="1" outlineLevel="1" x14ac:dyDescent="0.35">
      <c r="A46" s="72"/>
      <c r="B46" s="73"/>
      <c r="C46" s="46"/>
      <c r="D46" s="75">
        <f t="shared" si="0"/>
        <v>0</v>
      </c>
      <c r="E46" s="74">
        <f t="shared" si="1"/>
        <v>0</v>
      </c>
      <c r="F46" s="39"/>
      <c r="G46" s="39"/>
      <c r="H46" s="39"/>
      <c r="I46" s="39"/>
      <c r="J46" s="33"/>
      <c r="K46" s="33"/>
    </row>
    <row r="47" spans="1:11" ht="16.5" customHeight="1" outlineLevel="1" x14ac:dyDescent="0.35">
      <c r="A47" s="72"/>
      <c r="B47" s="73"/>
      <c r="C47" s="46"/>
      <c r="D47" s="75">
        <f t="shared" si="0"/>
        <v>0</v>
      </c>
      <c r="E47" s="74">
        <f t="shared" si="1"/>
        <v>0</v>
      </c>
      <c r="F47" s="39"/>
      <c r="G47" s="39"/>
      <c r="H47" s="39"/>
      <c r="I47" s="39"/>
      <c r="J47" s="33"/>
      <c r="K47" s="33"/>
    </row>
    <row r="48" spans="1:11" ht="16.5" customHeight="1" outlineLevel="1" x14ac:dyDescent="0.35">
      <c r="A48" s="72"/>
      <c r="B48" s="73"/>
      <c r="C48" s="46"/>
      <c r="D48" s="75">
        <f t="shared" si="0"/>
        <v>0</v>
      </c>
      <c r="E48" s="74">
        <f t="shared" si="1"/>
        <v>0</v>
      </c>
      <c r="F48" s="39"/>
      <c r="G48" s="39"/>
      <c r="H48" s="39"/>
      <c r="I48" s="39"/>
      <c r="J48" s="33"/>
      <c r="K48" s="33"/>
    </row>
    <row r="49" spans="1:11" ht="16.5" customHeight="1" outlineLevel="1" x14ac:dyDescent="0.35">
      <c r="A49" s="72"/>
      <c r="B49" s="73"/>
      <c r="C49" s="46"/>
      <c r="D49" s="75">
        <f t="shared" si="0"/>
        <v>0</v>
      </c>
      <c r="E49" s="74">
        <f t="shared" si="1"/>
        <v>0</v>
      </c>
      <c r="F49" s="39"/>
      <c r="G49" s="39"/>
      <c r="H49" s="39"/>
      <c r="I49" s="39"/>
      <c r="J49" s="33"/>
      <c r="K49" s="33"/>
    </row>
    <row r="50" spans="1:11" ht="16.5" customHeight="1" outlineLevel="1" x14ac:dyDescent="0.35">
      <c r="A50" s="76"/>
      <c r="B50" s="77"/>
      <c r="C50" s="49"/>
      <c r="D50" s="78">
        <f t="shared" si="0"/>
        <v>0</v>
      </c>
      <c r="E50" s="79">
        <f t="shared" si="1"/>
        <v>0</v>
      </c>
      <c r="F50" s="39"/>
      <c r="G50" s="39"/>
      <c r="H50" s="39"/>
      <c r="I50" s="39"/>
      <c r="J50" s="33"/>
      <c r="K50" s="33"/>
    </row>
    <row r="51" spans="1:11" ht="29.25" customHeight="1" x14ac:dyDescent="0.35">
      <c r="A51" s="34"/>
      <c r="B51" s="80"/>
      <c r="C51" s="80"/>
      <c r="D51" s="52"/>
      <c r="E51" s="81"/>
      <c r="F51" s="39"/>
      <c r="G51" s="39"/>
      <c r="H51" s="39"/>
      <c r="I51" s="39"/>
      <c r="J51" s="33"/>
      <c r="K51" s="33"/>
    </row>
    <row r="52" spans="1:11" ht="28.5" customHeight="1" x14ac:dyDescent="0.35">
      <c r="A52" s="82" t="s">
        <v>24</v>
      </c>
      <c r="B52" s="83"/>
      <c r="C52" s="84"/>
      <c r="D52" s="84"/>
      <c r="E52" s="85">
        <f>SUM(E53:E55)</f>
        <v>0</v>
      </c>
      <c r="F52" s="86"/>
      <c r="G52" s="87"/>
      <c r="H52" s="87"/>
      <c r="I52" s="88"/>
      <c r="J52" s="33"/>
      <c r="K52" s="33"/>
    </row>
    <row r="53" spans="1:11" ht="16.5" customHeight="1" x14ac:dyDescent="0.35">
      <c r="A53" s="89"/>
      <c r="B53" s="34"/>
      <c r="C53" s="52"/>
      <c r="D53" s="90" t="s">
        <v>25</v>
      </c>
      <c r="E53" s="91">
        <f>SUM($D$57:$D$76)</f>
        <v>0</v>
      </c>
      <c r="F53" s="92"/>
      <c r="G53" s="92"/>
      <c r="H53" s="92"/>
      <c r="I53" s="93"/>
      <c r="J53" s="33"/>
      <c r="K53" s="33"/>
    </row>
    <row r="54" spans="1:11" s="63" customFormat="1" ht="16.5" customHeight="1" x14ac:dyDescent="0.35">
      <c r="A54" s="94"/>
      <c r="B54" s="34"/>
      <c r="C54" s="52"/>
      <c r="D54" s="90" t="s">
        <v>26</v>
      </c>
      <c r="E54" s="91">
        <f>SUM($E$57:$E$76)</f>
        <v>0</v>
      </c>
      <c r="F54" s="92"/>
      <c r="G54" s="92"/>
      <c r="H54" s="92"/>
      <c r="I54" s="93"/>
      <c r="J54" s="67"/>
      <c r="K54" s="67"/>
    </row>
    <row r="55" spans="1:11" ht="16.5" customHeight="1" x14ac:dyDescent="0.35">
      <c r="A55" s="89"/>
      <c r="B55" s="34"/>
      <c r="C55" s="52"/>
      <c r="D55" s="95" t="s">
        <v>27</v>
      </c>
      <c r="E55" s="91">
        <f>SUM($F$57:$F$76)</f>
        <v>0</v>
      </c>
      <c r="F55" s="92"/>
      <c r="G55" s="92"/>
      <c r="H55" s="92"/>
      <c r="I55" s="93"/>
      <c r="J55" s="33"/>
      <c r="K55" s="33"/>
    </row>
    <row r="56" spans="1:11" ht="42" hidden="1" customHeight="1" outlineLevel="1" x14ac:dyDescent="0.35">
      <c r="A56" s="96" t="s">
        <v>28</v>
      </c>
      <c r="C56" s="97" t="s">
        <v>21</v>
      </c>
      <c r="D56" s="98" t="s">
        <v>29</v>
      </c>
      <c r="E56" s="96" t="s">
        <v>30</v>
      </c>
      <c r="F56" s="99" t="s">
        <v>31</v>
      </c>
      <c r="G56" s="99" t="s">
        <v>32</v>
      </c>
      <c r="H56" s="99" t="s">
        <v>33</v>
      </c>
      <c r="I56" s="100" t="s">
        <v>34</v>
      </c>
      <c r="J56" s="33"/>
      <c r="K56" s="33"/>
    </row>
    <row r="57" spans="1:11" ht="16.5" hidden="1" customHeight="1" outlineLevel="1" x14ac:dyDescent="0.35">
      <c r="A57" s="68"/>
      <c r="B57" s="69"/>
      <c r="C57" s="42"/>
      <c r="D57" s="101">
        <f t="shared" ref="D57:D76" si="2">IFERROR($C57*VLOOKUP($A57,Table_equipements,13,FALSE),0)</f>
        <v>0</v>
      </c>
      <c r="E57" s="101">
        <f t="shared" ref="E57:E76" si="3">IFERROR($C57*VLOOKUP($A57,Table_equipements,14,FALSE),0)</f>
        <v>0</v>
      </c>
      <c r="F57" s="101">
        <f t="shared" ref="F57:F76" si="4">IFERROR($C57*VLOOKUP($A57,Table_equipements,15,FALSE),0)</f>
        <v>0</v>
      </c>
      <c r="G57" s="101">
        <f t="shared" ref="G57:G76" si="5">IFERROR($C57*VLOOKUP($A57,Table_equipements,16,FALSE),0)</f>
        <v>0</v>
      </c>
      <c r="H57" s="101">
        <f t="shared" ref="H57:H76" si="6">IFERROR($C57*VLOOKUP($A57,Table_equipements,17,FALSE),0)</f>
        <v>0</v>
      </c>
      <c r="I57" s="102">
        <f t="shared" ref="I57:I76" si="7">IFERROR($C57*VLOOKUP($A57,Table_equipements,18,FALSE),0)</f>
        <v>0</v>
      </c>
      <c r="J57" s="33"/>
      <c r="K57" s="33"/>
    </row>
    <row r="58" spans="1:11" ht="16.5" hidden="1" customHeight="1" outlineLevel="1" x14ac:dyDescent="0.35">
      <c r="A58" s="72"/>
      <c r="B58" s="73"/>
      <c r="C58" s="46"/>
      <c r="D58" s="101">
        <f t="shared" si="2"/>
        <v>0</v>
      </c>
      <c r="E58" s="101">
        <f t="shared" si="3"/>
        <v>0</v>
      </c>
      <c r="F58" s="101">
        <f t="shared" si="4"/>
        <v>0</v>
      </c>
      <c r="G58" s="101">
        <f t="shared" si="5"/>
        <v>0</v>
      </c>
      <c r="H58" s="101">
        <f t="shared" si="6"/>
        <v>0</v>
      </c>
      <c r="I58" s="102">
        <f t="shared" si="7"/>
        <v>0</v>
      </c>
      <c r="J58" s="33"/>
      <c r="K58" s="33"/>
    </row>
    <row r="59" spans="1:11" ht="16.5" hidden="1" customHeight="1" outlineLevel="1" x14ac:dyDescent="0.35">
      <c r="A59" s="72"/>
      <c r="B59" s="73"/>
      <c r="C59" s="46"/>
      <c r="D59" s="101">
        <f t="shared" si="2"/>
        <v>0</v>
      </c>
      <c r="E59" s="101">
        <f t="shared" si="3"/>
        <v>0</v>
      </c>
      <c r="F59" s="101">
        <f t="shared" si="4"/>
        <v>0</v>
      </c>
      <c r="G59" s="101">
        <f t="shared" si="5"/>
        <v>0</v>
      </c>
      <c r="H59" s="101">
        <f t="shared" si="6"/>
        <v>0</v>
      </c>
      <c r="I59" s="102">
        <f t="shared" si="7"/>
        <v>0</v>
      </c>
      <c r="J59" s="33"/>
      <c r="K59" s="33"/>
    </row>
    <row r="60" spans="1:11" ht="16.5" hidden="1" customHeight="1" outlineLevel="1" x14ac:dyDescent="0.35">
      <c r="A60" s="72"/>
      <c r="B60" s="73"/>
      <c r="C60" s="46"/>
      <c r="D60" s="101">
        <f t="shared" si="2"/>
        <v>0</v>
      </c>
      <c r="E60" s="101">
        <f t="shared" si="3"/>
        <v>0</v>
      </c>
      <c r="F60" s="101">
        <f t="shared" si="4"/>
        <v>0</v>
      </c>
      <c r="G60" s="101">
        <f t="shared" si="5"/>
        <v>0</v>
      </c>
      <c r="H60" s="101">
        <f t="shared" si="6"/>
        <v>0</v>
      </c>
      <c r="I60" s="102">
        <f t="shared" si="7"/>
        <v>0</v>
      </c>
      <c r="J60" s="33"/>
      <c r="K60" s="33"/>
    </row>
    <row r="61" spans="1:11" ht="16.5" hidden="1" customHeight="1" outlineLevel="1" x14ac:dyDescent="0.35">
      <c r="A61" s="72"/>
      <c r="B61" s="73"/>
      <c r="C61" s="46"/>
      <c r="D61" s="101">
        <f t="shared" si="2"/>
        <v>0</v>
      </c>
      <c r="E61" s="101">
        <f t="shared" si="3"/>
        <v>0</v>
      </c>
      <c r="F61" s="101">
        <f t="shared" si="4"/>
        <v>0</v>
      </c>
      <c r="G61" s="101">
        <f t="shared" si="5"/>
        <v>0</v>
      </c>
      <c r="H61" s="101">
        <f t="shared" si="6"/>
        <v>0</v>
      </c>
      <c r="I61" s="102">
        <f t="shared" si="7"/>
        <v>0</v>
      </c>
      <c r="J61" s="33"/>
      <c r="K61" s="33"/>
    </row>
    <row r="62" spans="1:11" ht="16.5" hidden="1" customHeight="1" outlineLevel="1" x14ac:dyDescent="0.35">
      <c r="A62" s="72"/>
      <c r="B62" s="73"/>
      <c r="C62" s="46"/>
      <c r="D62" s="101">
        <f t="shared" si="2"/>
        <v>0</v>
      </c>
      <c r="E62" s="101">
        <f t="shared" si="3"/>
        <v>0</v>
      </c>
      <c r="F62" s="101">
        <f t="shared" si="4"/>
        <v>0</v>
      </c>
      <c r="G62" s="101">
        <f t="shared" si="5"/>
        <v>0</v>
      </c>
      <c r="H62" s="101">
        <f t="shared" si="6"/>
        <v>0</v>
      </c>
      <c r="I62" s="102">
        <f t="shared" si="7"/>
        <v>0</v>
      </c>
      <c r="J62" s="33"/>
      <c r="K62" s="33"/>
    </row>
    <row r="63" spans="1:11" ht="16.5" hidden="1" customHeight="1" outlineLevel="1" x14ac:dyDescent="0.35">
      <c r="A63" s="72"/>
      <c r="B63" s="73"/>
      <c r="C63" s="46"/>
      <c r="D63" s="101">
        <f t="shared" si="2"/>
        <v>0</v>
      </c>
      <c r="E63" s="101">
        <f t="shared" si="3"/>
        <v>0</v>
      </c>
      <c r="F63" s="101">
        <f t="shared" si="4"/>
        <v>0</v>
      </c>
      <c r="G63" s="101">
        <f t="shared" si="5"/>
        <v>0</v>
      </c>
      <c r="H63" s="101">
        <f t="shared" si="6"/>
        <v>0</v>
      </c>
      <c r="I63" s="102">
        <f t="shared" si="7"/>
        <v>0</v>
      </c>
      <c r="J63" s="33"/>
      <c r="K63" s="33"/>
    </row>
    <row r="64" spans="1:11" ht="16.5" hidden="1" customHeight="1" outlineLevel="1" x14ac:dyDescent="0.35">
      <c r="A64" s="72"/>
      <c r="B64" s="73"/>
      <c r="C64" s="46"/>
      <c r="D64" s="101">
        <f t="shared" si="2"/>
        <v>0</v>
      </c>
      <c r="E64" s="101">
        <f t="shared" si="3"/>
        <v>0</v>
      </c>
      <c r="F64" s="101">
        <f t="shared" si="4"/>
        <v>0</v>
      </c>
      <c r="G64" s="101">
        <f t="shared" si="5"/>
        <v>0</v>
      </c>
      <c r="H64" s="101">
        <f t="shared" si="6"/>
        <v>0</v>
      </c>
      <c r="I64" s="102">
        <f t="shared" si="7"/>
        <v>0</v>
      </c>
      <c r="J64" s="33"/>
      <c r="K64" s="33"/>
    </row>
    <row r="65" spans="1:11" ht="16.5" hidden="1" customHeight="1" outlineLevel="1" x14ac:dyDescent="0.35">
      <c r="A65" s="72"/>
      <c r="B65" s="73"/>
      <c r="C65" s="46"/>
      <c r="D65" s="101">
        <f t="shared" si="2"/>
        <v>0</v>
      </c>
      <c r="E65" s="101">
        <f t="shared" si="3"/>
        <v>0</v>
      </c>
      <c r="F65" s="101">
        <f t="shared" si="4"/>
        <v>0</v>
      </c>
      <c r="G65" s="101">
        <f t="shared" si="5"/>
        <v>0</v>
      </c>
      <c r="H65" s="101">
        <f t="shared" si="6"/>
        <v>0</v>
      </c>
      <c r="I65" s="102">
        <f t="shared" si="7"/>
        <v>0</v>
      </c>
      <c r="J65" s="33"/>
      <c r="K65" s="33"/>
    </row>
    <row r="66" spans="1:11" ht="16.5" hidden="1" customHeight="1" outlineLevel="1" x14ac:dyDescent="0.35">
      <c r="A66" s="72"/>
      <c r="B66" s="73"/>
      <c r="C66" s="46"/>
      <c r="D66" s="101">
        <f t="shared" si="2"/>
        <v>0</v>
      </c>
      <c r="E66" s="101">
        <f t="shared" si="3"/>
        <v>0</v>
      </c>
      <c r="F66" s="101">
        <f t="shared" si="4"/>
        <v>0</v>
      </c>
      <c r="G66" s="101">
        <f t="shared" si="5"/>
        <v>0</v>
      </c>
      <c r="H66" s="101">
        <f t="shared" si="6"/>
        <v>0</v>
      </c>
      <c r="I66" s="102">
        <f t="shared" si="7"/>
        <v>0</v>
      </c>
      <c r="J66" s="33"/>
      <c r="K66" s="33"/>
    </row>
    <row r="67" spans="1:11" ht="16.5" hidden="1" customHeight="1" outlineLevel="1" x14ac:dyDescent="0.35">
      <c r="A67" s="72"/>
      <c r="B67" s="73"/>
      <c r="C67" s="46"/>
      <c r="D67" s="101">
        <f t="shared" si="2"/>
        <v>0</v>
      </c>
      <c r="E67" s="101">
        <f t="shared" si="3"/>
        <v>0</v>
      </c>
      <c r="F67" s="101">
        <f t="shared" si="4"/>
        <v>0</v>
      </c>
      <c r="G67" s="101">
        <f t="shared" si="5"/>
        <v>0</v>
      </c>
      <c r="H67" s="101">
        <f t="shared" si="6"/>
        <v>0</v>
      </c>
      <c r="I67" s="102">
        <f t="shared" si="7"/>
        <v>0</v>
      </c>
      <c r="J67" s="33"/>
      <c r="K67" s="33"/>
    </row>
    <row r="68" spans="1:11" ht="16.5" hidden="1" customHeight="1" outlineLevel="1" x14ac:dyDescent="0.35">
      <c r="A68" s="72"/>
      <c r="B68" s="73"/>
      <c r="C68" s="46"/>
      <c r="D68" s="101">
        <f t="shared" si="2"/>
        <v>0</v>
      </c>
      <c r="E68" s="101">
        <f t="shared" si="3"/>
        <v>0</v>
      </c>
      <c r="F68" s="101">
        <f t="shared" si="4"/>
        <v>0</v>
      </c>
      <c r="G68" s="101">
        <f t="shared" si="5"/>
        <v>0</v>
      </c>
      <c r="H68" s="101">
        <f t="shared" si="6"/>
        <v>0</v>
      </c>
      <c r="I68" s="102">
        <f t="shared" si="7"/>
        <v>0</v>
      </c>
      <c r="J68" s="33"/>
      <c r="K68" s="33"/>
    </row>
    <row r="69" spans="1:11" ht="16.5" hidden="1" customHeight="1" outlineLevel="1" x14ac:dyDescent="0.35">
      <c r="A69" s="72"/>
      <c r="B69" s="73"/>
      <c r="C69" s="46"/>
      <c r="D69" s="101">
        <f t="shared" si="2"/>
        <v>0</v>
      </c>
      <c r="E69" s="101">
        <f t="shared" si="3"/>
        <v>0</v>
      </c>
      <c r="F69" s="101">
        <f t="shared" si="4"/>
        <v>0</v>
      </c>
      <c r="G69" s="101">
        <f t="shared" si="5"/>
        <v>0</v>
      </c>
      <c r="H69" s="101">
        <f t="shared" si="6"/>
        <v>0</v>
      </c>
      <c r="I69" s="102">
        <f t="shared" si="7"/>
        <v>0</v>
      </c>
      <c r="J69" s="33"/>
      <c r="K69" s="33"/>
    </row>
    <row r="70" spans="1:11" ht="16.5" hidden="1" customHeight="1" outlineLevel="1" x14ac:dyDescent="0.35">
      <c r="A70" s="72"/>
      <c r="B70" s="73"/>
      <c r="C70" s="46"/>
      <c r="D70" s="101">
        <f t="shared" si="2"/>
        <v>0</v>
      </c>
      <c r="E70" s="101">
        <f t="shared" si="3"/>
        <v>0</v>
      </c>
      <c r="F70" s="101">
        <f t="shared" si="4"/>
        <v>0</v>
      </c>
      <c r="G70" s="101">
        <f t="shared" si="5"/>
        <v>0</v>
      </c>
      <c r="H70" s="101">
        <f t="shared" si="6"/>
        <v>0</v>
      </c>
      <c r="I70" s="102">
        <f t="shared" si="7"/>
        <v>0</v>
      </c>
      <c r="J70" s="33"/>
      <c r="K70" s="33"/>
    </row>
    <row r="71" spans="1:11" ht="16.5" hidden="1" customHeight="1" outlineLevel="1" x14ac:dyDescent="0.35">
      <c r="A71" s="72"/>
      <c r="B71" s="73"/>
      <c r="C71" s="46"/>
      <c r="D71" s="101">
        <f t="shared" si="2"/>
        <v>0</v>
      </c>
      <c r="E71" s="101">
        <f t="shared" si="3"/>
        <v>0</v>
      </c>
      <c r="F71" s="101">
        <f t="shared" si="4"/>
        <v>0</v>
      </c>
      <c r="G71" s="101">
        <f t="shared" si="5"/>
        <v>0</v>
      </c>
      <c r="H71" s="101">
        <f t="shared" si="6"/>
        <v>0</v>
      </c>
      <c r="I71" s="102">
        <f t="shared" si="7"/>
        <v>0</v>
      </c>
      <c r="J71" s="33"/>
      <c r="K71" s="33"/>
    </row>
    <row r="72" spans="1:11" ht="16.5" hidden="1" customHeight="1" outlineLevel="1" x14ac:dyDescent="0.35">
      <c r="A72" s="72"/>
      <c r="B72" s="73"/>
      <c r="C72" s="46"/>
      <c r="D72" s="101">
        <f t="shared" si="2"/>
        <v>0</v>
      </c>
      <c r="E72" s="101">
        <f t="shared" si="3"/>
        <v>0</v>
      </c>
      <c r="F72" s="101">
        <f t="shared" si="4"/>
        <v>0</v>
      </c>
      <c r="G72" s="101">
        <f t="shared" si="5"/>
        <v>0</v>
      </c>
      <c r="H72" s="101">
        <f t="shared" si="6"/>
        <v>0</v>
      </c>
      <c r="I72" s="102">
        <f t="shared" si="7"/>
        <v>0</v>
      </c>
      <c r="J72" s="33"/>
      <c r="K72" s="33"/>
    </row>
    <row r="73" spans="1:11" ht="16.5" hidden="1" customHeight="1" outlineLevel="1" x14ac:dyDescent="0.35">
      <c r="A73" s="72"/>
      <c r="B73" s="73"/>
      <c r="C73" s="46"/>
      <c r="D73" s="101">
        <f t="shared" si="2"/>
        <v>0</v>
      </c>
      <c r="E73" s="101">
        <f t="shared" si="3"/>
        <v>0</v>
      </c>
      <c r="F73" s="101">
        <f t="shared" si="4"/>
        <v>0</v>
      </c>
      <c r="G73" s="101">
        <f t="shared" si="5"/>
        <v>0</v>
      </c>
      <c r="H73" s="101">
        <f t="shared" si="6"/>
        <v>0</v>
      </c>
      <c r="I73" s="102">
        <f t="shared" si="7"/>
        <v>0</v>
      </c>
      <c r="J73" s="33"/>
      <c r="K73" s="33"/>
    </row>
    <row r="74" spans="1:11" ht="16.5" hidden="1" customHeight="1" outlineLevel="1" x14ac:dyDescent="0.35">
      <c r="A74" s="72"/>
      <c r="B74" s="73"/>
      <c r="C74" s="46"/>
      <c r="D74" s="101">
        <f t="shared" si="2"/>
        <v>0</v>
      </c>
      <c r="E74" s="101">
        <f t="shared" si="3"/>
        <v>0</v>
      </c>
      <c r="F74" s="101">
        <f t="shared" si="4"/>
        <v>0</v>
      </c>
      <c r="G74" s="101">
        <f t="shared" si="5"/>
        <v>0</v>
      </c>
      <c r="H74" s="101">
        <f t="shared" si="6"/>
        <v>0</v>
      </c>
      <c r="I74" s="102">
        <f t="shared" si="7"/>
        <v>0</v>
      </c>
      <c r="J74" s="33"/>
      <c r="K74" s="33"/>
    </row>
    <row r="75" spans="1:11" ht="16.5" hidden="1" customHeight="1" outlineLevel="1" x14ac:dyDescent="0.35">
      <c r="A75" s="72"/>
      <c r="B75" s="73"/>
      <c r="C75" s="46"/>
      <c r="D75" s="101">
        <f t="shared" si="2"/>
        <v>0</v>
      </c>
      <c r="E75" s="101">
        <f t="shared" si="3"/>
        <v>0</v>
      </c>
      <c r="F75" s="101">
        <f t="shared" si="4"/>
        <v>0</v>
      </c>
      <c r="G75" s="101">
        <f t="shared" si="5"/>
        <v>0</v>
      </c>
      <c r="H75" s="101">
        <f t="shared" si="6"/>
        <v>0</v>
      </c>
      <c r="I75" s="102">
        <f t="shared" si="7"/>
        <v>0</v>
      </c>
      <c r="J75" s="33"/>
      <c r="K75" s="33"/>
    </row>
    <row r="76" spans="1:11" ht="16.5" hidden="1" customHeight="1" outlineLevel="1" x14ac:dyDescent="0.35">
      <c r="A76" s="76"/>
      <c r="B76" s="77"/>
      <c r="C76" s="49"/>
      <c r="D76" s="103">
        <f t="shared" si="2"/>
        <v>0</v>
      </c>
      <c r="E76" s="103">
        <f t="shared" si="3"/>
        <v>0</v>
      </c>
      <c r="F76" s="103">
        <f t="shared" si="4"/>
        <v>0</v>
      </c>
      <c r="G76" s="103">
        <f t="shared" si="5"/>
        <v>0</v>
      </c>
      <c r="H76" s="103">
        <f t="shared" si="6"/>
        <v>0</v>
      </c>
      <c r="I76" s="104">
        <f t="shared" si="7"/>
        <v>0</v>
      </c>
      <c r="J76" s="33"/>
      <c r="K76" s="33"/>
    </row>
    <row r="77" spans="1:11" ht="30.75" customHeight="1" collapsed="1" x14ac:dyDescent="0.35">
      <c r="A77" s="34"/>
      <c r="B77" s="34"/>
      <c r="C77" s="34"/>
      <c r="D77" s="105"/>
      <c r="E77" s="105"/>
      <c r="F77" s="105"/>
      <c r="G77" s="105"/>
      <c r="H77" s="105"/>
      <c r="I77" s="105"/>
      <c r="J77" s="33"/>
      <c r="K77" s="33"/>
    </row>
    <row r="78" spans="1:11" ht="26.25" customHeight="1" x14ac:dyDescent="0.35">
      <c r="A78" s="106" t="s">
        <v>35</v>
      </c>
      <c r="B78" s="107"/>
      <c r="C78" s="108"/>
      <c r="D78" s="109"/>
      <c r="E78" s="110">
        <f>IF(E82&gt;(E81+E80),E82,(E81+E80))</f>
        <v>0</v>
      </c>
      <c r="F78" s="32"/>
      <c r="G78" s="32"/>
      <c r="H78" s="32"/>
      <c r="I78" s="32"/>
      <c r="J78" s="33"/>
      <c r="K78" s="33"/>
    </row>
    <row r="79" spans="1:11" ht="16.5" hidden="1" customHeight="1" outlineLevel="1" x14ac:dyDescent="0.35">
      <c r="A79" s="111"/>
      <c r="B79" s="34"/>
      <c r="C79" s="112"/>
      <c r="D79" s="112"/>
      <c r="E79" s="113"/>
      <c r="F79" s="39"/>
      <c r="G79" s="39"/>
      <c r="H79" s="39"/>
      <c r="I79" s="39"/>
      <c r="J79" s="33"/>
      <c r="K79" s="33"/>
    </row>
    <row r="80" spans="1:11" ht="16.5" hidden="1" customHeight="1" outlineLevel="1" x14ac:dyDescent="0.35">
      <c r="A80" s="111"/>
      <c r="B80" s="114" t="s">
        <v>36</v>
      </c>
      <c r="C80" s="115"/>
      <c r="D80" s="116"/>
      <c r="E80" s="117">
        <f>SUM($H$57:$H$76)</f>
        <v>0</v>
      </c>
      <c r="F80" s="39"/>
      <c r="G80" s="39"/>
      <c r="H80" s="39"/>
      <c r="I80" s="39"/>
      <c r="J80" s="33"/>
      <c r="K80" s="33"/>
    </row>
    <row r="81" spans="1:11" ht="16.5" hidden="1" customHeight="1" outlineLevel="1" x14ac:dyDescent="0.35">
      <c r="A81" s="111"/>
      <c r="B81" s="118" t="s">
        <v>37</v>
      </c>
      <c r="C81" s="119"/>
      <c r="D81" s="120"/>
      <c r="E81" s="121">
        <f>SUM($I$57:$I$76)</f>
        <v>0</v>
      </c>
      <c r="F81" s="39"/>
      <c r="G81" s="39"/>
      <c r="H81" s="39"/>
      <c r="I81" s="39"/>
      <c r="J81" s="33"/>
      <c r="K81" s="33"/>
    </row>
    <row r="82" spans="1:11" ht="17.25" hidden="1" customHeight="1" outlineLevel="1" x14ac:dyDescent="0.35">
      <c r="A82" s="111"/>
      <c r="B82" s="122" t="s">
        <v>38</v>
      </c>
      <c r="C82" s="119"/>
      <c r="D82" s="120"/>
      <c r="E82" s="123">
        <f>Environnement*($E$13+$E$21+$E$27)</f>
        <v>0</v>
      </c>
      <c r="F82" s="39"/>
      <c r="G82" s="39"/>
      <c r="H82" s="39"/>
      <c r="I82" s="39"/>
      <c r="J82" s="33"/>
      <c r="K82" s="33"/>
    </row>
    <row r="83" spans="1:11" ht="41.25" customHeight="1" collapsed="1" x14ac:dyDescent="0.35">
      <c r="A83" s="34"/>
      <c r="B83" s="124"/>
      <c r="C83" s="125"/>
      <c r="D83" s="126"/>
      <c r="E83" s="81"/>
      <c r="F83" s="39"/>
      <c r="G83" s="39"/>
      <c r="H83" s="39"/>
      <c r="I83" s="39"/>
      <c r="J83" s="33"/>
      <c r="K83" s="33"/>
    </row>
    <row r="84" spans="1:11" ht="32.25" customHeight="1" x14ac:dyDescent="0.35">
      <c r="A84" s="127" t="s">
        <v>39</v>
      </c>
      <c r="B84" s="128"/>
      <c r="C84" s="129"/>
      <c r="D84" s="130">
        <v>0.2</v>
      </c>
      <c r="E84" s="131">
        <f>1+$D$84*($E$13+$E$21+$E$52+$E$78)-1</f>
        <v>0</v>
      </c>
      <c r="F84" s="32"/>
      <c r="G84" s="32"/>
      <c r="H84" s="32"/>
      <c r="I84" s="32"/>
      <c r="J84" s="33"/>
      <c r="K84" s="33"/>
    </row>
    <row r="85" spans="1:11" ht="16.5" customHeight="1" x14ac:dyDescent="0.35">
      <c r="A85" s="33"/>
      <c r="B85" s="33"/>
      <c r="C85" s="132"/>
      <c r="D85" s="133"/>
      <c r="E85" s="134"/>
      <c r="F85" s="32"/>
      <c r="G85" s="32"/>
      <c r="H85" s="32"/>
      <c r="I85" s="32"/>
      <c r="J85" s="33"/>
      <c r="K85" s="33"/>
    </row>
    <row r="86" spans="1:11" ht="32.25" customHeight="1" thickBot="1" x14ac:dyDescent="0.4">
      <c r="A86" s="33"/>
      <c r="B86" s="33"/>
      <c r="C86" s="132"/>
      <c r="D86" s="33"/>
      <c r="E86" s="33"/>
      <c r="F86" s="33"/>
      <c r="G86" s="33"/>
      <c r="H86" s="33"/>
      <c r="I86" s="135"/>
      <c r="J86" s="33"/>
      <c r="K86" s="33"/>
    </row>
    <row r="87" spans="1:11" ht="15" thickTop="1" x14ac:dyDescent="0.35"/>
  </sheetData>
  <sheetProtection selectLockedCells="1"/>
  <dataValidations count="3">
    <dataValidation type="list" showInputMessage="1" showErrorMessage="1" sqref="A31" xr:uid="{0A17703F-6847-45C4-89E6-D0A0E02F7516}">
      <formula1>Liste_consommables</formula1>
    </dataValidation>
    <dataValidation type="list" allowBlank="1" showInputMessage="1" showErrorMessage="1" sqref="A57:A76" xr:uid="{3E2B7A76-8CE9-4458-B0ED-B76B23D1B06C}">
      <formula1>Liste_equipements</formula1>
    </dataValidation>
    <dataValidation type="list" allowBlank="1" showInputMessage="1" showErrorMessage="1" sqref="A32:A50" xr:uid="{1E1EB0CC-D21B-4AE8-A53C-52BDD5C81172}">
      <formula1>Liste_consommables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T_13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PARNEL</dc:creator>
  <cp:lastModifiedBy>Alice PARNEL</cp:lastModifiedBy>
  <dcterms:created xsi:type="dcterms:W3CDTF">2018-07-23T13:41:08Z</dcterms:created>
  <dcterms:modified xsi:type="dcterms:W3CDTF">2018-07-23T13:42:15Z</dcterms:modified>
</cp:coreProperties>
</file>